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Instructions" sheetId="1" r:id="rId3"/>
    <sheet state="visible" name="Setup" sheetId="2" r:id="rId4"/>
    <sheet state="visible" name="Trade Log" sheetId="3" r:id="rId5"/>
    <sheet state="visible" name="Dashboard" sheetId="4" r:id="rId6"/>
    <sheet state="visible" name="Your Portfolio Holdings" sheetId="5" r:id="rId7"/>
    <sheet state="visible" name="Re-Balancing" sheetId="6" r:id="rId8"/>
    <sheet state="visible" name="Change Log" sheetId="7" r:id="rId9"/>
    <sheet state="visible" name="Calculations (Do Not Edit)" sheetId="8" r:id="rId10"/>
  </sheets>
  <definedNames/>
  <calcPr/>
</workbook>
</file>

<file path=xl/sharedStrings.xml><?xml version="1.0" encoding="utf-8"?>
<sst xmlns="http://schemas.openxmlformats.org/spreadsheetml/2006/main" count="529" uniqueCount="229">
  <si>
    <t>Example:</t>
  </si>
  <si>
    <t>A guide to using this spreadsheet can be found here:</t>
  </si>
  <si>
    <t>https://themeasureofaplan.com/investment-portfolio-tracker/</t>
  </si>
  <si>
    <t>Fill in the cells highlighted in yellow below, in order to fit this spreadsheet to your own investment situation</t>
  </si>
  <si>
    <t>Currencies</t>
  </si>
  <si>
    <t>If you have any comments on this tool, suggestions for improvement, or general feedback, please send me an email at:</t>
  </si>
  <si>
    <t>Valid Symbol on Google Finance?</t>
  </si>
  <si>
    <t>themeasureofaplan@gmail.com</t>
  </si>
  <si>
    <t>Currency symbols can be found here:</t>
  </si>
  <si>
    <t>USD</t>
  </si>
  <si>
    <t>04-20-2017</t>
  </si>
  <si>
    <t>Buy</t>
  </si>
  <si>
    <t>AAPL</t>
  </si>
  <si>
    <t>10</t>
  </si>
  <si>
    <t>140</t>
  </si>
  <si>
    <t>1400</t>
  </si>
  <si>
    <t>5</t>
  </si>
  <si>
    <t>Taxable</t>
  </si>
  <si>
    <t>Do not delete or modify any of the data found below</t>
  </si>
  <si>
    <t>Date (MM-DD-YYYY)</t>
  </si>
  <si>
    <r>
      <rPr>
        <u/>
      </rPr>
      <t>A few notes on using this tool</t>
    </r>
    <r>
      <t xml:space="preserve">:
• "Setup" tab: fill in the yellow highlighted cells with your own info (currencies, investment categories, investment accounts, and stock / ETF symbols)
• "Trade Log" tab: enter each of your buy / sell / split / dividend / return of capital transactions on a separate row
• "Dashboard" tab: this tab will now be automatically updated for you. Select the date and currency that you would like to have your portfolio summarized by. You can also see the performance of your portfolio over time on this tab
• "Your Portfolio Holdings" tab: this tab will automatically show your individual investments at your chosen date
• "Re-Balancing" tab: you can use this tab to calculate what would be needed to re-balance your portfolio to your target asset allocation
• This spreadsheet uses Google Finance to pull the prices of your investments; </t>
    </r>
    <r>
      <rPr>
        <b/>
      </rPr>
      <t>sometimes Google Finance will give errors for for certain investment symbols or dates; if this is happening, try refreshing the spreadsheet (by refreshing your browser or by pressing 'F5' or 'control+F5')</t>
    </r>
    <r>
      <t>; if this still does not work, you will need to manually enter the prices on the "Your Portfolio Holdings" tab (columns H, AE, and AJ)</t>
    </r>
  </si>
  <si>
    <t>https://www.xe.com/symbols.php</t>
  </si>
  <si>
    <t>Transaction Type</t>
  </si>
  <si>
    <t>Stock / ETF Symbol</t>
  </si>
  <si>
    <t>Quantity of Units</t>
  </si>
  <si>
    <t>$ per unit</t>
  </si>
  <si>
    <t>Total $ Amount (before trading fees)</t>
  </si>
  <si>
    <t>Trading Fees</t>
  </si>
  <si>
    <t>Investment Account</t>
  </si>
  <si>
    <t>Split Ratio (new shares per old share)</t>
  </si>
  <si>
    <t>Currency</t>
  </si>
  <si>
    <t>Total # of Shares - Pre Trx</t>
  </si>
  <si>
    <t>Total # of Shares - Post Trx</t>
  </si>
  <si>
    <t>ACB - Pre Trx</t>
  </si>
  <si>
    <t>Impact on ACB</t>
  </si>
  <si>
    <t>ACB - Post Trx</t>
  </si>
  <si>
    <t>ACB per share - Pre Trx</t>
  </si>
  <si>
    <t>ACB per share - Post Trx</t>
  </si>
  <si>
    <t>Last Transaction for Symbol on Date?</t>
  </si>
  <si>
    <t>Split Ratio (as of user inputted date)</t>
  </si>
  <si>
    <t>Share Quantity (adjusted for split ratio)</t>
  </si>
  <si>
    <t>Split Ratio (as of return start date)</t>
  </si>
  <si>
    <t>Share Quantity (adjusted for split ratio) - Return Start Date</t>
  </si>
  <si>
    <t>Split Ratio (as of return end date)</t>
  </si>
  <si>
    <t>Share Quantity (adjusted for split ratio) - Return End Date</t>
  </si>
  <si>
    <t>Buy / Sell / Dividend / ROC Count (within return date range)</t>
  </si>
  <si>
    <t>FX Lookup Code</t>
  </si>
  <si>
    <t>FX Rate (at date of trade)</t>
  </si>
  <si>
    <t>Trade $ Amount (adjusted for user selected currency)</t>
  </si>
  <si>
    <t>ACB - Post Trx (adjusted for user selected currency)</t>
  </si>
  <si>
    <t>CAD</t>
  </si>
  <si>
    <t>EUR</t>
  </si>
  <si>
    <t>JPY</t>
  </si>
  <si>
    <t>GBP</t>
  </si>
  <si>
    <t>Investment Categories</t>
  </si>
  <si>
    <t>Domestic equity</t>
  </si>
  <si>
    <t>Domestic fixed income</t>
  </si>
  <si>
    <t>International equity</t>
  </si>
  <si>
    <t>International fixed income</t>
  </si>
  <si>
    <t>REIT</t>
  </si>
  <si>
    <t>Legend</t>
  </si>
  <si>
    <t>Data / info to be entered by you</t>
  </si>
  <si>
    <t>Investment Accounts</t>
  </si>
  <si>
    <t>IRA</t>
  </si>
  <si>
    <t>401k</t>
  </si>
  <si>
    <t>TFSA</t>
  </si>
  <si>
    <t>RRSP</t>
  </si>
  <si>
    <t>RESP</t>
  </si>
  <si>
    <t>Portfolio Holdings (Maximum of 150)</t>
  </si>
  <si>
    <t>Investment Category</t>
  </si>
  <si>
    <t>Google finance stock / ETF symbols can be tested in the search bar here:</t>
  </si>
  <si>
    <t>https://www.google.com/finance</t>
  </si>
  <si>
    <t>Note:</t>
  </si>
  <si>
    <t>If you enter duplicates of a stock ticker, the duplicates will be highlighted in red</t>
  </si>
  <si>
    <t>Do not modify or delete any of the information found below</t>
  </si>
  <si>
    <t>In Local Currency (not converted)</t>
  </si>
  <si>
    <t>Price Per Unit</t>
  </si>
  <si>
    <t>Total $</t>
  </si>
  <si>
    <t># of Shares Held by Investment Account</t>
  </si>
  <si>
    <t>Market Value by Investment Account</t>
  </si>
  <si>
    <t>Google Finance Price = 0 and Share Count &lt; 0?</t>
  </si>
  <si>
    <t>Cost Base</t>
  </si>
  <si>
    <t>Market Value (from Google Finance)</t>
  </si>
  <si>
    <t>Market Value (MANUAL INPUT)</t>
  </si>
  <si>
    <t>Unrealized Gain - $</t>
  </si>
  <si>
    <t>Unrealized Gain - %</t>
  </si>
  <si>
    <t>Market Value</t>
  </si>
  <si>
    <t>Dividends Received</t>
  </si>
  <si>
    <t>% of Total Portfolio</t>
  </si>
  <si>
    <t>Exchange Rate (DO NOT MODIFY)</t>
  </si>
  <si>
    <t>Quantity of Shares</t>
  </si>
  <si>
    <t>Market Price per Share (Google Finance)</t>
  </si>
  <si>
    <t>Market Value Per Share (MANUAL INPUT)</t>
  </si>
  <si>
    <t>Exchange Rate</t>
  </si>
  <si>
    <t>Market Value - Total $</t>
  </si>
  <si>
    <t>Latest Transaction Date</t>
  </si>
  <si>
    <t>Size of Holding Rank</t>
  </si>
  <si>
    <t>Check:</t>
  </si>
  <si>
    <t>Market Value (using manual if Finance gives 0)</t>
  </si>
  <si>
    <t>User input date</t>
  </si>
  <si>
    <t>Performance start date</t>
  </si>
  <si>
    <t>Performance end date</t>
  </si>
  <si>
    <t>Split Trx Count</t>
  </si>
  <si>
    <t>Date (mm-dd-yyyy):</t>
  </si>
  <si>
    <t>&lt;&lt;&lt; Enter a value here</t>
  </si>
  <si>
    <t>Status of Google Finance price quotes:</t>
  </si>
  <si>
    <t>Main currency:</t>
  </si>
  <si>
    <t>Performance of Your Investment Portfolio</t>
  </si>
  <si>
    <t>Selected Time Period</t>
  </si>
  <si>
    <t>Start date (mm-dd-yyyy):</t>
  </si>
  <si>
    <t>End date (mm-dd-yyyy):</t>
  </si>
  <si>
    <t>Contributions</t>
  </si>
  <si>
    <t>Withdrawals</t>
  </si>
  <si>
    <t>Investment returns</t>
  </si>
  <si>
    <t>Performance By Investment Category</t>
  </si>
  <si>
    <t>Money-Weighted Return (including dividends)</t>
  </si>
  <si>
    <t>n/a</t>
  </si>
  <si>
    <t>Portfolio Total</t>
  </si>
  <si>
    <t>Note: the return figures shown above are the year-to-date values if your date range is less than one year; however, for periods longer than one year, the return figures are annualized</t>
  </si>
  <si>
    <t>Other Portfolio Performance Metrics</t>
  </si>
  <si>
    <t>Multiple of capital</t>
  </si>
  <si>
    <t>Gross investment return over selected time period (non-annualized)</t>
  </si>
  <si>
    <r>
      <t xml:space="preserve">Increase in portfolio value </t>
    </r>
    <r>
      <rPr>
        <u/>
      </rPr>
      <t>excluding</t>
    </r>
    <r>
      <t xml:space="preserve"> contributions and withdrawals</t>
    </r>
  </si>
  <si>
    <r>
      <t xml:space="preserve">Increase in portfolio value </t>
    </r>
    <r>
      <rPr>
        <u/>
      </rPr>
      <t>including</t>
    </r>
    <r>
      <t xml:space="preserve"> contributions and withdrawals</t>
    </r>
  </si>
  <si>
    <t>Last 5 Calendar Years</t>
  </si>
  <si>
    <t>Year</t>
  </si>
  <si>
    <t>Change vs Last Year</t>
  </si>
  <si>
    <t>Last 24 Months</t>
  </si>
  <si>
    <t>Change vs Last Month</t>
  </si>
  <si>
    <t>Status of Google Finance Quotes</t>
  </si>
  <si>
    <t>Date</t>
  </si>
  <si>
    <t>Number of Google Finance Quotes with No Data</t>
  </si>
  <si>
    <t>Total</t>
  </si>
  <si>
    <t>Enter your desired asset allocation percentages below in column F</t>
  </si>
  <si>
    <t>Your Actual Portfolio</t>
  </si>
  <si>
    <t>Your Target Asset Allocation</t>
  </si>
  <si>
    <t>Difference - Your Actual vs Your Target</t>
  </si>
  <si>
    <t>Total Value</t>
  </si>
  <si>
    <t>% of Total</t>
  </si>
  <si>
    <t>Re-Balancing Calculation</t>
  </si>
  <si>
    <t>Enter the amount of money to be added or taken out of your portfolio below, in cell E26</t>
  </si>
  <si>
    <t>Use cell E27 to determine whether the calculation will allow for portions of your current investments to be sold (if you are entering a portfolio withdrawal, this cell must be set to "Yes")</t>
  </si>
  <si>
    <t>Portfolio contribution / withdrawal</t>
  </si>
  <si>
    <t>Allow for selling some of your investments?</t>
  </si>
  <si>
    <t>No</t>
  </si>
  <si>
    <t>Your Actual Portfolio - Current</t>
  </si>
  <si>
    <t>Your Actual Portfolio - Adjusted</t>
  </si>
  <si>
    <t>Do not delete or modify this info</t>
  </si>
  <si>
    <t>Contribution / Withdrawal</t>
  </si>
  <si>
    <t>Change in Portfolio - Sells Allowed</t>
  </si>
  <si>
    <t>No Sells Allowed</t>
  </si>
  <si>
    <t>Adjusted for No Sells</t>
  </si>
  <si>
    <t>Custom Scenario</t>
  </si>
  <si>
    <t>Use the table below to manually enter contributions / withdrawals into each investment category, and see how your asset allocation results change</t>
  </si>
  <si>
    <t>Investment Portfolio Tracker - Change Log</t>
  </si>
  <si>
    <t>Version 5.2 - Apr 1, 2019</t>
  </si>
  <si>
    <t>Increased the maximum number of transactions on the "Trade Log" tab from 1000 to 2000</t>
  </si>
  <si>
    <t>Increased the maximum number of Investment Categories on the "Trade Log" tab from 10 to 25</t>
  </si>
  <si>
    <t>Version 5.1 - Mar 31, 2019</t>
  </si>
  <si>
    <t>Fixed a formula in the "dividends" section on the Dashboard that would cause month labels to be repeated (error was only happening on days at the end of the month)</t>
  </si>
  <si>
    <t>Version 5.0 - Mar 8, 2019</t>
  </si>
  <si>
    <t>Added a "dividends" section on the Dashboard tab, which displays your dividends received annually over the last 5 years, and monthly over the last 24 months</t>
  </si>
  <si>
    <t>Added a section on the dashboard to break down overall portfolio performance into performance by each individual investment category</t>
  </si>
  <si>
    <t>Version 4.4 - Feb 14, 2019</t>
  </si>
  <si>
    <t>Increased the maximum # of stock tickers from 100 to 150 (as per a request from a user)</t>
  </si>
  <si>
    <t>Version 4.3 - Feb 10, 2019</t>
  </si>
  <si>
    <t>Added the ability to input "reinvested capital gain distribution" transactions on the Trade Log; these transactions increase your adjusted cost base</t>
  </si>
  <si>
    <t>For more info, see here:</t>
  </si>
  <si>
    <t>https://www.adjustedcostbase.ca/blog/phantom-distributions-and-their-effect-on-adjusted-cost-base/</t>
  </si>
  <si>
    <t>Version 4.2 - Jan 22, 2019</t>
  </si>
  <si>
    <t>Fixed the calculation of money-weighted return on the dashboard to take return of capital transactions into consideration</t>
  </si>
  <si>
    <t>Version 4.1 - Jan 6, 2019</t>
  </si>
  <si>
    <t>Adjusted column P on the "Your Portfolio Holdings" to calculate ACB using currency rate as of the date of the trade, as opposed to currency rate as of today</t>
  </si>
  <si>
    <t>Version 4 - Dec 31 2018</t>
  </si>
  <si>
    <t>Increased the maximum # of investments from 50 to 100</t>
  </si>
  <si>
    <t>Added this change log :)</t>
  </si>
  <si>
    <t>Version 3 - ~Early Dec 2018</t>
  </si>
  <si>
    <t>Fixed the calculation of money-weighted return on the dashboard to take dividends into consideration</t>
  </si>
  <si>
    <t>Version 2</t>
  </si>
  <si>
    <t>Unfortunately, I don't remember what changed in version 2 :(</t>
  </si>
  <si>
    <t>Do not modify or delete any of the data found below; there is no need to use this tab unless you are curious to see some of the underlying data and calculations</t>
  </si>
  <si>
    <t>Total Portfolio Value</t>
  </si>
  <si>
    <t>Count</t>
  </si>
  <si>
    <t>Base</t>
  </si>
  <si>
    <t>Endpoint</t>
  </si>
  <si>
    <t>Positive</t>
  </si>
  <si>
    <t>Negative</t>
  </si>
  <si>
    <t>Portfolio Cost Base</t>
  </si>
  <si>
    <t>Investment Returns</t>
  </si>
  <si>
    <t>Portfolio Market Value</t>
  </si>
  <si>
    <t>Your Investment Accounts</t>
  </si>
  <si>
    <t>User inputted order</t>
  </si>
  <si>
    <t>Sorted order</t>
  </si>
  <si>
    <t>Market Value of Account</t>
  </si>
  <si>
    <t>Rank</t>
  </si>
  <si>
    <t>Your Investment Categories</t>
  </si>
  <si>
    <t>Your Portfolio Holdings</t>
  </si>
  <si>
    <t/>
  </si>
  <si>
    <t>Your Currencies</t>
  </si>
  <si>
    <t>Market Value of Investments</t>
  </si>
  <si>
    <t>Google Finance Quote Status</t>
  </si>
  <si>
    <t>Number of zeroes from Google Finance</t>
  </si>
  <si>
    <t>Message on dashboard</t>
  </si>
  <si>
    <t>Currency Conversion Lookups</t>
  </si>
  <si>
    <t>Currency Conversion Lookups - Return Start Date</t>
  </si>
  <si>
    <t>Currency Conversion Lookups - Return End Date</t>
  </si>
  <si>
    <t>Money-Weighted Return</t>
  </si>
  <si>
    <t># of cash flows in period</t>
  </si>
  <si>
    <t>Amount for IRR Calc</t>
  </si>
  <si>
    <t>Type</t>
  </si>
  <si>
    <t>Amount (adjusted for selected currency)</t>
  </si>
  <si>
    <t>Starting</t>
  </si>
  <si>
    <t>Always use the manual input price?</t>
  </si>
  <si>
    <t>(If "Yes", the manual price you input will always be used; if "No", your manual price will only be used if the Google Finance auto-lookup returns a value of zero)</t>
  </si>
  <si>
    <t>Ending</t>
  </si>
  <si>
    <t>Money-weighted return (annualized)</t>
  </si>
  <si>
    <t>Days in selected range</t>
  </si>
  <si>
    <t>Money-weighted return (non-annualized)</t>
  </si>
  <si>
    <t>Use non-annualized figure?</t>
  </si>
  <si>
    <t>Selected money-weighted return</t>
  </si>
  <si>
    <t>Investment category % of starting portfolio</t>
  </si>
  <si>
    <t>Investment category % of ending portfolio</t>
  </si>
  <si>
    <t>Average % weighting</t>
  </si>
  <si>
    <t>Back of the envelope return - check</t>
  </si>
  <si>
    <t>Delta</t>
  </si>
  <si>
    <t>Investment Portfolio Performance</t>
  </si>
  <si>
    <t>Portfolio starting value</t>
  </si>
  <si>
    <t>Portfolio ending value</t>
  </si>
  <si>
    <t># of investments in portfolio (non-zero value):</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</si>
</sst>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m-d-yyyy"/>
    <numFmt numFmtId="165" formatCode="$#,##0.00_);($#,##0.00);$0.00_)"/>
    <numFmt numFmtId="166" formatCode="0.0"/>
    <numFmt numFmtId="167" formatCode="&quot;$&quot;#,##0"/>
    <numFmt numFmtId="168" formatCode="&quot;$&quot;#,##0.00"/>
    <numFmt numFmtId="169" formatCode="0.000"/>
    <numFmt numFmtId="170" formatCode="$#,##0_);($#,##0);$0_)"/>
    <numFmt numFmtId="171" formatCode="mm-dd-yyyy"/>
    <numFmt numFmtId="172" formatCode="#,##0_);(#,##0);0_)"/>
    <numFmt numFmtId="173" formatCode="#,##0.0%_);(#,##0.0%);--_)"/>
    <numFmt numFmtId="174" formatCode="#,##0.000_);(#,##0.000);0.000_)"/>
    <numFmt numFmtId="175" formatCode="$#,##0.00_);($#,##0.00);$0_)"/>
    <numFmt numFmtId="176" formatCode="#,##0.000"/>
    <numFmt numFmtId="177" formatCode="M/d/yyyy"/>
    <numFmt numFmtId="178" formatCode="#,##0.00000_);(#,##0.00000);0.00000_)"/>
    <numFmt numFmtId="179" formatCode="$#,##0.0000_);($#,##0.0000);$0.0000_)"/>
    <numFmt numFmtId="180" formatCode="#,##0.0x_);(#,##0.0x);--_)"/>
    <numFmt numFmtId="181" formatCode="MMM-YYYY"/>
    <numFmt numFmtId="182" formatCode="$#,##0_);($#,##0);--_)"/>
    <numFmt numFmtId="183" formatCode="0.0%"/>
  </numFmts>
  <fonts count="52">
    <font>
      <sz val="10.0"/>
      <color rgb="FF000000"/>
      <name val="Arial"/>
    </font>
    <font>
      <name val="Arial"/>
    </font>
    <font>
      <i/>
      <sz val="10.0"/>
      <color rgb="FF000000"/>
      <name val="Arial"/>
    </font>
    <font>
      <b/>
      <sz val="12.0"/>
      <color rgb="FF000000"/>
      <name val="Arial"/>
    </font>
    <font/>
    <font>
      <b/>
      <sz val="14.0"/>
      <color rgb="FF0000FF"/>
      <name val="Arial"/>
    </font>
    <font>
      <b/>
      <u/>
      <sz val="12.0"/>
      <color rgb="FF0000FF"/>
      <name val="Arial"/>
    </font>
    <font>
      <b/>
      <sz val="10.0"/>
      <color rgb="FF000000"/>
      <name val="Arial"/>
    </font>
    <font>
      <sz val="12.0"/>
      <color rgb="FF000000"/>
      <name val="Arial"/>
    </font>
    <font>
      <sz val="10.0"/>
      <name val="Arial"/>
    </font>
    <font>
      <b/>
      <sz val="10.0"/>
      <color rgb="FF0000FF"/>
      <name val="Arial"/>
    </font>
    <font>
      <u/>
      <sz val="12.0"/>
      <color rgb="FF0000FF"/>
      <name val="Arial"/>
    </font>
    <font>
      <b/>
      <sz val="10.0"/>
      <name val="Arial"/>
    </font>
    <font>
      <sz val="14.0"/>
      <name val="Arial"/>
    </font>
    <font>
      <b/>
      <i/>
      <sz val="10.0"/>
      <name val="Arial"/>
    </font>
    <font>
      <b/>
      <color rgb="FF000000"/>
      <name val="Arial"/>
    </font>
    <font>
      <u/>
      <sz val="10.0"/>
      <color rgb="FF0000FF"/>
      <name val="Arial"/>
    </font>
    <font>
      <b/>
      <color rgb="FF0000FF"/>
      <name val="Arial"/>
    </font>
    <font>
      <b/>
      <sz val="14.0"/>
      <color rgb="FF000000"/>
      <name val="Arial"/>
    </font>
    <font>
      <i/>
      <sz val="10.0"/>
      <color rgb="FF666666"/>
      <name val="Arial"/>
    </font>
    <font>
      <b/>
      <sz val="14.0"/>
      <color rgb="FFFFFFFF"/>
      <name val="Arial"/>
    </font>
    <font>
      <i/>
    </font>
    <font>
      <i/>
      <sz val="10.0"/>
      <name val="Arial"/>
    </font>
    <font>
      <sz val="10.0"/>
      <color rgb="FFFFFFFF"/>
      <name val="Arial"/>
    </font>
    <font>
      <b/>
      <sz val="10.0"/>
      <color rgb="FFFFFFFF"/>
      <name val="Arial"/>
    </font>
    <font>
      <b/>
      <sz val="14.0"/>
      <name val="Arial"/>
    </font>
    <font>
      <u/>
      <sz val="10.0"/>
      <name val="Arial"/>
    </font>
    <font>
      <u/>
      <sz val="10.0"/>
      <name val="Arial"/>
    </font>
    <font>
      <i/>
      <sz val="10.0"/>
      <color rgb="FFB7B7B7"/>
      <name val="Arial"/>
    </font>
    <font>
      <sz val="14.0"/>
      <color rgb="FF000000"/>
      <name val="Arial"/>
    </font>
    <font>
      <u/>
      <sz val="10.0"/>
      <color rgb="FF000000"/>
      <name val="Arial"/>
    </font>
    <font>
      <sz val="10.0"/>
      <color rgb="FF0000FF"/>
      <name val="Arial"/>
    </font>
    <font>
      <b/>
    </font>
    <font>
      <i/>
      <color rgb="FF000000"/>
      <name val="Arial"/>
    </font>
    <font>
      <i/>
      <sz val="9.0"/>
    </font>
    <font>
      <u/>
    </font>
    <font>
      <u/>
    </font>
    <font>
      <b/>
      <color rgb="FF0000FF"/>
    </font>
    <font>
      <b/>
      <u/>
      <sz val="10.0"/>
      <name val="Arial"/>
    </font>
    <font>
      <b/>
      <color rgb="FF000000"/>
    </font>
    <font>
      <b/>
      <color rgb="FFFFFFFF"/>
    </font>
    <font>
      <color rgb="FFFFFFFF"/>
    </font>
    <font>
      <b/>
      <u/>
    </font>
    <font>
      <u/>
      <color rgb="FF0000FF"/>
    </font>
    <font>
      <b/>
      <sz val="11.0"/>
      <color rgb="FFFFFFFF"/>
      <name val="Arial"/>
    </font>
    <font>
      <b/>
      <color rgb="FFFFFFFF"/>
      <name val="Arial"/>
    </font>
    <font>
      <b/>
      <sz val="11.0"/>
      <color rgb="FF000000"/>
      <name val="Arial"/>
    </font>
    <font>
      <sz val="11.0"/>
      <name val="Arial"/>
    </font>
    <font>
      <sz val="11.0"/>
      <color rgb="FF000000"/>
      <name val="Arial"/>
    </font>
    <font>
      <i/>
      <name val="Arial"/>
    </font>
    <font>
      <sz val="10.0"/>
      <color rgb="FF16BB22"/>
      <name val="Arial"/>
    </font>
    <font>
      <color rgb="FF000000"/>
      <name val="Arial"/>
    </font>
  </fonts>
  <fills count="19">
    <fill>
      <patternFill patternType="none"/>
    </fill>
    <fill>
      <patternFill patternType="lightGray"/>
    </fill>
    <fill>
      <patternFill patternType="solid">
        <fgColor rgb="FFDDF5FD"/>
        <bgColor rgb="FFDDF5FD"/>
      </patternFill>
    </fill>
    <fill>
      <patternFill patternType="solid">
        <fgColor rgb="FFFFF2CC"/>
        <bgColor rgb="FFFFF2CC"/>
      </patternFill>
    </fill>
    <fill>
      <patternFill patternType="solid">
        <fgColor rgb="FFC9C9C9"/>
        <bgColor rgb="FFC9C9C9"/>
      </patternFill>
    </fill>
    <fill>
      <patternFill patternType="solid">
        <fgColor rgb="FFF2F2F2"/>
        <bgColor rgb="FFF2F2F2"/>
      </patternFill>
    </fill>
    <fill>
      <patternFill patternType="solid">
        <fgColor rgb="FFFFFF00"/>
        <bgColor rgb="FFFFFF00"/>
      </patternFill>
    </fill>
    <fill>
      <patternFill patternType="solid">
        <fgColor rgb="FFFFFFFF"/>
        <bgColor rgb="FFFFFFFF"/>
      </patternFill>
    </fill>
    <fill>
      <patternFill patternType="solid">
        <fgColor rgb="FF000000"/>
        <bgColor rgb="FF000000"/>
      </patternFill>
    </fill>
    <fill>
      <patternFill patternType="solid">
        <fgColor rgb="FFF4CCCC"/>
        <bgColor rgb="FFF4CCCC"/>
      </patternFill>
    </fill>
    <fill>
      <patternFill patternType="solid">
        <fgColor rgb="FFE7F9EF"/>
        <bgColor rgb="FFE7F9EF"/>
      </patternFill>
    </fill>
    <fill>
      <patternFill patternType="solid">
        <fgColor rgb="FFD9D2E9"/>
        <bgColor rgb="FFD9D2E9"/>
      </patternFill>
    </fill>
    <fill>
      <patternFill patternType="solid">
        <fgColor rgb="FFD9EAD3"/>
        <bgColor rgb="FFD9EAD3"/>
      </patternFill>
    </fill>
    <fill>
      <patternFill patternType="solid">
        <fgColor rgb="FFDDEBF7"/>
        <bgColor rgb="FFDDEBF7"/>
      </patternFill>
    </fill>
    <fill>
      <patternFill patternType="solid">
        <fgColor rgb="FF9FC5E8"/>
        <bgColor rgb="FF9FC5E8"/>
      </patternFill>
    </fill>
    <fill>
      <patternFill patternType="solid">
        <fgColor rgb="FFF3F3F3"/>
        <bgColor rgb="FFF3F3F3"/>
      </patternFill>
    </fill>
    <fill>
      <patternFill patternType="solid">
        <fgColor rgb="FFD0E0E3"/>
        <bgColor rgb="FFD0E0E3"/>
      </patternFill>
    </fill>
    <fill>
      <patternFill patternType="solid">
        <fgColor rgb="FFD9D9D9"/>
        <bgColor rgb="FFD9D9D9"/>
      </patternFill>
    </fill>
    <fill>
      <patternFill patternType="solid">
        <fgColor rgb="FFCFE2F3"/>
        <bgColor rgb="FFCFE2F3"/>
      </patternFill>
    </fill>
  </fills>
  <borders count="118">
    <border/>
    <border>
      <left style="thin">
        <color rgb="FF0000FF"/>
      </left>
      <top style="thin">
        <color rgb="FF0000FF"/>
      </top>
      <bottom style="thin">
        <color rgb="FF0000FF"/>
      </bottom>
    </border>
    <border>
      <top style="thin">
        <color rgb="FF0000FF"/>
      </top>
      <bottom style="thin">
        <color rgb="FF0000FF"/>
      </bottom>
    </border>
    <border>
      <right style="thin">
        <color rgb="FF0000FF"/>
      </right>
      <top style="thin">
        <color rgb="FF0000FF"/>
      </top>
      <bottom style="thin">
        <color rgb="FF0000FF"/>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C9C9C9"/>
      </bottom>
    </border>
    <border>
      <left style="thin">
        <color rgb="FF000000"/>
      </left>
      <top style="thin">
        <color rgb="FF000000"/>
      </top>
    </border>
    <border>
      <top style="thin">
        <color rgb="FF000000"/>
      </top>
    </border>
    <border>
      <right style="thin">
        <color rgb="FF000000"/>
      </right>
      <top style="thin">
        <color rgb="FF000000"/>
      </top>
    </border>
    <border>
      <right style="thin">
        <color rgb="FFC9C9C9"/>
      </right>
    </border>
    <border>
      <left style="thin">
        <color rgb="FF000000"/>
      </left>
    </border>
    <border>
      <left style="thin">
        <color rgb="FF000000"/>
      </left>
      <right style="thin">
        <color rgb="FF000000"/>
      </right>
      <bottom style="thin">
        <color rgb="FF000000"/>
      </bottom>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bottom style="thin">
        <color rgb="FF404040"/>
      </bottom>
    </border>
    <border>
      <left style="thin">
        <color rgb="FF0000FF"/>
      </left>
      <top style="thin">
        <color rgb="FF0000FF"/>
      </top>
    </border>
    <border>
      <left style="thin">
        <color rgb="FFC9C9C9"/>
      </left>
    </border>
    <border>
      <top style="thin">
        <color rgb="FF0000FF"/>
      </top>
    </border>
    <border>
      <right style="thin">
        <color rgb="FF0000FF"/>
      </right>
      <top style="thin">
        <color rgb="FF0000FF"/>
      </top>
    </border>
    <border>
      <left style="thin">
        <color rgb="FF0000FF"/>
      </left>
    </border>
    <border>
      <right style="thin">
        <color rgb="FF0000FF"/>
      </right>
    </border>
    <border>
      <left style="thin">
        <color rgb="FF0000FF"/>
      </left>
      <bottom style="thin">
        <color rgb="FF0000FF"/>
      </bottom>
    </border>
    <border>
      <bottom style="thin">
        <color rgb="FF0000FF"/>
      </bottom>
    </border>
    <border>
      <right style="thin">
        <color rgb="FF0000FF"/>
      </right>
      <bottom style="thin">
        <color rgb="FF0000FF"/>
      </bottom>
    </border>
    <border>
      <left style="thin">
        <color rgb="FF000000"/>
      </left>
      <right style="thin">
        <color rgb="FF000000"/>
      </right>
      <top style="thin">
        <color rgb="FFC9C9C9"/>
      </top>
      <bottom style="thin">
        <color rgb="FFC9C9C9"/>
      </bottom>
    </border>
    <border>
      <right/>
    </border>
    <border>
      <left style="thin">
        <color rgb="FF000000"/>
      </left>
      <right style="thin">
        <color rgb="FF000000"/>
      </right>
      <top style="thin">
        <color rgb="FF000000"/>
      </top>
      <bottom style="thin">
        <color rgb="FFC9C9C9"/>
      </bottom>
    </border>
    <border>
      <right style="thin">
        <color rgb="FF000000"/>
      </right>
      <top style="thin">
        <color rgb="FF000000"/>
      </top>
      <bottom style="thin">
        <color rgb="FFC9C9C9"/>
      </bottom>
    </border>
    <border>
      <right style="thin">
        <color rgb="FF000000"/>
      </right>
      <bottom style="thin">
        <color rgb="FFC9C9C9"/>
      </bottom>
    </border>
    <border>
      <left style="thin">
        <color rgb="FF000000"/>
      </left>
      <right style="thin">
        <color rgb="FF000000"/>
      </right>
      <top style="thin">
        <color rgb="FFC9C9C9"/>
      </top>
    </border>
    <border>
      <left style="thin">
        <color rgb="FF000000"/>
      </left>
      <right style="thin">
        <color rgb="FF000000"/>
      </right>
      <top style="thin">
        <color rgb="FFC9C9C9"/>
      </top>
      <bottom style="thin">
        <color rgb="FF000000"/>
      </bottom>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rder>
    <border>
      <right style="thick">
        <color rgb="FF000000"/>
      </right>
    </border>
    <border>
      <left style="thick">
        <color rgb="FFD9D2E9"/>
      </left>
      <top style="thick">
        <color rgb="FFD9D2E9"/>
      </top>
      <bottom style="thick">
        <color rgb="FFD9D2E9"/>
      </bottom>
    </border>
    <border>
      <top style="thick">
        <color rgb="FFD9D2E9"/>
      </top>
      <bottom style="thick">
        <color rgb="FFD9D2E9"/>
      </bottom>
    </border>
    <border>
      <right style="thick">
        <color rgb="FFD9EAD3"/>
      </right>
      <top style="thick">
        <color rgb="FFD9D2E9"/>
      </top>
      <bottom style="thick">
        <color rgb="FFD9D2E9"/>
      </bottom>
    </border>
    <border>
      <left style="thick">
        <color rgb="FFD9EAD3"/>
      </left>
      <top style="thick">
        <color rgb="FFD9EAD3"/>
      </top>
      <bottom style="thick">
        <color rgb="FFD9EAD3"/>
      </bottom>
    </border>
    <border>
      <top style="thick">
        <color rgb="FFD9EAD3"/>
      </top>
      <bottom style="thick">
        <color rgb="FFD9EAD3"/>
      </bottom>
    </border>
    <border>
      <right style="thick">
        <color rgb="FF000000"/>
      </right>
      <top style="thick">
        <color rgb="FFD9EAD3"/>
      </top>
      <bottom style="thick">
        <color rgb="FFD9EAD3"/>
      </bottom>
    </border>
    <border>
      <left style="thick">
        <color rgb="FFD9D2E9"/>
      </left>
      <bottom style="thin">
        <color rgb="FFFFFFFF"/>
      </bottom>
    </border>
    <border>
      <bottom style="thin">
        <color rgb="FFFFFFFF"/>
      </bottom>
    </border>
    <border>
      <right style="thin">
        <color rgb="FFFFFFFF"/>
      </right>
      <bottom style="thin">
        <color rgb="FFFFFFFF"/>
      </bottom>
    </border>
    <border>
      <left style="medium">
        <color rgb="FF9FC5E8"/>
      </left>
      <bottom style="thin">
        <color rgb="FFFFFFFF"/>
      </bottom>
    </border>
    <border>
      <right style="thick">
        <color rgb="FFD9EAD3"/>
      </right>
      <bottom style="thin">
        <color rgb="FFFFFFFF"/>
      </bottom>
    </border>
    <border>
      <left style="thick">
        <color rgb="FFD9EAD3"/>
      </left>
      <bottom style="thin">
        <color rgb="FFFFFFFF"/>
      </bottom>
    </border>
    <border>
      <right style="thick">
        <color rgb="FF000000"/>
      </right>
      <bottom style="thin">
        <color rgb="FFFFFFFF"/>
      </bottom>
    </border>
    <border>
      <left style="thin">
        <color rgb="FF000000"/>
      </left>
      <top style="thin">
        <color rgb="FF000000"/>
      </top>
      <bottom style="thin">
        <color rgb="FFFFFFFF"/>
      </bottom>
    </border>
    <border>
      <top style="thin">
        <color rgb="FF000000"/>
      </top>
      <bottom style="thin">
        <color rgb="FFFFFFFF"/>
      </bottom>
    </border>
    <border>
      <right style="thin">
        <color rgb="FFFFFFFF"/>
      </right>
      <top style="thin">
        <color rgb="FF000000"/>
      </top>
      <bottom style="thin">
        <color rgb="FFFFFFFF"/>
      </bottom>
    </border>
    <border>
      <left style="thin">
        <color rgb="FFFFFFFF"/>
      </left>
      <top style="thin">
        <color rgb="FF000000"/>
      </top>
      <bottom style="thin">
        <color rgb="FFFFFFFF"/>
      </bottom>
    </border>
    <border>
      <right style="thin">
        <color rgb="FF000000"/>
      </right>
      <top style="thin">
        <color rgb="FF000000"/>
      </top>
      <bottom style="thin">
        <color rgb="FFFFFFFF"/>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ck">
        <color rgb="FF000000"/>
      </left>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left style="thick">
        <color rgb="FFD9D2E9"/>
      </left>
      <right style="thin">
        <color rgb="FFFFFFFF"/>
      </right>
      <top style="thin">
        <color rgb="FFFFFFFF"/>
      </top>
      <bottom style="thin">
        <color rgb="FFFFFFFF"/>
      </bottom>
    </border>
    <border>
      <left style="medium">
        <color rgb="FF9FC5E8"/>
      </left>
      <right style="thin">
        <color rgb="FFFFFFFF"/>
      </right>
      <top style="thin">
        <color rgb="FFFFFFFF"/>
      </top>
      <bottom style="thin">
        <color rgb="FFFFFFFF"/>
      </bottom>
    </border>
    <border>
      <left style="thick">
        <color rgb="FFD9EAD3"/>
      </left>
      <right style="thin">
        <color rgb="FFFFFFFF"/>
      </right>
      <top style="thin">
        <color rgb="FFFFFFFF"/>
      </top>
      <bottom style="thin">
        <color rgb="FFFFFFFF"/>
      </bottom>
    </border>
    <border>
      <left style="thin">
        <color rgb="FFFFFFFF"/>
      </left>
      <right style="thick">
        <color rgb="FF000000"/>
      </right>
      <top style="thin">
        <color rgb="FFFFFFFF"/>
      </top>
      <bottom style="thin">
        <color rgb="FFFFFFFF"/>
      </bottom>
    </border>
    <border>
      <left style="thin">
        <color rgb="FF000000"/>
      </left>
      <right style="thin">
        <color rgb="FFFFFFFF"/>
      </right>
      <top style="thin">
        <color rgb="FFFFFFFF"/>
      </top>
      <bottom style="thin">
        <color rgb="FFFFFFFF"/>
      </bottom>
    </border>
    <border>
      <left style="thin">
        <color rgb="FFFFFFFF"/>
      </left>
      <right style="thin">
        <color rgb="FF000000"/>
      </right>
      <top style="thin">
        <color rgb="FFFFFFFF"/>
      </top>
      <bottom style="thin">
        <color rgb="FFFFFFFF"/>
      </bottom>
    </border>
    <border>
      <left style="thick">
        <color rgb="FFD9D2E9"/>
      </left>
    </border>
    <border>
      <left style="medium">
        <color rgb="FF9FC5E8"/>
      </left>
    </border>
    <border>
      <left style="thick">
        <color rgb="FFD9EAD3"/>
      </left>
    </border>
    <border>
      <left style="thin">
        <color rgb="FF000000"/>
      </left>
      <right style="thin">
        <color rgb="FF000000"/>
      </right>
    </border>
    <border>
      <left style="thick">
        <color rgb="FF000000"/>
      </left>
      <top style="thin">
        <color rgb="FFC9C9C9"/>
      </top>
      <bottom style="thin">
        <color rgb="FFC9C9C9"/>
      </bottom>
    </border>
    <border>
      <top style="thin">
        <color rgb="FFC9C9C9"/>
      </top>
      <bottom style="thin">
        <color rgb="FFC9C9C9"/>
      </bottom>
    </border>
    <border>
      <left style="thick">
        <color rgb="FFD9D2E9"/>
      </left>
      <top style="thin">
        <color rgb="FFC9C9C9"/>
      </top>
      <bottom style="thin">
        <color rgb="FFC9C9C9"/>
      </bottom>
    </border>
    <border>
      <left style="medium">
        <color rgb="FF9FC5E8"/>
      </left>
      <top style="thin">
        <color rgb="FFC9C9C9"/>
      </top>
      <bottom style="thin">
        <color rgb="FFC9C9C9"/>
      </bottom>
    </border>
    <border>
      <left style="thick">
        <color rgb="FFD9EAD3"/>
      </left>
      <top style="thin">
        <color rgb="FFC9C9C9"/>
      </top>
      <bottom style="thin">
        <color rgb="FFC9C9C9"/>
      </bottom>
    </border>
    <border>
      <right style="thick">
        <color rgb="FF000000"/>
      </right>
      <top style="thin">
        <color rgb="FFC9C9C9"/>
      </top>
      <bottom style="thin">
        <color rgb="FFC9C9C9"/>
      </bottom>
    </border>
    <border>
      <left style="thin">
        <color rgb="FF000000"/>
      </left>
      <top style="thin">
        <color rgb="FFC9C9C9"/>
      </top>
      <bottom style="thin">
        <color rgb="FFC9C9C9"/>
      </bottom>
    </border>
    <border>
      <right style="thin">
        <color rgb="FF000000"/>
      </right>
      <top style="thin">
        <color rgb="FFC9C9C9"/>
      </top>
      <bottom style="thin">
        <color rgb="FFC9C9C9"/>
      </bottom>
    </border>
    <border>
      <left style="thin">
        <color rgb="FF0000FF"/>
      </left>
      <right style="thin">
        <color rgb="FF0000FF"/>
      </right>
      <top style="thin">
        <color rgb="FF0000FF"/>
      </top>
      <bottom style="thin">
        <color rgb="FF0000FF"/>
      </bottom>
    </border>
    <border>
      <left style="thin">
        <color rgb="FF999999"/>
      </left>
      <top style="thin">
        <color rgb="FF999999"/>
      </top>
      <bottom style="thin">
        <color rgb="FF999999"/>
      </bottom>
    </border>
    <border>
      <top style="thin">
        <color rgb="FF999999"/>
      </top>
      <bottom style="thin">
        <color rgb="FF999999"/>
      </bottom>
    </border>
    <border>
      <right style="thin">
        <color rgb="FF999999"/>
      </right>
      <top style="thin">
        <color rgb="FF999999"/>
      </top>
      <bottom style="thin">
        <color rgb="FF999999"/>
      </bottom>
    </border>
    <border>
      <left style="thin">
        <color rgb="FF999999"/>
      </left>
      <top style="thin">
        <color rgb="FF999999"/>
      </top>
    </border>
    <border>
      <top style="thin">
        <color rgb="FF999999"/>
      </top>
    </border>
    <border>
      <right style="thin">
        <color rgb="FF999999"/>
      </right>
      <top style="thin">
        <color rgb="FF999999"/>
      </top>
    </border>
    <border>
      <left style="thin">
        <color rgb="FF999999"/>
      </left>
    </border>
    <border>
      <right style="thin">
        <color rgb="FF999999"/>
      </right>
    </border>
    <border>
      <left style="thin">
        <color rgb="FF999999"/>
      </left>
      <bottom style="thin">
        <color rgb="FF999999"/>
      </bottom>
    </border>
    <border>
      <bottom style="thin">
        <color rgb="FF999999"/>
      </bottom>
    </border>
    <border>
      <right style="thin">
        <color rgb="FF999999"/>
      </right>
      <bottom style="thin">
        <color rgb="FF999999"/>
      </bottom>
    </border>
    <border>
      <left style="medium">
        <color rgb="FF00FFFF"/>
      </left>
      <top style="medium">
        <color rgb="FF00FFFF"/>
      </top>
    </border>
    <border>
      <top style="medium">
        <color rgb="FF00FFFF"/>
      </top>
    </border>
    <border>
      <right style="medium">
        <color rgb="FF00FFFF"/>
      </right>
      <top style="medium">
        <color rgb="FF00FFFF"/>
      </top>
    </border>
    <border>
      <left style="medium">
        <color rgb="FF00FFFF"/>
      </left>
    </border>
    <border>
      <right style="medium">
        <color rgb="FF00FFFF"/>
      </right>
    </border>
    <border>
      <left style="medium">
        <color rgb="FF00FFFF"/>
      </left>
      <bottom style="medium">
        <color rgb="FF00FFFF"/>
      </bottom>
    </border>
    <border>
      <bottom style="medium">
        <color rgb="FF00FFFF"/>
      </bottom>
    </border>
    <border>
      <right style="medium">
        <color rgb="FF00FFFF"/>
      </right>
      <bottom style="medium">
        <color rgb="FF00FFFF"/>
      </bottom>
    </border>
    <border>
      <left style="medium">
        <color rgb="FF00FFFF"/>
      </left>
      <right style="medium">
        <color rgb="FF00FFFF"/>
      </right>
      <top style="medium">
        <color rgb="FF00FFFF"/>
      </top>
      <bottom style="medium">
        <color rgb="FF00FFFF"/>
      </bottom>
    </border>
    <border>
      <top style="thin">
        <color rgb="FFD9D9D9"/>
      </top>
      <bottom style="thin">
        <color rgb="FFD9D9D9"/>
      </bottom>
    </border>
    <border>
      <bottom style="thin">
        <color rgb="FFD9D9D9"/>
      </bottom>
    </border>
    <border>
      <right style="thin">
        <color rgb="FFFFFFFF"/>
      </right>
      <top style="thin">
        <color rgb="FFFFFFFF"/>
      </top>
      <bottom style="thin">
        <color rgb="FFFFFFFF"/>
      </bottom>
    </border>
    <border>
      <top style="thin">
        <color rgb="FFFFFFFF"/>
      </top>
      <bottom style="thin">
        <color rgb="FFFFFFFF"/>
      </bottom>
    </border>
    <border>
      <top style="thin">
        <color rgb="FFC9C9C9"/>
      </top>
      <bottom style="thin">
        <color rgb="FF000000"/>
      </bottom>
    </border>
    <border>
      <right style="thick">
        <color rgb="FFD9D2E9"/>
      </right>
      <top style="thin">
        <color rgb="FFC9C9C9"/>
      </top>
      <bottom style="thin">
        <color rgb="FF000000"/>
      </bottom>
    </border>
    <border>
      <right style="medium">
        <color rgb="FF9FC5E8"/>
      </right>
      <top style="thin">
        <color rgb="FFC9C9C9"/>
      </top>
      <bottom style="thin">
        <color rgb="FF000000"/>
      </bottom>
    </border>
    <border>
      <right style="thick">
        <color rgb="FFD9EAD3"/>
      </right>
      <top style="thin">
        <color rgb="FFC9C9C9"/>
      </top>
      <bottom style="thin">
        <color rgb="FF000000"/>
      </bottom>
    </border>
    <border>
      <right style="thick">
        <color rgb="FF000000"/>
      </right>
      <top style="thin">
        <color rgb="FFC9C9C9"/>
      </top>
      <bottom style="thin">
        <color rgb="FF000000"/>
      </bottom>
    </border>
    <border>
      <right style="thin">
        <color rgb="FF000000"/>
      </right>
      <top style="thin">
        <color rgb="FFC9C9C9"/>
      </top>
      <bottom style="thin">
        <color rgb="FF000000"/>
      </bottom>
    </border>
    <border>
      <left style="thick">
        <color rgb="FF000000"/>
      </left>
      <top style="thin">
        <color rgb="FF000000"/>
      </top>
      <bottom style="thick">
        <color rgb="FF000000"/>
      </bottom>
    </border>
    <border>
      <top style="thin">
        <color rgb="FF000000"/>
      </top>
      <bottom style="thick">
        <color rgb="FF000000"/>
      </bottom>
    </border>
    <border>
      <left style="thick">
        <color rgb="FFD9D2E9"/>
      </left>
      <top style="thin">
        <color rgb="FF000000"/>
      </top>
      <bottom style="thick">
        <color rgb="FF000000"/>
      </bottom>
    </border>
    <border>
      <left style="medium">
        <color rgb="FF9FC5E8"/>
      </left>
      <top style="thin">
        <color rgb="FF000000"/>
      </top>
      <bottom style="thick">
        <color rgb="FF000000"/>
      </bottom>
    </border>
    <border>
      <left style="thick">
        <color rgb="FFD9EAD3"/>
      </left>
      <top style="thin">
        <color rgb="FF000000"/>
      </top>
      <bottom style="thick">
        <color rgb="FF000000"/>
      </bottom>
    </border>
    <border>
      <right style="thick">
        <color rgb="FF000000"/>
      </right>
      <top style="thin">
        <color rgb="FF000000"/>
      </top>
      <bottom style="thick">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461">
    <xf borderId="0" fillId="0" fontId="0" numFmtId="0" xfId="0" applyAlignment="1" applyFont="1">
      <alignment readingOrder="0" shrinkToFit="0" vertical="bottom" wrapText="0"/>
    </xf>
    <xf borderId="0" fillId="0" fontId="0" numFmtId="0" xfId="0" applyAlignment="1" applyFont="1">
      <alignment shrinkToFit="0" vertical="center" wrapText="0"/>
    </xf>
    <xf borderId="0" fillId="0" fontId="0" numFmtId="0" xfId="0" applyAlignment="1" applyFont="1">
      <alignment horizontal="center" shrinkToFit="0" vertical="bottom" wrapText="0"/>
    </xf>
    <xf borderId="0" fillId="0" fontId="1" numFmtId="0" xfId="0" applyAlignment="1" applyFont="1">
      <alignment vertical="center"/>
    </xf>
    <xf borderId="0" fillId="0" fontId="2" numFmtId="0" xfId="0" applyAlignment="1" applyFont="1">
      <alignment horizontal="center" readingOrder="0" shrinkToFit="0" vertical="center" wrapText="0"/>
    </xf>
    <xf borderId="0" fillId="2" fontId="3" numFmtId="0" xfId="0" applyAlignment="1" applyFill="1" applyFont="1">
      <alignment horizontal="center" vertical="center"/>
    </xf>
    <xf borderId="0" fillId="0" fontId="4" numFmtId="0" xfId="0" applyAlignment="1" applyFont="1">
      <alignment vertical="center"/>
    </xf>
    <xf borderId="0" fillId="0" fontId="0" numFmtId="0" xfId="0" applyAlignment="1" applyFont="1">
      <alignment shrinkToFit="0" vertical="bottom" wrapText="0"/>
    </xf>
    <xf borderId="1" fillId="3" fontId="5" numFmtId="0" xfId="0" applyAlignment="1" applyBorder="1" applyFill="1" applyFont="1">
      <alignment readingOrder="0" shrinkToFit="0" vertical="bottom" wrapText="0"/>
    </xf>
    <xf borderId="2" fillId="3" fontId="0" numFmtId="0" xfId="0" applyAlignment="1" applyBorder="1" applyFont="1">
      <alignment shrinkToFit="0" vertical="bottom" wrapText="0"/>
    </xf>
    <xf borderId="3" fillId="3" fontId="0" numFmtId="0" xfId="0" applyAlignment="1" applyBorder="1" applyFont="1">
      <alignment shrinkToFit="0" vertical="bottom" wrapText="0"/>
    </xf>
    <xf borderId="0" fillId="2" fontId="6" numFmtId="0" xfId="0" applyAlignment="1" applyFont="1">
      <alignment readingOrder="0" vertical="center"/>
    </xf>
    <xf borderId="4" fillId="4" fontId="7" numFmtId="0" xfId="0" applyAlignment="1" applyBorder="1" applyFill="1" applyFont="1">
      <alignment readingOrder="0" shrinkToFit="0" vertical="bottom" wrapText="0"/>
    </xf>
    <xf borderId="0" fillId="5" fontId="8" numFmtId="0" xfId="0" applyAlignment="1" applyFill="1" applyFont="1">
      <alignment shrinkToFit="0" vertical="center" wrapText="1"/>
    </xf>
    <xf borderId="0" fillId="0" fontId="2" numFmtId="0" xfId="0" applyAlignment="1" applyFont="1">
      <alignment readingOrder="0" shrinkToFit="0" vertical="bottom" wrapText="0"/>
    </xf>
    <xf borderId="0" fillId="0" fontId="0" numFmtId="0" xfId="0" applyAlignment="1" applyFont="1">
      <alignment readingOrder="0" shrinkToFit="0" vertical="bottom" wrapText="0"/>
    </xf>
    <xf borderId="0" fillId="0" fontId="2" numFmtId="0" xfId="0" applyAlignment="1" applyFont="1">
      <alignment shrinkToFit="0" vertical="center" wrapText="0"/>
    </xf>
    <xf borderId="0" fillId="0" fontId="0" numFmtId="0" xfId="0" applyAlignment="1" applyFont="1">
      <alignment horizontal="center" readingOrder="0" shrinkToFit="0" vertical="bottom" wrapText="0"/>
    </xf>
    <xf borderId="0" fillId="0" fontId="9" numFmtId="0" xfId="0" applyAlignment="1" applyFont="1">
      <alignment vertical="center"/>
    </xf>
    <xf borderId="5" fillId="3" fontId="10" numFmtId="0" xfId="0" applyAlignment="1" applyBorder="1" applyFont="1">
      <alignment readingOrder="0" shrinkToFit="0" vertical="bottom" wrapText="0"/>
    </xf>
    <xf quotePrefix="1" borderId="0" fillId="0" fontId="2" numFmtId="0" xfId="0" applyAlignment="1" applyFont="1">
      <alignment horizontal="center" readingOrder="0" shrinkToFit="0" vertical="center" wrapText="0"/>
    </xf>
    <xf borderId="0" fillId="5" fontId="11" numFmtId="0" xfId="0" applyAlignment="1" applyFont="1">
      <alignment vertical="center"/>
    </xf>
    <xf borderId="0" fillId="6" fontId="7" numFmtId="0" xfId="0" applyAlignment="1" applyFill="1" applyFont="1">
      <alignment readingOrder="0" shrinkToFit="0" vertical="center" wrapText="0"/>
    </xf>
    <xf borderId="0" fillId="6" fontId="9" numFmtId="0" xfId="0" applyAlignment="1" applyFont="1">
      <alignment vertical="center"/>
    </xf>
    <xf borderId="0" fillId="0" fontId="2" numFmtId="0" xfId="0" applyAlignment="1" applyFont="1">
      <alignment shrinkToFit="0" vertical="bottom" wrapText="0"/>
    </xf>
    <xf borderId="0" fillId="4" fontId="12" numFmtId="0" xfId="0" applyAlignment="1" applyFont="1">
      <alignment horizontal="center" readingOrder="0" shrinkToFit="0" vertical="center" wrapText="1"/>
    </xf>
    <xf borderId="6" fillId="0" fontId="13" numFmtId="0" xfId="0" applyAlignment="1" applyBorder="1" applyFont="1">
      <alignment readingOrder="0" shrinkToFit="0" vertical="center" wrapText="1"/>
    </xf>
    <xf borderId="0" fillId="4" fontId="14" numFmtId="0" xfId="0" applyAlignment="1" applyFont="1">
      <alignment horizontal="center" readingOrder="0" shrinkToFit="0" vertical="center" wrapText="1"/>
    </xf>
    <xf borderId="7" fillId="0" fontId="4" numFmtId="0" xfId="0" applyBorder="1" applyFont="1"/>
    <xf borderId="0" fillId="4" fontId="7" numFmtId="0" xfId="0" applyAlignment="1" applyFont="1">
      <alignment horizontal="right" readingOrder="0" shrinkToFit="0" vertical="center" wrapText="1"/>
    </xf>
    <xf borderId="8" fillId="0" fontId="4" numFmtId="0" xfId="0" applyBorder="1" applyFont="1"/>
    <xf borderId="0" fillId="4" fontId="15" numFmtId="0" xfId="0" applyAlignment="1" applyFont="1">
      <alignment horizontal="right" shrinkToFit="0" vertical="center" wrapText="1"/>
    </xf>
    <xf borderId="0" fillId="0" fontId="16" numFmtId="0" xfId="0" applyAlignment="1" applyFont="1">
      <alignment readingOrder="0" shrinkToFit="0" vertical="bottom" wrapText="0"/>
    </xf>
    <xf borderId="9" fillId="7" fontId="17" numFmtId="164" xfId="0" applyAlignment="1" applyBorder="1" applyFill="1" applyFont="1" applyNumberFormat="1">
      <alignment horizontal="center" vertical="bottom"/>
    </xf>
    <xf borderId="10" fillId="0" fontId="4" numFmtId="0" xfId="0" applyBorder="1" applyFont="1"/>
    <xf borderId="11" fillId="3" fontId="10" numFmtId="0" xfId="0" applyAlignment="1" applyBorder="1" applyFont="1">
      <alignment readingOrder="0" shrinkToFit="0" vertical="bottom" wrapText="0"/>
    </xf>
    <xf borderId="12" fillId="0" fontId="4" numFmtId="0" xfId="0" applyBorder="1" applyFont="1"/>
    <xf borderId="4" fillId="4" fontId="15" numFmtId="0" xfId="0" applyAlignment="1" applyBorder="1" applyFont="1">
      <alignment vertical="bottom"/>
    </xf>
    <xf borderId="0" fillId="0" fontId="1" numFmtId="0" xfId="0" applyAlignment="1" applyFont="1">
      <alignment vertical="bottom"/>
    </xf>
    <xf borderId="9" fillId="7" fontId="17" numFmtId="0" xfId="0" applyAlignment="1" applyBorder="1" applyFont="1">
      <alignment horizontal="center" vertical="bottom"/>
    </xf>
    <xf borderId="13" fillId="0" fontId="4" numFmtId="0" xfId="0" applyBorder="1" applyFont="1"/>
    <xf borderId="14" fillId="0" fontId="4" numFmtId="0" xfId="0" applyBorder="1" applyFont="1"/>
    <xf borderId="5" fillId="3" fontId="17" numFmtId="0" xfId="0" applyAlignment="1" applyBorder="1" applyFont="1">
      <alignment horizontal="left" vertical="bottom"/>
    </xf>
    <xf borderId="15" fillId="0" fontId="4" numFmtId="0" xfId="0" applyBorder="1" applyFont="1"/>
    <xf borderId="9" fillId="7" fontId="17" numFmtId="165" xfId="0" applyAlignment="1" applyBorder="1" applyFont="1" applyNumberFormat="1">
      <alignment horizontal="center" vertical="bottom"/>
    </xf>
    <xf borderId="16" fillId="0" fontId="18" numFmtId="0" xfId="0" applyAlignment="1" applyBorder="1" applyFont="1">
      <alignment vertical="center"/>
    </xf>
    <xf borderId="16" fillId="0" fontId="4" numFmtId="0" xfId="0" applyBorder="1" applyFont="1"/>
    <xf borderId="5" fillId="3" fontId="17" numFmtId="0" xfId="0" applyAlignment="1" applyBorder="1" applyFont="1">
      <alignment horizontal="left" readingOrder="0" vertical="bottom"/>
    </xf>
    <xf borderId="0" fillId="7" fontId="1" numFmtId="166" xfId="0" applyAlignment="1" applyFont="1" applyNumberFormat="1">
      <alignment vertical="bottom"/>
    </xf>
    <xf borderId="16" fillId="0" fontId="1" numFmtId="0" xfId="0" applyAlignment="1" applyBorder="1" applyFont="1">
      <alignment vertical="center"/>
    </xf>
    <xf borderId="9" fillId="0" fontId="19" numFmtId="0" xfId="0" applyAlignment="1" applyBorder="1" applyFont="1">
      <alignment horizontal="center" readingOrder="0" shrinkToFit="0" vertical="center" wrapText="0"/>
    </xf>
    <xf borderId="17" fillId="3" fontId="5" numFmtId="0" xfId="0" applyAlignment="1" applyBorder="1" applyFont="1">
      <alignment horizontal="center" readingOrder="0" vertical="center"/>
    </xf>
    <xf borderId="18" fillId="0" fontId="1" numFmtId="3" xfId="0" applyAlignment="1" applyBorder="1" applyFont="1" applyNumberFormat="1">
      <alignment horizontal="right"/>
    </xf>
    <xf borderId="19" fillId="0" fontId="4" numFmtId="0" xfId="0" applyBorder="1" applyFont="1"/>
    <xf borderId="20" fillId="0" fontId="4" numFmtId="0" xfId="0" applyBorder="1" applyFont="1"/>
    <xf borderId="11" fillId="3" fontId="17" numFmtId="0" xfId="0" applyAlignment="1" applyBorder="1" applyFont="1">
      <alignment horizontal="left" readingOrder="0" vertical="bottom"/>
    </xf>
    <xf borderId="21" fillId="0" fontId="4" numFmtId="0" xfId="0" applyBorder="1" applyFont="1"/>
    <xf borderId="22" fillId="0" fontId="4" numFmtId="0" xfId="0" applyBorder="1" applyFont="1"/>
    <xf borderId="0" fillId="0" fontId="1" numFmtId="3" xfId="0" applyAlignment="1" applyFont="1" applyNumberFormat="1">
      <alignment horizontal="right"/>
    </xf>
    <xf borderId="23" fillId="0" fontId="4" numFmtId="0" xfId="0" applyBorder="1" applyFont="1"/>
    <xf borderId="24" fillId="0" fontId="4" numFmtId="0" xfId="0" applyBorder="1" applyFont="1"/>
    <xf borderId="14" fillId="0" fontId="1" numFmtId="0" xfId="0" applyAlignment="1" applyBorder="1" applyFont="1">
      <alignment vertical="bottom"/>
    </xf>
    <xf borderId="25" fillId="0" fontId="4" numFmtId="0" xfId="0" applyBorder="1" applyFont="1"/>
    <xf borderId="11" fillId="4" fontId="15" numFmtId="0" xfId="0" applyAlignment="1" applyBorder="1" applyFont="1">
      <alignment vertical="bottom"/>
    </xf>
    <xf borderId="0" fillId="0" fontId="1" numFmtId="167" xfId="0" applyAlignment="1" applyFont="1" applyNumberFormat="1">
      <alignment horizontal="right"/>
    </xf>
    <xf borderId="5" fillId="3" fontId="17" numFmtId="0" xfId="0" applyAlignment="1" applyBorder="1" applyFont="1">
      <alignment vertical="bottom"/>
    </xf>
    <xf borderId="26" fillId="3" fontId="17" numFmtId="0" xfId="0" applyAlignment="1" applyBorder="1" applyFont="1">
      <alignment readingOrder="0" vertical="bottom"/>
    </xf>
    <xf borderId="5" fillId="3" fontId="17" numFmtId="0" xfId="0" applyAlignment="1" applyBorder="1" applyFont="1">
      <alignment readingOrder="0" vertical="bottom"/>
    </xf>
    <xf borderId="0" fillId="0" fontId="9" numFmtId="168" xfId="0" applyAlignment="1" applyFont="1" applyNumberFormat="1">
      <alignment vertical="center"/>
    </xf>
    <xf borderId="5" fillId="3" fontId="1" numFmtId="0" xfId="0" applyAlignment="1" applyBorder="1" applyFont="1">
      <alignment vertical="bottom"/>
    </xf>
    <xf borderId="11" fillId="3" fontId="1" numFmtId="0" xfId="0" applyAlignment="1" applyBorder="1" applyFont="1">
      <alignment vertical="bottom"/>
    </xf>
    <xf borderId="0" fillId="0" fontId="9" numFmtId="0" xfId="0" applyAlignment="1" applyFont="1">
      <alignment horizontal="right" vertical="center"/>
    </xf>
    <xf borderId="27" fillId="8" fontId="20" numFmtId="0" xfId="0" applyAlignment="1" applyBorder="1" applyFill="1" applyFont="1">
      <alignment readingOrder="0" shrinkToFit="0" vertical="bottom" wrapText="0"/>
    </xf>
    <xf borderId="0" fillId="8" fontId="1" numFmtId="0" xfId="0" applyAlignment="1" applyFont="1">
      <alignment vertical="bottom"/>
    </xf>
    <xf borderId="15" fillId="4" fontId="15" numFmtId="0" xfId="0" applyAlignment="1" applyBorder="1" applyFont="1">
      <alignment vertical="bottom"/>
    </xf>
    <xf borderId="28" fillId="3" fontId="17" numFmtId="0" xfId="0" applyAlignment="1" applyBorder="1" applyFont="1">
      <alignment vertical="bottom"/>
    </xf>
    <xf borderId="29" fillId="3" fontId="17" numFmtId="0" xfId="0" applyAlignment="1" applyBorder="1" applyFont="1">
      <alignment vertical="bottom"/>
    </xf>
    <xf borderId="30" fillId="3" fontId="17" numFmtId="0" xfId="0" applyAlignment="1" applyBorder="1" applyFont="1">
      <alignment vertical="bottom"/>
    </xf>
    <xf borderId="30" fillId="3" fontId="17" numFmtId="0" xfId="0" applyAlignment="1" applyBorder="1" applyFont="1">
      <alignment readingOrder="0" vertical="bottom"/>
    </xf>
    <xf borderId="0" fillId="0" fontId="9" numFmtId="0" xfId="0" applyAlignment="1" applyFont="1">
      <alignment horizontal="center" vertical="center"/>
    </xf>
    <xf borderId="5" fillId="3" fontId="17" numFmtId="0" xfId="0" applyAlignment="1" applyBorder="1" applyFont="1">
      <alignment vertical="bottom"/>
    </xf>
    <xf borderId="0" fillId="0" fontId="9" numFmtId="0" xfId="0" applyFont="1"/>
    <xf borderId="31" fillId="3" fontId="10" numFmtId="0" xfId="0" applyAlignment="1" applyBorder="1" applyFont="1">
      <alignment readingOrder="0" shrinkToFit="0" vertical="bottom" wrapText="0"/>
    </xf>
    <xf borderId="31" fillId="3" fontId="10" numFmtId="0" xfId="0" applyAlignment="1" applyBorder="1" applyFont="1">
      <alignment shrinkToFit="0" vertical="bottom" wrapText="0"/>
    </xf>
    <xf borderId="0" fillId="0" fontId="21" numFmtId="0" xfId="0" applyAlignment="1" applyFont="1">
      <alignment readingOrder="0"/>
    </xf>
    <xf borderId="0" fillId="0" fontId="22" numFmtId="0" xfId="0" applyAlignment="1" applyFont="1">
      <alignment readingOrder="0"/>
    </xf>
    <xf borderId="0" fillId="9" fontId="9" numFmtId="0" xfId="0" applyFill="1" applyFont="1"/>
    <xf borderId="0" fillId="3" fontId="9" numFmtId="0" xfId="0" applyAlignment="1" applyFont="1">
      <alignment horizontal="center" vertical="center"/>
    </xf>
    <xf borderId="0" fillId="0" fontId="9" numFmtId="169" xfId="0" applyAlignment="1" applyFont="1" applyNumberFormat="1">
      <alignment horizontal="center" vertical="center"/>
    </xf>
    <xf borderId="0" fillId="0" fontId="9" numFmtId="170" xfId="0" applyAlignment="1" applyFont="1" applyNumberFormat="1">
      <alignment horizontal="center" vertical="center"/>
    </xf>
    <xf borderId="0" fillId="0" fontId="1" numFmtId="170" xfId="0" applyAlignment="1" applyFont="1" applyNumberFormat="1">
      <alignment horizontal="center"/>
    </xf>
    <xf borderId="9" fillId="10" fontId="17" numFmtId="171" xfId="0" applyAlignment="1" applyBorder="1" applyFill="1" applyFont="1" applyNumberFormat="1">
      <alignment horizontal="center" vertical="bottom"/>
    </xf>
    <xf borderId="9" fillId="10" fontId="17" numFmtId="0" xfId="0" applyAlignment="1" applyBorder="1" applyFont="1">
      <alignment horizontal="center" vertical="bottom"/>
    </xf>
    <xf borderId="9" fillId="10" fontId="17" numFmtId="165" xfId="0" applyAlignment="1" applyBorder="1" applyFont="1" applyNumberFormat="1">
      <alignment horizontal="center" vertical="bottom"/>
    </xf>
    <xf borderId="9" fillId="10" fontId="1" numFmtId="165" xfId="0" applyAlignment="1" applyBorder="1" applyFont="1" applyNumberFormat="1">
      <alignment vertical="bottom"/>
    </xf>
    <xf borderId="0" fillId="10" fontId="1" numFmtId="166" xfId="0" applyAlignment="1" applyFont="1" applyNumberFormat="1">
      <alignment vertical="bottom"/>
    </xf>
    <xf borderId="9" fillId="7" fontId="17" numFmtId="171" xfId="0" applyAlignment="1" applyBorder="1" applyFont="1" applyNumberFormat="1">
      <alignment horizontal="center" vertical="bottom"/>
    </xf>
    <xf borderId="9" fillId="7" fontId="1" numFmtId="165" xfId="0" applyAlignment="1" applyBorder="1" applyFont="1" applyNumberFormat="1">
      <alignment vertical="bottom"/>
    </xf>
    <xf borderId="32" fillId="3" fontId="10" numFmtId="0" xfId="0" applyAlignment="1" applyBorder="1" applyFont="1">
      <alignment readingOrder="0" shrinkToFit="0" vertical="bottom" wrapText="0"/>
    </xf>
    <xf borderId="32" fillId="3" fontId="10" numFmtId="0" xfId="0" applyAlignment="1" applyBorder="1" applyFont="1">
      <alignment shrinkToFit="0" vertical="bottom" wrapText="0"/>
    </xf>
    <xf borderId="0" fillId="0" fontId="9" numFmtId="0" xfId="0" applyAlignment="1" applyFont="1">
      <alignment horizontal="center"/>
    </xf>
    <xf borderId="0" fillId="0" fontId="23" numFmtId="0" xfId="0" applyAlignment="1" applyFont="1">
      <alignment readingOrder="0" shrinkToFit="0" vertical="bottom" wrapText="0"/>
    </xf>
    <xf borderId="33" fillId="8" fontId="20" numFmtId="0" xfId="0" applyAlignment="1" applyBorder="1" applyFont="1">
      <alignment readingOrder="0" shrinkToFit="0" vertical="bottom" wrapText="0"/>
    </xf>
    <xf borderId="34" fillId="8" fontId="24" numFmtId="0" xfId="0" applyAlignment="1" applyBorder="1" applyFont="1">
      <alignment readingOrder="0" shrinkToFit="0" vertical="bottom" wrapText="0"/>
    </xf>
    <xf borderId="35" fillId="8" fontId="24" numFmtId="0" xfId="0" applyAlignment="1" applyBorder="1" applyFont="1">
      <alignment readingOrder="0" shrinkToFit="0" vertical="bottom" wrapText="0"/>
    </xf>
    <xf borderId="0" fillId="0" fontId="12" numFmtId="0" xfId="0" applyFont="1"/>
    <xf borderId="0" fillId="0" fontId="12" numFmtId="0" xfId="0" applyAlignment="1" applyFont="1">
      <alignment readingOrder="0"/>
    </xf>
    <xf borderId="0" fillId="6" fontId="25" numFmtId="0" xfId="0" applyAlignment="1" applyFont="1">
      <alignment readingOrder="0" vertical="center"/>
    </xf>
    <xf borderId="0" fillId="6" fontId="12" numFmtId="0" xfId="0" applyFont="1"/>
    <xf borderId="36" fillId="0" fontId="0" numFmtId="0" xfId="0" applyAlignment="1" applyBorder="1" applyFont="1">
      <alignment shrinkToFit="0" vertical="bottom" wrapText="0"/>
    </xf>
    <xf borderId="37" fillId="0" fontId="9" numFmtId="0" xfId="0" applyBorder="1" applyFont="1"/>
    <xf borderId="36" fillId="0" fontId="7" numFmtId="0" xfId="0" applyAlignment="1" applyBorder="1" applyFont="1">
      <alignment shrinkToFit="0" vertical="bottom" wrapText="0"/>
    </xf>
    <xf borderId="0" fillId="0" fontId="7" numFmtId="0" xfId="0" applyAlignment="1" applyFont="1">
      <alignment shrinkToFit="0" vertical="bottom" wrapText="0"/>
    </xf>
    <xf borderId="38" fillId="11" fontId="12" numFmtId="0" xfId="0" applyAlignment="1" applyBorder="1" applyFill="1" applyFont="1">
      <alignment horizontal="center" readingOrder="0"/>
    </xf>
    <xf borderId="39" fillId="0" fontId="4" numFmtId="0" xfId="0" applyBorder="1" applyFont="1"/>
    <xf borderId="40" fillId="0" fontId="4" numFmtId="0" xfId="0" applyBorder="1" applyFont="1"/>
    <xf borderId="41" fillId="12" fontId="7" numFmtId="0" xfId="0" applyAlignment="1" applyBorder="1" applyFill="1" applyFont="1">
      <alignment horizontal="center"/>
    </xf>
    <xf borderId="42" fillId="0" fontId="4" numFmtId="0" xfId="0" applyBorder="1" applyFont="1"/>
    <xf borderId="43" fillId="0" fontId="4" numFmtId="0" xfId="0" applyBorder="1" applyFont="1"/>
    <xf borderId="44" fillId="13" fontId="12" numFmtId="0" xfId="0" applyAlignment="1" applyBorder="1" applyFill="1" applyFont="1">
      <alignment horizontal="center" readingOrder="0"/>
    </xf>
    <xf borderId="45" fillId="0" fontId="4" numFmtId="0" xfId="0" applyBorder="1" applyFont="1"/>
    <xf borderId="46" fillId="0" fontId="4" numFmtId="0" xfId="0" applyBorder="1" applyFont="1"/>
    <xf borderId="47" fillId="14" fontId="12" numFmtId="0" xfId="0" applyAlignment="1" applyBorder="1" applyFill="1" applyFont="1">
      <alignment horizontal="center" readingOrder="0"/>
    </xf>
    <xf borderId="48" fillId="0" fontId="4" numFmtId="0" xfId="0" applyBorder="1" applyFont="1"/>
    <xf borderId="49" fillId="13" fontId="12" numFmtId="0" xfId="0" applyAlignment="1" applyBorder="1" applyFont="1">
      <alignment horizontal="center" readingOrder="0"/>
    </xf>
    <xf borderId="50" fillId="0" fontId="4" numFmtId="0" xfId="0" applyBorder="1" applyFont="1"/>
    <xf borderId="0" fillId="0" fontId="22" numFmtId="0" xfId="0" applyAlignment="1" applyFont="1">
      <alignment horizontal="right"/>
    </xf>
    <xf borderId="0" fillId="0" fontId="12" numFmtId="0" xfId="0" applyAlignment="1" applyFont="1">
      <alignment horizontal="center" readingOrder="0"/>
    </xf>
    <xf borderId="51" fillId="4" fontId="12" numFmtId="0" xfId="0" applyAlignment="1" applyBorder="1" applyFont="1">
      <alignment horizontal="center" readingOrder="0"/>
    </xf>
    <xf borderId="52" fillId="0" fontId="4" numFmtId="0" xfId="0" applyBorder="1" applyFont="1"/>
    <xf borderId="53" fillId="0" fontId="4" numFmtId="0" xfId="0" applyBorder="1" applyFont="1"/>
    <xf borderId="54" fillId="4" fontId="12" numFmtId="0" xfId="0" applyAlignment="1" applyBorder="1" applyFont="1">
      <alignment horizontal="center" readingOrder="0"/>
    </xf>
    <xf borderId="55" fillId="0" fontId="4" numFmtId="0" xfId="0" applyBorder="1" applyFont="1"/>
    <xf borderId="56" fillId="0" fontId="12" numFmtId="0" xfId="0" applyAlignment="1" applyBorder="1" applyFont="1">
      <alignment readingOrder="0"/>
    </xf>
    <xf borderId="57" fillId="0" fontId="9" numFmtId="0" xfId="0" applyBorder="1" applyFont="1"/>
    <xf borderId="58" fillId="0" fontId="9" numFmtId="0" xfId="0" applyBorder="1" applyFont="1"/>
    <xf borderId="0" fillId="0" fontId="26" numFmtId="0" xfId="0" applyAlignment="1" applyFont="1">
      <alignment readingOrder="0"/>
    </xf>
    <xf borderId="59" fillId="4" fontId="7" numFmtId="0" xfId="0" applyAlignment="1" applyBorder="1" applyFont="1">
      <alignment readingOrder="0" shrinkToFit="0" vertical="bottom" wrapText="1"/>
    </xf>
    <xf borderId="60" fillId="4" fontId="7" numFmtId="0" xfId="0" applyAlignment="1" applyBorder="1" applyFont="1">
      <alignment readingOrder="0" shrinkToFit="0" vertical="bottom" wrapText="1"/>
    </xf>
    <xf borderId="61" fillId="4" fontId="7" numFmtId="0" xfId="0" applyAlignment="1" applyBorder="1" applyFont="1">
      <alignment horizontal="right" readingOrder="0" shrinkToFit="0" vertical="bottom" wrapText="1"/>
    </xf>
    <xf borderId="62" fillId="4" fontId="12" numFmtId="0" xfId="0" applyAlignment="1" applyBorder="1" applyFont="1">
      <alignment horizontal="right" readingOrder="0" shrinkToFit="0" wrapText="1"/>
    </xf>
    <xf borderId="60" fillId="4" fontId="12" numFmtId="0" xfId="0" applyAlignment="1" applyBorder="1" applyFont="1">
      <alignment horizontal="right" readingOrder="0" shrinkToFit="0" wrapText="1"/>
    </xf>
    <xf borderId="61" fillId="4" fontId="12" numFmtId="0" xfId="0" applyAlignment="1" applyBorder="1" applyFont="1">
      <alignment horizontal="right" readingOrder="0" shrinkToFit="0" wrapText="1"/>
    </xf>
    <xf borderId="63" fillId="4" fontId="12" numFmtId="0" xfId="0" applyAlignment="1" applyBorder="1" applyFont="1">
      <alignment horizontal="right" readingOrder="0" shrinkToFit="0" wrapText="1"/>
    </xf>
    <xf borderId="64" fillId="4" fontId="12" numFmtId="0" xfId="0" applyAlignment="1" applyBorder="1" applyFont="1">
      <alignment horizontal="right" readingOrder="0" shrinkToFit="0" wrapText="1"/>
    </xf>
    <xf borderId="65" fillId="4" fontId="12" numFmtId="0" xfId="0" applyAlignment="1" applyBorder="1" applyFont="1">
      <alignment horizontal="right" readingOrder="0" shrinkToFit="0" wrapText="1"/>
    </xf>
    <xf borderId="0" fillId="0" fontId="14" numFmtId="0" xfId="0" applyAlignment="1" applyFont="1">
      <alignment horizontal="right" readingOrder="0"/>
    </xf>
    <xf borderId="4" fillId="4" fontId="14" numFmtId="0" xfId="0" applyAlignment="1" applyBorder="1" applyFont="1">
      <alignment horizontal="right" readingOrder="0" shrinkToFit="0" wrapText="1"/>
    </xf>
    <xf borderId="0" fillId="0" fontId="12" numFmtId="0" xfId="0" applyAlignment="1" applyFont="1">
      <alignment horizontal="center" readingOrder="0" shrinkToFit="0" wrapText="1"/>
    </xf>
    <xf borderId="66" fillId="4" fontId="12" numFmtId="0" xfId="0" applyAlignment="1" applyBorder="1" applyFont="1">
      <alignment horizontal="center" readingOrder="0" shrinkToFit="0" wrapText="1"/>
    </xf>
    <xf borderId="60" fillId="4" fontId="12" numFmtId="0" xfId="0" applyAlignment="1" applyBorder="1" applyFont="1">
      <alignment horizontal="center" readingOrder="0" shrinkToFit="0" wrapText="1"/>
    </xf>
    <xf borderId="67" fillId="4" fontId="12" numFmtId="0" xfId="0" applyAlignment="1" applyBorder="1" applyFont="1">
      <alignment horizontal="center" readingOrder="0" shrinkToFit="0" wrapText="1"/>
    </xf>
    <xf borderId="0" fillId="0" fontId="9" numFmtId="0" xfId="0" applyAlignment="1" applyFont="1">
      <alignment readingOrder="0"/>
    </xf>
    <xf borderId="0" fillId="0" fontId="27" numFmtId="0" xfId="0" applyAlignment="1" applyFont="1">
      <alignment horizontal="right" readingOrder="0" shrinkToFit="0" vertical="center" wrapText="1"/>
    </xf>
    <xf borderId="56" fillId="0" fontId="9" numFmtId="0" xfId="0" applyAlignment="1" applyBorder="1" applyFont="1">
      <alignment horizontal="center"/>
    </xf>
    <xf borderId="57" fillId="0" fontId="9" numFmtId="0" xfId="0" applyAlignment="1" applyBorder="1" applyFont="1">
      <alignment horizontal="center"/>
    </xf>
    <xf borderId="58" fillId="0" fontId="9" numFmtId="0" xfId="0" applyAlignment="1" applyBorder="1" applyFont="1">
      <alignment horizontal="center"/>
    </xf>
    <xf borderId="0" fillId="0" fontId="9" numFmtId="0" xfId="0" applyAlignment="1" applyFont="1">
      <alignment horizontal="center" readingOrder="0"/>
    </xf>
    <xf borderId="0" fillId="0" fontId="9" numFmtId="0" xfId="0" applyAlignment="1" applyFont="1">
      <alignment horizontal="center" readingOrder="0" shrinkToFit="0" wrapText="1"/>
    </xf>
    <xf borderId="36" fillId="0" fontId="0" numFmtId="0" xfId="0" applyAlignment="1" applyBorder="1" applyFont="1">
      <alignment readingOrder="0" shrinkToFit="0" vertical="bottom" wrapText="0"/>
    </xf>
    <xf borderId="0" fillId="0" fontId="0" numFmtId="172" xfId="0" applyAlignment="1" applyFont="1" applyNumberFormat="1">
      <alignment horizontal="right" readingOrder="0" shrinkToFit="0" vertical="bottom" wrapText="0"/>
    </xf>
    <xf borderId="68" fillId="0" fontId="0" numFmtId="165" xfId="0" applyAlignment="1" applyBorder="1" applyFont="1" applyNumberFormat="1">
      <alignment shrinkToFit="0" vertical="bottom" wrapText="0"/>
    </xf>
    <xf borderId="0" fillId="0" fontId="7" numFmtId="165" xfId="0" applyAlignment="1" applyFont="1" applyNumberFormat="1">
      <alignment horizontal="right" shrinkToFit="0" vertical="bottom" wrapText="0"/>
    </xf>
    <xf borderId="0" fillId="3" fontId="10" numFmtId="165" xfId="0" applyAlignment="1" applyFont="1" applyNumberFormat="1">
      <alignment vertical="center"/>
    </xf>
    <xf borderId="0" fillId="0" fontId="9" numFmtId="165" xfId="0" applyFont="1" applyNumberFormat="1"/>
    <xf borderId="0" fillId="0" fontId="9" numFmtId="173" xfId="0" applyFont="1" applyNumberFormat="1"/>
    <xf borderId="69" fillId="0" fontId="0" numFmtId="170" xfId="0" applyAlignment="1" applyBorder="1" applyFont="1" applyNumberFormat="1">
      <alignment readingOrder="0" shrinkToFit="0" vertical="bottom" wrapText="0"/>
    </xf>
    <xf borderId="0" fillId="0" fontId="0" numFmtId="170" xfId="0" applyAlignment="1" applyFont="1" applyNumberFormat="1">
      <alignment readingOrder="0" shrinkToFit="0" vertical="bottom" wrapText="0"/>
    </xf>
    <xf borderId="0" fillId="0" fontId="0" numFmtId="173" xfId="0" applyAlignment="1" applyFont="1" applyNumberFormat="1">
      <alignment readingOrder="0" shrinkToFit="0" vertical="bottom" wrapText="0"/>
    </xf>
    <xf borderId="70" fillId="0" fontId="0" numFmtId="165" xfId="0" applyAlignment="1" applyBorder="1" applyFont="1" applyNumberFormat="1">
      <alignment shrinkToFit="0" vertical="bottom" wrapText="0"/>
    </xf>
    <xf borderId="0" fillId="0" fontId="0" numFmtId="165" xfId="0" applyAlignment="1" applyFont="1" applyNumberFormat="1">
      <alignment shrinkToFit="0" vertical="bottom" wrapText="0"/>
    </xf>
    <xf borderId="37" fillId="0" fontId="0" numFmtId="170" xfId="0" applyAlignment="1" applyBorder="1" applyFont="1" applyNumberFormat="1">
      <alignment readingOrder="0" shrinkToFit="0" vertical="bottom" wrapText="0"/>
    </xf>
    <xf borderId="0" fillId="0" fontId="22" numFmtId="0" xfId="0" applyFont="1"/>
    <xf borderId="71" fillId="0" fontId="22" numFmtId="174" xfId="0" applyBorder="1" applyFont="1" applyNumberFormat="1"/>
    <xf borderId="0" fillId="0" fontId="9" numFmtId="3" xfId="0" applyAlignment="1" applyFont="1" applyNumberFormat="1">
      <alignment horizontal="center"/>
    </xf>
    <xf borderId="10" fillId="0" fontId="9" numFmtId="3" xfId="0" applyAlignment="1" applyBorder="1" applyFont="1" applyNumberFormat="1">
      <alignment horizontal="center"/>
    </xf>
    <xf borderId="0" fillId="0" fontId="9" numFmtId="165" xfId="0" applyAlignment="1" applyFont="1" applyNumberFormat="1">
      <alignment horizontal="center"/>
    </xf>
    <xf borderId="0" fillId="3" fontId="10" numFmtId="175" xfId="0" applyAlignment="1" applyFont="1" applyNumberFormat="1">
      <alignment horizontal="center"/>
    </xf>
    <xf borderId="9" fillId="7" fontId="1" numFmtId="0" xfId="0" applyAlignment="1" applyBorder="1" applyFont="1">
      <alignment vertical="bottom"/>
    </xf>
    <xf borderId="0" fillId="0" fontId="9" numFmtId="176" xfId="0" applyAlignment="1" applyFont="1" applyNumberFormat="1">
      <alignment horizontal="center"/>
    </xf>
    <xf borderId="12" fillId="0" fontId="9" numFmtId="170" xfId="0" applyAlignment="1" applyBorder="1" applyFont="1" applyNumberFormat="1">
      <alignment horizontal="center"/>
    </xf>
    <xf borderId="0" fillId="3" fontId="10" numFmtId="175" xfId="0" applyAlignment="1" applyFont="1" applyNumberFormat="1">
      <alignment horizontal="center" readingOrder="0"/>
    </xf>
    <xf borderId="0" fillId="0" fontId="9" numFmtId="177" xfId="0" applyFont="1" applyNumberFormat="1"/>
    <xf borderId="9" fillId="10" fontId="1" numFmtId="0" xfId="0" applyAlignment="1" applyBorder="1" applyFont="1">
      <alignment vertical="bottom"/>
    </xf>
    <xf borderId="10" fillId="0" fontId="9" numFmtId="0" xfId="0" applyAlignment="1" applyBorder="1" applyFont="1">
      <alignment horizontal="center"/>
    </xf>
    <xf borderId="12" fillId="0" fontId="9" numFmtId="0" xfId="0" applyAlignment="1" applyBorder="1" applyFont="1">
      <alignment horizontal="center"/>
    </xf>
    <xf borderId="0" fillId="0" fontId="9" numFmtId="178" xfId="0" applyAlignment="1" applyFont="1" applyNumberFormat="1">
      <alignment horizontal="center"/>
    </xf>
    <xf borderId="10" fillId="0" fontId="9" numFmtId="170" xfId="0" applyAlignment="1" applyBorder="1" applyFont="1" applyNumberFormat="1">
      <alignment horizontal="center"/>
    </xf>
    <xf borderId="0" fillId="0" fontId="9" numFmtId="170" xfId="0" applyAlignment="1" applyFont="1" applyNumberFormat="1">
      <alignment horizontal="center"/>
    </xf>
    <xf borderId="12" fillId="0" fontId="9" numFmtId="170" xfId="0" applyAlignment="1" applyBorder="1" applyFont="1" applyNumberFormat="1">
      <alignment horizontal="center"/>
    </xf>
    <xf borderId="0" fillId="0" fontId="9" numFmtId="179" xfId="0" applyAlignment="1" applyFont="1" applyNumberFormat="1">
      <alignment horizontal="center"/>
    </xf>
    <xf borderId="0" fillId="0" fontId="12" numFmtId="165" xfId="0" applyAlignment="1" applyFont="1" applyNumberFormat="1">
      <alignment horizontal="center"/>
    </xf>
    <xf borderId="0" fillId="0" fontId="9" numFmtId="179" xfId="0" applyAlignment="1" applyFont="1" applyNumberFormat="1">
      <alignment horizontal="center" readingOrder="0"/>
    </xf>
    <xf borderId="72" fillId="0" fontId="0" numFmtId="0" xfId="0" applyAlignment="1" applyBorder="1" applyFont="1">
      <alignment readingOrder="0" shrinkToFit="0" vertical="bottom" wrapText="0"/>
    </xf>
    <xf borderId="73" fillId="0" fontId="0" numFmtId="0" xfId="0" applyAlignment="1" applyBorder="1" applyFont="1">
      <alignment readingOrder="0" shrinkToFit="0" vertical="bottom" wrapText="0"/>
    </xf>
    <xf borderId="73" fillId="0" fontId="0" numFmtId="172" xfId="0" applyAlignment="1" applyBorder="1" applyFont="1" applyNumberFormat="1">
      <alignment horizontal="right" readingOrder="0" shrinkToFit="0" vertical="bottom" wrapText="0"/>
    </xf>
    <xf borderId="74" fillId="0" fontId="0" numFmtId="165" xfId="0" applyAlignment="1" applyBorder="1" applyFont="1" applyNumberFormat="1">
      <alignment shrinkToFit="0" vertical="bottom" wrapText="0"/>
    </xf>
    <xf borderId="73" fillId="0" fontId="7" numFmtId="165" xfId="0" applyAlignment="1" applyBorder="1" applyFont="1" applyNumberFormat="1">
      <alignment horizontal="right" shrinkToFit="0" vertical="bottom" wrapText="0"/>
    </xf>
    <xf borderId="73" fillId="3" fontId="10" numFmtId="165" xfId="0" applyAlignment="1" applyBorder="1" applyFont="1" applyNumberFormat="1">
      <alignment readingOrder="0" vertical="center"/>
    </xf>
    <xf borderId="73" fillId="0" fontId="9" numFmtId="165" xfId="0" applyBorder="1" applyFont="1" applyNumberFormat="1"/>
    <xf borderId="73" fillId="0" fontId="9" numFmtId="173" xfId="0" applyBorder="1" applyFont="1" applyNumberFormat="1"/>
    <xf borderId="75" fillId="0" fontId="0" numFmtId="170" xfId="0" applyAlignment="1" applyBorder="1" applyFont="1" applyNumberFormat="1">
      <alignment readingOrder="0" shrinkToFit="0" vertical="bottom" wrapText="0"/>
    </xf>
    <xf borderId="73" fillId="0" fontId="0" numFmtId="170" xfId="0" applyAlignment="1" applyBorder="1" applyFont="1" applyNumberFormat="1">
      <alignment readingOrder="0" shrinkToFit="0" vertical="bottom" wrapText="0"/>
    </xf>
    <xf borderId="73" fillId="0" fontId="0" numFmtId="173" xfId="0" applyAlignment="1" applyBorder="1" applyFont="1" applyNumberFormat="1">
      <alignment readingOrder="0" shrinkToFit="0" vertical="bottom" wrapText="0"/>
    </xf>
    <xf borderId="76" fillId="0" fontId="0" numFmtId="165" xfId="0" applyAlignment="1" applyBorder="1" applyFont="1" applyNumberFormat="1">
      <alignment shrinkToFit="0" vertical="bottom" wrapText="0"/>
    </xf>
    <xf borderId="73" fillId="0" fontId="0" numFmtId="165" xfId="0" applyAlignment="1" applyBorder="1" applyFont="1" applyNumberFormat="1">
      <alignment shrinkToFit="0" vertical="bottom" wrapText="0"/>
    </xf>
    <xf borderId="77" fillId="0" fontId="0" numFmtId="170" xfId="0" applyAlignment="1" applyBorder="1" applyFont="1" applyNumberFormat="1">
      <alignment readingOrder="0" shrinkToFit="0" vertical="bottom" wrapText="0"/>
    </xf>
    <xf borderId="26" fillId="0" fontId="22" numFmtId="174" xfId="0" applyBorder="1" applyFont="1" applyNumberFormat="1"/>
    <xf borderId="78" fillId="0" fontId="9" numFmtId="3" xfId="0" applyAlignment="1" applyBorder="1" applyFont="1" applyNumberFormat="1">
      <alignment horizontal="center"/>
    </xf>
    <xf borderId="73" fillId="0" fontId="9" numFmtId="165" xfId="0" applyAlignment="1" applyBorder="1" applyFont="1" applyNumberFormat="1">
      <alignment horizontal="center"/>
    </xf>
    <xf borderId="73" fillId="3" fontId="10" numFmtId="175" xfId="0" applyAlignment="1" applyBorder="1" applyFont="1" applyNumberFormat="1">
      <alignment horizontal="center" readingOrder="0"/>
    </xf>
    <xf borderId="73" fillId="0" fontId="9" numFmtId="176" xfId="0" applyAlignment="1" applyBorder="1" applyFont="1" applyNumberFormat="1">
      <alignment horizontal="center"/>
    </xf>
    <xf borderId="79" fillId="0" fontId="9" numFmtId="170" xfId="0" applyAlignment="1" applyBorder="1" applyFont="1" applyNumberFormat="1">
      <alignment horizontal="center"/>
    </xf>
    <xf borderId="73" fillId="3" fontId="10" numFmtId="165" xfId="0" applyAlignment="1" applyBorder="1" applyFont="1" applyNumberFormat="1">
      <alignment vertical="center"/>
    </xf>
    <xf borderId="73" fillId="3" fontId="10" numFmtId="175" xfId="0" applyAlignment="1" applyBorder="1" applyFont="1" applyNumberFormat="1">
      <alignment horizontal="center"/>
    </xf>
    <xf borderId="0" fillId="0" fontId="0" numFmtId="0" xfId="0" applyAlignment="1" applyFont="1">
      <alignment horizontal="right" shrinkToFit="0" vertical="center" wrapText="0"/>
    </xf>
    <xf borderId="0" fillId="0" fontId="7" numFmtId="0" xfId="0" applyAlignment="1" applyFont="1">
      <alignment readingOrder="0" shrinkToFit="0" vertical="center" wrapText="0"/>
    </xf>
    <xf borderId="80" fillId="3" fontId="10" numFmtId="171" xfId="0" applyAlignment="1" applyBorder="1" applyFont="1" applyNumberFormat="1">
      <alignment horizontal="center" readingOrder="0" shrinkToFit="0" vertical="center" wrapText="0"/>
    </xf>
    <xf borderId="81" fillId="0" fontId="0" numFmtId="0" xfId="0" applyAlignment="1" applyBorder="1" applyFont="1">
      <alignment readingOrder="0" shrinkToFit="0" vertical="center" wrapText="0"/>
    </xf>
    <xf borderId="82" fillId="0" fontId="4" numFmtId="0" xfId="0" applyBorder="1" applyFont="1"/>
    <xf borderId="83" fillId="0" fontId="4" numFmtId="0" xfId="0" applyBorder="1" applyFont="1"/>
    <xf borderId="0" fillId="0" fontId="28" numFmtId="0" xfId="0" applyAlignment="1" applyFont="1">
      <alignment horizontal="center" shrinkToFit="0" vertical="center" wrapText="0"/>
    </xf>
    <xf borderId="80" fillId="3" fontId="10" numFmtId="0" xfId="0" applyAlignment="1" applyBorder="1" applyFont="1">
      <alignment horizontal="center" readingOrder="0" shrinkToFit="0" vertical="center" wrapText="0"/>
    </xf>
    <xf borderId="84" fillId="0" fontId="0" numFmtId="0" xfId="0" applyAlignment="1" applyBorder="1" applyFont="1">
      <alignment shrinkToFit="0" vertical="center" wrapText="1"/>
    </xf>
    <xf borderId="85" fillId="0" fontId="4" numFmtId="0" xfId="0" applyBorder="1" applyFont="1"/>
    <xf borderId="86" fillId="0" fontId="4" numFmtId="0" xfId="0" applyBorder="1" applyFont="1"/>
    <xf borderId="87" fillId="0" fontId="4" numFmtId="0" xfId="0" applyBorder="1" applyFont="1"/>
    <xf borderId="88" fillId="0" fontId="4" numFmtId="0" xfId="0" applyBorder="1" applyFont="1"/>
    <xf borderId="89" fillId="0" fontId="4" numFmtId="0" xfId="0" applyBorder="1" applyFont="1"/>
    <xf borderId="90" fillId="0" fontId="4" numFmtId="0" xfId="0" applyBorder="1" applyFont="1"/>
    <xf borderId="91" fillId="0" fontId="4" numFmtId="0" xfId="0" applyBorder="1" applyFont="1"/>
    <xf borderId="0" fillId="0" fontId="29" numFmtId="0" xfId="0" applyAlignment="1" applyFont="1">
      <alignment shrinkToFit="0" vertical="center" wrapText="0"/>
    </xf>
    <xf borderId="0" fillId="8" fontId="20" numFmtId="0" xfId="0" applyAlignment="1" applyFont="1">
      <alignment readingOrder="0" shrinkToFit="0" vertical="center" wrapText="0"/>
    </xf>
    <xf borderId="0" fillId="8" fontId="20" numFmtId="0" xfId="0" applyAlignment="1" applyFont="1">
      <alignment shrinkToFit="0" vertical="center" wrapText="0"/>
    </xf>
    <xf borderId="92" fillId="15" fontId="18" numFmtId="0" xfId="0" applyAlignment="1" applyBorder="1" applyFill="1" applyFont="1">
      <alignment horizontal="center" shrinkToFit="0" vertical="center" wrapText="1"/>
    </xf>
    <xf borderId="93" fillId="0" fontId="4" numFmtId="0" xfId="0" applyBorder="1" applyFont="1"/>
    <xf borderId="94" fillId="0" fontId="4" numFmtId="0" xfId="0" applyBorder="1" applyFont="1"/>
    <xf borderId="95" fillId="0" fontId="4" numFmtId="0" xfId="0" applyBorder="1" applyFont="1"/>
    <xf borderId="96" fillId="0" fontId="4" numFmtId="0" xfId="0" applyBorder="1" applyFont="1"/>
    <xf borderId="97" fillId="0" fontId="4" numFmtId="0" xfId="0" applyBorder="1" applyFont="1"/>
    <xf borderId="98" fillId="0" fontId="4" numFmtId="0" xfId="0" applyBorder="1" applyFont="1"/>
    <xf borderId="99" fillId="0" fontId="4" numFmtId="0" xfId="0" applyBorder="1" applyFont="1"/>
    <xf borderId="56" fillId="8" fontId="20" numFmtId="0" xfId="0" applyAlignment="1" applyBorder="1" applyFont="1">
      <alignment readingOrder="0" shrinkToFit="0" vertical="center" wrapText="0"/>
    </xf>
    <xf borderId="57" fillId="8" fontId="29" numFmtId="0" xfId="0" applyAlignment="1" applyBorder="1" applyFont="1">
      <alignment shrinkToFit="0" vertical="center" wrapText="0"/>
    </xf>
    <xf borderId="58" fillId="8" fontId="29" numFmtId="0" xfId="0" applyAlignment="1" applyBorder="1" applyFont="1">
      <alignment shrinkToFit="0" vertical="center" wrapText="0"/>
    </xf>
    <xf borderId="0" fillId="0" fontId="30" numFmtId="0" xfId="0" applyAlignment="1" applyFont="1">
      <alignment readingOrder="0" shrinkToFit="0" vertical="center" wrapText="0"/>
    </xf>
    <xf borderId="0" fillId="0" fontId="31" numFmtId="171" xfId="0" applyAlignment="1" applyFont="1" applyNumberFormat="1">
      <alignment horizontal="center" readingOrder="0" shrinkToFit="0" vertical="center" wrapText="0"/>
    </xf>
    <xf borderId="0" fillId="0" fontId="0" numFmtId="0" xfId="0" applyAlignment="1" applyFont="1">
      <alignment readingOrder="0" shrinkToFit="0" vertical="center" wrapText="0"/>
    </xf>
    <xf borderId="0" fillId="0" fontId="7" numFmtId="0" xfId="0" applyAlignment="1" applyFont="1">
      <alignment horizontal="center" readingOrder="0" shrinkToFit="0" vertical="center" wrapText="0"/>
    </xf>
    <xf borderId="0" fillId="0" fontId="7" numFmtId="170" xfId="0" applyAlignment="1" applyFont="1" applyNumberFormat="1">
      <alignment horizontal="center" shrinkToFit="0" vertical="center" wrapText="0"/>
    </xf>
    <xf borderId="100" fillId="13" fontId="7" numFmtId="170" xfId="0" applyAlignment="1" applyBorder="1" applyFont="1" applyNumberFormat="1">
      <alignment horizontal="center" shrinkToFit="0" vertical="center" wrapText="0"/>
    </xf>
    <xf borderId="100" fillId="13" fontId="7" numFmtId="173" xfId="0" applyAlignment="1" applyBorder="1" applyFont="1" applyNumberFormat="1">
      <alignment horizontal="center" shrinkToFit="0" vertical="center" wrapText="0"/>
    </xf>
    <xf borderId="0" fillId="16" fontId="7" numFmtId="0" xfId="0" applyAlignment="1" applyFill="1" applyFont="1">
      <alignment readingOrder="0" shrinkToFit="0" vertical="center" wrapText="0"/>
    </xf>
    <xf borderId="0" fillId="16" fontId="4" numFmtId="0" xfId="0" applyFont="1"/>
    <xf borderId="0" fillId="17" fontId="32" numFmtId="0" xfId="0" applyAlignment="1" applyFill="1" applyFont="1">
      <alignment horizontal="left" readingOrder="0" vertical="center"/>
    </xf>
    <xf borderId="0" fillId="17" fontId="32" numFmtId="0" xfId="0" applyAlignment="1" applyFont="1">
      <alignment horizontal="right" readingOrder="0" shrinkToFit="0" vertical="center" wrapText="1"/>
    </xf>
    <xf borderId="0" fillId="0" fontId="4" numFmtId="0" xfId="0" applyAlignment="1" applyFont="1">
      <alignment horizontal="left"/>
    </xf>
    <xf borderId="0" fillId="0" fontId="0" numFmtId="173" xfId="0" applyAlignment="1" applyFont="1" applyNumberFormat="1">
      <alignment horizontal="right" shrinkToFit="0" vertical="center" wrapText="0"/>
    </xf>
    <xf borderId="0" fillId="0" fontId="33" numFmtId="0" xfId="0" applyAlignment="1" applyFont="1">
      <alignment horizontal="center"/>
    </xf>
    <xf borderId="101" fillId="0" fontId="4" numFmtId="0" xfId="0" applyAlignment="1" applyBorder="1" applyFont="1">
      <alignment horizontal="left"/>
    </xf>
    <xf borderId="101" fillId="0" fontId="0" numFmtId="173" xfId="0" applyAlignment="1" applyBorder="1" applyFont="1" applyNumberFormat="1">
      <alignment horizontal="right" shrinkToFit="0" vertical="center" wrapText="0"/>
    </xf>
    <xf borderId="102" fillId="0" fontId="4" numFmtId="0" xfId="0" applyAlignment="1" applyBorder="1" applyFont="1">
      <alignment horizontal="left"/>
    </xf>
    <xf borderId="102" fillId="0" fontId="0" numFmtId="173" xfId="0" applyAlignment="1" applyBorder="1" applyFont="1" applyNumberFormat="1">
      <alignment horizontal="right" shrinkToFit="0" vertical="center" wrapText="0"/>
    </xf>
    <xf borderId="57" fillId="0" fontId="32" numFmtId="0" xfId="0" applyAlignment="1" applyBorder="1" applyFont="1">
      <alignment horizontal="left" readingOrder="0"/>
    </xf>
    <xf borderId="57" fillId="0" fontId="7" numFmtId="173" xfId="0" applyAlignment="1" applyBorder="1" applyFont="1" applyNumberFormat="1">
      <alignment horizontal="right" shrinkToFit="0" vertical="center" wrapText="0"/>
    </xf>
    <xf borderId="0" fillId="0" fontId="34" numFmtId="0" xfId="0" applyAlignment="1" applyFont="1">
      <alignment readingOrder="0"/>
    </xf>
    <xf borderId="0" fillId="0" fontId="2" numFmtId="173" xfId="0" applyAlignment="1" applyFont="1" applyNumberFormat="1">
      <alignment horizontal="center" shrinkToFit="0" vertical="center" wrapText="0"/>
    </xf>
    <xf borderId="0" fillId="0" fontId="0" numFmtId="180" xfId="0" applyAlignment="1" applyFont="1" applyNumberFormat="1">
      <alignment horizontal="center" shrinkToFit="0" vertical="center" wrapText="0"/>
    </xf>
    <xf borderId="0" fillId="0" fontId="0" numFmtId="173" xfId="0" applyAlignment="1" applyFont="1" applyNumberFormat="1">
      <alignment horizontal="center" shrinkToFit="0" vertical="center" wrapText="0"/>
    </xf>
    <xf borderId="0" fillId="18" fontId="32" numFmtId="0" xfId="0" applyAlignment="1" applyFill="1" applyFont="1">
      <alignment readingOrder="0"/>
    </xf>
    <xf borderId="0" fillId="18" fontId="32" numFmtId="0" xfId="0" applyFont="1"/>
    <xf borderId="0" fillId="17" fontId="32" numFmtId="0" xfId="0" applyAlignment="1" applyFont="1">
      <alignment horizontal="center" readingOrder="0"/>
    </xf>
    <xf borderId="0" fillId="0" fontId="4" numFmtId="0" xfId="0" applyAlignment="1" applyFont="1">
      <alignment horizontal="center"/>
    </xf>
    <xf borderId="0" fillId="0" fontId="32" numFmtId="170" xfId="0" applyAlignment="1" applyFont="1" applyNumberFormat="1">
      <alignment horizontal="center"/>
    </xf>
    <xf borderId="0" fillId="0" fontId="21" numFmtId="170" xfId="0" applyAlignment="1" applyFont="1" applyNumberFormat="1">
      <alignment horizontal="center" readingOrder="0"/>
    </xf>
    <xf borderId="101" fillId="0" fontId="4" numFmtId="0" xfId="0" applyAlignment="1" applyBorder="1" applyFont="1">
      <alignment horizontal="center"/>
    </xf>
    <xf borderId="101" fillId="0" fontId="32" numFmtId="170" xfId="0" applyAlignment="1" applyBorder="1" applyFont="1" applyNumberFormat="1">
      <alignment horizontal="center"/>
    </xf>
    <xf borderId="101" fillId="0" fontId="21" numFmtId="170" xfId="0" applyAlignment="1" applyBorder="1" applyFont="1" applyNumberFormat="1">
      <alignment horizontal="center"/>
    </xf>
    <xf borderId="102" fillId="0" fontId="4" numFmtId="0" xfId="0" applyAlignment="1" applyBorder="1" applyFont="1">
      <alignment horizontal="center"/>
    </xf>
    <xf borderId="102" fillId="0" fontId="32" numFmtId="170" xfId="0" applyAlignment="1" applyBorder="1" applyFont="1" applyNumberFormat="1">
      <alignment horizontal="center"/>
    </xf>
    <xf borderId="102" fillId="0" fontId="21" numFmtId="170" xfId="0" applyAlignment="1" applyBorder="1" applyFont="1" applyNumberFormat="1">
      <alignment horizontal="center"/>
    </xf>
    <xf borderId="0" fillId="11" fontId="32" numFmtId="0" xfId="0" applyAlignment="1" applyFont="1">
      <alignment readingOrder="0"/>
    </xf>
    <xf borderId="0" fillId="11" fontId="32" numFmtId="0" xfId="0" applyFont="1"/>
    <xf borderId="0" fillId="0" fontId="28" numFmtId="0" xfId="0" applyAlignment="1" applyFont="1">
      <alignment horizontal="center" readingOrder="0" shrinkToFit="0" vertical="center" wrapText="0"/>
    </xf>
    <xf borderId="0" fillId="0" fontId="4" numFmtId="181" xfId="0" applyAlignment="1" applyFont="1" applyNumberFormat="1">
      <alignment horizontal="center"/>
    </xf>
    <xf borderId="101" fillId="0" fontId="4" numFmtId="181" xfId="0" applyAlignment="1" applyBorder="1" applyFont="1" applyNumberFormat="1">
      <alignment horizontal="center"/>
    </xf>
    <xf borderId="0" fillId="0" fontId="35" numFmtId="0" xfId="0" applyAlignment="1" applyFont="1">
      <alignment readingOrder="0"/>
    </xf>
    <xf borderId="0" fillId="0" fontId="36" numFmtId="0" xfId="0" applyFont="1"/>
    <xf borderId="7" fillId="0" fontId="32" numFmtId="0" xfId="0" applyAlignment="1" applyBorder="1" applyFont="1">
      <alignment readingOrder="0"/>
    </xf>
    <xf borderId="7" fillId="0" fontId="32" numFmtId="0" xfId="0" applyBorder="1" applyFont="1"/>
    <xf borderId="0" fillId="8" fontId="20" numFmtId="0" xfId="0" applyAlignment="1" applyFont="1">
      <alignment readingOrder="0"/>
    </xf>
    <xf borderId="0" fillId="8" fontId="24" numFmtId="0" xfId="0" applyFont="1"/>
    <xf borderId="0" fillId="0" fontId="10" numFmtId="0" xfId="0" applyAlignment="1" applyFont="1">
      <alignment readingOrder="0"/>
    </xf>
    <xf borderId="60" fillId="4" fontId="12" numFmtId="0" xfId="0" applyAlignment="1" applyBorder="1" applyFont="1">
      <alignment readingOrder="0"/>
    </xf>
    <xf borderId="61" fillId="4" fontId="12" numFmtId="0" xfId="0" applyAlignment="1" applyBorder="1" applyFont="1">
      <alignment horizontal="center" readingOrder="0"/>
    </xf>
    <xf borderId="103" fillId="0" fontId="4" numFmtId="0" xfId="0" applyBorder="1" applyFont="1"/>
    <xf borderId="60" fillId="4" fontId="12" numFmtId="0" xfId="0" applyAlignment="1" applyBorder="1" applyFont="1">
      <alignment horizontal="right" readingOrder="0"/>
    </xf>
    <xf borderId="60" fillId="4" fontId="12" numFmtId="173" xfId="0" applyAlignment="1" applyBorder="1" applyFont="1" applyNumberFormat="1">
      <alignment horizontal="right" readingOrder="0"/>
    </xf>
    <xf borderId="10" fillId="0" fontId="9" numFmtId="170" xfId="0" applyBorder="1" applyFont="1" applyNumberFormat="1"/>
    <xf borderId="12" fillId="0" fontId="9" numFmtId="173" xfId="0" applyBorder="1" applyFont="1" applyNumberFormat="1"/>
    <xf borderId="0" fillId="0" fontId="9" numFmtId="170" xfId="0" applyFont="1" applyNumberFormat="1"/>
    <xf borderId="12" fillId="3" fontId="10" numFmtId="173" xfId="0" applyAlignment="1" applyBorder="1" applyFont="1" applyNumberFormat="1">
      <alignment readingOrder="0"/>
    </xf>
    <xf borderId="73" fillId="0" fontId="9" numFmtId="0" xfId="0" applyBorder="1" applyFont="1"/>
    <xf borderId="78" fillId="0" fontId="9" numFmtId="170" xfId="0" applyBorder="1" applyFont="1" applyNumberFormat="1"/>
    <xf borderId="79" fillId="0" fontId="9" numFmtId="173" xfId="0" applyBorder="1" applyFont="1" applyNumberFormat="1"/>
    <xf borderId="73" fillId="0" fontId="9" numFmtId="170" xfId="0" applyBorder="1" applyFont="1" applyNumberFormat="1"/>
    <xf borderId="79" fillId="3" fontId="10" numFmtId="173" xfId="0" applyAlignment="1" applyBorder="1" applyFont="1" applyNumberFormat="1">
      <alignment readingOrder="0"/>
    </xf>
    <xf borderId="57" fillId="0" fontId="12" numFmtId="0" xfId="0" applyAlignment="1" applyBorder="1" applyFont="1">
      <alignment readingOrder="0"/>
    </xf>
    <xf borderId="56" fillId="0" fontId="12" numFmtId="170" xfId="0" applyBorder="1" applyFont="1" applyNumberFormat="1"/>
    <xf borderId="58" fillId="0" fontId="12" numFmtId="173" xfId="0" applyBorder="1" applyFont="1" applyNumberFormat="1"/>
    <xf borderId="57" fillId="0" fontId="12" numFmtId="170" xfId="0" applyBorder="1" applyFont="1" applyNumberFormat="1"/>
    <xf borderId="58" fillId="0" fontId="12" numFmtId="173" xfId="0" applyBorder="1" applyFont="1" applyNumberFormat="1"/>
    <xf borderId="57" fillId="0" fontId="12" numFmtId="173" xfId="0" applyBorder="1" applyFont="1" applyNumberFormat="1"/>
    <xf borderId="0" fillId="0" fontId="24" numFmtId="0" xfId="0" applyFont="1"/>
    <xf borderId="80" fillId="3" fontId="37" numFmtId="170" xfId="0" applyAlignment="1" applyBorder="1" applyFont="1" applyNumberFormat="1">
      <alignment readingOrder="0"/>
    </xf>
    <xf borderId="80" fillId="3" fontId="37" numFmtId="170" xfId="0" applyAlignment="1" applyBorder="1" applyFont="1" applyNumberFormat="1">
      <alignment horizontal="right" readingOrder="0"/>
    </xf>
    <xf borderId="104" fillId="0" fontId="4" numFmtId="0" xfId="0" applyBorder="1" applyFont="1"/>
    <xf borderId="0" fillId="6" fontId="12" numFmtId="0" xfId="0" applyAlignment="1" applyFont="1">
      <alignment horizontal="left" readingOrder="0"/>
    </xf>
    <xf borderId="0" fillId="0" fontId="12" numFmtId="0" xfId="0" applyAlignment="1" applyFont="1">
      <alignment horizontal="right" readingOrder="0"/>
    </xf>
    <xf borderId="0" fillId="0" fontId="38" numFmtId="0" xfId="0" applyAlignment="1" applyFont="1">
      <alignment horizontal="right" readingOrder="0" shrinkToFit="0" wrapText="1"/>
    </xf>
    <xf borderId="0" fillId="0" fontId="12" numFmtId="0" xfId="0" applyAlignment="1" applyFont="1">
      <alignment horizontal="right" readingOrder="0" shrinkToFit="0" wrapText="1"/>
    </xf>
    <xf borderId="0" fillId="13" fontId="39" numFmtId="170" xfId="0" applyAlignment="1" applyFont="1" applyNumberFormat="1">
      <alignment readingOrder="0"/>
    </xf>
    <xf borderId="12" fillId="0" fontId="0" numFmtId="173" xfId="0" applyAlignment="1" applyBorder="1" applyFont="1" applyNumberFormat="1">
      <alignment readingOrder="0"/>
    </xf>
    <xf borderId="0" fillId="0" fontId="0" numFmtId="170" xfId="0" applyAlignment="1" applyFont="1" applyNumberFormat="1">
      <alignment readingOrder="0"/>
    </xf>
    <xf borderId="0" fillId="0" fontId="0" numFmtId="173" xfId="0" applyAlignment="1" applyFont="1" applyNumberFormat="1">
      <alignment readingOrder="0"/>
    </xf>
    <xf borderId="0" fillId="0" fontId="31" numFmtId="172" xfId="0" applyAlignment="1" applyFont="1" applyNumberFormat="1">
      <alignment readingOrder="0"/>
    </xf>
    <xf borderId="73" fillId="13" fontId="39" numFmtId="170" xfId="0" applyAlignment="1" applyBorder="1" applyFont="1" applyNumberFormat="1">
      <alignment readingOrder="0"/>
    </xf>
    <xf borderId="79" fillId="0" fontId="0" numFmtId="173" xfId="0" applyAlignment="1" applyBorder="1" applyFont="1" applyNumberFormat="1">
      <alignment readingOrder="0"/>
    </xf>
    <xf borderId="57" fillId="0" fontId="32" numFmtId="170" xfId="0" applyBorder="1" applyFont="1" applyNumberFormat="1"/>
    <xf borderId="0" fillId="0" fontId="12" numFmtId="173" xfId="0" applyFont="1" applyNumberFormat="1"/>
    <xf borderId="0" fillId="0" fontId="12" numFmtId="170" xfId="0" applyFont="1" applyNumberFormat="1"/>
    <xf borderId="0" fillId="0" fontId="7" numFmtId="173" xfId="0" applyAlignment="1" applyFont="1" applyNumberFormat="1">
      <alignment readingOrder="0"/>
    </xf>
    <xf borderId="0" fillId="0" fontId="7" numFmtId="170" xfId="0" applyAlignment="1" applyFont="1" applyNumberFormat="1">
      <alignment readingOrder="0"/>
    </xf>
    <xf borderId="0" fillId="3" fontId="37" numFmtId="170" xfId="0" applyAlignment="1" applyFont="1" applyNumberFormat="1">
      <alignment readingOrder="0"/>
    </xf>
    <xf borderId="73" fillId="3" fontId="37" numFmtId="170" xfId="0" applyAlignment="1" applyBorder="1" applyFont="1" applyNumberFormat="1">
      <alignment readingOrder="0"/>
    </xf>
    <xf borderId="0" fillId="8" fontId="40" numFmtId="0" xfId="0" applyAlignment="1" applyFont="1">
      <alignment readingOrder="0"/>
    </xf>
    <xf borderId="0" fillId="8" fontId="41" numFmtId="0" xfId="0" applyFont="1"/>
    <xf borderId="0" fillId="0" fontId="42" numFmtId="0" xfId="0" applyAlignment="1" applyFont="1">
      <alignment readingOrder="0"/>
    </xf>
    <xf borderId="0" fillId="0" fontId="4" numFmtId="0" xfId="0" applyAlignment="1" applyFont="1">
      <alignment readingOrder="0"/>
    </xf>
    <xf borderId="0" fillId="0" fontId="4" numFmtId="0" xfId="0" applyAlignment="1" applyFont="1">
      <alignment readingOrder="0"/>
    </xf>
    <xf borderId="0" fillId="0" fontId="43" numFmtId="0" xfId="0" applyAlignment="1" applyFont="1">
      <alignment readingOrder="0"/>
    </xf>
    <xf borderId="0" fillId="6" fontId="25" numFmtId="0" xfId="0" applyAlignment="1" applyFont="1">
      <alignment readingOrder="0" shrinkToFit="0" vertical="center" wrapText="1"/>
    </xf>
    <xf borderId="0" fillId="8" fontId="44" numFmtId="0" xfId="0" applyAlignment="1" applyFont="1">
      <alignment horizontal="left" readingOrder="0" vertical="bottom"/>
    </xf>
    <xf borderId="0" fillId="8" fontId="45" numFmtId="0" xfId="0" applyAlignment="1" applyFont="1">
      <alignment horizontal="left" vertical="bottom"/>
    </xf>
    <xf borderId="0" fillId="8" fontId="44" numFmtId="0" xfId="0" applyAlignment="1" applyFont="1">
      <alignment horizontal="left" vertical="bottom"/>
    </xf>
    <xf borderId="0" fillId="0" fontId="46" numFmtId="0" xfId="0" applyAlignment="1" applyFont="1">
      <alignment horizontal="center" readingOrder="0" vertical="bottom"/>
    </xf>
    <xf borderId="0" fillId="0" fontId="46" numFmtId="0" xfId="0" applyAlignment="1" applyFont="1">
      <alignment horizontal="center" vertical="bottom"/>
    </xf>
    <xf borderId="0" fillId="4" fontId="46" numFmtId="0" xfId="0" applyAlignment="1" applyFont="1">
      <alignment horizontal="center" vertical="bottom"/>
    </xf>
    <xf borderId="0" fillId="4" fontId="1" numFmtId="0" xfId="0" applyAlignment="1" applyFont="1">
      <alignment vertical="bottom"/>
    </xf>
    <xf borderId="0" fillId="4" fontId="46" numFmtId="0" xfId="0" applyAlignment="1" applyFont="1">
      <alignment horizontal="center" readingOrder="0" vertical="bottom"/>
    </xf>
    <xf borderId="0" fillId="0" fontId="47" numFmtId="170" xfId="0" applyAlignment="1" applyFont="1" applyNumberFormat="1">
      <alignment horizontal="right" vertical="bottom"/>
    </xf>
    <xf borderId="0" fillId="0" fontId="48" numFmtId="0" xfId="0" applyAlignment="1" applyFont="1">
      <alignment readingOrder="0" vertical="bottom"/>
    </xf>
    <xf borderId="0" fillId="0" fontId="48" numFmtId="170" xfId="0" applyAlignment="1" applyFont="1" applyNumberFormat="1">
      <alignment horizontal="center" vertical="bottom"/>
    </xf>
    <xf borderId="0" fillId="0" fontId="1" numFmtId="170" xfId="0" applyAlignment="1" applyFont="1" applyNumberFormat="1">
      <alignment vertical="bottom"/>
    </xf>
    <xf borderId="0" fillId="0" fontId="48" numFmtId="182" xfId="0" applyAlignment="1" applyFont="1" applyNumberFormat="1">
      <alignment horizontal="center" vertical="bottom"/>
    </xf>
    <xf borderId="0" fillId="0" fontId="47" numFmtId="170" xfId="0" applyAlignment="1" applyFont="1" applyNumberFormat="1">
      <alignment horizontal="right" readingOrder="0" vertical="bottom"/>
    </xf>
    <xf borderId="0" fillId="0" fontId="48" numFmtId="170" xfId="0" applyAlignment="1" applyFont="1" applyNumberFormat="1">
      <alignment horizontal="right" vertical="bottom"/>
    </xf>
    <xf borderId="4" fillId="4" fontId="7" numFmtId="0" xfId="0" applyAlignment="1" applyBorder="1" applyFont="1">
      <alignment readingOrder="0" shrinkToFit="0" vertical="bottom" wrapText="1"/>
    </xf>
    <xf borderId="0" fillId="0" fontId="9" numFmtId="0" xfId="0" applyAlignment="1" applyFont="1">
      <alignment horizontal="right" readingOrder="0"/>
    </xf>
    <xf borderId="5" fillId="0" fontId="7" numFmtId="0" xfId="0" applyAlignment="1" applyBorder="1" applyFont="1">
      <alignment readingOrder="0" shrinkToFit="0" vertical="bottom" wrapText="0"/>
    </xf>
    <xf borderId="5" fillId="0" fontId="7" numFmtId="170" xfId="0" applyAlignment="1" applyBorder="1" applyFont="1" applyNumberFormat="1">
      <alignment readingOrder="0" shrinkToFit="0" vertical="bottom" wrapText="0"/>
    </xf>
    <xf borderId="71" fillId="0" fontId="7" numFmtId="0" xfId="0" applyAlignment="1" applyBorder="1" applyFont="1">
      <alignment readingOrder="0" shrinkToFit="0" vertical="bottom" wrapText="0"/>
    </xf>
    <xf borderId="71" fillId="0" fontId="7" numFmtId="170" xfId="0" applyAlignment="1" applyBorder="1" applyFont="1" applyNumberFormat="1">
      <alignment readingOrder="0" shrinkToFit="0" vertical="bottom" wrapText="0"/>
    </xf>
    <xf borderId="31" fillId="0" fontId="7" numFmtId="0" xfId="0" applyAlignment="1" applyBorder="1" applyFont="1">
      <alignment readingOrder="0" shrinkToFit="0" vertical="bottom" wrapText="0"/>
    </xf>
    <xf borderId="31" fillId="0" fontId="7" numFmtId="170" xfId="0" applyAlignment="1" applyBorder="1" applyFont="1" applyNumberFormat="1">
      <alignment readingOrder="0" shrinkToFit="0" vertical="bottom" wrapText="0"/>
    </xf>
    <xf borderId="31" fillId="0" fontId="7" numFmtId="0" xfId="0" applyAlignment="1" applyBorder="1" applyFont="1">
      <alignment shrinkToFit="0" vertical="bottom" wrapText="0"/>
    </xf>
    <xf borderId="31" fillId="0" fontId="7" numFmtId="170" xfId="0" applyAlignment="1" applyBorder="1" applyFont="1" applyNumberFormat="1">
      <alignment shrinkToFit="0" vertical="bottom" wrapText="0"/>
    </xf>
    <xf borderId="32" fillId="0" fontId="7" numFmtId="0" xfId="0" applyAlignment="1" applyBorder="1" applyFont="1">
      <alignment shrinkToFit="0" vertical="bottom" wrapText="0"/>
    </xf>
    <xf borderId="32" fillId="0" fontId="7" numFmtId="170" xfId="0" applyAlignment="1" applyBorder="1" applyFont="1" applyNumberFormat="1">
      <alignment shrinkToFit="0" vertical="bottom" wrapText="0"/>
    </xf>
    <xf borderId="11" fillId="0" fontId="7" numFmtId="170" xfId="0" applyAlignment="1" applyBorder="1" applyFont="1" applyNumberFormat="1">
      <alignment readingOrder="0" shrinkToFit="0" vertical="bottom" wrapText="0"/>
    </xf>
    <xf borderId="0" fillId="0" fontId="47" numFmtId="0" xfId="0" applyAlignment="1" applyFont="1">
      <alignment horizontal="left" readingOrder="0" vertical="bottom"/>
    </xf>
    <xf borderId="0" fillId="0" fontId="1" numFmtId="0" xfId="0" applyAlignment="1" applyFont="1">
      <alignment horizontal="left" vertical="bottom"/>
    </xf>
    <xf borderId="0" fillId="0" fontId="47" numFmtId="0" xfId="0" applyAlignment="1" applyFont="1">
      <alignment horizontal="left" vertical="bottom"/>
    </xf>
    <xf borderId="11" fillId="0" fontId="7" numFmtId="0" xfId="0" applyAlignment="1" applyBorder="1" applyFont="1">
      <alignment readingOrder="0" shrinkToFit="0" vertical="bottom" wrapText="0"/>
    </xf>
    <xf borderId="0" fillId="8" fontId="24" numFmtId="0" xfId="0" applyAlignment="1" applyFont="1">
      <alignment readingOrder="0"/>
    </xf>
    <xf borderId="0" fillId="8" fontId="24" numFmtId="0" xfId="0" applyAlignment="1" applyFont="1">
      <alignment horizontal="center"/>
    </xf>
    <xf borderId="6" fillId="0" fontId="9" numFmtId="169" xfId="0" applyAlignment="1" applyBorder="1" applyFont="1" applyNumberFormat="1">
      <alignment horizontal="center" readingOrder="0"/>
    </xf>
    <xf borderId="7" fillId="0" fontId="9" numFmtId="169" xfId="0" applyAlignment="1" applyBorder="1" applyFont="1" applyNumberFormat="1">
      <alignment horizontal="center"/>
    </xf>
    <xf borderId="8" fillId="0" fontId="9" numFmtId="169" xfId="0" applyAlignment="1" applyBorder="1" applyFont="1" applyNumberFormat="1">
      <alignment horizontal="center"/>
    </xf>
    <xf borderId="10" fillId="0" fontId="9" numFmtId="169" xfId="0" applyAlignment="1" applyBorder="1" applyFont="1" applyNumberFormat="1">
      <alignment horizontal="center"/>
    </xf>
    <xf borderId="0" fillId="0" fontId="9" numFmtId="169" xfId="0" applyAlignment="1" applyFont="1" applyNumberFormat="1">
      <alignment horizontal="center" readingOrder="0"/>
    </xf>
    <xf borderId="0" fillId="0" fontId="9" numFmtId="169" xfId="0" applyAlignment="1" applyFont="1" applyNumberFormat="1">
      <alignment horizontal="center"/>
    </xf>
    <xf borderId="12" fillId="0" fontId="9" numFmtId="169" xfId="0" applyAlignment="1" applyBorder="1" applyFont="1" applyNumberFormat="1">
      <alignment horizontal="center"/>
    </xf>
    <xf borderId="13" fillId="0" fontId="9" numFmtId="169" xfId="0" applyAlignment="1" applyBorder="1" applyFont="1" applyNumberFormat="1">
      <alignment horizontal="center"/>
    </xf>
    <xf borderId="14" fillId="0" fontId="9" numFmtId="169" xfId="0" applyAlignment="1" applyBorder="1" applyFont="1" applyNumberFormat="1">
      <alignment horizontal="center"/>
    </xf>
    <xf borderId="15" fillId="0" fontId="9" numFmtId="169" xfId="0" applyAlignment="1" applyBorder="1" applyFont="1" applyNumberFormat="1">
      <alignment horizontal="center" readingOrder="0"/>
    </xf>
    <xf borderId="6" fillId="0" fontId="9" numFmtId="0" xfId="0" applyAlignment="1" applyBorder="1" applyFont="1">
      <alignment horizontal="center"/>
    </xf>
    <xf borderId="7" fillId="0" fontId="9" numFmtId="0" xfId="0" applyAlignment="1" applyBorder="1" applyFont="1">
      <alignment horizontal="center"/>
    </xf>
    <xf borderId="8" fillId="0" fontId="9" numFmtId="0" xfId="0" applyAlignment="1" applyBorder="1" applyFont="1">
      <alignment horizontal="center"/>
    </xf>
    <xf borderId="13" fillId="0" fontId="9" numFmtId="0" xfId="0" applyAlignment="1" applyBorder="1" applyFont="1">
      <alignment horizontal="center"/>
    </xf>
    <xf borderId="14" fillId="0" fontId="9" numFmtId="0" xfId="0" applyAlignment="1" applyBorder="1" applyFont="1">
      <alignment horizontal="center"/>
    </xf>
    <xf borderId="15" fillId="0" fontId="9" numFmtId="0" xfId="0" applyAlignment="1" applyBorder="1" applyFont="1">
      <alignment horizontal="center"/>
    </xf>
    <xf borderId="0" fillId="0" fontId="22" numFmtId="0" xfId="0" applyAlignment="1" applyFont="1">
      <alignment horizontal="center" readingOrder="0"/>
    </xf>
    <xf borderId="0" fillId="0" fontId="49" numFmtId="0" xfId="0" applyAlignment="1" applyFont="1">
      <alignment horizontal="center"/>
    </xf>
    <xf borderId="0" fillId="0" fontId="12" numFmtId="0" xfId="0" applyAlignment="1" applyFont="1">
      <alignment horizontal="center" readingOrder="0" shrinkToFit="0" vertical="center" wrapText="1"/>
    </xf>
    <xf borderId="0" fillId="4" fontId="12" numFmtId="0" xfId="0" applyAlignment="1" applyFont="1">
      <alignment horizontal="center" readingOrder="0" shrinkToFit="0" wrapText="1"/>
    </xf>
    <xf borderId="0" fillId="0" fontId="9" numFmtId="177" xfId="0" applyAlignment="1" applyFont="1" applyNumberFormat="1">
      <alignment horizontal="center"/>
    </xf>
    <xf borderId="0" fillId="18" fontId="50" numFmtId="170" xfId="0" applyAlignment="1" applyFont="1" applyNumberFormat="1">
      <alignment horizontal="center"/>
    </xf>
    <xf borderId="0" fillId="0" fontId="9" numFmtId="170" xfId="0" applyAlignment="1" applyFont="1" applyNumberFormat="1">
      <alignment horizontal="center"/>
    </xf>
    <xf borderId="9" fillId="10" fontId="17" numFmtId="164" xfId="0" applyAlignment="1" applyBorder="1" applyFont="1" applyNumberFormat="1">
      <alignment horizontal="center" vertical="bottom"/>
    </xf>
    <xf borderId="9" fillId="10" fontId="17" numFmtId="164" xfId="0" applyAlignment="1" applyBorder="1" applyFont="1" applyNumberFormat="1">
      <alignment horizontal="center"/>
    </xf>
    <xf borderId="9" fillId="10" fontId="17" numFmtId="0" xfId="0" applyAlignment="1" applyBorder="1" applyFont="1">
      <alignment horizontal="center"/>
    </xf>
    <xf borderId="9" fillId="10" fontId="17" numFmtId="165" xfId="0" applyAlignment="1" applyBorder="1" applyFont="1" applyNumberFormat="1">
      <alignment horizontal="center"/>
    </xf>
    <xf borderId="0" fillId="10" fontId="1" numFmtId="166" xfId="0" applyFont="1" applyNumberFormat="1"/>
    <xf borderId="9" fillId="10" fontId="17" numFmtId="171" xfId="0" applyAlignment="1" applyBorder="1" applyFont="1" applyNumberFormat="1">
      <alignment horizontal="center" readingOrder="0" vertical="bottom"/>
    </xf>
    <xf borderId="9" fillId="10" fontId="17" numFmtId="0" xfId="0" applyAlignment="1" applyBorder="1" applyFont="1">
      <alignment horizontal="center" readingOrder="0" vertical="bottom"/>
    </xf>
    <xf borderId="9" fillId="10" fontId="17" numFmtId="165" xfId="0" applyAlignment="1" applyBorder="1" applyFont="1" applyNumberFormat="1">
      <alignment horizontal="center" readingOrder="0" vertical="bottom"/>
    </xf>
    <xf borderId="37" fillId="0" fontId="51" numFmtId="0" xfId="0" applyAlignment="1" applyBorder="1" applyFont="1">
      <alignment horizontal="center" vertical="bottom"/>
    </xf>
    <xf borderId="105" fillId="0" fontId="1" numFmtId="0" xfId="0" applyAlignment="1" applyBorder="1" applyFont="1">
      <alignment vertical="bottom"/>
    </xf>
    <xf borderId="106" fillId="0" fontId="1" numFmtId="172" xfId="0" applyAlignment="1" applyBorder="1" applyFont="1" applyNumberFormat="1">
      <alignment vertical="bottom"/>
    </xf>
    <xf borderId="105" fillId="0" fontId="1" numFmtId="165" xfId="0" applyAlignment="1" applyBorder="1" applyFont="1" applyNumberFormat="1">
      <alignment vertical="bottom"/>
    </xf>
    <xf borderId="105" fillId="3" fontId="1" numFmtId="165" xfId="0" applyBorder="1" applyFont="1" applyNumberFormat="1"/>
    <xf borderId="107" fillId="0" fontId="1" numFmtId="173" xfId="0" applyAlignment="1" applyBorder="1" applyFont="1" applyNumberFormat="1">
      <alignment vertical="bottom"/>
    </xf>
    <xf borderId="105" fillId="0" fontId="1" numFmtId="170" xfId="0" applyAlignment="1" applyBorder="1" applyFont="1" applyNumberFormat="1">
      <alignment vertical="bottom"/>
    </xf>
    <xf borderId="105" fillId="0" fontId="1" numFmtId="173" xfId="0" applyAlignment="1" applyBorder="1" applyFont="1" applyNumberFormat="1">
      <alignment vertical="bottom"/>
    </xf>
    <xf borderId="108" fillId="0" fontId="1" numFmtId="170" xfId="0" applyAlignment="1" applyBorder="1" applyFont="1" applyNumberFormat="1">
      <alignment vertical="bottom"/>
    </xf>
    <xf borderId="109" fillId="0" fontId="1" numFmtId="170" xfId="0" applyAlignment="1" applyBorder="1" applyFont="1" applyNumberFormat="1">
      <alignment vertical="bottom"/>
    </xf>
    <xf borderId="12" fillId="0" fontId="1" numFmtId="0" xfId="0" applyAlignment="1" applyBorder="1" applyFont="1">
      <alignment vertical="bottom"/>
    </xf>
    <xf borderId="110" fillId="0" fontId="1" numFmtId="174" xfId="0" applyAlignment="1" applyBorder="1" applyFont="1" applyNumberFormat="1">
      <alignment vertical="bottom"/>
    </xf>
    <xf borderId="12" fillId="0" fontId="1" numFmtId="3" xfId="0" applyAlignment="1" applyBorder="1" applyFont="1" applyNumberFormat="1">
      <alignment vertical="bottom"/>
    </xf>
    <xf borderId="105" fillId="0" fontId="1" numFmtId="3" xfId="0" applyAlignment="1" applyBorder="1" applyFont="1" applyNumberFormat="1">
      <alignment vertical="bottom"/>
    </xf>
    <xf borderId="105" fillId="3" fontId="1" numFmtId="175" xfId="0" applyAlignment="1" applyBorder="1" applyFont="1" applyNumberFormat="1">
      <alignment vertical="bottom"/>
    </xf>
    <xf borderId="105" fillId="0" fontId="1" numFmtId="176" xfId="0" applyAlignment="1" applyBorder="1" applyFont="1" applyNumberFormat="1">
      <alignment vertical="bottom"/>
    </xf>
    <xf borderId="110" fillId="0" fontId="1" numFmtId="170" xfId="0" applyAlignment="1" applyBorder="1" applyFont="1" applyNumberFormat="1">
      <alignment horizontal="center" vertical="bottom"/>
    </xf>
    <xf borderId="0" fillId="0" fontId="1" numFmtId="177" xfId="0" applyAlignment="1" applyFont="1" applyNumberFormat="1">
      <alignment vertical="bottom"/>
    </xf>
    <xf borderId="15" fillId="0" fontId="1" numFmtId="0" xfId="0" applyAlignment="1" applyBorder="1" applyFont="1">
      <alignment vertical="bottom"/>
    </xf>
    <xf borderId="0" fillId="0" fontId="1" numFmtId="178" xfId="0" applyAlignment="1" applyFont="1" applyNumberFormat="1">
      <alignment horizontal="center" vertical="bottom"/>
    </xf>
    <xf borderId="14" fillId="0" fontId="1" numFmtId="170" xfId="0" applyAlignment="1" applyBorder="1" applyFont="1" applyNumberFormat="1">
      <alignment horizontal="center" vertical="bottom"/>
    </xf>
    <xf borderId="15" fillId="0" fontId="1" numFmtId="170" xfId="0" applyAlignment="1" applyBorder="1" applyFont="1" applyNumberFormat="1">
      <alignment horizontal="center" vertical="bottom"/>
    </xf>
    <xf borderId="0" fillId="0" fontId="1" numFmtId="179" xfId="0" applyAlignment="1" applyFont="1" applyNumberFormat="1">
      <alignment horizontal="center" vertical="bottom"/>
    </xf>
    <xf borderId="0" fillId="0" fontId="1" numFmtId="165" xfId="0" applyAlignment="1" applyFont="1" applyNumberFormat="1">
      <alignment vertical="bottom"/>
    </xf>
    <xf borderId="0" fillId="0" fontId="1" numFmtId="179" xfId="0" applyAlignment="1" applyFont="1" applyNumberFormat="1">
      <alignment vertical="bottom"/>
    </xf>
    <xf borderId="111" fillId="13" fontId="32" numFmtId="0" xfId="0" applyAlignment="1" applyBorder="1" applyFont="1">
      <alignment readingOrder="0" vertical="center"/>
    </xf>
    <xf borderId="112" fillId="13" fontId="32" numFmtId="0" xfId="0" applyAlignment="1" applyBorder="1" applyFont="1">
      <alignment vertical="center"/>
    </xf>
    <xf borderId="113" fillId="13" fontId="32" numFmtId="0" xfId="0" applyAlignment="1" applyBorder="1" applyFont="1">
      <alignment vertical="center"/>
    </xf>
    <xf borderId="114" fillId="13" fontId="32" numFmtId="0" xfId="0" applyAlignment="1" applyBorder="1" applyFont="1">
      <alignment vertical="center"/>
    </xf>
    <xf borderId="115" fillId="13" fontId="32" numFmtId="0" xfId="0" applyAlignment="1" applyBorder="1" applyFont="1">
      <alignment vertical="center"/>
    </xf>
    <xf borderId="114" fillId="13" fontId="32" numFmtId="170" xfId="0" applyAlignment="1" applyBorder="1" applyFont="1" applyNumberFormat="1">
      <alignment vertical="center"/>
    </xf>
    <xf borderId="112" fillId="13" fontId="32" numFmtId="170" xfId="0" applyAlignment="1" applyBorder="1" applyFont="1" applyNumberFormat="1">
      <alignment vertical="center"/>
    </xf>
    <xf borderId="112" fillId="13" fontId="32" numFmtId="173" xfId="0" applyAlignment="1" applyBorder="1" applyFont="1" applyNumberFormat="1">
      <alignment vertical="center"/>
    </xf>
    <xf borderId="112" fillId="13" fontId="12" numFmtId="173" xfId="0" applyAlignment="1" applyBorder="1" applyFont="1" applyNumberFormat="1">
      <alignment vertical="center"/>
    </xf>
    <xf borderId="116" fillId="13" fontId="32" numFmtId="170" xfId="0" applyAlignment="1" applyBorder="1" applyFont="1" applyNumberFormat="1">
      <alignment vertical="center"/>
    </xf>
    <xf borderId="14" fillId="0" fontId="12" numFmtId="170" xfId="0" applyAlignment="1" applyBorder="1" applyFont="1" applyNumberFormat="1">
      <alignment horizontal="center"/>
    </xf>
    <xf borderId="0" fillId="0" fontId="9" numFmtId="167" xfId="0" applyFont="1" applyNumberFormat="1"/>
    <xf borderId="0" fillId="0" fontId="9" numFmtId="183" xfId="0" applyFont="1" applyNumberFormat="1"/>
    <xf borderId="80" fillId="3" fontId="10" numFmtId="0" xfId="0" applyAlignment="1" applyBorder="1" applyFont="1">
      <alignment horizontal="center" readingOrder="0"/>
    </xf>
    <xf borderId="0" fillId="0" fontId="12" numFmtId="10" xfId="0" applyAlignment="1" applyFont="1" applyNumberFormat="1">
      <alignment horizontal="center"/>
    </xf>
    <xf borderId="4" fillId="0" fontId="12" numFmtId="10" xfId="0" applyAlignment="1" applyBorder="1" applyFont="1" applyNumberFormat="1">
      <alignment horizontal="center"/>
    </xf>
    <xf borderId="0" fillId="0" fontId="9" numFmtId="10" xfId="0" applyAlignment="1" applyFont="1" applyNumberFormat="1">
      <alignment horizontal="center"/>
    </xf>
    <xf borderId="117" fillId="0" fontId="22" numFmtId="10" xfId="0" applyAlignment="1" applyBorder="1" applyFont="1" applyNumberFormat="1">
      <alignment horizontal="center"/>
    </xf>
    <xf borderId="11" fillId="0" fontId="22" numFmtId="10" xfId="0" applyAlignment="1" applyBorder="1" applyFont="1" applyNumberFormat="1">
      <alignment horizontal="center"/>
    </xf>
    <xf borderId="0" fillId="0" fontId="47" numFmtId="170" xfId="0" applyAlignment="1" applyFont="1" applyNumberFormat="1">
      <alignment horizontal="right" vertical="bottom"/>
    </xf>
    <xf borderId="0" fillId="0" fontId="48" numFmtId="170" xfId="0" applyAlignment="1" applyFont="1" applyNumberFormat="1">
      <alignment horizontal="center" vertical="bottom"/>
    </xf>
    <xf borderId="0" fillId="0" fontId="1" numFmtId="170" xfId="0" applyAlignment="1" applyFont="1" applyNumberFormat="1">
      <alignment vertical="bottom"/>
    </xf>
    <xf borderId="0" fillId="0" fontId="47" numFmtId="170" xfId="0" applyAlignment="1" applyFont="1" applyNumberFormat="1">
      <alignment horizontal="right" readingOrder="0" vertical="bottom"/>
    </xf>
    <xf borderId="0" fillId="0" fontId="48" numFmtId="170" xfId="0" applyAlignment="1" applyFont="1" applyNumberFormat="1">
      <alignment horizontal="right" vertical="bottom"/>
    </xf>
    <xf borderId="0" fillId="10" fontId="17" numFmtId="171" xfId="0" applyAlignment="1" applyFont="1" applyNumberFormat="1">
      <alignment horizontal="center" readingOrder="0" vertical="bottom"/>
    </xf>
    <xf borderId="0" fillId="10" fontId="17" numFmtId="0" xfId="0" applyAlignment="1" applyFont="1">
      <alignment horizontal="center" readingOrder="0" vertical="bottom"/>
    </xf>
    <xf borderId="0" fillId="10" fontId="17" numFmtId="165" xfId="0" applyAlignment="1" applyFont="1" applyNumberFormat="1">
      <alignment horizontal="center" readingOrder="0" vertical="bottom"/>
    </xf>
    <xf borderId="0" fillId="10" fontId="17" numFmtId="165" xfId="0" applyAlignment="1" applyFont="1" applyNumberFormat="1">
      <alignment horizontal="center" vertical="bottom"/>
    </xf>
    <xf borderId="0" fillId="10" fontId="17" numFmtId="0" xfId="0" applyAlignment="1" applyFont="1">
      <alignment horizontal="center" vertical="bottom"/>
    </xf>
  </cellXfs>
  <cellStyles count="1">
    <cellStyle xfId="0" name="Normal" builtinId="0"/>
  </cellStyles>
  <dxfs count="8">
    <dxf>
      <font/>
      <fill>
        <patternFill patternType="solid">
          <fgColor rgb="FFF4CCCC"/>
          <bgColor rgb="FFF4CCCC"/>
        </patternFill>
      </fill>
      <border/>
    </dxf>
    <dxf>
      <font/>
      <fill>
        <patternFill patternType="solid">
          <fgColor rgb="FFB7E1CD"/>
          <bgColor rgb="FFB7E1CD"/>
        </patternFill>
      </fill>
      <border/>
    </dxf>
    <dxf>
      <font/>
      <fill>
        <patternFill patternType="solid">
          <fgColor rgb="FFEA9999"/>
          <bgColor rgb="FFEA9999"/>
        </patternFill>
      </fill>
      <border/>
    </dxf>
    <dxf>
      <font>
        <color rgb="FF16BB22"/>
      </font>
      <fill>
        <patternFill patternType="none"/>
      </fill>
      <border/>
    </dxf>
    <dxf>
      <font>
        <color rgb="FFE06666"/>
      </font>
      <fill>
        <patternFill patternType="none"/>
      </fill>
      <border/>
    </dxf>
    <dxf>
      <font/>
      <fill>
        <patternFill patternType="none"/>
      </fill>
      <border/>
    </dxf>
    <dxf>
      <font/>
      <fill>
        <patternFill patternType="solid">
          <fgColor rgb="FFFFFFFF"/>
          <bgColor rgb="FFFFFFFF"/>
        </patternFill>
      </fill>
      <border/>
    </dxf>
    <dxf>
      <font/>
      <fill>
        <patternFill patternType="solid">
          <fgColor rgb="FFE7F9EF"/>
          <bgColor rgb="FFE7F9EF"/>
        </patternFill>
      </fill>
      <border/>
    </dxf>
  </dxfs>
  <tableStyles count="1">
    <tableStyle count="2" pivot="0" name="Trade Log-style">
      <tableStyleElement dxfId="6" type="firstRowStripe"/>
      <tableStyleElement dxfId="7"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10" Type="http://schemas.openxmlformats.org/officeDocument/2006/relationships/worksheet" Target="worksheets/sheet8.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Portfolio Holdings</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Pt>
            <c:idx val="5"/>
            <c:spPr>
              <a:solidFill>
                <a:srgbClr val="0099C6"/>
              </a:solidFill>
              <a:ln cmpd="sng" w="19050">
                <a:solidFill>
                  <a:srgbClr val="FFFFFF"/>
                </a:solidFill>
              </a:ln>
            </c:spPr>
          </c:dPt>
          <c:dPt>
            <c:idx val="6"/>
            <c:spPr>
              <a:solidFill>
                <a:srgbClr val="DD4477"/>
              </a:solidFill>
              <a:ln cmpd="sng" w="19050">
                <a:solidFill>
                  <a:srgbClr val="FFFFFF"/>
                </a:solidFill>
              </a:ln>
            </c:spPr>
          </c:dPt>
          <c:dPt>
            <c:idx val="7"/>
            <c:spPr>
              <a:solidFill>
                <a:srgbClr val="66AA00"/>
              </a:solidFill>
              <a:ln cmpd="sng" w="19050">
                <a:solidFill>
                  <a:srgbClr val="FFFFFF"/>
                </a:solidFill>
              </a:ln>
            </c:spPr>
          </c:dPt>
          <c:dPt>
            <c:idx val="8"/>
            <c:spPr>
              <a:solidFill>
                <a:srgbClr val="B82E2E"/>
              </a:solidFill>
              <a:ln cmpd="sng" w="19050">
                <a:solidFill>
                  <a:srgbClr val="FFFFFF"/>
                </a:solidFill>
              </a:ln>
            </c:spPr>
          </c:dPt>
          <c:dPt>
            <c:idx val="9"/>
            <c:spPr>
              <a:solidFill>
                <a:srgbClr val="316395"/>
              </a:solidFill>
              <a:ln cmpd="sng" w="19050">
                <a:solidFill>
                  <a:srgbClr val="FFFFFF"/>
                </a:solidFill>
              </a:ln>
            </c:spPr>
          </c:dPt>
          <c:dPt>
            <c:idx val="10"/>
            <c:spPr>
              <a:solidFill>
                <a:srgbClr val="994499"/>
              </a:solidFill>
              <a:ln cmpd="sng" w="19050">
                <a:solidFill>
                  <a:srgbClr val="FFFFFF"/>
                </a:solidFill>
              </a:ln>
            </c:spPr>
          </c:dPt>
          <c:dPt>
            <c:idx val="11"/>
            <c:spPr>
              <a:solidFill>
                <a:srgbClr val="22AA99"/>
              </a:solidFill>
              <a:ln cmpd="sng" w="19050">
                <a:solidFill>
                  <a:srgbClr val="FFFFFF"/>
                </a:solidFill>
              </a:ln>
            </c:spPr>
          </c:dPt>
          <c:dPt>
            <c:idx val="12"/>
            <c:spPr>
              <a:solidFill>
                <a:srgbClr val="AAAA11"/>
              </a:solidFill>
              <a:ln cmpd="sng" w="19050">
                <a:solidFill>
                  <a:srgbClr val="FFFFFF"/>
                </a:solidFill>
              </a:ln>
            </c:spPr>
          </c:dPt>
          <c:dPt>
            <c:idx val="13"/>
            <c:spPr>
              <a:solidFill>
                <a:srgbClr val="6633CC"/>
              </a:solidFill>
              <a:ln cmpd="sng" w="19050">
                <a:solidFill>
                  <a:srgbClr val="FFFFFF"/>
                </a:solidFill>
              </a:ln>
            </c:spPr>
          </c:dPt>
          <c:dPt>
            <c:idx val="14"/>
            <c:spPr>
              <a:solidFill>
                <a:srgbClr val="E67300"/>
              </a:solidFill>
              <a:ln cmpd="sng" w="19050">
                <a:solidFill>
                  <a:srgbClr val="FFFFFF"/>
                </a:solidFill>
              </a:ln>
            </c:spPr>
          </c:dPt>
          <c:dPt>
            <c:idx val="15"/>
            <c:spPr>
              <a:solidFill>
                <a:srgbClr val="8B0707"/>
              </a:solidFill>
              <a:ln cmpd="sng" w="19050">
                <a:solidFill>
                  <a:srgbClr val="FFFFFF"/>
                </a:solidFill>
              </a:ln>
            </c:spPr>
          </c:dPt>
          <c:dPt>
            <c:idx val="16"/>
            <c:spPr>
              <a:solidFill>
                <a:srgbClr val="651067"/>
              </a:solidFill>
              <a:ln cmpd="sng" w="19050">
                <a:solidFill>
                  <a:srgbClr val="FFFFFF"/>
                </a:solidFill>
              </a:ln>
            </c:spPr>
          </c:dPt>
          <c:dPt>
            <c:idx val="17"/>
            <c:spPr>
              <a:solidFill>
                <a:srgbClr val="329262"/>
              </a:solidFill>
              <a:ln cmpd="sng" w="19050">
                <a:solidFill>
                  <a:srgbClr val="FFFFFF"/>
                </a:solidFill>
              </a:ln>
            </c:spPr>
          </c:dPt>
          <c:dPt>
            <c:idx val="18"/>
            <c:spPr>
              <a:solidFill>
                <a:srgbClr val="5574A6"/>
              </a:solidFill>
              <a:ln cmpd="sng" w="19050">
                <a:solidFill>
                  <a:srgbClr val="FFFFFF"/>
                </a:solidFill>
              </a:ln>
            </c:spPr>
          </c:dPt>
          <c:dPt>
            <c:idx val="19"/>
            <c:spPr>
              <a:solidFill>
                <a:srgbClr val="3B3EAC"/>
              </a:solidFill>
              <a:ln cmpd="sng" w="19050">
                <a:solidFill>
                  <a:srgbClr val="FFFFFF"/>
                </a:solidFill>
              </a:ln>
            </c:spPr>
          </c:dPt>
          <c:dPt>
            <c:idx val="20"/>
            <c:spPr>
              <a:solidFill>
                <a:srgbClr val="B77322"/>
              </a:solidFill>
              <a:ln cmpd="sng" w="19050">
                <a:solidFill>
                  <a:srgbClr val="FFFFFF"/>
                </a:solidFill>
              </a:ln>
            </c:spPr>
          </c:dPt>
          <c:dPt>
            <c:idx val="21"/>
            <c:spPr>
              <a:solidFill>
                <a:srgbClr val="16D620"/>
              </a:solidFill>
              <a:ln cmpd="sng" w="19050">
                <a:solidFill>
                  <a:srgbClr val="FFFFFF"/>
                </a:solidFill>
              </a:ln>
            </c:spPr>
          </c:dPt>
          <c:dPt>
            <c:idx val="22"/>
            <c:spPr>
              <a:solidFill>
                <a:srgbClr val="B91383"/>
              </a:solidFill>
              <a:ln cmpd="sng" w="19050">
                <a:solidFill>
                  <a:srgbClr val="FFFFFF"/>
                </a:solidFill>
              </a:ln>
            </c:spPr>
          </c:dPt>
          <c:dPt>
            <c:idx val="23"/>
            <c:spPr>
              <a:solidFill>
                <a:srgbClr val="F4359E"/>
              </a:solidFill>
              <a:ln cmpd="sng" w="19050">
                <a:solidFill>
                  <a:srgbClr val="FFFFFF"/>
                </a:solidFill>
              </a:ln>
            </c:spPr>
          </c:dPt>
          <c:dPt>
            <c:idx val="24"/>
            <c:spPr>
              <a:solidFill>
                <a:srgbClr val="9C5935"/>
              </a:solidFill>
              <a:ln cmpd="sng" w="19050">
                <a:solidFill>
                  <a:srgbClr val="FFFFFF"/>
                </a:solidFill>
              </a:ln>
            </c:spPr>
          </c:dPt>
          <c:dPt>
            <c:idx val="25"/>
            <c:spPr>
              <a:solidFill>
                <a:srgbClr val="A9C413"/>
              </a:solidFill>
              <a:ln cmpd="sng" w="19050">
                <a:solidFill>
                  <a:srgbClr val="FFFFFF"/>
                </a:solidFill>
              </a:ln>
            </c:spPr>
          </c:dPt>
          <c:dPt>
            <c:idx val="26"/>
            <c:spPr>
              <a:solidFill>
                <a:srgbClr val="2A778D"/>
              </a:solidFill>
              <a:ln cmpd="sng" w="19050">
                <a:solidFill>
                  <a:srgbClr val="FFFFFF"/>
                </a:solidFill>
              </a:ln>
            </c:spPr>
          </c:dPt>
          <c:dPt>
            <c:idx val="27"/>
            <c:spPr>
              <a:solidFill>
                <a:srgbClr val="668D1C"/>
              </a:solidFill>
              <a:ln cmpd="sng" w="19050">
                <a:solidFill>
                  <a:srgbClr val="FFFFFF"/>
                </a:solidFill>
              </a:ln>
            </c:spPr>
          </c:dPt>
          <c:dPt>
            <c:idx val="28"/>
            <c:spPr>
              <a:solidFill>
                <a:srgbClr val="BEA413"/>
              </a:solidFill>
              <a:ln cmpd="sng" w="19050">
                <a:solidFill>
                  <a:srgbClr val="FFFFFF"/>
                </a:solidFill>
              </a:ln>
            </c:spPr>
          </c:dPt>
          <c:dPt>
            <c:idx val="29"/>
            <c:spPr>
              <a:solidFill>
                <a:srgbClr val="0C5922"/>
              </a:solidFill>
              <a:ln cmpd="sng" w="19050">
                <a:solidFill>
                  <a:srgbClr val="FFFFFF"/>
                </a:solidFill>
              </a:ln>
            </c:spPr>
          </c:dPt>
          <c:dPt>
            <c:idx val="30"/>
            <c:spPr>
              <a:solidFill>
                <a:srgbClr val="743411"/>
              </a:solidFill>
              <a:ln cmpd="sng" w="19050">
                <a:solidFill>
                  <a:srgbClr val="FFFFFF"/>
                </a:solidFill>
              </a:ln>
            </c:spPr>
          </c:dPt>
          <c:dPt>
            <c:idx val="31"/>
            <c:spPr>
              <a:solidFill>
                <a:srgbClr val="3366CC"/>
              </a:solidFill>
              <a:ln cmpd="sng" w="19050">
                <a:solidFill>
                  <a:srgbClr val="FFFFFF"/>
                </a:solidFill>
              </a:ln>
            </c:spPr>
          </c:dPt>
          <c:dPt>
            <c:idx val="32"/>
            <c:spPr>
              <a:solidFill>
                <a:srgbClr val="DC3912"/>
              </a:solidFill>
              <a:ln cmpd="sng" w="19050">
                <a:solidFill>
                  <a:srgbClr val="FFFFFF"/>
                </a:solidFill>
              </a:ln>
            </c:spPr>
          </c:dPt>
          <c:dPt>
            <c:idx val="33"/>
            <c:spPr>
              <a:solidFill>
                <a:srgbClr val="FF9900"/>
              </a:solidFill>
              <a:ln cmpd="sng" w="19050">
                <a:solidFill>
                  <a:srgbClr val="FFFFFF"/>
                </a:solidFill>
              </a:ln>
            </c:spPr>
          </c:dPt>
          <c:dPt>
            <c:idx val="34"/>
            <c:spPr>
              <a:solidFill>
                <a:srgbClr val="109618"/>
              </a:solidFill>
              <a:ln cmpd="sng" w="19050">
                <a:solidFill>
                  <a:srgbClr val="FFFFFF"/>
                </a:solidFill>
              </a:ln>
            </c:spPr>
          </c:dPt>
          <c:dPt>
            <c:idx val="35"/>
            <c:spPr>
              <a:solidFill>
                <a:srgbClr val="990099"/>
              </a:solidFill>
              <a:ln cmpd="sng" w="19050">
                <a:solidFill>
                  <a:srgbClr val="FFFFFF"/>
                </a:solidFill>
              </a:ln>
            </c:spPr>
          </c:dPt>
          <c:dPt>
            <c:idx val="36"/>
            <c:spPr>
              <a:solidFill>
                <a:srgbClr val="0099C6"/>
              </a:solidFill>
              <a:ln cmpd="sng" w="19050">
                <a:solidFill>
                  <a:srgbClr val="FFFFFF"/>
                </a:solidFill>
              </a:ln>
            </c:spPr>
          </c:dPt>
          <c:dPt>
            <c:idx val="37"/>
            <c:spPr>
              <a:solidFill>
                <a:srgbClr val="DD4477"/>
              </a:solidFill>
              <a:ln cmpd="sng" w="19050">
                <a:solidFill>
                  <a:srgbClr val="FFFFFF"/>
                </a:solidFill>
              </a:ln>
            </c:spPr>
          </c:dPt>
          <c:dPt>
            <c:idx val="38"/>
            <c:spPr>
              <a:solidFill>
                <a:srgbClr val="66AA00"/>
              </a:solidFill>
              <a:ln cmpd="sng" w="19050">
                <a:solidFill>
                  <a:srgbClr val="FFFFFF"/>
                </a:solidFill>
              </a:ln>
            </c:spPr>
          </c:dPt>
          <c:dPt>
            <c:idx val="39"/>
            <c:spPr>
              <a:solidFill>
                <a:srgbClr val="B82E2E"/>
              </a:solidFill>
              <a:ln cmpd="sng" w="19050">
                <a:solidFill>
                  <a:srgbClr val="FFFFFF"/>
                </a:solidFill>
              </a:ln>
            </c:spPr>
          </c:dPt>
          <c:dPt>
            <c:idx val="40"/>
            <c:spPr>
              <a:solidFill>
                <a:srgbClr val="316395"/>
              </a:solidFill>
              <a:ln cmpd="sng" w="19050">
                <a:solidFill>
                  <a:srgbClr val="FFFFFF"/>
                </a:solidFill>
              </a:ln>
            </c:spPr>
          </c:dPt>
          <c:dPt>
            <c:idx val="41"/>
            <c:spPr>
              <a:solidFill>
                <a:srgbClr val="994499"/>
              </a:solidFill>
              <a:ln cmpd="sng" w="19050">
                <a:solidFill>
                  <a:srgbClr val="FFFFFF"/>
                </a:solidFill>
              </a:ln>
            </c:spPr>
          </c:dPt>
          <c:dPt>
            <c:idx val="42"/>
            <c:spPr>
              <a:solidFill>
                <a:srgbClr val="22AA99"/>
              </a:solidFill>
              <a:ln cmpd="sng" w="19050">
                <a:solidFill>
                  <a:srgbClr val="FFFFFF"/>
                </a:solidFill>
              </a:ln>
            </c:spPr>
          </c:dPt>
          <c:dPt>
            <c:idx val="43"/>
            <c:spPr>
              <a:solidFill>
                <a:srgbClr val="AAAA11"/>
              </a:solidFill>
              <a:ln cmpd="sng" w="19050">
                <a:solidFill>
                  <a:srgbClr val="FFFFFF"/>
                </a:solidFill>
              </a:ln>
            </c:spPr>
          </c:dPt>
          <c:dPt>
            <c:idx val="44"/>
            <c:spPr>
              <a:solidFill>
                <a:srgbClr val="6633CC"/>
              </a:solidFill>
              <a:ln cmpd="sng" w="19050">
                <a:solidFill>
                  <a:srgbClr val="FFFFFF"/>
                </a:solidFill>
              </a:ln>
            </c:spPr>
          </c:dPt>
          <c:dPt>
            <c:idx val="45"/>
            <c:spPr>
              <a:solidFill>
                <a:srgbClr val="E67300"/>
              </a:solidFill>
              <a:ln cmpd="sng" w="19050">
                <a:solidFill>
                  <a:srgbClr val="FFFFFF"/>
                </a:solidFill>
              </a:ln>
            </c:spPr>
          </c:dPt>
          <c:dPt>
            <c:idx val="46"/>
            <c:spPr>
              <a:solidFill>
                <a:srgbClr val="8B0707"/>
              </a:solidFill>
              <a:ln cmpd="sng" w="19050">
                <a:solidFill>
                  <a:srgbClr val="FFFFFF"/>
                </a:solidFill>
              </a:ln>
            </c:spPr>
          </c:dPt>
          <c:dPt>
            <c:idx val="47"/>
            <c:spPr>
              <a:solidFill>
                <a:srgbClr val="651067"/>
              </a:solidFill>
              <a:ln cmpd="sng" w="19050">
                <a:solidFill>
                  <a:srgbClr val="FFFFFF"/>
                </a:solidFill>
              </a:ln>
            </c:spPr>
          </c:dPt>
          <c:dPt>
            <c:idx val="48"/>
            <c:spPr>
              <a:solidFill>
                <a:srgbClr val="329262"/>
              </a:solidFill>
              <a:ln cmpd="sng" w="19050">
                <a:solidFill>
                  <a:srgbClr val="FFFFFF"/>
                </a:solidFill>
              </a:ln>
            </c:spPr>
          </c:dPt>
          <c:dPt>
            <c:idx val="49"/>
            <c:spPr>
              <a:solidFill>
                <a:srgbClr val="5574A6"/>
              </a:solidFill>
              <a:ln cmpd="sng" w="19050">
                <a:solidFill>
                  <a:srgbClr val="FFFFFF"/>
                </a:solidFill>
              </a:ln>
            </c:spPr>
          </c:dPt>
          <c:dPt>
            <c:idx val="50"/>
            <c:spPr>
              <a:solidFill>
                <a:srgbClr val="3B3EAC"/>
              </a:solidFill>
              <a:ln cmpd="sng" w="19050">
                <a:solidFill>
                  <a:srgbClr val="FFFFFF"/>
                </a:solidFill>
              </a:ln>
            </c:spPr>
          </c:dPt>
          <c:dPt>
            <c:idx val="51"/>
            <c:spPr>
              <a:solidFill>
                <a:srgbClr val="B77322"/>
              </a:solidFill>
              <a:ln cmpd="sng" w="19050">
                <a:solidFill>
                  <a:srgbClr val="FFFFFF"/>
                </a:solidFill>
              </a:ln>
            </c:spPr>
          </c:dPt>
          <c:dPt>
            <c:idx val="52"/>
            <c:spPr>
              <a:solidFill>
                <a:srgbClr val="16D620"/>
              </a:solidFill>
              <a:ln cmpd="sng" w="19050">
                <a:solidFill>
                  <a:srgbClr val="FFFFFF"/>
                </a:solidFill>
              </a:ln>
            </c:spPr>
          </c:dPt>
          <c:dPt>
            <c:idx val="53"/>
            <c:spPr>
              <a:solidFill>
                <a:srgbClr val="B91383"/>
              </a:solidFill>
              <a:ln cmpd="sng" w="19050">
                <a:solidFill>
                  <a:srgbClr val="FFFFFF"/>
                </a:solidFill>
              </a:ln>
            </c:spPr>
          </c:dPt>
          <c:dPt>
            <c:idx val="54"/>
            <c:spPr>
              <a:solidFill>
                <a:srgbClr val="F4359E"/>
              </a:solidFill>
              <a:ln cmpd="sng" w="19050">
                <a:solidFill>
                  <a:srgbClr val="FFFFFF"/>
                </a:solidFill>
              </a:ln>
            </c:spPr>
          </c:dPt>
          <c:dPt>
            <c:idx val="55"/>
            <c:spPr>
              <a:solidFill>
                <a:srgbClr val="9C5935"/>
              </a:solidFill>
              <a:ln cmpd="sng" w="19050">
                <a:solidFill>
                  <a:srgbClr val="FFFFFF"/>
                </a:solidFill>
              </a:ln>
            </c:spPr>
          </c:dPt>
          <c:dPt>
            <c:idx val="56"/>
            <c:spPr>
              <a:solidFill>
                <a:srgbClr val="A9C413"/>
              </a:solidFill>
              <a:ln cmpd="sng" w="19050">
                <a:solidFill>
                  <a:srgbClr val="FFFFFF"/>
                </a:solidFill>
              </a:ln>
            </c:spPr>
          </c:dPt>
          <c:dPt>
            <c:idx val="57"/>
            <c:spPr>
              <a:solidFill>
                <a:srgbClr val="2A778D"/>
              </a:solidFill>
              <a:ln cmpd="sng" w="19050">
                <a:solidFill>
                  <a:srgbClr val="FFFFFF"/>
                </a:solidFill>
              </a:ln>
            </c:spPr>
          </c:dPt>
          <c:dPt>
            <c:idx val="58"/>
            <c:spPr>
              <a:solidFill>
                <a:srgbClr val="668D1C"/>
              </a:solidFill>
              <a:ln cmpd="sng" w="19050">
                <a:solidFill>
                  <a:srgbClr val="FFFFFF"/>
                </a:solidFill>
              </a:ln>
            </c:spPr>
          </c:dPt>
          <c:dPt>
            <c:idx val="59"/>
            <c:spPr>
              <a:solidFill>
                <a:srgbClr val="BEA413"/>
              </a:solidFill>
              <a:ln cmpd="sng" w="19050">
                <a:solidFill>
                  <a:srgbClr val="FFFFFF"/>
                </a:solidFill>
              </a:ln>
            </c:spPr>
          </c:dPt>
          <c:dPt>
            <c:idx val="60"/>
            <c:spPr>
              <a:solidFill>
                <a:srgbClr val="0C5922"/>
              </a:solidFill>
              <a:ln cmpd="sng" w="19050">
                <a:solidFill>
                  <a:srgbClr val="FFFFFF"/>
                </a:solidFill>
              </a:ln>
            </c:spPr>
          </c:dPt>
          <c:dPt>
            <c:idx val="61"/>
            <c:spPr>
              <a:solidFill>
                <a:srgbClr val="743411"/>
              </a:solidFill>
              <a:ln cmpd="sng" w="19050">
                <a:solidFill>
                  <a:srgbClr val="FFFFFF"/>
                </a:solidFill>
              </a:ln>
            </c:spPr>
          </c:dPt>
          <c:dPt>
            <c:idx val="62"/>
            <c:spPr>
              <a:solidFill>
                <a:srgbClr val="3366CC"/>
              </a:solidFill>
              <a:ln cmpd="sng" w="19050">
                <a:solidFill>
                  <a:srgbClr val="FFFFFF"/>
                </a:solidFill>
              </a:ln>
            </c:spPr>
          </c:dPt>
          <c:dPt>
            <c:idx val="63"/>
            <c:spPr>
              <a:solidFill>
                <a:srgbClr val="DC3912"/>
              </a:solidFill>
              <a:ln cmpd="sng" w="19050">
                <a:solidFill>
                  <a:srgbClr val="FFFFFF"/>
                </a:solidFill>
              </a:ln>
            </c:spPr>
          </c:dPt>
          <c:dPt>
            <c:idx val="64"/>
            <c:spPr>
              <a:solidFill>
                <a:srgbClr val="FF9900"/>
              </a:solidFill>
              <a:ln cmpd="sng" w="19050">
                <a:solidFill>
                  <a:srgbClr val="FFFFFF"/>
                </a:solidFill>
              </a:ln>
            </c:spPr>
          </c:dPt>
          <c:dPt>
            <c:idx val="65"/>
            <c:spPr>
              <a:solidFill>
                <a:srgbClr val="109618"/>
              </a:solidFill>
              <a:ln cmpd="sng" w="19050">
                <a:solidFill>
                  <a:srgbClr val="FFFFFF"/>
                </a:solidFill>
              </a:ln>
            </c:spPr>
          </c:dPt>
          <c:dPt>
            <c:idx val="66"/>
            <c:spPr>
              <a:solidFill>
                <a:srgbClr val="990099"/>
              </a:solidFill>
              <a:ln cmpd="sng" w="19050">
                <a:solidFill>
                  <a:srgbClr val="FFFFFF"/>
                </a:solidFill>
              </a:ln>
            </c:spPr>
          </c:dPt>
          <c:dPt>
            <c:idx val="67"/>
            <c:spPr>
              <a:solidFill>
                <a:srgbClr val="0099C6"/>
              </a:solidFill>
              <a:ln cmpd="sng" w="19050">
                <a:solidFill>
                  <a:srgbClr val="FFFFFF"/>
                </a:solidFill>
              </a:ln>
            </c:spPr>
          </c:dPt>
          <c:dPt>
            <c:idx val="68"/>
            <c:spPr>
              <a:solidFill>
                <a:srgbClr val="DD4477"/>
              </a:solidFill>
              <a:ln cmpd="sng" w="19050">
                <a:solidFill>
                  <a:srgbClr val="FFFFFF"/>
                </a:solidFill>
              </a:ln>
            </c:spPr>
          </c:dPt>
          <c:dPt>
            <c:idx val="69"/>
            <c:spPr>
              <a:solidFill>
                <a:srgbClr val="66AA00"/>
              </a:solidFill>
              <a:ln cmpd="sng" w="19050">
                <a:solidFill>
                  <a:srgbClr val="FFFFFF"/>
                </a:solidFill>
              </a:ln>
            </c:spPr>
          </c:dPt>
          <c:dPt>
            <c:idx val="70"/>
            <c:spPr>
              <a:solidFill>
                <a:srgbClr val="B82E2E"/>
              </a:solidFill>
              <a:ln cmpd="sng" w="19050">
                <a:solidFill>
                  <a:srgbClr val="FFFFFF"/>
                </a:solidFill>
              </a:ln>
            </c:spPr>
          </c:dPt>
          <c:dPt>
            <c:idx val="71"/>
            <c:spPr>
              <a:solidFill>
                <a:srgbClr val="316395"/>
              </a:solidFill>
              <a:ln cmpd="sng" w="19050">
                <a:solidFill>
                  <a:srgbClr val="FFFFFF"/>
                </a:solidFill>
              </a:ln>
            </c:spPr>
          </c:dPt>
          <c:dPt>
            <c:idx val="72"/>
            <c:spPr>
              <a:solidFill>
                <a:srgbClr val="994499"/>
              </a:solidFill>
              <a:ln cmpd="sng" w="19050">
                <a:solidFill>
                  <a:srgbClr val="FFFFFF"/>
                </a:solidFill>
              </a:ln>
            </c:spPr>
          </c:dPt>
          <c:dPt>
            <c:idx val="73"/>
            <c:spPr>
              <a:solidFill>
                <a:srgbClr val="22AA99"/>
              </a:solidFill>
              <a:ln cmpd="sng" w="19050">
                <a:solidFill>
                  <a:srgbClr val="FFFFFF"/>
                </a:solidFill>
              </a:ln>
            </c:spPr>
          </c:dPt>
          <c:dPt>
            <c:idx val="74"/>
            <c:spPr>
              <a:solidFill>
                <a:srgbClr val="AAAA11"/>
              </a:solidFill>
              <a:ln cmpd="sng" w="19050">
                <a:solidFill>
                  <a:srgbClr val="FFFFFF"/>
                </a:solidFill>
              </a:ln>
            </c:spPr>
          </c:dPt>
          <c:dPt>
            <c:idx val="75"/>
            <c:spPr>
              <a:solidFill>
                <a:srgbClr val="6633CC"/>
              </a:solidFill>
              <a:ln cmpd="sng" w="19050">
                <a:solidFill>
                  <a:srgbClr val="FFFFFF"/>
                </a:solidFill>
              </a:ln>
            </c:spPr>
          </c:dPt>
          <c:dPt>
            <c:idx val="76"/>
            <c:spPr>
              <a:solidFill>
                <a:srgbClr val="E67300"/>
              </a:solidFill>
              <a:ln cmpd="sng" w="19050">
                <a:solidFill>
                  <a:srgbClr val="FFFFFF"/>
                </a:solidFill>
              </a:ln>
            </c:spPr>
          </c:dPt>
          <c:dPt>
            <c:idx val="77"/>
            <c:spPr>
              <a:solidFill>
                <a:srgbClr val="8B0707"/>
              </a:solidFill>
              <a:ln cmpd="sng" w="19050">
                <a:solidFill>
                  <a:srgbClr val="FFFFFF"/>
                </a:solidFill>
              </a:ln>
            </c:spPr>
          </c:dPt>
          <c:dPt>
            <c:idx val="78"/>
            <c:spPr>
              <a:solidFill>
                <a:srgbClr val="651067"/>
              </a:solidFill>
              <a:ln cmpd="sng" w="19050">
                <a:solidFill>
                  <a:srgbClr val="FFFFFF"/>
                </a:solidFill>
              </a:ln>
            </c:spPr>
          </c:dPt>
          <c:dPt>
            <c:idx val="79"/>
            <c:spPr>
              <a:solidFill>
                <a:srgbClr val="329262"/>
              </a:solidFill>
              <a:ln cmpd="sng" w="19050">
                <a:solidFill>
                  <a:srgbClr val="FFFFFF"/>
                </a:solidFill>
              </a:ln>
            </c:spPr>
          </c:dPt>
          <c:dPt>
            <c:idx val="80"/>
            <c:spPr>
              <a:solidFill>
                <a:srgbClr val="5574A6"/>
              </a:solidFill>
              <a:ln cmpd="sng" w="19050">
                <a:solidFill>
                  <a:srgbClr val="FFFFFF"/>
                </a:solidFill>
              </a:ln>
            </c:spPr>
          </c:dPt>
          <c:dPt>
            <c:idx val="81"/>
            <c:spPr>
              <a:solidFill>
                <a:srgbClr val="3B3EAC"/>
              </a:solidFill>
              <a:ln cmpd="sng" w="19050">
                <a:solidFill>
                  <a:srgbClr val="FFFFFF"/>
                </a:solidFill>
              </a:ln>
            </c:spPr>
          </c:dPt>
          <c:dPt>
            <c:idx val="82"/>
            <c:spPr>
              <a:solidFill>
                <a:srgbClr val="B77322"/>
              </a:solidFill>
              <a:ln cmpd="sng" w="19050">
                <a:solidFill>
                  <a:srgbClr val="FFFFFF"/>
                </a:solidFill>
              </a:ln>
            </c:spPr>
          </c:dPt>
          <c:dPt>
            <c:idx val="83"/>
            <c:spPr>
              <a:solidFill>
                <a:srgbClr val="16D620"/>
              </a:solidFill>
              <a:ln cmpd="sng" w="19050">
                <a:solidFill>
                  <a:srgbClr val="FFFFFF"/>
                </a:solidFill>
              </a:ln>
            </c:spPr>
          </c:dPt>
          <c:dPt>
            <c:idx val="84"/>
            <c:spPr>
              <a:solidFill>
                <a:srgbClr val="B91383"/>
              </a:solidFill>
              <a:ln cmpd="sng" w="19050">
                <a:solidFill>
                  <a:srgbClr val="FFFFFF"/>
                </a:solidFill>
              </a:ln>
            </c:spPr>
          </c:dPt>
          <c:dPt>
            <c:idx val="85"/>
            <c:spPr>
              <a:solidFill>
                <a:srgbClr val="F4359E"/>
              </a:solidFill>
              <a:ln cmpd="sng" w="19050">
                <a:solidFill>
                  <a:srgbClr val="FFFFFF"/>
                </a:solidFill>
              </a:ln>
            </c:spPr>
          </c:dPt>
          <c:dPt>
            <c:idx val="86"/>
            <c:spPr>
              <a:solidFill>
                <a:srgbClr val="9C5935"/>
              </a:solidFill>
              <a:ln cmpd="sng" w="19050">
                <a:solidFill>
                  <a:srgbClr val="FFFFFF"/>
                </a:solidFill>
              </a:ln>
            </c:spPr>
          </c:dPt>
          <c:dPt>
            <c:idx val="87"/>
            <c:spPr>
              <a:solidFill>
                <a:srgbClr val="A9C413"/>
              </a:solidFill>
              <a:ln cmpd="sng" w="19050">
                <a:solidFill>
                  <a:srgbClr val="FFFFFF"/>
                </a:solidFill>
              </a:ln>
            </c:spPr>
          </c:dPt>
          <c:dPt>
            <c:idx val="88"/>
            <c:spPr>
              <a:solidFill>
                <a:srgbClr val="2A778D"/>
              </a:solidFill>
              <a:ln cmpd="sng" w="19050">
                <a:solidFill>
                  <a:srgbClr val="FFFFFF"/>
                </a:solidFill>
              </a:ln>
            </c:spPr>
          </c:dPt>
          <c:dPt>
            <c:idx val="89"/>
            <c:spPr>
              <a:solidFill>
                <a:srgbClr val="668D1C"/>
              </a:solidFill>
              <a:ln cmpd="sng" w="19050">
                <a:solidFill>
                  <a:srgbClr val="FFFFFF"/>
                </a:solidFill>
              </a:ln>
            </c:spPr>
          </c:dPt>
          <c:dPt>
            <c:idx val="90"/>
            <c:spPr>
              <a:solidFill>
                <a:srgbClr val="BEA413"/>
              </a:solidFill>
              <a:ln cmpd="sng" w="19050">
                <a:solidFill>
                  <a:srgbClr val="FFFFFF"/>
                </a:solidFill>
              </a:ln>
            </c:spPr>
          </c:dPt>
          <c:dPt>
            <c:idx val="91"/>
            <c:spPr>
              <a:solidFill>
                <a:srgbClr val="0C5922"/>
              </a:solidFill>
              <a:ln cmpd="sng" w="19050">
                <a:solidFill>
                  <a:srgbClr val="FFFFFF"/>
                </a:solidFill>
              </a:ln>
            </c:spPr>
          </c:dPt>
          <c:dPt>
            <c:idx val="92"/>
            <c:spPr>
              <a:solidFill>
                <a:srgbClr val="743411"/>
              </a:solidFill>
              <a:ln cmpd="sng" w="19050">
                <a:solidFill>
                  <a:srgbClr val="FFFFFF"/>
                </a:solidFill>
              </a:ln>
            </c:spPr>
          </c:dPt>
          <c:dPt>
            <c:idx val="93"/>
            <c:spPr>
              <a:solidFill>
                <a:srgbClr val="3366CC"/>
              </a:solidFill>
              <a:ln cmpd="sng" w="19050">
                <a:solidFill>
                  <a:srgbClr val="FFFFFF"/>
                </a:solidFill>
              </a:ln>
            </c:spPr>
          </c:dPt>
          <c:dPt>
            <c:idx val="94"/>
            <c:spPr>
              <a:solidFill>
                <a:srgbClr val="DC3912"/>
              </a:solidFill>
              <a:ln cmpd="sng" w="19050">
                <a:solidFill>
                  <a:srgbClr val="FFFFFF"/>
                </a:solidFill>
              </a:ln>
            </c:spPr>
          </c:dPt>
          <c:dPt>
            <c:idx val="95"/>
            <c:spPr>
              <a:solidFill>
                <a:srgbClr val="FF9900"/>
              </a:solidFill>
              <a:ln cmpd="sng" w="19050">
                <a:solidFill>
                  <a:srgbClr val="FFFFFF"/>
                </a:solidFill>
              </a:ln>
            </c:spPr>
          </c:dPt>
          <c:dPt>
            <c:idx val="96"/>
            <c:spPr>
              <a:solidFill>
                <a:srgbClr val="109618"/>
              </a:solidFill>
              <a:ln cmpd="sng" w="19050">
                <a:solidFill>
                  <a:srgbClr val="FFFFFF"/>
                </a:solidFill>
              </a:ln>
            </c:spPr>
          </c:dPt>
          <c:dPt>
            <c:idx val="97"/>
            <c:spPr>
              <a:solidFill>
                <a:srgbClr val="990099"/>
              </a:solidFill>
              <a:ln cmpd="sng" w="19050">
                <a:solidFill>
                  <a:srgbClr val="FFFFFF"/>
                </a:solidFill>
              </a:ln>
            </c:spPr>
          </c:dPt>
          <c:dPt>
            <c:idx val="98"/>
            <c:spPr>
              <a:solidFill>
                <a:srgbClr val="0099C6"/>
              </a:solidFill>
              <a:ln cmpd="sng" w="19050">
                <a:solidFill>
                  <a:srgbClr val="FFFFFF"/>
                </a:solidFill>
              </a:ln>
            </c:spPr>
          </c:dPt>
          <c:dPt>
            <c:idx val="99"/>
            <c:spPr>
              <a:solidFill>
                <a:srgbClr val="DD4477"/>
              </a:solidFill>
              <a:ln cmpd="sng" w="19050">
                <a:solidFill>
                  <a:srgbClr val="FFFFFF"/>
                </a:solidFill>
              </a:ln>
            </c:spPr>
          </c:dPt>
          <c:dPt>
            <c:idx val="100"/>
            <c:spPr>
              <a:solidFill>
                <a:srgbClr val="66AA00"/>
              </a:solidFill>
              <a:ln cmpd="sng" w="19050">
                <a:solidFill>
                  <a:srgbClr val="FFFFFF"/>
                </a:solidFill>
              </a:ln>
            </c:spPr>
          </c:dPt>
          <c:dPt>
            <c:idx val="101"/>
            <c:spPr>
              <a:solidFill>
                <a:srgbClr val="B82E2E"/>
              </a:solidFill>
              <a:ln cmpd="sng" w="19050">
                <a:solidFill>
                  <a:srgbClr val="FFFFFF"/>
                </a:solidFill>
              </a:ln>
            </c:spPr>
          </c:dPt>
          <c:dPt>
            <c:idx val="102"/>
            <c:spPr>
              <a:solidFill>
                <a:srgbClr val="316395"/>
              </a:solidFill>
              <a:ln cmpd="sng" w="19050">
                <a:solidFill>
                  <a:srgbClr val="FFFFFF"/>
                </a:solidFill>
              </a:ln>
            </c:spPr>
          </c:dPt>
          <c:dPt>
            <c:idx val="103"/>
            <c:spPr>
              <a:solidFill>
                <a:srgbClr val="994499"/>
              </a:solidFill>
              <a:ln cmpd="sng" w="19050">
                <a:solidFill>
                  <a:srgbClr val="FFFFFF"/>
                </a:solidFill>
              </a:ln>
            </c:spPr>
          </c:dPt>
          <c:dPt>
            <c:idx val="104"/>
            <c:spPr>
              <a:solidFill>
                <a:srgbClr val="22AA99"/>
              </a:solidFill>
              <a:ln cmpd="sng" w="19050">
                <a:solidFill>
                  <a:srgbClr val="FFFFFF"/>
                </a:solidFill>
              </a:ln>
            </c:spPr>
          </c:dPt>
          <c:dPt>
            <c:idx val="105"/>
            <c:spPr>
              <a:solidFill>
                <a:srgbClr val="AAAA11"/>
              </a:solidFill>
              <a:ln cmpd="sng" w="19050">
                <a:solidFill>
                  <a:srgbClr val="FFFFFF"/>
                </a:solidFill>
              </a:ln>
            </c:spPr>
          </c:dPt>
          <c:dPt>
            <c:idx val="106"/>
            <c:spPr>
              <a:solidFill>
                <a:srgbClr val="6633CC"/>
              </a:solidFill>
              <a:ln cmpd="sng" w="19050">
                <a:solidFill>
                  <a:srgbClr val="FFFFFF"/>
                </a:solidFill>
              </a:ln>
            </c:spPr>
          </c:dPt>
          <c:dPt>
            <c:idx val="107"/>
            <c:spPr>
              <a:solidFill>
                <a:srgbClr val="E67300"/>
              </a:solidFill>
              <a:ln cmpd="sng" w="19050">
                <a:solidFill>
                  <a:srgbClr val="FFFFFF"/>
                </a:solidFill>
              </a:ln>
            </c:spPr>
          </c:dPt>
          <c:dPt>
            <c:idx val="108"/>
            <c:spPr>
              <a:solidFill>
                <a:srgbClr val="8B0707"/>
              </a:solidFill>
              <a:ln cmpd="sng" w="19050">
                <a:solidFill>
                  <a:srgbClr val="FFFFFF"/>
                </a:solidFill>
              </a:ln>
            </c:spPr>
          </c:dPt>
          <c:dPt>
            <c:idx val="109"/>
            <c:spPr>
              <a:solidFill>
                <a:srgbClr val="651067"/>
              </a:solidFill>
              <a:ln cmpd="sng" w="19050">
                <a:solidFill>
                  <a:srgbClr val="FFFFFF"/>
                </a:solidFill>
              </a:ln>
            </c:spPr>
          </c:dPt>
          <c:dPt>
            <c:idx val="110"/>
            <c:spPr>
              <a:solidFill>
                <a:srgbClr val="329262"/>
              </a:solidFill>
              <a:ln cmpd="sng" w="19050">
                <a:solidFill>
                  <a:srgbClr val="FFFFFF"/>
                </a:solidFill>
              </a:ln>
            </c:spPr>
          </c:dPt>
          <c:dPt>
            <c:idx val="111"/>
            <c:spPr>
              <a:solidFill>
                <a:srgbClr val="5574A6"/>
              </a:solidFill>
              <a:ln cmpd="sng" w="19050">
                <a:solidFill>
                  <a:srgbClr val="FFFFFF"/>
                </a:solidFill>
              </a:ln>
            </c:spPr>
          </c:dPt>
          <c:dPt>
            <c:idx val="112"/>
            <c:spPr>
              <a:solidFill>
                <a:srgbClr val="3B3EAC"/>
              </a:solidFill>
              <a:ln cmpd="sng" w="19050">
                <a:solidFill>
                  <a:srgbClr val="FFFFFF"/>
                </a:solidFill>
              </a:ln>
            </c:spPr>
          </c:dPt>
          <c:dPt>
            <c:idx val="113"/>
            <c:spPr>
              <a:solidFill>
                <a:srgbClr val="B77322"/>
              </a:solidFill>
              <a:ln cmpd="sng" w="19050">
                <a:solidFill>
                  <a:srgbClr val="FFFFFF"/>
                </a:solidFill>
              </a:ln>
            </c:spPr>
          </c:dPt>
          <c:dPt>
            <c:idx val="114"/>
            <c:spPr>
              <a:solidFill>
                <a:srgbClr val="16D620"/>
              </a:solidFill>
              <a:ln cmpd="sng" w="19050">
                <a:solidFill>
                  <a:srgbClr val="FFFFFF"/>
                </a:solidFill>
              </a:ln>
            </c:spPr>
          </c:dPt>
          <c:dPt>
            <c:idx val="115"/>
            <c:spPr>
              <a:solidFill>
                <a:srgbClr val="B91383"/>
              </a:solidFill>
              <a:ln cmpd="sng" w="19050">
                <a:solidFill>
                  <a:srgbClr val="FFFFFF"/>
                </a:solidFill>
              </a:ln>
            </c:spPr>
          </c:dPt>
          <c:dPt>
            <c:idx val="116"/>
            <c:spPr>
              <a:solidFill>
                <a:srgbClr val="F4359E"/>
              </a:solidFill>
              <a:ln cmpd="sng" w="19050">
                <a:solidFill>
                  <a:srgbClr val="FFFFFF"/>
                </a:solidFill>
              </a:ln>
            </c:spPr>
          </c:dPt>
          <c:dPt>
            <c:idx val="117"/>
            <c:spPr>
              <a:solidFill>
                <a:srgbClr val="9C5935"/>
              </a:solidFill>
              <a:ln cmpd="sng" w="19050">
                <a:solidFill>
                  <a:srgbClr val="FFFFFF"/>
                </a:solidFill>
              </a:ln>
            </c:spPr>
          </c:dPt>
          <c:dPt>
            <c:idx val="118"/>
            <c:spPr>
              <a:solidFill>
                <a:srgbClr val="A9C413"/>
              </a:solidFill>
              <a:ln cmpd="sng" w="19050">
                <a:solidFill>
                  <a:srgbClr val="FFFFFF"/>
                </a:solidFill>
              </a:ln>
            </c:spPr>
          </c:dPt>
          <c:dPt>
            <c:idx val="119"/>
            <c:spPr>
              <a:solidFill>
                <a:srgbClr val="2A778D"/>
              </a:solidFill>
              <a:ln cmpd="sng" w="19050">
                <a:solidFill>
                  <a:srgbClr val="FFFFFF"/>
                </a:solidFill>
              </a:ln>
            </c:spPr>
          </c:dPt>
          <c:dPt>
            <c:idx val="120"/>
            <c:spPr>
              <a:solidFill>
                <a:srgbClr val="668D1C"/>
              </a:solidFill>
              <a:ln cmpd="sng" w="19050">
                <a:solidFill>
                  <a:srgbClr val="FFFFFF"/>
                </a:solidFill>
              </a:ln>
            </c:spPr>
          </c:dPt>
          <c:dPt>
            <c:idx val="121"/>
            <c:spPr>
              <a:solidFill>
                <a:srgbClr val="BEA413"/>
              </a:solidFill>
              <a:ln cmpd="sng" w="19050">
                <a:solidFill>
                  <a:srgbClr val="FFFFFF"/>
                </a:solidFill>
              </a:ln>
            </c:spPr>
          </c:dPt>
          <c:dPt>
            <c:idx val="122"/>
            <c:spPr>
              <a:solidFill>
                <a:srgbClr val="0C5922"/>
              </a:solidFill>
              <a:ln cmpd="sng" w="19050">
                <a:solidFill>
                  <a:srgbClr val="FFFFFF"/>
                </a:solidFill>
              </a:ln>
            </c:spPr>
          </c:dPt>
          <c:dPt>
            <c:idx val="123"/>
            <c:spPr>
              <a:solidFill>
                <a:srgbClr val="743411"/>
              </a:solidFill>
              <a:ln cmpd="sng" w="19050">
                <a:solidFill>
                  <a:srgbClr val="FFFFFF"/>
                </a:solidFill>
              </a:ln>
            </c:spPr>
          </c:dPt>
          <c:dPt>
            <c:idx val="124"/>
            <c:spPr>
              <a:solidFill>
                <a:srgbClr val="3366CC"/>
              </a:solidFill>
              <a:ln cmpd="sng" w="19050">
                <a:solidFill>
                  <a:srgbClr val="FFFFFF"/>
                </a:solidFill>
              </a:ln>
            </c:spPr>
          </c:dPt>
          <c:dPt>
            <c:idx val="125"/>
            <c:spPr>
              <a:solidFill>
                <a:srgbClr val="DC3912"/>
              </a:solidFill>
              <a:ln cmpd="sng" w="19050">
                <a:solidFill>
                  <a:srgbClr val="FFFFFF"/>
                </a:solidFill>
              </a:ln>
            </c:spPr>
          </c:dPt>
          <c:dPt>
            <c:idx val="126"/>
            <c:spPr>
              <a:solidFill>
                <a:srgbClr val="FF9900"/>
              </a:solidFill>
              <a:ln cmpd="sng" w="19050">
                <a:solidFill>
                  <a:srgbClr val="FFFFFF"/>
                </a:solidFill>
              </a:ln>
            </c:spPr>
          </c:dPt>
          <c:dPt>
            <c:idx val="127"/>
            <c:spPr>
              <a:solidFill>
                <a:srgbClr val="109618"/>
              </a:solidFill>
              <a:ln cmpd="sng" w="19050">
                <a:solidFill>
                  <a:srgbClr val="FFFFFF"/>
                </a:solidFill>
              </a:ln>
            </c:spPr>
          </c:dPt>
          <c:dPt>
            <c:idx val="128"/>
            <c:spPr>
              <a:solidFill>
                <a:srgbClr val="990099"/>
              </a:solidFill>
              <a:ln cmpd="sng" w="19050">
                <a:solidFill>
                  <a:srgbClr val="FFFFFF"/>
                </a:solidFill>
              </a:ln>
            </c:spPr>
          </c:dPt>
          <c:dPt>
            <c:idx val="129"/>
            <c:spPr>
              <a:solidFill>
                <a:srgbClr val="0099C6"/>
              </a:solidFill>
              <a:ln cmpd="sng" w="19050">
                <a:solidFill>
                  <a:srgbClr val="FFFFFF"/>
                </a:solidFill>
              </a:ln>
            </c:spPr>
          </c:dPt>
          <c:dPt>
            <c:idx val="130"/>
            <c:spPr>
              <a:solidFill>
                <a:srgbClr val="DD4477"/>
              </a:solidFill>
              <a:ln cmpd="sng" w="19050">
                <a:solidFill>
                  <a:srgbClr val="FFFFFF"/>
                </a:solidFill>
              </a:ln>
            </c:spPr>
          </c:dPt>
          <c:dPt>
            <c:idx val="131"/>
            <c:spPr>
              <a:solidFill>
                <a:srgbClr val="66AA00"/>
              </a:solidFill>
              <a:ln cmpd="sng" w="19050">
                <a:solidFill>
                  <a:srgbClr val="FFFFFF"/>
                </a:solidFill>
              </a:ln>
            </c:spPr>
          </c:dPt>
          <c:dPt>
            <c:idx val="132"/>
            <c:spPr>
              <a:solidFill>
                <a:srgbClr val="B82E2E"/>
              </a:solidFill>
              <a:ln cmpd="sng" w="19050">
                <a:solidFill>
                  <a:srgbClr val="FFFFFF"/>
                </a:solidFill>
              </a:ln>
            </c:spPr>
          </c:dPt>
          <c:dPt>
            <c:idx val="133"/>
            <c:spPr>
              <a:solidFill>
                <a:srgbClr val="316395"/>
              </a:solidFill>
              <a:ln cmpd="sng" w="19050">
                <a:solidFill>
                  <a:srgbClr val="FFFFFF"/>
                </a:solidFill>
              </a:ln>
            </c:spPr>
          </c:dPt>
          <c:dPt>
            <c:idx val="134"/>
            <c:spPr>
              <a:solidFill>
                <a:srgbClr val="994499"/>
              </a:solidFill>
              <a:ln cmpd="sng" w="19050">
                <a:solidFill>
                  <a:srgbClr val="FFFFFF"/>
                </a:solidFill>
              </a:ln>
            </c:spPr>
          </c:dPt>
          <c:dPt>
            <c:idx val="135"/>
            <c:spPr>
              <a:solidFill>
                <a:srgbClr val="22AA99"/>
              </a:solidFill>
              <a:ln cmpd="sng" w="19050">
                <a:solidFill>
                  <a:srgbClr val="FFFFFF"/>
                </a:solidFill>
              </a:ln>
            </c:spPr>
          </c:dPt>
          <c:dPt>
            <c:idx val="136"/>
            <c:spPr>
              <a:solidFill>
                <a:srgbClr val="AAAA11"/>
              </a:solidFill>
              <a:ln cmpd="sng" w="19050">
                <a:solidFill>
                  <a:srgbClr val="FFFFFF"/>
                </a:solidFill>
              </a:ln>
            </c:spPr>
          </c:dPt>
          <c:dPt>
            <c:idx val="137"/>
            <c:spPr>
              <a:solidFill>
                <a:srgbClr val="6633CC"/>
              </a:solidFill>
              <a:ln cmpd="sng" w="19050">
                <a:solidFill>
                  <a:srgbClr val="FFFFFF"/>
                </a:solidFill>
              </a:ln>
            </c:spPr>
          </c:dPt>
          <c:dPt>
            <c:idx val="138"/>
            <c:spPr>
              <a:solidFill>
                <a:srgbClr val="E67300"/>
              </a:solidFill>
              <a:ln cmpd="sng" w="19050">
                <a:solidFill>
                  <a:srgbClr val="FFFFFF"/>
                </a:solidFill>
              </a:ln>
            </c:spPr>
          </c:dPt>
          <c:dPt>
            <c:idx val="139"/>
            <c:spPr>
              <a:solidFill>
                <a:srgbClr val="8B0707"/>
              </a:solidFill>
              <a:ln cmpd="sng" w="19050">
                <a:solidFill>
                  <a:srgbClr val="FFFFFF"/>
                </a:solidFill>
              </a:ln>
            </c:spPr>
          </c:dPt>
          <c:dPt>
            <c:idx val="140"/>
            <c:spPr>
              <a:solidFill>
                <a:srgbClr val="651067"/>
              </a:solidFill>
              <a:ln cmpd="sng" w="19050">
                <a:solidFill>
                  <a:srgbClr val="FFFFFF"/>
                </a:solidFill>
              </a:ln>
            </c:spPr>
          </c:dPt>
          <c:dPt>
            <c:idx val="141"/>
            <c:spPr>
              <a:solidFill>
                <a:srgbClr val="329262"/>
              </a:solidFill>
              <a:ln cmpd="sng" w="19050">
                <a:solidFill>
                  <a:srgbClr val="FFFFFF"/>
                </a:solidFill>
              </a:ln>
            </c:spPr>
          </c:dPt>
          <c:dPt>
            <c:idx val="142"/>
            <c:spPr>
              <a:solidFill>
                <a:srgbClr val="5574A6"/>
              </a:solidFill>
              <a:ln cmpd="sng" w="19050">
                <a:solidFill>
                  <a:srgbClr val="FFFFFF"/>
                </a:solidFill>
              </a:ln>
            </c:spPr>
          </c:dPt>
          <c:dPt>
            <c:idx val="143"/>
            <c:spPr>
              <a:solidFill>
                <a:srgbClr val="3B3EAC"/>
              </a:solidFill>
              <a:ln cmpd="sng" w="19050">
                <a:solidFill>
                  <a:srgbClr val="FFFFFF"/>
                </a:solidFill>
              </a:ln>
            </c:spPr>
          </c:dPt>
          <c:dPt>
            <c:idx val="144"/>
            <c:spPr>
              <a:solidFill>
                <a:srgbClr val="B77322"/>
              </a:solidFill>
              <a:ln cmpd="sng" w="19050">
                <a:solidFill>
                  <a:srgbClr val="FFFFFF"/>
                </a:solidFill>
              </a:ln>
            </c:spPr>
          </c:dPt>
          <c:dPt>
            <c:idx val="145"/>
            <c:spPr>
              <a:solidFill>
                <a:srgbClr val="16D620"/>
              </a:solidFill>
              <a:ln cmpd="sng" w="19050">
                <a:solidFill>
                  <a:srgbClr val="FFFFFF"/>
                </a:solidFill>
              </a:ln>
            </c:spPr>
          </c:dPt>
          <c:dPt>
            <c:idx val="146"/>
            <c:spPr>
              <a:solidFill>
                <a:srgbClr val="B91383"/>
              </a:solidFill>
              <a:ln cmpd="sng" w="19050">
                <a:solidFill>
                  <a:srgbClr val="FFFFFF"/>
                </a:solidFill>
              </a:ln>
            </c:spPr>
          </c:dPt>
          <c:dPt>
            <c:idx val="147"/>
            <c:spPr>
              <a:solidFill>
                <a:srgbClr val="F4359E"/>
              </a:solidFill>
              <a:ln cmpd="sng" w="19050">
                <a:solidFill>
                  <a:srgbClr val="FFFFFF"/>
                </a:solidFill>
              </a:ln>
            </c:spPr>
          </c:dPt>
          <c:dPt>
            <c:idx val="148"/>
            <c:spPr>
              <a:solidFill>
                <a:srgbClr val="9C5935"/>
              </a:solidFill>
              <a:ln cmpd="sng" w="19050">
                <a:solidFill>
                  <a:srgbClr val="FFFFFF"/>
                </a:solidFill>
              </a:ln>
            </c:spPr>
          </c:dPt>
          <c:dPt>
            <c:idx val="149"/>
            <c:spPr>
              <a:solidFill>
                <a:srgbClr val="A9C413"/>
              </a:solidFill>
              <a:ln cmpd="sng" w="19050">
                <a:solidFill>
                  <a:srgbClr val="FFFFFF"/>
                </a:solidFill>
              </a:ln>
            </c:spPr>
          </c:dPt>
          <c:dLbls>
            <c:showLegendKey val="0"/>
            <c:showVal val="1"/>
            <c:showCatName val="0"/>
            <c:showSerName val="0"/>
            <c:showPercent val="0"/>
            <c:showBubbleSize val="0"/>
            <c:showLeaderLines val="1"/>
          </c:dLbls>
          <c:cat>
            <c:strRef>
              <c:f>'Calculations (Do Not Edit)'!$B$58:$B$207</c:f>
            </c:strRef>
          </c:cat>
          <c:val>
            <c:numRef>
              <c:f>'Calculations (Do Not Edit)'!$C$58:$C$207</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Investment Accounts</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Pt>
            <c:idx val="5"/>
            <c:spPr>
              <a:solidFill>
                <a:srgbClr val="0099C6"/>
              </a:solidFill>
              <a:ln cmpd="sng" w="19050">
                <a:solidFill>
                  <a:srgbClr val="FFFFFF"/>
                </a:solidFill>
              </a:ln>
            </c:spPr>
          </c:dPt>
          <c:dPt>
            <c:idx val="6"/>
            <c:spPr>
              <a:solidFill>
                <a:srgbClr val="DD4477"/>
              </a:solidFill>
              <a:ln cmpd="sng" w="19050">
                <a:solidFill>
                  <a:srgbClr val="FFFFFF"/>
                </a:solidFill>
              </a:ln>
            </c:spPr>
          </c:dPt>
          <c:dPt>
            <c:idx val="7"/>
            <c:spPr>
              <a:solidFill>
                <a:srgbClr val="66AA00"/>
              </a:solidFill>
              <a:ln cmpd="sng" w="19050">
                <a:solidFill>
                  <a:srgbClr val="FFFFFF"/>
                </a:solidFill>
              </a:ln>
            </c:spPr>
          </c:dPt>
          <c:dPt>
            <c:idx val="8"/>
            <c:spPr>
              <a:solidFill>
                <a:srgbClr val="B82E2E"/>
              </a:solidFill>
              <a:ln cmpd="sng" w="19050">
                <a:solidFill>
                  <a:srgbClr val="FFFFFF"/>
                </a:solidFill>
              </a:ln>
            </c:spPr>
          </c:dPt>
          <c:dPt>
            <c:idx val="9"/>
            <c:spPr>
              <a:solidFill>
                <a:srgbClr val="316395"/>
              </a:solidFill>
              <a:ln cmpd="sng" w="19050">
                <a:solidFill>
                  <a:srgbClr val="FFFFFF"/>
                </a:solidFill>
              </a:ln>
            </c:spPr>
          </c:dPt>
          <c:dLbls>
            <c:showLegendKey val="0"/>
            <c:showVal val="1"/>
            <c:showCatName val="0"/>
            <c:showSerName val="0"/>
            <c:showPercent val="0"/>
            <c:showBubbleSize val="0"/>
            <c:showLeaderLines val="1"/>
          </c:dLbls>
          <c:cat>
            <c:strRef>
              <c:f>'Calculations (Do Not Edit)'!$F$13:$F$22</c:f>
            </c:strRef>
          </c:cat>
          <c:val>
            <c:numRef>
              <c:f>'Calculations (Do Not Edit)'!$G$13:$G$22</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Investment Categories</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Pt>
            <c:idx val="5"/>
            <c:spPr>
              <a:solidFill>
                <a:srgbClr val="0099C6"/>
              </a:solidFill>
              <a:ln cmpd="sng" w="19050">
                <a:solidFill>
                  <a:srgbClr val="FFFFFF"/>
                </a:solidFill>
              </a:ln>
            </c:spPr>
          </c:dPt>
          <c:dPt>
            <c:idx val="6"/>
            <c:spPr>
              <a:solidFill>
                <a:srgbClr val="DD4477"/>
              </a:solidFill>
              <a:ln cmpd="sng" w="19050">
                <a:solidFill>
                  <a:srgbClr val="FFFFFF"/>
                </a:solidFill>
              </a:ln>
            </c:spPr>
          </c:dPt>
          <c:dPt>
            <c:idx val="7"/>
            <c:spPr>
              <a:solidFill>
                <a:srgbClr val="66AA00"/>
              </a:solidFill>
              <a:ln cmpd="sng" w="19050">
                <a:solidFill>
                  <a:srgbClr val="FFFFFF"/>
                </a:solidFill>
              </a:ln>
            </c:spPr>
          </c:dPt>
          <c:dPt>
            <c:idx val="8"/>
            <c:spPr>
              <a:solidFill>
                <a:srgbClr val="B82E2E"/>
              </a:solidFill>
              <a:ln cmpd="sng" w="19050">
                <a:solidFill>
                  <a:srgbClr val="FFFFFF"/>
                </a:solidFill>
              </a:ln>
            </c:spPr>
          </c:dPt>
          <c:dPt>
            <c:idx val="9"/>
            <c:spPr>
              <a:solidFill>
                <a:srgbClr val="316395"/>
              </a:solidFill>
              <a:ln cmpd="sng" w="19050">
                <a:solidFill>
                  <a:srgbClr val="FFFFFF"/>
                </a:solidFill>
              </a:ln>
            </c:spPr>
          </c:dPt>
          <c:dPt>
            <c:idx val="10"/>
            <c:spPr>
              <a:solidFill>
                <a:srgbClr val="994499"/>
              </a:solidFill>
              <a:ln cmpd="sng" w="19050">
                <a:solidFill>
                  <a:srgbClr val="FFFFFF"/>
                </a:solidFill>
              </a:ln>
            </c:spPr>
          </c:dPt>
          <c:dPt>
            <c:idx val="11"/>
            <c:spPr>
              <a:solidFill>
                <a:srgbClr val="22AA99"/>
              </a:solidFill>
              <a:ln cmpd="sng" w="19050">
                <a:solidFill>
                  <a:srgbClr val="FFFFFF"/>
                </a:solidFill>
              </a:ln>
            </c:spPr>
          </c:dPt>
          <c:dPt>
            <c:idx val="12"/>
            <c:spPr>
              <a:solidFill>
                <a:srgbClr val="AAAA11"/>
              </a:solidFill>
              <a:ln cmpd="sng" w="19050">
                <a:solidFill>
                  <a:srgbClr val="FFFFFF"/>
                </a:solidFill>
              </a:ln>
            </c:spPr>
          </c:dPt>
          <c:dPt>
            <c:idx val="13"/>
            <c:spPr>
              <a:solidFill>
                <a:srgbClr val="6633CC"/>
              </a:solidFill>
              <a:ln cmpd="sng" w="19050">
                <a:solidFill>
                  <a:srgbClr val="FFFFFF"/>
                </a:solidFill>
              </a:ln>
            </c:spPr>
          </c:dPt>
          <c:dPt>
            <c:idx val="14"/>
            <c:spPr>
              <a:solidFill>
                <a:srgbClr val="E67300"/>
              </a:solidFill>
              <a:ln cmpd="sng" w="19050">
                <a:solidFill>
                  <a:srgbClr val="FFFFFF"/>
                </a:solidFill>
              </a:ln>
            </c:spPr>
          </c:dPt>
          <c:dPt>
            <c:idx val="15"/>
            <c:spPr>
              <a:solidFill>
                <a:srgbClr val="8B0707"/>
              </a:solidFill>
              <a:ln cmpd="sng" w="19050">
                <a:solidFill>
                  <a:srgbClr val="FFFFFF"/>
                </a:solidFill>
              </a:ln>
            </c:spPr>
          </c:dPt>
          <c:dPt>
            <c:idx val="16"/>
            <c:spPr>
              <a:solidFill>
                <a:srgbClr val="651067"/>
              </a:solidFill>
              <a:ln cmpd="sng" w="19050">
                <a:solidFill>
                  <a:srgbClr val="FFFFFF"/>
                </a:solidFill>
              </a:ln>
            </c:spPr>
          </c:dPt>
          <c:dPt>
            <c:idx val="17"/>
            <c:spPr>
              <a:solidFill>
                <a:srgbClr val="329262"/>
              </a:solidFill>
              <a:ln cmpd="sng" w="19050">
                <a:solidFill>
                  <a:srgbClr val="FFFFFF"/>
                </a:solidFill>
              </a:ln>
            </c:spPr>
          </c:dPt>
          <c:dPt>
            <c:idx val="18"/>
            <c:spPr>
              <a:solidFill>
                <a:srgbClr val="5574A6"/>
              </a:solidFill>
              <a:ln cmpd="sng" w="19050">
                <a:solidFill>
                  <a:srgbClr val="FFFFFF"/>
                </a:solidFill>
              </a:ln>
            </c:spPr>
          </c:dPt>
          <c:dPt>
            <c:idx val="19"/>
            <c:spPr>
              <a:solidFill>
                <a:srgbClr val="3B3EAC"/>
              </a:solidFill>
              <a:ln cmpd="sng" w="19050">
                <a:solidFill>
                  <a:srgbClr val="FFFFFF"/>
                </a:solidFill>
              </a:ln>
            </c:spPr>
          </c:dPt>
          <c:dPt>
            <c:idx val="20"/>
            <c:spPr>
              <a:solidFill>
                <a:srgbClr val="B77322"/>
              </a:solidFill>
              <a:ln cmpd="sng" w="19050">
                <a:solidFill>
                  <a:srgbClr val="FFFFFF"/>
                </a:solidFill>
              </a:ln>
            </c:spPr>
          </c:dPt>
          <c:dPt>
            <c:idx val="21"/>
            <c:spPr>
              <a:solidFill>
                <a:srgbClr val="16D620"/>
              </a:solidFill>
              <a:ln cmpd="sng" w="19050">
                <a:solidFill>
                  <a:srgbClr val="FFFFFF"/>
                </a:solidFill>
              </a:ln>
            </c:spPr>
          </c:dPt>
          <c:dPt>
            <c:idx val="22"/>
            <c:spPr>
              <a:solidFill>
                <a:srgbClr val="B91383"/>
              </a:solidFill>
              <a:ln cmpd="sng" w="19050">
                <a:solidFill>
                  <a:srgbClr val="FFFFFF"/>
                </a:solidFill>
              </a:ln>
            </c:spPr>
          </c:dPt>
          <c:dPt>
            <c:idx val="23"/>
            <c:spPr>
              <a:solidFill>
                <a:srgbClr val="F4359E"/>
              </a:solidFill>
              <a:ln cmpd="sng" w="19050">
                <a:solidFill>
                  <a:srgbClr val="FFFFFF"/>
                </a:solidFill>
              </a:ln>
            </c:spPr>
          </c:dPt>
          <c:dPt>
            <c:idx val="24"/>
            <c:spPr>
              <a:solidFill>
                <a:srgbClr val="9C5935"/>
              </a:solidFill>
              <a:ln cmpd="sng" w="19050">
                <a:solidFill>
                  <a:srgbClr val="FFFFFF"/>
                </a:solidFill>
              </a:ln>
            </c:spPr>
          </c:dPt>
          <c:dLbls>
            <c:showLegendKey val="0"/>
            <c:showVal val="1"/>
            <c:showCatName val="0"/>
            <c:showSerName val="0"/>
            <c:showPercent val="0"/>
            <c:showBubbleSize val="0"/>
            <c:showLeaderLines val="1"/>
          </c:dLbls>
          <c:cat>
            <c:strRef>
              <c:f>'Calculations (Do Not Edit)'!$F$28:$F$52</c:f>
            </c:strRef>
          </c:cat>
          <c:val>
            <c:numRef>
              <c:f>'Calculations (Do Not Edit)'!$G$28:$G$52</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Portfolio by Currency</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Lbls>
            <c:showLegendKey val="0"/>
            <c:showVal val="1"/>
            <c:showCatName val="0"/>
            <c:showSerName val="0"/>
            <c:showPercent val="0"/>
            <c:showBubbleSize val="0"/>
            <c:showLeaderLines val="1"/>
          </c:dLbls>
          <c:cat>
            <c:strRef>
              <c:f>'Calculations (Do Not Edit)'!$F$214:$F$218</c:f>
            </c:strRef>
          </c:cat>
          <c:val>
            <c:numRef>
              <c:f>'Calculations (Do Not Edit)'!$G$214:$G$218</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defRPr>
            </a:pPr>
            <a:r>
              <a:t>Dividends Received -- Last 24 Months</a:t>
            </a:r>
          </a:p>
        </c:rich>
      </c:tx>
      <c:overlay val="0"/>
    </c:title>
    <c:plotArea>
      <c:layout/>
      <c:barChart>
        <c:barDir val="col"/>
        <c:grouping val="clustered"/>
        <c:ser>
          <c:idx val="0"/>
          <c:order val="0"/>
          <c:tx>
            <c:strRef>
              <c:f>Dashboard!$C$133</c:f>
            </c:strRef>
          </c:tx>
          <c:spPr>
            <a:solidFill>
              <a:srgbClr val="8E7CC3"/>
            </a:solidFill>
          </c:spPr>
          <c:cat>
            <c:strRef>
              <c:f>Dashboard!$B$134:$B$157</c:f>
            </c:strRef>
          </c:cat>
          <c:val>
            <c:numRef>
              <c:f>Dashboard!$C$134:$C$157</c:f>
            </c:numRef>
          </c:val>
        </c:ser>
        <c:axId val="129633554"/>
        <c:axId val="1922885478"/>
      </c:barChart>
      <c:catAx>
        <c:axId val="129633554"/>
        <c:scaling>
          <c:orientation val="minMax"/>
        </c:scaling>
        <c:delete val="0"/>
        <c:axPos val="b"/>
        <c:txPr>
          <a:bodyPr rot="-5400000"/>
          <a:lstStyle/>
          <a:p>
            <a:pPr lvl="0">
              <a:defRPr b="0"/>
            </a:pPr>
          </a:p>
        </c:txPr>
        <c:crossAx val="1922885478"/>
      </c:catAx>
      <c:valAx>
        <c:axId val="1922885478"/>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129633554"/>
      </c:valAx>
    </c:plotArea>
    <c:legend>
      <c:legendPos val="r"/>
      <c:overlay val="0"/>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defRPr>
            </a:pPr>
            <a:r>
              <a:t>Dividends Received -- Last 5 Years</a:t>
            </a:r>
          </a:p>
        </c:rich>
      </c:tx>
      <c:overlay val="0"/>
    </c:title>
    <c:plotArea>
      <c:layout/>
      <c:barChart>
        <c:barDir val="col"/>
        <c:grouping val="clustered"/>
        <c:ser>
          <c:idx val="0"/>
          <c:order val="0"/>
          <c:tx>
            <c:strRef>
              <c:f>Dashboard!$C$123</c:f>
            </c:strRef>
          </c:tx>
          <c:spPr>
            <a:solidFill>
              <a:srgbClr val="0B5394"/>
            </a:solidFill>
          </c:spPr>
          <c:cat>
            <c:strRef>
              <c:f>Dashboard!$B$124:$B$128</c:f>
            </c:strRef>
          </c:cat>
          <c:val>
            <c:numRef>
              <c:f>Dashboard!$C$124:$C$128</c:f>
            </c:numRef>
          </c:val>
        </c:ser>
        <c:axId val="1812100029"/>
        <c:axId val="1194024474"/>
      </c:barChart>
      <c:catAx>
        <c:axId val="1812100029"/>
        <c:scaling>
          <c:orientation val="minMax"/>
        </c:scaling>
        <c:delete val="0"/>
        <c:axPos val="b"/>
        <c:txPr>
          <a:bodyPr rot="-5400000"/>
          <a:lstStyle/>
          <a:p>
            <a:pPr lvl="0">
              <a:defRPr b="0"/>
            </a:pPr>
          </a:p>
        </c:txPr>
        <c:crossAx val="1194024474"/>
      </c:catAx>
      <c:valAx>
        <c:axId val="1194024474"/>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1812100029"/>
      </c:valAx>
    </c:plotArea>
    <c:legend>
      <c:legendPos val="r"/>
      <c:overlay val="0"/>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3</xdr:col>
      <xdr:colOff>619125</xdr:colOff>
      <xdr:row>0</xdr:row>
      <xdr:rowOff>152400</xdr:rowOff>
    </xdr:from>
    <xdr:ext cx="3438525" cy="1952625"/>
    <xdr:sp>
      <xdr:nvSpPr>
        <xdr:cNvPr id="4" name="Shape 4"/>
        <xdr:cNvSpPr txBox="1"/>
      </xdr:nvSpPr>
      <xdr:spPr>
        <a:xfrm>
          <a:off x="3848100" y="1276350"/>
          <a:ext cx="3419400" cy="1933500"/>
        </a:xfrm>
        <a:prstGeom prst="rect">
          <a:avLst/>
        </a:prstGeom>
        <a:solidFill>
          <a:srgbClr val="EFEFEF"/>
        </a:solidFill>
        <a:ln cap="flat" cmpd="sng" w="9525">
          <a:solidFill>
            <a:srgbClr val="FF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600">
              <a:solidFill>
                <a:srgbClr val="FF0000"/>
              </a:solidFill>
            </a:rPr>
            <a:t>To edit this spreadsheet and make your own version:</a:t>
          </a:r>
          <a:endParaRPr b="1" sz="1600">
            <a:solidFill>
              <a:srgbClr val="FF0000"/>
            </a:solidFill>
          </a:endParaRPr>
        </a:p>
        <a:p>
          <a:pPr indent="0" lvl="0" marL="0" rtl="0" algn="ctr">
            <a:spcBef>
              <a:spcPts val="0"/>
            </a:spcBef>
            <a:spcAft>
              <a:spcPts val="0"/>
            </a:spcAft>
            <a:buNone/>
          </a:pPr>
          <a:r>
            <a:t/>
          </a:r>
          <a:endParaRPr sz="1600">
            <a:solidFill>
              <a:srgbClr val="FF0000"/>
            </a:solidFill>
          </a:endParaRPr>
        </a:p>
        <a:p>
          <a:pPr indent="0" lvl="0" marL="0" rtl="0" algn="ctr">
            <a:spcBef>
              <a:spcPts val="0"/>
            </a:spcBef>
            <a:spcAft>
              <a:spcPts val="0"/>
            </a:spcAft>
            <a:buNone/>
          </a:pPr>
          <a:r>
            <a:rPr lang="en-US" sz="1600">
              <a:solidFill>
                <a:srgbClr val="FF0000"/>
              </a:solidFill>
            </a:rPr>
            <a:t>Click </a:t>
          </a:r>
          <a:r>
            <a:rPr b="1" lang="en-US" sz="1800" u="sng">
              <a:solidFill>
                <a:srgbClr val="FF0000"/>
              </a:solidFill>
            </a:rPr>
            <a:t>FILE</a:t>
          </a:r>
          <a:r>
            <a:rPr lang="en-US" sz="1800">
              <a:solidFill>
                <a:srgbClr val="FF0000"/>
              </a:solidFill>
            </a:rPr>
            <a:t> &gt;&gt; </a:t>
          </a:r>
          <a:r>
            <a:rPr b="1" lang="en-US" sz="1800" u="sng">
              <a:solidFill>
                <a:srgbClr val="FF0000"/>
              </a:solidFill>
            </a:rPr>
            <a:t>MAKE A COPY</a:t>
          </a:r>
          <a:r>
            <a:rPr lang="en-US" sz="1600">
              <a:solidFill>
                <a:srgbClr val="FF0000"/>
              </a:solidFill>
            </a:rPr>
            <a:t>, and save to your own Google Drive folder (you need to be logged in to your Google Drive account)</a:t>
          </a:r>
          <a:endParaRPr sz="1400"/>
        </a:p>
      </xdr:txBody>
    </xdr:sp>
    <xdr:clientData fLocksWithSheet="0"/>
  </xdr:oneCellAnchor>
  <xdr:oneCellAnchor>
    <xdr:from>
      <xdr:col>1</xdr:col>
      <xdr:colOff>9525</xdr:colOff>
      <xdr:row>0</xdr:row>
      <xdr:rowOff>133350</xdr:rowOff>
    </xdr:from>
    <xdr:ext cx="2114550" cy="10096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8</xdr:col>
      <xdr:colOff>85725</xdr:colOff>
      <xdr:row>52</xdr:row>
      <xdr:rowOff>200025</xdr:rowOff>
    </xdr:from>
    <xdr:ext cx="3295650" cy="2495550"/>
    <xdr:sp>
      <xdr:nvSpPr>
        <xdr:cNvPr id="3" name="Shape 3"/>
        <xdr:cNvSpPr txBox="1"/>
      </xdr:nvSpPr>
      <xdr:spPr>
        <a:xfrm>
          <a:off x="2522825" y="1168875"/>
          <a:ext cx="3272700" cy="2474100"/>
        </a:xfrm>
        <a:prstGeom prst="rect">
          <a:avLst/>
        </a:prstGeom>
        <a:solidFill>
          <a:srgbClr val="F3F3F3"/>
        </a:solidFill>
        <a:ln cap="flat" cmpd="sng" w="28575">
          <a:solidFill>
            <a:srgbClr val="6AE477"/>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rPr b="1" lang="en-US" sz="1100">
              <a:solidFill>
                <a:srgbClr val="333333"/>
              </a:solidFill>
            </a:rPr>
            <a:t>A note for investors outside of the US</a:t>
          </a:r>
          <a:r>
            <a:rPr lang="en-US" sz="1100">
              <a:solidFill>
                <a:srgbClr val="333333"/>
              </a:solidFill>
            </a:rPr>
            <a:t>: It’s a best practice to enter your stock tickers including the stock exchange symbol in front of it. </a:t>
          </a:r>
          <a:endParaRPr sz="1100">
            <a:solidFill>
              <a:srgbClr val="333333"/>
            </a:solidFill>
          </a:endParaRPr>
        </a:p>
        <a:p>
          <a:pPr indent="0" lvl="0" marL="0" rtl="0" algn="l">
            <a:spcBef>
              <a:spcPts val="0"/>
            </a:spcBef>
            <a:spcAft>
              <a:spcPts val="0"/>
            </a:spcAft>
            <a:buNone/>
          </a:pPr>
          <a:r>
            <a:t/>
          </a:r>
          <a:endParaRPr sz="1100">
            <a:solidFill>
              <a:srgbClr val="333333"/>
            </a:solidFill>
          </a:endParaRPr>
        </a:p>
        <a:p>
          <a:pPr indent="0" lvl="0" marL="0" rtl="0" algn="l">
            <a:spcBef>
              <a:spcPts val="0"/>
            </a:spcBef>
            <a:spcAft>
              <a:spcPts val="0"/>
            </a:spcAft>
            <a:buNone/>
          </a:pPr>
          <a:r>
            <a:rPr lang="en-US" sz="1100">
              <a:solidFill>
                <a:srgbClr val="333333"/>
              </a:solidFill>
            </a:rPr>
            <a:t>Sometimes there is a different company in the US which has the same ticker, in which case google finance will pull the incorrect price. </a:t>
          </a:r>
          <a:endParaRPr sz="1100">
            <a:solidFill>
              <a:srgbClr val="333333"/>
            </a:solidFill>
          </a:endParaRPr>
        </a:p>
        <a:p>
          <a:pPr indent="0" lvl="0" marL="0" rtl="0" algn="l">
            <a:spcBef>
              <a:spcPts val="0"/>
            </a:spcBef>
            <a:spcAft>
              <a:spcPts val="0"/>
            </a:spcAft>
            <a:buNone/>
          </a:pPr>
          <a:r>
            <a:t/>
          </a:r>
          <a:endParaRPr sz="1100">
            <a:solidFill>
              <a:srgbClr val="333333"/>
            </a:solidFill>
          </a:endParaRPr>
        </a:p>
        <a:p>
          <a:pPr indent="0" lvl="0" marL="0" rtl="0" algn="l">
            <a:spcBef>
              <a:spcPts val="0"/>
            </a:spcBef>
            <a:spcAft>
              <a:spcPts val="0"/>
            </a:spcAft>
            <a:buNone/>
          </a:pPr>
          <a:r>
            <a:rPr lang="en-US" sz="1100">
              <a:solidFill>
                <a:srgbClr val="333333"/>
              </a:solidFill>
            </a:rPr>
            <a:t>For example, for Bank of Nova Scotia (which is traded on the Toronto Stock Exchange), input the ticker </a:t>
          </a:r>
          <a:r>
            <a:rPr b="1" lang="en-US" sz="1100">
              <a:solidFill>
                <a:srgbClr val="333333"/>
              </a:solidFill>
            </a:rPr>
            <a:t>TSE:BNS</a:t>
          </a:r>
          <a:r>
            <a:rPr lang="en-US" sz="1100">
              <a:solidFill>
                <a:srgbClr val="333333"/>
              </a:solidFill>
            </a:rPr>
            <a:t> instead of just BNS (which is traded on the New York Stock Exchange).</a:t>
          </a: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xdr:col>
      <xdr:colOff>619125</xdr:colOff>
      <xdr:row>12</xdr:row>
      <xdr:rowOff>171450</xdr:rowOff>
    </xdr:from>
    <xdr:ext cx="5715000" cy="353377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xdr:col>
      <xdr:colOff>619125</xdr:colOff>
      <xdr:row>30</xdr:row>
      <xdr:rowOff>180975</xdr:rowOff>
    </xdr:from>
    <xdr:ext cx="5715000" cy="353377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5</xdr:col>
      <xdr:colOff>638175</xdr:colOff>
      <xdr:row>12</xdr:row>
      <xdr:rowOff>171450</xdr:rowOff>
    </xdr:from>
    <xdr:ext cx="5715000" cy="3533775"/>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5</xdr:col>
      <xdr:colOff>638175</xdr:colOff>
      <xdr:row>30</xdr:row>
      <xdr:rowOff>180975</xdr:rowOff>
    </xdr:from>
    <xdr:ext cx="5715000" cy="3533775"/>
    <xdr:graphicFrame>
      <xdr:nvGraphicFramePr>
        <xdr:cNvPr id="4" name="Chart 4"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5</xdr:col>
      <xdr:colOff>219075</xdr:colOff>
      <xdr:row>139</xdr:row>
      <xdr:rowOff>95250</xdr:rowOff>
    </xdr:from>
    <xdr:ext cx="5715000" cy="3533775"/>
    <xdr:graphicFrame>
      <xdr:nvGraphicFramePr>
        <xdr:cNvPr id="5" name="Chart 5"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5</xdr:col>
      <xdr:colOff>219075</xdr:colOff>
      <xdr:row>119</xdr:row>
      <xdr:rowOff>161925</xdr:rowOff>
    </xdr:from>
    <xdr:ext cx="5715000" cy="3533775"/>
    <xdr:graphicFrame>
      <xdr:nvGraphicFramePr>
        <xdr:cNvPr id="6" name="Chart 6" title="Chart"/>
        <xdr:cNvGraphicFramePr/>
      </xdr:nvGraphicFramePr>
      <xdr:xfrm>
        <a:off x="0" y="0"/>
        <a:ext cx="0" cy="0"/>
      </xdr:xfrm>
      <a:graphic>
        <a:graphicData uri="http://schemas.openxmlformats.org/drawingml/2006/chart">
          <c:chart r:id="rId6"/>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tables/table1.xml><?xml version="1.0" encoding="utf-8"?>
<table xmlns="http://schemas.openxmlformats.org/spreadsheetml/2006/main" headerRowCount="0" ref="B5:J2004" displayName="Table_1" id="1">
  <tableColumns count="9">
    <tableColumn name="Column1" id="1"/>
    <tableColumn name="Column2" id="2"/>
    <tableColumn name="Column3" id="3"/>
    <tableColumn name="Column4" id="4"/>
    <tableColumn name="Column5" id="5"/>
    <tableColumn name="Column6" id="6"/>
    <tableColumn name="Column7" id="7"/>
    <tableColumn name="Column8" id="8"/>
    <tableColumn name="Column9" id="9"/>
  </tableColumns>
  <tableStyleInfo name="Trade Log-style" showColumnStripes="0" showFirstColumn="1" showLastColumn="1" showRowStripes="1"/>
</table>
</file>

<file path=xl/worksheets/_rels/sheet1.xml.rels><?xml version="1.0" encoding="UTF-8" standalone="yes"?><Relationships xmlns="http://schemas.openxmlformats.org/package/2006/relationships"><Relationship Id="rId1" Type="http://schemas.openxmlformats.org/officeDocument/2006/relationships/hyperlink" Target="https://themeasureofaplan.com/investment-portfolio-tracker/" TargetMode="External"/><Relationship Id="rId2" Type="http://schemas.openxmlformats.org/officeDocument/2006/relationships/hyperlink" Target="mailto:themeasureofaplan@gmail.com"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xe.com/symbols.php" TargetMode="External"/><Relationship Id="rId2" Type="http://schemas.openxmlformats.org/officeDocument/2006/relationships/hyperlink" Target="https://www.google.com/finance"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justedcostbase.ca/blog/phantom-distributions-and-their-effect-on-adjusted-cost-bas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3.86"/>
  </cols>
  <sheetData>
    <row r="1">
      <c r="A1" s="3"/>
      <c r="B1" s="3"/>
      <c r="C1" s="3"/>
      <c r="D1" s="3"/>
      <c r="E1" s="3"/>
      <c r="F1" s="3"/>
      <c r="G1" s="3"/>
      <c r="H1" s="3"/>
      <c r="I1" s="3"/>
      <c r="J1" s="3"/>
      <c r="K1" s="3"/>
      <c r="L1" s="3"/>
      <c r="M1" s="3"/>
      <c r="N1" s="3"/>
      <c r="O1" s="3"/>
    </row>
    <row r="2">
      <c r="A2" s="3"/>
      <c r="B2" s="3"/>
      <c r="C2" s="3"/>
      <c r="D2" s="3"/>
      <c r="E2" s="3"/>
      <c r="F2" s="3"/>
      <c r="G2" s="3"/>
      <c r="H2" s="3"/>
      <c r="I2" s="5" t="s">
        <v>1</v>
      </c>
      <c r="O2" s="6"/>
    </row>
    <row r="3">
      <c r="A3" s="3"/>
      <c r="B3" s="3"/>
      <c r="C3" s="3"/>
      <c r="D3" s="3"/>
      <c r="E3" s="3"/>
      <c r="F3" s="3"/>
      <c r="G3" s="3"/>
      <c r="H3" s="3"/>
      <c r="I3" s="11" t="s">
        <v>2</v>
      </c>
      <c r="O3" s="6"/>
    </row>
    <row r="4">
      <c r="A4" s="3"/>
      <c r="B4" s="3"/>
      <c r="C4" s="3"/>
      <c r="D4" s="3"/>
      <c r="E4" s="3"/>
      <c r="F4" s="3"/>
      <c r="G4" s="3"/>
      <c r="H4" s="3"/>
      <c r="I4" s="3"/>
      <c r="J4" s="3"/>
      <c r="K4" s="3"/>
      <c r="L4" s="3"/>
      <c r="M4" s="3"/>
      <c r="N4" s="3"/>
      <c r="O4" s="3"/>
    </row>
    <row r="5">
      <c r="A5" s="3"/>
      <c r="B5" s="3"/>
      <c r="C5" s="3"/>
      <c r="D5" s="3"/>
      <c r="E5" s="3"/>
      <c r="F5" s="3"/>
      <c r="G5" s="3"/>
      <c r="H5" s="3"/>
      <c r="I5" s="13" t="s">
        <v>5</v>
      </c>
      <c r="O5" s="3"/>
    </row>
    <row r="6">
      <c r="A6" s="3"/>
      <c r="B6" s="3"/>
      <c r="C6" s="3"/>
      <c r="D6" s="3"/>
      <c r="E6" s="3"/>
      <c r="F6" s="3"/>
      <c r="G6" s="3"/>
      <c r="H6" s="3"/>
      <c r="O6" s="3"/>
    </row>
    <row r="7">
      <c r="A7" s="3"/>
      <c r="B7" s="3"/>
      <c r="C7" s="3"/>
      <c r="D7" s="3"/>
      <c r="E7" s="3"/>
      <c r="F7" s="3"/>
      <c r="G7" s="3"/>
      <c r="H7" s="3"/>
      <c r="O7" s="3"/>
    </row>
    <row r="8">
      <c r="A8" s="3"/>
      <c r="B8" s="3"/>
      <c r="C8" s="3"/>
      <c r="D8" s="3"/>
      <c r="E8" s="3"/>
      <c r="F8" s="3"/>
      <c r="G8" s="3"/>
      <c r="H8" s="3"/>
      <c r="I8" s="21" t="s">
        <v>7</v>
      </c>
      <c r="O8" s="3"/>
    </row>
    <row r="9">
      <c r="A9" s="3"/>
      <c r="B9" s="3"/>
      <c r="C9" s="3"/>
      <c r="D9" s="3"/>
      <c r="E9" s="3"/>
      <c r="F9" s="3"/>
      <c r="G9" s="3"/>
      <c r="H9" s="3"/>
      <c r="O9" s="3"/>
    </row>
    <row r="10">
      <c r="A10" s="3"/>
      <c r="B10" s="3"/>
      <c r="C10" s="3"/>
      <c r="D10" s="3"/>
      <c r="E10" s="3"/>
      <c r="F10" s="3"/>
      <c r="G10" s="3"/>
      <c r="H10" s="3"/>
      <c r="I10" s="3"/>
      <c r="J10" s="3"/>
      <c r="K10" s="3"/>
      <c r="L10" s="3"/>
      <c r="M10" s="3"/>
      <c r="N10" s="3"/>
      <c r="O10" s="3"/>
    </row>
    <row r="11">
      <c r="A11" s="3"/>
      <c r="B11" s="3"/>
      <c r="C11" s="3"/>
      <c r="D11" s="3"/>
      <c r="E11" s="3"/>
      <c r="F11" s="3"/>
      <c r="G11" s="3"/>
      <c r="H11" s="3"/>
      <c r="I11" s="3"/>
      <c r="J11" s="3"/>
      <c r="K11" s="3"/>
      <c r="L11" s="3"/>
      <c r="M11" s="3"/>
      <c r="N11" s="3"/>
      <c r="O11" s="3"/>
    </row>
    <row r="12">
      <c r="A12" s="3"/>
      <c r="B12" s="26" t="s">
        <v>20</v>
      </c>
      <c r="C12" s="28"/>
      <c r="D12" s="28"/>
      <c r="E12" s="28"/>
      <c r="F12" s="28"/>
      <c r="G12" s="28"/>
      <c r="H12" s="28"/>
      <c r="I12" s="28"/>
      <c r="J12" s="28"/>
      <c r="K12" s="28"/>
      <c r="L12" s="28"/>
      <c r="M12" s="28"/>
      <c r="N12" s="30"/>
      <c r="O12" s="3"/>
    </row>
    <row r="13">
      <c r="A13" s="3"/>
      <c r="B13" s="34"/>
      <c r="N13" s="36"/>
      <c r="O13" s="3"/>
    </row>
    <row r="14">
      <c r="A14" s="3"/>
      <c r="B14" s="34"/>
      <c r="N14" s="36"/>
      <c r="O14" s="3"/>
    </row>
    <row r="15">
      <c r="A15" s="3"/>
      <c r="B15" s="34"/>
      <c r="N15" s="36"/>
      <c r="O15" s="3"/>
    </row>
    <row r="16">
      <c r="A16" s="3"/>
      <c r="B16" s="34"/>
      <c r="N16" s="36"/>
      <c r="O16" s="3"/>
    </row>
    <row r="17">
      <c r="A17" s="3"/>
      <c r="B17" s="34"/>
      <c r="N17" s="36"/>
      <c r="O17" s="3"/>
    </row>
    <row r="18">
      <c r="A18" s="3"/>
      <c r="B18" s="34"/>
      <c r="N18" s="36"/>
      <c r="O18" s="3"/>
    </row>
    <row r="19">
      <c r="A19" s="3"/>
      <c r="B19" s="34"/>
      <c r="N19" s="36"/>
      <c r="O19" s="3"/>
    </row>
    <row r="20">
      <c r="A20" s="3"/>
      <c r="B20" s="34"/>
      <c r="N20" s="36"/>
      <c r="O20" s="3"/>
    </row>
    <row r="21">
      <c r="A21" s="3"/>
      <c r="B21" s="34"/>
      <c r="N21" s="36"/>
      <c r="O21" s="3"/>
    </row>
    <row r="22">
      <c r="A22" s="3"/>
      <c r="B22" s="34"/>
      <c r="N22" s="36"/>
      <c r="O22" s="3"/>
    </row>
    <row r="23">
      <c r="A23" s="3"/>
      <c r="B23" s="34"/>
      <c r="N23" s="36"/>
      <c r="O23" s="3"/>
    </row>
    <row r="24">
      <c r="A24" s="3"/>
      <c r="B24" s="34"/>
      <c r="N24" s="36"/>
      <c r="O24" s="3"/>
    </row>
    <row r="25">
      <c r="A25" s="3"/>
      <c r="B25" s="34"/>
      <c r="N25" s="36"/>
      <c r="O25" s="3"/>
    </row>
    <row r="26">
      <c r="A26" s="3"/>
      <c r="B26" s="34"/>
      <c r="N26" s="36"/>
      <c r="O26" s="3"/>
    </row>
    <row r="27">
      <c r="A27" s="3"/>
      <c r="B27" s="34"/>
      <c r="N27" s="36"/>
      <c r="O27" s="3"/>
    </row>
    <row r="28">
      <c r="A28" s="3"/>
      <c r="B28" s="34"/>
      <c r="N28" s="36"/>
      <c r="O28" s="3"/>
    </row>
    <row r="29">
      <c r="A29" s="3"/>
      <c r="B29" s="40"/>
      <c r="C29" s="41"/>
      <c r="D29" s="41"/>
      <c r="E29" s="41"/>
      <c r="F29" s="41"/>
      <c r="G29" s="41"/>
      <c r="H29" s="41"/>
      <c r="I29" s="41"/>
      <c r="J29" s="41"/>
      <c r="K29" s="41"/>
      <c r="L29" s="41"/>
      <c r="M29" s="41"/>
      <c r="N29" s="43"/>
      <c r="O29" s="3"/>
    </row>
    <row r="30">
      <c r="A30" s="3"/>
      <c r="B30" s="3"/>
      <c r="C30" s="3"/>
      <c r="D30" s="3"/>
      <c r="E30" s="3"/>
      <c r="F30" s="3"/>
      <c r="G30" s="3"/>
      <c r="H30" s="3"/>
      <c r="I30" s="3"/>
      <c r="J30" s="3"/>
      <c r="K30" s="3"/>
      <c r="L30" s="3"/>
      <c r="M30" s="3"/>
      <c r="N30" s="3"/>
      <c r="O30" s="3"/>
    </row>
    <row r="31">
      <c r="A31" s="3"/>
      <c r="B31" s="45" t="s">
        <v>60</v>
      </c>
      <c r="C31" s="46"/>
      <c r="D31" s="49"/>
      <c r="E31" s="3"/>
      <c r="F31" s="3"/>
      <c r="G31" s="3"/>
      <c r="H31" s="3"/>
      <c r="I31" s="3"/>
      <c r="J31" s="3"/>
      <c r="K31" s="3"/>
      <c r="L31" s="3"/>
      <c r="M31" s="3"/>
      <c r="N31" s="3"/>
      <c r="O31" s="3"/>
    </row>
    <row r="32">
      <c r="A32" s="3"/>
      <c r="B32" s="3"/>
      <c r="C32" s="3"/>
      <c r="D32" s="3"/>
      <c r="E32" s="3"/>
      <c r="F32" s="3"/>
      <c r="G32" s="3"/>
      <c r="H32" s="3"/>
      <c r="I32" s="3"/>
      <c r="J32" s="3"/>
      <c r="K32" s="3"/>
      <c r="L32" s="3"/>
      <c r="M32" s="3"/>
      <c r="N32" s="3"/>
      <c r="O32" s="3"/>
    </row>
    <row r="33">
      <c r="A33" s="3"/>
      <c r="B33" s="51" t="s">
        <v>61</v>
      </c>
      <c r="C33" s="53"/>
      <c r="D33" s="54"/>
      <c r="E33" s="3"/>
      <c r="F33" s="3"/>
      <c r="G33" s="3"/>
      <c r="H33" s="3"/>
      <c r="I33" s="3"/>
      <c r="J33" s="3"/>
      <c r="K33" s="3"/>
      <c r="L33" s="3"/>
      <c r="M33" s="3"/>
      <c r="N33" s="3"/>
      <c r="O33" s="3"/>
    </row>
    <row r="34">
      <c r="A34" s="3"/>
      <c r="B34" s="56"/>
      <c r="D34" s="57"/>
      <c r="E34" s="3"/>
      <c r="F34" s="3"/>
      <c r="G34" s="3"/>
      <c r="H34" s="3"/>
      <c r="I34" s="3"/>
      <c r="J34" s="3"/>
      <c r="K34" s="3"/>
      <c r="L34" s="3"/>
      <c r="M34" s="3"/>
      <c r="N34" s="3"/>
      <c r="O34" s="3"/>
    </row>
    <row r="35">
      <c r="A35" s="3"/>
      <c r="B35" s="59"/>
      <c r="C35" s="60"/>
      <c r="D35" s="62"/>
      <c r="E35" s="3"/>
      <c r="F35" s="3"/>
      <c r="G35" s="3"/>
      <c r="H35" s="3"/>
      <c r="I35" s="3"/>
      <c r="J35" s="3"/>
      <c r="K35" s="3"/>
      <c r="L35" s="3"/>
      <c r="M35" s="3"/>
      <c r="N35" s="3"/>
      <c r="O35" s="3"/>
    </row>
    <row r="36">
      <c r="A36" s="3"/>
      <c r="B36" s="3"/>
      <c r="C36" s="3"/>
      <c r="D36" s="3"/>
      <c r="E36" s="3"/>
      <c r="F36" s="3"/>
      <c r="G36" s="3"/>
      <c r="H36" s="3"/>
      <c r="I36" s="3"/>
      <c r="J36" s="3"/>
      <c r="K36" s="3"/>
      <c r="L36" s="3"/>
      <c r="M36" s="3"/>
      <c r="N36" s="3"/>
      <c r="O36" s="3"/>
    </row>
  </sheetData>
  <mergeCells count="7">
    <mergeCell ref="B31:C31"/>
    <mergeCell ref="B33:D35"/>
    <mergeCell ref="I2:N2"/>
    <mergeCell ref="I3:N3"/>
    <mergeCell ref="I5:N7"/>
    <mergeCell ref="I8:N9"/>
    <mergeCell ref="B12:N29"/>
  </mergeCells>
  <hyperlinks>
    <hyperlink r:id="rId1" ref="I3"/>
    <hyperlink r:id="rId2" ref="I8"/>
  </hyperlinks>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5.86"/>
    <col customWidth="1" min="2" max="4" width="35.86"/>
    <col customWidth="1" min="8" max="8" width="3.14"/>
  </cols>
  <sheetData>
    <row r="1">
      <c r="A1" s="2"/>
      <c r="B1" s="7"/>
      <c r="C1" s="7"/>
      <c r="D1" s="7"/>
      <c r="E1" s="7"/>
      <c r="F1" s="7"/>
      <c r="G1" s="7"/>
      <c r="H1" s="7"/>
      <c r="I1" s="7"/>
      <c r="J1" s="7"/>
      <c r="K1" s="7"/>
      <c r="L1" s="7"/>
      <c r="M1" s="7"/>
    </row>
    <row r="2">
      <c r="A2" s="2"/>
      <c r="B2" s="8" t="s">
        <v>3</v>
      </c>
      <c r="C2" s="9"/>
      <c r="D2" s="9"/>
      <c r="E2" s="9"/>
      <c r="F2" s="10"/>
      <c r="G2" s="7"/>
      <c r="H2" s="7"/>
      <c r="I2" s="7"/>
      <c r="J2" s="7"/>
      <c r="K2" s="7"/>
      <c r="L2" s="7"/>
      <c r="M2" s="7"/>
    </row>
    <row r="3">
      <c r="A3" s="2"/>
      <c r="B3" s="7"/>
      <c r="C3" s="7"/>
      <c r="D3" s="7"/>
      <c r="E3" s="7"/>
      <c r="F3" s="7"/>
      <c r="G3" s="7"/>
      <c r="H3" s="7"/>
      <c r="I3" s="7"/>
      <c r="J3" s="7"/>
      <c r="K3" s="7"/>
      <c r="L3" s="7"/>
      <c r="M3" s="7"/>
    </row>
    <row r="4">
      <c r="A4" s="2"/>
      <c r="B4" s="12" t="s">
        <v>4</v>
      </c>
      <c r="C4" s="14" t="s">
        <v>6</v>
      </c>
      <c r="D4" s="15" t="s">
        <v>8</v>
      </c>
      <c r="E4" s="7"/>
      <c r="F4" s="7"/>
      <c r="G4" s="7"/>
      <c r="H4" s="7"/>
      <c r="I4" s="7"/>
      <c r="J4" s="7"/>
      <c r="K4" s="7"/>
      <c r="L4" s="7"/>
      <c r="M4" s="7"/>
    </row>
    <row r="5">
      <c r="A5" s="17">
        <v>1.0</v>
      </c>
      <c r="B5" s="19" t="s">
        <v>9</v>
      </c>
      <c r="C5" s="24" t="str">
        <f t="shared" ref="C5:C9" si="1">IFERROR(__xludf.DUMMYFUNCTION("IFERROR(IF($B5=""CAD"",if(googlefinance(""Currency:""&amp;$B5&amp;""USD"")&gt;0,""Yes"",""No""),if(googlefinance(""Currency:""&amp;$B5&amp;""CAD"")&gt;0,""Yes"",""No"")),""No"")"),"Yes")</f>
        <v>Yes</v>
      </c>
      <c r="D5" s="32" t="s">
        <v>21</v>
      </c>
      <c r="E5" s="7"/>
      <c r="G5" s="7"/>
      <c r="H5" s="7"/>
      <c r="I5" s="7"/>
      <c r="J5" s="7"/>
      <c r="K5" s="7"/>
      <c r="L5" s="7"/>
      <c r="M5" s="7"/>
    </row>
    <row r="6">
      <c r="A6" s="17">
        <v>2.0</v>
      </c>
      <c r="B6" s="19" t="s">
        <v>50</v>
      </c>
      <c r="C6" s="24" t="str">
        <f t="shared" si="1"/>
        <v>Yes</v>
      </c>
      <c r="D6" s="7"/>
      <c r="E6" s="7"/>
      <c r="G6" s="7"/>
      <c r="H6" s="7"/>
      <c r="I6" s="7"/>
      <c r="J6" s="7"/>
      <c r="K6" s="7"/>
      <c r="L6" s="7"/>
      <c r="M6" s="7"/>
    </row>
    <row r="7">
      <c r="A7" s="17">
        <v>3.0</v>
      </c>
      <c r="B7" s="19" t="s">
        <v>51</v>
      </c>
      <c r="C7" s="24" t="str">
        <f t="shared" si="1"/>
        <v>Yes</v>
      </c>
      <c r="D7" s="7"/>
      <c r="E7" s="7"/>
      <c r="G7" s="7"/>
      <c r="H7" s="7"/>
      <c r="I7" s="7"/>
      <c r="J7" s="7"/>
      <c r="K7" s="7"/>
      <c r="L7" s="7"/>
      <c r="M7" s="7"/>
    </row>
    <row r="8">
      <c r="A8" s="17">
        <v>4.0</v>
      </c>
      <c r="B8" s="19" t="s">
        <v>52</v>
      </c>
      <c r="C8" s="24" t="str">
        <f t="shared" si="1"/>
        <v>Yes</v>
      </c>
      <c r="D8" s="7"/>
      <c r="E8" s="7"/>
      <c r="G8" s="7"/>
      <c r="H8" s="7"/>
      <c r="I8" s="7"/>
      <c r="J8" s="7"/>
      <c r="K8" s="7"/>
      <c r="L8" s="7"/>
      <c r="M8" s="7"/>
    </row>
    <row r="9">
      <c r="A9" s="17">
        <v>5.0</v>
      </c>
      <c r="B9" s="35" t="s">
        <v>53</v>
      </c>
      <c r="C9" s="24" t="str">
        <f t="shared" si="1"/>
        <v>Yes</v>
      </c>
      <c r="D9" s="7"/>
      <c r="E9" s="7"/>
      <c r="G9" s="7"/>
      <c r="H9" s="7"/>
      <c r="I9" s="7"/>
      <c r="J9" s="7"/>
      <c r="K9" s="7"/>
      <c r="L9" s="7"/>
      <c r="M9" s="7"/>
    </row>
    <row r="10">
      <c r="A10" s="2"/>
      <c r="B10" s="7"/>
      <c r="C10" s="7"/>
      <c r="D10" s="7"/>
      <c r="E10" s="7"/>
      <c r="F10" s="7"/>
      <c r="G10" s="7"/>
      <c r="H10" s="7"/>
      <c r="I10" s="7"/>
      <c r="J10" s="7"/>
      <c r="K10" s="7"/>
      <c r="L10" s="7"/>
      <c r="M10" s="7"/>
    </row>
    <row r="11">
      <c r="A11" s="2"/>
      <c r="B11" s="37" t="s">
        <v>54</v>
      </c>
      <c r="C11" s="38"/>
      <c r="D11" s="38"/>
      <c r="E11" s="7"/>
      <c r="F11" s="7"/>
      <c r="G11" s="7"/>
      <c r="H11" s="7"/>
      <c r="I11" s="7"/>
      <c r="J11" s="7"/>
      <c r="K11" s="7"/>
      <c r="L11" s="7"/>
      <c r="M11" s="7"/>
    </row>
    <row r="12">
      <c r="A12" s="17">
        <v>1.0</v>
      </c>
      <c r="B12" s="42" t="s">
        <v>55</v>
      </c>
      <c r="C12" s="38"/>
      <c r="D12" s="38"/>
      <c r="E12" s="7"/>
      <c r="F12" s="7"/>
      <c r="G12" s="7"/>
      <c r="H12" s="7"/>
      <c r="I12" s="7"/>
      <c r="J12" s="7"/>
      <c r="K12" s="7"/>
      <c r="L12" s="7"/>
      <c r="M12" s="7"/>
    </row>
    <row r="13">
      <c r="A13" s="17">
        <v>2.0</v>
      </c>
      <c r="B13" s="42" t="s">
        <v>56</v>
      </c>
      <c r="C13" s="38"/>
      <c r="D13" s="38"/>
      <c r="E13" s="7"/>
      <c r="F13" s="7"/>
      <c r="G13" s="7"/>
      <c r="H13" s="7"/>
      <c r="I13" s="7"/>
      <c r="J13" s="7"/>
      <c r="K13" s="7"/>
      <c r="L13" s="7"/>
      <c r="M13" s="7"/>
    </row>
    <row r="14">
      <c r="A14" s="17">
        <v>3.0</v>
      </c>
      <c r="B14" s="42" t="s">
        <v>57</v>
      </c>
      <c r="C14" s="38"/>
      <c r="D14" s="38"/>
      <c r="E14" s="7"/>
      <c r="F14" s="7"/>
      <c r="G14" s="7"/>
      <c r="H14" s="7"/>
      <c r="I14" s="7"/>
      <c r="J14" s="7"/>
      <c r="K14" s="7"/>
      <c r="L14" s="7"/>
      <c r="M14" s="7"/>
    </row>
    <row r="15">
      <c r="A15" s="17">
        <v>4.0</v>
      </c>
      <c r="B15" s="42" t="s">
        <v>58</v>
      </c>
      <c r="C15" s="38"/>
      <c r="D15" s="38"/>
      <c r="E15" s="7"/>
      <c r="F15" s="7"/>
      <c r="G15" s="7"/>
      <c r="H15" s="7"/>
      <c r="I15" s="7"/>
      <c r="J15" s="7"/>
      <c r="K15" s="7"/>
      <c r="L15" s="7"/>
      <c r="M15" s="7"/>
    </row>
    <row r="16">
      <c r="A16" s="17">
        <v>5.0</v>
      </c>
      <c r="B16" s="42" t="s">
        <v>59</v>
      </c>
      <c r="C16" s="38"/>
      <c r="D16" s="38"/>
      <c r="E16" s="7"/>
      <c r="F16" s="7"/>
      <c r="G16" s="7"/>
      <c r="H16" s="7"/>
      <c r="I16" s="7"/>
      <c r="J16" s="7"/>
      <c r="K16" s="7"/>
      <c r="L16" s="7"/>
      <c r="M16" s="7"/>
    </row>
    <row r="17">
      <c r="A17" s="17">
        <v>6.0</v>
      </c>
      <c r="B17" s="47"/>
      <c r="C17" s="38"/>
      <c r="D17" s="38"/>
      <c r="E17" s="7"/>
      <c r="F17" s="7"/>
      <c r="G17" s="7"/>
      <c r="H17" s="7"/>
      <c r="I17" s="7"/>
      <c r="J17" s="7"/>
      <c r="K17" s="7"/>
      <c r="L17" s="7"/>
      <c r="M17" s="7"/>
    </row>
    <row r="18">
      <c r="A18" s="17">
        <v>7.0</v>
      </c>
      <c r="B18" s="42"/>
      <c r="C18" s="38"/>
      <c r="D18" s="38"/>
      <c r="E18" s="7"/>
      <c r="F18" s="7"/>
      <c r="G18" s="7"/>
      <c r="H18" s="7"/>
      <c r="I18" s="7"/>
      <c r="J18" s="7"/>
      <c r="K18" s="7"/>
      <c r="L18" s="7"/>
      <c r="M18" s="7"/>
    </row>
    <row r="19">
      <c r="A19" s="17">
        <v>8.0</v>
      </c>
      <c r="B19" s="42"/>
      <c r="C19" s="38"/>
      <c r="D19" s="38"/>
      <c r="E19" s="7"/>
      <c r="F19" s="7"/>
      <c r="G19" s="7"/>
      <c r="H19" s="7"/>
      <c r="I19" s="7"/>
      <c r="J19" s="7"/>
      <c r="K19" s="7"/>
      <c r="L19" s="7"/>
      <c r="M19" s="7"/>
    </row>
    <row r="20">
      <c r="A20" s="17">
        <v>9.0</v>
      </c>
      <c r="B20" s="42"/>
      <c r="C20" s="38"/>
      <c r="D20" s="38"/>
      <c r="E20" s="7"/>
      <c r="F20" s="7"/>
      <c r="G20" s="7"/>
      <c r="H20" s="7"/>
      <c r="I20" s="7"/>
      <c r="J20" s="7"/>
      <c r="K20" s="7"/>
      <c r="L20" s="7"/>
      <c r="M20" s="7"/>
    </row>
    <row r="21">
      <c r="A21" s="17">
        <v>10.0</v>
      </c>
      <c r="B21" s="42"/>
      <c r="C21" s="38"/>
      <c r="D21" s="38"/>
      <c r="E21" s="7"/>
      <c r="F21" s="7"/>
      <c r="G21" s="7"/>
      <c r="H21" s="7"/>
      <c r="I21" s="7"/>
      <c r="J21" s="7"/>
      <c r="K21" s="7"/>
      <c r="L21" s="7"/>
      <c r="M21" s="7"/>
    </row>
    <row r="22">
      <c r="A22" s="17">
        <v>11.0</v>
      </c>
      <c r="B22" s="42"/>
      <c r="C22" s="38"/>
      <c r="D22" s="38"/>
      <c r="E22" s="7"/>
      <c r="F22" s="7"/>
      <c r="G22" s="7"/>
      <c r="H22" s="7"/>
      <c r="I22" s="7"/>
      <c r="J22" s="7"/>
      <c r="K22" s="7"/>
      <c r="L22" s="7"/>
      <c r="M22" s="7"/>
    </row>
    <row r="23">
      <c r="A23" s="17">
        <v>12.0</v>
      </c>
      <c r="B23" s="42"/>
      <c r="C23" s="38"/>
      <c r="D23" s="38"/>
      <c r="E23" s="7"/>
      <c r="F23" s="7"/>
      <c r="G23" s="7"/>
      <c r="H23" s="7"/>
      <c r="I23" s="7"/>
      <c r="J23" s="7"/>
      <c r="K23" s="7"/>
      <c r="L23" s="7"/>
      <c r="M23" s="7"/>
    </row>
    <row r="24">
      <c r="A24" s="17">
        <v>13.0</v>
      </c>
      <c r="B24" s="42"/>
      <c r="C24" s="38"/>
      <c r="D24" s="38"/>
      <c r="E24" s="7"/>
      <c r="F24" s="7"/>
      <c r="G24" s="7"/>
      <c r="H24" s="7"/>
      <c r="I24" s="7"/>
      <c r="J24" s="7"/>
      <c r="K24" s="7"/>
      <c r="L24" s="7"/>
      <c r="M24" s="7"/>
    </row>
    <row r="25">
      <c r="A25" s="17">
        <v>14.0</v>
      </c>
      <c r="B25" s="42"/>
      <c r="C25" s="38"/>
      <c r="D25" s="38"/>
      <c r="E25" s="7"/>
      <c r="F25" s="7"/>
      <c r="G25" s="7"/>
      <c r="H25" s="7"/>
      <c r="I25" s="7"/>
      <c r="J25" s="7"/>
      <c r="K25" s="7"/>
      <c r="L25" s="7"/>
      <c r="M25" s="7"/>
    </row>
    <row r="26">
      <c r="A26" s="17">
        <v>15.0</v>
      </c>
      <c r="B26" s="42"/>
      <c r="C26" s="38"/>
      <c r="D26" s="38"/>
      <c r="E26" s="7"/>
      <c r="F26" s="7"/>
      <c r="G26" s="7"/>
      <c r="H26" s="7"/>
      <c r="I26" s="7"/>
      <c r="J26" s="7"/>
      <c r="K26" s="7"/>
      <c r="L26" s="7"/>
      <c r="M26" s="7"/>
    </row>
    <row r="27">
      <c r="A27" s="17">
        <v>16.0</v>
      </c>
      <c r="B27" s="47"/>
      <c r="C27" s="38"/>
      <c r="D27" s="38"/>
      <c r="E27" s="7"/>
      <c r="F27" s="7"/>
      <c r="G27" s="7"/>
      <c r="H27" s="7"/>
      <c r="I27" s="7"/>
      <c r="J27" s="7"/>
      <c r="K27" s="7"/>
      <c r="L27" s="7"/>
      <c r="M27" s="7"/>
    </row>
    <row r="28">
      <c r="A28" s="17">
        <v>17.0</v>
      </c>
      <c r="B28" s="42"/>
      <c r="C28" s="38"/>
      <c r="D28" s="38"/>
      <c r="E28" s="7"/>
      <c r="F28" s="7"/>
      <c r="G28" s="7"/>
      <c r="H28" s="7"/>
      <c r="I28" s="7"/>
      <c r="J28" s="7"/>
      <c r="K28" s="7"/>
      <c r="L28" s="7"/>
      <c r="M28" s="7"/>
    </row>
    <row r="29">
      <c r="A29" s="17">
        <v>18.0</v>
      </c>
      <c r="B29" s="42"/>
      <c r="C29" s="38"/>
      <c r="D29" s="38"/>
      <c r="E29" s="7"/>
      <c r="F29" s="7"/>
      <c r="G29" s="7"/>
      <c r="H29" s="7"/>
      <c r="I29" s="7"/>
      <c r="J29" s="7"/>
      <c r="K29" s="7"/>
      <c r="L29" s="7"/>
      <c r="M29" s="7"/>
    </row>
    <row r="30">
      <c r="A30" s="17">
        <v>19.0</v>
      </c>
      <c r="B30" s="42"/>
      <c r="C30" s="38"/>
      <c r="D30" s="38"/>
      <c r="E30" s="7"/>
      <c r="F30" s="7"/>
      <c r="G30" s="7"/>
      <c r="H30" s="7"/>
      <c r="I30" s="7"/>
      <c r="J30" s="7"/>
      <c r="K30" s="7"/>
      <c r="L30" s="7"/>
      <c r="M30" s="7"/>
    </row>
    <row r="31">
      <c r="A31" s="17">
        <v>20.0</v>
      </c>
      <c r="B31" s="42"/>
      <c r="C31" s="38"/>
      <c r="D31" s="38"/>
      <c r="E31" s="7"/>
      <c r="F31" s="7"/>
      <c r="G31" s="7"/>
      <c r="H31" s="7"/>
      <c r="I31" s="7"/>
      <c r="J31" s="7"/>
      <c r="K31" s="7"/>
      <c r="L31" s="7"/>
      <c r="M31" s="7"/>
    </row>
    <row r="32">
      <c r="A32" s="17">
        <v>21.0</v>
      </c>
      <c r="B32" s="42"/>
      <c r="C32" s="38"/>
      <c r="D32" s="38"/>
      <c r="E32" s="7"/>
      <c r="F32" s="7"/>
      <c r="G32" s="7"/>
      <c r="H32" s="7"/>
      <c r="I32" s="7"/>
      <c r="J32" s="7"/>
      <c r="K32" s="7"/>
      <c r="L32" s="7"/>
      <c r="M32" s="7"/>
    </row>
    <row r="33">
      <c r="A33" s="17">
        <v>22.0</v>
      </c>
      <c r="B33" s="42"/>
      <c r="C33" s="38"/>
      <c r="D33" s="38"/>
      <c r="E33" s="7"/>
      <c r="F33" s="7"/>
      <c r="G33" s="7"/>
      <c r="H33" s="7"/>
      <c r="I33" s="7"/>
      <c r="J33" s="7"/>
      <c r="K33" s="7"/>
      <c r="L33" s="7"/>
      <c r="M33" s="7"/>
    </row>
    <row r="34">
      <c r="A34" s="17">
        <v>23.0</v>
      </c>
      <c r="B34" s="42"/>
      <c r="C34" s="38"/>
      <c r="D34" s="38"/>
      <c r="E34" s="7"/>
      <c r="F34" s="7"/>
      <c r="G34" s="7"/>
      <c r="H34" s="7"/>
      <c r="I34" s="7"/>
      <c r="J34" s="7"/>
      <c r="K34" s="7"/>
      <c r="L34" s="7"/>
      <c r="M34" s="7"/>
    </row>
    <row r="35">
      <c r="A35" s="17">
        <v>24.0</v>
      </c>
      <c r="B35" s="42"/>
      <c r="C35" s="38"/>
      <c r="D35" s="38"/>
      <c r="E35" s="7"/>
      <c r="F35" s="7"/>
      <c r="G35" s="7"/>
      <c r="H35" s="7"/>
      <c r="I35" s="7"/>
      <c r="J35" s="7"/>
      <c r="K35" s="7"/>
      <c r="L35" s="7"/>
      <c r="M35" s="7"/>
    </row>
    <row r="36">
      <c r="A36" s="17">
        <v>25.0</v>
      </c>
      <c r="B36" s="55"/>
      <c r="C36" s="38"/>
      <c r="D36" s="38"/>
      <c r="E36" s="7"/>
      <c r="F36" s="7"/>
      <c r="G36" s="7"/>
      <c r="H36" s="7"/>
      <c r="I36" s="7"/>
      <c r="J36" s="7"/>
      <c r="K36" s="7"/>
      <c r="L36" s="7"/>
      <c r="M36" s="7"/>
    </row>
    <row r="37">
      <c r="A37" s="2"/>
      <c r="B37" s="61"/>
      <c r="C37" s="38"/>
      <c r="D37" s="38"/>
      <c r="E37" s="7"/>
      <c r="F37" s="7"/>
      <c r="G37" s="7"/>
      <c r="H37" s="7"/>
      <c r="I37" s="7"/>
      <c r="J37" s="7"/>
      <c r="K37" s="7"/>
      <c r="L37" s="7"/>
      <c r="M37" s="7"/>
    </row>
    <row r="38">
      <c r="A38" s="2"/>
      <c r="B38" s="63" t="s">
        <v>62</v>
      </c>
      <c r="C38" s="38"/>
      <c r="D38" s="38"/>
      <c r="E38" s="7"/>
      <c r="F38" s="7"/>
      <c r="G38" s="7"/>
      <c r="H38" s="7"/>
      <c r="I38" s="7"/>
      <c r="J38" s="7"/>
      <c r="K38" s="7"/>
      <c r="L38" s="7"/>
      <c r="M38" s="7"/>
    </row>
    <row r="39">
      <c r="A39" s="17">
        <v>1.0</v>
      </c>
      <c r="B39" s="65" t="s">
        <v>63</v>
      </c>
      <c r="C39" s="38"/>
      <c r="D39" s="38"/>
      <c r="E39" s="7"/>
      <c r="F39" s="7"/>
      <c r="G39" s="7"/>
      <c r="H39" s="7"/>
      <c r="I39" s="7"/>
      <c r="J39" s="7"/>
      <c r="K39" s="7"/>
      <c r="L39" s="7"/>
      <c r="M39" s="7"/>
    </row>
    <row r="40">
      <c r="A40" s="17">
        <v>2.0</v>
      </c>
      <c r="B40" s="65" t="s">
        <v>64</v>
      </c>
      <c r="C40" s="38"/>
      <c r="D40" s="38"/>
      <c r="E40" s="7"/>
      <c r="F40" s="7"/>
      <c r="G40" s="7"/>
      <c r="H40" s="7"/>
      <c r="I40" s="7"/>
      <c r="J40" s="7"/>
      <c r="K40" s="7"/>
      <c r="L40" s="7"/>
      <c r="M40" s="7"/>
    </row>
    <row r="41">
      <c r="A41" s="17">
        <v>3.0</v>
      </c>
      <c r="B41" s="65" t="s">
        <v>17</v>
      </c>
      <c r="C41" s="38"/>
      <c r="D41" s="38"/>
      <c r="E41" s="7"/>
      <c r="F41" s="7"/>
      <c r="G41" s="7"/>
      <c r="H41" s="7"/>
      <c r="I41" s="7"/>
      <c r="J41" s="7"/>
      <c r="K41" s="7"/>
      <c r="L41" s="7"/>
      <c r="M41" s="7"/>
    </row>
    <row r="42">
      <c r="A42" s="17">
        <v>4.0</v>
      </c>
      <c r="B42" s="65" t="s">
        <v>65</v>
      </c>
      <c r="C42" s="38"/>
      <c r="D42" s="38"/>
      <c r="E42" s="7"/>
      <c r="F42" s="7"/>
      <c r="G42" s="7"/>
      <c r="H42" s="7"/>
      <c r="I42" s="7"/>
      <c r="J42" s="7"/>
      <c r="K42" s="7"/>
      <c r="L42" s="7"/>
      <c r="M42" s="7"/>
    </row>
    <row r="43">
      <c r="A43" s="17">
        <v>5.0</v>
      </c>
      <c r="B43" s="65" t="s">
        <v>66</v>
      </c>
      <c r="C43" s="38"/>
      <c r="D43" s="38"/>
      <c r="E43" s="7"/>
      <c r="F43" s="7"/>
      <c r="G43" s="7"/>
      <c r="H43" s="7"/>
      <c r="I43" s="7"/>
      <c r="J43" s="7"/>
      <c r="K43" s="7"/>
      <c r="L43" s="7"/>
      <c r="M43" s="7"/>
    </row>
    <row r="44">
      <c r="A44" s="17">
        <v>6.0</v>
      </c>
      <c r="B44" s="65" t="s">
        <v>67</v>
      </c>
      <c r="C44" s="38"/>
      <c r="D44" s="38"/>
      <c r="E44" s="7"/>
      <c r="F44" s="7"/>
      <c r="G44" s="7"/>
      <c r="H44" s="7"/>
      <c r="I44" s="7"/>
      <c r="J44" s="7"/>
      <c r="K44" s="7"/>
      <c r="L44" s="7"/>
      <c r="M44" s="7"/>
    </row>
    <row r="45">
      <c r="A45" s="17">
        <v>7.0</v>
      </c>
      <c r="B45" s="66"/>
      <c r="C45" s="38"/>
      <c r="D45" s="38"/>
      <c r="E45" s="7"/>
      <c r="F45" s="7"/>
      <c r="G45" s="7"/>
      <c r="H45" s="7"/>
      <c r="I45" s="7"/>
      <c r="J45" s="7"/>
      <c r="K45" s="7"/>
      <c r="L45" s="7"/>
      <c r="M45" s="7"/>
    </row>
    <row r="46">
      <c r="A46" s="17">
        <v>8.0</v>
      </c>
      <c r="B46" s="67"/>
      <c r="C46" s="38"/>
      <c r="D46" s="38"/>
      <c r="E46" s="7"/>
      <c r="F46" s="7"/>
      <c r="G46" s="7"/>
      <c r="H46" s="7"/>
      <c r="I46" s="7"/>
      <c r="J46" s="7"/>
      <c r="K46" s="7"/>
      <c r="L46" s="7"/>
      <c r="M46" s="7"/>
    </row>
    <row r="47">
      <c r="A47" s="17">
        <v>9.0</v>
      </c>
      <c r="B47" s="69"/>
      <c r="C47" s="38"/>
      <c r="D47" s="38"/>
      <c r="E47" s="7"/>
      <c r="F47" s="7"/>
      <c r="G47" s="7"/>
      <c r="H47" s="7"/>
      <c r="I47" s="7"/>
      <c r="J47" s="7"/>
      <c r="K47" s="7"/>
      <c r="L47" s="7"/>
      <c r="M47" s="7"/>
    </row>
    <row r="48">
      <c r="A48" s="17">
        <v>10.0</v>
      </c>
      <c r="B48" s="70"/>
      <c r="C48" s="38"/>
      <c r="D48" s="38"/>
      <c r="E48" s="7"/>
      <c r="F48" s="7"/>
      <c r="G48" s="7"/>
      <c r="H48" s="7"/>
      <c r="I48" s="7"/>
      <c r="J48" s="7"/>
      <c r="K48" s="7"/>
      <c r="L48" s="7"/>
      <c r="M48" s="7"/>
    </row>
    <row r="49">
      <c r="A49" s="2"/>
      <c r="B49" s="38"/>
      <c r="C49" s="38"/>
      <c r="D49" s="38"/>
      <c r="E49" s="7"/>
      <c r="F49" s="7"/>
      <c r="G49" s="7"/>
      <c r="H49" s="7"/>
      <c r="I49" s="7"/>
      <c r="J49" s="7"/>
      <c r="K49" s="7"/>
      <c r="L49" s="7"/>
      <c r="M49" s="7"/>
    </row>
    <row r="50">
      <c r="A50" s="2"/>
      <c r="B50" s="72" t="s">
        <v>68</v>
      </c>
      <c r="C50" s="73"/>
      <c r="D50" s="73"/>
      <c r="E50" s="7"/>
      <c r="F50" s="7"/>
      <c r="G50" s="7"/>
      <c r="H50" s="7"/>
      <c r="I50" s="7"/>
      <c r="J50" s="7"/>
      <c r="K50" s="7"/>
      <c r="L50" s="7"/>
      <c r="M50" s="7"/>
    </row>
    <row r="51">
      <c r="A51" s="17"/>
      <c r="B51" s="63" t="s">
        <v>23</v>
      </c>
      <c r="C51" s="74" t="s">
        <v>30</v>
      </c>
      <c r="D51" s="74" t="s">
        <v>69</v>
      </c>
      <c r="E51" s="7"/>
      <c r="F51" s="14" t="s">
        <v>6</v>
      </c>
      <c r="G51" s="7"/>
      <c r="H51" s="7"/>
      <c r="I51" s="15" t="s">
        <v>70</v>
      </c>
      <c r="J51" s="7"/>
      <c r="K51" s="7"/>
      <c r="L51" s="7"/>
      <c r="M51" s="7"/>
    </row>
    <row r="52">
      <c r="A52" s="17">
        <v>1.0</v>
      </c>
      <c r="B52" s="75"/>
      <c r="C52" s="76"/>
      <c r="D52" s="76"/>
      <c r="E52" s="7"/>
      <c r="F52" s="24" t="str">
        <f t="shared" ref="F52:F201" si="2">IFERROR(__xludf.DUMMYFUNCTION("if($B52="""","""",if(googlefinance($B52)&gt;0,""Yes"",""No""))"),"")</f>
        <v/>
      </c>
      <c r="G52" s="7"/>
      <c r="H52" s="7"/>
      <c r="I52" s="32" t="s">
        <v>71</v>
      </c>
      <c r="J52" s="7"/>
      <c r="K52" s="7"/>
      <c r="L52" s="7"/>
      <c r="M52" s="7"/>
    </row>
    <row r="53">
      <c r="A53" s="17">
        <f t="shared" ref="A53:A201" si="3">A52+1</f>
        <v>2</v>
      </c>
      <c r="B53" s="65"/>
      <c r="C53" s="77"/>
      <c r="D53" s="78"/>
      <c r="E53" s="7"/>
      <c r="F53" s="24" t="str">
        <f t="shared" si="2"/>
        <v/>
      </c>
      <c r="G53" s="7"/>
      <c r="H53" s="7"/>
      <c r="I53" s="7"/>
      <c r="J53" s="7"/>
      <c r="K53" s="7"/>
      <c r="L53" s="7"/>
      <c r="M53" s="7"/>
    </row>
    <row r="54">
      <c r="A54" s="17">
        <f t="shared" si="3"/>
        <v>3</v>
      </c>
      <c r="B54" s="65"/>
      <c r="C54" s="77"/>
      <c r="D54" s="78"/>
      <c r="E54" s="7"/>
      <c r="F54" s="24" t="str">
        <f t="shared" si="2"/>
        <v/>
      </c>
      <c r="G54" s="7"/>
      <c r="H54" s="7"/>
      <c r="I54" s="7"/>
      <c r="J54" s="7"/>
      <c r="K54" s="7"/>
      <c r="L54" s="7"/>
      <c r="M54" s="7"/>
    </row>
    <row r="55">
      <c r="A55" s="17">
        <f t="shared" si="3"/>
        <v>4</v>
      </c>
      <c r="B55" s="65"/>
      <c r="C55" s="77"/>
      <c r="D55" s="78"/>
      <c r="E55" s="7"/>
      <c r="F55" s="24" t="str">
        <f t="shared" si="2"/>
        <v/>
      </c>
      <c r="G55" s="7"/>
      <c r="H55" s="7"/>
      <c r="I55" s="7"/>
      <c r="J55" s="7"/>
      <c r="K55" s="7"/>
      <c r="L55" s="7"/>
      <c r="M55" s="7"/>
    </row>
    <row r="56">
      <c r="A56" s="17">
        <f t="shared" si="3"/>
        <v>5</v>
      </c>
      <c r="B56" s="65"/>
      <c r="C56" s="77"/>
      <c r="D56" s="78"/>
      <c r="E56" s="7"/>
      <c r="F56" s="24" t="str">
        <f t="shared" si="2"/>
        <v/>
      </c>
      <c r="G56" s="7"/>
      <c r="H56" s="7"/>
      <c r="I56" s="7"/>
      <c r="J56" s="7"/>
      <c r="K56" s="7"/>
      <c r="L56" s="7"/>
      <c r="M56" s="7"/>
    </row>
    <row r="57">
      <c r="A57" s="17">
        <f t="shared" si="3"/>
        <v>6</v>
      </c>
      <c r="B57" s="65"/>
      <c r="C57" s="77"/>
      <c r="D57" s="78"/>
      <c r="E57" s="7"/>
      <c r="F57" s="24" t="str">
        <f t="shared" si="2"/>
        <v/>
      </c>
      <c r="G57" s="7"/>
      <c r="H57" s="7"/>
      <c r="I57" s="7"/>
      <c r="J57" s="7"/>
      <c r="K57" s="7"/>
      <c r="L57" s="7"/>
      <c r="M57" s="7"/>
    </row>
    <row r="58">
      <c r="A58" s="17">
        <f t="shared" si="3"/>
        <v>7</v>
      </c>
      <c r="B58" s="80"/>
      <c r="C58" s="77"/>
      <c r="D58" s="78"/>
      <c r="E58" s="7"/>
      <c r="F58" s="24" t="str">
        <f t="shared" si="2"/>
        <v/>
      </c>
      <c r="G58" s="7"/>
      <c r="H58" s="7"/>
      <c r="I58" s="7"/>
      <c r="J58" s="7"/>
      <c r="K58" s="7"/>
      <c r="L58" s="7"/>
      <c r="M58" s="7"/>
    </row>
    <row r="59">
      <c r="A59" s="17">
        <f t="shared" si="3"/>
        <v>8</v>
      </c>
      <c r="B59" s="80"/>
      <c r="C59" s="77"/>
      <c r="D59" s="78"/>
      <c r="E59" s="7"/>
      <c r="F59" s="24" t="str">
        <f t="shared" si="2"/>
        <v/>
      </c>
      <c r="G59" s="7"/>
      <c r="H59" s="7"/>
      <c r="I59" s="7"/>
      <c r="J59" s="7"/>
      <c r="K59" s="7"/>
      <c r="L59" s="7"/>
      <c r="M59" s="7"/>
    </row>
    <row r="60">
      <c r="A60" s="17">
        <f t="shared" si="3"/>
        <v>9</v>
      </c>
      <c r="B60" s="80"/>
      <c r="C60" s="77"/>
      <c r="D60" s="78"/>
      <c r="E60" s="7"/>
      <c r="F60" s="24" t="str">
        <f t="shared" si="2"/>
        <v/>
      </c>
      <c r="G60" s="7"/>
      <c r="H60" s="7"/>
      <c r="I60" s="7"/>
      <c r="J60" s="7"/>
      <c r="K60" s="7"/>
      <c r="L60" s="7"/>
      <c r="M60" s="7"/>
    </row>
    <row r="61">
      <c r="A61" s="17">
        <f t="shared" si="3"/>
        <v>10</v>
      </c>
      <c r="B61" s="80"/>
      <c r="C61" s="77"/>
      <c r="D61" s="78"/>
      <c r="E61" s="81"/>
      <c r="F61" s="24" t="str">
        <f t="shared" si="2"/>
        <v/>
      </c>
      <c r="G61" s="81"/>
      <c r="H61" s="81"/>
      <c r="I61" s="81"/>
      <c r="J61" s="81"/>
      <c r="K61" s="81"/>
      <c r="L61" s="81"/>
      <c r="M61" s="81"/>
    </row>
    <row r="62">
      <c r="A62" s="17">
        <f t="shared" si="3"/>
        <v>11</v>
      </c>
      <c r="B62" s="80"/>
      <c r="C62" s="77"/>
      <c r="D62" s="78"/>
      <c r="E62" s="81"/>
      <c r="F62" s="24" t="str">
        <f t="shared" si="2"/>
        <v/>
      </c>
      <c r="G62" s="81"/>
      <c r="H62" s="81"/>
      <c r="I62" s="81"/>
      <c r="J62" s="81"/>
      <c r="K62" s="81"/>
      <c r="L62" s="81"/>
      <c r="M62" s="81"/>
    </row>
    <row r="63">
      <c r="A63" s="17">
        <f t="shared" si="3"/>
        <v>12</v>
      </c>
      <c r="B63" s="80"/>
      <c r="C63" s="77"/>
      <c r="D63" s="78"/>
      <c r="E63" s="81"/>
      <c r="F63" s="24" t="str">
        <f t="shared" si="2"/>
        <v/>
      </c>
      <c r="G63" s="81"/>
      <c r="H63" s="81"/>
      <c r="I63" s="81"/>
      <c r="J63" s="81"/>
      <c r="K63" s="81"/>
      <c r="L63" s="81"/>
      <c r="M63" s="81"/>
    </row>
    <row r="64">
      <c r="A64" s="17">
        <f t="shared" si="3"/>
        <v>13</v>
      </c>
      <c r="B64" s="82"/>
      <c r="C64" s="82"/>
      <c r="D64" s="82"/>
      <c r="E64" s="81"/>
      <c r="F64" s="24" t="str">
        <f t="shared" si="2"/>
        <v/>
      </c>
      <c r="G64" s="81"/>
      <c r="H64" s="81"/>
      <c r="I64" s="81"/>
      <c r="J64" s="81"/>
      <c r="K64" s="81"/>
      <c r="L64" s="81"/>
      <c r="M64" s="81"/>
    </row>
    <row r="65">
      <c r="A65" s="17">
        <f t="shared" si="3"/>
        <v>14</v>
      </c>
      <c r="B65" s="82"/>
      <c r="C65" s="82"/>
      <c r="D65" s="82"/>
      <c r="E65" s="81"/>
      <c r="F65" s="24" t="str">
        <f t="shared" si="2"/>
        <v/>
      </c>
      <c r="G65" s="81"/>
      <c r="H65" s="81"/>
      <c r="I65" s="81"/>
      <c r="J65" s="81"/>
      <c r="K65" s="81"/>
      <c r="L65" s="81"/>
      <c r="M65" s="81"/>
    </row>
    <row r="66">
      <c r="A66" s="17">
        <f t="shared" si="3"/>
        <v>15</v>
      </c>
      <c r="B66" s="82"/>
      <c r="C66" s="82"/>
      <c r="D66" s="82"/>
      <c r="E66" s="81"/>
      <c r="F66" s="24" t="str">
        <f t="shared" si="2"/>
        <v/>
      </c>
      <c r="G66" s="81"/>
      <c r="H66" s="81"/>
      <c r="I66" s="81"/>
      <c r="J66" s="81"/>
      <c r="K66" s="81"/>
      <c r="L66" s="81"/>
      <c r="M66" s="81"/>
    </row>
    <row r="67">
      <c r="A67" s="17">
        <f t="shared" si="3"/>
        <v>16</v>
      </c>
      <c r="B67" s="83"/>
      <c r="C67" s="83"/>
      <c r="D67" s="83"/>
      <c r="E67" s="81"/>
      <c r="F67" s="24" t="str">
        <f t="shared" si="2"/>
        <v/>
      </c>
      <c r="G67" s="81"/>
      <c r="H67" s="81"/>
      <c r="I67" s="81"/>
      <c r="J67" s="81"/>
      <c r="K67" s="81"/>
      <c r="L67" s="81"/>
      <c r="M67" s="81"/>
    </row>
    <row r="68">
      <c r="A68" s="17">
        <f t="shared" si="3"/>
        <v>17</v>
      </c>
      <c r="B68" s="83"/>
      <c r="C68" s="83"/>
      <c r="D68" s="83"/>
      <c r="E68" s="81"/>
      <c r="F68" s="24" t="str">
        <f t="shared" si="2"/>
        <v/>
      </c>
      <c r="G68" s="81"/>
      <c r="H68" s="81"/>
      <c r="I68" s="84" t="s">
        <v>72</v>
      </c>
      <c r="J68" s="81"/>
      <c r="K68" s="81"/>
      <c r="L68" s="81"/>
      <c r="M68" s="81"/>
    </row>
    <row r="69">
      <c r="A69" s="17">
        <f t="shared" si="3"/>
        <v>18</v>
      </c>
      <c r="B69" s="83"/>
      <c r="C69" s="83"/>
      <c r="D69" s="83"/>
      <c r="E69" s="81"/>
      <c r="F69" s="24" t="str">
        <f t="shared" si="2"/>
        <v/>
      </c>
      <c r="G69" s="81"/>
      <c r="H69" s="81"/>
      <c r="I69" s="85" t="s">
        <v>73</v>
      </c>
      <c r="J69" s="81"/>
      <c r="K69" s="81"/>
      <c r="L69" s="81"/>
      <c r="M69" s="81"/>
    </row>
    <row r="70">
      <c r="A70" s="17">
        <f t="shared" si="3"/>
        <v>19</v>
      </c>
      <c r="B70" s="83"/>
      <c r="C70" s="83"/>
      <c r="D70" s="83"/>
      <c r="E70" s="81"/>
      <c r="F70" s="24" t="str">
        <f t="shared" si="2"/>
        <v/>
      </c>
      <c r="G70" s="81"/>
      <c r="H70" s="81"/>
      <c r="I70" s="86"/>
      <c r="J70" s="81"/>
      <c r="K70" s="81"/>
      <c r="L70" s="81"/>
      <c r="M70" s="81"/>
    </row>
    <row r="71">
      <c r="A71" s="17">
        <f t="shared" si="3"/>
        <v>20</v>
      </c>
      <c r="B71" s="83"/>
      <c r="C71" s="83"/>
      <c r="D71" s="83"/>
      <c r="E71" s="81"/>
      <c r="F71" s="24" t="str">
        <f t="shared" si="2"/>
        <v/>
      </c>
      <c r="G71" s="81"/>
      <c r="H71" s="81"/>
      <c r="I71" s="81"/>
      <c r="J71" s="81"/>
      <c r="K71" s="81"/>
      <c r="L71" s="81"/>
      <c r="M71" s="81"/>
    </row>
    <row r="72">
      <c r="A72" s="17">
        <f t="shared" si="3"/>
        <v>21</v>
      </c>
      <c r="B72" s="83"/>
      <c r="C72" s="83"/>
      <c r="D72" s="83"/>
      <c r="E72" s="81"/>
      <c r="F72" s="24" t="str">
        <f t="shared" si="2"/>
        <v/>
      </c>
      <c r="G72" s="81"/>
      <c r="H72" s="81"/>
      <c r="I72" s="81"/>
      <c r="J72" s="81"/>
      <c r="K72" s="81"/>
      <c r="L72" s="81"/>
      <c r="M72" s="81"/>
    </row>
    <row r="73">
      <c r="A73" s="17">
        <f t="shared" si="3"/>
        <v>22</v>
      </c>
      <c r="B73" s="83"/>
      <c r="C73" s="83"/>
      <c r="D73" s="83"/>
      <c r="E73" s="81"/>
      <c r="F73" s="24" t="str">
        <f t="shared" si="2"/>
        <v/>
      </c>
      <c r="G73" s="81"/>
      <c r="H73" s="81"/>
      <c r="I73" s="81"/>
      <c r="J73" s="81"/>
      <c r="K73" s="81"/>
      <c r="L73" s="81"/>
      <c r="M73" s="81"/>
    </row>
    <row r="74">
      <c r="A74" s="17">
        <f t="shared" si="3"/>
        <v>23</v>
      </c>
      <c r="B74" s="83"/>
      <c r="C74" s="83"/>
      <c r="D74" s="83"/>
      <c r="E74" s="81"/>
      <c r="F74" s="24" t="str">
        <f t="shared" si="2"/>
        <v/>
      </c>
      <c r="G74" s="81"/>
      <c r="H74" s="81"/>
      <c r="I74" s="81"/>
      <c r="J74" s="81"/>
      <c r="K74" s="81"/>
      <c r="L74" s="81"/>
      <c r="M74" s="81"/>
    </row>
    <row r="75">
      <c r="A75" s="17">
        <f t="shared" si="3"/>
        <v>24</v>
      </c>
      <c r="B75" s="83"/>
      <c r="C75" s="83"/>
      <c r="D75" s="83"/>
      <c r="E75" s="81"/>
      <c r="F75" s="24" t="str">
        <f t="shared" si="2"/>
        <v/>
      </c>
      <c r="G75" s="81"/>
      <c r="H75" s="81"/>
      <c r="I75" s="81"/>
      <c r="J75" s="81"/>
      <c r="K75" s="81"/>
      <c r="L75" s="81"/>
      <c r="M75" s="81"/>
    </row>
    <row r="76">
      <c r="A76" s="17">
        <f t="shared" si="3"/>
        <v>25</v>
      </c>
      <c r="B76" s="83"/>
      <c r="C76" s="83"/>
      <c r="D76" s="83"/>
      <c r="E76" s="81"/>
      <c r="F76" s="24" t="str">
        <f t="shared" si="2"/>
        <v/>
      </c>
      <c r="G76" s="81"/>
      <c r="H76" s="81"/>
      <c r="I76" s="81"/>
      <c r="J76" s="81"/>
      <c r="K76" s="81"/>
      <c r="L76" s="81"/>
      <c r="M76" s="81"/>
    </row>
    <row r="77">
      <c r="A77" s="17">
        <f t="shared" si="3"/>
        <v>26</v>
      </c>
      <c r="B77" s="83"/>
      <c r="C77" s="83"/>
      <c r="D77" s="83"/>
      <c r="E77" s="81"/>
      <c r="F77" s="24" t="str">
        <f t="shared" si="2"/>
        <v/>
      </c>
      <c r="G77" s="81"/>
      <c r="H77" s="81"/>
      <c r="I77" s="81"/>
      <c r="J77" s="81"/>
      <c r="K77" s="81"/>
      <c r="L77" s="81"/>
      <c r="M77" s="81"/>
    </row>
    <row r="78">
      <c r="A78" s="17">
        <f t="shared" si="3"/>
        <v>27</v>
      </c>
      <c r="B78" s="83"/>
      <c r="C78" s="83"/>
      <c r="D78" s="83"/>
      <c r="E78" s="81"/>
      <c r="F78" s="24" t="str">
        <f t="shared" si="2"/>
        <v/>
      </c>
      <c r="G78" s="81"/>
      <c r="H78" s="81"/>
      <c r="I78" s="81"/>
      <c r="J78" s="81"/>
      <c r="K78" s="81"/>
      <c r="L78" s="81"/>
      <c r="M78" s="81"/>
    </row>
    <row r="79">
      <c r="A79" s="17">
        <f t="shared" si="3"/>
        <v>28</v>
      </c>
      <c r="B79" s="83"/>
      <c r="C79" s="83"/>
      <c r="D79" s="83"/>
      <c r="E79" s="81"/>
      <c r="F79" s="24" t="str">
        <f t="shared" si="2"/>
        <v/>
      </c>
      <c r="G79" s="81"/>
      <c r="H79" s="81"/>
      <c r="I79" s="81"/>
      <c r="J79" s="81"/>
      <c r="K79" s="81"/>
      <c r="L79" s="81"/>
      <c r="M79" s="81"/>
    </row>
    <row r="80">
      <c r="A80" s="17">
        <f t="shared" si="3"/>
        <v>29</v>
      </c>
      <c r="B80" s="83"/>
      <c r="C80" s="83"/>
      <c r="D80" s="83"/>
      <c r="E80" s="81"/>
      <c r="F80" s="24" t="str">
        <f t="shared" si="2"/>
        <v/>
      </c>
      <c r="G80" s="81"/>
      <c r="H80" s="81"/>
      <c r="I80" s="81"/>
      <c r="J80" s="81"/>
      <c r="K80" s="81"/>
      <c r="L80" s="81"/>
      <c r="M80" s="81"/>
    </row>
    <row r="81">
      <c r="A81" s="17">
        <f t="shared" si="3"/>
        <v>30</v>
      </c>
      <c r="B81" s="83"/>
      <c r="C81" s="83"/>
      <c r="D81" s="83"/>
      <c r="E81" s="81"/>
      <c r="F81" s="24" t="str">
        <f t="shared" si="2"/>
        <v/>
      </c>
      <c r="G81" s="81"/>
      <c r="H81" s="81"/>
      <c r="I81" s="81"/>
      <c r="J81" s="81"/>
      <c r="K81" s="81"/>
      <c r="L81" s="81"/>
      <c r="M81" s="81"/>
    </row>
    <row r="82">
      <c r="A82" s="17">
        <f t="shared" si="3"/>
        <v>31</v>
      </c>
      <c r="B82" s="83"/>
      <c r="C82" s="83"/>
      <c r="D82" s="83"/>
      <c r="E82" s="81"/>
      <c r="F82" s="24" t="str">
        <f t="shared" si="2"/>
        <v/>
      </c>
      <c r="G82" s="81"/>
      <c r="H82" s="81"/>
      <c r="I82" s="81"/>
      <c r="J82" s="81"/>
      <c r="K82" s="81"/>
      <c r="L82" s="81"/>
      <c r="M82" s="81"/>
    </row>
    <row r="83">
      <c r="A83" s="17">
        <f t="shared" si="3"/>
        <v>32</v>
      </c>
      <c r="B83" s="83"/>
      <c r="C83" s="83"/>
      <c r="D83" s="83"/>
      <c r="E83" s="81"/>
      <c r="F83" s="24" t="str">
        <f t="shared" si="2"/>
        <v/>
      </c>
      <c r="G83" s="81"/>
      <c r="H83" s="81"/>
      <c r="I83" s="81"/>
      <c r="J83" s="81"/>
      <c r="K83" s="81"/>
      <c r="L83" s="81"/>
      <c r="M83" s="81"/>
    </row>
    <row r="84">
      <c r="A84" s="17">
        <f t="shared" si="3"/>
        <v>33</v>
      </c>
      <c r="B84" s="83"/>
      <c r="C84" s="83"/>
      <c r="D84" s="83"/>
      <c r="E84" s="81"/>
      <c r="F84" s="24" t="str">
        <f t="shared" si="2"/>
        <v/>
      </c>
      <c r="G84" s="81"/>
      <c r="H84" s="81"/>
      <c r="I84" s="81"/>
      <c r="J84" s="81"/>
      <c r="K84" s="81"/>
      <c r="L84" s="81"/>
      <c r="M84" s="81"/>
    </row>
    <row r="85">
      <c r="A85" s="17">
        <f t="shared" si="3"/>
        <v>34</v>
      </c>
      <c r="B85" s="83"/>
      <c r="C85" s="83"/>
      <c r="D85" s="83"/>
      <c r="E85" s="81"/>
      <c r="F85" s="24" t="str">
        <f t="shared" si="2"/>
        <v/>
      </c>
      <c r="G85" s="81"/>
      <c r="H85" s="81"/>
      <c r="I85" s="81"/>
      <c r="J85" s="81"/>
      <c r="K85" s="81"/>
      <c r="L85" s="81"/>
      <c r="M85" s="81"/>
    </row>
    <row r="86">
      <c r="A86" s="17">
        <f t="shared" si="3"/>
        <v>35</v>
      </c>
      <c r="B86" s="83"/>
      <c r="C86" s="83"/>
      <c r="D86" s="83"/>
      <c r="E86" s="81"/>
      <c r="F86" s="24" t="str">
        <f t="shared" si="2"/>
        <v/>
      </c>
      <c r="G86" s="81"/>
      <c r="H86" s="81"/>
      <c r="I86" s="81"/>
      <c r="J86" s="81"/>
      <c r="K86" s="81"/>
      <c r="L86" s="81"/>
      <c r="M86" s="81"/>
    </row>
    <row r="87">
      <c r="A87" s="17">
        <f t="shared" si="3"/>
        <v>36</v>
      </c>
      <c r="B87" s="83"/>
      <c r="C87" s="83"/>
      <c r="D87" s="83"/>
      <c r="E87" s="81"/>
      <c r="F87" s="24" t="str">
        <f t="shared" si="2"/>
        <v/>
      </c>
      <c r="G87" s="81"/>
      <c r="H87" s="81"/>
      <c r="I87" s="81"/>
      <c r="J87" s="81"/>
      <c r="K87" s="81"/>
      <c r="L87" s="81"/>
      <c r="M87" s="81"/>
    </row>
    <row r="88">
      <c r="A88" s="17">
        <f t="shared" si="3"/>
        <v>37</v>
      </c>
      <c r="B88" s="83"/>
      <c r="C88" s="83"/>
      <c r="D88" s="83"/>
      <c r="E88" s="81"/>
      <c r="F88" s="24" t="str">
        <f t="shared" si="2"/>
        <v/>
      </c>
      <c r="G88" s="81"/>
      <c r="H88" s="81"/>
      <c r="I88" s="81"/>
      <c r="J88" s="81"/>
      <c r="K88" s="81"/>
      <c r="L88" s="81"/>
      <c r="M88" s="81"/>
    </row>
    <row r="89">
      <c r="A89" s="17">
        <f t="shared" si="3"/>
        <v>38</v>
      </c>
      <c r="B89" s="83"/>
      <c r="C89" s="83"/>
      <c r="D89" s="83"/>
      <c r="E89" s="81"/>
      <c r="F89" s="24" t="str">
        <f t="shared" si="2"/>
        <v/>
      </c>
      <c r="G89" s="81"/>
      <c r="H89" s="81"/>
      <c r="I89" s="81"/>
      <c r="J89" s="81"/>
      <c r="K89" s="81"/>
      <c r="L89" s="81"/>
      <c r="M89" s="81"/>
    </row>
    <row r="90">
      <c r="A90" s="17">
        <f t="shared" si="3"/>
        <v>39</v>
      </c>
      <c r="B90" s="83"/>
      <c r="C90" s="83"/>
      <c r="D90" s="83"/>
      <c r="E90" s="81"/>
      <c r="F90" s="24" t="str">
        <f t="shared" si="2"/>
        <v/>
      </c>
      <c r="G90" s="81"/>
      <c r="H90" s="81"/>
      <c r="I90" s="81"/>
      <c r="J90" s="81"/>
      <c r="K90" s="81"/>
      <c r="L90" s="81"/>
      <c r="M90" s="81"/>
    </row>
    <row r="91">
      <c r="A91" s="17">
        <f t="shared" si="3"/>
        <v>40</v>
      </c>
      <c r="B91" s="83"/>
      <c r="C91" s="83"/>
      <c r="D91" s="83"/>
      <c r="E91" s="81"/>
      <c r="F91" s="24" t="str">
        <f t="shared" si="2"/>
        <v/>
      </c>
      <c r="G91" s="81"/>
      <c r="H91" s="81"/>
      <c r="I91" s="81"/>
      <c r="J91" s="81"/>
      <c r="K91" s="81"/>
      <c r="L91" s="81"/>
      <c r="M91" s="81"/>
    </row>
    <row r="92">
      <c r="A92" s="17">
        <f t="shared" si="3"/>
        <v>41</v>
      </c>
      <c r="B92" s="83"/>
      <c r="C92" s="83"/>
      <c r="D92" s="83"/>
      <c r="E92" s="81"/>
      <c r="F92" s="24" t="str">
        <f t="shared" si="2"/>
        <v/>
      </c>
      <c r="G92" s="81"/>
      <c r="H92" s="81"/>
      <c r="I92" s="81"/>
      <c r="J92" s="81"/>
      <c r="K92" s="81"/>
      <c r="L92" s="81"/>
      <c r="M92" s="81"/>
    </row>
    <row r="93">
      <c r="A93" s="17">
        <f t="shared" si="3"/>
        <v>42</v>
      </c>
      <c r="B93" s="83"/>
      <c r="C93" s="83"/>
      <c r="D93" s="83"/>
      <c r="E93" s="81"/>
      <c r="F93" s="24" t="str">
        <f t="shared" si="2"/>
        <v/>
      </c>
      <c r="G93" s="81"/>
      <c r="H93" s="81"/>
      <c r="I93" s="81"/>
      <c r="J93" s="81"/>
      <c r="K93" s="81"/>
      <c r="L93" s="81"/>
      <c r="M93" s="81"/>
    </row>
    <row r="94">
      <c r="A94" s="17">
        <f t="shared" si="3"/>
        <v>43</v>
      </c>
      <c r="B94" s="83"/>
      <c r="C94" s="83"/>
      <c r="D94" s="83"/>
      <c r="E94" s="81"/>
      <c r="F94" s="24" t="str">
        <f t="shared" si="2"/>
        <v/>
      </c>
      <c r="G94" s="81"/>
      <c r="H94" s="81"/>
      <c r="I94" s="81"/>
      <c r="J94" s="81"/>
      <c r="K94" s="81"/>
      <c r="L94" s="81"/>
      <c r="M94" s="81"/>
    </row>
    <row r="95">
      <c r="A95" s="17">
        <f t="shared" si="3"/>
        <v>44</v>
      </c>
      <c r="B95" s="83"/>
      <c r="C95" s="83"/>
      <c r="D95" s="83"/>
      <c r="E95" s="81"/>
      <c r="F95" s="24" t="str">
        <f t="shared" si="2"/>
        <v/>
      </c>
      <c r="G95" s="81"/>
      <c r="H95" s="81"/>
      <c r="I95" s="81"/>
      <c r="J95" s="81"/>
      <c r="K95" s="81"/>
      <c r="L95" s="81"/>
      <c r="M95" s="81"/>
    </row>
    <row r="96">
      <c r="A96" s="17">
        <f t="shared" si="3"/>
        <v>45</v>
      </c>
      <c r="B96" s="83"/>
      <c r="C96" s="83"/>
      <c r="D96" s="83"/>
      <c r="E96" s="81"/>
      <c r="F96" s="24" t="str">
        <f t="shared" si="2"/>
        <v/>
      </c>
      <c r="G96" s="81"/>
      <c r="H96" s="81"/>
      <c r="I96" s="81"/>
      <c r="J96" s="81"/>
      <c r="K96" s="81"/>
      <c r="L96" s="81"/>
      <c r="M96" s="81"/>
    </row>
    <row r="97">
      <c r="A97" s="17">
        <f t="shared" si="3"/>
        <v>46</v>
      </c>
      <c r="B97" s="83"/>
      <c r="C97" s="83"/>
      <c r="D97" s="83"/>
      <c r="E97" s="81"/>
      <c r="F97" s="24" t="str">
        <f t="shared" si="2"/>
        <v/>
      </c>
      <c r="G97" s="81"/>
      <c r="H97" s="81"/>
      <c r="I97" s="81"/>
      <c r="J97" s="81"/>
      <c r="K97" s="81"/>
      <c r="L97" s="81"/>
      <c r="M97" s="81"/>
    </row>
    <row r="98">
      <c r="A98" s="17">
        <f t="shared" si="3"/>
        <v>47</v>
      </c>
      <c r="B98" s="83"/>
      <c r="C98" s="83"/>
      <c r="D98" s="83"/>
      <c r="E98" s="81"/>
      <c r="F98" s="24" t="str">
        <f t="shared" si="2"/>
        <v/>
      </c>
      <c r="G98" s="81"/>
      <c r="H98" s="81"/>
      <c r="I98" s="81"/>
      <c r="J98" s="81"/>
      <c r="K98" s="81"/>
      <c r="L98" s="81"/>
      <c r="M98" s="81"/>
    </row>
    <row r="99">
      <c r="A99" s="17">
        <f t="shared" si="3"/>
        <v>48</v>
      </c>
      <c r="B99" s="83"/>
      <c r="C99" s="83"/>
      <c r="D99" s="83"/>
      <c r="E99" s="81"/>
      <c r="F99" s="24" t="str">
        <f t="shared" si="2"/>
        <v/>
      </c>
      <c r="G99" s="81"/>
      <c r="H99" s="81"/>
      <c r="I99" s="81"/>
      <c r="J99" s="81"/>
      <c r="K99" s="81"/>
      <c r="L99" s="81"/>
      <c r="M99" s="81"/>
    </row>
    <row r="100">
      <c r="A100" s="17">
        <f t="shared" si="3"/>
        <v>49</v>
      </c>
      <c r="B100" s="83"/>
      <c r="C100" s="83"/>
      <c r="D100" s="83"/>
      <c r="E100" s="81"/>
      <c r="F100" s="24" t="str">
        <f t="shared" si="2"/>
        <v/>
      </c>
      <c r="G100" s="81"/>
      <c r="H100" s="81"/>
      <c r="I100" s="81"/>
      <c r="J100" s="81"/>
      <c r="K100" s="81"/>
      <c r="L100" s="81"/>
      <c r="M100" s="81"/>
    </row>
    <row r="101">
      <c r="A101" s="17">
        <f t="shared" si="3"/>
        <v>50</v>
      </c>
      <c r="B101" s="83"/>
      <c r="C101" s="83"/>
      <c r="D101" s="83"/>
      <c r="E101" s="81"/>
      <c r="F101" s="24" t="str">
        <f t="shared" si="2"/>
        <v/>
      </c>
      <c r="G101" s="81"/>
      <c r="H101" s="81"/>
      <c r="I101" s="81"/>
      <c r="J101" s="81"/>
      <c r="K101" s="81"/>
      <c r="L101" s="81"/>
      <c r="M101" s="81"/>
    </row>
    <row r="102">
      <c r="A102" s="17">
        <f t="shared" si="3"/>
        <v>51</v>
      </c>
      <c r="B102" s="83"/>
      <c r="C102" s="83"/>
      <c r="D102" s="83"/>
      <c r="E102" s="81"/>
      <c r="F102" s="24" t="str">
        <f t="shared" si="2"/>
        <v/>
      </c>
      <c r="G102" s="81"/>
      <c r="H102" s="81"/>
      <c r="I102" s="81"/>
      <c r="J102" s="81"/>
      <c r="K102" s="81"/>
      <c r="L102" s="81"/>
      <c r="M102" s="81"/>
    </row>
    <row r="103">
      <c r="A103" s="17">
        <f t="shared" si="3"/>
        <v>52</v>
      </c>
      <c r="B103" s="83"/>
      <c r="C103" s="83"/>
      <c r="D103" s="83"/>
      <c r="E103" s="81"/>
      <c r="F103" s="24" t="str">
        <f t="shared" si="2"/>
        <v/>
      </c>
      <c r="G103" s="81"/>
      <c r="H103" s="81"/>
      <c r="I103" s="81"/>
      <c r="J103" s="81"/>
      <c r="K103" s="81"/>
      <c r="L103" s="81"/>
      <c r="M103" s="81"/>
    </row>
    <row r="104">
      <c r="A104" s="17">
        <f t="shared" si="3"/>
        <v>53</v>
      </c>
      <c r="B104" s="83"/>
      <c r="C104" s="83"/>
      <c r="D104" s="83"/>
      <c r="E104" s="81"/>
      <c r="F104" s="24" t="str">
        <f t="shared" si="2"/>
        <v/>
      </c>
      <c r="G104" s="81"/>
      <c r="H104" s="81"/>
      <c r="I104" s="81"/>
      <c r="J104" s="81"/>
      <c r="K104" s="81"/>
      <c r="L104" s="81"/>
      <c r="M104" s="81"/>
    </row>
    <row r="105">
      <c r="A105" s="17">
        <f t="shared" si="3"/>
        <v>54</v>
      </c>
      <c r="B105" s="83"/>
      <c r="C105" s="83"/>
      <c r="D105" s="83"/>
      <c r="E105" s="81"/>
      <c r="F105" s="24" t="str">
        <f t="shared" si="2"/>
        <v/>
      </c>
      <c r="G105" s="81"/>
      <c r="H105" s="81"/>
      <c r="I105" s="81"/>
      <c r="J105" s="81"/>
      <c r="K105" s="81"/>
      <c r="L105" s="81"/>
      <c r="M105" s="81"/>
    </row>
    <row r="106">
      <c r="A106" s="17">
        <f t="shared" si="3"/>
        <v>55</v>
      </c>
      <c r="B106" s="83"/>
      <c r="C106" s="83"/>
      <c r="D106" s="83"/>
      <c r="E106" s="81"/>
      <c r="F106" s="24" t="str">
        <f t="shared" si="2"/>
        <v/>
      </c>
      <c r="G106" s="81"/>
      <c r="H106" s="81"/>
      <c r="I106" s="81"/>
      <c r="J106" s="81"/>
      <c r="K106" s="81"/>
      <c r="L106" s="81"/>
      <c r="M106" s="81"/>
    </row>
    <row r="107">
      <c r="A107" s="17">
        <f t="shared" si="3"/>
        <v>56</v>
      </c>
      <c r="B107" s="83"/>
      <c r="C107" s="83"/>
      <c r="D107" s="83"/>
      <c r="E107" s="81"/>
      <c r="F107" s="24" t="str">
        <f t="shared" si="2"/>
        <v/>
      </c>
      <c r="G107" s="81"/>
      <c r="H107" s="81"/>
      <c r="I107" s="81"/>
      <c r="J107" s="81"/>
      <c r="K107" s="81"/>
      <c r="L107" s="81"/>
      <c r="M107" s="81"/>
    </row>
    <row r="108">
      <c r="A108" s="17">
        <f t="shared" si="3"/>
        <v>57</v>
      </c>
      <c r="B108" s="83"/>
      <c r="C108" s="83"/>
      <c r="D108" s="83"/>
      <c r="E108" s="81"/>
      <c r="F108" s="24" t="str">
        <f t="shared" si="2"/>
        <v/>
      </c>
      <c r="G108" s="81"/>
      <c r="H108" s="81"/>
      <c r="I108" s="81"/>
      <c r="J108" s="81"/>
      <c r="K108" s="81"/>
      <c r="L108" s="81"/>
      <c r="M108" s="81"/>
    </row>
    <row r="109">
      <c r="A109" s="17">
        <f t="shared" si="3"/>
        <v>58</v>
      </c>
      <c r="B109" s="83"/>
      <c r="C109" s="83"/>
      <c r="D109" s="83"/>
      <c r="E109" s="81"/>
      <c r="F109" s="24" t="str">
        <f t="shared" si="2"/>
        <v/>
      </c>
      <c r="G109" s="81"/>
      <c r="H109" s="81"/>
      <c r="I109" s="81"/>
      <c r="J109" s="81"/>
      <c r="K109" s="81"/>
      <c r="L109" s="81"/>
      <c r="M109" s="81"/>
    </row>
    <row r="110">
      <c r="A110" s="17">
        <f t="shared" si="3"/>
        <v>59</v>
      </c>
      <c r="B110" s="83"/>
      <c r="C110" s="83"/>
      <c r="D110" s="83"/>
      <c r="E110" s="81"/>
      <c r="F110" s="24" t="str">
        <f t="shared" si="2"/>
        <v/>
      </c>
      <c r="G110" s="81"/>
      <c r="H110" s="81"/>
      <c r="I110" s="81"/>
      <c r="J110" s="81"/>
      <c r="K110" s="81"/>
      <c r="L110" s="81"/>
      <c r="M110" s="81"/>
    </row>
    <row r="111">
      <c r="A111" s="17">
        <f t="shared" si="3"/>
        <v>60</v>
      </c>
      <c r="B111" s="83"/>
      <c r="C111" s="83"/>
      <c r="D111" s="83"/>
      <c r="E111" s="81"/>
      <c r="F111" s="24" t="str">
        <f t="shared" si="2"/>
        <v/>
      </c>
      <c r="G111" s="81"/>
      <c r="H111" s="81"/>
      <c r="I111" s="81"/>
      <c r="J111" s="81"/>
      <c r="K111" s="81"/>
      <c r="L111" s="81"/>
      <c r="M111" s="81"/>
    </row>
    <row r="112">
      <c r="A112" s="17">
        <f t="shared" si="3"/>
        <v>61</v>
      </c>
      <c r="B112" s="83"/>
      <c r="C112" s="83"/>
      <c r="D112" s="83"/>
      <c r="E112" s="81"/>
      <c r="F112" s="24" t="str">
        <f t="shared" si="2"/>
        <v/>
      </c>
      <c r="G112" s="81"/>
      <c r="H112" s="81"/>
      <c r="I112" s="81"/>
      <c r="J112" s="81"/>
      <c r="K112" s="81"/>
      <c r="L112" s="81"/>
      <c r="M112" s="81"/>
    </row>
    <row r="113">
      <c r="A113" s="17">
        <f t="shared" si="3"/>
        <v>62</v>
      </c>
      <c r="B113" s="83"/>
      <c r="C113" s="83"/>
      <c r="D113" s="83"/>
      <c r="E113" s="81"/>
      <c r="F113" s="24" t="str">
        <f t="shared" si="2"/>
        <v/>
      </c>
      <c r="G113" s="81"/>
      <c r="H113" s="81"/>
      <c r="I113" s="81"/>
      <c r="J113" s="81"/>
      <c r="K113" s="81"/>
      <c r="L113" s="81"/>
      <c r="M113" s="81"/>
    </row>
    <row r="114">
      <c r="A114" s="17">
        <f t="shared" si="3"/>
        <v>63</v>
      </c>
      <c r="B114" s="83"/>
      <c r="C114" s="83"/>
      <c r="D114" s="83"/>
      <c r="E114" s="81"/>
      <c r="F114" s="24" t="str">
        <f t="shared" si="2"/>
        <v/>
      </c>
      <c r="G114" s="81"/>
      <c r="H114" s="81"/>
      <c r="I114" s="81"/>
      <c r="J114" s="81"/>
      <c r="K114" s="81"/>
      <c r="L114" s="81"/>
      <c r="M114" s="81"/>
    </row>
    <row r="115">
      <c r="A115" s="17">
        <f t="shared" si="3"/>
        <v>64</v>
      </c>
      <c r="B115" s="83"/>
      <c r="C115" s="83"/>
      <c r="D115" s="83"/>
      <c r="E115" s="81"/>
      <c r="F115" s="24" t="str">
        <f t="shared" si="2"/>
        <v/>
      </c>
      <c r="G115" s="81"/>
      <c r="H115" s="81"/>
      <c r="I115" s="81"/>
      <c r="J115" s="81"/>
      <c r="K115" s="81"/>
      <c r="L115" s="81"/>
      <c r="M115" s="81"/>
    </row>
    <row r="116">
      <c r="A116" s="17">
        <f t="shared" si="3"/>
        <v>65</v>
      </c>
      <c r="B116" s="83"/>
      <c r="C116" s="83"/>
      <c r="D116" s="83"/>
      <c r="E116" s="81"/>
      <c r="F116" s="24" t="str">
        <f t="shared" si="2"/>
        <v/>
      </c>
      <c r="G116" s="81"/>
      <c r="H116" s="81"/>
      <c r="I116" s="81"/>
      <c r="J116" s="81"/>
      <c r="K116" s="81"/>
      <c r="L116" s="81"/>
      <c r="M116" s="81"/>
    </row>
    <row r="117">
      <c r="A117" s="17">
        <f t="shared" si="3"/>
        <v>66</v>
      </c>
      <c r="B117" s="83"/>
      <c r="C117" s="83"/>
      <c r="D117" s="83"/>
      <c r="E117" s="81"/>
      <c r="F117" s="24" t="str">
        <f t="shared" si="2"/>
        <v/>
      </c>
      <c r="G117" s="81"/>
      <c r="H117" s="81"/>
      <c r="I117" s="81"/>
      <c r="J117" s="81"/>
      <c r="K117" s="81"/>
      <c r="L117" s="81"/>
      <c r="M117" s="81"/>
    </row>
    <row r="118">
      <c r="A118" s="17">
        <f t="shared" si="3"/>
        <v>67</v>
      </c>
      <c r="B118" s="83"/>
      <c r="C118" s="83"/>
      <c r="D118" s="83"/>
      <c r="E118" s="81"/>
      <c r="F118" s="24" t="str">
        <f t="shared" si="2"/>
        <v/>
      </c>
      <c r="G118" s="81"/>
      <c r="H118" s="81"/>
      <c r="I118" s="81"/>
      <c r="J118" s="81"/>
      <c r="K118" s="81"/>
      <c r="L118" s="81"/>
      <c r="M118" s="81"/>
    </row>
    <row r="119">
      <c r="A119" s="17">
        <f t="shared" si="3"/>
        <v>68</v>
      </c>
      <c r="B119" s="82"/>
      <c r="C119" s="83"/>
      <c r="D119" s="83"/>
      <c r="E119" s="81"/>
      <c r="F119" s="24" t="str">
        <f t="shared" si="2"/>
        <v/>
      </c>
      <c r="G119" s="81"/>
      <c r="H119" s="81"/>
      <c r="I119" s="81"/>
      <c r="J119" s="81"/>
      <c r="K119" s="81"/>
      <c r="L119" s="81"/>
      <c r="M119" s="81"/>
    </row>
    <row r="120">
      <c r="A120" s="17">
        <f t="shared" si="3"/>
        <v>69</v>
      </c>
      <c r="B120" s="83"/>
      <c r="C120" s="83"/>
      <c r="D120" s="83"/>
      <c r="E120" s="81"/>
      <c r="F120" s="24" t="str">
        <f t="shared" si="2"/>
        <v/>
      </c>
      <c r="G120" s="81"/>
      <c r="H120" s="81"/>
      <c r="I120" s="81"/>
      <c r="J120" s="81"/>
      <c r="K120" s="81"/>
      <c r="L120" s="81"/>
      <c r="M120" s="81"/>
    </row>
    <row r="121">
      <c r="A121" s="17">
        <f t="shared" si="3"/>
        <v>70</v>
      </c>
      <c r="B121" s="83"/>
      <c r="C121" s="83"/>
      <c r="D121" s="83"/>
      <c r="E121" s="81"/>
      <c r="F121" s="24" t="str">
        <f t="shared" si="2"/>
        <v/>
      </c>
      <c r="G121" s="81"/>
      <c r="H121" s="81"/>
      <c r="I121" s="81"/>
      <c r="J121" s="81"/>
      <c r="K121" s="81"/>
      <c r="L121" s="81"/>
      <c r="M121" s="81"/>
    </row>
    <row r="122">
      <c r="A122" s="17">
        <f t="shared" si="3"/>
        <v>71</v>
      </c>
      <c r="B122" s="83"/>
      <c r="C122" s="83"/>
      <c r="D122" s="83"/>
      <c r="E122" s="81"/>
      <c r="F122" s="24" t="str">
        <f t="shared" si="2"/>
        <v/>
      </c>
      <c r="G122" s="81"/>
      <c r="H122" s="81"/>
      <c r="I122" s="81"/>
      <c r="J122" s="81"/>
      <c r="K122" s="81"/>
      <c r="L122" s="81"/>
      <c r="M122" s="81"/>
    </row>
    <row r="123">
      <c r="A123" s="17">
        <f t="shared" si="3"/>
        <v>72</v>
      </c>
      <c r="B123" s="83"/>
      <c r="C123" s="83"/>
      <c r="D123" s="83"/>
      <c r="E123" s="81"/>
      <c r="F123" s="24" t="str">
        <f t="shared" si="2"/>
        <v/>
      </c>
      <c r="G123" s="81"/>
      <c r="H123" s="81"/>
      <c r="I123" s="81"/>
      <c r="J123" s="81"/>
      <c r="K123" s="81"/>
      <c r="L123" s="81"/>
      <c r="M123" s="81"/>
    </row>
    <row r="124">
      <c r="A124" s="17">
        <f t="shared" si="3"/>
        <v>73</v>
      </c>
      <c r="B124" s="83"/>
      <c r="C124" s="83"/>
      <c r="D124" s="83"/>
      <c r="E124" s="81"/>
      <c r="F124" s="24" t="str">
        <f t="shared" si="2"/>
        <v/>
      </c>
      <c r="G124" s="81"/>
      <c r="H124" s="81"/>
      <c r="I124" s="81"/>
      <c r="J124" s="81"/>
      <c r="K124" s="81"/>
      <c r="L124" s="81"/>
      <c r="M124" s="81"/>
    </row>
    <row r="125">
      <c r="A125" s="17">
        <f t="shared" si="3"/>
        <v>74</v>
      </c>
      <c r="B125" s="83"/>
      <c r="C125" s="83"/>
      <c r="D125" s="83"/>
      <c r="E125" s="81"/>
      <c r="F125" s="24" t="str">
        <f t="shared" si="2"/>
        <v/>
      </c>
      <c r="G125" s="81"/>
      <c r="H125" s="81"/>
      <c r="I125" s="81"/>
      <c r="J125" s="81"/>
      <c r="K125" s="81"/>
      <c r="L125" s="81"/>
      <c r="M125" s="81"/>
    </row>
    <row r="126">
      <c r="A126" s="17">
        <f t="shared" si="3"/>
        <v>75</v>
      </c>
      <c r="B126" s="83"/>
      <c r="C126" s="83"/>
      <c r="D126" s="83"/>
      <c r="E126" s="81"/>
      <c r="F126" s="24" t="str">
        <f t="shared" si="2"/>
        <v/>
      </c>
      <c r="G126" s="81"/>
      <c r="H126" s="81"/>
      <c r="I126" s="81"/>
      <c r="J126" s="81"/>
      <c r="K126" s="81"/>
      <c r="L126" s="81"/>
      <c r="M126" s="81"/>
    </row>
    <row r="127">
      <c r="A127" s="17">
        <f t="shared" si="3"/>
        <v>76</v>
      </c>
      <c r="B127" s="83"/>
      <c r="C127" s="83"/>
      <c r="D127" s="83"/>
      <c r="E127" s="81"/>
      <c r="F127" s="24" t="str">
        <f t="shared" si="2"/>
        <v/>
      </c>
      <c r="G127" s="81"/>
      <c r="H127" s="81"/>
      <c r="I127" s="81"/>
      <c r="J127" s="81"/>
      <c r="K127" s="81"/>
      <c r="L127" s="81"/>
      <c r="M127" s="81"/>
    </row>
    <row r="128">
      <c r="A128" s="17">
        <f t="shared" si="3"/>
        <v>77</v>
      </c>
      <c r="B128" s="83"/>
      <c r="C128" s="83"/>
      <c r="D128" s="83"/>
      <c r="E128" s="81"/>
      <c r="F128" s="24" t="str">
        <f t="shared" si="2"/>
        <v/>
      </c>
      <c r="G128" s="81"/>
      <c r="H128" s="81"/>
      <c r="I128" s="81"/>
      <c r="J128" s="81"/>
      <c r="K128" s="81"/>
      <c r="L128" s="81"/>
      <c r="M128" s="81"/>
    </row>
    <row r="129">
      <c r="A129" s="17">
        <f t="shared" si="3"/>
        <v>78</v>
      </c>
      <c r="B129" s="83"/>
      <c r="C129" s="83"/>
      <c r="D129" s="83"/>
      <c r="E129" s="81"/>
      <c r="F129" s="24" t="str">
        <f t="shared" si="2"/>
        <v/>
      </c>
      <c r="G129" s="81"/>
      <c r="H129" s="81"/>
      <c r="I129" s="81"/>
      <c r="J129" s="81"/>
      <c r="K129" s="81"/>
      <c r="L129" s="81"/>
      <c r="M129" s="81"/>
    </row>
    <row r="130">
      <c r="A130" s="17">
        <f t="shared" si="3"/>
        <v>79</v>
      </c>
      <c r="B130" s="83"/>
      <c r="C130" s="83"/>
      <c r="D130" s="83"/>
      <c r="E130" s="81"/>
      <c r="F130" s="24" t="str">
        <f t="shared" si="2"/>
        <v/>
      </c>
      <c r="G130" s="81"/>
      <c r="H130" s="81"/>
      <c r="I130" s="81"/>
      <c r="J130" s="81"/>
      <c r="K130" s="81"/>
      <c r="L130" s="81"/>
      <c r="M130" s="81"/>
    </row>
    <row r="131">
      <c r="A131" s="17">
        <f t="shared" si="3"/>
        <v>80</v>
      </c>
      <c r="B131" s="83"/>
      <c r="C131" s="83"/>
      <c r="D131" s="83"/>
      <c r="E131" s="81"/>
      <c r="F131" s="24" t="str">
        <f t="shared" si="2"/>
        <v/>
      </c>
      <c r="G131" s="81"/>
      <c r="H131" s="81"/>
      <c r="I131" s="81"/>
      <c r="J131" s="81"/>
      <c r="K131" s="81"/>
      <c r="L131" s="81"/>
      <c r="M131" s="81"/>
    </row>
    <row r="132">
      <c r="A132" s="17">
        <f t="shared" si="3"/>
        <v>81</v>
      </c>
      <c r="B132" s="83"/>
      <c r="C132" s="83"/>
      <c r="D132" s="83"/>
      <c r="E132" s="81"/>
      <c r="F132" s="24" t="str">
        <f t="shared" si="2"/>
        <v/>
      </c>
      <c r="G132" s="81"/>
      <c r="H132" s="81"/>
      <c r="I132" s="81"/>
      <c r="J132" s="81"/>
      <c r="K132" s="81"/>
      <c r="L132" s="81"/>
      <c r="M132" s="81"/>
    </row>
    <row r="133">
      <c r="A133" s="17">
        <f t="shared" si="3"/>
        <v>82</v>
      </c>
      <c r="B133" s="83"/>
      <c r="C133" s="83"/>
      <c r="D133" s="83"/>
      <c r="E133" s="81"/>
      <c r="F133" s="24" t="str">
        <f t="shared" si="2"/>
        <v/>
      </c>
      <c r="G133" s="81"/>
      <c r="H133" s="81"/>
      <c r="I133" s="81"/>
      <c r="J133" s="81"/>
      <c r="K133" s="81"/>
      <c r="L133" s="81"/>
      <c r="M133" s="81"/>
    </row>
    <row r="134">
      <c r="A134" s="17">
        <f t="shared" si="3"/>
        <v>83</v>
      </c>
      <c r="B134" s="83"/>
      <c r="C134" s="83"/>
      <c r="D134" s="83"/>
      <c r="E134" s="81"/>
      <c r="F134" s="24" t="str">
        <f t="shared" si="2"/>
        <v/>
      </c>
      <c r="G134" s="81"/>
      <c r="H134" s="81"/>
      <c r="I134" s="81"/>
      <c r="J134" s="81"/>
      <c r="K134" s="81"/>
      <c r="L134" s="81"/>
      <c r="M134" s="81"/>
    </row>
    <row r="135">
      <c r="A135" s="17">
        <f t="shared" si="3"/>
        <v>84</v>
      </c>
      <c r="B135" s="83"/>
      <c r="C135" s="83"/>
      <c r="D135" s="83"/>
      <c r="E135" s="81"/>
      <c r="F135" s="24" t="str">
        <f t="shared" si="2"/>
        <v/>
      </c>
      <c r="G135" s="81"/>
      <c r="H135" s="81"/>
      <c r="I135" s="81"/>
      <c r="J135" s="81"/>
      <c r="K135" s="81"/>
      <c r="L135" s="81"/>
      <c r="M135" s="81"/>
    </row>
    <row r="136">
      <c r="A136" s="17">
        <f t="shared" si="3"/>
        <v>85</v>
      </c>
      <c r="B136" s="83"/>
      <c r="C136" s="83"/>
      <c r="D136" s="83"/>
      <c r="E136" s="81"/>
      <c r="F136" s="24" t="str">
        <f t="shared" si="2"/>
        <v/>
      </c>
      <c r="G136" s="81"/>
      <c r="H136" s="81"/>
      <c r="I136" s="81"/>
      <c r="J136" s="81"/>
      <c r="K136" s="81"/>
      <c r="L136" s="81"/>
      <c r="M136" s="81"/>
    </row>
    <row r="137">
      <c r="A137" s="17">
        <f t="shared" si="3"/>
        <v>86</v>
      </c>
      <c r="B137" s="83"/>
      <c r="C137" s="83"/>
      <c r="D137" s="83"/>
      <c r="E137" s="81"/>
      <c r="F137" s="24" t="str">
        <f t="shared" si="2"/>
        <v/>
      </c>
      <c r="G137" s="81"/>
      <c r="H137" s="81"/>
      <c r="I137" s="81"/>
      <c r="J137" s="81"/>
      <c r="K137" s="81"/>
      <c r="L137" s="81"/>
      <c r="M137" s="81"/>
    </row>
    <row r="138">
      <c r="A138" s="17">
        <f t="shared" si="3"/>
        <v>87</v>
      </c>
      <c r="B138" s="83"/>
      <c r="C138" s="83"/>
      <c r="D138" s="83"/>
      <c r="E138" s="81"/>
      <c r="F138" s="24" t="str">
        <f t="shared" si="2"/>
        <v/>
      </c>
      <c r="G138" s="81"/>
      <c r="H138" s="81"/>
      <c r="I138" s="81"/>
      <c r="J138" s="81"/>
      <c r="K138" s="81"/>
      <c r="L138" s="81"/>
      <c r="M138" s="81"/>
    </row>
    <row r="139">
      <c r="A139" s="17">
        <f t="shared" si="3"/>
        <v>88</v>
      </c>
      <c r="B139" s="83"/>
      <c r="C139" s="83"/>
      <c r="D139" s="83"/>
      <c r="E139" s="81"/>
      <c r="F139" s="24" t="str">
        <f t="shared" si="2"/>
        <v/>
      </c>
      <c r="G139" s="81"/>
      <c r="H139" s="81"/>
      <c r="I139" s="81"/>
      <c r="J139" s="81"/>
      <c r="K139" s="81"/>
      <c r="L139" s="81"/>
      <c r="M139" s="81"/>
    </row>
    <row r="140">
      <c r="A140" s="17">
        <f t="shared" si="3"/>
        <v>89</v>
      </c>
      <c r="B140" s="83"/>
      <c r="C140" s="83"/>
      <c r="D140" s="83"/>
      <c r="E140" s="81"/>
      <c r="F140" s="24" t="str">
        <f t="shared" si="2"/>
        <v/>
      </c>
      <c r="G140" s="81"/>
      <c r="H140" s="81"/>
      <c r="I140" s="81"/>
      <c r="J140" s="81"/>
      <c r="K140" s="81"/>
      <c r="L140" s="81"/>
      <c r="M140" s="81"/>
    </row>
    <row r="141">
      <c r="A141" s="17">
        <f t="shared" si="3"/>
        <v>90</v>
      </c>
      <c r="B141" s="83"/>
      <c r="C141" s="83"/>
      <c r="D141" s="83"/>
      <c r="E141" s="81"/>
      <c r="F141" s="24" t="str">
        <f t="shared" si="2"/>
        <v/>
      </c>
      <c r="G141" s="81"/>
      <c r="H141" s="81"/>
      <c r="I141" s="81"/>
      <c r="J141" s="81"/>
      <c r="K141" s="81"/>
      <c r="L141" s="81"/>
      <c r="M141" s="81"/>
    </row>
    <row r="142">
      <c r="A142" s="17">
        <f t="shared" si="3"/>
        <v>91</v>
      </c>
      <c r="B142" s="83"/>
      <c r="C142" s="83"/>
      <c r="D142" s="83"/>
      <c r="E142" s="81"/>
      <c r="F142" s="24" t="str">
        <f t="shared" si="2"/>
        <v/>
      </c>
      <c r="G142" s="81"/>
      <c r="H142" s="81"/>
      <c r="I142" s="81"/>
      <c r="J142" s="81"/>
      <c r="K142" s="81"/>
      <c r="L142" s="81"/>
      <c r="M142" s="81"/>
    </row>
    <row r="143">
      <c r="A143" s="17">
        <f t="shared" si="3"/>
        <v>92</v>
      </c>
      <c r="B143" s="83"/>
      <c r="C143" s="83"/>
      <c r="D143" s="83"/>
      <c r="E143" s="81"/>
      <c r="F143" s="24" t="str">
        <f t="shared" si="2"/>
        <v/>
      </c>
      <c r="G143" s="81"/>
      <c r="H143" s="81"/>
      <c r="I143" s="81"/>
      <c r="J143" s="81"/>
      <c r="K143" s="81"/>
      <c r="L143" s="81"/>
      <c r="M143" s="81"/>
    </row>
    <row r="144">
      <c r="A144" s="17">
        <f t="shared" si="3"/>
        <v>93</v>
      </c>
      <c r="B144" s="83"/>
      <c r="C144" s="83"/>
      <c r="D144" s="83"/>
      <c r="E144" s="81"/>
      <c r="F144" s="24" t="str">
        <f t="shared" si="2"/>
        <v/>
      </c>
      <c r="G144" s="81"/>
      <c r="H144" s="81"/>
      <c r="I144" s="81"/>
      <c r="J144" s="81"/>
      <c r="K144" s="81"/>
      <c r="L144" s="81"/>
      <c r="M144" s="81"/>
    </row>
    <row r="145">
      <c r="A145" s="17">
        <f t="shared" si="3"/>
        <v>94</v>
      </c>
      <c r="B145" s="83"/>
      <c r="C145" s="83"/>
      <c r="D145" s="83"/>
      <c r="E145" s="81"/>
      <c r="F145" s="24" t="str">
        <f t="shared" si="2"/>
        <v/>
      </c>
      <c r="G145" s="81"/>
      <c r="H145" s="81"/>
      <c r="I145" s="81"/>
      <c r="J145" s="81"/>
      <c r="K145" s="81"/>
      <c r="L145" s="81"/>
      <c r="M145" s="81"/>
    </row>
    <row r="146">
      <c r="A146" s="17">
        <f t="shared" si="3"/>
        <v>95</v>
      </c>
      <c r="B146" s="83"/>
      <c r="C146" s="83"/>
      <c r="D146" s="83"/>
      <c r="E146" s="81"/>
      <c r="F146" s="24" t="str">
        <f t="shared" si="2"/>
        <v/>
      </c>
      <c r="G146" s="81"/>
      <c r="H146" s="81"/>
      <c r="I146" s="81"/>
      <c r="J146" s="81"/>
      <c r="K146" s="81"/>
      <c r="L146" s="81"/>
      <c r="M146" s="81"/>
    </row>
    <row r="147">
      <c r="A147" s="17">
        <f t="shared" si="3"/>
        <v>96</v>
      </c>
      <c r="B147" s="83"/>
      <c r="C147" s="83"/>
      <c r="D147" s="83"/>
      <c r="E147" s="81"/>
      <c r="F147" s="24" t="str">
        <f t="shared" si="2"/>
        <v/>
      </c>
      <c r="G147" s="81"/>
      <c r="H147" s="81"/>
      <c r="I147" s="81"/>
      <c r="J147" s="81"/>
      <c r="K147" s="81"/>
      <c r="L147" s="81"/>
      <c r="M147" s="81"/>
    </row>
    <row r="148">
      <c r="A148" s="17">
        <f t="shared" si="3"/>
        <v>97</v>
      </c>
      <c r="B148" s="83"/>
      <c r="C148" s="83"/>
      <c r="D148" s="83"/>
      <c r="E148" s="81"/>
      <c r="F148" s="24" t="str">
        <f t="shared" si="2"/>
        <v/>
      </c>
      <c r="G148" s="81"/>
      <c r="H148" s="81"/>
      <c r="I148" s="81"/>
      <c r="J148" s="81"/>
      <c r="K148" s="81"/>
      <c r="L148" s="81"/>
      <c r="M148" s="81"/>
    </row>
    <row r="149">
      <c r="A149" s="17">
        <f t="shared" si="3"/>
        <v>98</v>
      </c>
      <c r="B149" s="83"/>
      <c r="C149" s="83"/>
      <c r="D149" s="83"/>
      <c r="E149" s="81"/>
      <c r="F149" s="24" t="str">
        <f t="shared" si="2"/>
        <v/>
      </c>
      <c r="G149" s="81"/>
      <c r="H149" s="81"/>
      <c r="I149" s="81"/>
      <c r="J149" s="81"/>
      <c r="K149" s="81"/>
      <c r="L149" s="81"/>
      <c r="M149" s="81"/>
    </row>
    <row r="150">
      <c r="A150" s="17">
        <f t="shared" si="3"/>
        <v>99</v>
      </c>
      <c r="B150" s="83"/>
      <c r="C150" s="83"/>
      <c r="D150" s="83"/>
      <c r="E150" s="81"/>
      <c r="F150" s="24" t="str">
        <f t="shared" si="2"/>
        <v/>
      </c>
      <c r="G150" s="81"/>
      <c r="H150" s="81"/>
      <c r="I150" s="81"/>
      <c r="J150" s="81"/>
      <c r="K150" s="81"/>
      <c r="L150" s="81"/>
      <c r="M150" s="81"/>
    </row>
    <row r="151">
      <c r="A151" s="17">
        <f t="shared" si="3"/>
        <v>100</v>
      </c>
      <c r="B151" s="83"/>
      <c r="C151" s="83"/>
      <c r="D151" s="83"/>
      <c r="E151" s="81"/>
      <c r="F151" s="24" t="str">
        <f t="shared" si="2"/>
        <v/>
      </c>
      <c r="G151" s="81"/>
      <c r="H151" s="81"/>
      <c r="I151" s="81"/>
      <c r="J151" s="81"/>
      <c r="K151" s="81"/>
      <c r="L151" s="81"/>
      <c r="M151" s="81"/>
    </row>
    <row r="152">
      <c r="A152" s="17">
        <f t="shared" si="3"/>
        <v>101</v>
      </c>
      <c r="B152" s="83"/>
      <c r="C152" s="83"/>
      <c r="D152" s="83"/>
      <c r="E152" s="81"/>
      <c r="F152" s="24" t="str">
        <f t="shared" si="2"/>
        <v/>
      </c>
      <c r="G152" s="81"/>
      <c r="H152" s="81"/>
      <c r="I152" s="81"/>
      <c r="J152" s="81"/>
      <c r="K152" s="81"/>
      <c r="L152" s="81"/>
      <c r="M152" s="81"/>
    </row>
    <row r="153">
      <c r="A153" s="17">
        <f t="shared" si="3"/>
        <v>102</v>
      </c>
      <c r="B153" s="83"/>
      <c r="C153" s="83"/>
      <c r="D153" s="83"/>
      <c r="E153" s="81"/>
      <c r="F153" s="24" t="str">
        <f t="shared" si="2"/>
        <v/>
      </c>
      <c r="G153" s="81"/>
      <c r="H153" s="81"/>
      <c r="I153" s="81"/>
      <c r="J153" s="81"/>
      <c r="K153" s="81"/>
      <c r="L153" s="81"/>
      <c r="M153" s="81"/>
    </row>
    <row r="154">
      <c r="A154" s="17">
        <f t="shared" si="3"/>
        <v>103</v>
      </c>
      <c r="B154" s="83"/>
      <c r="C154" s="83"/>
      <c r="D154" s="83"/>
      <c r="E154" s="81"/>
      <c r="F154" s="24" t="str">
        <f t="shared" si="2"/>
        <v/>
      </c>
      <c r="G154" s="81"/>
      <c r="H154" s="81"/>
      <c r="I154" s="81"/>
      <c r="J154" s="81"/>
      <c r="K154" s="81"/>
      <c r="L154" s="81"/>
      <c r="M154" s="81"/>
    </row>
    <row r="155">
      <c r="A155" s="17">
        <f t="shared" si="3"/>
        <v>104</v>
      </c>
      <c r="B155" s="83"/>
      <c r="C155" s="83"/>
      <c r="D155" s="83"/>
      <c r="E155" s="81"/>
      <c r="F155" s="24" t="str">
        <f t="shared" si="2"/>
        <v/>
      </c>
      <c r="G155" s="81"/>
      <c r="H155" s="81"/>
      <c r="I155" s="81"/>
      <c r="J155" s="81"/>
      <c r="K155" s="81"/>
      <c r="L155" s="81"/>
      <c r="M155" s="81"/>
    </row>
    <row r="156">
      <c r="A156" s="17">
        <f t="shared" si="3"/>
        <v>105</v>
      </c>
      <c r="B156" s="83"/>
      <c r="C156" s="83"/>
      <c r="D156" s="83"/>
      <c r="E156" s="81"/>
      <c r="F156" s="24" t="str">
        <f t="shared" si="2"/>
        <v/>
      </c>
      <c r="G156" s="81"/>
      <c r="H156" s="81"/>
      <c r="I156" s="81"/>
      <c r="J156" s="81"/>
      <c r="K156" s="81"/>
      <c r="L156" s="81"/>
      <c r="M156" s="81"/>
    </row>
    <row r="157">
      <c r="A157" s="17">
        <f t="shared" si="3"/>
        <v>106</v>
      </c>
      <c r="B157" s="83"/>
      <c r="C157" s="83"/>
      <c r="D157" s="83"/>
      <c r="E157" s="81"/>
      <c r="F157" s="24" t="str">
        <f t="shared" si="2"/>
        <v/>
      </c>
      <c r="G157" s="81"/>
      <c r="H157" s="81"/>
      <c r="I157" s="81"/>
      <c r="J157" s="81"/>
      <c r="K157" s="81"/>
      <c r="L157" s="81"/>
      <c r="M157" s="81"/>
    </row>
    <row r="158">
      <c r="A158" s="17">
        <f t="shared" si="3"/>
        <v>107</v>
      </c>
      <c r="B158" s="83"/>
      <c r="C158" s="83"/>
      <c r="D158" s="83"/>
      <c r="E158" s="81"/>
      <c r="F158" s="24" t="str">
        <f t="shared" si="2"/>
        <v/>
      </c>
      <c r="G158" s="81"/>
      <c r="H158" s="81"/>
      <c r="I158" s="81"/>
      <c r="J158" s="81"/>
      <c r="K158" s="81"/>
      <c r="L158" s="81"/>
      <c r="M158" s="81"/>
    </row>
    <row r="159">
      <c r="A159" s="17">
        <f t="shared" si="3"/>
        <v>108</v>
      </c>
      <c r="B159" s="83"/>
      <c r="C159" s="83"/>
      <c r="D159" s="83"/>
      <c r="E159" s="81"/>
      <c r="F159" s="24" t="str">
        <f t="shared" si="2"/>
        <v/>
      </c>
      <c r="G159" s="81"/>
      <c r="H159" s="81"/>
      <c r="I159" s="81"/>
      <c r="J159" s="81"/>
      <c r="K159" s="81"/>
      <c r="L159" s="81"/>
      <c r="M159" s="81"/>
    </row>
    <row r="160">
      <c r="A160" s="17">
        <f t="shared" si="3"/>
        <v>109</v>
      </c>
      <c r="B160" s="83"/>
      <c r="C160" s="83"/>
      <c r="D160" s="83"/>
      <c r="E160" s="81"/>
      <c r="F160" s="24" t="str">
        <f t="shared" si="2"/>
        <v/>
      </c>
      <c r="G160" s="81"/>
      <c r="H160" s="81"/>
      <c r="I160" s="81"/>
      <c r="J160" s="81"/>
      <c r="K160" s="81"/>
      <c r="L160" s="81"/>
      <c r="M160" s="81"/>
    </row>
    <row r="161">
      <c r="A161" s="17">
        <f t="shared" si="3"/>
        <v>110</v>
      </c>
      <c r="B161" s="83"/>
      <c r="C161" s="83"/>
      <c r="D161" s="83"/>
      <c r="E161" s="81"/>
      <c r="F161" s="24" t="str">
        <f t="shared" si="2"/>
        <v/>
      </c>
      <c r="G161" s="81"/>
      <c r="H161" s="81"/>
      <c r="I161" s="81"/>
      <c r="J161" s="81"/>
      <c r="K161" s="81"/>
      <c r="L161" s="81"/>
      <c r="M161" s="81"/>
    </row>
    <row r="162">
      <c r="A162" s="17">
        <f t="shared" si="3"/>
        <v>111</v>
      </c>
      <c r="B162" s="83"/>
      <c r="C162" s="83"/>
      <c r="D162" s="83"/>
      <c r="E162" s="81"/>
      <c r="F162" s="24" t="str">
        <f t="shared" si="2"/>
        <v/>
      </c>
      <c r="G162" s="81"/>
      <c r="H162" s="81"/>
      <c r="I162" s="81"/>
      <c r="J162" s="81"/>
      <c r="K162" s="81"/>
      <c r="L162" s="81"/>
      <c r="M162" s="81"/>
    </row>
    <row r="163">
      <c r="A163" s="17">
        <f t="shared" si="3"/>
        <v>112</v>
      </c>
      <c r="B163" s="83"/>
      <c r="C163" s="83"/>
      <c r="D163" s="83"/>
      <c r="E163" s="81"/>
      <c r="F163" s="24" t="str">
        <f t="shared" si="2"/>
        <v/>
      </c>
      <c r="G163" s="81"/>
      <c r="H163" s="81"/>
      <c r="I163" s="81"/>
      <c r="J163" s="81"/>
      <c r="K163" s="81"/>
      <c r="L163" s="81"/>
      <c r="M163" s="81"/>
    </row>
    <row r="164">
      <c r="A164" s="17">
        <f t="shared" si="3"/>
        <v>113</v>
      </c>
      <c r="B164" s="83"/>
      <c r="C164" s="83"/>
      <c r="D164" s="83"/>
      <c r="E164" s="81"/>
      <c r="F164" s="24" t="str">
        <f t="shared" si="2"/>
        <v/>
      </c>
      <c r="G164" s="81"/>
      <c r="H164" s="81"/>
      <c r="I164" s="81"/>
      <c r="J164" s="81"/>
      <c r="K164" s="81"/>
      <c r="L164" s="81"/>
      <c r="M164" s="81"/>
    </row>
    <row r="165">
      <c r="A165" s="17">
        <f t="shared" si="3"/>
        <v>114</v>
      </c>
      <c r="B165" s="83"/>
      <c r="C165" s="83"/>
      <c r="D165" s="83"/>
      <c r="E165" s="81"/>
      <c r="F165" s="24" t="str">
        <f t="shared" si="2"/>
        <v/>
      </c>
      <c r="G165" s="81"/>
      <c r="H165" s="81"/>
      <c r="I165" s="81"/>
      <c r="J165" s="81"/>
      <c r="K165" s="81"/>
      <c r="L165" s="81"/>
      <c r="M165" s="81"/>
    </row>
    <row r="166">
      <c r="A166" s="17">
        <f t="shared" si="3"/>
        <v>115</v>
      </c>
      <c r="B166" s="83"/>
      <c r="C166" s="83"/>
      <c r="D166" s="83"/>
      <c r="E166" s="81"/>
      <c r="F166" s="24" t="str">
        <f t="shared" si="2"/>
        <v/>
      </c>
      <c r="G166" s="81"/>
      <c r="H166" s="81"/>
      <c r="I166" s="81"/>
      <c r="J166" s="81"/>
      <c r="K166" s="81"/>
      <c r="L166" s="81"/>
      <c r="M166" s="81"/>
    </row>
    <row r="167">
      <c r="A167" s="17">
        <f t="shared" si="3"/>
        <v>116</v>
      </c>
      <c r="B167" s="83"/>
      <c r="C167" s="83"/>
      <c r="D167" s="83"/>
      <c r="E167" s="81"/>
      <c r="F167" s="24" t="str">
        <f t="shared" si="2"/>
        <v/>
      </c>
      <c r="G167" s="81"/>
      <c r="H167" s="81"/>
      <c r="I167" s="81"/>
      <c r="J167" s="81"/>
      <c r="K167" s="81"/>
      <c r="L167" s="81"/>
      <c r="M167" s="81"/>
    </row>
    <row r="168">
      <c r="A168" s="17">
        <f t="shared" si="3"/>
        <v>117</v>
      </c>
      <c r="B168" s="83"/>
      <c r="C168" s="83"/>
      <c r="D168" s="83"/>
      <c r="E168" s="81"/>
      <c r="F168" s="24" t="str">
        <f t="shared" si="2"/>
        <v/>
      </c>
      <c r="G168" s="81"/>
      <c r="H168" s="81"/>
      <c r="I168" s="81"/>
      <c r="J168" s="81"/>
      <c r="K168" s="81"/>
      <c r="L168" s="81"/>
      <c r="M168" s="81"/>
    </row>
    <row r="169">
      <c r="A169" s="17">
        <f t="shared" si="3"/>
        <v>118</v>
      </c>
      <c r="B169" s="83"/>
      <c r="C169" s="83"/>
      <c r="D169" s="83"/>
      <c r="E169" s="81"/>
      <c r="F169" s="24" t="str">
        <f t="shared" si="2"/>
        <v/>
      </c>
      <c r="G169" s="81"/>
      <c r="H169" s="81"/>
      <c r="I169" s="81"/>
      <c r="J169" s="81"/>
      <c r="K169" s="81"/>
      <c r="L169" s="81"/>
      <c r="M169" s="81"/>
    </row>
    <row r="170">
      <c r="A170" s="17">
        <f t="shared" si="3"/>
        <v>119</v>
      </c>
      <c r="B170" s="83"/>
      <c r="C170" s="83"/>
      <c r="D170" s="83"/>
      <c r="E170" s="81"/>
      <c r="F170" s="24" t="str">
        <f t="shared" si="2"/>
        <v/>
      </c>
      <c r="G170" s="81"/>
      <c r="H170" s="81"/>
      <c r="I170" s="81"/>
      <c r="J170" s="81"/>
      <c r="K170" s="81"/>
      <c r="L170" s="81"/>
      <c r="M170" s="81"/>
    </row>
    <row r="171">
      <c r="A171" s="17">
        <f t="shared" si="3"/>
        <v>120</v>
      </c>
      <c r="B171" s="83"/>
      <c r="C171" s="83"/>
      <c r="D171" s="83"/>
      <c r="E171" s="81"/>
      <c r="F171" s="24" t="str">
        <f t="shared" si="2"/>
        <v/>
      </c>
      <c r="G171" s="81"/>
      <c r="H171" s="81"/>
      <c r="I171" s="81"/>
      <c r="J171" s="81"/>
      <c r="K171" s="81"/>
      <c r="L171" s="81"/>
      <c r="M171" s="81"/>
    </row>
    <row r="172">
      <c r="A172" s="17">
        <f t="shared" si="3"/>
        <v>121</v>
      </c>
      <c r="B172" s="83"/>
      <c r="C172" s="83"/>
      <c r="D172" s="83"/>
      <c r="E172" s="81"/>
      <c r="F172" s="24" t="str">
        <f t="shared" si="2"/>
        <v/>
      </c>
      <c r="G172" s="81"/>
      <c r="H172" s="81"/>
      <c r="I172" s="81"/>
      <c r="J172" s="81"/>
      <c r="K172" s="81"/>
      <c r="L172" s="81"/>
      <c r="M172" s="81"/>
    </row>
    <row r="173">
      <c r="A173" s="17">
        <f t="shared" si="3"/>
        <v>122</v>
      </c>
      <c r="B173" s="83"/>
      <c r="C173" s="83"/>
      <c r="D173" s="83"/>
      <c r="E173" s="81"/>
      <c r="F173" s="24" t="str">
        <f t="shared" si="2"/>
        <v/>
      </c>
      <c r="G173" s="81"/>
      <c r="H173" s="81"/>
      <c r="I173" s="81"/>
      <c r="J173" s="81"/>
      <c r="K173" s="81"/>
      <c r="L173" s="81"/>
      <c r="M173" s="81"/>
    </row>
    <row r="174">
      <c r="A174" s="17">
        <f t="shared" si="3"/>
        <v>123</v>
      </c>
      <c r="B174" s="83"/>
      <c r="C174" s="83"/>
      <c r="D174" s="83"/>
      <c r="E174" s="81"/>
      <c r="F174" s="24" t="str">
        <f t="shared" si="2"/>
        <v/>
      </c>
      <c r="G174" s="81"/>
      <c r="H174" s="81"/>
      <c r="I174" s="81"/>
      <c r="J174" s="81"/>
      <c r="K174" s="81"/>
      <c r="L174" s="81"/>
      <c r="M174" s="81"/>
    </row>
    <row r="175">
      <c r="A175" s="17">
        <f t="shared" si="3"/>
        <v>124</v>
      </c>
      <c r="B175" s="83"/>
      <c r="C175" s="83"/>
      <c r="D175" s="83"/>
      <c r="E175" s="81"/>
      <c r="F175" s="24" t="str">
        <f t="shared" si="2"/>
        <v/>
      </c>
      <c r="G175" s="81"/>
      <c r="H175" s="81"/>
      <c r="I175" s="81"/>
      <c r="J175" s="81"/>
      <c r="K175" s="81"/>
      <c r="L175" s="81"/>
      <c r="M175" s="81"/>
    </row>
    <row r="176">
      <c r="A176" s="17">
        <f t="shared" si="3"/>
        <v>125</v>
      </c>
      <c r="B176" s="83"/>
      <c r="C176" s="83"/>
      <c r="D176" s="83"/>
      <c r="E176" s="81"/>
      <c r="F176" s="24" t="str">
        <f t="shared" si="2"/>
        <v/>
      </c>
      <c r="G176" s="81"/>
      <c r="H176" s="81"/>
      <c r="I176" s="81"/>
      <c r="J176" s="81"/>
      <c r="K176" s="81"/>
      <c r="L176" s="81"/>
      <c r="M176" s="81"/>
    </row>
    <row r="177">
      <c r="A177" s="17">
        <f t="shared" si="3"/>
        <v>126</v>
      </c>
      <c r="B177" s="83"/>
      <c r="C177" s="83"/>
      <c r="D177" s="83"/>
      <c r="E177" s="81"/>
      <c r="F177" s="24" t="str">
        <f t="shared" si="2"/>
        <v/>
      </c>
      <c r="G177" s="81"/>
      <c r="H177" s="81"/>
      <c r="I177" s="81"/>
      <c r="J177" s="81"/>
      <c r="K177" s="81"/>
      <c r="L177" s="81"/>
      <c r="M177" s="81"/>
    </row>
    <row r="178">
      <c r="A178" s="17">
        <f t="shared" si="3"/>
        <v>127</v>
      </c>
      <c r="B178" s="83"/>
      <c r="C178" s="83"/>
      <c r="D178" s="83"/>
      <c r="E178" s="81"/>
      <c r="F178" s="24" t="str">
        <f t="shared" si="2"/>
        <v/>
      </c>
      <c r="G178" s="81"/>
      <c r="H178" s="81"/>
      <c r="I178" s="81"/>
      <c r="J178" s="81"/>
      <c r="K178" s="81"/>
      <c r="L178" s="81"/>
      <c r="M178" s="81"/>
    </row>
    <row r="179">
      <c r="A179" s="17">
        <f t="shared" si="3"/>
        <v>128</v>
      </c>
      <c r="B179" s="83"/>
      <c r="C179" s="83"/>
      <c r="D179" s="83"/>
      <c r="E179" s="81"/>
      <c r="F179" s="24" t="str">
        <f t="shared" si="2"/>
        <v/>
      </c>
      <c r="G179" s="81"/>
      <c r="H179" s="81"/>
      <c r="I179" s="81"/>
      <c r="J179" s="81"/>
      <c r="K179" s="81"/>
      <c r="L179" s="81"/>
      <c r="M179" s="81"/>
    </row>
    <row r="180">
      <c r="A180" s="17">
        <f t="shared" si="3"/>
        <v>129</v>
      </c>
      <c r="B180" s="83"/>
      <c r="C180" s="83"/>
      <c r="D180" s="83"/>
      <c r="E180" s="81"/>
      <c r="F180" s="24" t="str">
        <f t="shared" si="2"/>
        <v/>
      </c>
      <c r="G180" s="81"/>
      <c r="H180" s="81"/>
      <c r="I180" s="81"/>
      <c r="J180" s="81"/>
      <c r="K180" s="81"/>
      <c r="L180" s="81"/>
      <c r="M180" s="81"/>
    </row>
    <row r="181">
      <c r="A181" s="17">
        <f t="shared" si="3"/>
        <v>130</v>
      </c>
      <c r="B181" s="83"/>
      <c r="C181" s="83"/>
      <c r="D181" s="83"/>
      <c r="E181" s="81"/>
      <c r="F181" s="24" t="str">
        <f t="shared" si="2"/>
        <v/>
      </c>
      <c r="G181" s="81"/>
      <c r="H181" s="81"/>
      <c r="I181" s="81"/>
      <c r="J181" s="81"/>
      <c r="K181" s="81"/>
      <c r="L181" s="81"/>
      <c r="M181" s="81"/>
    </row>
    <row r="182">
      <c r="A182" s="17">
        <f t="shared" si="3"/>
        <v>131</v>
      </c>
      <c r="B182" s="83"/>
      <c r="C182" s="83"/>
      <c r="D182" s="83"/>
      <c r="E182" s="81"/>
      <c r="F182" s="24" t="str">
        <f t="shared" si="2"/>
        <v/>
      </c>
      <c r="G182" s="81"/>
      <c r="H182" s="81"/>
      <c r="I182" s="81"/>
      <c r="J182" s="81"/>
      <c r="K182" s="81"/>
      <c r="L182" s="81"/>
      <c r="M182" s="81"/>
    </row>
    <row r="183">
      <c r="A183" s="17">
        <f t="shared" si="3"/>
        <v>132</v>
      </c>
      <c r="B183" s="83"/>
      <c r="C183" s="83"/>
      <c r="D183" s="83"/>
      <c r="E183" s="81"/>
      <c r="F183" s="24" t="str">
        <f t="shared" si="2"/>
        <v/>
      </c>
      <c r="G183" s="81"/>
      <c r="H183" s="81"/>
      <c r="I183" s="81"/>
      <c r="J183" s="81"/>
      <c r="K183" s="81"/>
      <c r="L183" s="81"/>
      <c r="M183" s="81"/>
    </row>
    <row r="184">
      <c r="A184" s="17">
        <f t="shared" si="3"/>
        <v>133</v>
      </c>
      <c r="B184" s="83"/>
      <c r="C184" s="83"/>
      <c r="D184" s="83"/>
      <c r="E184" s="81"/>
      <c r="F184" s="24" t="str">
        <f t="shared" si="2"/>
        <v/>
      </c>
      <c r="G184" s="81"/>
      <c r="H184" s="81"/>
      <c r="I184" s="81"/>
      <c r="J184" s="81"/>
      <c r="K184" s="81"/>
      <c r="L184" s="81"/>
      <c r="M184" s="81"/>
    </row>
    <row r="185">
      <c r="A185" s="17">
        <f t="shared" si="3"/>
        <v>134</v>
      </c>
      <c r="B185" s="83"/>
      <c r="C185" s="83"/>
      <c r="D185" s="83"/>
      <c r="E185" s="81"/>
      <c r="F185" s="24" t="str">
        <f t="shared" si="2"/>
        <v/>
      </c>
      <c r="G185" s="81"/>
      <c r="H185" s="81"/>
      <c r="I185" s="81"/>
      <c r="J185" s="81"/>
      <c r="K185" s="81"/>
      <c r="L185" s="81"/>
      <c r="M185" s="81"/>
    </row>
    <row r="186">
      <c r="A186" s="17">
        <f t="shared" si="3"/>
        <v>135</v>
      </c>
      <c r="B186" s="83"/>
      <c r="C186" s="83"/>
      <c r="D186" s="83"/>
      <c r="E186" s="81"/>
      <c r="F186" s="24" t="str">
        <f t="shared" si="2"/>
        <v/>
      </c>
      <c r="G186" s="81"/>
      <c r="H186" s="81"/>
      <c r="I186" s="81"/>
      <c r="J186" s="81"/>
      <c r="K186" s="81"/>
      <c r="L186" s="81"/>
      <c r="M186" s="81"/>
    </row>
    <row r="187">
      <c r="A187" s="17">
        <f t="shared" si="3"/>
        <v>136</v>
      </c>
      <c r="B187" s="83"/>
      <c r="C187" s="83"/>
      <c r="D187" s="83"/>
      <c r="E187" s="81"/>
      <c r="F187" s="24" t="str">
        <f t="shared" si="2"/>
        <v/>
      </c>
      <c r="G187" s="81"/>
      <c r="H187" s="81"/>
      <c r="I187" s="81"/>
      <c r="J187" s="81"/>
      <c r="K187" s="81"/>
      <c r="L187" s="81"/>
      <c r="M187" s="81"/>
    </row>
    <row r="188">
      <c r="A188" s="17">
        <f t="shared" si="3"/>
        <v>137</v>
      </c>
      <c r="B188" s="83"/>
      <c r="C188" s="83"/>
      <c r="D188" s="83"/>
      <c r="E188" s="81"/>
      <c r="F188" s="24" t="str">
        <f t="shared" si="2"/>
        <v/>
      </c>
      <c r="G188" s="81"/>
      <c r="H188" s="81"/>
      <c r="I188" s="81"/>
      <c r="J188" s="81"/>
      <c r="K188" s="81"/>
      <c r="L188" s="81"/>
      <c r="M188" s="81"/>
    </row>
    <row r="189">
      <c r="A189" s="17">
        <f t="shared" si="3"/>
        <v>138</v>
      </c>
      <c r="B189" s="83"/>
      <c r="C189" s="83"/>
      <c r="D189" s="83"/>
      <c r="E189" s="81"/>
      <c r="F189" s="24" t="str">
        <f t="shared" si="2"/>
        <v/>
      </c>
      <c r="G189" s="81"/>
      <c r="H189" s="81"/>
      <c r="I189" s="81"/>
      <c r="J189" s="81"/>
      <c r="K189" s="81"/>
      <c r="L189" s="81"/>
      <c r="M189" s="81"/>
    </row>
    <row r="190">
      <c r="A190" s="17">
        <f t="shared" si="3"/>
        <v>139</v>
      </c>
      <c r="B190" s="83"/>
      <c r="C190" s="83"/>
      <c r="D190" s="83"/>
      <c r="E190" s="81"/>
      <c r="F190" s="24" t="str">
        <f t="shared" si="2"/>
        <v/>
      </c>
      <c r="G190" s="81"/>
      <c r="H190" s="81"/>
      <c r="I190" s="81"/>
      <c r="J190" s="81"/>
      <c r="K190" s="81"/>
      <c r="L190" s="81"/>
      <c r="M190" s="81"/>
    </row>
    <row r="191">
      <c r="A191" s="17">
        <f t="shared" si="3"/>
        <v>140</v>
      </c>
      <c r="B191" s="83"/>
      <c r="C191" s="83"/>
      <c r="D191" s="83"/>
      <c r="E191" s="81"/>
      <c r="F191" s="24" t="str">
        <f t="shared" si="2"/>
        <v/>
      </c>
      <c r="G191" s="81"/>
      <c r="H191" s="81"/>
      <c r="I191" s="81"/>
      <c r="J191" s="81"/>
      <c r="K191" s="81"/>
      <c r="L191" s="81"/>
      <c r="M191" s="81"/>
    </row>
    <row r="192">
      <c r="A192" s="17">
        <f t="shared" si="3"/>
        <v>141</v>
      </c>
      <c r="B192" s="83"/>
      <c r="C192" s="83"/>
      <c r="D192" s="83"/>
      <c r="E192" s="81"/>
      <c r="F192" s="24" t="str">
        <f t="shared" si="2"/>
        <v/>
      </c>
      <c r="G192" s="81"/>
      <c r="H192" s="81"/>
      <c r="I192" s="81"/>
      <c r="J192" s="81"/>
      <c r="K192" s="81"/>
      <c r="L192" s="81"/>
      <c r="M192" s="81"/>
    </row>
    <row r="193">
      <c r="A193" s="17">
        <f t="shared" si="3"/>
        <v>142</v>
      </c>
      <c r="B193" s="83"/>
      <c r="C193" s="83"/>
      <c r="D193" s="83"/>
      <c r="E193" s="81"/>
      <c r="F193" s="24" t="str">
        <f t="shared" si="2"/>
        <v/>
      </c>
      <c r="G193" s="81"/>
      <c r="H193" s="81"/>
      <c r="I193" s="81"/>
      <c r="J193" s="81"/>
      <c r="K193" s="81"/>
      <c r="L193" s="81"/>
      <c r="M193" s="81"/>
    </row>
    <row r="194">
      <c r="A194" s="17">
        <f t="shared" si="3"/>
        <v>143</v>
      </c>
      <c r="B194" s="83"/>
      <c r="C194" s="83"/>
      <c r="D194" s="83"/>
      <c r="E194" s="81"/>
      <c r="F194" s="24" t="str">
        <f t="shared" si="2"/>
        <v/>
      </c>
      <c r="G194" s="81"/>
      <c r="H194" s="81"/>
      <c r="I194" s="81"/>
      <c r="J194" s="81"/>
      <c r="K194" s="81"/>
      <c r="L194" s="81"/>
      <c r="M194" s="81"/>
    </row>
    <row r="195">
      <c r="A195" s="17">
        <f t="shared" si="3"/>
        <v>144</v>
      </c>
      <c r="B195" s="83"/>
      <c r="C195" s="83"/>
      <c r="D195" s="83"/>
      <c r="E195" s="81"/>
      <c r="F195" s="24" t="str">
        <f t="shared" si="2"/>
        <v/>
      </c>
      <c r="G195" s="81"/>
      <c r="H195" s="81"/>
      <c r="I195" s="81"/>
      <c r="J195" s="81"/>
      <c r="K195" s="81"/>
      <c r="L195" s="81"/>
      <c r="M195" s="81"/>
    </row>
    <row r="196">
      <c r="A196" s="17">
        <f t="shared" si="3"/>
        <v>145</v>
      </c>
      <c r="B196" s="83"/>
      <c r="C196" s="83"/>
      <c r="D196" s="83"/>
      <c r="E196" s="81"/>
      <c r="F196" s="24" t="str">
        <f t="shared" si="2"/>
        <v/>
      </c>
      <c r="G196" s="81"/>
      <c r="H196" s="81"/>
      <c r="I196" s="81"/>
      <c r="J196" s="81"/>
      <c r="K196" s="81"/>
      <c r="L196" s="81"/>
      <c r="M196" s="81"/>
    </row>
    <row r="197">
      <c r="A197" s="17">
        <f t="shared" si="3"/>
        <v>146</v>
      </c>
      <c r="B197" s="83"/>
      <c r="C197" s="83"/>
      <c r="D197" s="83"/>
      <c r="E197" s="81"/>
      <c r="F197" s="24" t="str">
        <f t="shared" si="2"/>
        <v/>
      </c>
      <c r="G197" s="81"/>
      <c r="H197" s="81"/>
      <c r="I197" s="81"/>
      <c r="J197" s="81"/>
      <c r="K197" s="81"/>
      <c r="L197" s="81"/>
      <c r="M197" s="81"/>
    </row>
    <row r="198">
      <c r="A198" s="17">
        <f t="shared" si="3"/>
        <v>147</v>
      </c>
      <c r="B198" s="83"/>
      <c r="C198" s="83"/>
      <c r="D198" s="83"/>
      <c r="E198" s="81"/>
      <c r="F198" s="24" t="str">
        <f t="shared" si="2"/>
        <v/>
      </c>
      <c r="G198" s="81"/>
      <c r="H198" s="81"/>
      <c r="I198" s="81"/>
      <c r="J198" s="81"/>
      <c r="K198" s="81"/>
      <c r="L198" s="81"/>
      <c r="M198" s="81"/>
    </row>
    <row r="199">
      <c r="A199" s="17">
        <f t="shared" si="3"/>
        <v>148</v>
      </c>
      <c r="B199" s="83"/>
      <c r="C199" s="83"/>
      <c r="D199" s="83"/>
      <c r="E199" s="81"/>
      <c r="F199" s="24" t="str">
        <f t="shared" si="2"/>
        <v/>
      </c>
      <c r="G199" s="81"/>
      <c r="H199" s="81"/>
      <c r="I199" s="81"/>
      <c r="J199" s="81"/>
      <c r="K199" s="81"/>
      <c r="L199" s="81"/>
      <c r="M199" s="81"/>
    </row>
    <row r="200">
      <c r="A200" s="17">
        <f t="shared" si="3"/>
        <v>149</v>
      </c>
      <c r="B200" s="83"/>
      <c r="C200" s="83"/>
      <c r="D200" s="83"/>
      <c r="E200" s="81"/>
      <c r="F200" s="24" t="str">
        <f t="shared" si="2"/>
        <v/>
      </c>
      <c r="G200" s="81"/>
      <c r="H200" s="81"/>
      <c r="I200" s="81"/>
      <c r="J200" s="81"/>
      <c r="K200" s="81"/>
      <c r="L200" s="81"/>
      <c r="M200" s="81"/>
    </row>
    <row r="201">
      <c r="A201" s="17">
        <f t="shared" si="3"/>
        <v>150</v>
      </c>
      <c r="B201" s="98"/>
      <c r="C201" s="99"/>
      <c r="D201" s="99"/>
      <c r="E201" s="81"/>
      <c r="F201" s="24" t="str">
        <f t="shared" si="2"/>
        <v/>
      </c>
      <c r="G201" s="81"/>
      <c r="H201" s="81"/>
      <c r="I201" s="81"/>
      <c r="J201" s="81"/>
      <c r="K201" s="81"/>
      <c r="L201" s="81"/>
      <c r="M201" s="81"/>
    </row>
    <row r="202">
      <c r="A202" s="100"/>
      <c r="B202" s="81"/>
      <c r="C202" s="81"/>
      <c r="D202" s="81"/>
      <c r="E202" s="81"/>
      <c r="F202" s="81"/>
      <c r="G202" s="81"/>
      <c r="H202" s="81"/>
      <c r="I202" s="81"/>
      <c r="J202" s="81"/>
      <c r="K202" s="81"/>
      <c r="L202" s="81"/>
      <c r="M202" s="81"/>
    </row>
  </sheetData>
  <conditionalFormatting sqref="B52:B201">
    <cfRule type="expression" dxfId="0" priority="1">
      <formula>countif($B$52:$B$201,B52)&gt;1</formula>
    </cfRule>
  </conditionalFormatting>
  <dataValidations>
    <dataValidation type="list" allowBlank="1" showInputMessage="1" showErrorMessage="1" prompt="Click and enter an investment category" sqref="D52:D201">
      <formula1>Setup!$B$12:$B$36</formula1>
    </dataValidation>
    <dataValidation type="list" allowBlank="1" showInputMessage="1" showErrorMessage="1" prompt="Click and enter a currency" sqref="C52:C201">
      <formula1>Setup!$B$5:$B$9</formula1>
    </dataValidation>
  </dataValidations>
  <hyperlinks>
    <hyperlink r:id="rId1" ref="D5"/>
    <hyperlink r:id="rId2" ref="I52"/>
  </hyperlinks>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4.0" topLeftCell="A5" activePane="bottomLeft" state="frozen"/>
      <selection activeCell="B6" sqref="B6" pane="bottomLeft"/>
    </sheetView>
  </sheetViews>
  <sheetFormatPr customHeight="1" defaultColWidth="14.43" defaultRowHeight="15.75" outlineLevelCol="1"/>
  <cols>
    <col customWidth="1" min="1" max="1" width="4.0"/>
    <col customWidth="1" min="2" max="2" width="18.0"/>
    <col customWidth="1" min="3" max="3" width="36.43"/>
    <col customWidth="1" min="4" max="10" width="18.0"/>
    <col collapsed="1" customWidth="1" min="11" max="11" width="18.0"/>
    <col customWidth="1" hidden="1" min="12" max="31" width="18.0" outlineLevel="1"/>
  </cols>
  <sheetData>
    <row r="1">
      <c r="A1" s="1"/>
      <c r="B1" s="4" t="s">
        <v>0</v>
      </c>
      <c r="C1" s="16"/>
      <c r="D1" s="16"/>
      <c r="E1" s="16"/>
      <c r="F1" s="16"/>
      <c r="G1" s="16"/>
      <c r="H1" s="16"/>
      <c r="I1" s="16"/>
      <c r="J1" s="16"/>
      <c r="K1" s="1"/>
      <c r="L1" s="16"/>
      <c r="M1" s="18"/>
      <c r="N1" s="18"/>
      <c r="O1" s="18"/>
      <c r="P1" s="18"/>
      <c r="Q1" s="18"/>
      <c r="R1" s="18"/>
      <c r="S1" s="18"/>
      <c r="T1" s="18"/>
      <c r="U1" s="18"/>
      <c r="V1" s="18"/>
      <c r="W1" s="18"/>
      <c r="X1" s="18"/>
      <c r="Y1" s="18"/>
      <c r="Z1" s="18"/>
      <c r="AA1" s="18"/>
      <c r="AB1" s="18"/>
      <c r="AC1" s="18"/>
      <c r="AD1" s="18"/>
      <c r="AE1" s="18"/>
    </row>
    <row r="2">
      <c r="A2" s="1"/>
      <c r="B2" s="20" t="s">
        <v>10</v>
      </c>
      <c r="C2" s="20" t="s">
        <v>11</v>
      </c>
      <c r="D2" s="20" t="s">
        <v>12</v>
      </c>
      <c r="E2" s="20" t="s">
        <v>13</v>
      </c>
      <c r="F2" s="20" t="s">
        <v>14</v>
      </c>
      <c r="G2" s="20" t="s">
        <v>15</v>
      </c>
      <c r="H2" s="20" t="s">
        <v>16</v>
      </c>
      <c r="I2" s="20" t="s">
        <v>17</v>
      </c>
      <c r="J2" s="16"/>
      <c r="K2" s="1"/>
      <c r="L2" s="4"/>
      <c r="M2" s="18"/>
      <c r="N2" s="18"/>
      <c r="O2" s="18"/>
      <c r="P2" s="18"/>
      <c r="Q2" s="18"/>
      <c r="R2" s="18"/>
      <c r="S2" s="18"/>
      <c r="T2" s="18"/>
      <c r="U2" s="18"/>
      <c r="V2" s="18"/>
      <c r="W2" s="18"/>
      <c r="X2" s="18"/>
      <c r="Y2" s="18"/>
      <c r="Z2" s="18"/>
      <c r="AA2" s="18"/>
      <c r="AB2" s="18"/>
      <c r="AC2" s="18"/>
      <c r="AD2" s="18"/>
      <c r="AE2" s="18"/>
    </row>
    <row r="3">
      <c r="A3" s="1"/>
      <c r="B3" s="1"/>
      <c r="C3" s="1"/>
      <c r="D3" s="1"/>
      <c r="E3" s="1"/>
      <c r="F3" s="1"/>
      <c r="G3" s="1"/>
      <c r="H3" s="1"/>
      <c r="I3" s="1"/>
      <c r="J3" s="1"/>
      <c r="K3" s="1"/>
      <c r="L3" s="22" t="s">
        <v>18</v>
      </c>
      <c r="M3" s="22"/>
      <c r="N3" s="23"/>
      <c r="O3" s="23"/>
      <c r="P3" s="23"/>
      <c r="Q3" s="23"/>
      <c r="R3" s="23"/>
      <c r="S3" s="23"/>
      <c r="T3" s="23"/>
      <c r="U3" s="23"/>
      <c r="V3" s="23"/>
      <c r="W3" s="23"/>
      <c r="X3" s="23"/>
      <c r="Y3" s="23"/>
      <c r="Z3" s="23"/>
      <c r="AA3" s="23"/>
      <c r="AB3" s="23"/>
      <c r="AC3" s="23"/>
      <c r="AD3" s="23"/>
      <c r="AE3" s="23"/>
    </row>
    <row r="4" ht="33.75" customHeight="1">
      <c r="A4" s="1"/>
      <c r="B4" s="25" t="s">
        <v>19</v>
      </c>
      <c r="C4" s="25" t="s">
        <v>22</v>
      </c>
      <c r="D4" s="25" t="s">
        <v>23</v>
      </c>
      <c r="E4" s="25" t="s">
        <v>24</v>
      </c>
      <c r="F4" s="25" t="s">
        <v>25</v>
      </c>
      <c r="G4" s="25" t="s">
        <v>26</v>
      </c>
      <c r="H4" s="25" t="s">
        <v>27</v>
      </c>
      <c r="I4" s="25" t="s">
        <v>28</v>
      </c>
      <c r="J4" s="25" t="s">
        <v>29</v>
      </c>
      <c r="K4" s="1"/>
      <c r="L4" s="27" t="s">
        <v>30</v>
      </c>
      <c r="M4" s="29" t="s">
        <v>31</v>
      </c>
      <c r="N4" s="29" t="s">
        <v>32</v>
      </c>
      <c r="O4" s="29" t="s">
        <v>33</v>
      </c>
      <c r="P4" s="29" t="s">
        <v>34</v>
      </c>
      <c r="Q4" s="29" t="s">
        <v>35</v>
      </c>
      <c r="R4" s="29" t="s">
        <v>36</v>
      </c>
      <c r="S4" s="29" t="s">
        <v>37</v>
      </c>
      <c r="T4" s="29" t="s">
        <v>38</v>
      </c>
      <c r="U4" s="29" t="s">
        <v>39</v>
      </c>
      <c r="V4" s="29" t="s">
        <v>40</v>
      </c>
      <c r="W4" s="29" t="s">
        <v>41</v>
      </c>
      <c r="X4" s="29" t="s">
        <v>42</v>
      </c>
      <c r="Y4" s="29" t="s">
        <v>43</v>
      </c>
      <c r="Z4" s="29" t="s">
        <v>44</v>
      </c>
      <c r="AA4" s="29" t="s">
        <v>45</v>
      </c>
      <c r="AB4" s="29" t="s">
        <v>46</v>
      </c>
      <c r="AC4" s="29" t="s">
        <v>47</v>
      </c>
      <c r="AD4" s="29" t="s">
        <v>48</v>
      </c>
      <c r="AE4" s="31" t="s">
        <v>49</v>
      </c>
    </row>
    <row r="5">
      <c r="A5" s="1"/>
      <c r="B5" s="33"/>
      <c r="C5" s="39"/>
      <c r="D5" s="39"/>
      <c r="E5" s="39"/>
      <c r="F5" s="44"/>
      <c r="G5" s="44">
        <f t="shared" ref="G5:G2004" si="1">E5*F5</f>
        <v>0</v>
      </c>
      <c r="H5" s="44"/>
      <c r="I5" s="39"/>
      <c r="J5" s="48"/>
      <c r="K5" s="1"/>
      <c r="L5" s="50" t="str">
        <f t="array" ref="L5">if($B5="","",index(Setup!$C$52:$C$201,match($D5,Setup!$B$52:$B$201,0),0))</f>
        <v/>
      </c>
      <c r="M5" s="52" t="str">
        <f t="shared" ref="M5:M2004" si="2">if($B5="","",SUMIFS($V$5:$V$2004,$B$5:$B$2004,"&lt;"&amp;$B5,$C$5:$C$2004,"Buy",$D$5:$D$2004,$D5)-SUMIFS($V$5:$V$2004,$B$5:$B$2004,"&lt;"&amp;$B5,$C$5:$C$2004,"Sell",$D$5:$D$2004,$D5))</f>
        <v/>
      </c>
      <c r="N5" s="58">
        <f t="shared" ref="N5:N2004" si="3">if(C5="Buy",V5,if(C5="Sell",V5*-1,0))+M5</f>
        <v>0</v>
      </c>
      <c r="O5" s="64" t="str">
        <f t="shared" ref="O5:O2004" si="4">if($B5="","",SUMIFS($P$5:$P$2004,$B$5:$B$2004,"&lt;"&amp;$B5,$D$5:$D$2004,$D5)+if($T5="Y",sumifs($P$5:$P$2004,$B$5:$B$2004,$B5,$D$5:$D$2004,$D5,$T$5:$T$2004,"N"),0))</f>
        <v/>
      </c>
      <c r="P5" s="64">
        <f t="shared" ref="P5:P2004" si="5">if(C5="Buy",G5+H5,if(C5="Sell",V5*R5*-1+H5,if(C5="Return of Capital",G5*-1+H5,if(C5="Reinvested capital gain distribution",G5+H5,0))))</f>
        <v>0</v>
      </c>
      <c r="Q5" s="64">
        <f t="shared" ref="Q5:Q2004" si="6">O5+P5</f>
        <v>0</v>
      </c>
      <c r="R5" s="68">
        <f t="shared" ref="R5:R2004" si="7">iferror(O5/M5,0)</f>
        <v>0</v>
      </c>
      <c r="S5" s="68">
        <f t="shared" ref="S5:S2004" si="8">iferror(Q5/N5,0)</f>
        <v>0</v>
      </c>
      <c r="T5" s="71" t="str">
        <f t="shared" ref="T5:T2004" si="9">IF($B5="","",if(countifs($B$5:$B$2004,$B5,$D$5:$D$2004,$D5)=COUNTIFS(B$5:B5,$B5,D$5:D5,$D5),"Y","N"))</f>
        <v/>
      </c>
      <c r="U5" s="79" t="str">
        <f t="array" ref="U5">IF($B5="","",IF(INDEX('Your Portfolio Holdings'!$BW$7:$BW$156,match($D5,'Your Portfolio Holdings'!$B$7:$B$156,0),0)&gt;0,PRODUCT(IF(($D$5:$D$2004=$D5)*($C$5:$C$2004="Split")*($B$5:$B$2004&lt;=Dashboard!$C$2)*($B$5:$B$2004&gt;$B5),$J$5:$J$2004,1)),1))</f>
        <v/>
      </c>
      <c r="V5" s="79">
        <f t="shared" ref="V5:V2004" si="10">U5*$E5</f>
        <v>0</v>
      </c>
      <c r="W5" s="79" t="str">
        <f t="array" ref="W5">IF($B5="","",IF(INDEX('Your Portfolio Holdings'!$BW$7:$BW$156,match($D5,'Your Portfolio Holdings'!$B$7:$B$156,0),0)&gt;0,PRODUCT(IF(($D$5:$D$2004=$D5)*($C$5:$C$2004="Split")*($B$5:$B$2004&lt;=Dashboard!$C$54)*($B$5:$B$2004&gt;$B5),$J$5:$J$2004,1)),1))</f>
        <v/>
      </c>
      <c r="X5" s="79">
        <f t="shared" ref="X5:X2004" si="11">W5*$E5</f>
        <v>0</v>
      </c>
      <c r="Y5" s="79" t="str">
        <f t="array" ref="Y5">IF($B5="","",IF(INDEX('Your Portfolio Holdings'!$BW$7:$BW$156,match($D5,'Your Portfolio Holdings'!$B$7:$B$156,0),0)&gt;0,PRODUCT(IF(($D$5:$D$2004=$D5)*($C$5:$C$2004="Split")*($B$5:$B$2004&lt;=Dashboard!$C$55)*($B$5:$B$2004&gt;$B5),$J$5:$J$2004,1)),1))</f>
        <v/>
      </c>
      <c r="Z5" s="79">
        <f t="shared" ref="Z5:Z2004" si="12">Y5*$E5</f>
        <v>0</v>
      </c>
      <c r="AA5" s="87">
        <f>IF(AND($B5&gt;Dashboard!$C$54,$B5&lt;=Dashboard!$C$55,OR($C5="Buy",$C5="Sell",$C5="Dividend",$C5="Return of capital")),1,0)</f>
        <v>0</v>
      </c>
      <c r="AB5" s="79" t="str">
        <f>if($B5="","",if($L5=Dashboard!$C$3,"n/a","Currency:"&amp;$L5&amp;Dashboard!$C$3))</f>
        <v/>
      </c>
      <c r="AC5" s="88" t="str">
        <f t="shared" ref="AC5:AC2004" si="13">IFERROR(__xludf.DUMMYFUNCTION("IF($B5="""","""",IF($B5&gt;=today(),iferror(GOOGLEFINANCE($AB5),1),IFERROR(INDEX(GOOGLEFINANCE($AB5,""close"",$B5),2,2),IFERROR(INDEX(GOOGLEFINANCE($AB5,""close"",$B5-1),2,2),IFERROR(INDEX(GOOGLEFINANCE($AB5,""close"",$B5-2),2,2),IFERROR(INDEX(GOOGLEFINANCE("&amp;"$AB5,""close"",$B5-3),2,2),IFERROR(INDEX(GOOGLEFINANCE($AB5,""close"",today()),2,2),1)))))))"),"")</f>
        <v/>
      </c>
      <c r="AD5" s="89">
        <f t="shared" ref="AD5:AD2004" si="14">AC5*G5</f>
        <v>0</v>
      </c>
      <c r="AE5" s="90">
        <f t="shared" ref="AE5:AE2004" si="15">AC5*Q5</f>
        <v>0</v>
      </c>
    </row>
    <row r="6">
      <c r="A6" s="1"/>
      <c r="B6" s="91"/>
      <c r="C6" s="92"/>
      <c r="D6" s="92"/>
      <c r="E6" s="92"/>
      <c r="F6" s="93"/>
      <c r="G6" s="44">
        <f t="shared" si="1"/>
        <v>0</v>
      </c>
      <c r="H6" s="94"/>
      <c r="I6" s="92"/>
      <c r="J6" s="95"/>
      <c r="K6" s="1"/>
      <c r="L6" s="50" t="str">
        <f t="array" ref="L6">if($B6="","",index(Setup!$C$52:$C$201,match($D6,Setup!$B$52:$B$201,0),0))</f>
        <v/>
      </c>
      <c r="M6" s="52" t="str">
        <f t="shared" si="2"/>
        <v/>
      </c>
      <c r="N6" s="58">
        <f t="shared" si="3"/>
        <v>0</v>
      </c>
      <c r="O6" s="64" t="str">
        <f t="shared" si="4"/>
        <v/>
      </c>
      <c r="P6" s="64">
        <f t="shared" si="5"/>
        <v>0</v>
      </c>
      <c r="Q6" s="64">
        <f t="shared" si="6"/>
        <v>0</v>
      </c>
      <c r="R6" s="68">
        <f t="shared" si="7"/>
        <v>0</v>
      </c>
      <c r="S6" s="68">
        <f t="shared" si="8"/>
        <v>0</v>
      </c>
      <c r="T6" s="71" t="str">
        <f t="shared" si="9"/>
        <v/>
      </c>
      <c r="U6" s="79" t="str">
        <f t="array" ref="U6">IF($B6="","",IF(INDEX('Your Portfolio Holdings'!$BW$7:$BW$156,match($D6,'Your Portfolio Holdings'!$B$7:$B$156,0),0)&gt;0,PRODUCT(IF(($D$5:$D$2004=$D6)*($C$5:$C$2004="Split")*($B$5:$B$2004&lt;=Dashboard!$C$2)*($B$5:$B$2004&gt;$B6),$J$5:$J$2004,1)),1))</f>
        <v/>
      </c>
      <c r="V6" s="79">
        <f t="shared" si="10"/>
        <v>0</v>
      </c>
      <c r="W6" s="79" t="str">
        <f t="array" ref="W6">IF($B6="","",IF(INDEX('Your Portfolio Holdings'!$BW$7:$BW$156,match($D6,'Your Portfolio Holdings'!$B$7:$B$156,0),0)&gt;0,PRODUCT(IF(($D$5:$D$2004=$D6)*($C$5:$C$2004="Split")*($B$5:$B$2004&lt;=Dashboard!$C$54)*($B$5:$B$2004&gt;$B6),$J$5:$J$2004,1)),1))</f>
        <v/>
      </c>
      <c r="X6" s="79">
        <f t="shared" si="11"/>
        <v>0</v>
      </c>
      <c r="Y6" s="79" t="str">
        <f t="array" ref="Y6">IF($B6="","",IF(INDEX('Your Portfolio Holdings'!$BW$7:$BW$156,match($D6,'Your Portfolio Holdings'!$B$7:$B$156,0),0)&gt;0,PRODUCT(IF(($D$5:$D$2004=$D6)*($C$5:$C$2004="Split")*($B$5:$B$2004&lt;=Dashboard!$C$55)*($B$5:$B$2004&gt;$B6),$J$5:$J$2004,1)),1))</f>
        <v/>
      </c>
      <c r="Z6" s="79">
        <f t="shared" si="12"/>
        <v>0</v>
      </c>
      <c r="AA6" s="79" t="str">
        <f>IF($B5="","",IF(AND($B6&gt;Dashboard!$C$54,$B6&lt;=Dashboard!$C$55,OR($C6="Buy",$C6="Sell",$C6="Dividend",$C6="Return of capital")),MAX(AA$5:AA5)+1,0))</f>
        <v/>
      </c>
      <c r="AB6" s="79" t="str">
        <f>if($B6="","",if($L6=Dashboard!$C$3,"n/a","Currency:"&amp;$L6&amp;Dashboard!$C$3))</f>
        <v/>
      </c>
      <c r="AC6" s="88" t="str">
        <f t="shared" si="13"/>
        <v/>
      </c>
      <c r="AD6" s="89">
        <f t="shared" si="14"/>
        <v>0</v>
      </c>
      <c r="AE6" s="90">
        <f t="shared" si="15"/>
        <v>0</v>
      </c>
    </row>
    <row r="7">
      <c r="A7" s="1"/>
      <c r="B7" s="96"/>
      <c r="C7" s="39"/>
      <c r="D7" s="39"/>
      <c r="E7" s="39"/>
      <c r="F7" s="44"/>
      <c r="G7" s="44">
        <f t="shared" si="1"/>
        <v>0</v>
      </c>
      <c r="H7" s="97"/>
      <c r="I7" s="39"/>
      <c r="J7" s="48"/>
      <c r="K7" s="1"/>
      <c r="L7" s="50" t="str">
        <f t="array" ref="L7">if($B7="","",index(Setup!$C$52:$C$201,match($D7,Setup!$B$52:$B$201,0),0))</f>
        <v/>
      </c>
      <c r="M7" s="52" t="str">
        <f t="shared" si="2"/>
        <v/>
      </c>
      <c r="N7" s="58">
        <f t="shared" si="3"/>
        <v>0</v>
      </c>
      <c r="O7" s="64" t="str">
        <f t="shared" si="4"/>
        <v/>
      </c>
      <c r="P7" s="64">
        <f t="shared" si="5"/>
        <v>0</v>
      </c>
      <c r="Q7" s="64">
        <f t="shared" si="6"/>
        <v>0</v>
      </c>
      <c r="R7" s="68">
        <f t="shared" si="7"/>
        <v>0</v>
      </c>
      <c r="S7" s="68">
        <f t="shared" si="8"/>
        <v>0</v>
      </c>
      <c r="T7" s="71" t="str">
        <f t="shared" si="9"/>
        <v/>
      </c>
      <c r="U7" s="79" t="str">
        <f t="array" ref="U7">IF($B7="","",IF(INDEX('Your Portfolio Holdings'!$BW$7:$BW$156,match($D7,'Your Portfolio Holdings'!$B$7:$B$156,0),0)&gt;0,PRODUCT(IF(($D$5:$D$2004=$D7)*($C$5:$C$2004="Split")*($B$5:$B$2004&lt;=Dashboard!$C$2)*($B$5:$B$2004&gt;$B7),$J$5:$J$2004,1)),1))</f>
        <v/>
      </c>
      <c r="V7" s="79">
        <f t="shared" si="10"/>
        <v>0</v>
      </c>
      <c r="W7" s="79" t="str">
        <f t="array" ref="W7">IF($B7="","",IF(INDEX('Your Portfolio Holdings'!$BW$7:$BW$156,match($D7,'Your Portfolio Holdings'!$B$7:$B$156,0),0)&gt;0,PRODUCT(IF(($D$5:$D$2004=$D7)*($C$5:$C$2004="Split")*($B$5:$B$2004&lt;=Dashboard!$C$54)*($B$5:$B$2004&gt;$B7),$J$5:$J$2004,1)),1))</f>
        <v/>
      </c>
      <c r="X7" s="79">
        <f t="shared" si="11"/>
        <v>0</v>
      </c>
      <c r="Y7" s="79" t="str">
        <f t="array" ref="Y7">IF($B7="","",IF(INDEX('Your Portfolio Holdings'!$BW$7:$BW$156,match($D7,'Your Portfolio Holdings'!$B$7:$B$156,0),0)&gt;0,PRODUCT(IF(($D$5:$D$2004=$D7)*($C$5:$C$2004="Split")*($B$5:$B$2004&lt;=Dashboard!$C$55)*($B$5:$B$2004&gt;$B7),$J$5:$J$2004,1)),1))</f>
        <v/>
      </c>
      <c r="Z7" s="79">
        <f t="shared" si="12"/>
        <v>0</v>
      </c>
      <c r="AA7" s="79" t="str">
        <f>IF($B6="","",IF(AND($B7&gt;Dashboard!$C$54,$B7&lt;=Dashboard!$C$55,OR($C7="Buy",$C7="Sell",$C7="Dividend",$C7="Return of capital")),MAX(AA$5:AA6)+1,0))</f>
        <v/>
      </c>
      <c r="AB7" s="79" t="str">
        <f>if($B7="","",if($L7=Dashboard!$C$3,"n/a","Currency:"&amp;$L7&amp;Dashboard!$C$3))</f>
        <v/>
      </c>
      <c r="AC7" s="88" t="str">
        <f t="shared" si="13"/>
        <v/>
      </c>
      <c r="AD7" s="89">
        <f t="shared" si="14"/>
        <v>0</v>
      </c>
      <c r="AE7" s="90">
        <f t="shared" si="15"/>
        <v>0</v>
      </c>
    </row>
    <row r="8">
      <c r="A8" s="1"/>
      <c r="B8" s="91"/>
      <c r="C8" s="92"/>
      <c r="D8" s="92"/>
      <c r="E8" s="92"/>
      <c r="F8" s="93"/>
      <c r="G8" s="44">
        <f t="shared" si="1"/>
        <v>0</v>
      </c>
      <c r="H8" s="94"/>
      <c r="I8" s="92"/>
      <c r="J8" s="95"/>
      <c r="K8" s="1"/>
      <c r="L8" s="50" t="str">
        <f t="array" ref="L8">if($B8="","",index(Setup!$C$52:$C$201,match($D8,Setup!$B$52:$B$201,0),0))</f>
        <v/>
      </c>
      <c r="M8" s="52" t="str">
        <f t="shared" si="2"/>
        <v/>
      </c>
      <c r="N8" s="58">
        <f t="shared" si="3"/>
        <v>0</v>
      </c>
      <c r="O8" s="64" t="str">
        <f t="shared" si="4"/>
        <v/>
      </c>
      <c r="P8" s="64">
        <f t="shared" si="5"/>
        <v>0</v>
      </c>
      <c r="Q8" s="64">
        <f t="shared" si="6"/>
        <v>0</v>
      </c>
      <c r="R8" s="68">
        <f t="shared" si="7"/>
        <v>0</v>
      </c>
      <c r="S8" s="68">
        <f t="shared" si="8"/>
        <v>0</v>
      </c>
      <c r="T8" s="71" t="str">
        <f t="shared" si="9"/>
        <v/>
      </c>
      <c r="U8" s="79" t="str">
        <f t="array" ref="U8">IF($B8="","",IF(INDEX('Your Portfolio Holdings'!$BW$7:$BW$156,match($D8,'Your Portfolio Holdings'!$B$7:$B$156,0),0)&gt;0,PRODUCT(IF(($D$5:$D$2004=$D8)*($C$5:$C$2004="Split")*($B$5:$B$2004&lt;=Dashboard!$C$2)*($B$5:$B$2004&gt;$B8),$J$5:$J$2004,1)),1))</f>
        <v/>
      </c>
      <c r="V8" s="79">
        <f t="shared" si="10"/>
        <v>0</v>
      </c>
      <c r="W8" s="79" t="str">
        <f t="array" ref="W8">IF($B8="","",IF(INDEX('Your Portfolio Holdings'!$BW$7:$BW$156,match($D8,'Your Portfolio Holdings'!$B$7:$B$156,0),0)&gt;0,PRODUCT(IF(($D$5:$D$2004=$D8)*($C$5:$C$2004="Split")*($B$5:$B$2004&lt;=Dashboard!$C$54)*($B$5:$B$2004&gt;$B8),$J$5:$J$2004,1)),1))</f>
        <v/>
      </c>
      <c r="X8" s="79">
        <f t="shared" si="11"/>
        <v>0</v>
      </c>
      <c r="Y8" s="79" t="str">
        <f t="array" ref="Y8">IF($B8="","",IF(INDEX('Your Portfolio Holdings'!$BW$7:$BW$156,match($D8,'Your Portfolio Holdings'!$B$7:$B$156,0),0)&gt;0,PRODUCT(IF(($D$5:$D$2004=$D8)*($C$5:$C$2004="Split")*($B$5:$B$2004&lt;=Dashboard!$C$55)*($B$5:$B$2004&gt;$B8),$J$5:$J$2004,1)),1))</f>
        <v/>
      </c>
      <c r="Z8" s="79">
        <f t="shared" si="12"/>
        <v>0</v>
      </c>
      <c r="AA8" s="79" t="str">
        <f>IF($B7="","",IF(AND($B8&gt;Dashboard!$C$54,$B8&lt;=Dashboard!$C$55,OR($C8="Buy",$C8="Sell",$C8="Dividend",$C8="Return of capital")),MAX(AA$5:AA7)+1,0))</f>
        <v/>
      </c>
      <c r="AB8" s="79" t="str">
        <f>if($B8="","",if($L8=Dashboard!$C$3,"n/a","Currency:"&amp;$L8&amp;Dashboard!$C$3))</f>
        <v/>
      </c>
      <c r="AC8" s="88" t="str">
        <f t="shared" si="13"/>
        <v/>
      </c>
      <c r="AD8" s="89">
        <f t="shared" si="14"/>
        <v>0</v>
      </c>
      <c r="AE8" s="90">
        <f t="shared" si="15"/>
        <v>0</v>
      </c>
    </row>
    <row r="9">
      <c r="A9" s="1"/>
      <c r="B9" s="96"/>
      <c r="C9" s="39"/>
      <c r="D9" s="39"/>
      <c r="E9" s="39"/>
      <c r="F9" s="44"/>
      <c r="G9" s="44">
        <f t="shared" si="1"/>
        <v>0</v>
      </c>
      <c r="H9" s="97"/>
      <c r="I9" s="39"/>
      <c r="J9" s="48"/>
      <c r="K9" s="1"/>
      <c r="L9" s="50" t="str">
        <f t="array" ref="L9">if($B9="","",index(Setup!$C$52:$C$201,match($D9,Setup!$B$52:$B$201,0),0))</f>
        <v/>
      </c>
      <c r="M9" s="52" t="str">
        <f t="shared" si="2"/>
        <v/>
      </c>
      <c r="N9" s="58">
        <f t="shared" si="3"/>
        <v>0</v>
      </c>
      <c r="O9" s="64" t="str">
        <f t="shared" si="4"/>
        <v/>
      </c>
      <c r="P9" s="64">
        <f t="shared" si="5"/>
        <v>0</v>
      </c>
      <c r="Q9" s="64">
        <f t="shared" si="6"/>
        <v>0</v>
      </c>
      <c r="R9" s="68">
        <f t="shared" si="7"/>
        <v>0</v>
      </c>
      <c r="S9" s="68">
        <f t="shared" si="8"/>
        <v>0</v>
      </c>
      <c r="T9" s="71" t="str">
        <f t="shared" si="9"/>
        <v/>
      </c>
      <c r="U9" s="79" t="str">
        <f t="array" ref="U9">IF($B9="","",IF(INDEX('Your Portfolio Holdings'!$BW$7:$BW$156,match($D9,'Your Portfolio Holdings'!$B$7:$B$156,0),0)&gt;0,PRODUCT(IF(($D$5:$D$2004=$D9)*($C$5:$C$2004="Split")*($B$5:$B$2004&lt;=Dashboard!$C$2)*($B$5:$B$2004&gt;$B9),$J$5:$J$2004,1)),1))</f>
        <v/>
      </c>
      <c r="V9" s="79">
        <f t="shared" si="10"/>
        <v>0</v>
      </c>
      <c r="W9" s="79" t="str">
        <f t="array" ref="W9">IF($B9="","",IF(INDEX('Your Portfolio Holdings'!$BW$7:$BW$156,match($D9,'Your Portfolio Holdings'!$B$7:$B$156,0),0)&gt;0,PRODUCT(IF(($D$5:$D$2004=$D9)*($C$5:$C$2004="Split")*($B$5:$B$2004&lt;=Dashboard!$C$54)*($B$5:$B$2004&gt;$B9),$J$5:$J$2004,1)),1))</f>
        <v/>
      </c>
      <c r="X9" s="79">
        <f t="shared" si="11"/>
        <v>0</v>
      </c>
      <c r="Y9" s="79" t="str">
        <f t="array" ref="Y9">IF($B9="","",IF(INDEX('Your Portfolio Holdings'!$BW$7:$BW$156,match($D9,'Your Portfolio Holdings'!$B$7:$B$156,0),0)&gt;0,PRODUCT(IF(($D$5:$D$2004=$D9)*($C$5:$C$2004="Split")*($B$5:$B$2004&lt;=Dashboard!$C$55)*($B$5:$B$2004&gt;$B9),$J$5:$J$2004,1)),1))</f>
        <v/>
      </c>
      <c r="Z9" s="79">
        <f t="shared" si="12"/>
        <v>0</v>
      </c>
      <c r="AA9" s="79" t="str">
        <f>IF($B8="","",IF(AND($B9&gt;Dashboard!$C$54,$B9&lt;=Dashboard!$C$55,OR($C9="Buy",$C9="Sell",$C9="Dividend",$C9="Return of capital")),MAX(AA$5:AA8)+1,0))</f>
        <v/>
      </c>
      <c r="AB9" s="79" t="str">
        <f>if($B9="","",if($L9=Dashboard!$C$3,"n/a","Currency:"&amp;$L9&amp;Dashboard!$C$3))</f>
        <v/>
      </c>
      <c r="AC9" s="88" t="str">
        <f t="shared" si="13"/>
        <v/>
      </c>
      <c r="AD9" s="89">
        <f t="shared" si="14"/>
        <v>0</v>
      </c>
      <c r="AE9" s="90">
        <f t="shared" si="15"/>
        <v>0</v>
      </c>
    </row>
    <row r="10">
      <c r="A10" s="1"/>
      <c r="B10" s="91"/>
      <c r="C10" s="92"/>
      <c r="D10" s="92"/>
      <c r="E10" s="92"/>
      <c r="F10" s="93"/>
      <c r="G10" s="44">
        <f t="shared" si="1"/>
        <v>0</v>
      </c>
      <c r="H10" s="94"/>
      <c r="I10" s="92"/>
      <c r="J10" s="95"/>
      <c r="K10" s="1"/>
      <c r="L10" s="50" t="str">
        <f t="array" ref="L10">if($B10="","",index(Setup!$C$52:$C$201,match($D10,Setup!$B$52:$B$201,0),0))</f>
        <v/>
      </c>
      <c r="M10" s="52" t="str">
        <f t="shared" si="2"/>
        <v/>
      </c>
      <c r="N10" s="58">
        <f t="shared" si="3"/>
        <v>0</v>
      </c>
      <c r="O10" s="64" t="str">
        <f t="shared" si="4"/>
        <v/>
      </c>
      <c r="P10" s="64">
        <f t="shared" si="5"/>
        <v>0</v>
      </c>
      <c r="Q10" s="64">
        <f t="shared" si="6"/>
        <v>0</v>
      </c>
      <c r="R10" s="68">
        <f t="shared" si="7"/>
        <v>0</v>
      </c>
      <c r="S10" s="68">
        <f t="shared" si="8"/>
        <v>0</v>
      </c>
      <c r="T10" s="71" t="str">
        <f t="shared" si="9"/>
        <v/>
      </c>
      <c r="U10" s="79" t="str">
        <f t="array" ref="U10">IF($B10="","",IF(INDEX('Your Portfolio Holdings'!$BW$7:$BW$156,match($D10,'Your Portfolio Holdings'!$B$7:$B$156,0),0)&gt;0,PRODUCT(IF(($D$5:$D$2004=$D10)*($C$5:$C$2004="Split")*($B$5:$B$2004&lt;=Dashboard!$C$2)*($B$5:$B$2004&gt;$B10),$J$5:$J$2004,1)),1))</f>
        <v/>
      </c>
      <c r="V10" s="79">
        <f t="shared" si="10"/>
        <v>0</v>
      </c>
      <c r="W10" s="79" t="str">
        <f t="array" ref="W10">IF($B10="","",IF(INDEX('Your Portfolio Holdings'!$BW$7:$BW$156,match($D10,'Your Portfolio Holdings'!$B$7:$B$156,0),0)&gt;0,PRODUCT(IF(($D$5:$D$2004=$D10)*($C$5:$C$2004="Split")*($B$5:$B$2004&lt;=Dashboard!$C$54)*($B$5:$B$2004&gt;$B10),$J$5:$J$2004,1)),1))</f>
        <v/>
      </c>
      <c r="X10" s="79">
        <f t="shared" si="11"/>
        <v>0</v>
      </c>
      <c r="Y10" s="79" t="str">
        <f t="array" ref="Y10">IF($B10="","",IF(INDEX('Your Portfolio Holdings'!$BW$7:$BW$156,match($D10,'Your Portfolio Holdings'!$B$7:$B$156,0),0)&gt;0,PRODUCT(IF(($D$5:$D$2004=$D10)*($C$5:$C$2004="Split")*($B$5:$B$2004&lt;=Dashboard!$C$55)*($B$5:$B$2004&gt;$B10),$J$5:$J$2004,1)),1))</f>
        <v/>
      </c>
      <c r="Z10" s="79">
        <f t="shared" si="12"/>
        <v>0</v>
      </c>
      <c r="AA10" s="79" t="str">
        <f>IF($B9="","",IF(AND($B10&gt;Dashboard!$C$54,$B10&lt;=Dashboard!$C$55,OR($C10="Buy",$C10="Sell",$C10="Dividend",$C10="Return of capital")),MAX(AA$5:AA9)+1,0))</f>
        <v/>
      </c>
      <c r="AB10" s="79" t="str">
        <f>if($B10="","",if($L10=Dashboard!$C$3,"n/a","Currency:"&amp;$L10&amp;Dashboard!$C$3))</f>
        <v/>
      </c>
      <c r="AC10" s="88" t="str">
        <f t="shared" si="13"/>
        <v/>
      </c>
      <c r="AD10" s="89">
        <f t="shared" si="14"/>
        <v>0</v>
      </c>
      <c r="AE10" s="90">
        <f t="shared" si="15"/>
        <v>0</v>
      </c>
    </row>
    <row r="11">
      <c r="A11" s="1"/>
      <c r="B11" s="96"/>
      <c r="C11" s="39"/>
      <c r="D11" s="39"/>
      <c r="E11" s="39"/>
      <c r="F11" s="44"/>
      <c r="G11" s="44">
        <f t="shared" si="1"/>
        <v>0</v>
      </c>
      <c r="H11" s="97"/>
      <c r="I11" s="39"/>
      <c r="J11" s="48"/>
      <c r="K11" s="1"/>
      <c r="L11" s="50" t="str">
        <f t="array" ref="L11">if($B11="","",index(Setup!$C$52:$C$201,match($D11,Setup!$B$52:$B$201,0),0))</f>
        <v/>
      </c>
      <c r="M11" s="52" t="str">
        <f t="shared" si="2"/>
        <v/>
      </c>
      <c r="N11" s="58">
        <f t="shared" si="3"/>
        <v>0</v>
      </c>
      <c r="O11" s="64" t="str">
        <f t="shared" si="4"/>
        <v/>
      </c>
      <c r="P11" s="64">
        <f t="shared" si="5"/>
        <v>0</v>
      </c>
      <c r="Q11" s="64">
        <f t="shared" si="6"/>
        <v>0</v>
      </c>
      <c r="R11" s="68">
        <f t="shared" si="7"/>
        <v>0</v>
      </c>
      <c r="S11" s="68">
        <f t="shared" si="8"/>
        <v>0</v>
      </c>
      <c r="T11" s="71" t="str">
        <f t="shared" si="9"/>
        <v/>
      </c>
      <c r="U11" s="79" t="str">
        <f t="array" ref="U11">IF($B11="","",IF(INDEX('Your Portfolio Holdings'!$BW$7:$BW$156,match($D11,'Your Portfolio Holdings'!$B$7:$B$156,0),0)&gt;0,PRODUCT(IF(($D$5:$D$2004=$D11)*($C$5:$C$2004="Split")*($B$5:$B$2004&lt;=Dashboard!$C$2)*($B$5:$B$2004&gt;$B11),$J$5:$J$2004,1)),1))</f>
        <v/>
      </c>
      <c r="V11" s="79">
        <f t="shared" si="10"/>
        <v>0</v>
      </c>
      <c r="W11" s="79" t="str">
        <f t="array" ref="W11">IF($B11="","",IF(INDEX('Your Portfolio Holdings'!$BW$7:$BW$156,match($D11,'Your Portfolio Holdings'!$B$7:$B$156,0),0)&gt;0,PRODUCT(IF(($D$5:$D$2004=$D11)*($C$5:$C$2004="Split")*($B$5:$B$2004&lt;=Dashboard!$C$54)*($B$5:$B$2004&gt;$B11),$J$5:$J$2004,1)),1))</f>
        <v/>
      </c>
      <c r="X11" s="79">
        <f t="shared" si="11"/>
        <v>0</v>
      </c>
      <c r="Y11" s="79" t="str">
        <f t="array" ref="Y11">IF($B11="","",IF(INDEX('Your Portfolio Holdings'!$BW$7:$BW$156,match($D11,'Your Portfolio Holdings'!$B$7:$B$156,0),0)&gt;0,PRODUCT(IF(($D$5:$D$2004=$D11)*($C$5:$C$2004="Split")*($B$5:$B$2004&lt;=Dashboard!$C$55)*($B$5:$B$2004&gt;$B11),$J$5:$J$2004,1)),1))</f>
        <v/>
      </c>
      <c r="Z11" s="79">
        <f t="shared" si="12"/>
        <v>0</v>
      </c>
      <c r="AA11" s="79" t="str">
        <f>IF($B10="","",IF(AND($B11&gt;Dashboard!$C$54,$B11&lt;=Dashboard!$C$55,OR($C11="Buy",$C11="Sell",$C11="Dividend",$C11="Return of capital")),MAX(AA$5:AA10)+1,0))</f>
        <v/>
      </c>
      <c r="AB11" s="79" t="str">
        <f>if($B11="","",if($L11=Dashboard!$C$3,"n/a","Currency:"&amp;$L11&amp;Dashboard!$C$3))</f>
        <v/>
      </c>
      <c r="AC11" s="88" t="str">
        <f t="shared" si="13"/>
        <v/>
      </c>
      <c r="AD11" s="89">
        <f t="shared" si="14"/>
        <v>0</v>
      </c>
      <c r="AE11" s="90">
        <f t="shared" si="15"/>
        <v>0</v>
      </c>
    </row>
    <row r="12">
      <c r="A12" s="1"/>
      <c r="B12" s="91"/>
      <c r="C12" s="92"/>
      <c r="D12" s="92"/>
      <c r="E12" s="92"/>
      <c r="F12" s="93"/>
      <c r="G12" s="44">
        <f t="shared" si="1"/>
        <v>0</v>
      </c>
      <c r="H12" s="93"/>
      <c r="I12" s="92"/>
      <c r="J12" s="95"/>
      <c r="K12" s="1"/>
      <c r="L12" s="50" t="str">
        <f t="array" ref="L12">if($B12="","",index(Setup!$C$52:$C$201,match($D12,Setup!$B$52:$B$201,0),0))</f>
        <v/>
      </c>
      <c r="M12" s="52" t="str">
        <f t="shared" si="2"/>
        <v/>
      </c>
      <c r="N12" s="58">
        <f t="shared" si="3"/>
        <v>0</v>
      </c>
      <c r="O12" s="64" t="str">
        <f t="shared" si="4"/>
        <v/>
      </c>
      <c r="P12" s="64">
        <f t="shared" si="5"/>
        <v>0</v>
      </c>
      <c r="Q12" s="64">
        <f t="shared" si="6"/>
        <v>0</v>
      </c>
      <c r="R12" s="68">
        <f t="shared" si="7"/>
        <v>0</v>
      </c>
      <c r="S12" s="68">
        <f t="shared" si="8"/>
        <v>0</v>
      </c>
      <c r="T12" s="71" t="str">
        <f t="shared" si="9"/>
        <v/>
      </c>
      <c r="U12" s="79" t="str">
        <f t="array" ref="U12">IF($B12="","",IF(INDEX('Your Portfolio Holdings'!$BW$7:$BW$156,match($D12,'Your Portfolio Holdings'!$B$7:$B$156,0),0)&gt;0,PRODUCT(IF(($D$5:$D$2004=$D12)*($C$5:$C$2004="Split")*($B$5:$B$2004&lt;=Dashboard!$C$2)*($B$5:$B$2004&gt;$B12),$J$5:$J$2004,1)),1))</f>
        <v/>
      </c>
      <c r="V12" s="79">
        <f t="shared" si="10"/>
        <v>0</v>
      </c>
      <c r="W12" s="79" t="str">
        <f t="array" ref="W12">IF($B12="","",IF(INDEX('Your Portfolio Holdings'!$BW$7:$BW$156,match($D12,'Your Portfolio Holdings'!$B$7:$B$156,0),0)&gt;0,PRODUCT(IF(($D$5:$D$2004=$D12)*($C$5:$C$2004="Split")*($B$5:$B$2004&lt;=Dashboard!$C$54)*($B$5:$B$2004&gt;$B12),$J$5:$J$2004,1)),1))</f>
        <v/>
      </c>
      <c r="X12" s="79">
        <f t="shared" si="11"/>
        <v>0</v>
      </c>
      <c r="Y12" s="79" t="str">
        <f t="array" ref="Y12">IF($B12="","",IF(INDEX('Your Portfolio Holdings'!$BW$7:$BW$156,match($D12,'Your Portfolio Holdings'!$B$7:$B$156,0),0)&gt;0,PRODUCT(IF(($D$5:$D$2004=$D12)*($C$5:$C$2004="Split")*($B$5:$B$2004&lt;=Dashboard!$C$55)*($B$5:$B$2004&gt;$B12),$J$5:$J$2004,1)),1))</f>
        <v/>
      </c>
      <c r="Z12" s="79">
        <f t="shared" si="12"/>
        <v>0</v>
      </c>
      <c r="AA12" s="79" t="str">
        <f>IF($B11="","",IF(AND($B12&gt;Dashboard!$C$54,$B12&lt;=Dashboard!$C$55,OR($C12="Buy",$C12="Sell",$C12="Dividend",$C12="Return of capital")),MAX(AA$5:AA11)+1,0))</f>
        <v/>
      </c>
      <c r="AB12" s="79" t="str">
        <f>if($B12="","",if($L12=Dashboard!$C$3,"n/a","Currency:"&amp;$L12&amp;Dashboard!$C$3))</f>
        <v/>
      </c>
      <c r="AC12" s="88" t="str">
        <f t="shared" si="13"/>
        <v/>
      </c>
      <c r="AD12" s="89">
        <f t="shared" si="14"/>
        <v>0</v>
      </c>
      <c r="AE12" s="90">
        <f t="shared" si="15"/>
        <v>0</v>
      </c>
    </row>
    <row r="13">
      <c r="A13" s="1"/>
      <c r="B13" s="96"/>
      <c r="C13" s="39"/>
      <c r="D13" s="39"/>
      <c r="E13" s="178"/>
      <c r="F13" s="97"/>
      <c r="G13" s="44">
        <f t="shared" si="1"/>
        <v>0</v>
      </c>
      <c r="H13" s="97"/>
      <c r="I13" s="39"/>
      <c r="J13" s="48"/>
      <c r="K13" s="1"/>
      <c r="L13" s="50" t="str">
        <f t="array" ref="L13">if($B13="","",index(Setup!$C$52:$C$201,match($D13,Setup!$B$52:$B$201,0),0))</f>
        <v/>
      </c>
      <c r="M13" s="52" t="str">
        <f t="shared" si="2"/>
        <v/>
      </c>
      <c r="N13" s="58">
        <f t="shared" si="3"/>
        <v>0</v>
      </c>
      <c r="O13" s="64" t="str">
        <f t="shared" si="4"/>
        <v/>
      </c>
      <c r="P13" s="64">
        <f t="shared" si="5"/>
        <v>0</v>
      </c>
      <c r="Q13" s="64">
        <f t="shared" si="6"/>
        <v>0</v>
      </c>
      <c r="R13" s="68">
        <f t="shared" si="7"/>
        <v>0</v>
      </c>
      <c r="S13" s="68">
        <f t="shared" si="8"/>
        <v>0</v>
      </c>
      <c r="T13" s="71" t="str">
        <f t="shared" si="9"/>
        <v/>
      </c>
      <c r="U13" s="79" t="str">
        <f t="array" ref="U13">IF($B13="","",IF(INDEX('Your Portfolio Holdings'!$BW$7:$BW$156,match($D13,'Your Portfolio Holdings'!$B$7:$B$156,0),0)&gt;0,PRODUCT(IF(($D$5:$D$2004=$D13)*($C$5:$C$2004="Split")*($B$5:$B$2004&lt;=Dashboard!$C$2)*($B$5:$B$2004&gt;$B13),$J$5:$J$2004,1)),1))</f>
        <v/>
      </c>
      <c r="V13" s="79">
        <f t="shared" si="10"/>
        <v>0</v>
      </c>
      <c r="W13" s="79" t="str">
        <f t="array" ref="W13">IF($B13="","",IF(INDEX('Your Portfolio Holdings'!$BW$7:$BW$156,match($D13,'Your Portfolio Holdings'!$B$7:$B$156,0),0)&gt;0,PRODUCT(IF(($D$5:$D$2004=$D13)*($C$5:$C$2004="Split")*($B$5:$B$2004&lt;=Dashboard!$C$54)*($B$5:$B$2004&gt;$B13),$J$5:$J$2004,1)),1))</f>
        <v/>
      </c>
      <c r="X13" s="79">
        <f t="shared" si="11"/>
        <v>0</v>
      </c>
      <c r="Y13" s="79" t="str">
        <f t="array" ref="Y13">IF($B13="","",IF(INDEX('Your Portfolio Holdings'!$BW$7:$BW$156,match($D13,'Your Portfolio Holdings'!$B$7:$B$156,0),0)&gt;0,PRODUCT(IF(($D$5:$D$2004=$D13)*($C$5:$C$2004="Split")*($B$5:$B$2004&lt;=Dashboard!$C$55)*($B$5:$B$2004&gt;$B13),$J$5:$J$2004,1)),1))</f>
        <v/>
      </c>
      <c r="Z13" s="79">
        <f t="shared" si="12"/>
        <v>0</v>
      </c>
      <c r="AA13" s="79" t="str">
        <f>IF($B12="","",IF(AND($B13&gt;Dashboard!$C$54,$B13&lt;=Dashboard!$C$55,OR($C13="Buy",$C13="Sell",$C13="Dividend",$C13="Return of capital")),MAX(AA$5:AA12)+1,0))</f>
        <v/>
      </c>
      <c r="AB13" s="79" t="str">
        <f>if($B13="","",if($L13=Dashboard!$C$3,"n/a","Currency:"&amp;$L13&amp;Dashboard!$C$3))</f>
        <v/>
      </c>
      <c r="AC13" s="88" t="str">
        <f t="shared" si="13"/>
        <v/>
      </c>
      <c r="AD13" s="89">
        <f t="shared" si="14"/>
        <v>0</v>
      </c>
      <c r="AE13" s="90">
        <f t="shared" si="15"/>
        <v>0</v>
      </c>
    </row>
    <row r="14">
      <c r="A14" s="1"/>
      <c r="B14" s="91"/>
      <c r="C14" s="92"/>
      <c r="D14" s="92"/>
      <c r="E14" s="183"/>
      <c r="F14" s="94"/>
      <c r="G14" s="44">
        <f t="shared" si="1"/>
        <v>0</v>
      </c>
      <c r="H14" s="94"/>
      <c r="I14" s="92"/>
      <c r="J14" s="95"/>
      <c r="K14" s="1"/>
      <c r="L14" s="50" t="str">
        <f t="array" ref="L14">if($B14="","",index(Setup!$C$52:$C$201,match($D14,Setup!$B$52:$B$201,0),0))</f>
        <v/>
      </c>
      <c r="M14" s="52" t="str">
        <f t="shared" si="2"/>
        <v/>
      </c>
      <c r="N14" s="58">
        <f t="shared" si="3"/>
        <v>0</v>
      </c>
      <c r="O14" s="64" t="str">
        <f t="shared" si="4"/>
        <v/>
      </c>
      <c r="P14" s="64">
        <f t="shared" si="5"/>
        <v>0</v>
      </c>
      <c r="Q14" s="64">
        <f t="shared" si="6"/>
        <v>0</v>
      </c>
      <c r="R14" s="68">
        <f t="shared" si="7"/>
        <v>0</v>
      </c>
      <c r="S14" s="68">
        <f t="shared" si="8"/>
        <v>0</v>
      </c>
      <c r="T14" s="71" t="str">
        <f t="shared" si="9"/>
        <v/>
      </c>
      <c r="U14" s="79" t="str">
        <f t="array" ref="U14">IF($B14="","",IF(INDEX('Your Portfolio Holdings'!$BW$7:$BW$156,match($D14,'Your Portfolio Holdings'!$B$7:$B$156,0),0)&gt;0,PRODUCT(IF(($D$5:$D$2004=$D14)*($C$5:$C$2004="Split")*($B$5:$B$2004&lt;=Dashboard!$C$2)*($B$5:$B$2004&gt;$B14),$J$5:$J$2004,1)),1))</f>
        <v/>
      </c>
      <c r="V14" s="79">
        <f t="shared" si="10"/>
        <v>0</v>
      </c>
      <c r="W14" s="79" t="str">
        <f t="array" ref="W14">IF($B14="","",IF(INDEX('Your Portfolio Holdings'!$BW$7:$BW$156,match($D14,'Your Portfolio Holdings'!$B$7:$B$156,0),0)&gt;0,PRODUCT(IF(($D$5:$D$2004=$D14)*($C$5:$C$2004="Split")*($B$5:$B$2004&lt;=Dashboard!$C$54)*($B$5:$B$2004&gt;$B14),$J$5:$J$2004,1)),1))</f>
        <v/>
      </c>
      <c r="X14" s="79">
        <f t="shared" si="11"/>
        <v>0</v>
      </c>
      <c r="Y14" s="79" t="str">
        <f t="array" ref="Y14">IF($B14="","",IF(INDEX('Your Portfolio Holdings'!$BW$7:$BW$156,match($D14,'Your Portfolio Holdings'!$B$7:$B$156,0),0)&gt;0,PRODUCT(IF(($D$5:$D$2004=$D14)*($C$5:$C$2004="Split")*($B$5:$B$2004&lt;=Dashboard!$C$55)*($B$5:$B$2004&gt;$B14),$J$5:$J$2004,1)),1))</f>
        <v/>
      </c>
      <c r="Z14" s="79">
        <f t="shared" si="12"/>
        <v>0</v>
      </c>
      <c r="AA14" s="79" t="str">
        <f>IF($B13="","",IF(AND($B14&gt;Dashboard!$C$54,$B14&lt;=Dashboard!$C$55,OR($C14="Buy",$C14="Sell",$C14="Dividend",$C14="Return of capital")),MAX(AA$5:AA13)+1,0))</f>
        <v/>
      </c>
      <c r="AB14" s="79" t="str">
        <f>if($B14="","",if($L14=Dashboard!$C$3,"n/a","Currency:"&amp;$L14&amp;Dashboard!$C$3))</f>
        <v/>
      </c>
      <c r="AC14" s="88" t="str">
        <f t="shared" si="13"/>
        <v/>
      </c>
      <c r="AD14" s="89">
        <f t="shared" si="14"/>
        <v>0</v>
      </c>
      <c r="AE14" s="90">
        <f t="shared" si="15"/>
        <v>0</v>
      </c>
    </row>
    <row r="15">
      <c r="A15" s="1"/>
      <c r="B15" s="96"/>
      <c r="C15" s="39"/>
      <c r="D15" s="39"/>
      <c r="E15" s="39"/>
      <c r="F15" s="44"/>
      <c r="G15" s="44">
        <f t="shared" si="1"/>
        <v>0</v>
      </c>
      <c r="H15" s="97"/>
      <c r="I15" s="39"/>
      <c r="J15" s="48"/>
      <c r="K15" s="1"/>
      <c r="L15" s="50" t="str">
        <f t="array" ref="L15">if($B15="","",index(Setup!$C$52:$C$201,match($D15,Setup!$B$52:$B$201,0),0))</f>
        <v/>
      </c>
      <c r="M15" s="52" t="str">
        <f t="shared" si="2"/>
        <v/>
      </c>
      <c r="N15" s="58">
        <f t="shared" si="3"/>
        <v>0</v>
      </c>
      <c r="O15" s="64" t="str">
        <f t="shared" si="4"/>
        <v/>
      </c>
      <c r="P15" s="64">
        <f t="shared" si="5"/>
        <v>0</v>
      </c>
      <c r="Q15" s="64">
        <f t="shared" si="6"/>
        <v>0</v>
      </c>
      <c r="R15" s="68">
        <f t="shared" si="7"/>
        <v>0</v>
      </c>
      <c r="S15" s="68">
        <f t="shared" si="8"/>
        <v>0</v>
      </c>
      <c r="T15" s="71" t="str">
        <f t="shared" si="9"/>
        <v/>
      </c>
      <c r="U15" s="79" t="str">
        <f t="array" ref="U15">IF($B15="","",IF(INDEX('Your Portfolio Holdings'!$BW$7:$BW$156,match($D15,'Your Portfolio Holdings'!$B$7:$B$156,0),0)&gt;0,PRODUCT(IF(($D$5:$D$2004=$D15)*($C$5:$C$2004="Split")*($B$5:$B$2004&lt;=Dashboard!$C$2)*($B$5:$B$2004&gt;$B15),$J$5:$J$2004,1)),1))</f>
        <v/>
      </c>
      <c r="V15" s="79">
        <f t="shared" si="10"/>
        <v>0</v>
      </c>
      <c r="W15" s="79" t="str">
        <f t="array" ref="W15">IF($B15="","",IF(INDEX('Your Portfolio Holdings'!$BW$7:$BW$156,match($D15,'Your Portfolio Holdings'!$B$7:$B$156,0),0)&gt;0,PRODUCT(IF(($D$5:$D$2004=$D15)*($C$5:$C$2004="Split")*($B$5:$B$2004&lt;=Dashboard!$C$54)*($B$5:$B$2004&gt;$B15),$J$5:$J$2004,1)),1))</f>
        <v/>
      </c>
      <c r="X15" s="79">
        <f t="shared" si="11"/>
        <v>0</v>
      </c>
      <c r="Y15" s="79" t="str">
        <f t="array" ref="Y15">IF($B15="","",IF(INDEX('Your Portfolio Holdings'!$BW$7:$BW$156,match($D15,'Your Portfolio Holdings'!$B$7:$B$156,0),0)&gt;0,PRODUCT(IF(($D$5:$D$2004=$D15)*($C$5:$C$2004="Split")*($B$5:$B$2004&lt;=Dashboard!$C$55)*($B$5:$B$2004&gt;$B15),$J$5:$J$2004,1)),1))</f>
        <v/>
      </c>
      <c r="Z15" s="79">
        <f t="shared" si="12"/>
        <v>0</v>
      </c>
      <c r="AA15" s="79" t="str">
        <f>IF($B14="","",IF(AND($B15&gt;Dashboard!$C$54,$B15&lt;=Dashboard!$C$55,OR($C15="Buy",$C15="Sell",$C15="Dividend",$C15="Return of capital")),MAX(AA$5:AA14)+1,0))</f>
        <v/>
      </c>
      <c r="AB15" s="79" t="str">
        <f>if($B15="","",if($L15=Dashboard!$C$3,"n/a","Currency:"&amp;$L15&amp;Dashboard!$C$3))</f>
        <v/>
      </c>
      <c r="AC15" s="88" t="str">
        <f t="shared" si="13"/>
        <v/>
      </c>
      <c r="AD15" s="89">
        <f t="shared" si="14"/>
        <v>0</v>
      </c>
      <c r="AE15" s="90">
        <f t="shared" si="15"/>
        <v>0</v>
      </c>
    </row>
    <row r="16">
      <c r="A16" s="1"/>
      <c r="B16" s="91"/>
      <c r="C16" s="92"/>
      <c r="D16" s="92"/>
      <c r="E16" s="92"/>
      <c r="F16" s="93"/>
      <c r="G16" s="44">
        <f t="shared" si="1"/>
        <v>0</v>
      </c>
      <c r="H16" s="94"/>
      <c r="I16" s="92"/>
      <c r="J16" s="95"/>
      <c r="K16" s="1"/>
      <c r="L16" s="50" t="str">
        <f t="array" ref="L16">if($B16="","",index(Setup!$C$52:$C$201,match($D16,Setup!$B$52:$B$201,0),0))</f>
        <v/>
      </c>
      <c r="M16" s="52" t="str">
        <f t="shared" si="2"/>
        <v/>
      </c>
      <c r="N16" s="58">
        <f t="shared" si="3"/>
        <v>0</v>
      </c>
      <c r="O16" s="64" t="str">
        <f t="shared" si="4"/>
        <v/>
      </c>
      <c r="P16" s="64">
        <f t="shared" si="5"/>
        <v>0</v>
      </c>
      <c r="Q16" s="64">
        <f t="shared" si="6"/>
        <v>0</v>
      </c>
      <c r="R16" s="68">
        <f t="shared" si="7"/>
        <v>0</v>
      </c>
      <c r="S16" s="68">
        <f t="shared" si="8"/>
        <v>0</v>
      </c>
      <c r="T16" s="71" t="str">
        <f t="shared" si="9"/>
        <v/>
      </c>
      <c r="U16" s="79" t="str">
        <f t="array" ref="U16">IF($B16="","",IF(INDEX('Your Portfolio Holdings'!$BW$7:$BW$156,match($D16,'Your Portfolio Holdings'!$B$7:$B$156,0),0)&gt;0,PRODUCT(IF(($D$5:$D$2004=$D16)*($C$5:$C$2004="Split")*($B$5:$B$2004&lt;=Dashboard!$C$2)*($B$5:$B$2004&gt;$B16),$J$5:$J$2004,1)),1))</f>
        <v/>
      </c>
      <c r="V16" s="79">
        <f t="shared" si="10"/>
        <v>0</v>
      </c>
      <c r="W16" s="79" t="str">
        <f t="array" ref="W16">IF($B16="","",IF(INDEX('Your Portfolio Holdings'!$BW$7:$BW$156,match($D16,'Your Portfolio Holdings'!$B$7:$B$156,0),0)&gt;0,PRODUCT(IF(($D$5:$D$2004=$D16)*($C$5:$C$2004="Split")*($B$5:$B$2004&lt;=Dashboard!$C$54)*($B$5:$B$2004&gt;$B16),$J$5:$J$2004,1)),1))</f>
        <v/>
      </c>
      <c r="X16" s="79">
        <f t="shared" si="11"/>
        <v>0</v>
      </c>
      <c r="Y16" s="79" t="str">
        <f t="array" ref="Y16">IF($B16="","",IF(INDEX('Your Portfolio Holdings'!$BW$7:$BW$156,match($D16,'Your Portfolio Holdings'!$B$7:$B$156,0),0)&gt;0,PRODUCT(IF(($D$5:$D$2004=$D16)*($C$5:$C$2004="Split")*($B$5:$B$2004&lt;=Dashboard!$C$55)*($B$5:$B$2004&gt;$B16),$J$5:$J$2004,1)),1))</f>
        <v/>
      </c>
      <c r="Z16" s="79">
        <f t="shared" si="12"/>
        <v>0</v>
      </c>
      <c r="AA16" s="79" t="str">
        <f>IF($B15="","",IF(AND($B16&gt;Dashboard!$C$54,$B16&lt;=Dashboard!$C$55,OR($C16="Buy",$C16="Sell",$C16="Dividend",$C16="Return of capital")),MAX(AA$5:AA15)+1,0))</f>
        <v/>
      </c>
      <c r="AB16" s="79" t="str">
        <f>if($B16="","",if($L16=Dashboard!$C$3,"n/a","Currency:"&amp;$L16&amp;Dashboard!$C$3))</f>
        <v/>
      </c>
      <c r="AC16" s="88" t="str">
        <f t="shared" si="13"/>
        <v/>
      </c>
      <c r="AD16" s="89">
        <f t="shared" si="14"/>
        <v>0</v>
      </c>
      <c r="AE16" s="90">
        <f t="shared" si="15"/>
        <v>0</v>
      </c>
    </row>
    <row r="17">
      <c r="A17" s="1"/>
      <c r="B17" s="96"/>
      <c r="C17" s="39"/>
      <c r="D17" s="39"/>
      <c r="E17" s="39"/>
      <c r="F17" s="44"/>
      <c r="G17" s="44">
        <f t="shared" si="1"/>
        <v>0</v>
      </c>
      <c r="H17" s="97"/>
      <c r="I17" s="39"/>
      <c r="J17" s="48"/>
      <c r="K17" s="1"/>
      <c r="L17" s="50" t="str">
        <f t="array" ref="L17">if($B17="","",index(Setup!$C$52:$C$201,match($D17,Setup!$B$52:$B$201,0),0))</f>
        <v/>
      </c>
      <c r="M17" s="52" t="str">
        <f t="shared" si="2"/>
        <v/>
      </c>
      <c r="N17" s="58">
        <f t="shared" si="3"/>
        <v>0</v>
      </c>
      <c r="O17" s="64" t="str">
        <f t="shared" si="4"/>
        <v/>
      </c>
      <c r="P17" s="64">
        <f t="shared" si="5"/>
        <v>0</v>
      </c>
      <c r="Q17" s="64">
        <f t="shared" si="6"/>
        <v>0</v>
      </c>
      <c r="R17" s="68">
        <f t="shared" si="7"/>
        <v>0</v>
      </c>
      <c r="S17" s="68">
        <f t="shared" si="8"/>
        <v>0</v>
      </c>
      <c r="T17" s="71" t="str">
        <f t="shared" si="9"/>
        <v/>
      </c>
      <c r="U17" s="79" t="str">
        <f t="array" ref="U17">IF($B17="","",IF(INDEX('Your Portfolio Holdings'!$BW$7:$BW$156,match($D17,'Your Portfolio Holdings'!$B$7:$B$156,0),0)&gt;0,PRODUCT(IF(($D$5:$D$2004=$D17)*($C$5:$C$2004="Split")*($B$5:$B$2004&lt;=Dashboard!$C$2)*($B$5:$B$2004&gt;$B17),$J$5:$J$2004,1)),1))</f>
        <v/>
      </c>
      <c r="V17" s="79">
        <f t="shared" si="10"/>
        <v>0</v>
      </c>
      <c r="W17" s="79" t="str">
        <f t="array" ref="W17">IF($B17="","",IF(INDEX('Your Portfolio Holdings'!$BW$7:$BW$156,match($D17,'Your Portfolio Holdings'!$B$7:$B$156,0),0)&gt;0,PRODUCT(IF(($D$5:$D$2004=$D17)*($C$5:$C$2004="Split")*($B$5:$B$2004&lt;=Dashboard!$C$54)*($B$5:$B$2004&gt;$B17),$J$5:$J$2004,1)),1))</f>
        <v/>
      </c>
      <c r="X17" s="79">
        <f t="shared" si="11"/>
        <v>0</v>
      </c>
      <c r="Y17" s="79" t="str">
        <f t="array" ref="Y17">IF($B17="","",IF(INDEX('Your Portfolio Holdings'!$BW$7:$BW$156,match($D17,'Your Portfolio Holdings'!$B$7:$B$156,0),0)&gt;0,PRODUCT(IF(($D$5:$D$2004=$D17)*($C$5:$C$2004="Split")*($B$5:$B$2004&lt;=Dashboard!$C$55)*($B$5:$B$2004&gt;$B17),$J$5:$J$2004,1)),1))</f>
        <v/>
      </c>
      <c r="Z17" s="79">
        <f t="shared" si="12"/>
        <v>0</v>
      </c>
      <c r="AA17" s="79" t="str">
        <f>IF($B16="","",IF(AND($B17&gt;Dashboard!$C$54,$B17&lt;=Dashboard!$C$55,OR($C17="Buy",$C17="Sell",$C17="Dividend",$C17="Return of capital")),MAX(AA$5:AA16)+1,0))</f>
        <v/>
      </c>
      <c r="AB17" s="79" t="str">
        <f>if($B17="","",if($L17=Dashboard!$C$3,"n/a","Currency:"&amp;$L17&amp;Dashboard!$C$3))</f>
        <v/>
      </c>
      <c r="AC17" s="88" t="str">
        <f t="shared" si="13"/>
        <v/>
      </c>
      <c r="AD17" s="89">
        <f t="shared" si="14"/>
        <v>0</v>
      </c>
      <c r="AE17" s="90">
        <f t="shared" si="15"/>
        <v>0</v>
      </c>
    </row>
    <row r="18">
      <c r="A18" s="1"/>
      <c r="B18" s="91"/>
      <c r="C18" s="92"/>
      <c r="D18" s="92"/>
      <c r="E18" s="183"/>
      <c r="F18" s="94"/>
      <c r="G18" s="44">
        <f t="shared" si="1"/>
        <v>0</v>
      </c>
      <c r="H18" s="94"/>
      <c r="I18" s="92"/>
      <c r="J18" s="95"/>
      <c r="K18" s="1"/>
      <c r="L18" s="50" t="str">
        <f t="array" ref="L18">if($B18="","",index(Setup!$C$52:$C$201,match($D18,Setup!$B$52:$B$201,0),0))</f>
        <v/>
      </c>
      <c r="M18" s="52" t="str">
        <f t="shared" si="2"/>
        <v/>
      </c>
      <c r="N18" s="58">
        <f t="shared" si="3"/>
        <v>0</v>
      </c>
      <c r="O18" s="64" t="str">
        <f t="shared" si="4"/>
        <v/>
      </c>
      <c r="P18" s="64">
        <f t="shared" si="5"/>
        <v>0</v>
      </c>
      <c r="Q18" s="64">
        <f t="shared" si="6"/>
        <v>0</v>
      </c>
      <c r="R18" s="68">
        <f t="shared" si="7"/>
        <v>0</v>
      </c>
      <c r="S18" s="68">
        <f t="shared" si="8"/>
        <v>0</v>
      </c>
      <c r="T18" s="71" t="str">
        <f t="shared" si="9"/>
        <v/>
      </c>
      <c r="U18" s="79" t="str">
        <f t="array" ref="U18">IF($B18="","",IF(INDEX('Your Portfolio Holdings'!$BW$7:$BW$156,match($D18,'Your Portfolio Holdings'!$B$7:$B$156,0),0)&gt;0,PRODUCT(IF(($D$5:$D$2004=$D18)*($C$5:$C$2004="Split")*($B$5:$B$2004&lt;=Dashboard!$C$2)*($B$5:$B$2004&gt;$B18),$J$5:$J$2004,1)),1))</f>
        <v/>
      </c>
      <c r="V18" s="79">
        <f t="shared" si="10"/>
        <v>0</v>
      </c>
      <c r="W18" s="79" t="str">
        <f t="array" ref="W18">IF($B18="","",IF(INDEX('Your Portfolio Holdings'!$BW$7:$BW$156,match($D18,'Your Portfolio Holdings'!$B$7:$B$156,0),0)&gt;0,PRODUCT(IF(($D$5:$D$2004=$D18)*($C$5:$C$2004="Split")*($B$5:$B$2004&lt;=Dashboard!$C$54)*($B$5:$B$2004&gt;$B18),$J$5:$J$2004,1)),1))</f>
        <v/>
      </c>
      <c r="X18" s="79">
        <f t="shared" si="11"/>
        <v>0</v>
      </c>
      <c r="Y18" s="79" t="str">
        <f t="array" ref="Y18">IF($B18="","",IF(INDEX('Your Portfolio Holdings'!$BW$7:$BW$156,match($D18,'Your Portfolio Holdings'!$B$7:$B$156,0),0)&gt;0,PRODUCT(IF(($D$5:$D$2004=$D18)*($C$5:$C$2004="Split")*($B$5:$B$2004&lt;=Dashboard!$C$55)*($B$5:$B$2004&gt;$B18),$J$5:$J$2004,1)),1))</f>
        <v/>
      </c>
      <c r="Z18" s="79">
        <f t="shared" si="12"/>
        <v>0</v>
      </c>
      <c r="AA18" s="79" t="str">
        <f>IF($B17="","",IF(AND($B18&gt;Dashboard!$C$54,$B18&lt;=Dashboard!$C$55,OR($C18="Buy",$C18="Sell",$C18="Dividend",$C18="Return of capital")),MAX(AA$5:AA17)+1,0))</f>
        <v/>
      </c>
      <c r="AB18" s="79" t="str">
        <f>if($B18="","",if($L18=Dashboard!$C$3,"n/a","Currency:"&amp;$L18&amp;Dashboard!$C$3))</f>
        <v/>
      </c>
      <c r="AC18" s="88" t="str">
        <f t="shared" si="13"/>
        <v/>
      </c>
      <c r="AD18" s="89">
        <f t="shared" si="14"/>
        <v>0</v>
      </c>
      <c r="AE18" s="90">
        <f t="shared" si="15"/>
        <v>0</v>
      </c>
    </row>
    <row r="19">
      <c r="A19" s="1"/>
      <c r="B19" s="96"/>
      <c r="C19" s="39"/>
      <c r="D19" s="39"/>
      <c r="E19" s="178"/>
      <c r="F19" s="97"/>
      <c r="G19" s="44">
        <f t="shared" si="1"/>
        <v>0</v>
      </c>
      <c r="H19" s="97"/>
      <c r="I19" s="39"/>
      <c r="J19" s="48"/>
      <c r="K19" s="1"/>
      <c r="L19" s="50" t="str">
        <f t="array" ref="L19">if($B19="","",index(Setup!$C$52:$C$201,match($D19,Setup!$B$52:$B$201,0),0))</f>
        <v/>
      </c>
      <c r="M19" s="52" t="str">
        <f t="shared" si="2"/>
        <v/>
      </c>
      <c r="N19" s="58">
        <f t="shared" si="3"/>
        <v>0</v>
      </c>
      <c r="O19" s="64" t="str">
        <f t="shared" si="4"/>
        <v/>
      </c>
      <c r="P19" s="64">
        <f t="shared" si="5"/>
        <v>0</v>
      </c>
      <c r="Q19" s="64">
        <f t="shared" si="6"/>
        <v>0</v>
      </c>
      <c r="R19" s="68">
        <f t="shared" si="7"/>
        <v>0</v>
      </c>
      <c r="S19" s="68">
        <f t="shared" si="8"/>
        <v>0</v>
      </c>
      <c r="T19" s="71" t="str">
        <f t="shared" si="9"/>
        <v/>
      </c>
      <c r="U19" s="79" t="str">
        <f t="array" ref="U19">IF($B19="","",IF(INDEX('Your Portfolio Holdings'!$BW$7:$BW$156,match($D19,'Your Portfolio Holdings'!$B$7:$B$156,0),0)&gt;0,PRODUCT(IF(($D$5:$D$2004=$D19)*($C$5:$C$2004="Split")*($B$5:$B$2004&lt;=Dashboard!$C$2)*($B$5:$B$2004&gt;$B19),$J$5:$J$2004,1)),1))</f>
        <v/>
      </c>
      <c r="V19" s="79">
        <f t="shared" si="10"/>
        <v>0</v>
      </c>
      <c r="W19" s="79" t="str">
        <f t="array" ref="W19">IF($B19="","",IF(INDEX('Your Portfolio Holdings'!$BW$7:$BW$156,match($D19,'Your Portfolio Holdings'!$B$7:$B$156,0),0)&gt;0,PRODUCT(IF(($D$5:$D$2004=$D19)*($C$5:$C$2004="Split")*($B$5:$B$2004&lt;=Dashboard!$C$54)*($B$5:$B$2004&gt;$B19),$J$5:$J$2004,1)),1))</f>
        <v/>
      </c>
      <c r="X19" s="79">
        <f t="shared" si="11"/>
        <v>0</v>
      </c>
      <c r="Y19" s="79" t="str">
        <f t="array" ref="Y19">IF($B19="","",IF(INDEX('Your Portfolio Holdings'!$BW$7:$BW$156,match($D19,'Your Portfolio Holdings'!$B$7:$B$156,0),0)&gt;0,PRODUCT(IF(($D$5:$D$2004=$D19)*($C$5:$C$2004="Split")*($B$5:$B$2004&lt;=Dashboard!$C$55)*($B$5:$B$2004&gt;$B19),$J$5:$J$2004,1)),1))</f>
        <v/>
      </c>
      <c r="Z19" s="79">
        <f t="shared" si="12"/>
        <v>0</v>
      </c>
      <c r="AA19" s="79" t="str">
        <f>IF($B18="","",IF(AND($B19&gt;Dashboard!$C$54,$B19&lt;=Dashboard!$C$55,OR($C19="Buy",$C19="Sell",$C19="Dividend",$C19="Return of capital")),MAX(AA$5:AA18)+1,0))</f>
        <v/>
      </c>
      <c r="AB19" s="79" t="str">
        <f>if($B19="","",if($L19=Dashboard!$C$3,"n/a","Currency:"&amp;$L19&amp;Dashboard!$C$3))</f>
        <v/>
      </c>
      <c r="AC19" s="88" t="str">
        <f t="shared" si="13"/>
        <v/>
      </c>
      <c r="AD19" s="89">
        <f t="shared" si="14"/>
        <v>0</v>
      </c>
      <c r="AE19" s="90">
        <f t="shared" si="15"/>
        <v>0</v>
      </c>
    </row>
    <row r="20">
      <c r="A20" s="1"/>
      <c r="B20" s="91"/>
      <c r="C20" s="92"/>
      <c r="D20" s="92"/>
      <c r="E20" s="183"/>
      <c r="F20" s="94"/>
      <c r="G20" s="44">
        <f t="shared" si="1"/>
        <v>0</v>
      </c>
      <c r="H20" s="94"/>
      <c r="I20" s="92"/>
      <c r="J20" s="95"/>
      <c r="K20" s="1"/>
      <c r="L20" s="50" t="str">
        <f t="array" ref="L20">if($B20="","",index(Setup!$C$52:$C$201,match($D20,Setup!$B$52:$B$201,0),0))</f>
        <v/>
      </c>
      <c r="M20" s="52" t="str">
        <f t="shared" si="2"/>
        <v/>
      </c>
      <c r="N20" s="58">
        <f t="shared" si="3"/>
        <v>0</v>
      </c>
      <c r="O20" s="64" t="str">
        <f t="shared" si="4"/>
        <v/>
      </c>
      <c r="P20" s="64">
        <f t="shared" si="5"/>
        <v>0</v>
      </c>
      <c r="Q20" s="64">
        <f t="shared" si="6"/>
        <v>0</v>
      </c>
      <c r="R20" s="68">
        <f t="shared" si="7"/>
        <v>0</v>
      </c>
      <c r="S20" s="68">
        <f t="shared" si="8"/>
        <v>0</v>
      </c>
      <c r="T20" s="71" t="str">
        <f t="shared" si="9"/>
        <v/>
      </c>
      <c r="U20" s="79" t="str">
        <f t="array" ref="U20">IF($B20="","",IF(INDEX('Your Portfolio Holdings'!$BW$7:$BW$156,match($D20,'Your Portfolio Holdings'!$B$7:$B$156,0),0)&gt;0,PRODUCT(IF(($D$5:$D$2004=$D20)*($C$5:$C$2004="Split")*($B$5:$B$2004&lt;=Dashboard!$C$2)*($B$5:$B$2004&gt;$B20),$J$5:$J$2004,1)),1))</f>
        <v/>
      </c>
      <c r="V20" s="79">
        <f t="shared" si="10"/>
        <v>0</v>
      </c>
      <c r="W20" s="79" t="str">
        <f t="array" ref="W20">IF($B20="","",IF(INDEX('Your Portfolio Holdings'!$BW$7:$BW$156,match($D20,'Your Portfolio Holdings'!$B$7:$B$156,0),0)&gt;0,PRODUCT(IF(($D$5:$D$2004=$D20)*($C$5:$C$2004="Split")*($B$5:$B$2004&lt;=Dashboard!$C$54)*($B$5:$B$2004&gt;$B20),$J$5:$J$2004,1)),1))</f>
        <v/>
      </c>
      <c r="X20" s="79">
        <f t="shared" si="11"/>
        <v>0</v>
      </c>
      <c r="Y20" s="79" t="str">
        <f t="array" ref="Y20">IF($B20="","",IF(INDEX('Your Portfolio Holdings'!$BW$7:$BW$156,match($D20,'Your Portfolio Holdings'!$B$7:$B$156,0),0)&gt;0,PRODUCT(IF(($D$5:$D$2004=$D20)*($C$5:$C$2004="Split")*($B$5:$B$2004&lt;=Dashboard!$C$55)*($B$5:$B$2004&gt;$B20),$J$5:$J$2004,1)),1))</f>
        <v/>
      </c>
      <c r="Z20" s="79">
        <f t="shared" si="12"/>
        <v>0</v>
      </c>
      <c r="AA20" s="79" t="str">
        <f>IF($B19="","",IF(AND($B20&gt;Dashboard!$C$54,$B20&lt;=Dashboard!$C$55,OR($C20="Buy",$C20="Sell",$C20="Dividend",$C20="Return of capital")),MAX(AA$5:AA19)+1,0))</f>
        <v/>
      </c>
      <c r="AB20" s="79" t="str">
        <f>if($B20="","",if($L20=Dashboard!$C$3,"n/a","Currency:"&amp;$L20&amp;Dashboard!$C$3))</f>
        <v/>
      </c>
      <c r="AC20" s="88" t="str">
        <f t="shared" si="13"/>
        <v/>
      </c>
      <c r="AD20" s="89">
        <f t="shared" si="14"/>
        <v>0</v>
      </c>
      <c r="AE20" s="90">
        <f t="shared" si="15"/>
        <v>0</v>
      </c>
    </row>
    <row r="21">
      <c r="A21" s="1"/>
      <c r="B21" s="96"/>
      <c r="C21" s="39"/>
      <c r="D21" s="39"/>
      <c r="E21" s="178"/>
      <c r="F21" s="97"/>
      <c r="G21" s="44">
        <f t="shared" si="1"/>
        <v>0</v>
      </c>
      <c r="H21" s="97"/>
      <c r="I21" s="39"/>
      <c r="J21" s="48"/>
      <c r="K21" s="1"/>
      <c r="L21" s="50" t="str">
        <f t="array" ref="L21">if($B21="","",index(Setup!$C$52:$C$201,match($D21,Setup!$B$52:$B$201,0),0))</f>
        <v/>
      </c>
      <c r="M21" s="52" t="str">
        <f t="shared" si="2"/>
        <v/>
      </c>
      <c r="N21" s="58">
        <f t="shared" si="3"/>
        <v>0</v>
      </c>
      <c r="O21" s="64" t="str">
        <f t="shared" si="4"/>
        <v/>
      </c>
      <c r="P21" s="64">
        <f t="shared" si="5"/>
        <v>0</v>
      </c>
      <c r="Q21" s="64">
        <f t="shared" si="6"/>
        <v>0</v>
      </c>
      <c r="R21" s="68">
        <f t="shared" si="7"/>
        <v>0</v>
      </c>
      <c r="S21" s="68">
        <f t="shared" si="8"/>
        <v>0</v>
      </c>
      <c r="T21" s="71" t="str">
        <f t="shared" si="9"/>
        <v/>
      </c>
      <c r="U21" s="79" t="str">
        <f t="array" ref="U21">IF($B21="","",IF(INDEX('Your Portfolio Holdings'!$BW$7:$BW$156,match($D21,'Your Portfolio Holdings'!$B$7:$B$156,0),0)&gt;0,PRODUCT(IF(($D$5:$D$2004=$D21)*($C$5:$C$2004="Split")*($B$5:$B$2004&lt;=Dashboard!$C$2)*($B$5:$B$2004&gt;$B21),$J$5:$J$2004,1)),1))</f>
        <v/>
      </c>
      <c r="V21" s="79">
        <f t="shared" si="10"/>
        <v>0</v>
      </c>
      <c r="W21" s="79" t="str">
        <f t="array" ref="W21">IF($B21="","",IF(INDEX('Your Portfolio Holdings'!$BW$7:$BW$156,match($D21,'Your Portfolio Holdings'!$B$7:$B$156,0),0)&gt;0,PRODUCT(IF(($D$5:$D$2004=$D21)*($C$5:$C$2004="Split")*($B$5:$B$2004&lt;=Dashboard!$C$54)*($B$5:$B$2004&gt;$B21),$J$5:$J$2004,1)),1))</f>
        <v/>
      </c>
      <c r="X21" s="79">
        <f t="shared" si="11"/>
        <v>0</v>
      </c>
      <c r="Y21" s="79" t="str">
        <f t="array" ref="Y21">IF($B21="","",IF(INDEX('Your Portfolio Holdings'!$BW$7:$BW$156,match($D21,'Your Portfolio Holdings'!$B$7:$B$156,0),0)&gt;0,PRODUCT(IF(($D$5:$D$2004=$D21)*($C$5:$C$2004="Split")*($B$5:$B$2004&lt;=Dashboard!$C$55)*($B$5:$B$2004&gt;$B21),$J$5:$J$2004,1)),1))</f>
        <v/>
      </c>
      <c r="Z21" s="79">
        <f t="shared" si="12"/>
        <v>0</v>
      </c>
      <c r="AA21" s="79" t="str">
        <f>IF($B20="","",IF(AND($B21&gt;Dashboard!$C$54,$B21&lt;=Dashboard!$C$55,OR($C21="Buy",$C21="Sell",$C21="Dividend",$C21="Return of capital")),MAX(AA$5:AA20)+1,0))</f>
        <v/>
      </c>
      <c r="AB21" s="79" t="str">
        <f>if($B21="","",if($L21=Dashboard!$C$3,"n/a","Currency:"&amp;$L21&amp;Dashboard!$C$3))</f>
        <v/>
      </c>
      <c r="AC21" s="88" t="str">
        <f t="shared" si="13"/>
        <v/>
      </c>
      <c r="AD21" s="89">
        <f t="shared" si="14"/>
        <v>0</v>
      </c>
      <c r="AE21" s="90">
        <f t="shared" si="15"/>
        <v>0</v>
      </c>
    </row>
    <row r="22">
      <c r="A22" s="1"/>
      <c r="B22" s="91"/>
      <c r="C22" s="92"/>
      <c r="D22" s="92"/>
      <c r="E22" s="183"/>
      <c r="F22" s="94"/>
      <c r="G22" s="44">
        <f t="shared" si="1"/>
        <v>0</v>
      </c>
      <c r="H22" s="94"/>
      <c r="I22" s="92"/>
      <c r="J22" s="95"/>
      <c r="K22" s="1"/>
      <c r="L22" s="50" t="str">
        <f t="array" ref="L22">if($B22="","",index(Setup!$C$52:$C$201,match($D22,Setup!$B$52:$B$201,0),0))</f>
        <v/>
      </c>
      <c r="M22" s="52" t="str">
        <f t="shared" si="2"/>
        <v/>
      </c>
      <c r="N22" s="58">
        <f t="shared" si="3"/>
        <v>0</v>
      </c>
      <c r="O22" s="64" t="str">
        <f t="shared" si="4"/>
        <v/>
      </c>
      <c r="P22" s="64">
        <f t="shared" si="5"/>
        <v>0</v>
      </c>
      <c r="Q22" s="64">
        <f t="shared" si="6"/>
        <v>0</v>
      </c>
      <c r="R22" s="68">
        <f t="shared" si="7"/>
        <v>0</v>
      </c>
      <c r="S22" s="68">
        <f t="shared" si="8"/>
        <v>0</v>
      </c>
      <c r="T22" s="71" t="str">
        <f t="shared" si="9"/>
        <v/>
      </c>
      <c r="U22" s="79" t="str">
        <f t="array" ref="U22">IF($B22="","",IF(INDEX('Your Portfolio Holdings'!$BW$7:$BW$156,match($D22,'Your Portfolio Holdings'!$B$7:$B$156,0),0)&gt;0,PRODUCT(IF(($D$5:$D$2004=$D22)*($C$5:$C$2004="Split")*($B$5:$B$2004&lt;=Dashboard!$C$2)*($B$5:$B$2004&gt;$B22),$J$5:$J$2004,1)),1))</f>
        <v/>
      </c>
      <c r="V22" s="79">
        <f t="shared" si="10"/>
        <v>0</v>
      </c>
      <c r="W22" s="79" t="str">
        <f t="array" ref="W22">IF($B22="","",IF(INDEX('Your Portfolio Holdings'!$BW$7:$BW$156,match($D22,'Your Portfolio Holdings'!$B$7:$B$156,0),0)&gt;0,PRODUCT(IF(($D$5:$D$2004=$D22)*($C$5:$C$2004="Split")*($B$5:$B$2004&lt;=Dashboard!$C$54)*($B$5:$B$2004&gt;$B22),$J$5:$J$2004,1)),1))</f>
        <v/>
      </c>
      <c r="X22" s="79">
        <f t="shared" si="11"/>
        <v>0</v>
      </c>
      <c r="Y22" s="79" t="str">
        <f t="array" ref="Y22">IF($B22="","",IF(INDEX('Your Portfolio Holdings'!$BW$7:$BW$156,match($D22,'Your Portfolio Holdings'!$B$7:$B$156,0),0)&gt;0,PRODUCT(IF(($D$5:$D$2004=$D22)*($C$5:$C$2004="Split")*($B$5:$B$2004&lt;=Dashboard!$C$55)*($B$5:$B$2004&gt;$B22),$J$5:$J$2004,1)),1))</f>
        <v/>
      </c>
      <c r="Z22" s="79">
        <f t="shared" si="12"/>
        <v>0</v>
      </c>
      <c r="AA22" s="79" t="str">
        <f>IF($B21="","",IF(AND($B22&gt;Dashboard!$C$54,$B22&lt;=Dashboard!$C$55,OR($C22="Buy",$C22="Sell",$C22="Dividend",$C22="Return of capital")),MAX(AA$5:AA21)+1,0))</f>
        <v/>
      </c>
      <c r="AB22" s="79" t="str">
        <f>if($B22="","",if($L22=Dashboard!$C$3,"n/a","Currency:"&amp;$L22&amp;Dashboard!$C$3))</f>
        <v/>
      </c>
      <c r="AC22" s="88" t="str">
        <f t="shared" si="13"/>
        <v/>
      </c>
      <c r="AD22" s="89">
        <f t="shared" si="14"/>
        <v>0</v>
      </c>
      <c r="AE22" s="90">
        <f t="shared" si="15"/>
        <v>0</v>
      </c>
    </row>
    <row r="23">
      <c r="A23" s="1"/>
      <c r="B23" s="96"/>
      <c r="C23" s="39"/>
      <c r="D23" s="39"/>
      <c r="E23" s="178"/>
      <c r="F23" s="97"/>
      <c r="G23" s="44">
        <f t="shared" si="1"/>
        <v>0</v>
      </c>
      <c r="H23" s="97"/>
      <c r="I23" s="39"/>
      <c r="J23" s="48"/>
      <c r="K23" s="1"/>
      <c r="L23" s="50" t="str">
        <f t="array" ref="L23">if($B23="","",index(Setup!$C$52:$C$201,match($D23,Setup!$B$52:$B$201,0),0))</f>
        <v/>
      </c>
      <c r="M23" s="52" t="str">
        <f t="shared" si="2"/>
        <v/>
      </c>
      <c r="N23" s="58">
        <f t="shared" si="3"/>
        <v>0</v>
      </c>
      <c r="O23" s="64" t="str">
        <f t="shared" si="4"/>
        <v/>
      </c>
      <c r="P23" s="64">
        <f t="shared" si="5"/>
        <v>0</v>
      </c>
      <c r="Q23" s="64">
        <f t="shared" si="6"/>
        <v>0</v>
      </c>
      <c r="R23" s="68">
        <f t="shared" si="7"/>
        <v>0</v>
      </c>
      <c r="S23" s="68">
        <f t="shared" si="8"/>
        <v>0</v>
      </c>
      <c r="T23" s="71" t="str">
        <f t="shared" si="9"/>
        <v/>
      </c>
      <c r="U23" s="79" t="str">
        <f t="array" ref="U23">IF($B23="","",IF(INDEX('Your Portfolio Holdings'!$BW$7:$BW$156,match($D23,'Your Portfolio Holdings'!$B$7:$B$156,0),0)&gt;0,PRODUCT(IF(($D$5:$D$2004=$D23)*($C$5:$C$2004="Split")*($B$5:$B$2004&lt;=Dashboard!$C$2)*($B$5:$B$2004&gt;$B23),$J$5:$J$2004,1)),1))</f>
        <v/>
      </c>
      <c r="V23" s="79">
        <f t="shared" si="10"/>
        <v>0</v>
      </c>
      <c r="W23" s="79" t="str">
        <f t="array" ref="W23">IF($B23="","",IF(INDEX('Your Portfolio Holdings'!$BW$7:$BW$156,match($D23,'Your Portfolio Holdings'!$B$7:$B$156,0),0)&gt;0,PRODUCT(IF(($D$5:$D$2004=$D23)*($C$5:$C$2004="Split")*($B$5:$B$2004&lt;=Dashboard!$C$54)*($B$5:$B$2004&gt;$B23),$J$5:$J$2004,1)),1))</f>
        <v/>
      </c>
      <c r="X23" s="79">
        <f t="shared" si="11"/>
        <v>0</v>
      </c>
      <c r="Y23" s="79" t="str">
        <f t="array" ref="Y23">IF($B23="","",IF(INDEX('Your Portfolio Holdings'!$BW$7:$BW$156,match($D23,'Your Portfolio Holdings'!$B$7:$B$156,0),0)&gt;0,PRODUCT(IF(($D$5:$D$2004=$D23)*($C$5:$C$2004="Split")*($B$5:$B$2004&lt;=Dashboard!$C$55)*($B$5:$B$2004&gt;$B23),$J$5:$J$2004,1)),1))</f>
        <v/>
      </c>
      <c r="Z23" s="79">
        <f t="shared" si="12"/>
        <v>0</v>
      </c>
      <c r="AA23" s="79" t="str">
        <f>IF($B22="","",IF(AND($B23&gt;Dashboard!$C$54,$B23&lt;=Dashboard!$C$55,OR($C23="Buy",$C23="Sell",$C23="Dividend",$C23="Return of capital")),MAX(AA$5:AA22)+1,0))</f>
        <v/>
      </c>
      <c r="AB23" s="79" t="str">
        <f>if($B23="","",if($L23=Dashboard!$C$3,"n/a","Currency:"&amp;$L23&amp;Dashboard!$C$3))</f>
        <v/>
      </c>
      <c r="AC23" s="88" t="str">
        <f t="shared" si="13"/>
        <v/>
      </c>
      <c r="AD23" s="89">
        <f t="shared" si="14"/>
        <v>0</v>
      </c>
      <c r="AE23" s="90">
        <f t="shared" si="15"/>
        <v>0</v>
      </c>
    </row>
    <row r="24">
      <c r="A24" s="1"/>
      <c r="B24" s="91"/>
      <c r="C24" s="92"/>
      <c r="D24" s="92"/>
      <c r="E24" s="92"/>
      <c r="F24" s="94"/>
      <c r="G24" s="44">
        <f t="shared" si="1"/>
        <v>0</v>
      </c>
      <c r="H24" s="94"/>
      <c r="I24" s="92"/>
      <c r="J24" s="95"/>
      <c r="K24" s="1"/>
      <c r="L24" s="50" t="str">
        <f t="array" ref="L24">if($B24="","",index(Setup!$C$52:$C$201,match($D24,Setup!$B$52:$B$201,0),0))</f>
        <v/>
      </c>
      <c r="M24" s="52" t="str">
        <f t="shared" si="2"/>
        <v/>
      </c>
      <c r="N24" s="58">
        <f t="shared" si="3"/>
        <v>0</v>
      </c>
      <c r="O24" s="64" t="str">
        <f t="shared" si="4"/>
        <v/>
      </c>
      <c r="P24" s="64">
        <f t="shared" si="5"/>
        <v>0</v>
      </c>
      <c r="Q24" s="64">
        <f t="shared" si="6"/>
        <v>0</v>
      </c>
      <c r="R24" s="68">
        <f t="shared" si="7"/>
        <v>0</v>
      </c>
      <c r="S24" s="68">
        <f t="shared" si="8"/>
        <v>0</v>
      </c>
      <c r="T24" s="71" t="str">
        <f t="shared" si="9"/>
        <v/>
      </c>
      <c r="U24" s="79" t="str">
        <f t="array" ref="U24">IF($B24="","",IF(INDEX('Your Portfolio Holdings'!$BW$7:$BW$156,match($D24,'Your Portfolio Holdings'!$B$7:$B$156,0),0)&gt;0,PRODUCT(IF(($D$5:$D$2004=$D24)*($C$5:$C$2004="Split")*($B$5:$B$2004&lt;=Dashboard!$C$2)*($B$5:$B$2004&gt;$B24),$J$5:$J$2004,1)),1))</f>
        <v/>
      </c>
      <c r="V24" s="79">
        <f t="shared" si="10"/>
        <v>0</v>
      </c>
      <c r="W24" s="79" t="str">
        <f t="array" ref="W24">IF($B24="","",IF(INDEX('Your Portfolio Holdings'!$BW$7:$BW$156,match($D24,'Your Portfolio Holdings'!$B$7:$B$156,0),0)&gt;0,PRODUCT(IF(($D$5:$D$2004=$D24)*($C$5:$C$2004="Split")*($B$5:$B$2004&lt;=Dashboard!$C$54)*($B$5:$B$2004&gt;$B24),$J$5:$J$2004,1)),1))</f>
        <v/>
      </c>
      <c r="X24" s="79">
        <f t="shared" si="11"/>
        <v>0</v>
      </c>
      <c r="Y24" s="79" t="str">
        <f t="array" ref="Y24">IF($B24="","",IF(INDEX('Your Portfolio Holdings'!$BW$7:$BW$156,match($D24,'Your Portfolio Holdings'!$B$7:$B$156,0),0)&gt;0,PRODUCT(IF(($D$5:$D$2004=$D24)*($C$5:$C$2004="Split")*($B$5:$B$2004&lt;=Dashboard!$C$55)*($B$5:$B$2004&gt;$B24),$J$5:$J$2004,1)),1))</f>
        <v/>
      </c>
      <c r="Z24" s="79">
        <f t="shared" si="12"/>
        <v>0</v>
      </c>
      <c r="AA24" s="79" t="str">
        <f>IF($B23="","",IF(AND($B24&gt;Dashboard!$C$54,$B24&lt;=Dashboard!$C$55,OR($C24="Buy",$C24="Sell",$C24="Dividend",$C24="Return of capital")),MAX(AA$5:AA23)+1,0))</f>
        <v/>
      </c>
      <c r="AB24" s="79" t="str">
        <f>if($B24="","",if($L24=Dashboard!$C$3,"n/a","Currency:"&amp;$L24&amp;Dashboard!$C$3))</f>
        <v/>
      </c>
      <c r="AC24" s="88" t="str">
        <f t="shared" si="13"/>
        <v/>
      </c>
      <c r="AD24" s="89">
        <f t="shared" si="14"/>
        <v>0</v>
      </c>
      <c r="AE24" s="90">
        <f t="shared" si="15"/>
        <v>0</v>
      </c>
    </row>
    <row r="25">
      <c r="A25" s="1"/>
      <c r="B25" s="96"/>
      <c r="C25" s="39"/>
      <c r="D25" s="39"/>
      <c r="E25" s="39"/>
      <c r="F25" s="97"/>
      <c r="G25" s="44">
        <f t="shared" si="1"/>
        <v>0</v>
      </c>
      <c r="H25" s="97"/>
      <c r="I25" s="39"/>
      <c r="J25" s="48"/>
      <c r="K25" s="1"/>
      <c r="L25" s="50" t="str">
        <f t="array" ref="L25">if($B25="","",index(Setup!$C$52:$C$201,match($D25,Setup!$B$52:$B$201,0),0))</f>
        <v/>
      </c>
      <c r="M25" s="52" t="str">
        <f t="shared" si="2"/>
        <v/>
      </c>
      <c r="N25" s="58">
        <f t="shared" si="3"/>
        <v>0</v>
      </c>
      <c r="O25" s="64" t="str">
        <f t="shared" si="4"/>
        <v/>
      </c>
      <c r="P25" s="64">
        <f t="shared" si="5"/>
        <v>0</v>
      </c>
      <c r="Q25" s="64">
        <f t="shared" si="6"/>
        <v>0</v>
      </c>
      <c r="R25" s="68">
        <f t="shared" si="7"/>
        <v>0</v>
      </c>
      <c r="S25" s="68">
        <f t="shared" si="8"/>
        <v>0</v>
      </c>
      <c r="T25" s="71" t="str">
        <f t="shared" si="9"/>
        <v/>
      </c>
      <c r="U25" s="79" t="str">
        <f t="array" ref="U25">IF($B25="","",IF(INDEX('Your Portfolio Holdings'!$BW$7:$BW$156,match($D25,'Your Portfolio Holdings'!$B$7:$B$156,0),0)&gt;0,PRODUCT(IF(($D$5:$D$2004=$D25)*($C$5:$C$2004="Split")*($B$5:$B$2004&lt;=Dashboard!$C$2)*($B$5:$B$2004&gt;$B25),$J$5:$J$2004,1)),1))</f>
        <v/>
      </c>
      <c r="V25" s="79">
        <f t="shared" si="10"/>
        <v>0</v>
      </c>
      <c r="W25" s="79" t="str">
        <f t="array" ref="W25">IF($B25="","",IF(INDEX('Your Portfolio Holdings'!$BW$7:$BW$156,match($D25,'Your Portfolio Holdings'!$B$7:$B$156,0),0)&gt;0,PRODUCT(IF(($D$5:$D$2004=$D25)*($C$5:$C$2004="Split")*($B$5:$B$2004&lt;=Dashboard!$C$54)*($B$5:$B$2004&gt;$B25),$J$5:$J$2004,1)),1))</f>
        <v/>
      </c>
      <c r="X25" s="79">
        <f t="shared" si="11"/>
        <v>0</v>
      </c>
      <c r="Y25" s="79" t="str">
        <f t="array" ref="Y25">IF($B25="","",IF(INDEX('Your Portfolio Holdings'!$BW$7:$BW$156,match($D25,'Your Portfolio Holdings'!$B$7:$B$156,0),0)&gt;0,PRODUCT(IF(($D$5:$D$2004=$D25)*($C$5:$C$2004="Split")*($B$5:$B$2004&lt;=Dashboard!$C$55)*($B$5:$B$2004&gt;$B25),$J$5:$J$2004,1)),1))</f>
        <v/>
      </c>
      <c r="Z25" s="79">
        <f t="shared" si="12"/>
        <v>0</v>
      </c>
      <c r="AA25" s="79" t="str">
        <f>IF($B24="","",IF(AND($B25&gt;Dashboard!$C$54,$B25&lt;=Dashboard!$C$55,OR($C25="Buy",$C25="Sell",$C25="Dividend",$C25="Return of capital")),MAX(AA$5:AA24)+1,0))</f>
        <v/>
      </c>
      <c r="AB25" s="79" t="str">
        <f>if($B25="","",if($L25=Dashboard!$C$3,"n/a","Currency:"&amp;$L25&amp;Dashboard!$C$3))</f>
        <v/>
      </c>
      <c r="AC25" s="88" t="str">
        <f t="shared" si="13"/>
        <v/>
      </c>
      <c r="AD25" s="89">
        <f t="shared" si="14"/>
        <v>0</v>
      </c>
      <c r="AE25" s="90">
        <f t="shared" si="15"/>
        <v>0</v>
      </c>
    </row>
    <row r="26">
      <c r="A26" s="1"/>
      <c r="B26" s="91"/>
      <c r="C26" s="92"/>
      <c r="D26" s="92"/>
      <c r="E26" s="92"/>
      <c r="F26" s="94"/>
      <c r="G26" s="44">
        <f t="shared" si="1"/>
        <v>0</v>
      </c>
      <c r="H26" s="94"/>
      <c r="I26" s="92"/>
      <c r="J26" s="95"/>
      <c r="K26" s="1"/>
      <c r="L26" s="50" t="str">
        <f t="array" ref="L26">if($B26="","",index(Setup!$C$52:$C$201,match($D26,Setup!$B$52:$B$201,0),0))</f>
        <v/>
      </c>
      <c r="M26" s="52" t="str">
        <f t="shared" si="2"/>
        <v/>
      </c>
      <c r="N26" s="58">
        <f t="shared" si="3"/>
        <v>0</v>
      </c>
      <c r="O26" s="64" t="str">
        <f t="shared" si="4"/>
        <v/>
      </c>
      <c r="P26" s="64">
        <f t="shared" si="5"/>
        <v>0</v>
      </c>
      <c r="Q26" s="64">
        <f t="shared" si="6"/>
        <v>0</v>
      </c>
      <c r="R26" s="68">
        <f t="shared" si="7"/>
        <v>0</v>
      </c>
      <c r="S26" s="68">
        <f t="shared" si="8"/>
        <v>0</v>
      </c>
      <c r="T26" s="71" t="str">
        <f t="shared" si="9"/>
        <v/>
      </c>
      <c r="U26" s="79" t="str">
        <f t="array" ref="U26">IF($B26="","",IF(INDEX('Your Portfolio Holdings'!$BW$7:$BW$156,match($D26,'Your Portfolio Holdings'!$B$7:$B$156,0),0)&gt;0,PRODUCT(IF(($D$5:$D$2004=$D26)*($C$5:$C$2004="Split")*($B$5:$B$2004&lt;=Dashboard!$C$2)*($B$5:$B$2004&gt;$B26),$J$5:$J$2004,1)),1))</f>
        <v/>
      </c>
      <c r="V26" s="79">
        <f t="shared" si="10"/>
        <v>0</v>
      </c>
      <c r="W26" s="79" t="str">
        <f t="array" ref="W26">IF($B26="","",IF(INDEX('Your Portfolio Holdings'!$BW$7:$BW$156,match($D26,'Your Portfolio Holdings'!$B$7:$B$156,0),0)&gt;0,PRODUCT(IF(($D$5:$D$2004=$D26)*($C$5:$C$2004="Split")*($B$5:$B$2004&lt;=Dashboard!$C$54)*($B$5:$B$2004&gt;$B26),$J$5:$J$2004,1)),1))</f>
        <v/>
      </c>
      <c r="X26" s="79">
        <f t="shared" si="11"/>
        <v>0</v>
      </c>
      <c r="Y26" s="79" t="str">
        <f t="array" ref="Y26">IF($B26="","",IF(INDEX('Your Portfolio Holdings'!$BW$7:$BW$156,match($D26,'Your Portfolio Holdings'!$B$7:$B$156,0),0)&gt;0,PRODUCT(IF(($D$5:$D$2004=$D26)*($C$5:$C$2004="Split")*($B$5:$B$2004&lt;=Dashboard!$C$55)*($B$5:$B$2004&gt;$B26),$J$5:$J$2004,1)),1))</f>
        <v/>
      </c>
      <c r="Z26" s="79">
        <f t="shared" si="12"/>
        <v>0</v>
      </c>
      <c r="AA26" s="79" t="str">
        <f>IF($B25="","",IF(AND($B26&gt;Dashboard!$C$54,$B26&lt;=Dashboard!$C$55,OR($C26="Buy",$C26="Sell",$C26="Dividend",$C26="Return of capital")),MAX(AA$5:AA25)+1,0))</f>
        <v/>
      </c>
      <c r="AB26" s="79" t="str">
        <f>if($B26="","",if($L26=Dashboard!$C$3,"n/a","Currency:"&amp;$L26&amp;Dashboard!$C$3))</f>
        <v/>
      </c>
      <c r="AC26" s="88" t="str">
        <f t="shared" si="13"/>
        <v/>
      </c>
      <c r="AD26" s="89">
        <f t="shared" si="14"/>
        <v>0</v>
      </c>
      <c r="AE26" s="90">
        <f t="shared" si="15"/>
        <v>0</v>
      </c>
    </row>
    <row r="27">
      <c r="A27" s="1"/>
      <c r="B27" s="96"/>
      <c r="C27" s="39"/>
      <c r="D27" s="39"/>
      <c r="E27" s="39"/>
      <c r="F27" s="97"/>
      <c r="G27" s="44">
        <f t="shared" si="1"/>
        <v>0</v>
      </c>
      <c r="H27" s="97"/>
      <c r="I27" s="39"/>
      <c r="J27" s="48"/>
      <c r="K27" s="1"/>
      <c r="L27" s="50" t="str">
        <f t="array" ref="L27">if($B27="","",index(Setup!$C$52:$C$201,match($D27,Setup!$B$52:$B$201,0),0))</f>
        <v/>
      </c>
      <c r="M27" s="52" t="str">
        <f t="shared" si="2"/>
        <v/>
      </c>
      <c r="N27" s="58">
        <f t="shared" si="3"/>
        <v>0</v>
      </c>
      <c r="O27" s="64" t="str">
        <f t="shared" si="4"/>
        <v/>
      </c>
      <c r="P27" s="64">
        <f t="shared" si="5"/>
        <v>0</v>
      </c>
      <c r="Q27" s="64">
        <f t="shared" si="6"/>
        <v>0</v>
      </c>
      <c r="R27" s="68">
        <f t="shared" si="7"/>
        <v>0</v>
      </c>
      <c r="S27" s="68">
        <f t="shared" si="8"/>
        <v>0</v>
      </c>
      <c r="T27" s="71" t="str">
        <f t="shared" si="9"/>
        <v/>
      </c>
      <c r="U27" s="79" t="str">
        <f t="array" ref="U27">IF($B27="","",IF(INDEX('Your Portfolio Holdings'!$BW$7:$BW$156,match($D27,'Your Portfolio Holdings'!$B$7:$B$156,0),0)&gt;0,PRODUCT(IF(($D$5:$D$2004=$D27)*($C$5:$C$2004="Split")*($B$5:$B$2004&lt;=Dashboard!$C$2)*($B$5:$B$2004&gt;$B27),$J$5:$J$2004,1)),1))</f>
        <v/>
      </c>
      <c r="V27" s="79">
        <f t="shared" si="10"/>
        <v>0</v>
      </c>
      <c r="W27" s="79" t="str">
        <f t="array" ref="W27">IF($B27="","",IF(INDEX('Your Portfolio Holdings'!$BW$7:$BW$156,match($D27,'Your Portfolio Holdings'!$B$7:$B$156,0),0)&gt;0,PRODUCT(IF(($D$5:$D$2004=$D27)*($C$5:$C$2004="Split")*($B$5:$B$2004&lt;=Dashboard!$C$54)*($B$5:$B$2004&gt;$B27),$J$5:$J$2004,1)),1))</f>
        <v/>
      </c>
      <c r="X27" s="79">
        <f t="shared" si="11"/>
        <v>0</v>
      </c>
      <c r="Y27" s="79" t="str">
        <f t="array" ref="Y27">IF($B27="","",IF(INDEX('Your Portfolio Holdings'!$BW$7:$BW$156,match($D27,'Your Portfolio Holdings'!$B$7:$B$156,0),0)&gt;0,PRODUCT(IF(($D$5:$D$2004=$D27)*($C$5:$C$2004="Split")*($B$5:$B$2004&lt;=Dashboard!$C$55)*($B$5:$B$2004&gt;$B27),$J$5:$J$2004,1)),1))</f>
        <v/>
      </c>
      <c r="Z27" s="79">
        <f t="shared" si="12"/>
        <v>0</v>
      </c>
      <c r="AA27" s="79" t="str">
        <f>IF($B26="","",IF(AND($B27&gt;Dashboard!$C$54,$B27&lt;=Dashboard!$C$55,OR($C27="Buy",$C27="Sell",$C27="Dividend",$C27="Return of capital")),MAX(AA$5:AA26)+1,0))</f>
        <v/>
      </c>
      <c r="AB27" s="79" t="str">
        <f>if($B27="","",if($L27=Dashboard!$C$3,"n/a","Currency:"&amp;$L27&amp;Dashboard!$C$3))</f>
        <v/>
      </c>
      <c r="AC27" s="88" t="str">
        <f t="shared" si="13"/>
        <v/>
      </c>
      <c r="AD27" s="89">
        <f t="shared" si="14"/>
        <v>0</v>
      </c>
      <c r="AE27" s="90">
        <f t="shared" si="15"/>
        <v>0</v>
      </c>
    </row>
    <row r="28">
      <c r="A28" s="1"/>
      <c r="B28" s="91"/>
      <c r="C28" s="92"/>
      <c r="D28" s="92"/>
      <c r="E28" s="92"/>
      <c r="F28" s="93"/>
      <c r="G28" s="44">
        <f t="shared" si="1"/>
        <v>0</v>
      </c>
      <c r="H28" s="93"/>
      <c r="I28" s="92"/>
      <c r="J28" s="95"/>
      <c r="K28" s="1"/>
      <c r="L28" s="50" t="str">
        <f t="array" ref="L28">if($B28="","",index(Setup!$C$52:$C$201,match($D28,Setup!$B$52:$B$201,0),0))</f>
        <v/>
      </c>
      <c r="M28" s="52" t="str">
        <f t="shared" si="2"/>
        <v/>
      </c>
      <c r="N28" s="58">
        <f t="shared" si="3"/>
        <v>0</v>
      </c>
      <c r="O28" s="64" t="str">
        <f t="shared" si="4"/>
        <v/>
      </c>
      <c r="P28" s="64">
        <f t="shared" si="5"/>
        <v>0</v>
      </c>
      <c r="Q28" s="64">
        <f t="shared" si="6"/>
        <v>0</v>
      </c>
      <c r="R28" s="68">
        <f t="shared" si="7"/>
        <v>0</v>
      </c>
      <c r="S28" s="68">
        <f t="shared" si="8"/>
        <v>0</v>
      </c>
      <c r="T28" s="71" t="str">
        <f t="shared" si="9"/>
        <v/>
      </c>
      <c r="U28" s="79" t="str">
        <f t="array" ref="U28">IF($B28="","",IF(INDEX('Your Portfolio Holdings'!$BW$7:$BW$156,match($D28,'Your Portfolio Holdings'!$B$7:$B$156,0),0)&gt;0,PRODUCT(IF(($D$5:$D$2004=$D28)*($C$5:$C$2004="Split")*($B$5:$B$2004&lt;=Dashboard!$C$2)*($B$5:$B$2004&gt;$B28),$J$5:$J$2004,1)),1))</f>
        <v/>
      </c>
      <c r="V28" s="79">
        <f t="shared" si="10"/>
        <v>0</v>
      </c>
      <c r="W28" s="79" t="str">
        <f t="array" ref="W28">IF($B28="","",IF(INDEX('Your Portfolio Holdings'!$BW$7:$BW$156,match($D28,'Your Portfolio Holdings'!$B$7:$B$156,0),0)&gt;0,PRODUCT(IF(($D$5:$D$2004=$D28)*($C$5:$C$2004="Split")*($B$5:$B$2004&lt;=Dashboard!$C$54)*($B$5:$B$2004&gt;$B28),$J$5:$J$2004,1)),1))</f>
        <v/>
      </c>
      <c r="X28" s="79">
        <f t="shared" si="11"/>
        <v>0</v>
      </c>
      <c r="Y28" s="79" t="str">
        <f t="array" ref="Y28">IF($B28="","",IF(INDEX('Your Portfolio Holdings'!$BW$7:$BW$156,match($D28,'Your Portfolio Holdings'!$B$7:$B$156,0),0)&gt;0,PRODUCT(IF(($D$5:$D$2004=$D28)*($C$5:$C$2004="Split")*($B$5:$B$2004&lt;=Dashboard!$C$55)*($B$5:$B$2004&gt;$B28),$J$5:$J$2004,1)),1))</f>
        <v/>
      </c>
      <c r="Z28" s="79">
        <f t="shared" si="12"/>
        <v>0</v>
      </c>
      <c r="AA28" s="79" t="str">
        <f>IF($B27="","",IF(AND($B28&gt;Dashboard!$C$54,$B28&lt;=Dashboard!$C$55,OR($C28="Buy",$C28="Sell",$C28="Dividend",$C28="Return of capital")),MAX(AA$5:AA27)+1,0))</f>
        <v/>
      </c>
      <c r="AB28" s="79" t="str">
        <f>if($B28="","",if($L28=Dashboard!$C$3,"n/a","Currency:"&amp;$L28&amp;Dashboard!$C$3))</f>
        <v/>
      </c>
      <c r="AC28" s="88" t="str">
        <f t="shared" si="13"/>
        <v/>
      </c>
      <c r="AD28" s="89">
        <f t="shared" si="14"/>
        <v>0</v>
      </c>
      <c r="AE28" s="90">
        <f t="shared" si="15"/>
        <v>0</v>
      </c>
    </row>
    <row r="29">
      <c r="A29" s="1"/>
      <c r="B29" s="96"/>
      <c r="C29" s="39"/>
      <c r="D29" s="39"/>
      <c r="E29" s="39"/>
      <c r="F29" s="97"/>
      <c r="G29" s="44">
        <f t="shared" si="1"/>
        <v>0</v>
      </c>
      <c r="H29" s="97"/>
      <c r="I29" s="39"/>
      <c r="J29" s="48"/>
      <c r="K29" s="1"/>
      <c r="L29" s="50" t="str">
        <f t="array" ref="L29">if($B29="","",index(Setup!$C$52:$C$201,match($D29,Setup!$B$52:$B$201,0),0))</f>
        <v/>
      </c>
      <c r="M29" s="52" t="str">
        <f t="shared" si="2"/>
        <v/>
      </c>
      <c r="N29" s="58">
        <f t="shared" si="3"/>
        <v>0</v>
      </c>
      <c r="O29" s="64" t="str">
        <f t="shared" si="4"/>
        <v/>
      </c>
      <c r="P29" s="64">
        <f t="shared" si="5"/>
        <v>0</v>
      </c>
      <c r="Q29" s="64">
        <f t="shared" si="6"/>
        <v>0</v>
      </c>
      <c r="R29" s="68">
        <f t="shared" si="7"/>
        <v>0</v>
      </c>
      <c r="S29" s="68">
        <f t="shared" si="8"/>
        <v>0</v>
      </c>
      <c r="T29" s="71" t="str">
        <f t="shared" si="9"/>
        <v/>
      </c>
      <c r="U29" s="79" t="str">
        <f t="array" ref="U29">IF($B29="","",IF(INDEX('Your Portfolio Holdings'!$BW$7:$BW$156,match($D29,'Your Portfolio Holdings'!$B$7:$B$156,0),0)&gt;0,PRODUCT(IF(($D$5:$D$2004=$D29)*($C$5:$C$2004="Split")*($B$5:$B$2004&lt;=Dashboard!$C$2)*($B$5:$B$2004&gt;$B29),$J$5:$J$2004,1)),1))</f>
        <v/>
      </c>
      <c r="V29" s="79">
        <f t="shared" si="10"/>
        <v>0</v>
      </c>
      <c r="W29" s="79" t="str">
        <f t="array" ref="W29">IF($B29="","",IF(INDEX('Your Portfolio Holdings'!$BW$7:$BW$156,match($D29,'Your Portfolio Holdings'!$B$7:$B$156,0),0)&gt;0,PRODUCT(IF(($D$5:$D$2004=$D29)*($C$5:$C$2004="Split")*($B$5:$B$2004&lt;=Dashboard!$C$54)*($B$5:$B$2004&gt;$B29),$J$5:$J$2004,1)),1))</f>
        <v/>
      </c>
      <c r="X29" s="79">
        <f t="shared" si="11"/>
        <v>0</v>
      </c>
      <c r="Y29" s="79" t="str">
        <f t="array" ref="Y29">IF($B29="","",IF(INDEX('Your Portfolio Holdings'!$BW$7:$BW$156,match($D29,'Your Portfolio Holdings'!$B$7:$B$156,0),0)&gt;0,PRODUCT(IF(($D$5:$D$2004=$D29)*($C$5:$C$2004="Split")*($B$5:$B$2004&lt;=Dashboard!$C$55)*($B$5:$B$2004&gt;$B29),$J$5:$J$2004,1)),1))</f>
        <v/>
      </c>
      <c r="Z29" s="79">
        <f t="shared" si="12"/>
        <v>0</v>
      </c>
      <c r="AA29" s="79" t="str">
        <f>IF($B28="","",IF(AND($B29&gt;Dashboard!$C$54,$B29&lt;=Dashboard!$C$55,OR($C29="Buy",$C29="Sell",$C29="Dividend",$C29="Return of capital")),MAX(AA$5:AA28)+1,0))</f>
        <v/>
      </c>
      <c r="AB29" s="79" t="str">
        <f>if($B29="","",if($L29=Dashboard!$C$3,"n/a","Currency:"&amp;$L29&amp;Dashboard!$C$3))</f>
        <v/>
      </c>
      <c r="AC29" s="88" t="str">
        <f t="shared" si="13"/>
        <v/>
      </c>
      <c r="AD29" s="89">
        <f t="shared" si="14"/>
        <v>0</v>
      </c>
      <c r="AE29" s="90">
        <f t="shared" si="15"/>
        <v>0</v>
      </c>
    </row>
    <row r="30">
      <c r="A30" s="1"/>
      <c r="B30" s="91"/>
      <c r="C30" s="92"/>
      <c r="D30" s="92"/>
      <c r="E30" s="92"/>
      <c r="F30" s="93"/>
      <c r="G30" s="44">
        <f t="shared" si="1"/>
        <v>0</v>
      </c>
      <c r="H30" s="93"/>
      <c r="I30" s="92"/>
      <c r="J30" s="95"/>
      <c r="K30" s="1"/>
      <c r="L30" s="50" t="str">
        <f t="array" ref="L30">if($B30="","",index(Setup!$C$52:$C$201,match($D30,Setup!$B$52:$B$201,0),0))</f>
        <v/>
      </c>
      <c r="M30" s="52" t="str">
        <f t="shared" si="2"/>
        <v/>
      </c>
      <c r="N30" s="58">
        <f t="shared" si="3"/>
        <v>0</v>
      </c>
      <c r="O30" s="64" t="str">
        <f t="shared" si="4"/>
        <v/>
      </c>
      <c r="P30" s="64">
        <f t="shared" si="5"/>
        <v>0</v>
      </c>
      <c r="Q30" s="64">
        <f t="shared" si="6"/>
        <v>0</v>
      </c>
      <c r="R30" s="68">
        <f t="shared" si="7"/>
        <v>0</v>
      </c>
      <c r="S30" s="68">
        <f t="shared" si="8"/>
        <v>0</v>
      </c>
      <c r="T30" s="71" t="str">
        <f t="shared" si="9"/>
        <v/>
      </c>
      <c r="U30" s="79" t="str">
        <f t="array" ref="U30">IF($B30="","",IF(INDEX('Your Portfolio Holdings'!$BW$7:$BW$156,match($D30,'Your Portfolio Holdings'!$B$7:$B$156,0),0)&gt;0,PRODUCT(IF(($D$5:$D$2004=$D30)*($C$5:$C$2004="Split")*($B$5:$B$2004&lt;=Dashboard!$C$2)*($B$5:$B$2004&gt;$B30),$J$5:$J$2004,1)),1))</f>
        <v/>
      </c>
      <c r="V30" s="79">
        <f t="shared" si="10"/>
        <v>0</v>
      </c>
      <c r="W30" s="79" t="str">
        <f t="array" ref="W30">IF($B30="","",IF(INDEX('Your Portfolio Holdings'!$BW$7:$BW$156,match($D30,'Your Portfolio Holdings'!$B$7:$B$156,0),0)&gt;0,PRODUCT(IF(($D$5:$D$2004=$D30)*($C$5:$C$2004="Split")*($B$5:$B$2004&lt;=Dashboard!$C$54)*($B$5:$B$2004&gt;$B30),$J$5:$J$2004,1)),1))</f>
        <v/>
      </c>
      <c r="X30" s="79">
        <f t="shared" si="11"/>
        <v>0</v>
      </c>
      <c r="Y30" s="79" t="str">
        <f t="array" ref="Y30">IF($B30="","",IF(INDEX('Your Portfolio Holdings'!$BW$7:$BW$156,match($D30,'Your Portfolio Holdings'!$B$7:$B$156,0),0)&gt;0,PRODUCT(IF(($D$5:$D$2004=$D30)*($C$5:$C$2004="Split")*($B$5:$B$2004&lt;=Dashboard!$C$55)*($B$5:$B$2004&gt;$B30),$J$5:$J$2004,1)),1))</f>
        <v/>
      </c>
      <c r="Z30" s="79">
        <f t="shared" si="12"/>
        <v>0</v>
      </c>
      <c r="AA30" s="79" t="str">
        <f>IF($B29="","",IF(AND($B30&gt;Dashboard!$C$54,$B30&lt;=Dashboard!$C$55,OR($C30="Buy",$C30="Sell",$C30="Dividend",$C30="Return of capital")),MAX(AA$5:AA29)+1,0))</f>
        <v/>
      </c>
      <c r="AB30" s="79" t="str">
        <f>if($B30="","",if($L30=Dashboard!$C$3,"n/a","Currency:"&amp;$L30&amp;Dashboard!$C$3))</f>
        <v/>
      </c>
      <c r="AC30" s="88" t="str">
        <f t="shared" si="13"/>
        <v/>
      </c>
      <c r="AD30" s="89">
        <f t="shared" si="14"/>
        <v>0</v>
      </c>
      <c r="AE30" s="90">
        <f t="shared" si="15"/>
        <v>0</v>
      </c>
    </row>
    <row r="31">
      <c r="A31" s="1"/>
      <c r="B31" s="96"/>
      <c r="C31" s="39"/>
      <c r="D31" s="39"/>
      <c r="E31" s="39"/>
      <c r="F31" s="44"/>
      <c r="G31" s="44">
        <f t="shared" si="1"/>
        <v>0</v>
      </c>
      <c r="H31" s="44"/>
      <c r="I31" s="39"/>
      <c r="J31" s="48"/>
      <c r="K31" s="1"/>
      <c r="L31" s="50" t="str">
        <f t="array" ref="L31">if($B31="","",index(Setup!$C$52:$C$201,match($D31,Setup!$B$52:$B$201,0),0))</f>
        <v/>
      </c>
      <c r="M31" s="52" t="str">
        <f t="shared" si="2"/>
        <v/>
      </c>
      <c r="N31" s="58">
        <f t="shared" si="3"/>
        <v>0</v>
      </c>
      <c r="O31" s="64" t="str">
        <f t="shared" si="4"/>
        <v/>
      </c>
      <c r="P31" s="64">
        <f t="shared" si="5"/>
        <v>0</v>
      </c>
      <c r="Q31" s="64">
        <f t="shared" si="6"/>
        <v>0</v>
      </c>
      <c r="R31" s="68">
        <f t="shared" si="7"/>
        <v>0</v>
      </c>
      <c r="S31" s="68">
        <f t="shared" si="8"/>
        <v>0</v>
      </c>
      <c r="T31" s="71" t="str">
        <f t="shared" si="9"/>
        <v/>
      </c>
      <c r="U31" s="79" t="str">
        <f t="array" ref="U31">IF($B31="","",IF(INDEX('Your Portfolio Holdings'!$BW$7:$BW$156,match($D31,'Your Portfolio Holdings'!$B$7:$B$156,0),0)&gt;0,PRODUCT(IF(($D$5:$D$2004=$D31)*($C$5:$C$2004="Split")*($B$5:$B$2004&lt;=Dashboard!$C$2)*($B$5:$B$2004&gt;$B31),$J$5:$J$2004,1)),1))</f>
        <v/>
      </c>
      <c r="V31" s="79">
        <f t="shared" si="10"/>
        <v>0</v>
      </c>
      <c r="W31" s="79" t="str">
        <f t="array" ref="W31">IF($B31="","",IF(INDEX('Your Portfolio Holdings'!$BW$7:$BW$156,match($D31,'Your Portfolio Holdings'!$B$7:$B$156,0),0)&gt;0,PRODUCT(IF(($D$5:$D$2004=$D31)*($C$5:$C$2004="Split")*($B$5:$B$2004&lt;=Dashboard!$C$54)*($B$5:$B$2004&gt;$B31),$J$5:$J$2004,1)),1))</f>
        <v/>
      </c>
      <c r="X31" s="79">
        <f t="shared" si="11"/>
        <v>0</v>
      </c>
      <c r="Y31" s="79" t="str">
        <f t="array" ref="Y31">IF($B31="","",IF(INDEX('Your Portfolio Holdings'!$BW$7:$BW$156,match($D31,'Your Portfolio Holdings'!$B$7:$B$156,0),0)&gt;0,PRODUCT(IF(($D$5:$D$2004=$D31)*($C$5:$C$2004="Split")*($B$5:$B$2004&lt;=Dashboard!$C$55)*($B$5:$B$2004&gt;$B31),$J$5:$J$2004,1)),1))</f>
        <v/>
      </c>
      <c r="Z31" s="79">
        <f t="shared" si="12"/>
        <v>0</v>
      </c>
      <c r="AA31" s="79" t="str">
        <f>IF($B30="","",IF(AND($B31&gt;Dashboard!$C$54,$B31&lt;=Dashboard!$C$55,OR($C31="Buy",$C31="Sell",$C31="Dividend",$C31="Return of capital")),MAX(AA$5:AA30)+1,0))</f>
        <v/>
      </c>
      <c r="AB31" s="79" t="str">
        <f>if($B31="","",if($L31=Dashboard!$C$3,"n/a","Currency:"&amp;$L31&amp;Dashboard!$C$3))</f>
        <v/>
      </c>
      <c r="AC31" s="88" t="str">
        <f t="shared" si="13"/>
        <v/>
      </c>
      <c r="AD31" s="89">
        <f t="shared" si="14"/>
        <v>0</v>
      </c>
      <c r="AE31" s="90">
        <f t="shared" si="15"/>
        <v>0</v>
      </c>
    </row>
    <row r="32">
      <c r="A32" s="1"/>
      <c r="B32" s="91"/>
      <c r="C32" s="92"/>
      <c r="D32" s="92"/>
      <c r="E32" s="92"/>
      <c r="F32" s="94"/>
      <c r="G32" s="44">
        <f t="shared" si="1"/>
        <v>0</v>
      </c>
      <c r="H32" s="94"/>
      <c r="I32" s="92"/>
      <c r="J32" s="95"/>
      <c r="K32" s="1"/>
      <c r="L32" s="50" t="str">
        <f t="array" ref="L32">if($B32="","",index(Setup!$C$52:$C$201,match($D32,Setup!$B$52:$B$201,0),0))</f>
        <v/>
      </c>
      <c r="M32" s="52" t="str">
        <f t="shared" si="2"/>
        <v/>
      </c>
      <c r="N32" s="58">
        <f t="shared" si="3"/>
        <v>0</v>
      </c>
      <c r="O32" s="64" t="str">
        <f t="shared" si="4"/>
        <v/>
      </c>
      <c r="P32" s="64">
        <f t="shared" si="5"/>
        <v>0</v>
      </c>
      <c r="Q32" s="64">
        <f t="shared" si="6"/>
        <v>0</v>
      </c>
      <c r="R32" s="68">
        <f t="shared" si="7"/>
        <v>0</v>
      </c>
      <c r="S32" s="68">
        <f t="shared" si="8"/>
        <v>0</v>
      </c>
      <c r="T32" s="71" t="str">
        <f t="shared" si="9"/>
        <v/>
      </c>
      <c r="U32" s="79" t="str">
        <f t="array" ref="U32">IF($B32="","",IF(INDEX('Your Portfolio Holdings'!$BW$7:$BW$156,match($D32,'Your Portfolio Holdings'!$B$7:$B$156,0),0)&gt;0,PRODUCT(IF(($D$5:$D$2004=$D32)*($C$5:$C$2004="Split")*($B$5:$B$2004&lt;=Dashboard!$C$2)*($B$5:$B$2004&gt;$B32),$J$5:$J$2004,1)),1))</f>
        <v/>
      </c>
      <c r="V32" s="79">
        <f t="shared" si="10"/>
        <v>0</v>
      </c>
      <c r="W32" s="79" t="str">
        <f t="array" ref="W32">IF($B32="","",IF(INDEX('Your Portfolio Holdings'!$BW$7:$BW$156,match($D32,'Your Portfolio Holdings'!$B$7:$B$156,0),0)&gt;0,PRODUCT(IF(($D$5:$D$2004=$D32)*($C$5:$C$2004="Split")*($B$5:$B$2004&lt;=Dashboard!$C$54)*($B$5:$B$2004&gt;$B32),$J$5:$J$2004,1)),1))</f>
        <v/>
      </c>
      <c r="X32" s="79">
        <f t="shared" si="11"/>
        <v>0</v>
      </c>
      <c r="Y32" s="79" t="str">
        <f t="array" ref="Y32">IF($B32="","",IF(INDEX('Your Portfolio Holdings'!$BW$7:$BW$156,match($D32,'Your Portfolio Holdings'!$B$7:$B$156,0),0)&gt;0,PRODUCT(IF(($D$5:$D$2004=$D32)*($C$5:$C$2004="Split")*($B$5:$B$2004&lt;=Dashboard!$C$55)*($B$5:$B$2004&gt;$B32),$J$5:$J$2004,1)),1))</f>
        <v/>
      </c>
      <c r="Z32" s="79">
        <f t="shared" si="12"/>
        <v>0</v>
      </c>
      <c r="AA32" s="79" t="str">
        <f>IF($B31="","",IF(AND($B32&gt;Dashboard!$C$54,$B32&lt;=Dashboard!$C$55,OR($C32="Buy",$C32="Sell",$C32="Dividend",$C32="Return of capital")),MAX(AA$5:AA31)+1,0))</f>
        <v/>
      </c>
      <c r="AB32" s="79" t="str">
        <f>if($B32="","",if($L32=Dashboard!$C$3,"n/a","Currency:"&amp;$L32&amp;Dashboard!$C$3))</f>
        <v/>
      </c>
      <c r="AC32" s="88" t="str">
        <f t="shared" si="13"/>
        <v/>
      </c>
      <c r="AD32" s="89">
        <f t="shared" si="14"/>
        <v>0</v>
      </c>
      <c r="AE32" s="90">
        <f t="shared" si="15"/>
        <v>0</v>
      </c>
    </row>
    <row r="33">
      <c r="A33" s="1"/>
      <c r="B33" s="96"/>
      <c r="C33" s="39"/>
      <c r="D33" s="39"/>
      <c r="E33" s="39"/>
      <c r="F33" s="97"/>
      <c r="G33" s="44">
        <f t="shared" si="1"/>
        <v>0</v>
      </c>
      <c r="H33" s="97"/>
      <c r="I33" s="39"/>
      <c r="J33" s="48"/>
      <c r="K33" s="1"/>
      <c r="L33" s="50" t="str">
        <f t="array" ref="L33">if($B33="","",index(Setup!$C$52:$C$201,match($D33,Setup!$B$52:$B$201,0),0))</f>
        <v/>
      </c>
      <c r="M33" s="52" t="str">
        <f t="shared" si="2"/>
        <v/>
      </c>
      <c r="N33" s="58">
        <f t="shared" si="3"/>
        <v>0</v>
      </c>
      <c r="O33" s="64" t="str">
        <f t="shared" si="4"/>
        <v/>
      </c>
      <c r="P33" s="64">
        <f t="shared" si="5"/>
        <v>0</v>
      </c>
      <c r="Q33" s="64">
        <f t="shared" si="6"/>
        <v>0</v>
      </c>
      <c r="R33" s="68">
        <f t="shared" si="7"/>
        <v>0</v>
      </c>
      <c r="S33" s="68">
        <f t="shared" si="8"/>
        <v>0</v>
      </c>
      <c r="T33" s="71" t="str">
        <f t="shared" si="9"/>
        <v/>
      </c>
      <c r="U33" s="79" t="str">
        <f t="array" ref="U33">IF($B33="","",IF(INDEX('Your Portfolio Holdings'!$BW$7:$BW$156,match($D33,'Your Portfolio Holdings'!$B$7:$B$156,0),0)&gt;0,PRODUCT(IF(($D$5:$D$2004=$D33)*($C$5:$C$2004="Split")*($B$5:$B$2004&lt;=Dashboard!$C$2)*($B$5:$B$2004&gt;$B33),$J$5:$J$2004,1)),1))</f>
        <v/>
      </c>
      <c r="V33" s="79">
        <f t="shared" si="10"/>
        <v>0</v>
      </c>
      <c r="W33" s="79" t="str">
        <f t="array" ref="W33">IF($B33="","",IF(INDEX('Your Portfolio Holdings'!$BW$7:$BW$156,match($D33,'Your Portfolio Holdings'!$B$7:$B$156,0),0)&gt;0,PRODUCT(IF(($D$5:$D$2004=$D33)*($C$5:$C$2004="Split")*($B$5:$B$2004&lt;=Dashboard!$C$54)*($B$5:$B$2004&gt;$B33),$J$5:$J$2004,1)),1))</f>
        <v/>
      </c>
      <c r="X33" s="79">
        <f t="shared" si="11"/>
        <v>0</v>
      </c>
      <c r="Y33" s="79" t="str">
        <f t="array" ref="Y33">IF($B33="","",IF(INDEX('Your Portfolio Holdings'!$BW$7:$BW$156,match($D33,'Your Portfolio Holdings'!$B$7:$B$156,0),0)&gt;0,PRODUCT(IF(($D$5:$D$2004=$D33)*($C$5:$C$2004="Split")*($B$5:$B$2004&lt;=Dashboard!$C$55)*($B$5:$B$2004&gt;$B33),$J$5:$J$2004,1)),1))</f>
        <v/>
      </c>
      <c r="Z33" s="79">
        <f t="shared" si="12"/>
        <v>0</v>
      </c>
      <c r="AA33" s="79" t="str">
        <f>IF($B32="","",IF(AND($B33&gt;Dashboard!$C$54,$B33&lt;=Dashboard!$C$55,OR($C33="Buy",$C33="Sell",$C33="Dividend",$C33="Return of capital")),MAX(AA$5:AA32)+1,0))</f>
        <v/>
      </c>
      <c r="AB33" s="79" t="str">
        <f>if($B33="","",if($L33=Dashboard!$C$3,"n/a","Currency:"&amp;$L33&amp;Dashboard!$C$3))</f>
        <v/>
      </c>
      <c r="AC33" s="88" t="str">
        <f t="shared" si="13"/>
        <v/>
      </c>
      <c r="AD33" s="89">
        <f t="shared" si="14"/>
        <v>0</v>
      </c>
      <c r="AE33" s="90">
        <f t="shared" si="15"/>
        <v>0</v>
      </c>
    </row>
    <row r="34">
      <c r="A34" s="1"/>
      <c r="B34" s="91"/>
      <c r="C34" s="92"/>
      <c r="D34" s="92"/>
      <c r="E34" s="92"/>
      <c r="F34" s="94"/>
      <c r="G34" s="44">
        <f t="shared" si="1"/>
        <v>0</v>
      </c>
      <c r="H34" s="94"/>
      <c r="I34" s="92"/>
      <c r="J34" s="95"/>
      <c r="K34" s="1"/>
      <c r="L34" s="50" t="str">
        <f t="array" ref="L34">if($B34="","",index(Setup!$C$52:$C$201,match($D34,Setup!$B$52:$B$201,0),0))</f>
        <v/>
      </c>
      <c r="M34" s="52" t="str">
        <f t="shared" si="2"/>
        <v/>
      </c>
      <c r="N34" s="58">
        <f t="shared" si="3"/>
        <v>0</v>
      </c>
      <c r="O34" s="64" t="str">
        <f t="shared" si="4"/>
        <v/>
      </c>
      <c r="P34" s="64">
        <f t="shared" si="5"/>
        <v>0</v>
      </c>
      <c r="Q34" s="64">
        <f t="shared" si="6"/>
        <v>0</v>
      </c>
      <c r="R34" s="68">
        <f t="shared" si="7"/>
        <v>0</v>
      </c>
      <c r="S34" s="68">
        <f t="shared" si="8"/>
        <v>0</v>
      </c>
      <c r="T34" s="71" t="str">
        <f t="shared" si="9"/>
        <v/>
      </c>
      <c r="U34" s="79" t="str">
        <f t="array" ref="U34">IF($B34="","",IF(INDEX('Your Portfolio Holdings'!$BW$7:$BW$156,match($D34,'Your Portfolio Holdings'!$B$7:$B$156,0),0)&gt;0,PRODUCT(IF(($D$5:$D$2004=$D34)*($C$5:$C$2004="Split")*($B$5:$B$2004&lt;=Dashboard!$C$2)*($B$5:$B$2004&gt;$B34),$J$5:$J$2004,1)),1))</f>
        <v/>
      </c>
      <c r="V34" s="79">
        <f t="shared" si="10"/>
        <v>0</v>
      </c>
      <c r="W34" s="79" t="str">
        <f t="array" ref="W34">IF($B34="","",IF(INDEX('Your Portfolio Holdings'!$BW$7:$BW$156,match($D34,'Your Portfolio Holdings'!$B$7:$B$156,0),0)&gt;0,PRODUCT(IF(($D$5:$D$2004=$D34)*($C$5:$C$2004="Split")*($B$5:$B$2004&lt;=Dashboard!$C$54)*($B$5:$B$2004&gt;$B34),$J$5:$J$2004,1)),1))</f>
        <v/>
      </c>
      <c r="X34" s="79">
        <f t="shared" si="11"/>
        <v>0</v>
      </c>
      <c r="Y34" s="79" t="str">
        <f t="array" ref="Y34">IF($B34="","",IF(INDEX('Your Portfolio Holdings'!$BW$7:$BW$156,match($D34,'Your Portfolio Holdings'!$B$7:$B$156,0),0)&gt;0,PRODUCT(IF(($D$5:$D$2004=$D34)*($C$5:$C$2004="Split")*($B$5:$B$2004&lt;=Dashboard!$C$55)*($B$5:$B$2004&gt;$B34),$J$5:$J$2004,1)),1))</f>
        <v/>
      </c>
      <c r="Z34" s="79">
        <f t="shared" si="12"/>
        <v>0</v>
      </c>
      <c r="AA34" s="79" t="str">
        <f>IF($B33="","",IF(AND($B34&gt;Dashboard!$C$54,$B34&lt;=Dashboard!$C$55,OR($C34="Buy",$C34="Sell",$C34="Dividend",$C34="Return of capital")),MAX(AA$5:AA33)+1,0))</f>
        <v/>
      </c>
      <c r="AB34" s="79" t="str">
        <f>if($B34="","",if($L34=Dashboard!$C$3,"n/a","Currency:"&amp;$L34&amp;Dashboard!$C$3))</f>
        <v/>
      </c>
      <c r="AC34" s="88" t="str">
        <f t="shared" si="13"/>
        <v/>
      </c>
      <c r="AD34" s="89">
        <f t="shared" si="14"/>
        <v>0</v>
      </c>
      <c r="AE34" s="90">
        <f t="shared" si="15"/>
        <v>0</v>
      </c>
    </row>
    <row r="35">
      <c r="A35" s="1"/>
      <c r="B35" s="96"/>
      <c r="C35" s="39"/>
      <c r="D35" s="39"/>
      <c r="E35" s="39"/>
      <c r="F35" s="97"/>
      <c r="G35" s="44">
        <f t="shared" si="1"/>
        <v>0</v>
      </c>
      <c r="H35" s="97"/>
      <c r="I35" s="39"/>
      <c r="J35" s="48"/>
      <c r="K35" s="1"/>
      <c r="L35" s="50" t="str">
        <f t="array" ref="L35">if($B35="","",index(Setup!$C$52:$C$201,match($D35,Setup!$B$52:$B$201,0),0))</f>
        <v/>
      </c>
      <c r="M35" s="52" t="str">
        <f t="shared" si="2"/>
        <v/>
      </c>
      <c r="N35" s="58">
        <f t="shared" si="3"/>
        <v>0</v>
      </c>
      <c r="O35" s="64" t="str">
        <f t="shared" si="4"/>
        <v/>
      </c>
      <c r="P35" s="64">
        <f t="shared" si="5"/>
        <v>0</v>
      </c>
      <c r="Q35" s="64">
        <f t="shared" si="6"/>
        <v>0</v>
      </c>
      <c r="R35" s="68">
        <f t="shared" si="7"/>
        <v>0</v>
      </c>
      <c r="S35" s="68">
        <f t="shared" si="8"/>
        <v>0</v>
      </c>
      <c r="T35" s="71" t="str">
        <f t="shared" si="9"/>
        <v/>
      </c>
      <c r="U35" s="79" t="str">
        <f t="array" ref="U35">IF($B35="","",IF(INDEX('Your Portfolio Holdings'!$BW$7:$BW$156,match($D35,'Your Portfolio Holdings'!$B$7:$B$156,0),0)&gt;0,PRODUCT(IF(($D$5:$D$2004=$D35)*($C$5:$C$2004="Split")*($B$5:$B$2004&lt;=Dashboard!$C$2)*($B$5:$B$2004&gt;$B35),$J$5:$J$2004,1)),1))</f>
        <v/>
      </c>
      <c r="V35" s="79">
        <f t="shared" si="10"/>
        <v>0</v>
      </c>
      <c r="W35" s="79" t="str">
        <f t="array" ref="W35">IF($B35="","",IF(INDEX('Your Portfolio Holdings'!$BW$7:$BW$156,match($D35,'Your Portfolio Holdings'!$B$7:$B$156,0),0)&gt;0,PRODUCT(IF(($D$5:$D$2004=$D35)*($C$5:$C$2004="Split")*($B$5:$B$2004&lt;=Dashboard!$C$54)*($B$5:$B$2004&gt;$B35),$J$5:$J$2004,1)),1))</f>
        <v/>
      </c>
      <c r="X35" s="79">
        <f t="shared" si="11"/>
        <v>0</v>
      </c>
      <c r="Y35" s="79" t="str">
        <f t="array" ref="Y35">IF($B35="","",IF(INDEX('Your Portfolio Holdings'!$BW$7:$BW$156,match($D35,'Your Portfolio Holdings'!$B$7:$B$156,0),0)&gt;0,PRODUCT(IF(($D$5:$D$2004=$D35)*($C$5:$C$2004="Split")*($B$5:$B$2004&lt;=Dashboard!$C$55)*($B$5:$B$2004&gt;$B35),$J$5:$J$2004,1)),1))</f>
        <v/>
      </c>
      <c r="Z35" s="79">
        <f t="shared" si="12"/>
        <v>0</v>
      </c>
      <c r="AA35" s="79" t="str">
        <f>IF($B34="","",IF(AND($B35&gt;Dashboard!$C$54,$B35&lt;=Dashboard!$C$55,OR($C35="Buy",$C35="Sell",$C35="Dividend",$C35="Return of capital")),MAX(AA$5:AA34)+1,0))</f>
        <v/>
      </c>
      <c r="AB35" s="79" t="str">
        <f>if($B35="","",if($L35=Dashboard!$C$3,"n/a","Currency:"&amp;$L35&amp;Dashboard!$C$3))</f>
        <v/>
      </c>
      <c r="AC35" s="88" t="str">
        <f t="shared" si="13"/>
        <v/>
      </c>
      <c r="AD35" s="89">
        <f t="shared" si="14"/>
        <v>0</v>
      </c>
      <c r="AE35" s="90">
        <f t="shared" si="15"/>
        <v>0</v>
      </c>
    </row>
    <row r="36">
      <c r="A36" s="1"/>
      <c r="B36" s="91"/>
      <c r="C36" s="92"/>
      <c r="D36" s="92"/>
      <c r="E36" s="92"/>
      <c r="F36" s="94"/>
      <c r="G36" s="44">
        <f t="shared" si="1"/>
        <v>0</v>
      </c>
      <c r="H36" s="94"/>
      <c r="I36" s="92"/>
      <c r="J36" s="95"/>
      <c r="K36" s="1"/>
      <c r="L36" s="50" t="str">
        <f t="array" ref="L36">if($B36="","",index(Setup!$C$52:$C$201,match($D36,Setup!$B$52:$B$201,0),0))</f>
        <v/>
      </c>
      <c r="M36" s="52" t="str">
        <f t="shared" si="2"/>
        <v/>
      </c>
      <c r="N36" s="58">
        <f t="shared" si="3"/>
        <v>0</v>
      </c>
      <c r="O36" s="64" t="str">
        <f t="shared" si="4"/>
        <v/>
      </c>
      <c r="P36" s="64">
        <f t="shared" si="5"/>
        <v>0</v>
      </c>
      <c r="Q36" s="64">
        <f t="shared" si="6"/>
        <v>0</v>
      </c>
      <c r="R36" s="68">
        <f t="shared" si="7"/>
        <v>0</v>
      </c>
      <c r="S36" s="68">
        <f t="shared" si="8"/>
        <v>0</v>
      </c>
      <c r="T36" s="71" t="str">
        <f t="shared" si="9"/>
        <v/>
      </c>
      <c r="U36" s="79" t="str">
        <f t="array" ref="U36">IF($B36="","",IF(INDEX('Your Portfolio Holdings'!$BW$7:$BW$156,match($D36,'Your Portfolio Holdings'!$B$7:$B$156,0),0)&gt;0,PRODUCT(IF(($D$5:$D$2004=$D36)*($C$5:$C$2004="Split")*($B$5:$B$2004&lt;=Dashboard!$C$2)*($B$5:$B$2004&gt;$B36),$J$5:$J$2004,1)),1))</f>
        <v/>
      </c>
      <c r="V36" s="79">
        <f t="shared" si="10"/>
        <v>0</v>
      </c>
      <c r="W36" s="79" t="str">
        <f t="array" ref="W36">IF($B36="","",IF(INDEX('Your Portfolio Holdings'!$BW$7:$BW$156,match($D36,'Your Portfolio Holdings'!$B$7:$B$156,0),0)&gt;0,PRODUCT(IF(($D$5:$D$2004=$D36)*($C$5:$C$2004="Split")*($B$5:$B$2004&lt;=Dashboard!$C$54)*($B$5:$B$2004&gt;$B36),$J$5:$J$2004,1)),1))</f>
        <v/>
      </c>
      <c r="X36" s="79">
        <f t="shared" si="11"/>
        <v>0</v>
      </c>
      <c r="Y36" s="79" t="str">
        <f t="array" ref="Y36">IF($B36="","",IF(INDEX('Your Portfolio Holdings'!$BW$7:$BW$156,match($D36,'Your Portfolio Holdings'!$B$7:$B$156,0),0)&gt;0,PRODUCT(IF(($D$5:$D$2004=$D36)*($C$5:$C$2004="Split")*($B$5:$B$2004&lt;=Dashboard!$C$55)*($B$5:$B$2004&gt;$B36),$J$5:$J$2004,1)),1))</f>
        <v/>
      </c>
      <c r="Z36" s="79">
        <f t="shared" si="12"/>
        <v>0</v>
      </c>
      <c r="AA36" s="79" t="str">
        <f>IF($B35="","",IF(AND($B36&gt;Dashboard!$C$54,$B36&lt;=Dashboard!$C$55,OR($C36="Buy",$C36="Sell",$C36="Dividend",$C36="Return of capital")),MAX(AA$5:AA35)+1,0))</f>
        <v/>
      </c>
      <c r="AB36" s="79" t="str">
        <f>if($B36="","",if($L36=Dashboard!$C$3,"n/a","Currency:"&amp;$L36&amp;Dashboard!$C$3))</f>
        <v/>
      </c>
      <c r="AC36" s="88" t="str">
        <f t="shared" si="13"/>
        <v/>
      </c>
      <c r="AD36" s="89">
        <f t="shared" si="14"/>
        <v>0</v>
      </c>
      <c r="AE36" s="90">
        <f t="shared" si="15"/>
        <v>0</v>
      </c>
    </row>
    <row r="37">
      <c r="A37" s="1"/>
      <c r="B37" s="96"/>
      <c r="C37" s="39"/>
      <c r="D37" s="39"/>
      <c r="E37" s="39"/>
      <c r="F37" s="97"/>
      <c r="G37" s="44">
        <f t="shared" si="1"/>
        <v>0</v>
      </c>
      <c r="H37" s="97"/>
      <c r="I37" s="39"/>
      <c r="J37" s="48"/>
      <c r="K37" s="1"/>
      <c r="L37" s="50" t="str">
        <f t="array" ref="L37">if($B37="","",index(Setup!$C$52:$C$201,match($D37,Setup!$B$52:$B$201,0),0))</f>
        <v/>
      </c>
      <c r="M37" s="52" t="str">
        <f t="shared" si="2"/>
        <v/>
      </c>
      <c r="N37" s="58">
        <f t="shared" si="3"/>
        <v>0</v>
      </c>
      <c r="O37" s="64" t="str">
        <f t="shared" si="4"/>
        <v/>
      </c>
      <c r="P37" s="64">
        <f t="shared" si="5"/>
        <v>0</v>
      </c>
      <c r="Q37" s="64">
        <f t="shared" si="6"/>
        <v>0</v>
      </c>
      <c r="R37" s="68">
        <f t="shared" si="7"/>
        <v>0</v>
      </c>
      <c r="S37" s="68">
        <f t="shared" si="8"/>
        <v>0</v>
      </c>
      <c r="T37" s="71" t="str">
        <f t="shared" si="9"/>
        <v/>
      </c>
      <c r="U37" s="79" t="str">
        <f t="array" ref="U37">IF($B37="","",IF(INDEX('Your Portfolio Holdings'!$BW$7:$BW$156,match($D37,'Your Portfolio Holdings'!$B$7:$B$156,0),0)&gt;0,PRODUCT(IF(($D$5:$D$2004=$D37)*($C$5:$C$2004="Split")*($B$5:$B$2004&lt;=Dashboard!$C$2)*($B$5:$B$2004&gt;$B37),$J$5:$J$2004,1)),1))</f>
        <v/>
      </c>
      <c r="V37" s="79">
        <f t="shared" si="10"/>
        <v>0</v>
      </c>
      <c r="W37" s="79" t="str">
        <f t="array" ref="W37">IF($B37="","",IF(INDEX('Your Portfolio Holdings'!$BW$7:$BW$156,match($D37,'Your Portfolio Holdings'!$B$7:$B$156,0),0)&gt;0,PRODUCT(IF(($D$5:$D$2004=$D37)*($C$5:$C$2004="Split")*($B$5:$B$2004&lt;=Dashboard!$C$54)*($B$5:$B$2004&gt;$B37),$J$5:$J$2004,1)),1))</f>
        <v/>
      </c>
      <c r="X37" s="79">
        <f t="shared" si="11"/>
        <v>0</v>
      </c>
      <c r="Y37" s="79" t="str">
        <f t="array" ref="Y37">IF($B37="","",IF(INDEX('Your Portfolio Holdings'!$BW$7:$BW$156,match($D37,'Your Portfolio Holdings'!$B$7:$B$156,0),0)&gt;0,PRODUCT(IF(($D$5:$D$2004=$D37)*($C$5:$C$2004="Split")*($B$5:$B$2004&lt;=Dashboard!$C$55)*($B$5:$B$2004&gt;$B37),$J$5:$J$2004,1)),1))</f>
        <v/>
      </c>
      <c r="Z37" s="79">
        <f t="shared" si="12"/>
        <v>0</v>
      </c>
      <c r="AA37" s="79" t="str">
        <f>IF($B36="","",IF(AND($B37&gt;Dashboard!$C$54,$B37&lt;=Dashboard!$C$55,OR($C37="Buy",$C37="Sell",$C37="Dividend",$C37="Return of capital")),MAX(AA$5:AA36)+1,0))</f>
        <v/>
      </c>
      <c r="AB37" s="79" t="str">
        <f>if($B37="","",if($L37=Dashboard!$C$3,"n/a","Currency:"&amp;$L37&amp;Dashboard!$C$3))</f>
        <v/>
      </c>
      <c r="AC37" s="88" t="str">
        <f t="shared" si="13"/>
        <v/>
      </c>
      <c r="AD37" s="89">
        <f t="shared" si="14"/>
        <v>0</v>
      </c>
      <c r="AE37" s="90">
        <f t="shared" si="15"/>
        <v>0</v>
      </c>
    </row>
    <row r="38">
      <c r="A38" s="1"/>
      <c r="B38" s="91"/>
      <c r="C38" s="92"/>
      <c r="D38" s="92"/>
      <c r="E38" s="92"/>
      <c r="F38" s="94"/>
      <c r="G38" s="44">
        <f t="shared" si="1"/>
        <v>0</v>
      </c>
      <c r="H38" s="94"/>
      <c r="I38" s="92"/>
      <c r="J38" s="95"/>
      <c r="K38" s="1"/>
      <c r="L38" s="50" t="str">
        <f t="array" ref="L38">if($B38="","",index(Setup!$C$52:$C$201,match($D38,Setup!$B$52:$B$201,0),0))</f>
        <v/>
      </c>
      <c r="M38" s="52" t="str">
        <f t="shared" si="2"/>
        <v/>
      </c>
      <c r="N38" s="58">
        <f t="shared" si="3"/>
        <v>0</v>
      </c>
      <c r="O38" s="64" t="str">
        <f t="shared" si="4"/>
        <v/>
      </c>
      <c r="P38" s="64">
        <f t="shared" si="5"/>
        <v>0</v>
      </c>
      <c r="Q38" s="64">
        <f t="shared" si="6"/>
        <v>0</v>
      </c>
      <c r="R38" s="68">
        <f t="shared" si="7"/>
        <v>0</v>
      </c>
      <c r="S38" s="68">
        <f t="shared" si="8"/>
        <v>0</v>
      </c>
      <c r="T38" s="71" t="str">
        <f t="shared" si="9"/>
        <v/>
      </c>
      <c r="U38" s="79" t="str">
        <f t="array" ref="U38">IF($B38="","",IF(INDEX('Your Portfolio Holdings'!$BW$7:$BW$156,match($D38,'Your Portfolio Holdings'!$B$7:$B$156,0),0)&gt;0,PRODUCT(IF(($D$5:$D$2004=$D38)*($C$5:$C$2004="Split")*($B$5:$B$2004&lt;=Dashboard!$C$2)*($B$5:$B$2004&gt;$B38),$J$5:$J$2004,1)),1))</f>
        <v/>
      </c>
      <c r="V38" s="79">
        <f t="shared" si="10"/>
        <v>0</v>
      </c>
      <c r="W38" s="79" t="str">
        <f t="array" ref="W38">IF($B38="","",IF(INDEX('Your Portfolio Holdings'!$BW$7:$BW$156,match($D38,'Your Portfolio Holdings'!$B$7:$B$156,0),0)&gt;0,PRODUCT(IF(($D$5:$D$2004=$D38)*($C$5:$C$2004="Split")*($B$5:$B$2004&lt;=Dashboard!$C$54)*($B$5:$B$2004&gt;$B38),$J$5:$J$2004,1)),1))</f>
        <v/>
      </c>
      <c r="X38" s="79">
        <f t="shared" si="11"/>
        <v>0</v>
      </c>
      <c r="Y38" s="79" t="str">
        <f t="array" ref="Y38">IF($B38="","",IF(INDEX('Your Portfolio Holdings'!$BW$7:$BW$156,match($D38,'Your Portfolio Holdings'!$B$7:$B$156,0),0)&gt;0,PRODUCT(IF(($D$5:$D$2004=$D38)*($C$5:$C$2004="Split")*($B$5:$B$2004&lt;=Dashboard!$C$55)*($B$5:$B$2004&gt;$B38),$J$5:$J$2004,1)),1))</f>
        <v/>
      </c>
      <c r="Z38" s="79">
        <f t="shared" si="12"/>
        <v>0</v>
      </c>
      <c r="AA38" s="79" t="str">
        <f>IF($B37="","",IF(AND($B38&gt;Dashboard!$C$54,$B38&lt;=Dashboard!$C$55,OR($C38="Buy",$C38="Sell",$C38="Dividend",$C38="Return of capital")),MAX(AA$5:AA37)+1,0))</f>
        <v/>
      </c>
      <c r="AB38" s="79" t="str">
        <f>if($B38="","",if($L38=Dashboard!$C$3,"n/a","Currency:"&amp;$L38&amp;Dashboard!$C$3))</f>
        <v/>
      </c>
      <c r="AC38" s="88" t="str">
        <f t="shared" si="13"/>
        <v/>
      </c>
      <c r="AD38" s="89">
        <f t="shared" si="14"/>
        <v>0</v>
      </c>
      <c r="AE38" s="90">
        <f t="shared" si="15"/>
        <v>0</v>
      </c>
    </row>
    <row r="39">
      <c r="A39" s="1"/>
      <c r="B39" s="96"/>
      <c r="C39" s="39"/>
      <c r="D39" s="39"/>
      <c r="E39" s="39"/>
      <c r="F39" s="97"/>
      <c r="G39" s="44">
        <f t="shared" si="1"/>
        <v>0</v>
      </c>
      <c r="H39" s="97"/>
      <c r="I39" s="39"/>
      <c r="J39" s="48"/>
      <c r="K39" s="1"/>
      <c r="L39" s="50" t="str">
        <f t="array" ref="L39">if($B39="","",index(Setup!$C$52:$C$201,match($D39,Setup!$B$52:$B$201,0),0))</f>
        <v/>
      </c>
      <c r="M39" s="52" t="str">
        <f t="shared" si="2"/>
        <v/>
      </c>
      <c r="N39" s="58">
        <f t="shared" si="3"/>
        <v>0</v>
      </c>
      <c r="O39" s="64" t="str">
        <f t="shared" si="4"/>
        <v/>
      </c>
      <c r="P39" s="64">
        <f t="shared" si="5"/>
        <v>0</v>
      </c>
      <c r="Q39" s="64">
        <f t="shared" si="6"/>
        <v>0</v>
      </c>
      <c r="R39" s="68">
        <f t="shared" si="7"/>
        <v>0</v>
      </c>
      <c r="S39" s="68">
        <f t="shared" si="8"/>
        <v>0</v>
      </c>
      <c r="T39" s="71" t="str">
        <f t="shared" si="9"/>
        <v/>
      </c>
      <c r="U39" s="79" t="str">
        <f t="array" ref="U39">IF($B39="","",IF(INDEX('Your Portfolio Holdings'!$BW$7:$BW$156,match($D39,'Your Portfolio Holdings'!$B$7:$B$156,0),0)&gt;0,PRODUCT(IF(($D$5:$D$2004=$D39)*($C$5:$C$2004="Split")*($B$5:$B$2004&lt;=Dashboard!$C$2)*($B$5:$B$2004&gt;$B39),$J$5:$J$2004,1)),1))</f>
        <v/>
      </c>
      <c r="V39" s="79">
        <f t="shared" si="10"/>
        <v>0</v>
      </c>
      <c r="W39" s="79" t="str">
        <f t="array" ref="W39">IF($B39="","",IF(INDEX('Your Portfolio Holdings'!$BW$7:$BW$156,match($D39,'Your Portfolio Holdings'!$B$7:$B$156,0),0)&gt;0,PRODUCT(IF(($D$5:$D$2004=$D39)*($C$5:$C$2004="Split")*($B$5:$B$2004&lt;=Dashboard!$C$54)*($B$5:$B$2004&gt;$B39),$J$5:$J$2004,1)),1))</f>
        <v/>
      </c>
      <c r="X39" s="79">
        <f t="shared" si="11"/>
        <v>0</v>
      </c>
      <c r="Y39" s="79" t="str">
        <f t="array" ref="Y39">IF($B39="","",IF(INDEX('Your Portfolio Holdings'!$BW$7:$BW$156,match($D39,'Your Portfolio Holdings'!$B$7:$B$156,0),0)&gt;0,PRODUCT(IF(($D$5:$D$2004=$D39)*($C$5:$C$2004="Split")*($B$5:$B$2004&lt;=Dashboard!$C$55)*($B$5:$B$2004&gt;$B39),$J$5:$J$2004,1)),1))</f>
        <v/>
      </c>
      <c r="Z39" s="79">
        <f t="shared" si="12"/>
        <v>0</v>
      </c>
      <c r="AA39" s="79" t="str">
        <f>IF($B38="","",IF(AND($B39&gt;Dashboard!$C$54,$B39&lt;=Dashboard!$C$55,OR($C39="Buy",$C39="Sell",$C39="Dividend",$C39="Return of capital")),MAX(AA$5:AA38)+1,0))</f>
        <v/>
      </c>
      <c r="AB39" s="79" t="str">
        <f>if($B39="","",if($L39=Dashboard!$C$3,"n/a","Currency:"&amp;$L39&amp;Dashboard!$C$3))</f>
        <v/>
      </c>
      <c r="AC39" s="88" t="str">
        <f t="shared" si="13"/>
        <v/>
      </c>
      <c r="AD39" s="89">
        <f t="shared" si="14"/>
        <v>0</v>
      </c>
      <c r="AE39" s="90">
        <f t="shared" si="15"/>
        <v>0</v>
      </c>
    </row>
    <row r="40">
      <c r="A40" s="1"/>
      <c r="B40" s="91"/>
      <c r="C40" s="92"/>
      <c r="D40" s="92"/>
      <c r="E40" s="92"/>
      <c r="F40" s="94"/>
      <c r="G40" s="44">
        <f t="shared" si="1"/>
        <v>0</v>
      </c>
      <c r="H40" s="94"/>
      <c r="I40" s="92"/>
      <c r="J40" s="95"/>
      <c r="K40" s="1"/>
      <c r="L40" s="50" t="str">
        <f t="array" ref="L40">if($B40="","",index(Setup!$C$52:$C$201,match($D40,Setup!$B$52:$B$201,0),0))</f>
        <v/>
      </c>
      <c r="M40" s="52" t="str">
        <f t="shared" si="2"/>
        <v/>
      </c>
      <c r="N40" s="58">
        <f t="shared" si="3"/>
        <v>0</v>
      </c>
      <c r="O40" s="64" t="str">
        <f t="shared" si="4"/>
        <v/>
      </c>
      <c r="P40" s="64">
        <f t="shared" si="5"/>
        <v>0</v>
      </c>
      <c r="Q40" s="64">
        <f t="shared" si="6"/>
        <v>0</v>
      </c>
      <c r="R40" s="68">
        <f t="shared" si="7"/>
        <v>0</v>
      </c>
      <c r="S40" s="68">
        <f t="shared" si="8"/>
        <v>0</v>
      </c>
      <c r="T40" s="71" t="str">
        <f t="shared" si="9"/>
        <v/>
      </c>
      <c r="U40" s="79" t="str">
        <f t="array" ref="U40">IF($B40="","",IF(INDEX('Your Portfolio Holdings'!$BW$7:$BW$156,match($D40,'Your Portfolio Holdings'!$B$7:$B$156,0),0)&gt;0,PRODUCT(IF(($D$5:$D$2004=$D40)*($C$5:$C$2004="Split")*($B$5:$B$2004&lt;=Dashboard!$C$2)*($B$5:$B$2004&gt;$B40),$J$5:$J$2004,1)),1))</f>
        <v/>
      </c>
      <c r="V40" s="79">
        <f t="shared" si="10"/>
        <v>0</v>
      </c>
      <c r="W40" s="79" t="str">
        <f t="array" ref="W40">IF($B40="","",IF(INDEX('Your Portfolio Holdings'!$BW$7:$BW$156,match($D40,'Your Portfolio Holdings'!$B$7:$B$156,0),0)&gt;0,PRODUCT(IF(($D$5:$D$2004=$D40)*($C$5:$C$2004="Split")*($B$5:$B$2004&lt;=Dashboard!$C$54)*($B$5:$B$2004&gt;$B40),$J$5:$J$2004,1)),1))</f>
        <v/>
      </c>
      <c r="X40" s="79">
        <f t="shared" si="11"/>
        <v>0</v>
      </c>
      <c r="Y40" s="79" t="str">
        <f t="array" ref="Y40">IF($B40="","",IF(INDEX('Your Portfolio Holdings'!$BW$7:$BW$156,match($D40,'Your Portfolio Holdings'!$B$7:$B$156,0),0)&gt;0,PRODUCT(IF(($D$5:$D$2004=$D40)*($C$5:$C$2004="Split")*($B$5:$B$2004&lt;=Dashboard!$C$55)*($B$5:$B$2004&gt;$B40),$J$5:$J$2004,1)),1))</f>
        <v/>
      </c>
      <c r="Z40" s="79">
        <f t="shared" si="12"/>
        <v>0</v>
      </c>
      <c r="AA40" s="79" t="str">
        <f>IF($B39="","",IF(AND($B40&gt;Dashboard!$C$54,$B40&lt;=Dashboard!$C$55,OR($C40="Buy",$C40="Sell",$C40="Dividend",$C40="Return of capital")),MAX(AA$5:AA39)+1,0))</f>
        <v/>
      </c>
      <c r="AB40" s="79" t="str">
        <f>if($B40="","",if($L40=Dashboard!$C$3,"n/a","Currency:"&amp;$L40&amp;Dashboard!$C$3))</f>
        <v/>
      </c>
      <c r="AC40" s="88" t="str">
        <f t="shared" si="13"/>
        <v/>
      </c>
      <c r="AD40" s="89">
        <f t="shared" si="14"/>
        <v>0</v>
      </c>
      <c r="AE40" s="90">
        <f t="shared" si="15"/>
        <v>0</v>
      </c>
    </row>
    <row r="41">
      <c r="A41" s="1"/>
      <c r="B41" s="96"/>
      <c r="C41" s="39"/>
      <c r="D41" s="39"/>
      <c r="E41" s="39"/>
      <c r="F41" s="97"/>
      <c r="G41" s="44">
        <f t="shared" si="1"/>
        <v>0</v>
      </c>
      <c r="H41" s="97"/>
      <c r="I41" s="39"/>
      <c r="J41" s="48"/>
      <c r="K41" s="1"/>
      <c r="L41" s="50" t="str">
        <f t="array" ref="L41">if($B41="","",index(Setup!$C$52:$C$201,match($D41,Setup!$B$52:$B$201,0),0))</f>
        <v/>
      </c>
      <c r="M41" s="52" t="str">
        <f t="shared" si="2"/>
        <v/>
      </c>
      <c r="N41" s="58">
        <f t="shared" si="3"/>
        <v>0</v>
      </c>
      <c r="O41" s="64" t="str">
        <f t="shared" si="4"/>
        <v/>
      </c>
      <c r="P41" s="64">
        <f t="shared" si="5"/>
        <v>0</v>
      </c>
      <c r="Q41" s="64">
        <f t="shared" si="6"/>
        <v>0</v>
      </c>
      <c r="R41" s="68">
        <f t="shared" si="7"/>
        <v>0</v>
      </c>
      <c r="S41" s="68">
        <f t="shared" si="8"/>
        <v>0</v>
      </c>
      <c r="T41" s="71" t="str">
        <f t="shared" si="9"/>
        <v/>
      </c>
      <c r="U41" s="79" t="str">
        <f t="array" ref="U41">IF($B41="","",IF(INDEX('Your Portfolio Holdings'!$BW$7:$BW$156,match($D41,'Your Portfolio Holdings'!$B$7:$B$156,0),0)&gt;0,PRODUCT(IF(($D$5:$D$2004=$D41)*($C$5:$C$2004="Split")*($B$5:$B$2004&lt;=Dashboard!$C$2)*($B$5:$B$2004&gt;$B41),$J$5:$J$2004,1)),1))</f>
        <v/>
      </c>
      <c r="V41" s="79">
        <f t="shared" si="10"/>
        <v>0</v>
      </c>
      <c r="W41" s="79" t="str">
        <f t="array" ref="W41">IF($B41="","",IF(INDEX('Your Portfolio Holdings'!$BW$7:$BW$156,match($D41,'Your Portfolio Holdings'!$B$7:$B$156,0),0)&gt;0,PRODUCT(IF(($D$5:$D$2004=$D41)*($C$5:$C$2004="Split")*($B$5:$B$2004&lt;=Dashboard!$C$54)*($B$5:$B$2004&gt;$B41),$J$5:$J$2004,1)),1))</f>
        <v/>
      </c>
      <c r="X41" s="79">
        <f t="shared" si="11"/>
        <v>0</v>
      </c>
      <c r="Y41" s="79" t="str">
        <f t="array" ref="Y41">IF($B41="","",IF(INDEX('Your Portfolio Holdings'!$BW$7:$BW$156,match($D41,'Your Portfolio Holdings'!$B$7:$B$156,0),0)&gt;0,PRODUCT(IF(($D$5:$D$2004=$D41)*($C$5:$C$2004="Split")*($B$5:$B$2004&lt;=Dashboard!$C$55)*($B$5:$B$2004&gt;$B41),$J$5:$J$2004,1)),1))</f>
        <v/>
      </c>
      <c r="Z41" s="79">
        <f t="shared" si="12"/>
        <v>0</v>
      </c>
      <c r="AA41" s="79" t="str">
        <f>IF($B40="","",IF(AND($B41&gt;Dashboard!$C$54,$B41&lt;=Dashboard!$C$55,OR($C41="Buy",$C41="Sell",$C41="Dividend",$C41="Return of capital")),MAX(AA$5:AA40)+1,0))</f>
        <v/>
      </c>
      <c r="AB41" s="79" t="str">
        <f>if($B41="","",if($L41=Dashboard!$C$3,"n/a","Currency:"&amp;$L41&amp;Dashboard!$C$3))</f>
        <v/>
      </c>
      <c r="AC41" s="88" t="str">
        <f t="shared" si="13"/>
        <v/>
      </c>
      <c r="AD41" s="89">
        <f t="shared" si="14"/>
        <v>0</v>
      </c>
      <c r="AE41" s="90">
        <f t="shared" si="15"/>
        <v>0</v>
      </c>
    </row>
    <row r="42">
      <c r="A42" s="1"/>
      <c r="B42" s="91"/>
      <c r="C42" s="92"/>
      <c r="D42" s="92"/>
      <c r="E42" s="92"/>
      <c r="F42" s="94"/>
      <c r="G42" s="44">
        <f t="shared" si="1"/>
        <v>0</v>
      </c>
      <c r="H42" s="94"/>
      <c r="I42" s="92"/>
      <c r="J42" s="95"/>
      <c r="K42" s="1"/>
      <c r="L42" s="50" t="str">
        <f t="array" ref="L42">if($B42="","",index(Setup!$C$52:$C$201,match($D42,Setup!$B$52:$B$201,0),0))</f>
        <v/>
      </c>
      <c r="M42" s="52" t="str">
        <f t="shared" si="2"/>
        <v/>
      </c>
      <c r="N42" s="58">
        <f t="shared" si="3"/>
        <v>0</v>
      </c>
      <c r="O42" s="64" t="str">
        <f t="shared" si="4"/>
        <v/>
      </c>
      <c r="P42" s="64">
        <f t="shared" si="5"/>
        <v>0</v>
      </c>
      <c r="Q42" s="64">
        <f t="shared" si="6"/>
        <v>0</v>
      </c>
      <c r="R42" s="68">
        <f t="shared" si="7"/>
        <v>0</v>
      </c>
      <c r="S42" s="68">
        <f t="shared" si="8"/>
        <v>0</v>
      </c>
      <c r="T42" s="71" t="str">
        <f t="shared" si="9"/>
        <v/>
      </c>
      <c r="U42" s="79" t="str">
        <f t="array" ref="U42">IF($B42="","",IF(INDEX('Your Portfolio Holdings'!$BW$7:$BW$156,match($D42,'Your Portfolio Holdings'!$B$7:$B$156,0),0)&gt;0,PRODUCT(IF(($D$5:$D$2004=$D42)*($C$5:$C$2004="Split")*($B$5:$B$2004&lt;=Dashboard!$C$2)*($B$5:$B$2004&gt;$B42),$J$5:$J$2004,1)),1))</f>
        <v/>
      </c>
      <c r="V42" s="79">
        <f t="shared" si="10"/>
        <v>0</v>
      </c>
      <c r="W42" s="79" t="str">
        <f t="array" ref="W42">IF($B42="","",IF(INDEX('Your Portfolio Holdings'!$BW$7:$BW$156,match($D42,'Your Portfolio Holdings'!$B$7:$B$156,0),0)&gt;0,PRODUCT(IF(($D$5:$D$2004=$D42)*($C$5:$C$2004="Split")*($B$5:$B$2004&lt;=Dashboard!$C$54)*($B$5:$B$2004&gt;$B42),$J$5:$J$2004,1)),1))</f>
        <v/>
      </c>
      <c r="X42" s="79">
        <f t="shared" si="11"/>
        <v>0</v>
      </c>
      <c r="Y42" s="79" t="str">
        <f t="array" ref="Y42">IF($B42="","",IF(INDEX('Your Portfolio Holdings'!$BW$7:$BW$156,match($D42,'Your Portfolio Holdings'!$B$7:$B$156,0),0)&gt;0,PRODUCT(IF(($D$5:$D$2004=$D42)*($C$5:$C$2004="Split")*($B$5:$B$2004&lt;=Dashboard!$C$55)*($B$5:$B$2004&gt;$B42),$J$5:$J$2004,1)),1))</f>
        <v/>
      </c>
      <c r="Z42" s="79">
        <f t="shared" si="12"/>
        <v>0</v>
      </c>
      <c r="AA42" s="79" t="str">
        <f>IF($B41="","",IF(AND($B42&gt;Dashboard!$C$54,$B42&lt;=Dashboard!$C$55,OR($C42="Buy",$C42="Sell",$C42="Dividend",$C42="Return of capital")),MAX(AA$5:AA41)+1,0))</f>
        <v/>
      </c>
      <c r="AB42" s="79" t="str">
        <f>if($B42="","",if($L42=Dashboard!$C$3,"n/a","Currency:"&amp;$L42&amp;Dashboard!$C$3))</f>
        <v/>
      </c>
      <c r="AC42" s="88" t="str">
        <f t="shared" si="13"/>
        <v/>
      </c>
      <c r="AD42" s="89">
        <f t="shared" si="14"/>
        <v>0</v>
      </c>
      <c r="AE42" s="90">
        <f t="shared" si="15"/>
        <v>0</v>
      </c>
    </row>
    <row r="43">
      <c r="A43" s="1"/>
      <c r="B43" s="96"/>
      <c r="C43" s="39"/>
      <c r="D43" s="39"/>
      <c r="E43" s="39"/>
      <c r="F43" s="97"/>
      <c r="G43" s="44">
        <f t="shared" si="1"/>
        <v>0</v>
      </c>
      <c r="H43" s="97"/>
      <c r="I43" s="39"/>
      <c r="J43" s="48"/>
      <c r="K43" s="1"/>
      <c r="L43" s="50" t="str">
        <f t="array" ref="L43">if($B43="","",index(Setup!$C$52:$C$201,match($D43,Setup!$B$52:$B$201,0),0))</f>
        <v/>
      </c>
      <c r="M43" s="52" t="str">
        <f t="shared" si="2"/>
        <v/>
      </c>
      <c r="N43" s="58">
        <f t="shared" si="3"/>
        <v>0</v>
      </c>
      <c r="O43" s="64" t="str">
        <f t="shared" si="4"/>
        <v/>
      </c>
      <c r="P43" s="64">
        <f t="shared" si="5"/>
        <v>0</v>
      </c>
      <c r="Q43" s="64">
        <f t="shared" si="6"/>
        <v>0</v>
      </c>
      <c r="R43" s="68">
        <f t="shared" si="7"/>
        <v>0</v>
      </c>
      <c r="S43" s="68">
        <f t="shared" si="8"/>
        <v>0</v>
      </c>
      <c r="T43" s="71" t="str">
        <f t="shared" si="9"/>
        <v/>
      </c>
      <c r="U43" s="79" t="str">
        <f t="array" ref="U43">IF($B43="","",IF(INDEX('Your Portfolio Holdings'!$BW$7:$BW$156,match($D43,'Your Portfolio Holdings'!$B$7:$B$156,0),0)&gt;0,PRODUCT(IF(($D$5:$D$2004=$D43)*($C$5:$C$2004="Split")*($B$5:$B$2004&lt;=Dashboard!$C$2)*($B$5:$B$2004&gt;$B43),$J$5:$J$2004,1)),1))</f>
        <v/>
      </c>
      <c r="V43" s="79">
        <f t="shared" si="10"/>
        <v>0</v>
      </c>
      <c r="W43" s="79" t="str">
        <f t="array" ref="W43">IF($B43="","",IF(INDEX('Your Portfolio Holdings'!$BW$7:$BW$156,match($D43,'Your Portfolio Holdings'!$B$7:$B$156,0),0)&gt;0,PRODUCT(IF(($D$5:$D$2004=$D43)*($C$5:$C$2004="Split")*($B$5:$B$2004&lt;=Dashboard!$C$54)*($B$5:$B$2004&gt;$B43),$J$5:$J$2004,1)),1))</f>
        <v/>
      </c>
      <c r="X43" s="79">
        <f t="shared" si="11"/>
        <v>0</v>
      </c>
      <c r="Y43" s="79" t="str">
        <f t="array" ref="Y43">IF($B43="","",IF(INDEX('Your Portfolio Holdings'!$BW$7:$BW$156,match($D43,'Your Portfolio Holdings'!$B$7:$B$156,0),0)&gt;0,PRODUCT(IF(($D$5:$D$2004=$D43)*($C$5:$C$2004="Split")*($B$5:$B$2004&lt;=Dashboard!$C$55)*($B$5:$B$2004&gt;$B43),$J$5:$J$2004,1)),1))</f>
        <v/>
      </c>
      <c r="Z43" s="79">
        <f t="shared" si="12"/>
        <v>0</v>
      </c>
      <c r="AA43" s="79" t="str">
        <f>IF($B42="","",IF(AND($B43&gt;Dashboard!$C$54,$B43&lt;=Dashboard!$C$55,OR($C43="Buy",$C43="Sell",$C43="Dividend",$C43="Return of capital")),MAX(AA$5:AA42)+1,0))</f>
        <v/>
      </c>
      <c r="AB43" s="79" t="str">
        <f>if($B43="","",if($L43=Dashboard!$C$3,"n/a","Currency:"&amp;$L43&amp;Dashboard!$C$3))</f>
        <v/>
      </c>
      <c r="AC43" s="88" t="str">
        <f t="shared" si="13"/>
        <v/>
      </c>
      <c r="AD43" s="89">
        <f t="shared" si="14"/>
        <v>0</v>
      </c>
      <c r="AE43" s="90">
        <f t="shared" si="15"/>
        <v>0</v>
      </c>
    </row>
    <row r="44">
      <c r="A44" s="1"/>
      <c r="B44" s="91"/>
      <c r="C44" s="92"/>
      <c r="D44" s="92"/>
      <c r="E44" s="92"/>
      <c r="F44" s="93"/>
      <c r="G44" s="44">
        <f t="shared" si="1"/>
        <v>0</v>
      </c>
      <c r="H44" s="94"/>
      <c r="I44" s="92"/>
      <c r="J44" s="95"/>
      <c r="K44" s="1"/>
      <c r="L44" s="50" t="str">
        <f t="array" ref="L44">if($B44="","",index(Setup!$C$52:$C$201,match($D44,Setup!$B$52:$B$201,0),0))</f>
        <v/>
      </c>
      <c r="M44" s="52" t="str">
        <f t="shared" si="2"/>
        <v/>
      </c>
      <c r="N44" s="58">
        <f t="shared" si="3"/>
        <v>0</v>
      </c>
      <c r="O44" s="64" t="str">
        <f t="shared" si="4"/>
        <v/>
      </c>
      <c r="P44" s="64">
        <f t="shared" si="5"/>
        <v>0</v>
      </c>
      <c r="Q44" s="64">
        <f t="shared" si="6"/>
        <v>0</v>
      </c>
      <c r="R44" s="68">
        <f t="shared" si="7"/>
        <v>0</v>
      </c>
      <c r="S44" s="68">
        <f t="shared" si="8"/>
        <v>0</v>
      </c>
      <c r="T44" s="71" t="str">
        <f t="shared" si="9"/>
        <v/>
      </c>
      <c r="U44" s="79" t="str">
        <f t="array" ref="U44">IF($B44="","",IF(INDEX('Your Portfolio Holdings'!$BW$7:$BW$156,match($D44,'Your Portfolio Holdings'!$B$7:$B$156,0),0)&gt;0,PRODUCT(IF(($D$5:$D$2004=$D44)*($C$5:$C$2004="Split")*($B$5:$B$2004&lt;=Dashboard!$C$2)*($B$5:$B$2004&gt;$B44),$J$5:$J$2004,1)),1))</f>
        <v/>
      </c>
      <c r="V44" s="79">
        <f t="shared" si="10"/>
        <v>0</v>
      </c>
      <c r="W44" s="79" t="str">
        <f t="array" ref="W44">IF($B44="","",IF(INDEX('Your Portfolio Holdings'!$BW$7:$BW$156,match($D44,'Your Portfolio Holdings'!$B$7:$B$156,0),0)&gt;0,PRODUCT(IF(($D$5:$D$2004=$D44)*($C$5:$C$2004="Split")*($B$5:$B$2004&lt;=Dashboard!$C$54)*($B$5:$B$2004&gt;$B44),$J$5:$J$2004,1)),1))</f>
        <v/>
      </c>
      <c r="X44" s="79">
        <f t="shared" si="11"/>
        <v>0</v>
      </c>
      <c r="Y44" s="79" t="str">
        <f t="array" ref="Y44">IF($B44="","",IF(INDEX('Your Portfolio Holdings'!$BW$7:$BW$156,match($D44,'Your Portfolio Holdings'!$B$7:$B$156,0),0)&gt;0,PRODUCT(IF(($D$5:$D$2004=$D44)*($C$5:$C$2004="Split")*($B$5:$B$2004&lt;=Dashboard!$C$55)*($B$5:$B$2004&gt;$B44),$J$5:$J$2004,1)),1))</f>
        <v/>
      </c>
      <c r="Z44" s="79">
        <f t="shared" si="12"/>
        <v>0</v>
      </c>
      <c r="AA44" s="79" t="str">
        <f>IF($B43="","",IF(AND($B44&gt;Dashboard!$C$54,$B44&lt;=Dashboard!$C$55,OR($C44="Buy",$C44="Sell",$C44="Dividend",$C44="Return of capital")),MAX(AA$5:AA43)+1,0))</f>
        <v/>
      </c>
      <c r="AB44" s="79" t="str">
        <f>if($B44="","",if($L44=Dashboard!$C$3,"n/a","Currency:"&amp;$L44&amp;Dashboard!$C$3))</f>
        <v/>
      </c>
      <c r="AC44" s="88" t="str">
        <f t="shared" si="13"/>
        <v/>
      </c>
      <c r="AD44" s="89">
        <f t="shared" si="14"/>
        <v>0</v>
      </c>
      <c r="AE44" s="90">
        <f t="shared" si="15"/>
        <v>0</v>
      </c>
    </row>
    <row r="45">
      <c r="A45" s="1"/>
      <c r="B45" s="96"/>
      <c r="C45" s="39"/>
      <c r="D45" s="39"/>
      <c r="E45" s="39"/>
      <c r="F45" s="44"/>
      <c r="G45" s="44">
        <f t="shared" si="1"/>
        <v>0</v>
      </c>
      <c r="H45" s="97"/>
      <c r="I45" s="39"/>
      <c r="J45" s="48"/>
      <c r="K45" s="1"/>
      <c r="L45" s="50" t="str">
        <f t="array" ref="L45">if($B45="","",index(Setup!$C$52:$C$201,match($D45,Setup!$B$52:$B$201,0),0))</f>
        <v/>
      </c>
      <c r="M45" s="52" t="str">
        <f t="shared" si="2"/>
        <v/>
      </c>
      <c r="N45" s="58">
        <f t="shared" si="3"/>
        <v>0</v>
      </c>
      <c r="O45" s="64" t="str">
        <f t="shared" si="4"/>
        <v/>
      </c>
      <c r="P45" s="64">
        <f t="shared" si="5"/>
        <v>0</v>
      </c>
      <c r="Q45" s="64">
        <f t="shared" si="6"/>
        <v>0</v>
      </c>
      <c r="R45" s="68">
        <f t="shared" si="7"/>
        <v>0</v>
      </c>
      <c r="S45" s="68">
        <f t="shared" si="8"/>
        <v>0</v>
      </c>
      <c r="T45" s="71" t="str">
        <f t="shared" si="9"/>
        <v/>
      </c>
      <c r="U45" s="79" t="str">
        <f t="array" ref="U45">IF($B45="","",IF(INDEX('Your Portfolio Holdings'!$BW$7:$BW$156,match($D45,'Your Portfolio Holdings'!$B$7:$B$156,0),0)&gt;0,PRODUCT(IF(($D$5:$D$2004=$D45)*($C$5:$C$2004="Split")*($B$5:$B$2004&lt;=Dashboard!$C$2)*($B$5:$B$2004&gt;$B45),$J$5:$J$2004,1)),1))</f>
        <v/>
      </c>
      <c r="V45" s="79">
        <f t="shared" si="10"/>
        <v>0</v>
      </c>
      <c r="W45" s="79" t="str">
        <f t="array" ref="W45">IF($B45="","",IF(INDEX('Your Portfolio Holdings'!$BW$7:$BW$156,match($D45,'Your Portfolio Holdings'!$B$7:$B$156,0),0)&gt;0,PRODUCT(IF(($D$5:$D$2004=$D45)*($C$5:$C$2004="Split")*($B$5:$B$2004&lt;=Dashboard!$C$54)*($B$5:$B$2004&gt;$B45),$J$5:$J$2004,1)),1))</f>
        <v/>
      </c>
      <c r="X45" s="79">
        <f t="shared" si="11"/>
        <v>0</v>
      </c>
      <c r="Y45" s="79" t="str">
        <f t="array" ref="Y45">IF($B45="","",IF(INDEX('Your Portfolio Holdings'!$BW$7:$BW$156,match($D45,'Your Portfolio Holdings'!$B$7:$B$156,0),0)&gt;0,PRODUCT(IF(($D$5:$D$2004=$D45)*($C$5:$C$2004="Split")*($B$5:$B$2004&lt;=Dashboard!$C$55)*($B$5:$B$2004&gt;$B45),$J$5:$J$2004,1)),1))</f>
        <v/>
      </c>
      <c r="Z45" s="79">
        <f t="shared" si="12"/>
        <v>0</v>
      </c>
      <c r="AA45" s="79" t="str">
        <f>IF($B44="","",IF(AND($B45&gt;Dashboard!$C$54,$B45&lt;=Dashboard!$C$55,OR($C45="Buy",$C45="Sell",$C45="Dividend",$C45="Return of capital")),MAX(AA$5:AA44)+1,0))</f>
        <v/>
      </c>
      <c r="AB45" s="79" t="str">
        <f>if($B45="","",if($L45=Dashboard!$C$3,"n/a","Currency:"&amp;$L45&amp;Dashboard!$C$3))</f>
        <v/>
      </c>
      <c r="AC45" s="88" t="str">
        <f t="shared" si="13"/>
        <v/>
      </c>
      <c r="AD45" s="89">
        <f t="shared" si="14"/>
        <v>0</v>
      </c>
      <c r="AE45" s="90">
        <f t="shared" si="15"/>
        <v>0</v>
      </c>
    </row>
    <row r="46">
      <c r="A46" s="1"/>
      <c r="B46" s="91"/>
      <c r="C46" s="92"/>
      <c r="D46" s="92"/>
      <c r="E46" s="92"/>
      <c r="F46" s="94"/>
      <c r="G46" s="44">
        <f t="shared" si="1"/>
        <v>0</v>
      </c>
      <c r="H46" s="94"/>
      <c r="I46" s="92"/>
      <c r="J46" s="95"/>
      <c r="K46" s="1"/>
      <c r="L46" s="50" t="str">
        <f t="array" ref="L46">if($B46="","",index(Setup!$C$52:$C$201,match($D46,Setup!$B$52:$B$201,0),0))</f>
        <v/>
      </c>
      <c r="M46" s="52" t="str">
        <f t="shared" si="2"/>
        <v/>
      </c>
      <c r="N46" s="58">
        <f t="shared" si="3"/>
        <v>0</v>
      </c>
      <c r="O46" s="64" t="str">
        <f t="shared" si="4"/>
        <v/>
      </c>
      <c r="P46" s="64">
        <f t="shared" si="5"/>
        <v>0</v>
      </c>
      <c r="Q46" s="64">
        <f t="shared" si="6"/>
        <v>0</v>
      </c>
      <c r="R46" s="68">
        <f t="shared" si="7"/>
        <v>0</v>
      </c>
      <c r="S46" s="68">
        <f t="shared" si="8"/>
        <v>0</v>
      </c>
      <c r="T46" s="71" t="str">
        <f t="shared" si="9"/>
        <v/>
      </c>
      <c r="U46" s="79" t="str">
        <f t="array" ref="U46">IF($B46="","",IF(INDEX('Your Portfolio Holdings'!$BW$7:$BW$156,match($D46,'Your Portfolio Holdings'!$B$7:$B$156,0),0)&gt;0,PRODUCT(IF(($D$5:$D$2004=$D46)*($C$5:$C$2004="Split")*($B$5:$B$2004&lt;=Dashboard!$C$2)*($B$5:$B$2004&gt;$B46),$J$5:$J$2004,1)),1))</f>
        <v/>
      </c>
      <c r="V46" s="79">
        <f t="shared" si="10"/>
        <v>0</v>
      </c>
      <c r="W46" s="79" t="str">
        <f t="array" ref="W46">IF($B46="","",IF(INDEX('Your Portfolio Holdings'!$BW$7:$BW$156,match($D46,'Your Portfolio Holdings'!$B$7:$B$156,0),0)&gt;0,PRODUCT(IF(($D$5:$D$2004=$D46)*($C$5:$C$2004="Split")*($B$5:$B$2004&lt;=Dashboard!$C$54)*($B$5:$B$2004&gt;$B46),$J$5:$J$2004,1)),1))</f>
        <v/>
      </c>
      <c r="X46" s="79">
        <f t="shared" si="11"/>
        <v>0</v>
      </c>
      <c r="Y46" s="79" t="str">
        <f t="array" ref="Y46">IF($B46="","",IF(INDEX('Your Portfolio Holdings'!$BW$7:$BW$156,match($D46,'Your Portfolio Holdings'!$B$7:$B$156,0),0)&gt;0,PRODUCT(IF(($D$5:$D$2004=$D46)*($C$5:$C$2004="Split")*($B$5:$B$2004&lt;=Dashboard!$C$55)*($B$5:$B$2004&gt;$B46),$J$5:$J$2004,1)),1))</f>
        <v/>
      </c>
      <c r="Z46" s="79">
        <f t="shared" si="12"/>
        <v>0</v>
      </c>
      <c r="AA46" s="79" t="str">
        <f>IF($B45="","",IF(AND($B46&gt;Dashboard!$C$54,$B46&lt;=Dashboard!$C$55,OR($C46="Buy",$C46="Sell",$C46="Dividend",$C46="Return of capital")),MAX(AA$5:AA45)+1,0))</f>
        <v/>
      </c>
      <c r="AB46" s="79" t="str">
        <f>if($B46="","",if($L46=Dashboard!$C$3,"n/a","Currency:"&amp;$L46&amp;Dashboard!$C$3))</f>
        <v/>
      </c>
      <c r="AC46" s="88" t="str">
        <f t="shared" si="13"/>
        <v/>
      </c>
      <c r="AD46" s="89">
        <f t="shared" si="14"/>
        <v>0</v>
      </c>
      <c r="AE46" s="90">
        <f t="shared" si="15"/>
        <v>0</v>
      </c>
    </row>
    <row r="47">
      <c r="A47" s="1"/>
      <c r="B47" s="96"/>
      <c r="C47" s="39"/>
      <c r="D47" s="39"/>
      <c r="E47" s="39"/>
      <c r="F47" s="97"/>
      <c r="G47" s="44">
        <f t="shared" si="1"/>
        <v>0</v>
      </c>
      <c r="H47" s="97"/>
      <c r="I47" s="39"/>
      <c r="J47" s="48"/>
      <c r="K47" s="1"/>
      <c r="L47" s="50" t="str">
        <f t="array" ref="L47">if($B47="","",index(Setup!$C$52:$C$201,match($D47,Setup!$B$52:$B$201,0),0))</f>
        <v/>
      </c>
      <c r="M47" s="52" t="str">
        <f t="shared" si="2"/>
        <v/>
      </c>
      <c r="N47" s="58">
        <f t="shared" si="3"/>
        <v>0</v>
      </c>
      <c r="O47" s="64" t="str">
        <f t="shared" si="4"/>
        <v/>
      </c>
      <c r="P47" s="64">
        <f t="shared" si="5"/>
        <v>0</v>
      </c>
      <c r="Q47" s="64">
        <f t="shared" si="6"/>
        <v>0</v>
      </c>
      <c r="R47" s="68">
        <f t="shared" si="7"/>
        <v>0</v>
      </c>
      <c r="S47" s="68">
        <f t="shared" si="8"/>
        <v>0</v>
      </c>
      <c r="T47" s="71" t="str">
        <f t="shared" si="9"/>
        <v/>
      </c>
      <c r="U47" s="79" t="str">
        <f t="array" ref="U47">IF($B47="","",IF(INDEX('Your Portfolio Holdings'!$BW$7:$BW$156,match($D47,'Your Portfolio Holdings'!$B$7:$B$156,0),0)&gt;0,PRODUCT(IF(($D$5:$D$2004=$D47)*($C$5:$C$2004="Split")*($B$5:$B$2004&lt;=Dashboard!$C$2)*($B$5:$B$2004&gt;$B47),$J$5:$J$2004,1)),1))</f>
        <v/>
      </c>
      <c r="V47" s="79">
        <f t="shared" si="10"/>
        <v>0</v>
      </c>
      <c r="W47" s="79" t="str">
        <f t="array" ref="W47">IF($B47="","",IF(INDEX('Your Portfolio Holdings'!$BW$7:$BW$156,match($D47,'Your Portfolio Holdings'!$B$7:$B$156,0),0)&gt;0,PRODUCT(IF(($D$5:$D$2004=$D47)*($C$5:$C$2004="Split")*($B$5:$B$2004&lt;=Dashboard!$C$54)*($B$5:$B$2004&gt;$B47),$J$5:$J$2004,1)),1))</f>
        <v/>
      </c>
      <c r="X47" s="79">
        <f t="shared" si="11"/>
        <v>0</v>
      </c>
      <c r="Y47" s="79" t="str">
        <f t="array" ref="Y47">IF($B47="","",IF(INDEX('Your Portfolio Holdings'!$BW$7:$BW$156,match($D47,'Your Portfolio Holdings'!$B$7:$B$156,0),0)&gt;0,PRODUCT(IF(($D$5:$D$2004=$D47)*($C$5:$C$2004="Split")*($B$5:$B$2004&lt;=Dashboard!$C$55)*($B$5:$B$2004&gt;$B47),$J$5:$J$2004,1)),1))</f>
        <v/>
      </c>
      <c r="Z47" s="79">
        <f t="shared" si="12"/>
        <v>0</v>
      </c>
      <c r="AA47" s="79" t="str">
        <f>IF($B46="","",IF(AND($B47&gt;Dashboard!$C$54,$B47&lt;=Dashboard!$C$55,OR($C47="Buy",$C47="Sell",$C47="Dividend",$C47="Return of capital")),MAX(AA$5:AA46)+1,0))</f>
        <v/>
      </c>
      <c r="AB47" s="79" t="str">
        <f>if($B47="","",if($L47=Dashboard!$C$3,"n/a","Currency:"&amp;$L47&amp;Dashboard!$C$3))</f>
        <v/>
      </c>
      <c r="AC47" s="88" t="str">
        <f t="shared" si="13"/>
        <v/>
      </c>
      <c r="AD47" s="89">
        <f t="shared" si="14"/>
        <v>0</v>
      </c>
      <c r="AE47" s="90">
        <f t="shared" si="15"/>
        <v>0</v>
      </c>
    </row>
    <row r="48">
      <c r="A48" s="1"/>
      <c r="B48" s="91"/>
      <c r="C48" s="92"/>
      <c r="D48" s="92"/>
      <c r="E48" s="92"/>
      <c r="F48" s="94"/>
      <c r="G48" s="44">
        <f t="shared" si="1"/>
        <v>0</v>
      </c>
      <c r="H48" s="94"/>
      <c r="I48" s="92"/>
      <c r="J48" s="95"/>
      <c r="K48" s="1"/>
      <c r="L48" s="50" t="str">
        <f t="array" ref="L48">if($B48="","",index(Setup!$C$52:$C$201,match($D48,Setup!$B$52:$B$201,0),0))</f>
        <v/>
      </c>
      <c r="M48" s="52" t="str">
        <f t="shared" si="2"/>
        <v/>
      </c>
      <c r="N48" s="58">
        <f t="shared" si="3"/>
        <v>0</v>
      </c>
      <c r="O48" s="64" t="str">
        <f t="shared" si="4"/>
        <v/>
      </c>
      <c r="P48" s="64">
        <f t="shared" si="5"/>
        <v>0</v>
      </c>
      <c r="Q48" s="64">
        <f t="shared" si="6"/>
        <v>0</v>
      </c>
      <c r="R48" s="68">
        <f t="shared" si="7"/>
        <v>0</v>
      </c>
      <c r="S48" s="68">
        <f t="shared" si="8"/>
        <v>0</v>
      </c>
      <c r="T48" s="71" t="str">
        <f t="shared" si="9"/>
        <v/>
      </c>
      <c r="U48" s="79" t="str">
        <f t="array" ref="U48">IF($B48="","",IF(INDEX('Your Portfolio Holdings'!$BW$7:$BW$156,match($D48,'Your Portfolio Holdings'!$B$7:$B$156,0),0)&gt;0,PRODUCT(IF(($D$5:$D$2004=$D48)*($C$5:$C$2004="Split")*($B$5:$B$2004&lt;=Dashboard!$C$2)*($B$5:$B$2004&gt;$B48),$J$5:$J$2004,1)),1))</f>
        <v/>
      </c>
      <c r="V48" s="79">
        <f t="shared" si="10"/>
        <v>0</v>
      </c>
      <c r="W48" s="79" t="str">
        <f t="array" ref="W48">IF($B48="","",IF(INDEX('Your Portfolio Holdings'!$BW$7:$BW$156,match($D48,'Your Portfolio Holdings'!$B$7:$B$156,0),0)&gt;0,PRODUCT(IF(($D$5:$D$2004=$D48)*($C$5:$C$2004="Split")*($B$5:$B$2004&lt;=Dashboard!$C$54)*($B$5:$B$2004&gt;$B48),$J$5:$J$2004,1)),1))</f>
        <v/>
      </c>
      <c r="X48" s="79">
        <f t="shared" si="11"/>
        <v>0</v>
      </c>
      <c r="Y48" s="79" t="str">
        <f t="array" ref="Y48">IF($B48="","",IF(INDEX('Your Portfolio Holdings'!$BW$7:$BW$156,match($D48,'Your Portfolio Holdings'!$B$7:$B$156,0),0)&gt;0,PRODUCT(IF(($D$5:$D$2004=$D48)*($C$5:$C$2004="Split")*($B$5:$B$2004&lt;=Dashboard!$C$55)*($B$5:$B$2004&gt;$B48),$J$5:$J$2004,1)),1))</f>
        <v/>
      </c>
      <c r="Z48" s="79">
        <f t="shared" si="12"/>
        <v>0</v>
      </c>
      <c r="AA48" s="79" t="str">
        <f>IF($B47="","",IF(AND($B48&gt;Dashboard!$C$54,$B48&lt;=Dashboard!$C$55,OR($C48="Buy",$C48="Sell",$C48="Dividend",$C48="Return of capital")),MAX(AA$5:AA47)+1,0))</f>
        <v/>
      </c>
      <c r="AB48" s="79" t="str">
        <f>if($B48="","",if($L48=Dashboard!$C$3,"n/a","Currency:"&amp;$L48&amp;Dashboard!$C$3))</f>
        <v/>
      </c>
      <c r="AC48" s="88" t="str">
        <f t="shared" si="13"/>
        <v/>
      </c>
      <c r="AD48" s="89">
        <f t="shared" si="14"/>
        <v>0</v>
      </c>
      <c r="AE48" s="90">
        <f t="shared" si="15"/>
        <v>0</v>
      </c>
    </row>
    <row r="49">
      <c r="A49" s="1"/>
      <c r="B49" s="96"/>
      <c r="C49" s="39"/>
      <c r="D49" s="39"/>
      <c r="E49" s="39"/>
      <c r="F49" s="97"/>
      <c r="G49" s="44">
        <f t="shared" si="1"/>
        <v>0</v>
      </c>
      <c r="H49" s="97"/>
      <c r="I49" s="39"/>
      <c r="J49" s="48"/>
      <c r="K49" s="1"/>
      <c r="L49" s="50" t="str">
        <f t="array" ref="L49">if($B49="","",index(Setup!$C$52:$C$201,match($D49,Setup!$B$52:$B$201,0),0))</f>
        <v/>
      </c>
      <c r="M49" s="52" t="str">
        <f t="shared" si="2"/>
        <v/>
      </c>
      <c r="N49" s="58">
        <f t="shared" si="3"/>
        <v>0</v>
      </c>
      <c r="O49" s="64" t="str">
        <f t="shared" si="4"/>
        <v/>
      </c>
      <c r="P49" s="64">
        <f t="shared" si="5"/>
        <v>0</v>
      </c>
      <c r="Q49" s="64">
        <f t="shared" si="6"/>
        <v>0</v>
      </c>
      <c r="R49" s="68">
        <f t="shared" si="7"/>
        <v>0</v>
      </c>
      <c r="S49" s="68">
        <f t="shared" si="8"/>
        <v>0</v>
      </c>
      <c r="T49" s="71" t="str">
        <f t="shared" si="9"/>
        <v/>
      </c>
      <c r="U49" s="79" t="str">
        <f t="array" ref="U49">IF($B49="","",IF(INDEX('Your Portfolio Holdings'!$BW$7:$BW$156,match($D49,'Your Portfolio Holdings'!$B$7:$B$156,0),0)&gt;0,PRODUCT(IF(($D$5:$D$2004=$D49)*($C$5:$C$2004="Split")*($B$5:$B$2004&lt;=Dashboard!$C$2)*($B$5:$B$2004&gt;$B49),$J$5:$J$2004,1)),1))</f>
        <v/>
      </c>
      <c r="V49" s="79">
        <f t="shared" si="10"/>
        <v>0</v>
      </c>
      <c r="W49" s="79" t="str">
        <f t="array" ref="W49">IF($B49="","",IF(INDEX('Your Portfolio Holdings'!$BW$7:$BW$156,match($D49,'Your Portfolio Holdings'!$B$7:$B$156,0),0)&gt;0,PRODUCT(IF(($D$5:$D$2004=$D49)*($C$5:$C$2004="Split")*($B$5:$B$2004&lt;=Dashboard!$C$54)*($B$5:$B$2004&gt;$B49),$J$5:$J$2004,1)),1))</f>
        <v/>
      </c>
      <c r="X49" s="79">
        <f t="shared" si="11"/>
        <v>0</v>
      </c>
      <c r="Y49" s="79" t="str">
        <f t="array" ref="Y49">IF($B49="","",IF(INDEX('Your Portfolio Holdings'!$BW$7:$BW$156,match($D49,'Your Portfolio Holdings'!$B$7:$B$156,0),0)&gt;0,PRODUCT(IF(($D$5:$D$2004=$D49)*($C$5:$C$2004="Split")*($B$5:$B$2004&lt;=Dashboard!$C$55)*($B$5:$B$2004&gt;$B49),$J$5:$J$2004,1)),1))</f>
        <v/>
      </c>
      <c r="Z49" s="79">
        <f t="shared" si="12"/>
        <v>0</v>
      </c>
      <c r="AA49" s="79" t="str">
        <f>IF($B48="","",IF(AND($B49&gt;Dashboard!$C$54,$B49&lt;=Dashboard!$C$55,OR($C49="Buy",$C49="Sell",$C49="Dividend",$C49="Return of capital")),MAX(AA$5:AA48)+1,0))</f>
        <v/>
      </c>
      <c r="AB49" s="79" t="str">
        <f>if($B49="","",if($L49=Dashboard!$C$3,"n/a","Currency:"&amp;$L49&amp;Dashboard!$C$3))</f>
        <v/>
      </c>
      <c r="AC49" s="88" t="str">
        <f t="shared" si="13"/>
        <v/>
      </c>
      <c r="AD49" s="89">
        <f t="shared" si="14"/>
        <v>0</v>
      </c>
      <c r="AE49" s="90">
        <f t="shared" si="15"/>
        <v>0</v>
      </c>
    </row>
    <row r="50">
      <c r="A50" s="1"/>
      <c r="B50" s="91"/>
      <c r="C50" s="92"/>
      <c r="D50" s="92"/>
      <c r="E50" s="92"/>
      <c r="F50" s="94"/>
      <c r="G50" s="44">
        <f t="shared" si="1"/>
        <v>0</v>
      </c>
      <c r="H50" s="94"/>
      <c r="I50" s="92"/>
      <c r="J50" s="95"/>
      <c r="K50" s="1"/>
      <c r="L50" s="50" t="str">
        <f t="array" ref="L50">if($B50="","",index(Setup!$C$52:$C$201,match($D50,Setup!$B$52:$B$201,0),0))</f>
        <v/>
      </c>
      <c r="M50" s="52" t="str">
        <f t="shared" si="2"/>
        <v/>
      </c>
      <c r="N50" s="58">
        <f t="shared" si="3"/>
        <v>0</v>
      </c>
      <c r="O50" s="64" t="str">
        <f t="shared" si="4"/>
        <v/>
      </c>
      <c r="P50" s="64">
        <f t="shared" si="5"/>
        <v>0</v>
      </c>
      <c r="Q50" s="64">
        <f t="shared" si="6"/>
        <v>0</v>
      </c>
      <c r="R50" s="68">
        <f t="shared" si="7"/>
        <v>0</v>
      </c>
      <c r="S50" s="68">
        <f t="shared" si="8"/>
        <v>0</v>
      </c>
      <c r="T50" s="71" t="str">
        <f t="shared" si="9"/>
        <v/>
      </c>
      <c r="U50" s="79" t="str">
        <f t="array" ref="U50">IF($B50="","",IF(INDEX('Your Portfolio Holdings'!$BW$7:$BW$156,match($D50,'Your Portfolio Holdings'!$B$7:$B$156,0),0)&gt;0,PRODUCT(IF(($D$5:$D$2004=$D50)*($C$5:$C$2004="Split")*($B$5:$B$2004&lt;=Dashboard!$C$2)*($B$5:$B$2004&gt;$B50),$J$5:$J$2004,1)),1))</f>
        <v/>
      </c>
      <c r="V50" s="79">
        <f t="shared" si="10"/>
        <v>0</v>
      </c>
      <c r="W50" s="79" t="str">
        <f t="array" ref="W50">IF($B50="","",IF(INDEX('Your Portfolio Holdings'!$BW$7:$BW$156,match($D50,'Your Portfolio Holdings'!$B$7:$B$156,0),0)&gt;0,PRODUCT(IF(($D$5:$D$2004=$D50)*($C$5:$C$2004="Split")*($B$5:$B$2004&lt;=Dashboard!$C$54)*($B$5:$B$2004&gt;$B50),$J$5:$J$2004,1)),1))</f>
        <v/>
      </c>
      <c r="X50" s="79">
        <f t="shared" si="11"/>
        <v>0</v>
      </c>
      <c r="Y50" s="79" t="str">
        <f t="array" ref="Y50">IF($B50="","",IF(INDEX('Your Portfolio Holdings'!$BW$7:$BW$156,match($D50,'Your Portfolio Holdings'!$B$7:$B$156,0),0)&gt;0,PRODUCT(IF(($D$5:$D$2004=$D50)*($C$5:$C$2004="Split")*($B$5:$B$2004&lt;=Dashboard!$C$55)*($B$5:$B$2004&gt;$B50),$J$5:$J$2004,1)),1))</f>
        <v/>
      </c>
      <c r="Z50" s="79">
        <f t="shared" si="12"/>
        <v>0</v>
      </c>
      <c r="AA50" s="79" t="str">
        <f>IF($B49="","",IF(AND($B50&gt;Dashboard!$C$54,$B50&lt;=Dashboard!$C$55,OR($C50="Buy",$C50="Sell",$C50="Dividend",$C50="Return of capital")),MAX(AA$5:AA49)+1,0))</f>
        <v/>
      </c>
      <c r="AB50" s="79" t="str">
        <f>if($B50="","",if($L50=Dashboard!$C$3,"n/a","Currency:"&amp;$L50&amp;Dashboard!$C$3))</f>
        <v/>
      </c>
      <c r="AC50" s="88" t="str">
        <f t="shared" si="13"/>
        <v/>
      </c>
      <c r="AD50" s="89">
        <f t="shared" si="14"/>
        <v>0</v>
      </c>
      <c r="AE50" s="90">
        <f t="shared" si="15"/>
        <v>0</v>
      </c>
    </row>
    <row r="51">
      <c r="A51" s="1"/>
      <c r="B51" s="96"/>
      <c r="C51" s="39"/>
      <c r="D51" s="39"/>
      <c r="E51" s="39"/>
      <c r="F51" s="97"/>
      <c r="G51" s="44">
        <f t="shared" si="1"/>
        <v>0</v>
      </c>
      <c r="H51" s="97"/>
      <c r="I51" s="39"/>
      <c r="J51" s="48"/>
      <c r="K51" s="1"/>
      <c r="L51" s="50" t="str">
        <f t="array" ref="L51">if($B51="","",index(Setup!$C$52:$C$201,match($D51,Setup!$B$52:$B$201,0),0))</f>
        <v/>
      </c>
      <c r="M51" s="52" t="str">
        <f t="shared" si="2"/>
        <v/>
      </c>
      <c r="N51" s="58">
        <f t="shared" si="3"/>
        <v>0</v>
      </c>
      <c r="O51" s="64" t="str">
        <f t="shared" si="4"/>
        <v/>
      </c>
      <c r="P51" s="64">
        <f t="shared" si="5"/>
        <v>0</v>
      </c>
      <c r="Q51" s="64">
        <f t="shared" si="6"/>
        <v>0</v>
      </c>
      <c r="R51" s="68">
        <f t="shared" si="7"/>
        <v>0</v>
      </c>
      <c r="S51" s="68">
        <f t="shared" si="8"/>
        <v>0</v>
      </c>
      <c r="T51" s="71" t="str">
        <f t="shared" si="9"/>
        <v/>
      </c>
      <c r="U51" s="79" t="str">
        <f t="array" ref="U51">IF($B51="","",IF(INDEX('Your Portfolio Holdings'!$BW$7:$BW$156,match($D51,'Your Portfolio Holdings'!$B$7:$B$156,0),0)&gt;0,PRODUCT(IF(($D$5:$D$2004=$D51)*($C$5:$C$2004="Split")*($B$5:$B$2004&lt;=Dashboard!$C$2)*($B$5:$B$2004&gt;$B51),$J$5:$J$2004,1)),1))</f>
        <v/>
      </c>
      <c r="V51" s="79">
        <f t="shared" si="10"/>
        <v>0</v>
      </c>
      <c r="W51" s="79" t="str">
        <f t="array" ref="W51">IF($B51="","",IF(INDEX('Your Portfolio Holdings'!$BW$7:$BW$156,match($D51,'Your Portfolio Holdings'!$B$7:$B$156,0),0)&gt;0,PRODUCT(IF(($D$5:$D$2004=$D51)*($C$5:$C$2004="Split")*($B$5:$B$2004&lt;=Dashboard!$C$54)*($B$5:$B$2004&gt;$B51),$J$5:$J$2004,1)),1))</f>
        <v/>
      </c>
      <c r="X51" s="79">
        <f t="shared" si="11"/>
        <v>0</v>
      </c>
      <c r="Y51" s="79" t="str">
        <f t="array" ref="Y51">IF($B51="","",IF(INDEX('Your Portfolio Holdings'!$BW$7:$BW$156,match($D51,'Your Portfolio Holdings'!$B$7:$B$156,0),0)&gt;0,PRODUCT(IF(($D$5:$D$2004=$D51)*($C$5:$C$2004="Split")*($B$5:$B$2004&lt;=Dashboard!$C$55)*($B$5:$B$2004&gt;$B51),$J$5:$J$2004,1)),1))</f>
        <v/>
      </c>
      <c r="Z51" s="79">
        <f t="shared" si="12"/>
        <v>0</v>
      </c>
      <c r="AA51" s="79" t="str">
        <f>IF($B50="","",IF(AND($B51&gt;Dashboard!$C$54,$B51&lt;=Dashboard!$C$55,OR($C51="Buy",$C51="Sell",$C51="Dividend",$C51="Return of capital")),MAX(AA$5:AA50)+1,0))</f>
        <v/>
      </c>
      <c r="AB51" s="79" t="str">
        <f>if($B51="","",if($L51=Dashboard!$C$3,"n/a","Currency:"&amp;$L51&amp;Dashboard!$C$3))</f>
        <v/>
      </c>
      <c r="AC51" s="88" t="str">
        <f t="shared" si="13"/>
        <v/>
      </c>
      <c r="AD51" s="89">
        <f t="shared" si="14"/>
        <v>0</v>
      </c>
      <c r="AE51" s="90">
        <f t="shared" si="15"/>
        <v>0</v>
      </c>
    </row>
    <row r="52">
      <c r="A52" s="1"/>
      <c r="B52" s="91"/>
      <c r="C52" s="92"/>
      <c r="D52" s="92"/>
      <c r="E52" s="92"/>
      <c r="F52" s="94"/>
      <c r="G52" s="44">
        <f t="shared" si="1"/>
        <v>0</v>
      </c>
      <c r="H52" s="94"/>
      <c r="I52" s="92"/>
      <c r="J52" s="95"/>
      <c r="K52" s="1"/>
      <c r="L52" s="50" t="str">
        <f t="array" ref="L52">if($B52="","",index(Setup!$C$52:$C$201,match($D52,Setup!$B$52:$B$201,0),0))</f>
        <v/>
      </c>
      <c r="M52" s="52" t="str">
        <f t="shared" si="2"/>
        <v/>
      </c>
      <c r="N52" s="58">
        <f t="shared" si="3"/>
        <v>0</v>
      </c>
      <c r="O52" s="64" t="str">
        <f t="shared" si="4"/>
        <v/>
      </c>
      <c r="P52" s="64">
        <f t="shared" si="5"/>
        <v>0</v>
      </c>
      <c r="Q52" s="64">
        <f t="shared" si="6"/>
        <v>0</v>
      </c>
      <c r="R52" s="68">
        <f t="shared" si="7"/>
        <v>0</v>
      </c>
      <c r="S52" s="68">
        <f t="shared" si="8"/>
        <v>0</v>
      </c>
      <c r="T52" s="71" t="str">
        <f t="shared" si="9"/>
        <v/>
      </c>
      <c r="U52" s="79" t="str">
        <f t="array" ref="U52">IF($B52="","",IF(INDEX('Your Portfolio Holdings'!$BW$7:$BW$156,match($D52,'Your Portfolio Holdings'!$B$7:$B$156,0),0)&gt;0,PRODUCT(IF(($D$5:$D$2004=$D52)*($C$5:$C$2004="Split")*($B$5:$B$2004&lt;=Dashboard!$C$2)*($B$5:$B$2004&gt;$B52),$J$5:$J$2004,1)),1))</f>
        <v/>
      </c>
      <c r="V52" s="79">
        <f t="shared" si="10"/>
        <v>0</v>
      </c>
      <c r="W52" s="79" t="str">
        <f t="array" ref="W52">IF($B52="","",IF(INDEX('Your Portfolio Holdings'!$BW$7:$BW$156,match($D52,'Your Portfolio Holdings'!$B$7:$B$156,0),0)&gt;0,PRODUCT(IF(($D$5:$D$2004=$D52)*($C$5:$C$2004="Split")*($B$5:$B$2004&lt;=Dashboard!$C$54)*($B$5:$B$2004&gt;$B52),$J$5:$J$2004,1)),1))</f>
        <v/>
      </c>
      <c r="X52" s="79">
        <f t="shared" si="11"/>
        <v>0</v>
      </c>
      <c r="Y52" s="79" t="str">
        <f t="array" ref="Y52">IF($B52="","",IF(INDEX('Your Portfolio Holdings'!$BW$7:$BW$156,match($D52,'Your Portfolio Holdings'!$B$7:$B$156,0),0)&gt;0,PRODUCT(IF(($D$5:$D$2004=$D52)*($C$5:$C$2004="Split")*($B$5:$B$2004&lt;=Dashboard!$C$55)*($B$5:$B$2004&gt;$B52),$J$5:$J$2004,1)),1))</f>
        <v/>
      </c>
      <c r="Z52" s="79">
        <f t="shared" si="12"/>
        <v>0</v>
      </c>
      <c r="AA52" s="79" t="str">
        <f>IF($B51="","",IF(AND($B52&gt;Dashboard!$C$54,$B52&lt;=Dashboard!$C$55,OR($C52="Buy",$C52="Sell",$C52="Dividend",$C52="Return of capital")),MAX(AA$5:AA51)+1,0))</f>
        <v/>
      </c>
      <c r="AB52" s="79" t="str">
        <f>if($B52="","",if($L52=Dashboard!$C$3,"n/a","Currency:"&amp;$L52&amp;Dashboard!$C$3))</f>
        <v/>
      </c>
      <c r="AC52" s="88" t="str">
        <f t="shared" si="13"/>
        <v/>
      </c>
      <c r="AD52" s="89">
        <f t="shared" si="14"/>
        <v>0</v>
      </c>
      <c r="AE52" s="90">
        <f t="shared" si="15"/>
        <v>0</v>
      </c>
    </row>
    <row r="53">
      <c r="A53" s="1"/>
      <c r="B53" s="96"/>
      <c r="C53" s="39"/>
      <c r="D53" s="39"/>
      <c r="E53" s="39"/>
      <c r="F53" s="97"/>
      <c r="G53" s="44">
        <f t="shared" si="1"/>
        <v>0</v>
      </c>
      <c r="H53" s="97"/>
      <c r="I53" s="39"/>
      <c r="J53" s="48"/>
      <c r="K53" s="1"/>
      <c r="L53" s="50" t="str">
        <f t="array" ref="L53">if($B53="","",index(Setup!$C$52:$C$201,match($D53,Setup!$B$52:$B$201,0),0))</f>
        <v/>
      </c>
      <c r="M53" s="52" t="str">
        <f t="shared" si="2"/>
        <v/>
      </c>
      <c r="N53" s="58">
        <f t="shared" si="3"/>
        <v>0</v>
      </c>
      <c r="O53" s="64" t="str">
        <f t="shared" si="4"/>
        <v/>
      </c>
      <c r="P53" s="64">
        <f t="shared" si="5"/>
        <v>0</v>
      </c>
      <c r="Q53" s="64">
        <f t="shared" si="6"/>
        <v>0</v>
      </c>
      <c r="R53" s="68">
        <f t="shared" si="7"/>
        <v>0</v>
      </c>
      <c r="S53" s="68">
        <f t="shared" si="8"/>
        <v>0</v>
      </c>
      <c r="T53" s="71" t="str">
        <f t="shared" si="9"/>
        <v/>
      </c>
      <c r="U53" s="79" t="str">
        <f t="array" ref="U53">IF($B53="","",IF(INDEX('Your Portfolio Holdings'!$BW$7:$BW$156,match($D53,'Your Portfolio Holdings'!$B$7:$B$156,0),0)&gt;0,PRODUCT(IF(($D$5:$D$2004=$D53)*($C$5:$C$2004="Split")*($B$5:$B$2004&lt;=Dashboard!$C$2)*($B$5:$B$2004&gt;$B53),$J$5:$J$2004,1)),1))</f>
        <v/>
      </c>
      <c r="V53" s="79">
        <f t="shared" si="10"/>
        <v>0</v>
      </c>
      <c r="W53" s="79" t="str">
        <f t="array" ref="W53">IF($B53="","",IF(INDEX('Your Portfolio Holdings'!$BW$7:$BW$156,match($D53,'Your Portfolio Holdings'!$B$7:$B$156,0),0)&gt;0,PRODUCT(IF(($D$5:$D$2004=$D53)*($C$5:$C$2004="Split")*($B$5:$B$2004&lt;=Dashboard!$C$54)*($B$5:$B$2004&gt;$B53),$J$5:$J$2004,1)),1))</f>
        <v/>
      </c>
      <c r="X53" s="79">
        <f t="shared" si="11"/>
        <v>0</v>
      </c>
      <c r="Y53" s="79" t="str">
        <f t="array" ref="Y53">IF($B53="","",IF(INDEX('Your Portfolio Holdings'!$BW$7:$BW$156,match($D53,'Your Portfolio Holdings'!$B$7:$B$156,0),0)&gt;0,PRODUCT(IF(($D$5:$D$2004=$D53)*($C$5:$C$2004="Split")*($B$5:$B$2004&lt;=Dashboard!$C$55)*($B$5:$B$2004&gt;$B53),$J$5:$J$2004,1)),1))</f>
        <v/>
      </c>
      <c r="Z53" s="79">
        <f t="shared" si="12"/>
        <v>0</v>
      </c>
      <c r="AA53" s="79" t="str">
        <f>IF($B52="","",IF(AND($B53&gt;Dashboard!$C$54,$B53&lt;=Dashboard!$C$55,OR($C53="Buy",$C53="Sell",$C53="Dividend",$C53="Return of capital")),MAX(AA$5:AA52)+1,0))</f>
        <v/>
      </c>
      <c r="AB53" s="79" t="str">
        <f>if($B53="","",if($L53=Dashboard!$C$3,"n/a","Currency:"&amp;$L53&amp;Dashboard!$C$3))</f>
        <v/>
      </c>
      <c r="AC53" s="88" t="str">
        <f t="shared" si="13"/>
        <v/>
      </c>
      <c r="AD53" s="89">
        <f t="shared" si="14"/>
        <v>0</v>
      </c>
      <c r="AE53" s="90">
        <f t="shared" si="15"/>
        <v>0</v>
      </c>
    </row>
    <row r="54">
      <c r="A54" s="1"/>
      <c r="B54" s="91"/>
      <c r="C54" s="92"/>
      <c r="D54" s="92"/>
      <c r="E54" s="92"/>
      <c r="F54" s="94"/>
      <c r="G54" s="44">
        <f t="shared" si="1"/>
        <v>0</v>
      </c>
      <c r="H54" s="94"/>
      <c r="I54" s="92"/>
      <c r="J54" s="95"/>
      <c r="K54" s="1"/>
      <c r="L54" s="50" t="str">
        <f t="array" ref="L54">if($B54="","",index(Setup!$C$52:$C$201,match($D54,Setup!$B$52:$B$201,0),0))</f>
        <v/>
      </c>
      <c r="M54" s="52" t="str">
        <f t="shared" si="2"/>
        <v/>
      </c>
      <c r="N54" s="58">
        <f t="shared" si="3"/>
        <v>0</v>
      </c>
      <c r="O54" s="64" t="str">
        <f t="shared" si="4"/>
        <v/>
      </c>
      <c r="P54" s="64">
        <f t="shared" si="5"/>
        <v>0</v>
      </c>
      <c r="Q54" s="64">
        <f t="shared" si="6"/>
        <v>0</v>
      </c>
      <c r="R54" s="68">
        <f t="shared" si="7"/>
        <v>0</v>
      </c>
      <c r="S54" s="68">
        <f t="shared" si="8"/>
        <v>0</v>
      </c>
      <c r="T54" s="71" t="str">
        <f t="shared" si="9"/>
        <v/>
      </c>
      <c r="U54" s="79" t="str">
        <f t="array" ref="U54">IF($B54="","",IF(INDEX('Your Portfolio Holdings'!$BW$7:$BW$156,match($D54,'Your Portfolio Holdings'!$B$7:$B$156,0),0)&gt;0,PRODUCT(IF(($D$5:$D$2004=$D54)*($C$5:$C$2004="Split")*($B$5:$B$2004&lt;=Dashboard!$C$2)*($B$5:$B$2004&gt;$B54),$J$5:$J$2004,1)),1))</f>
        <v/>
      </c>
      <c r="V54" s="79">
        <f t="shared" si="10"/>
        <v>0</v>
      </c>
      <c r="W54" s="79" t="str">
        <f t="array" ref="W54">IF($B54="","",IF(INDEX('Your Portfolio Holdings'!$BW$7:$BW$156,match($D54,'Your Portfolio Holdings'!$B$7:$B$156,0),0)&gt;0,PRODUCT(IF(($D$5:$D$2004=$D54)*($C$5:$C$2004="Split")*($B$5:$B$2004&lt;=Dashboard!$C$54)*($B$5:$B$2004&gt;$B54),$J$5:$J$2004,1)),1))</f>
        <v/>
      </c>
      <c r="X54" s="79">
        <f t="shared" si="11"/>
        <v>0</v>
      </c>
      <c r="Y54" s="79" t="str">
        <f t="array" ref="Y54">IF($B54="","",IF(INDEX('Your Portfolio Holdings'!$BW$7:$BW$156,match($D54,'Your Portfolio Holdings'!$B$7:$B$156,0),0)&gt;0,PRODUCT(IF(($D$5:$D$2004=$D54)*($C$5:$C$2004="Split")*($B$5:$B$2004&lt;=Dashboard!$C$55)*($B$5:$B$2004&gt;$B54),$J$5:$J$2004,1)),1))</f>
        <v/>
      </c>
      <c r="Z54" s="79">
        <f t="shared" si="12"/>
        <v>0</v>
      </c>
      <c r="AA54" s="79" t="str">
        <f>IF($B53="","",IF(AND($B54&gt;Dashboard!$C$54,$B54&lt;=Dashboard!$C$55,OR($C54="Buy",$C54="Sell",$C54="Dividend",$C54="Return of capital")),MAX(AA$5:AA53)+1,0))</f>
        <v/>
      </c>
      <c r="AB54" s="79" t="str">
        <f>if($B54="","",if($L54=Dashboard!$C$3,"n/a","Currency:"&amp;$L54&amp;Dashboard!$C$3))</f>
        <v/>
      </c>
      <c r="AC54" s="88" t="str">
        <f t="shared" si="13"/>
        <v/>
      </c>
      <c r="AD54" s="89">
        <f t="shared" si="14"/>
        <v>0</v>
      </c>
      <c r="AE54" s="90">
        <f t="shared" si="15"/>
        <v>0</v>
      </c>
    </row>
    <row r="55">
      <c r="A55" s="1"/>
      <c r="B55" s="96"/>
      <c r="C55" s="39"/>
      <c r="D55" s="39"/>
      <c r="E55" s="39"/>
      <c r="F55" s="97"/>
      <c r="G55" s="44">
        <f t="shared" si="1"/>
        <v>0</v>
      </c>
      <c r="H55" s="97"/>
      <c r="I55" s="39"/>
      <c r="J55" s="48"/>
      <c r="K55" s="1"/>
      <c r="L55" s="50" t="str">
        <f t="array" ref="L55">if($B55="","",index(Setup!$C$52:$C$201,match($D55,Setup!$B$52:$B$201,0),0))</f>
        <v/>
      </c>
      <c r="M55" s="52" t="str">
        <f t="shared" si="2"/>
        <v/>
      </c>
      <c r="N55" s="58">
        <f t="shared" si="3"/>
        <v>0</v>
      </c>
      <c r="O55" s="64" t="str">
        <f t="shared" si="4"/>
        <v/>
      </c>
      <c r="P55" s="64">
        <f t="shared" si="5"/>
        <v>0</v>
      </c>
      <c r="Q55" s="64">
        <f t="shared" si="6"/>
        <v>0</v>
      </c>
      <c r="R55" s="68">
        <f t="shared" si="7"/>
        <v>0</v>
      </c>
      <c r="S55" s="68">
        <f t="shared" si="8"/>
        <v>0</v>
      </c>
      <c r="T55" s="71" t="str">
        <f t="shared" si="9"/>
        <v/>
      </c>
      <c r="U55" s="79" t="str">
        <f t="array" ref="U55">IF($B55="","",IF(INDEX('Your Portfolio Holdings'!$BW$7:$BW$156,match($D55,'Your Portfolio Holdings'!$B$7:$B$156,0),0)&gt;0,PRODUCT(IF(($D$5:$D$2004=$D55)*($C$5:$C$2004="Split")*($B$5:$B$2004&lt;=Dashboard!$C$2)*($B$5:$B$2004&gt;$B55),$J$5:$J$2004,1)),1))</f>
        <v/>
      </c>
      <c r="V55" s="79">
        <f t="shared" si="10"/>
        <v>0</v>
      </c>
      <c r="W55" s="79" t="str">
        <f t="array" ref="W55">IF($B55="","",IF(INDEX('Your Portfolio Holdings'!$BW$7:$BW$156,match($D55,'Your Portfolio Holdings'!$B$7:$B$156,0),0)&gt;0,PRODUCT(IF(($D$5:$D$2004=$D55)*($C$5:$C$2004="Split")*($B$5:$B$2004&lt;=Dashboard!$C$54)*($B$5:$B$2004&gt;$B55),$J$5:$J$2004,1)),1))</f>
        <v/>
      </c>
      <c r="X55" s="79">
        <f t="shared" si="11"/>
        <v>0</v>
      </c>
      <c r="Y55" s="79" t="str">
        <f t="array" ref="Y55">IF($B55="","",IF(INDEX('Your Portfolio Holdings'!$BW$7:$BW$156,match($D55,'Your Portfolio Holdings'!$B$7:$B$156,0),0)&gt;0,PRODUCT(IF(($D$5:$D$2004=$D55)*($C$5:$C$2004="Split")*($B$5:$B$2004&lt;=Dashboard!$C$55)*($B$5:$B$2004&gt;$B55),$J$5:$J$2004,1)),1))</f>
        <v/>
      </c>
      <c r="Z55" s="79">
        <f t="shared" si="12"/>
        <v>0</v>
      </c>
      <c r="AA55" s="79" t="str">
        <f>IF($B54="","",IF(AND($B55&gt;Dashboard!$C$54,$B55&lt;=Dashboard!$C$55,OR($C55="Buy",$C55="Sell",$C55="Dividend",$C55="Return of capital")),MAX(AA$5:AA54)+1,0))</f>
        <v/>
      </c>
      <c r="AB55" s="79" t="str">
        <f>if($B55="","",if($L55=Dashboard!$C$3,"n/a","Currency:"&amp;$L55&amp;Dashboard!$C$3))</f>
        <v/>
      </c>
      <c r="AC55" s="88" t="str">
        <f t="shared" si="13"/>
        <v/>
      </c>
      <c r="AD55" s="89">
        <f t="shared" si="14"/>
        <v>0</v>
      </c>
      <c r="AE55" s="90">
        <f t="shared" si="15"/>
        <v>0</v>
      </c>
    </row>
    <row r="56">
      <c r="A56" s="1"/>
      <c r="B56" s="91"/>
      <c r="C56" s="92"/>
      <c r="D56" s="92"/>
      <c r="E56" s="92"/>
      <c r="F56" s="93"/>
      <c r="G56" s="44">
        <f t="shared" si="1"/>
        <v>0</v>
      </c>
      <c r="H56" s="94"/>
      <c r="I56" s="92"/>
      <c r="J56" s="95"/>
      <c r="K56" s="1"/>
      <c r="L56" s="50" t="str">
        <f t="array" ref="L56">if($B56="","",index(Setup!$C$52:$C$201,match($D56,Setup!$B$52:$B$201,0),0))</f>
        <v/>
      </c>
      <c r="M56" s="52" t="str">
        <f t="shared" si="2"/>
        <v/>
      </c>
      <c r="N56" s="58">
        <f t="shared" si="3"/>
        <v>0</v>
      </c>
      <c r="O56" s="64" t="str">
        <f t="shared" si="4"/>
        <v/>
      </c>
      <c r="P56" s="64">
        <f t="shared" si="5"/>
        <v>0</v>
      </c>
      <c r="Q56" s="64">
        <f t="shared" si="6"/>
        <v>0</v>
      </c>
      <c r="R56" s="68">
        <f t="shared" si="7"/>
        <v>0</v>
      </c>
      <c r="S56" s="68">
        <f t="shared" si="8"/>
        <v>0</v>
      </c>
      <c r="T56" s="71" t="str">
        <f t="shared" si="9"/>
        <v/>
      </c>
      <c r="U56" s="79" t="str">
        <f t="array" ref="U56">IF($B56="","",IF(INDEX('Your Portfolio Holdings'!$BW$7:$BW$156,match($D56,'Your Portfolio Holdings'!$B$7:$B$156,0),0)&gt;0,PRODUCT(IF(($D$5:$D$2004=$D56)*($C$5:$C$2004="Split")*($B$5:$B$2004&lt;=Dashboard!$C$2)*($B$5:$B$2004&gt;$B56),$J$5:$J$2004,1)),1))</f>
        <v/>
      </c>
      <c r="V56" s="79">
        <f t="shared" si="10"/>
        <v>0</v>
      </c>
      <c r="W56" s="79" t="str">
        <f t="array" ref="W56">IF($B56="","",IF(INDEX('Your Portfolio Holdings'!$BW$7:$BW$156,match($D56,'Your Portfolio Holdings'!$B$7:$B$156,0),0)&gt;0,PRODUCT(IF(($D$5:$D$2004=$D56)*($C$5:$C$2004="Split")*($B$5:$B$2004&lt;=Dashboard!$C$54)*($B$5:$B$2004&gt;$B56),$J$5:$J$2004,1)),1))</f>
        <v/>
      </c>
      <c r="X56" s="79">
        <f t="shared" si="11"/>
        <v>0</v>
      </c>
      <c r="Y56" s="79" t="str">
        <f t="array" ref="Y56">IF($B56="","",IF(INDEX('Your Portfolio Holdings'!$BW$7:$BW$156,match($D56,'Your Portfolio Holdings'!$B$7:$B$156,0),0)&gt;0,PRODUCT(IF(($D$5:$D$2004=$D56)*($C$5:$C$2004="Split")*($B$5:$B$2004&lt;=Dashboard!$C$55)*($B$5:$B$2004&gt;$B56),$J$5:$J$2004,1)),1))</f>
        <v/>
      </c>
      <c r="Z56" s="79">
        <f t="shared" si="12"/>
        <v>0</v>
      </c>
      <c r="AA56" s="79" t="str">
        <f>IF($B55="","",IF(AND($B56&gt;Dashboard!$C$54,$B56&lt;=Dashboard!$C$55,OR($C56="Buy",$C56="Sell",$C56="Dividend",$C56="Return of capital")),MAX(AA$5:AA55)+1,0))</f>
        <v/>
      </c>
      <c r="AB56" s="79" t="str">
        <f>if($B56="","",if($L56=Dashboard!$C$3,"n/a","Currency:"&amp;$L56&amp;Dashboard!$C$3))</f>
        <v/>
      </c>
      <c r="AC56" s="88" t="str">
        <f t="shared" si="13"/>
        <v/>
      </c>
      <c r="AD56" s="89">
        <f t="shared" si="14"/>
        <v>0</v>
      </c>
      <c r="AE56" s="90">
        <f t="shared" si="15"/>
        <v>0</v>
      </c>
    </row>
    <row r="57">
      <c r="A57" s="1"/>
      <c r="B57" s="96"/>
      <c r="C57" s="39"/>
      <c r="D57" s="39"/>
      <c r="E57" s="39"/>
      <c r="F57" s="97"/>
      <c r="G57" s="44">
        <f t="shared" si="1"/>
        <v>0</v>
      </c>
      <c r="H57" s="97"/>
      <c r="I57" s="39"/>
      <c r="J57" s="48"/>
      <c r="K57" s="1"/>
      <c r="L57" s="50" t="str">
        <f t="array" ref="L57">if($B57="","",index(Setup!$C$52:$C$201,match($D57,Setup!$B$52:$B$201,0),0))</f>
        <v/>
      </c>
      <c r="M57" s="52" t="str">
        <f t="shared" si="2"/>
        <v/>
      </c>
      <c r="N57" s="58">
        <f t="shared" si="3"/>
        <v>0</v>
      </c>
      <c r="O57" s="64" t="str">
        <f t="shared" si="4"/>
        <v/>
      </c>
      <c r="P57" s="64">
        <f t="shared" si="5"/>
        <v>0</v>
      </c>
      <c r="Q57" s="64">
        <f t="shared" si="6"/>
        <v>0</v>
      </c>
      <c r="R57" s="68">
        <f t="shared" si="7"/>
        <v>0</v>
      </c>
      <c r="S57" s="68">
        <f t="shared" si="8"/>
        <v>0</v>
      </c>
      <c r="T57" s="71" t="str">
        <f t="shared" si="9"/>
        <v/>
      </c>
      <c r="U57" s="79" t="str">
        <f t="array" ref="U57">IF($B57="","",IF(INDEX('Your Portfolio Holdings'!$BW$7:$BW$156,match($D57,'Your Portfolio Holdings'!$B$7:$B$156,0),0)&gt;0,PRODUCT(IF(($D$5:$D$2004=$D57)*($C$5:$C$2004="Split")*($B$5:$B$2004&lt;=Dashboard!$C$2)*($B$5:$B$2004&gt;$B57),$J$5:$J$2004,1)),1))</f>
        <v/>
      </c>
      <c r="V57" s="79">
        <f t="shared" si="10"/>
        <v>0</v>
      </c>
      <c r="W57" s="79" t="str">
        <f t="array" ref="W57">IF($B57="","",IF(INDEX('Your Portfolio Holdings'!$BW$7:$BW$156,match($D57,'Your Portfolio Holdings'!$B$7:$B$156,0),0)&gt;0,PRODUCT(IF(($D$5:$D$2004=$D57)*($C$5:$C$2004="Split")*($B$5:$B$2004&lt;=Dashboard!$C$54)*($B$5:$B$2004&gt;$B57),$J$5:$J$2004,1)),1))</f>
        <v/>
      </c>
      <c r="X57" s="79">
        <f t="shared" si="11"/>
        <v>0</v>
      </c>
      <c r="Y57" s="79" t="str">
        <f t="array" ref="Y57">IF($B57="","",IF(INDEX('Your Portfolio Holdings'!$BW$7:$BW$156,match($D57,'Your Portfolio Holdings'!$B$7:$B$156,0),0)&gt;0,PRODUCT(IF(($D$5:$D$2004=$D57)*($C$5:$C$2004="Split")*($B$5:$B$2004&lt;=Dashboard!$C$55)*($B$5:$B$2004&gt;$B57),$J$5:$J$2004,1)),1))</f>
        <v/>
      </c>
      <c r="Z57" s="79">
        <f t="shared" si="12"/>
        <v>0</v>
      </c>
      <c r="AA57" s="79" t="str">
        <f>IF($B56="","",IF(AND($B57&gt;Dashboard!$C$54,$B57&lt;=Dashboard!$C$55,OR($C57="Buy",$C57="Sell",$C57="Dividend",$C57="Return of capital")),MAX(AA$5:AA56)+1,0))</f>
        <v/>
      </c>
      <c r="AB57" s="79" t="str">
        <f>if($B57="","",if($L57=Dashboard!$C$3,"n/a","Currency:"&amp;$L57&amp;Dashboard!$C$3))</f>
        <v/>
      </c>
      <c r="AC57" s="88" t="str">
        <f t="shared" si="13"/>
        <v/>
      </c>
      <c r="AD57" s="89">
        <f t="shared" si="14"/>
        <v>0</v>
      </c>
      <c r="AE57" s="90">
        <f t="shared" si="15"/>
        <v>0</v>
      </c>
    </row>
    <row r="58">
      <c r="A58" s="1"/>
      <c r="B58" s="91"/>
      <c r="C58" s="92"/>
      <c r="D58" s="92"/>
      <c r="E58" s="92"/>
      <c r="F58" s="94"/>
      <c r="G58" s="44">
        <f t="shared" si="1"/>
        <v>0</v>
      </c>
      <c r="H58" s="94"/>
      <c r="I58" s="92"/>
      <c r="J58" s="95"/>
      <c r="K58" s="1"/>
      <c r="L58" s="50" t="str">
        <f t="array" ref="L58">if($B58="","",index(Setup!$C$52:$C$201,match($D58,Setup!$B$52:$B$201,0),0))</f>
        <v/>
      </c>
      <c r="M58" s="52" t="str">
        <f t="shared" si="2"/>
        <v/>
      </c>
      <c r="N58" s="58">
        <f t="shared" si="3"/>
        <v>0</v>
      </c>
      <c r="O58" s="64" t="str">
        <f t="shared" si="4"/>
        <v/>
      </c>
      <c r="P58" s="64">
        <f t="shared" si="5"/>
        <v>0</v>
      </c>
      <c r="Q58" s="64">
        <f t="shared" si="6"/>
        <v>0</v>
      </c>
      <c r="R58" s="68">
        <f t="shared" si="7"/>
        <v>0</v>
      </c>
      <c r="S58" s="68">
        <f t="shared" si="8"/>
        <v>0</v>
      </c>
      <c r="T58" s="71" t="str">
        <f t="shared" si="9"/>
        <v/>
      </c>
      <c r="U58" s="79" t="str">
        <f t="array" ref="U58">IF($B58="","",IF(INDEX('Your Portfolio Holdings'!$BW$7:$BW$156,match($D58,'Your Portfolio Holdings'!$B$7:$B$156,0),0)&gt;0,PRODUCT(IF(($D$5:$D$2004=$D58)*($C$5:$C$2004="Split")*($B$5:$B$2004&lt;=Dashboard!$C$2)*($B$5:$B$2004&gt;$B58),$J$5:$J$2004,1)),1))</f>
        <v/>
      </c>
      <c r="V58" s="79">
        <f t="shared" si="10"/>
        <v>0</v>
      </c>
      <c r="W58" s="79" t="str">
        <f t="array" ref="W58">IF($B58="","",IF(INDEX('Your Portfolio Holdings'!$BW$7:$BW$156,match($D58,'Your Portfolio Holdings'!$B$7:$B$156,0),0)&gt;0,PRODUCT(IF(($D$5:$D$2004=$D58)*($C$5:$C$2004="Split")*($B$5:$B$2004&lt;=Dashboard!$C$54)*($B$5:$B$2004&gt;$B58),$J$5:$J$2004,1)),1))</f>
        <v/>
      </c>
      <c r="X58" s="79">
        <f t="shared" si="11"/>
        <v>0</v>
      </c>
      <c r="Y58" s="79" t="str">
        <f t="array" ref="Y58">IF($B58="","",IF(INDEX('Your Portfolio Holdings'!$BW$7:$BW$156,match($D58,'Your Portfolio Holdings'!$B$7:$B$156,0),0)&gt;0,PRODUCT(IF(($D$5:$D$2004=$D58)*($C$5:$C$2004="Split")*($B$5:$B$2004&lt;=Dashboard!$C$55)*($B$5:$B$2004&gt;$B58),$J$5:$J$2004,1)),1))</f>
        <v/>
      </c>
      <c r="Z58" s="79">
        <f t="shared" si="12"/>
        <v>0</v>
      </c>
      <c r="AA58" s="79" t="str">
        <f>IF($B57="","",IF(AND($B58&gt;Dashboard!$C$54,$B58&lt;=Dashboard!$C$55,OR($C58="Buy",$C58="Sell",$C58="Dividend",$C58="Return of capital")),MAX(AA$5:AA57)+1,0))</f>
        <v/>
      </c>
      <c r="AB58" s="79" t="str">
        <f>if($B58="","",if($L58=Dashboard!$C$3,"n/a","Currency:"&amp;$L58&amp;Dashboard!$C$3))</f>
        <v/>
      </c>
      <c r="AC58" s="88" t="str">
        <f t="shared" si="13"/>
        <v/>
      </c>
      <c r="AD58" s="89">
        <f t="shared" si="14"/>
        <v>0</v>
      </c>
      <c r="AE58" s="90">
        <f t="shared" si="15"/>
        <v>0</v>
      </c>
    </row>
    <row r="59">
      <c r="A59" s="1"/>
      <c r="B59" s="96"/>
      <c r="C59" s="39"/>
      <c r="D59" s="39"/>
      <c r="E59" s="39"/>
      <c r="F59" s="97"/>
      <c r="G59" s="44">
        <f t="shared" si="1"/>
        <v>0</v>
      </c>
      <c r="H59" s="97"/>
      <c r="I59" s="39"/>
      <c r="J59" s="48"/>
      <c r="K59" s="1"/>
      <c r="L59" s="50" t="str">
        <f t="array" ref="L59">if($B59="","",index(Setup!$C$52:$C$201,match($D59,Setup!$B$52:$B$201,0),0))</f>
        <v/>
      </c>
      <c r="M59" s="52" t="str">
        <f t="shared" si="2"/>
        <v/>
      </c>
      <c r="N59" s="58">
        <f t="shared" si="3"/>
        <v>0</v>
      </c>
      <c r="O59" s="64" t="str">
        <f t="shared" si="4"/>
        <v/>
      </c>
      <c r="P59" s="64">
        <f t="shared" si="5"/>
        <v>0</v>
      </c>
      <c r="Q59" s="64">
        <f t="shared" si="6"/>
        <v>0</v>
      </c>
      <c r="R59" s="68">
        <f t="shared" si="7"/>
        <v>0</v>
      </c>
      <c r="S59" s="68">
        <f t="shared" si="8"/>
        <v>0</v>
      </c>
      <c r="T59" s="71" t="str">
        <f t="shared" si="9"/>
        <v/>
      </c>
      <c r="U59" s="79" t="str">
        <f t="array" ref="U59">IF($B59="","",IF(INDEX('Your Portfolio Holdings'!$BW$7:$BW$156,match($D59,'Your Portfolio Holdings'!$B$7:$B$156,0),0)&gt;0,PRODUCT(IF(($D$5:$D$2004=$D59)*($C$5:$C$2004="Split")*($B$5:$B$2004&lt;=Dashboard!$C$2)*($B$5:$B$2004&gt;$B59),$J$5:$J$2004,1)),1))</f>
        <v/>
      </c>
      <c r="V59" s="79">
        <f t="shared" si="10"/>
        <v>0</v>
      </c>
      <c r="W59" s="79" t="str">
        <f t="array" ref="W59">IF($B59="","",IF(INDEX('Your Portfolio Holdings'!$BW$7:$BW$156,match($D59,'Your Portfolio Holdings'!$B$7:$B$156,0),0)&gt;0,PRODUCT(IF(($D$5:$D$2004=$D59)*($C$5:$C$2004="Split")*($B$5:$B$2004&lt;=Dashboard!$C$54)*($B$5:$B$2004&gt;$B59),$J$5:$J$2004,1)),1))</f>
        <v/>
      </c>
      <c r="X59" s="79">
        <f t="shared" si="11"/>
        <v>0</v>
      </c>
      <c r="Y59" s="79" t="str">
        <f t="array" ref="Y59">IF($B59="","",IF(INDEX('Your Portfolio Holdings'!$BW$7:$BW$156,match($D59,'Your Portfolio Holdings'!$B$7:$B$156,0),0)&gt;0,PRODUCT(IF(($D$5:$D$2004=$D59)*($C$5:$C$2004="Split")*($B$5:$B$2004&lt;=Dashboard!$C$55)*($B$5:$B$2004&gt;$B59),$J$5:$J$2004,1)),1))</f>
        <v/>
      </c>
      <c r="Z59" s="79">
        <f t="shared" si="12"/>
        <v>0</v>
      </c>
      <c r="AA59" s="79" t="str">
        <f>IF($B58="","",IF(AND($B59&gt;Dashboard!$C$54,$B59&lt;=Dashboard!$C$55,OR($C59="Buy",$C59="Sell",$C59="Dividend",$C59="Return of capital")),MAX(AA$5:AA58)+1,0))</f>
        <v/>
      </c>
      <c r="AB59" s="79" t="str">
        <f>if($B59="","",if($L59=Dashboard!$C$3,"n/a","Currency:"&amp;$L59&amp;Dashboard!$C$3))</f>
        <v/>
      </c>
      <c r="AC59" s="88" t="str">
        <f t="shared" si="13"/>
        <v/>
      </c>
      <c r="AD59" s="89">
        <f t="shared" si="14"/>
        <v>0</v>
      </c>
      <c r="AE59" s="90">
        <f t="shared" si="15"/>
        <v>0</v>
      </c>
    </row>
    <row r="60">
      <c r="A60" s="1"/>
      <c r="B60" s="91"/>
      <c r="C60" s="92"/>
      <c r="D60" s="92"/>
      <c r="E60" s="92"/>
      <c r="F60" s="94"/>
      <c r="G60" s="44">
        <f t="shared" si="1"/>
        <v>0</v>
      </c>
      <c r="H60" s="94"/>
      <c r="I60" s="92"/>
      <c r="J60" s="95"/>
      <c r="K60" s="1"/>
      <c r="L60" s="50" t="str">
        <f t="array" ref="L60">if($B60="","",index(Setup!$C$52:$C$201,match($D60,Setup!$B$52:$B$201,0),0))</f>
        <v/>
      </c>
      <c r="M60" s="52" t="str">
        <f t="shared" si="2"/>
        <v/>
      </c>
      <c r="N60" s="58">
        <f t="shared" si="3"/>
        <v>0</v>
      </c>
      <c r="O60" s="64" t="str">
        <f t="shared" si="4"/>
        <v/>
      </c>
      <c r="P60" s="64">
        <f t="shared" si="5"/>
        <v>0</v>
      </c>
      <c r="Q60" s="64">
        <f t="shared" si="6"/>
        <v>0</v>
      </c>
      <c r="R60" s="68">
        <f t="shared" si="7"/>
        <v>0</v>
      </c>
      <c r="S60" s="68">
        <f t="shared" si="8"/>
        <v>0</v>
      </c>
      <c r="T60" s="71" t="str">
        <f t="shared" si="9"/>
        <v/>
      </c>
      <c r="U60" s="79" t="str">
        <f t="array" ref="U60">IF($B60="","",IF(INDEX('Your Portfolio Holdings'!$BW$7:$BW$156,match($D60,'Your Portfolio Holdings'!$B$7:$B$156,0),0)&gt;0,PRODUCT(IF(($D$5:$D$2004=$D60)*($C$5:$C$2004="Split")*($B$5:$B$2004&lt;=Dashboard!$C$2)*($B$5:$B$2004&gt;$B60),$J$5:$J$2004,1)),1))</f>
        <v/>
      </c>
      <c r="V60" s="79">
        <f t="shared" si="10"/>
        <v>0</v>
      </c>
      <c r="W60" s="79" t="str">
        <f t="array" ref="W60">IF($B60="","",IF(INDEX('Your Portfolio Holdings'!$BW$7:$BW$156,match($D60,'Your Portfolio Holdings'!$B$7:$B$156,0),0)&gt;0,PRODUCT(IF(($D$5:$D$2004=$D60)*($C$5:$C$2004="Split")*($B$5:$B$2004&lt;=Dashboard!$C$54)*($B$5:$B$2004&gt;$B60),$J$5:$J$2004,1)),1))</f>
        <v/>
      </c>
      <c r="X60" s="79">
        <f t="shared" si="11"/>
        <v>0</v>
      </c>
      <c r="Y60" s="79" t="str">
        <f t="array" ref="Y60">IF($B60="","",IF(INDEX('Your Portfolio Holdings'!$BW$7:$BW$156,match($D60,'Your Portfolio Holdings'!$B$7:$B$156,0),0)&gt;0,PRODUCT(IF(($D$5:$D$2004=$D60)*($C$5:$C$2004="Split")*($B$5:$B$2004&lt;=Dashboard!$C$55)*($B$5:$B$2004&gt;$B60),$J$5:$J$2004,1)),1))</f>
        <v/>
      </c>
      <c r="Z60" s="79">
        <f t="shared" si="12"/>
        <v>0</v>
      </c>
      <c r="AA60" s="79" t="str">
        <f>IF($B59="","",IF(AND($B60&gt;Dashboard!$C$54,$B60&lt;=Dashboard!$C$55,OR($C60="Buy",$C60="Sell",$C60="Dividend",$C60="Return of capital")),MAX(AA$5:AA59)+1,0))</f>
        <v/>
      </c>
      <c r="AB60" s="79" t="str">
        <f>if($B60="","",if($L60=Dashboard!$C$3,"n/a","Currency:"&amp;$L60&amp;Dashboard!$C$3))</f>
        <v/>
      </c>
      <c r="AC60" s="88" t="str">
        <f t="shared" si="13"/>
        <v/>
      </c>
      <c r="AD60" s="89">
        <f t="shared" si="14"/>
        <v>0</v>
      </c>
      <c r="AE60" s="90">
        <f t="shared" si="15"/>
        <v>0</v>
      </c>
    </row>
    <row r="61">
      <c r="A61" s="1"/>
      <c r="B61" s="96"/>
      <c r="C61" s="39"/>
      <c r="D61" s="39"/>
      <c r="E61" s="39"/>
      <c r="F61" s="97"/>
      <c r="G61" s="44">
        <f t="shared" si="1"/>
        <v>0</v>
      </c>
      <c r="H61" s="97"/>
      <c r="I61" s="39"/>
      <c r="J61" s="48"/>
      <c r="K61" s="1"/>
      <c r="L61" s="50" t="str">
        <f t="array" ref="L61">if($B61="","",index(Setup!$C$52:$C$201,match($D61,Setup!$B$52:$B$201,0),0))</f>
        <v/>
      </c>
      <c r="M61" s="52" t="str">
        <f t="shared" si="2"/>
        <v/>
      </c>
      <c r="N61" s="58">
        <f t="shared" si="3"/>
        <v>0</v>
      </c>
      <c r="O61" s="64" t="str">
        <f t="shared" si="4"/>
        <v/>
      </c>
      <c r="P61" s="64">
        <f t="shared" si="5"/>
        <v>0</v>
      </c>
      <c r="Q61" s="64">
        <f t="shared" si="6"/>
        <v>0</v>
      </c>
      <c r="R61" s="68">
        <f t="shared" si="7"/>
        <v>0</v>
      </c>
      <c r="S61" s="68">
        <f t="shared" si="8"/>
        <v>0</v>
      </c>
      <c r="T61" s="71" t="str">
        <f t="shared" si="9"/>
        <v/>
      </c>
      <c r="U61" s="79" t="str">
        <f t="array" ref="U61">IF($B61="","",IF(INDEX('Your Portfolio Holdings'!$BW$7:$BW$156,match($D61,'Your Portfolio Holdings'!$B$7:$B$156,0),0)&gt;0,PRODUCT(IF(($D$5:$D$2004=$D61)*($C$5:$C$2004="Split")*($B$5:$B$2004&lt;=Dashboard!$C$2)*($B$5:$B$2004&gt;$B61),$J$5:$J$2004,1)),1))</f>
        <v/>
      </c>
      <c r="V61" s="79">
        <f t="shared" si="10"/>
        <v>0</v>
      </c>
      <c r="W61" s="79" t="str">
        <f t="array" ref="W61">IF($B61="","",IF(INDEX('Your Portfolio Holdings'!$BW$7:$BW$156,match($D61,'Your Portfolio Holdings'!$B$7:$B$156,0),0)&gt;0,PRODUCT(IF(($D$5:$D$2004=$D61)*($C$5:$C$2004="Split")*($B$5:$B$2004&lt;=Dashboard!$C$54)*($B$5:$B$2004&gt;$B61),$J$5:$J$2004,1)),1))</f>
        <v/>
      </c>
      <c r="X61" s="79">
        <f t="shared" si="11"/>
        <v>0</v>
      </c>
      <c r="Y61" s="79" t="str">
        <f t="array" ref="Y61">IF($B61="","",IF(INDEX('Your Portfolio Holdings'!$BW$7:$BW$156,match($D61,'Your Portfolio Holdings'!$B$7:$B$156,0),0)&gt;0,PRODUCT(IF(($D$5:$D$2004=$D61)*($C$5:$C$2004="Split")*($B$5:$B$2004&lt;=Dashboard!$C$55)*($B$5:$B$2004&gt;$B61),$J$5:$J$2004,1)),1))</f>
        <v/>
      </c>
      <c r="Z61" s="79">
        <f t="shared" si="12"/>
        <v>0</v>
      </c>
      <c r="AA61" s="79" t="str">
        <f>IF($B60="","",IF(AND($B61&gt;Dashboard!$C$54,$B61&lt;=Dashboard!$C$55,OR($C61="Buy",$C61="Sell",$C61="Dividend",$C61="Return of capital")),MAX(AA$5:AA60)+1,0))</f>
        <v/>
      </c>
      <c r="AB61" s="79" t="str">
        <f>if($B61="","",if($L61=Dashboard!$C$3,"n/a","Currency:"&amp;$L61&amp;Dashboard!$C$3))</f>
        <v/>
      </c>
      <c r="AC61" s="88" t="str">
        <f t="shared" si="13"/>
        <v/>
      </c>
      <c r="AD61" s="89">
        <f t="shared" si="14"/>
        <v>0</v>
      </c>
      <c r="AE61" s="90">
        <f t="shared" si="15"/>
        <v>0</v>
      </c>
    </row>
    <row r="62">
      <c r="A62" s="1"/>
      <c r="B62" s="91"/>
      <c r="C62" s="92"/>
      <c r="D62" s="92"/>
      <c r="E62" s="92"/>
      <c r="F62" s="94"/>
      <c r="G62" s="44">
        <f t="shared" si="1"/>
        <v>0</v>
      </c>
      <c r="H62" s="94"/>
      <c r="I62" s="92"/>
      <c r="J62" s="95"/>
      <c r="K62" s="1"/>
      <c r="L62" s="50" t="str">
        <f t="array" ref="L62">if($B62="","",index(Setup!$C$52:$C$201,match($D62,Setup!$B$52:$B$201,0),0))</f>
        <v/>
      </c>
      <c r="M62" s="52" t="str">
        <f t="shared" si="2"/>
        <v/>
      </c>
      <c r="N62" s="58">
        <f t="shared" si="3"/>
        <v>0</v>
      </c>
      <c r="O62" s="64" t="str">
        <f t="shared" si="4"/>
        <v/>
      </c>
      <c r="P62" s="64">
        <f t="shared" si="5"/>
        <v>0</v>
      </c>
      <c r="Q62" s="64">
        <f t="shared" si="6"/>
        <v>0</v>
      </c>
      <c r="R62" s="68">
        <f t="shared" si="7"/>
        <v>0</v>
      </c>
      <c r="S62" s="68">
        <f t="shared" si="8"/>
        <v>0</v>
      </c>
      <c r="T62" s="71" t="str">
        <f t="shared" si="9"/>
        <v/>
      </c>
      <c r="U62" s="79" t="str">
        <f t="array" ref="U62">IF($B62="","",IF(INDEX('Your Portfolio Holdings'!$BW$7:$BW$156,match($D62,'Your Portfolio Holdings'!$B$7:$B$156,0),0)&gt;0,PRODUCT(IF(($D$5:$D$2004=$D62)*($C$5:$C$2004="Split")*($B$5:$B$2004&lt;=Dashboard!$C$2)*($B$5:$B$2004&gt;$B62),$J$5:$J$2004,1)),1))</f>
        <v/>
      </c>
      <c r="V62" s="79">
        <f t="shared" si="10"/>
        <v>0</v>
      </c>
      <c r="W62" s="79" t="str">
        <f t="array" ref="W62">IF($B62="","",IF(INDEX('Your Portfolio Holdings'!$BW$7:$BW$156,match($D62,'Your Portfolio Holdings'!$B$7:$B$156,0),0)&gt;0,PRODUCT(IF(($D$5:$D$2004=$D62)*($C$5:$C$2004="Split")*($B$5:$B$2004&lt;=Dashboard!$C$54)*($B$5:$B$2004&gt;$B62),$J$5:$J$2004,1)),1))</f>
        <v/>
      </c>
      <c r="X62" s="79">
        <f t="shared" si="11"/>
        <v>0</v>
      </c>
      <c r="Y62" s="79" t="str">
        <f t="array" ref="Y62">IF($B62="","",IF(INDEX('Your Portfolio Holdings'!$BW$7:$BW$156,match($D62,'Your Portfolio Holdings'!$B$7:$B$156,0),0)&gt;0,PRODUCT(IF(($D$5:$D$2004=$D62)*($C$5:$C$2004="Split")*($B$5:$B$2004&lt;=Dashboard!$C$55)*($B$5:$B$2004&gt;$B62),$J$5:$J$2004,1)),1))</f>
        <v/>
      </c>
      <c r="Z62" s="79">
        <f t="shared" si="12"/>
        <v>0</v>
      </c>
      <c r="AA62" s="79" t="str">
        <f>IF($B61="","",IF(AND($B62&gt;Dashboard!$C$54,$B62&lt;=Dashboard!$C$55,OR($C62="Buy",$C62="Sell",$C62="Dividend",$C62="Return of capital")),MAX(AA$5:AA61)+1,0))</f>
        <v/>
      </c>
      <c r="AB62" s="79" t="str">
        <f>if($B62="","",if($L62=Dashboard!$C$3,"n/a","Currency:"&amp;$L62&amp;Dashboard!$C$3))</f>
        <v/>
      </c>
      <c r="AC62" s="88" t="str">
        <f t="shared" si="13"/>
        <v/>
      </c>
      <c r="AD62" s="89">
        <f t="shared" si="14"/>
        <v>0</v>
      </c>
      <c r="AE62" s="90">
        <f t="shared" si="15"/>
        <v>0</v>
      </c>
    </row>
    <row r="63">
      <c r="A63" s="1"/>
      <c r="B63" s="96"/>
      <c r="C63" s="39"/>
      <c r="D63" s="39"/>
      <c r="E63" s="39"/>
      <c r="F63" s="97"/>
      <c r="G63" s="44">
        <f t="shared" si="1"/>
        <v>0</v>
      </c>
      <c r="H63" s="97"/>
      <c r="I63" s="39"/>
      <c r="J63" s="48"/>
      <c r="K63" s="1"/>
      <c r="L63" s="50" t="str">
        <f t="array" ref="L63">if($B63="","",index(Setup!$C$52:$C$201,match($D63,Setup!$B$52:$B$201,0),0))</f>
        <v/>
      </c>
      <c r="M63" s="52" t="str">
        <f t="shared" si="2"/>
        <v/>
      </c>
      <c r="N63" s="58">
        <f t="shared" si="3"/>
        <v>0</v>
      </c>
      <c r="O63" s="64" t="str">
        <f t="shared" si="4"/>
        <v/>
      </c>
      <c r="P63" s="64">
        <f t="shared" si="5"/>
        <v>0</v>
      </c>
      <c r="Q63" s="64">
        <f t="shared" si="6"/>
        <v>0</v>
      </c>
      <c r="R63" s="68">
        <f t="shared" si="7"/>
        <v>0</v>
      </c>
      <c r="S63" s="68">
        <f t="shared" si="8"/>
        <v>0</v>
      </c>
      <c r="T63" s="71" t="str">
        <f t="shared" si="9"/>
        <v/>
      </c>
      <c r="U63" s="79" t="str">
        <f t="array" ref="U63">IF($B63="","",IF(INDEX('Your Portfolio Holdings'!$BW$7:$BW$156,match($D63,'Your Portfolio Holdings'!$B$7:$B$156,0),0)&gt;0,PRODUCT(IF(($D$5:$D$2004=$D63)*($C$5:$C$2004="Split")*($B$5:$B$2004&lt;=Dashboard!$C$2)*($B$5:$B$2004&gt;$B63),$J$5:$J$2004,1)),1))</f>
        <v/>
      </c>
      <c r="V63" s="79">
        <f t="shared" si="10"/>
        <v>0</v>
      </c>
      <c r="W63" s="79" t="str">
        <f t="array" ref="W63">IF($B63="","",IF(INDEX('Your Portfolio Holdings'!$BW$7:$BW$156,match($D63,'Your Portfolio Holdings'!$B$7:$B$156,0),0)&gt;0,PRODUCT(IF(($D$5:$D$2004=$D63)*($C$5:$C$2004="Split")*($B$5:$B$2004&lt;=Dashboard!$C$54)*($B$5:$B$2004&gt;$B63),$J$5:$J$2004,1)),1))</f>
        <v/>
      </c>
      <c r="X63" s="79">
        <f t="shared" si="11"/>
        <v>0</v>
      </c>
      <c r="Y63" s="79" t="str">
        <f t="array" ref="Y63">IF($B63="","",IF(INDEX('Your Portfolio Holdings'!$BW$7:$BW$156,match($D63,'Your Portfolio Holdings'!$B$7:$B$156,0),0)&gt;0,PRODUCT(IF(($D$5:$D$2004=$D63)*($C$5:$C$2004="Split")*($B$5:$B$2004&lt;=Dashboard!$C$55)*($B$5:$B$2004&gt;$B63),$J$5:$J$2004,1)),1))</f>
        <v/>
      </c>
      <c r="Z63" s="79">
        <f t="shared" si="12"/>
        <v>0</v>
      </c>
      <c r="AA63" s="79" t="str">
        <f>IF($B62="","",IF(AND($B63&gt;Dashboard!$C$54,$B63&lt;=Dashboard!$C$55,OR($C63="Buy",$C63="Sell",$C63="Dividend",$C63="Return of capital")),MAX(AA$5:AA62)+1,0))</f>
        <v/>
      </c>
      <c r="AB63" s="79" t="str">
        <f>if($B63="","",if($L63=Dashboard!$C$3,"n/a","Currency:"&amp;$L63&amp;Dashboard!$C$3))</f>
        <v/>
      </c>
      <c r="AC63" s="88" t="str">
        <f t="shared" si="13"/>
        <v/>
      </c>
      <c r="AD63" s="89">
        <f t="shared" si="14"/>
        <v>0</v>
      </c>
      <c r="AE63" s="90">
        <f t="shared" si="15"/>
        <v>0</v>
      </c>
    </row>
    <row r="64">
      <c r="A64" s="1"/>
      <c r="B64" s="91"/>
      <c r="C64" s="92"/>
      <c r="D64" s="92"/>
      <c r="E64" s="92"/>
      <c r="F64" s="94"/>
      <c r="G64" s="44">
        <f t="shared" si="1"/>
        <v>0</v>
      </c>
      <c r="H64" s="94"/>
      <c r="I64" s="92"/>
      <c r="J64" s="95"/>
      <c r="K64" s="1"/>
      <c r="L64" s="50" t="str">
        <f t="array" ref="L64">if($B64="","",index(Setup!$C$52:$C$201,match($D64,Setup!$B$52:$B$201,0),0))</f>
        <v/>
      </c>
      <c r="M64" s="52" t="str">
        <f t="shared" si="2"/>
        <v/>
      </c>
      <c r="N64" s="58">
        <f t="shared" si="3"/>
        <v>0</v>
      </c>
      <c r="O64" s="64" t="str">
        <f t="shared" si="4"/>
        <v/>
      </c>
      <c r="P64" s="64">
        <f t="shared" si="5"/>
        <v>0</v>
      </c>
      <c r="Q64" s="64">
        <f t="shared" si="6"/>
        <v>0</v>
      </c>
      <c r="R64" s="68">
        <f t="shared" si="7"/>
        <v>0</v>
      </c>
      <c r="S64" s="68">
        <f t="shared" si="8"/>
        <v>0</v>
      </c>
      <c r="T64" s="71" t="str">
        <f t="shared" si="9"/>
        <v/>
      </c>
      <c r="U64" s="79" t="str">
        <f t="array" ref="U64">IF($B64="","",IF(INDEX('Your Portfolio Holdings'!$BW$7:$BW$156,match($D64,'Your Portfolio Holdings'!$B$7:$B$156,0),0)&gt;0,PRODUCT(IF(($D$5:$D$2004=$D64)*($C$5:$C$2004="Split")*($B$5:$B$2004&lt;=Dashboard!$C$2)*($B$5:$B$2004&gt;$B64),$J$5:$J$2004,1)),1))</f>
        <v/>
      </c>
      <c r="V64" s="79">
        <f t="shared" si="10"/>
        <v>0</v>
      </c>
      <c r="W64" s="79" t="str">
        <f t="array" ref="W64">IF($B64="","",IF(INDEX('Your Portfolio Holdings'!$BW$7:$BW$156,match($D64,'Your Portfolio Holdings'!$B$7:$B$156,0),0)&gt;0,PRODUCT(IF(($D$5:$D$2004=$D64)*($C$5:$C$2004="Split")*($B$5:$B$2004&lt;=Dashboard!$C$54)*($B$5:$B$2004&gt;$B64),$J$5:$J$2004,1)),1))</f>
        <v/>
      </c>
      <c r="X64" s="79">
        <f t="shared" si="11"/>
        <v>0</v>
      </c>
      <c r="Y64" s="79" t="str">
        <f t="array" ref="Y64">IF($B64="","",IF(INDEX('Your Portfolio Holdings'!$BW$7:$BW$156,match($D64,'Your Portfolio Holdings'!$B$7:$B$156,0),0)&gt;0,PRODUCT(IF(($D$5:$D$2004=$D64)*($C$5:$C$2004="Split")*($B$5:$B$2004&lt;=Dashboard!$C$55)*($B$5:$B$2004&gt;$B64),$J$5:$J$2004,1)),1))</f>
        <v/>
      </c>
      <c r="Z64" s="79">
        <f t="shared" si="12"/>
        <v>0</v>
      </c>
      <c r="AA64" s="79" t="str">
        <f>IF($B63="","",IF(AND($B64&gt;Dashboard!$C$54,$B64&lt;=Dashboard!$C$55,OR($C64="Buy",$C64="Sell",$C64="Dividend",$C64="Return of capital")),MAX(AA$5:AA63)+1,0))</f>
        <v/>
      </c>
      <c r="AB64" s="79" t="str">
        <f>if($B64="","",if($L64=Dashboard!$C$3,"n/a","Currency:"&amp;$L64&amp;Dashboard!$C$3))</f>
        <v/>
      </c>
      <c r="AC64" s="88" t="str">
        <f t="shared" si="13"/>
        <v/>
      </c>
      <c r="AD64" s="89">
        <f t="shared" si="14"/>
        <v>0</v>
      </c>
      <c r="AE64" s="90">
        <f t="shared" si="15"/>
        <v>0</v>
      </c>
    </row>
    <row r="65">
      <c r="A65" s="1"/>
      <c r="B65" s="33"/>
      <c r="C65" s="39"/>
      <c r="D65" s="39"/>
      <c r="E65" s="39"/>
      <c r="F65" s="97"/>
      <c r="G65" s="44">
        <f t="shared" si="1"/>
        <v>0</v>
      </c>
      <c r="H65" s="97"/>
      <c r="I65" s="39"/>
      <c r="J65" s="48"/>
      <c r="K65" s="1"/>
      <c r="L65" s="50" t="str">
        <f t="array" ref="L65">if($B65="","",index(Setup!$C$52:$C$201,match($D65,Setup!$B$52:$B$201,0),0))</f>
        <v/>
      </c>
      <c r="M65" s="52" t="str">
        <f t="shared" si="2"/>
        <v/>
      </c>
      <c r="N65" s="58">
        <f t="shared" si="3"/>
        <v>0</v>
      </c>
      <c r="O65" s="64" t="str">
        <f t="shared" si="4"/>
        <v/>
      </c>
      <c r="P65" s="64">
        <f t="shared" si="5"/>
        <v>0</v>
      </c>
      <c r="Q65" s="64">
        <f t="shared" si="6"/>
        <v>0</v>
      </c>
      <c r="R65" s="68">
        <f t="shared" si="7"/>
        <v>0</v>
      </c>
      <c r="S65" s="68">
        <f t="shared" si="8"/>
        <v>0</v>
      </c>
      <c r="T65" s="71" t="str">
        <f t="shared" si="9"/>
        <v/>
      </c>
      <c r="U65" s="79" t="str">
        <f t="array" ref="U65">IF($B65="","",IF(INDEX('Your Portfolio Holdings'!$BW$7:$BW$156,match($D65,'Your Portfolio Holdings'!$B$7:$B$156,0),0)&gt;0,PRODUCT(IF(($D$5:$D$2004=$D65)*($C$5:$C$2004="Split")*($B$5:$B$2004&lt;=Dashboard!$C$2)*($B$5:$B$2004&gt;$B65),$J$5:$J$2004,1)),1))</f>
        <v/>
      </c>
      <c r="V65" s="79">
        <f t="shared" si="10"/>
        <v>0</v>
      </c>
      <c r="W65" s="79" t="str">
        <f t="array" ref="W65">IF($B65="","",IF(INDEX('Your Portfolio Holdings'!$BW$7:$BW$156,match($D65,'Your Portfolio Holdings'!$B$7:$B$156,0),0)&gt;0,PRODUCT(IF(($D$5:$D$2004=$D65)*($C$5:$C$2004="Split")*($B$5:$B$2004&lt;=Dashboard!$C$54)*($B$5:$B$2004&gt;$B65),$J$5:$J$2004,1)),1))</f>
        <v/>
      </c>
      <c r="X65" s="79">
        <f t="shared" si="11"/>
        <v>0</v>
      </c>
      <c r="Y65" s="79" t="str">
        <f t="array" ref="Y65">IF($B65="","",IF(INDEX('Your Portfolio Holdings'!$BW$7:$BW$156,match($D65,'Your Portfolio Holdings'!$B$7:$B$156,0),0)&gt;0,PRODUCT(IF(($D$5:$D$2004=$D65)*($C$5:$C$2004="Split")*($B$5:$B$2004&lt;=Dashboard!$C$55)*($B$5:$B$2004&gt;$B65),$J$5:$J$2004,1)),1))</f>
        <v/>
      </c>
      <c r="Z65" s="79">
        <f t="shared" si="12"/>
        <v>0</v>
      </c>
      <c r="AA65" s="79" t="str">
        <f>IF($B64="","",IF(AND($B65&gt;Dashboard!$C$54,$B65&lt;=Dashboard!$C$55,OR($C65="Buy",$C65="Sell",$C65="Dividend",$C65="Return of capital")),MAX(AA$5:AA64)+1,0))</f>
        <v/>
      </c>
      <c r="AB65" s="79" t="str">
        <f>if($B65="","",if($L65=Dashboard!$C$3,"n/a","Currency:"&amp;$L65&amp;Dashboard!$C$3))</f>
        <v/>
      </c>
      <c r="AC65" s="88" t="str">
        <f t="shared" si="13"/>
        <v/>
      </c>
      <c r="AD65" s="89">
        <f t="shared" si="14"/>
        <v>0</v>
      </c>
      <c r="AE65" s="90">
        <f t="shared" si="15"/>
        <v>0</v>
      </c>
    </row>
    <row r="66">
      <c r="A66" s="1"/>
      <c r="B66" s="91"/>
      <c r="C66" s="92"/>
      <c r="D66" s="92"/>
      <c r="E66" s="92"/>
      <c r="F66" s="94"/>
      <c r="G66" s="44">
        <f t="shared" si="1"/>
        <v>0</v>
      </c>
      <c r="H66" s="94"/>
      <c r="I66" s="92"/>
      <c r="J66" s="95"/>
      <c r="K66" s="1"/>
      <c r="L66" s="50" t="str">
        <f t="array" ref="L66">if($B66="","",index(Setup!$C$52:$C$201,match($D66,Setup!$B$52:$B$201,0),0))</f>
        <v/>
      </c>
      <c r="M66" s="52" t="str">
        <f t="shared" si="2"/>
        <v/>
      </c>
      <c r="N66" s="58">
        <f t="shared" si="3"/>
        <v>0</v>
      </c>
      <c r="O66" s="64" t="str">
        <f t="shared" si="4"/>
        <v/>
      </c>
      <c r="P66" s="64">
        <f t="shared" si="5"/>
        <v>0</v>
      </c>
      <c r="Q66" s="64">
        <f t="shared" si="6"/>
        <v>0</v>
      </c>
      <c r="R66" s="68">
        <f t="shared" si="7"/>
        <v>0</v>
      </c>
      <c r="S66" s="68">
        <f t="shared" si="8"/>
        <v>0</v>
      </c>
      <c r="T66" s="71" t="str">
        <f t="shared" si="9"/>
        <v/>
      </c>
      <c r="U66" s="79" t="str">
        <f t="array" ref="U66">IF($B66="","",IF(INDEX('Your Portfolio Holdings'!$BW$7:$BW$156,match($D66,'Your Portfolio Holdings'!$B$7:$B$156,0),0)&gt;0,PRODUCT(IF(($D$5:$D$2004=$D66)*($C$5:$C$2004="Split")*($B$5:$B$2004&lt;=Dashboard!$C$2)*($B$5:$B$2004&gt;$B66),$J$5:$J$2004,1)),1))</f>
        <v/>
      </c>
      <c r="V66" s="79">
        <f t="shared" si="10"/>
        <v>0</v>
      </c>
      <c r="W66" s="79" t="str">
        <f t="array" ref="W66">IF($B66="","",IF(INDEX('Your Portfolio Holdings'!$BW$7:$BW$156,match($D66,'Your Portfolio Holdings'!$B$7:$B$156,0),0)&gt;0,PRODUCT(IF(($D$5:$D$2004=$D66)*($C$5:$C$2004="Split")*($B$5:$B$2004&lt;=Dashboard!$C$54)*($B$5:$B$2004&gt;$B66),$J$5:$J$2004,1)),1))</f>
        <v/>
      </c>
      <c r="X66" s="79">
        <f t="shared" si="11"/>
        <v>0</v>
      </c>
      <c r="Y66" s="79" t="str">
        <f t="array" ref="Y66">IF($B66="","",IF(INDEX('Your Portfolio Holdings'!$BW$7:$BW$156,match($D66,'Your Portfolio Holdings'!$B$7:$B$156,0),0)&gt;0,PRODUCT(IF(($D$5:$D$2004=$D66)*($C$5:$C$2004="Split")*($B$5:$B$2004&lt;=Dashboard!$C$55)*($B$5:$B$2004&gt;$B66),$J$5:$J$2004,1)),1))</f>
        <v/>
      </c>
      <c r="Z66" s="79">
        <f t="shared" si="12"/>
        <v>0</v>
      </c>
      <c r="AA66" s="79" t="str">
        <f>IF($B65="","",IF(AND($B66&gt;Dashboard!$C$54,$B66&lt;=Dashboard!$C$55,OR($C66="Buy",$C66="Sell",$C66="Dividend",$C66="Return of capital")),MAX(AA$5:AA65)+1,0))</f>
        <v/>
      </c>
      <c r="AB66" s="79" t="str">
        <f>if($B66="","",if($L66=Dashboard!$C$3,"n/a","Currency:"&amp;$L66&amp;Dashboard!$C$3))</f>
        <v/>
      </c>
      <c r="AC66" s="88" t="str">
        <f t="shared" si="13"/>
        <v/>
      </c>
      <c r="AD66" s="89">
        <f t="shared" si="14"/>
        <v>0</v>
      </c>
      <c r="AE66" s="90">
        <f t="shared" si="15"/>
        <v>0</v>
      </c>
    </row>
    <row r="67">
      <c r="A67" s="1"/>
      <c r="B67" s="33"/>
      <c r="C67" s="39"/>
      <c r="D67" s="39"/>
      <c r="E67" s="39"/>
      <c r="F67" s="97"/>
      <c r="G67" s="44">
        <f t="shared" si="1"/>
        <v>0</v>
      </c>
      <c r="H67" s="97"/>
      <c r="I67" s="39"/>
      <c r="J67" s="48"/>
      <c r="K67" s="1"/>
      <c r="L67" s="50" t="str">
        <f t="array" ref="L67">if($B67="","",index(Setup!$C$52:$C$201,match($D67,Setup!$B$52:$B$201,0),0))</f>
        <v/>
      </c>
      <c r="M67" s="52" t="str">
        <f t="shared" si="2"/>
        <v/>
      </c>
      <c r="N67" s="58">
        <f t="shared" si="3"/>
        <v>0</v>
      </c>
      <c r="O67" s="64" t="str">
        <f t="shared" si="4"/>
        <v/>
      </c>
      <c r="P67" s="64">
        <f t="shared" si="5"/>
        <v>0</v>
      </c>
      <c r="Q67" s="64">
        <f t="shared" si="6"/>
        <v>0</v>
      </c>
      <c r="R67" s="68">
        <f t="shared" si="7"/>
        <v>0</v>
      </c>
      <c r="S67" s="68">
        <f t="shared" si="8"/>
        <v>0</v>
      </c>
      <c r="T67" s="71" t="str">
        <f t="shared" si="9"/>
        <v/>
      </c>
      <c r="U67" s="79" t="str">
        <f t="array" ref="U67">IF($B67="","",IF(INDEX('Your Portfolio Holdings'!$BW$7:$BW$156,match($D67,'Your Portfolio Holdings'!$B$7:$B$156,0),0)&gt;0,PRODUCT(IF(($D$5:$D$2004=$D67)*($C$5:$C$2004="Split")*($B$5:$B$2004&lt;=Dashboard!$C$2)*($B$5:$B$2004&gt;$B67),$J$5:$J$2004,1)),1))</f>
        <v/>
      </c>
      <c r="V67" s="79">
        <f t="shared" si="10"/>
        <v>0</v>
      </c>
      <c r="W67" s="79" t="str">
        <f t="array" ref="W67">IF($B67="","",IF(INDEX('Your Portfolio Holdings'!$BW$7:$BW$156,match($D67,'Your Portfolio Holdings'!$B$7:$B$156,0),0)&gt;0,PRODUCT(IF(($D$5:$D$2004=$D67)*($C$5:$C$2004="Split")*($B$5:$B$2004&lt;=Dashboard!$C$54)*($B$5:$B$2004&gt;$B67),$J$5:$J$2004,1)),1))</f>
        <v/>
      </c>
      <c r="X67" s="79">
        <f t="shared" si="11"/>
        <v>0</v>
      </c>
      <c r="Y67" s="79" t="str">
        <f t="array" ref="Y67">IF($B67="","",IF(INDEX('Your Portfolio Holdings'!$BW$7:$BW$156,match($D67,'Your Portfolio Holdings'!$B$7:$B$156,0),0)&gt;0,PRODUCT(IF(($D$5:$D$2004=$D67)*($C$5:$C$2004="Split")*($B$5:$B$2004&lt;=Dashboard!$C$55)*($B$5:$B$2004&gt;$B67),$J$5:$J$2004,1)),1))</f>
        <v/>
      </c>
      <c r="Z67" s="79">
        <f t="shared" si="12"/>
        <v>0</v>
      </c>
      <c r="AA67" s="79" t="str">
        <f>IF($B66="","",IF(AND($B67&gt;Dashboard!$C$54,$B67&lt;=Dashboard!$C$55,OR($C67="Buy",$C67="Sell",$C67="Dividend",$C67="Return of capital")),MAX(AA$5:AA66)+1,0))</f>
        <v/>
      </c>
      <c r="AB67" s="79" t="str">
        <f>if($B67="","",if($L67=Dashboard!$C$3,"n/a","Currency:"&amp;$L67&amp;Dashboard!$C$3))</f>
        <v/>
      </c>
      <c r="AC67" s="88" t="str">
        <f t="shared" si="13"/>
        <v/>
      </c>
      <c r="AD67" s="89">
        <f t="shared" si="14"/>
        <v>0</v>
      </c>
      <c r="AE67" s="90">
        <f t="shared" si="15"/>
        <v>0</v>
      </c>
    </row>
    <row r="68">
      <c r="A68" s="1"/>
      <c r="B68" s="91"/>
      <c r="C68" s="92"/>
      <c r="D68" s="92"/>
      <c r="E68" s="92"/>
      <c r="F68" s="94"/>
      <c r="G68" s="44">
        <f t="shared" si="1"/>
        <v>0</v>
      </c>
      <c r="H68" s="94"/>
      <c r="I68" s="92"/>
      <c r="J68" s="95"/>
      <c r="K68" s="1"/>
      <c r="L68" s="50" t="str">
        <f t="array" ref="L68">if($B68="","",index(Setup!$C$52:$C$201,match($D68,Setup!$B$52:$B$201,0),0))</f>
        <v/>
      </c>
      <c r="M68" s="52" t="str">
        <f t="shared" si="2"/>
        <v/>
      </c>
      <c r="N68" s="58">
        <f t="shared" si="3"/>
        <v>0</v>
      </c>
      <c r="O68" s="64" t="str">
        <f t="shared" si="4"/>
        <v/>
      </c>
      <c r="P68" s="64">
        <f t="shared" si="5"/>
        <v>0</v>
      </c>
      <c r="Q68" s="64">
        <f t="shared" si="6"/>
        <v>0</v>
      </c>
      <c r="R68" s="68">
        <f t="shared" si="7"/>
        <v>0</v>
      </c>
      <c r="S68" s="68">
        <f t="shared" si="8"/>
        <v>0</v>
      </c>
      <c r="T68" s="71" t="str">
        <f t="shared" si="9"/>
        <v/>
      </c>
      <c r="U68" s="79" t="str">
        <f t="array" ref="U68">IF($B68="","",IF(INDEX('Your Portfolio Holdings'!$BW$7:$BW$156,match($D68,'Your Portfolio Holdings'!$B$7:$B$156,0),0)&gt;0,PRODUCT(IF(($D$5:$D$2004=$D68)*($C$5:$C$2004="Split")*($B$5:$B$2004&lt;=Dashboard!$C$2)*($B$5:$B$2004&gt;$B68),$J$5:$J$2004,1)),1))</f>
        <v/>
      </c>
      <c r="V68" s="79">
        <f t="shared" si="10"/>
        <v>0</v>
      </c>
      <c r="W68" s="79" t="str">
        <f t="array" ref="W68">IF($B68="","",IF(INDEX('Your Portfolio Holdings'!$BW$7:$BW$156,match($D68,'Your Portfolio Holdings'!$B$7:$B$156,0),0)&gt;0,PRODUCT(IF(($D$5:$D$2004=$D68)*($C$5:$C$2004="Split")*($B$5:$B$2004&lt;=Dashboard!$C$54)*($B$5:$B$2004&gt;$B68),$J$5:$J$2004,1)),1))</f>
        <v/>
      </c>
      <c r="X68" s="79">
        <f t="shared" si="11"/>
        <v>0</v>
      </c>
      <c r="Y68" s="79" t="str">
        <f t="array" ref="Y68">IF($B68="","",IF(INDEX('Your Portfolio Holdings'!$BW$7:$BW$156,match($D68,'Your Portfolio Holdings'!$B$7:$B$156,0),0)&gt;0,PRODUCT(IF(($D$5:$D$2004=$D68)*($C$5:$C$2004="Split")*($B$5:$B$2004&lt;=Dashboard!$C$55)*($B$5:$B$2004&gt;$B68),$J$5:$J$2004,1)),1))</f>
        <v/>
      </c>
      <c r="Z68" s="79">
        <f t="shared" si="12"/>
        <v>0</v>
      </c>
      <c r="AA68" s="79" t="str">
        <f>IF($B67="","",IF(AND($B68&gt;Dashboard!$C$54,$B68&lt;=Dashboard!$C$55,OR($C68="Buy",$C68="Sell",$C68="Dividend",$C68="Return of capital")),MAX(AA$5:AA67)+1,0))</f>
        <v/>
      </c>
      <c r="AB68" s="79" t="str">
        <f>if($B68="","",if($L68=Dashboard!$C$3,"n/a","Currency:"&amp;$L68&amp;Dashboard!$C$3))</f>
        <v/>
      </c>
      <c r="AC68" s="88" t="str">
        <f t="shared" si="13"/>
        <v/>
      </c>
      <c r="AD68" s="89">
        <f t="shared" si="14"/>
        <v>0</v>
      </c>
      <c r="AE68" s="90">
        <f t="shared" si="15"/>
        <v>0</v>
      </c>
    </row>
    <row r="69">
      <c r="A69" s="1"/>
      <c r="B69" s="96"/>
      <c r="C69" s="39"/>
      <c r="D69" s="39"/>
      <c r="E69" s="39"/>
      <c r="F69" s="44"/>
      <c r="G69" s="44">
        <f t="shared" si="1"/>
        <v>0</v>
      </c>
      <c r="H69" s="97"/>
      <c r="I69" s="39"/>
      <c r="J69" s="48"/>
      <c r="K69" s="1"/>
      <c r="L69" s="50" t="str">
        <f t="array" ref="L69">if($B69="","",index(Setup!$C$52:$C$201,match($D69,Setup!$B$52:$B$201,0),0))</f>
        <v/>
      </c>
      <c r="M69" s="52" t="str">
        <f t="shared" si="2"/>
        <v/>
      </c>
      <c r="N69" s="58">
        <f t="shared" si="3"/>
        <v>0</v>
      </c>
      <c r="O69" s="64" t="str">
        <f t="shared" si="4"/>
        <v/>
      </c>
      <c r="P69" s="64">
        <f t="shared" si="5"/>
        <v>0</v>
      </c>
      <c r="Q69" s="64">
        <f t="shared" si="6"/>
        <v>0</v>
      </c>
      <c r="R69" s="68">
        <f t="shared" si="7"/>
        <v>0</v>
      </c>
      <c r="S69" s="68">
        <f t="shared" si="8"/>
        <v>0</v>
      </c>
      <c r="T69" s="71" t="str">
        <f t="shared" si="9"/>
        <v/>
      </c>
      <c r="U69" s="79" t="str">
        <f t="array" ref="U69">IF($B69="","",IF(INDEX('Your Portfolio Holdings'!$BW$7:$BW$156,match($D69,'Your Portfolio Holdings'!$B$7:$B$156,0),0)&gt;0,PRODUCT(IF(($D$5:$D$2004=$D69)*($C$5:$C$2004="Split")*($B$5:$B$2004&lt;=Dashboard!$C$2)*($B$5:$B$2004&gt;$B69),$J$5:$J$2004,1)),1))</f>
        <v/>
      </c>
      <c r="V69" s="79">
        <f t="shared" si="10"/>
        <v>0</v>
      </c>
      <c r="W69" s="79" t="str">
        <f t="array" ref="W69">IF($B69="","",IF(INDEX('Your Portfolio Holdings'!$BW$7:$BW$156,match($D69,'Your Portfolio Holdings'!$B$7:$B$156,0),0)&gt;0,PRODUCT(IF(($D$5:$D$2004=$D69)*($C$5:$C$2004="Split")*($B$5:$B$2004&lt;=Dashboard!$C$54)*($B$5:$B$2004&gt;$B69),$J$5:$J$2004,1)),1))</f>
        <v/>
      </c>
      <c r="X69" s="79">
        <f t="shared" si="11"/>
        <v>0</v>
      </c>
      <c r="Y69" s="79" t="str">
        <f t="array" ref="Y69">IF($B69="","",IF(INDEX('Your Portfolio Holdings'!$BW$7:$BW$156,match($D69,'Your Portfolio Holdings'!$B$7:$B$156,0),0)&gt;0,PRODUCT(IF(($D$5:$D$2004=$D69)*($C$5:$C$2004="Split")*($B$5:$B$2004&lt;=Dashboard!$C$55)*($B$5:$B$2004&gt;$B69),$J$5:$J$2004,1)),1))</f>
        <v/>
      </c>
      <c r="Z69" s="79">
        <f t="shared" si="12"/>
        <v>0</v>
      </c>
      <c r="AA69" s="79" t="str">
        <f>IF($B68="","",IF(AND($B69&gt;Dashboard!$C$54,$B69&lt;=Dashboard!$C$55,OR($C69="Buy",$C69="Sell",$C69="Dividend",$C69="Return of capital")),MAX(AA$5:AA68)+1,0))</f>
        <v/>
      </c>
      <c r="AB69" s="79" t="str">
        <f>if($B69="","",if($L69=Dashboard!$C$3,"n/a","Currency:"&amp;$L69&amp;Dashboard!$C$3))</f>
        <v/>
      </c>
      <c r="AC69" s="88" t="str">
        <f t="shared" si="13"/>
        <v/>
      </c>
      <c r="AD69" s="89">
        <f t="shared" si="14"/>
        <v>0</v>
      </c>
      <c r="AE69" s="90">
        <f t="shared" si="15"/>
        <v>0</v>
      </c>
    </row>
    <row r="70">
      <c r="A70" s="1"/>
      <c r="B70" s="91"/>
      <c r="C70" s="92"/>
      <c r="D70" s="92"/>
      <c r="E70" s="92"/>
      <c r="F70" s="93"/>
      <c r="G70" s="44">
        <f t="shared" si="1"/>
        <v>0</v>
      </c>
      <c r="H70" s="94"/>
      <c r="I70" s="92"/>
      <c r="J70" s="95"/>
      <c r="K70" s="1"/>
      <c r="L70" s="50" t="str">
        <f t="array" ref="L70">if($B70="","",index(Setup!$C$52:$C$201,match($D70,Setup!$B$52:$B$201,0),0))</f>
        <v/>
      </c>
      <c r="M70" s="52" t="str">
        <f t="shared" si="2"/>
        <v/>
      </c>
      <c r="N70" s="58">
        <f t="shared" si="3"/>
        <v>0</v>
      </c>
      <c r="O70" s="64" t="str">
        <f t="shared" si="4"/>
        <v/>
      </c>
      <c r="P70" s="64">
        <f t="shared" si="5"/>
        <v>0</v>
      </c>
      <c r="Q70" s="64">
        <f t="shared" si="6"/>
        <v>0</v>
      </c>
      <c r="R70" s="68">
        <f t="shared" si="7"/>
        <v>0</v>
      </c>
      <c r="S70" s="68">
        <f t="shared" si="8"/>
        <v>0</v>
      </c>
      <c r="T70" s="71" t="str">
        <f t="shared" si="9"/>
        <v/>
      </c>
      <c r="U70" s="79" t="str">
        <f t="array" ref="U70">IF($B70="","",IF(INDEX('Your Portfolio Holdings'!$BW$7:$BW$156,match($D70,'Your Portfolio Holdings'!$B$7:$B$156,0),0)&gt;0,PRODUCT(IF(($D$5:$D$2004=$D70)*($C$5:$C$2004="Split")*($B$5:$B$2004&lt;=Dashboard!$C$2)*($B$5:$B$2004&gt;$B70),$J$5:$J$2004,1)),1))</f>
        <v/>
      </c>
      <c r="V70" s="79">
        <f t="shared" si="10"/>
        <v>0</v>
      </c>
      <c r="W70" s="79" t="str">
        <f t="array" ref="W70">IF($B70="","",IF(INDEX('Your Portfolio Holdings'!$BW$7:$BW$156,match($D70,'Your Portfolio Holdings'!$B$7:$B$156,0),0)&gt;0,PRODUCT(IF(($D$5:$D$2004=$D70)*($C$5:$C$2004="Split")*($B$5:$B$2004&lt;=Dashboard!$C$54)*($B$5:$B$2004&gt;$B70),$J$5:$J$2004,1)),1))</f>
        <v/>
      </c>
      <c r="X70" s="79">
        <f t="shared" si="11"/>
        <v>0</v>
      </c>
      <c r="Y70" s="79" t="str">
        <f t="array" ref="Y70">IF($B70="","",IF(INDEX('Your Portfolio Holdings'!$BW$7:$BW$156,match($D70,'Your Portfolio Holdings'!$B$7:$B$156,0),0)&gt;0,PRODUCT(IF(($D$5:$D$2004=$D70)*($C$5:$C$2004="Split")*($B$5:$B$2004&lt;=Dashboard!$C$55)*($B$5:$B$2004&gt;$B70),$J$5:$J$2004,1)),1))</f>
        <v/>
      </c>
      <c r="Z70" s="79">
        <f t="shared" si="12"/>
        <v>0</v>
      </c>
      <c r="AA70" s="79" t="str">
        <f>IF($B69="","",IF(AND($B70&gt;Dashboard!$C$54,$B70&lt;=Dashboard!$C$55,OR($C70="Buy",$C70="Sell",$C70="Dividend",$C70="Return of capital")),MAX(AA$5:AA69)+1,0))</f>
        <v/>
      </c>
      <c r="AB70" s="79" t="str">
        <f>if($B70="","",if($L70=Dashboard!$C$3,"n/a","Currency:"&amp;$L70&amp;Dashboard!$C$3))</f>
        <v/>
      </c>
      <c r="AC70" s="88" t="str">
        <f t="shared" si="13"/>
        <v/>
      </c>
      <c r="AD70" s="89">
        <f t="shared" si="14"/>
        <v>0</v>
      </c>
      <c r="AE70" s="90">
        <f t="shared" si="15"/>
        <v>0</v>
      </c>
    </row>
    <row r="71">
      <c r="A71" s="1"/>
      <c r="B71" s="96"/>
      <c r="C71" s="39"/>
      <c r="D71" s="39"/>
      <c r="E71" s="39"/>
      <c r="F71" s="44"/>
      <c r="G71" s="44">
        <f t="shared" si="1"/>
        <v>0</v>
      </c>
      <c r="H71" s="97"/>
      <c r="I71" s="39"/>
      <c r="J71" s="48"/>
      <c r="K71" s="1"/>
      <c r="L71" s="50" t="str">
        <f t="array" ref="L71">if($B71="","",index(Setup!$C$52:$C$201,match($D71,Setup!$B$52:$B$201,0),0))</f>
        <v/>
      </c>
      <c r="M71" s="52" t="str">
        <f t="shared" si="2"/>
        <v/>
      </c>
      <c r="N71" s="58">
        <f t="shared" si="3"/>
        <v>0</v>
      </c>
      <c r="O71" s="64" t="str">
        <f t="shared" si="4"/>
        <v/>
      </c>
      <c r="P71" s="64">
        <f t="shared" si="5"/>
        <v>0</v>
      </c>
      <c r="Q71" s="64">
        <f t="shared" si="6"/>
        <v>0</v>
      </c>
      <c r="R71" s="68">
        <f t="shared" si="7"/>
        <v>0</v>
      </c>
      <c r="S71" s="68">
        <f t="shared" si="8"/>
        <v>0</v>
      </c>
      <c r="T71" s="71" t="str">
        <f t="shared" si="9"/>
        <v/>
      </c>
      <c r="U71" s="79" t="str">
        <f t="array" ref="U71">IF($B71="","",IF(INDEX('Your Portfolio Holdings'!$BW$7:$BW$156,match($D71,'Your Portfolio Holdings'!$B$7:$B$156,0),0)&gt;0,PRODUCT(IF(($D$5:$D$2004=$D71)*($C$5:$C$2004="Split")*($B$5:$B$2004&lt;=Dashboard!$C$2)*($B$5:$B$2004&gt;$B71),$J$5:$J$2004,1)),1))</f>
        <v/>
      </c>
      <c r="V71" s="79">
        <f t="shared" si="10"/>
        <v>0</v>
      </c>
      <c r="W71" s="79" t="str">
        <f t="array" ref="W71">IF($B71="","",IF(INDEX('Your Portfolio Holdings'!$BW$7:$BW$156,match($D71,'Your Portfolio Holdings'!$B$7:$B$156,0),0)&gt;0,PRODUCT(IF(($D$5:$D$2004=$D71)*($C$5:$C$2004="Split")*($B$5:$B$2004&lt;=Dashboard!$C$54)*($B$5:$B$2004&gt;$B71),$J$5:$J$2004,1)),1))</f>
        <v/>
      </c>
      <c r="X71" s="79">
        <f t="shared" si="11"/>
        <v>0</v>
      </c>
      <c r="Y71" s="79" t="str">
        <f t="array" ref="Y71">IF($B71="","",IF(INDEX('Your Portfolio Holdings'!$BW$7:$BW$156,match($D71,'Your Portfolio Holdings'!$B$7:$B$156,0),0)&gt;0,PRODUCT(IF(($D$5:$D$2004=$D71)*($C$5:$C$2004="Split")*($B$5:$B$2004&lt;=Dashboard!$C$55)*($B$5:$B$2004&gt;$B71),$J$5:$J$2004,1)),1))</f>
        <v/>
      </c>
      <c r="Z71" s="79">
        <f t="shared" si="12"/>
        <v>0</v>
      </c>
      <c r="AA71" s="79" t="str">
        <f>IF($B70="","",IF(AND($B71&gt;Dashboard!$C$54,$B71&lt;=Dashboard!$C$55,OR($C71="Buy",$C71="Sell",$C71="Dividend",$C71="Return of capital")),MAX(AA$5:AA70)+1,0))</f>
        <v/>
      </c>
      <c r="AB71" s="79" t="str">
        <f>if($B71="","",if($L71=Dashboard!$C$3,"n/a","Currency:"&amp;$L71&amp;Dashboard!$C$3))</f>
        <v/>
      </c>
      <c r="AC71" s="88" t="str">
        <f t="shared" si="13"/>
        <v/>
      </c>
      <c r="AD71" s="89">
        <f t="shared" si="14"/>
        <v>0</v>
      </c>
      <c r="AE71" s="90">
        <f t="shared" si="15"/>
        <v>0</v>
      </c>
    </row>
    <row r="72">
      <c r="A72" s="1"/>
      <c r="B72" s="91"/>
      <c r="C72" s="92"/>
      <c r="D72" s="92"/>
      <c r="E72" s="92"/>
      <c r="F72" s="93"/>
      <c r="G72" s="44">
        <f t="shared" si="1"/>
        <v>0</v>
      </c>
      <c r="H72" s="94"/>
      <c r="I72" s="92"/>
      <c r="J72" s="95"/>
      <c r="K72" s="1"/>
      <c r="L72" s="50" t="str">
        <f t="array" ref="L72">if($B72="","",index(Setup!$C$52:$C$201,match($D72,Setup!$B$52:$B$201,0),0))</f>
        <v/>
      </c>
      <c r="M72" s="52" t="str">
        <f t="shared" si="2"/>
        <v/>
      </c>
      <c r="N72" s="58">
        <f t="shared" si="3"/>
        <v>0</v>
      </c>
      <c r="O72" s="64" t="str">
        <f t="shared" si="4"/>
        <v/>
      </c>
      <c r="P72" s="64">
        <f t="shared" si="5"/>
        <v>0</v>
      </c>
      <c r="Q72" s="64">
        <f t="shared" si="6"/>
        <v>0</v>
      </c>
      <c r="R72" s="68">
        <f t="shared" si="7"/>
        <v>0</v>
      </c>
      <c r="S72" s="68">
        <f t="shared" si="8"/>
        <v>0</v>
      </c>
      <c r="T72" s="71" t="str">
        <f t="shared" si="9"/>
        <v/>
      </c>
      <c r="U72" s="79" t="str">
        <f t="array" ref="U72">IF($B72="","",IF(INDEX('Your Portfolio Holdings'!$BW$7:$BW$156,match($D72,'Your Portfolio Holdings'!$B$7:$B$156,0),0)&gt;0,PRODUCT(IF(($D$5:$D$2004=$D72)*($C$5:$C$2004="Split")*($B$5:$B$2004&lt;=Dashboard!$C$2)*($B$5:$B$2004&gt;$B72),$J$5:$J$2004,1)),1))</f>
        <v/>
      </c>
      <c r="V72" s="79">
        <f t="shared" si="10"/>
        <v>0</v>
      </c>
      <c r="W72" s="79" t="str">
        <f t="array" ref="W72">IF($B72="","",IF(INDEX('Your Portfolio Holdings'!$BW$7:$BW$156,match($D72,'Your Portfolio Holdings'!$B$7:$B$156,0),0)&gt;0,PRODUCT(IF(($D$5:$D$2004=$D72)*($C$5:$C$2004="Split")*($B$5:$B$2004&lt;=Dashboard!$C$54)*($B$5:$B$2004&gt;$B72),$J$5:$J$2004,1)),1))</f>
        <v/>
      </c>
      <c r="X72" s="79">
        <f t="shared" si="11"/>
        <v>0</v>
      </c>
      <c r="Y72" s="79" t="str">
        <f t="array" ref="Y72">IF($B72="","",IF(INDEX('Your Portfolio Holdings'!$BW$7:$BW$156,match($D72,'Your Portfolio Holdings'!$B$7:$B$156,0),0)&gt;0,PRODUCT(IF(($D$5:$D$2004=$D72)*($C$5:$C$2004="Split")*($B$5:$B$2004&lt;=Dashboard!$C$55)*($B$5:$B$2004&gt;$B72),$J$5:$J$2004,1)),1))</f>
        <v/>
      </c>
      <c r="Z72" s="79">
        <f t="shared" si="12"/>
        <v>0</v>
      </c>
      <c r="AA72" s="79" t="str">
        <f>IF($B71="","",IF(AND($B72&gt;Dashboard!$C$54,$B72&lt;=Dashboard!$C$55,OR($C72="Buy",$C72="Sell",$C72="Dividend",$C72="Return of capital")),MAX(AA$5:AA71)+1,0))</f>
        <v/>
      </c>
      <c r="AB72" s="79" t="str">
        <f>if($B72="","",if($L72=Dashboard!$C$3,"n/a","Currency:"&amp;$L72&amp;Dashboard!$C$3))</f>
        <v/>
      </c>
      <c r="AC72" s="88" t="str">
        <f t="shared" si="13"/>
        <v/>
      </c>
      <c r="AD72" s="89">
        <f t="shared" si="14"/>
        <v>0</v>
      </c>
      <c r="AE72" s="90">
        <f t="shared" si="15"/>
        <v>0</v>
      </c>
    </row>
    <row r="73">
      <c r="A73" s="1"/>
      <c r="B73" s="96"/>
      <c r="C73" s="39"/>
      <c r="D73" s="39"/>
      <c r="E73" s="39"/>
      <c r="F73" s="44"/>
      <c r="G73" s="44">
        <f t="shared" si="1"/>
        <v>0</v>
      </c>
      <c r="H73" s="97"/>
      <c r="I73" s="39"/>
      <c r="J73" s="48"/>
      <c r="K73" s="1"/>
      <c r="L73" s="50" t="str">
        <f t="array" ref="L73">if($B73="","",index(Setup!$C$52:$C$201,match($D73,Setup!$B$52:$B$201,0),0))</f>
        <v/>
      </c>
      <c r="M73" s="52" t="str">
        <f t="shared" si="2"/>
        <v/>
      </c>
      <c r="N73" s="58">
        <f t="shared" si="3"/>
        <v>0</v>
      </c>
      <c r="O73" s="64" t="str">
        <f t="shared" si="4"/>
        <v/>
      </c>
      <c r="P73" s="64">
        <f t="shared" si="5"/>
        <v>0</v>
      </c>
      <c r="Q73" s="64">
        <f t="shared" si="6"/>
        <v>0</v>
      </c>
      <c r="R73" s="68">
        <f t="shared" si="7"/>
        <v>0</v>
      </c>
      <c r="S73" s="68">
        <f t="shared" si="8"/>
        <v>0</v>
      </c>
      <c r="T73" s="71" t="str">
        <f t="shared" si="9"/>
        <v/>
      </c>
      <c r="U73" s="79" t="str">
        <f t="array" ref="U73">IF($B73="","",IF(INDEX('Your Portfolio Holdings'!$BW$7:$BW$156,match($D73,'Your Portfolio Holdings'!$B$7:$B$156,0),0)&gt;0,PRODUCT(IF(($D$5:$D$2004=$D73)*($C$5:$C$2004="Split")*($B$5:$B$2004&lt;=Dashboard!$C$2)*($B$5:$B$2004&gt;$B73),$J$5:$J$2004,1)),1))</f>
        <v/>
      </c>
      <c r="V73" s="79">
        <f t="shared" si="10"/>
        <v>0</v>
      </c>
      <c r="W73" s="79" t="str">
        <f t="array" ref="W73">IF($B73="","",IF(INDEX('Your Portfolio Holdings'!$BW$7:$BW$156,match($D73,'Your Portfolio Holdings'!$B$7:$B$156,0),0)&gt;0,PRODUCT(IF(($D$5:$D$2004=$D73)*($C$5:$C$2004="Split")*($B$5:$B$2004&lt;=Dashboard!$C$54)*($B$5:$B$2004&gt;$B73),$J$5:$J$2004,1)),1))</f>
        <v/>
      </c>
      <c r="X73" s="79">
        <f t="shared" si="11"/>
        <v>0</v>
      </c>
      <c r="Y73" s="79" t="str">
        <f t="array" ref="Y73">IF($B73="","",IF(INDEX('Your Portfolio Holdings'!$BW$7:$BW$156,match($D73,'Your Portfolio Holdings'!$B$7:$B$156,0),0)&gt;0,PRODUCT(IF(($D$5:$D$2004=$D73)*($C$5:$C$2004="Split")*($B$5:$B$2004&lt;=Dashboard!$C$55)*($B$5:$B$2004&gt;$B73),$J$5:$J$2004,1)),1))</f>
        <v/>
      </c>
      <c r="Z73" s="79">
        <f t="shared" si="12"/>
        <v>0</v>
      </c>
      <c r="AA73" s="79" t="str">
        <f>IF($B72="","",IF(AND($B73&gt;Dashboard!$C$54,$B73&lt;=Dashboard!$C$55,OR($C73="Buy",$C73="Sell",$C73="Dividend",$C73="Return of capital")),MAX(AA$5:AA72)+1,0))</f>
        <v/>
      </c>
      <c r="AB73" s="79" t="str">
        <f>if($B73="","",if($L73=Dashboard!$C$3,"n/a","Currency:"&amp;$L73&amp;Dashboard!$C$3))</f>
        <v/>
      </c>
      <c r="AC73" s="88" t="str">
        <f t="shared" si="13"/>
        <v/>
      </c>
      <c r="AD73" s="89">
        <f t="shared" si="14"/>
        <v>0</v>
      </c>
      <c r="AE73" s="90">
        <f t="shared" si="15"/>
        <v>0</v>
      </c>
    </row>
    <row r="74">
      <c r="A74" s="1"/>
      <c r="B74" s="399"/>
      <c r="C74" s="92"/>
      <c r="D74" s="92"/>
      <c r="E74" s="92"/>
      <c r="F74" s="93"/>
      <c r="G74" s="44">
        <f t="shared" si="1"/>
        <v>0</v>
      </c>
      <c r="H74" s="94"/>
      <c r="I74" s="92"/>
      <c r="J74" s="95"/>
      <c r="K74" s="1"/>
      <c r="L74" s="50" t="str">
        <f t="array" ref="L74">if($B74="","",index(Setup!$C$52:$C$201,match($D74,Setup!$B$52:$B$201,0),0))</f>
        <v/>
      </c>
      <c r="M74" s="52" t="str">
        <f t="shared" si="2"/>
        <v/>
      </c>
      <c r="N74" s="58">
        <f t="shared" si="3"/>
        <v>0</v>
      </c>
      <c r="O74" s="64" t="str">
        <f t="shared" si="4"/>
        <v/>
      </c>
      <c r="P74" s="64">
        <f t="shared" si="5"/>
        <v>0</v>
      </c>
      <c r="Q74" s="64">
        <f t="shared" si="6"/>
        <v>0</v>
      </c>
      <c r="R74" s="68">
        <f t="shared" si="7"/>
        <v>0</v>
      </c>
      <c r="S74" s="68">
        <f t="shared" si="8"/>
        <v>0</v>
      </c>
      <c r="T74" s="71" t="str">
        <f t="shared" si="9"/>
        <v/>
      </c>
      <c r="U74" s="79" t="str">
        <f t="array" ref="U74">IF($B74="","",IF(INDEX('Your Portfolio Holdings'!$BW$7:$BW$156,match($D74,'Your Portfolio Holdings'!$B$7:$B$156,0),0)&gt;0,PRODUCT(IF(($D$5:$D$2004=$D74)*($C$5:$C$2004="Split")*($B$5:$B$2004&lt;=Dashboard!$C$2)*($B$5:$B$2004&gt;$B74),$J$5:$J$2004,1)),1))</f>
        <v/>
      </c>
      <c r="V74" s="79">
        <f t="shared" si="10"/>
        <v>0</v>
      </c>
      <c r="W74" s="79" t="str">
        <f t="array" ref="W74">IF($B74="","",IF(INDEX('Your Portfolio Holdings'!$BW$7:$BW$156,match($D74,'Your Portfolio Holdings'!$B$7:$B$156,0),0)&gt;0,PRODUCT(IF(($D$5:$D$2004=$D74)*($C$5:$C$2004="Split")*($B$5:$B$2004&lt;=Dashboard!$C$54)*($B$5:$B$2004&gt;$B74),$J$5:$J$2004,1)),1))</f>
        <v/>
      </c>
      <c r="X74" s="79">
        <f t="shared" si="11"/>
        <v>0</v>
      </c>
      <c r="Y74" s="79" t="str">
        <f t="array" ref="Y74">IF($B74="","",IF(INDEX('Your Portfolio Holdings'!$BW$7:$BW$156,match($D74,'Your Portfolio Holdings'!$B$7:$B$156,0),0)&gt;0,PRODUCT(IF(($D$5:$D$2004=$D74)*($C$5:$C$2004="Split")*($B$5:$B$2004&lt;=Dashboard!$C$55)*($B$5:$B$2004&gt;$B74),$J$5:$J$2004,1)),1))</f>
        <v/>
      </c>
      <c r="Z74" s="79">
        <f t="shared" si="12"/>
        <v>0</v>
      </c>
      <c r="AA74" s="79" t="str">
        <f>IF($B73="","",IF(AND($B74&gt;Dashboard!$C$54,$B74&lt;=Dashboard!$C$55,OR($C74="Buy",$C74="Sell",$C74="Dividend",$C74="Return of capital")),MAX(AA$5:AA73)+1,0))</f>
        <v/>
      </c>
      <c r="AB74" s="79" t="str">
        <f>if($B74="","",if($L74=Dashboard!$C$3,"n/a","Currency:"&amp;$L74&amp;Dashboard!$C$3))</f>
        <v/>
      </c>
      <c r="AC74" s="88" t="str">
        <f t="shared" si="13"/>
        <v/>
      </c>
      <c r="AD74" s="89">
        <f t="shared" si="14"/>
        <v>0</v>
      </c>
      <c r="AE74" s="90">
        <f t="shared" si="15"/>
        <v>0</v>
      </c>
    </row>
    <row r="75">
      <c r="A75" s="1"/>
      <c r="B75" s="33"/>
      <c r="C75" s="39"/>
      <c r="D75" s="39"/>
      <c r="E75" s="39"/>
      <c r="F75" s="44"/>
      <c r="G75" s="44">
        <f t="shared" si="1"/>
        <v>0</v>
      </c>
      <c r="H75" s="97"/>
      <c r="I75" s="39"/>
      <c r="J75" s="48"/>
      <c r="K75" s="1"/>
      <c r="L75" s="50" t="str">
        <f t="array" ref="L75">if($B75="","",index(Setup!$C$52:$C$201,match($D75,Setup!$B$52:$B$201,0),0))</f>
        <v/>
      </c>
      <c r="M75" s="52" t="str">
        <f t="shared" si="2"/>
        <v/>
      </c>
      <c r="N75" s="58">
        <f t="shared" si="3"/>
        <v>0</v>
      </c>
      <c r="O75" s="64" t="str">
        <f t="shared" si="4"/>
        <v/>
      </c>
      <c r="P75" s="64">
        <f t="shared" si="5"/>
        <v>0</v>
      </c>
      <c r="Q75" s="64">
        <f t="shared" si="6"/>
        <v>0</v>
      </c>
      <c r="R75" s="68">
        <f t="shared" si="7"/>
        <v>0</v>
      </c>
      <c r="S75" s="68">
        <f t="shared" si="8"/>
        <v>0</v>
      </c>
      <c r="T75" s="71" t="str">
        <f t="shared" si="9"/>
        <v/>
      </c>
      <c r="U75" s="79" t="str">
        <f t="array" ref="U75">IF($B75="","",IF(INDEX('Your Portfolio Holdings'!$BW$7:$BW$156,match($D75,'Your Portfolio Holdings'!$B$7:$B$156,0),0)&gt;0,PRODUCT(IF(($D$5:$D$2004=$D75)*($C$5:$C$2004="Split")*($B$5:$B$2004&lt;=Dashboard!$C$2)*($B$5:$B$2004&gt;$B75),$J$5:$J$2004,1)),1))</f>
        <v/>
      </c>
      <c r="V75" s="79">
        <f t="shared" si="10"/>
        <v>0</v>
      </c>
      <c r="W75" s="79" t="str">
        <f t="array" ref="W75">IF($B75="","",IF(INDEX('Your Portfolio Holdings'!$BW$7:$BW$156,match($D75,'Your Portfolio Holdings'!$B$7:$B$156,0),0)&gt;0,PRODUCT(IF(($D$5:$D$2004=$D75)*($C$5:$C$2004="Split")*($B$5:$B$2004&lt;=Dashboard!$C$54)*($B$5:$B$2004&gt;$B75),$J$5:$J$2004,1)),1))</f>
        <v/>
      </c>
      <c r="X75" s="79">
        <f t="shared" si="11"/>
        <v>0</v>
      </c>
      <c r="Y75" s="79" t="str">
        <f t="array" ref="Y75">IF($B75="","",IF(INDEX('Your Portfolio Holdings'!$BW$7:$BW$156,match($D75,'Your Portfolio Holdings'!$B$7:$B$156,0),0)&gt;0,PRODUCT(IF(($D$5:$D$2004=$D75)*($C$5:$C$2004="Split")*($B$5:$B$2004&lt;=Dashboard!$C$55)*($B$5:$B$2004&gt;$B75),$J$5:$J$2004,1)),1))</f>
        <v/>
      </c>
      <c r="Z75" s="79">
        <f t="shared" si="12"/>
        <v>0</v>
      </c>
      <c r="AA75" s="79" t="str">
        <f>IF($B74="","",IF(AND($B75&gt;Dashboard!$C$54,$B75&lt;=Dashboard!$C$55,OR($C75="Buy",$C75="Sell",$C75="Dividend",$C75="Return of capital")),MAX(AA$5:AA74)+1,0))</f>
        <v/>
      </c>
      <c r="AB75" s="79" t="str">
        <f>if($B75="","",if($L75=Dashboard!$C$3,"n/a","Currency:"&amp;$L75&amp;Dashboard!$C$3))</f>
        <v/>
      </c>
      <c r="AC75" s="88" t="str">
        <f t="shared" si="13"/>
        <v/>
      </c>
      <c r="AD75" s="89">
        <f t="shared" si="14"/>
        <v>0</v>
      </c>
      <c r="AE75" s="90">
        <f t="shared" si="15"/>
        <v>0</v>
      </c>
    </row>
    <row r="76">
      <c r="A76" s="1"/>
      <c r="B76" s="399"/>
      <c r="C76" s="92"/>
      <c r="D76" s="92"/>
      <c r="E76" s="92"/>
      <c r="F76" s="93"/>
      <c r="G76" s="44">
        <f t="shared" si="1"/>
        <v>0</v>
      </c>
      <c r="H76" s="94"/>
      <c r="I76" s="92"/>
      <c r="J76" s="95"/>
      <c r="K76" s="1"/>
      <c r="L76" s="50" t="str">
        <f t="array" ref="L76">if($B76="","",index(Setup!$C$52:$C$201,match($D76,Setup!$B$52:$B$201,0),0))</f>
        <v/>
      </c>
      <c r="M76" s="52" t="str">
        <f t="shared" si="2"/>
        <v/>
      </c>
      <c r="N76" s="58">
        <f t="shared" si="3"/>
        <v>0</v>
      </c>
      <c r="O76" s="64" t="str">
        <f t="shared" si="4"/>
        <v/>
      </c>
      <c r="P76" s="64">
        <f t="shared" si="5"/>
        <v>0</v>
      </c>
      <c r="Q76" s="64">
        <f t="shared" si="6"/>
        <v>0</v>
      </c>
      <c r="R76" s="68">
        <f t="shared" si="7"/>
        <v>0</v>
      </c>
      <c r="S76" s="68">
        <f t="shared" si="8"/>
        <v>0</v>
      </c>
      <c r="T76" s="71" t="str">
        <f t="shared" si="9"/>
        <v/>
      </c>
      <c r="U76" s="79" t="str">
        <f t="array" ref="U76">IF($B76="","",IF(INDEX('Your Portfolio Holdings'!$BW$7:$BW$156,match($D76,'Your Portfolio Holdings'!$B$7:$B$156,0),0)&gt;0,PRODUCT(IF(($D$5:$D$2004=$D76)*($C$5:$C$2004="Split")*($B$5:$B$2004&lt;=Dashboard!$C$2)*($B$5:$B$2004&gt;$B76),$J$5:$J$2004,1)),1))</f>
        <v/>
      </c>
      <c r="V76" s="79">
        <f t="shared" si="10"/>
        <v>0</v>
      </c>
      <c r="W76" s="79" t="str">
        <f t="array" ref="W76">IF($B76="","",IF(INDEX('Your Portfolio Holdings'!$BW$7:$BW$156,match($D76,'Your Portfolio Holdings'!$B$7:$B$156,0),0)&gt;0,PRODUCT(IF(($D$5:$D$2004=$D76)*($C$5:$C$2004="Split")*($B$5:$B$2004&lt;=Dashboard!$C$54)*($B$5:$B$2004&gt;$B76),$J$5:$J$2004,1)),1))</f>
        <v/>
      </c>
      <c r="X76" s="79">
        <f t="shared" si="11"/>
        <v>0</v>
      </c>
      <c r="Y76" s="79" t="str">
        <f t="array" ref="Y76">IF($B76="","",IF(INDEX('Your Portfolio Holdings'!$BW$7:$BW$156,match($D76,'Your Portfolio Holdings'!$B$7:$B$156,0),0)&gt;0,PRODUCT(IF(($D$5:$D$2004=$D76)*($C$5:$C$2004="Split")*($B$5:$B$2004&lt;=Dashboard!$C$55)*($B$5:$B$2004&gt;$B76),$J$5:$J$2004,1)),1))</f>
        <v/>
      </c>
      <c r="Z76" s="79">
        <f t="shared" si="12"/>
        <v>0</v>
      </c>
      <c r="AA76" s="79" t="str">
        <f>IF($B75="","",IF(AND($B76&gt;Dashboard!$C$54,$B76&lt;=Dashboard!$C$55,OR($C76="Buy",$C76="Sell",$C76="Dividend",$C76="Return of capital")),MAX(AA$5:AA75)+1,0))</f>
        <v/>
      </c>
      <c r="AB76" s="79" t="str">
        <f>if($B76="","",if($L76=Dashboard!$C$3,"n/a","Currency:"&amp;$L76&amp;Dashboard!$C$3))</f>
        <v/>
      </c>
      <c r="AC76" s="88" t="str">
        <f t="shared" si="13"/>
        <v/>
      </c>
      <c r="AD76" s="89">
        <f t="shared" si="14"/>
        <v>0</v>
      </c>
      <c r="AE76" s="90">
        <f t="shared" si="15"/>
        <v>0</v>
      </c>
    </row>
    <row r="77">
      <c r="A77" s="1"/>
      <c r="B77" s="33"/>
      <c r="C77" s="39"/>
      <c r="D77" s="39"/>
      <c r="E77" s="39"/>
      <c r="F77" s="44"/>
      <c r="G77" s="44">
        <f t="shared" si="1"/>
        <v>0</v>
      </c>
      <c r="H77" s="97"/>
      <c r="I77" s="39"/>
      <c r="J77" s="48"/>
      <c r="K77" s="1"/>
      <c r="L77" s="50" t="str">
        <f t="array" ref="L77">if($B77="","",index(Setup!$C$52:$C$201,match($D77,Setup!$B$52:$B$201,0),0))</f>
        <v/>
      </c>
      <c r="M77" s="52" t="str">
        <f t="shared" si="2"/>
        <v/>
      </c>
      <c r="N77" s="58">
        <f t="shared" si="3"/>
        <v>0</v>
      </c>
      <c r="O77" s="64" t="str">
        <f t="shared" si="4"/>
        <v/>
      </c>
      <c r="P77" s="64">
        <f t="shared" si="5"/>
        <v>0</v>
      </c>
      <c r="Q77" s="64">
        <f t="shared" si="6"/>
        <v>0</v>
      </c>
      <c r="R77" s="68">
        <f t="shared" si="7"/>
        <v>0</v>
      </c>
      <c r="S77" s="68">
        <f t="shared" si="8"/>
        <v>0</v>
      </c>
      <c r="T77" s="71" t="str">
        <f t="shared" si="9"/>
        <v/>
      </c>
      <c r="U77" s="79" t="str">
        <f t="array" ref="U77">IF($B77="","",IF(INDEX('Your Portfolio Holdings'!$BW$7:$BW$156,match($D77,'Your Portfolio Holdings'!$B$7:$B$156,0),0)&gt;0,PRODUCT(IF(($D$5:$D$2004=$D77)*($C$5:$C$2004="Split")*($B$5:$B$2004&lt;=Dashboard!$C$2)*($B$5:$B$2004&gt;$B77),$J$5:$J$2004,1)),1))</f>
        <v/>
      </c>
      <c r="V77" s="79">
        <f t="shared" si="10"/>
        <v>0</v>
      </c>
      <c r="W77" s="79" t="str">
        <f t="array" ref="W77">IF($B77="","",IF(INDEX('Your Portfolio Holdings'!$BW$7:$BW$156,match($D77,'Your Portfolio Holdings'!$B$7:$B$156,0),0)&gt;0,PRODUCT(IF(($D$5:$D$2004=$D77)*($C$5:$C$2004="Split")*($B$5:$B$2004&lt;=Dashboard!$C$54)*($B$5:$B$2004&gt;$B77),$J$5:$J$2004,1)),1))</f>
        <v/>
      </c>
      <c r="X77" s="79">
        <f t="shared" si="11"/>
        <v>0</v>
      </c>
      <c r="Y77" s="79" t="str">
        <f t="array" ref="Y77">IF($B77="","",IF(INDEX('Your Portfolio Holdings'!$BW$7:$BW$156,match($D77,'Your Portfolio Holdings'!$B$7:$B$156,0),0)&gt;0,PRODUCT(IF(($D$5:$D$2004=$D77)*($C$5:$C$2004="Split")*($B$5:$B$2004&lt;=Dashboard!$C$55)*($B$5:$B$2004&gt;$B77),$J$5:$J$2004,1)),1))</f>
        <v/>
      </c>
      <c r="Z77" s="79">
        <f t="shared" si="12"/>
        <v>0</v>
      </c>
      <c r="AA77" s="79" t="str">
        <f>IF($B76="","",IF(AND($B77&gt;Dashboard!$C$54,$B77&lt;=Dashboard!$C$55,OR($C77="Buy",$C77="Sell",$C77="Dividend",$C77="Return of capital")),MAX(AA$5:AA76)+1,0))</f>
        <v/>
      </c>
      <c r="AB77" s="79" t="str">
        <f>if($B77="","",if($L77=Dashboard!$C$3,"n/a","Currency:"&amp;$L77&amp;Dashboard!$C$3))</f>
        <v/>
      </c>
      <c r="AC77" s="88" t="str">
        <f t="shared" si="13"/>
        <v/>
      </c>
      <c r="AD77" s="89">
        <f t="shared" si="14"/>
        <v>0</v>
      </c>
      <c r="AE77" s="90">
        <f t="shared" si="15"/>
        <v>0</v>
      </c>
    </row>
    <row r="78">
      <c r="A78" s="1"/>
      <c r="B78" s="399"/>
      <c r="C78" s="92"/>
      <c r="D78" s="92"/>
      <c r="E78" s="92"/>
      <c r="F78" s="93"/>
      <c r="G78" s="44">
        <f t="shared" si="1"/>
        <v>0</v>
      </c>
      <c r="H78" s="94"/>
      <c r="I78" s="92"/>
      <c r="J78" s="95"/>
      <c r="K78" s="1"/>
      <c r="L78" s="50" t="str">
        <f t="array" ref="L78">if($B78="","",index(Setup!$C$52:$C$201,match($D78,Setup!$B$52:$B$201,0),0))</f>
        <v/>
      </c>
      <c r="M78" s="52" t="str">
        <f t="shared" si="2"/>
        <v/>
      </c>
      <c r="N78" s="58">
        <f t="shared" si="3"/>
        <v>0</v>
      </c>
      <c r="O78" s="64" t="str">
        <f t="shared" si="4"/>
        <v/>
      </c>
      <c r="P78" s="64">
        <f t="shared" si="5"/>
        <v>0</v>
      </c>
      <c r="Q78" s="64">
        <f t="shared" si="6"/>
        <v>0</v>
      </c>
      <c r="R78" s="68">
        <f t="shared" si="7"/>
        <v>0</v>
      </c>
      <c r="S78" s="68">
        <f t="shared" si="8"/>
        <v>0</v>
      </c>
      <c r="T78" s="71" t="str">
        <f t="shared" si="9"/>
        <v/>
      </c>
      <c r="U78" s="79" t="str">
        <f t="array" ref="U78">IF($B78="","",IF(INDEX('Your Portfolio Holdings'!$BW$7:$BW$156,match($D78,'Your Portfolio Holdings'!$B$7:$B$156,0),0)&gt;0,PRODUCT(IF(($D$5:$D$2004=$D78)*($C$5:$C$2004="Split")*($B$5:$B$2004&lt;=Dashboard!$C$2)*($B$5:$B$2004&gt;$B78),$J$5:$J$2004,1)),1))</f>
        <v/>
      </c>
      <c r="V78" s="79">
        <f t="shared" si="10"/>
        <v>0</v>
      </c>
      <c r="W78" s="79" t="str">
        <f t="array" ref="W78">IF($B78="","",IF(INDEX('Your Portfolio Holdings'!$BW$7:$BW$156,match($D78,'Your Portfolio Holdings'!$B$7:$B$156,0),0)&gt;0,PRODUCT(IF(($D$5:$D$2004=$D78)*($C$5:$C$2004="Split")*($B$5:$B$2004&lt;=Dashboard!$C$54)*($B$5:$B$2004&gt;$B78),$J$5:$J$2004,1)),1))</f>
        <v/>
      </c>
      <c r="X78" s="79">
        <f t="shared" si="11"/>
        <v>0</v>
      </c>
      <c r="Y78" s="79" t="str">
        <f t="array" ref="Y78">IF($B78="","",IF(INDEX('Your Portfolio Holdings'!$BW$7:$BW$156,match($D78,'Your Portfolio Holdings'!$B$7:$B$156,0),0)&gt;0,PRODUCT(IF(($D$5:$D$2004=$D78)*($C$5:$C$2004="Split")*($B$5:$B$2004&lt;=Dashboard!$C$55)*($B$5:$B$2004&gt;$B78),$J$5:$J$2004,1)),1))</f>
        <v/>
      </c>
      <c r="Z78" s="79">
        <f t="shared" si="12"/>
        <v>0</v>
      </c>
      <c r="AA78" s="79" t="str">
        <f>IF($B77="","",IF(AND($B78&gt;Dashboard!$C$54,$B78&lt;=Dashboard!$C$55,OR($C78="Buy",$C78="Sell",$C78="Dividend",$C78="Return of capital")),MAX(AA$5:AA77)+1,0))</f>
        <v/>
      </c>
      <c r="AB78" s="79" t="str">
        <f>if($B78="","",if($L78=Dashboard!$C$3,"n/a","Currency:"&amp;$L78&amp;Dashboard!$C$3))</f>
        <v/>
      </c>
      <c r="AC78" s="88" t="str">
        <f t="shared" si="13"/>
        <v/>
      </c>
      <c r="AD78" s="89">
        <f t="shared" si="14"/>
        <v>0</v>
      </c>
      <c r="AE78" s="90">
        <f t="shared" si="15"/>
        <v>0</v>
      </c>
    </row>
    <row r="79">
      <c r="A79" s="1"/>
      <c r="B79" s="96"/>
      <c r="C79" s="39"/>
      <c r="D79" s="39"/>
      <c r="E79" s="39"/>
      <c r="F79" s="44"/>
      <c r="G79" s="44">
        <f t="shared" si="1"/>
        <v>0</v>
      </c>
      <c r="H79" s="97"/>
      <c r="I79" s="39"/>
      <c r="J79" s="48"/>
      <c r="K79" s="1"/>
      <c r="L79" s="50" t="str">
        <f t="array" ref="L79">if($B79="","",index(Setup!$C$52:$C$201,match($D79,Setup!$B$52:$B$201,0),0))</f>
        <v/>
      </c>
      <c r="M79" s="52" t="str">
        <f t="shared" si="2"/>
        <v/>
      </c>
      <c r="N79" s="58">
        <f t="shared" si="3"/>
        <v>0</v>
      </c>
      <c r="O79" s="64" t="str">
        <f t="shared" si="4"/>
        <v/>
      </c>
      <c r="P79" s="64">
        <f t="shared" si="5"/>
        <v>0</v>
      </c>
      <c r="Q79" s="64">
        <f t="shared" si="6"/>
        <v>0</v>
      </c>
      <c r="R79" s="68">
        <f t="shared" si="7"/>
        <v>0</v>
      </c>
      <c r="S79" s="68">
        <f t="shared" si="8"/>
        <v>0</v>
      </c>
      <c r="T79" s="71" t="str">
        <f t="shared" si="9"/>
        <v/>
      </c>
      <c r="U79" s="79" t="str">
        <f t="array" ref="U79">IF($B79="","",IF(INDEX('Your Portfolio Holdings'!$BW$7:$BW$156,match($D79,'Your Portfolio Holdings'!$B$7:$B$156,0),0)&gt;0,PRODUCT(IF(($D$5:$D$2004=$D79)*($C$5:$C$2004="Split")*($B$5:$B$2004&lt;=Dashboard!$C$2)*($B$5:$B$2004&gt;$B79),$J$5:$J$2004,1)),1))</f>
        <v/>
      </c>
      <c r="V79" s="79">
        <f t="shared" si="10"/>
        <v>0</v>
      </c>
      <c r="W79" s="79" t="str">
        <f t="array" ref="W79">IF($B79="","",IF(INDEX('Your Portfolio Holdings'!$BW$7:$BW$156,match($D79,'Your Portfolio Holdings'!$B$7:$B$156,0),0)&gt;0,PRODUCT(IF(($D$5:$D$2004=$D79)*($C$5:$C$2004="Split")*($B$5:$B$2004&lt;=Dashboard!$C$54)*($B$5:$B$2004&gt;$B79),$J$5:$J$2004,1)),1))</f>
        <v/>
      </c>
      <c r="X79" s="79">
        <f t="shared" si="11"/>
        <v>0</v>
      </c>
      <c r="Y79" s="79" t="str">
        <f t="array" ref="Y79">IF($B79="","",IF(INDEX('Your Portfolio Holdings'!$BW$7:$BW$156,match($D79,'Your Portfolio Holdings'!$B$7:$B$156,0),0)&gt;0,PRODUCT(IF(($D$5:$D$2004=$D79)*($C$5:$C$2004="Split")*($B$5:$B$2004&lt;=Dashboard!$C$55)*($B$5:$B$2004&gt;$B79),$J$5:$J$2004,1)),1))</f>
        <v/>
      </c>
      <c r="Z79" s="79">
        <f t="shared" si="12"/>
        <v>0</v>
      </c>
      <c r="AA79" s="79" t="str">
        <f>IF($B78="","",IF(AND($B79&gt;Dashboard!$C$54,$B79&lt;=Dashboard!$C$55,OR($C79="Buy",$C79="Sell",$C79="Dividend",$C79="Return of capital")),MAX(AA$5:AA78)+1,0))</f>
        <v/>
      </c>
      <c r="AB79" s="79" t="str">
        <f>if($B79="","",if($L79=Dashboard!$C$3,"n/a","Currency:"&amp;$L79&amp;Dashboard!$C$3))</f>
        <v/>
      </c>
      <c r="AC79" s="88" t="str">
        <f t="shared" si="13"/>
        <v/>
      </c>
      <c r="AD79" s="89">
        <f t="shared" si="14"/>
        <v>0</v>
      </c>
      <c r="AE79" s="90">
        <f t="shared" si="15"/>
        <v>0</v>
      </c>
    </row>
    <row r="80">
      <c r="A80" s="1"/>
      <c r="B80" s="399"/>
      <c r="C80" s="92"/>
      <c r="D80" s="92"/>
      <c r="E80" s="92"/>
      <c r="F80" s="93"/>
      <c r="G80" s="44">
        <f t="shared" si="1"/>
        <v>0</v>
      </c>
      <c r="H80" s="94"/>
      <c r="I80" s="92"/>
      <c r="J80" s="95"/>
      <c r="K80" s="1"/>
      <c r="L80" s="50" t="str">
        <f t="array" ref="L80">if($B80="","",index(Setup!$C$52:$C$201,match($D80,Setup!$B$52:$B$201,0),0))</f>
        <v/>
      </c>
      <c r="M80" s="52" t="str">
        <f t="shared" si="2"/>
        <v/>
      </c>
      <c r="N80" s="58">
        <f t="shared" si="3"/>
        <v>0</v>
      </c>
      <c r="O80" s="64" t="str">
        <f t="shared" si="4"/>
        <v/>
      </c>
      <c r="P80" s="64">
        <f t="shared" si="5"/>
        <v>0</v>
      </c>
      <c r="Q80" s="64">
        <f t="shared" si="6"/>
        <v>0</v>
      </c>
      <c r="R80" s="68">
        <f t="shared" si="7"/>
        <v>0</v>
      </c>
      <c r="S80" s="68">
        <f t="shared" si="8"/>
        <v>0</v>
      </c>
      <c r="T80" s="71" t="str">
        <f t="shared" si="9"/>
        <v/>
      </c>
      <c r="U80" s="79" t="str">
        <f t="array" ref="U80">IF($B80="","",IF(INDEX('Your Portfolio Holdings'!$BW$7:$BW$156,match($D80,'Your Portfolio Holdings'!$B$7:$B$156,0),0)&gt;0,PRODUCT(IF(($D$5:$D$2004=$D80)*($C$5:$C$2004="Split")*($B$5:$B$2004&lt;=Dashboard!$C$2)*($B$5:$B$2004&gt;$B80),$J$5:$J$2004,1)),1))</f>
        <v/>
      </c>
      <c r="V80" s="79">
        <f t="shared" si="10"/>
        <v>0</v>
      </c>
      <c r="W80" s="79" t="str">
        <f t="array" ref="W80">IF($B80="","",IF(INDEX('Your Portfolio Holdings'!$BW$7:$BW$156,match($D80,'Your Portfolio Holdings'!$B$7:$B$156,0),0)&gt;0,PRODUCT(IF(($D$5:$D$2004=$D80)*($C$5:$C$2004="Split")*($B$5:$B$2004&lt;=Dashboard!$C$54)*($B$5:$B$2004&gt;$B80),$J$5:$J$2004,1)),1))</f>
        <v/>
      </c>
      <c r="X80" s="79">
        <f t="shared" si="11"/>
        <v>0</v>
      </c>
      <c r="Y80" s="79" t="str">
        <f t="array" ref="Y80">IF($B80="","",IF(INDEX('Your Portfolio Holdings'!$BW$7:$BW$156,match($D80,'Your Portfolio Holdings'!$B$7:$B$156,0),0)&gt;0,PRODUCT(IF(($D$5:$D$2004=$D80)*($C$5:$C$2004="Split")*($B$5:$B$2004&lt;=Dashboard!$C$55)*($B$5:$B$2004&gt;$B80),$J$5:$J$2004,1)),1))</f>
        <v/>
      </c>
      <c r="Z80" s="79">
        <f t="shared" si="12"/>
        <v>0</v>
      </c>
      <c r="AA80" s="79" t="str">
        <f>IF($B79="","",IF(AND($B80&gt;Dashboard!$C$54,$B80&lt;=Dashboard!$C$55,OR($C80="Buy",$C80="Sell",$C80="Dividend",$C80="Return of capital")),MAX(AA$5:AA79)+1,0))</f>
        <v/>
      </c>
      <c r="AB80" s="79" t="str">
        <f>if($B80="","",if($L80=Dashboard!$C$3,"n/a","Currency:"&amp;$L80&amp;Dashboard!$C$3))</f>
        <v/>
      </c>
      <c r="AC80" s="88" t="str">
        <f t="shared" si="13"/>
        <v/>
      </c>
      <c r="AD80" s="89">
        <f t="shared" si="14"/>
        <v>0</v>
      </c>
      <c r="AE80" s="90">
        <f t="shared" si="15"/>
        <v>0</v>
      </c>
    </row>
    <row r="81">
      <c r="A81" s="1"/>
      <c r="B81" s="96"/>
      <c r="C81" s="39"/>
      <c r="D81" s="39"/>
      <c r="E81" s="39"/>
      <c r="F81" s="44"/>
      <c r="G81" s="44">
        <f t="shared" si="1"/>
        <v>0</v>
      </c>
      <c r="H81" s="97"/>
      <c r="I81" s="39"/>
      <c r="J81" s="48"/>
      <c r="K81" s="1"/>
      <c r="L81" s="50" t="str">
        <f t="array" ref="L81">if($B81="","",index(Setup!$C$52:$C$201,match($D81,Setup!$B$52:$B$201,0),0))</f>
        <v/>
      </c>
      <c r="M81" s="52" t="str">
        <f t="shared" si="2"/>
        <v/>
      </c>
      <c r="N81" s="58">
        <f t="shared" si="3"/>
        <v>0</v>
      </c>
      <c r="O81" s="64" t="str">
        <f t="shared" si="4"/>
        <v/>
      </c>
      <c r="P81" s="64">
        <f t="shared" si="5"/>
        <v>0</v>
      </c>
      <c r="Q81" s="64">
        <f t="shared" si="6"/>
        <v>0</v>
      </c>
      <c r="R81" s="68">
        <f t="shared" si="7"/>
        <v>0</v>
      </c>
      <c r="S81" s="68">
        <f t="shared" si="8"/>
        <v>0</v>
      </c>
      <c r="T81" s="71" t="str">
        <f t="shared" si="9"/>
        <v/>
      </c>
      <c r="U81" s="79" t="str">
        <f t="array" ref="U81">IF($B81="","",IF(INDEX('Your Portfolio Holdings'!$BW$7:$BW$156,match($D81,'Your Portfolio Holdings'!$B$7:$B$156,0),0)&gt;0,PRODUCT(IF(($D$5:$D$2004=$D81)*($C$5:$C$2004="Split")*($B$5:$B$2004&lt;=Dashboard!$C$2)*($B$5:$B$2004&gt;$B81),$J$5:$J$2004,1)),1))</f>
        <v/>
      </c>
      <c r="V81" s="79">
        <f t="shared" si="10"/>
        <v>0</v>
      </c>
      <c r="W81" s="79" t="str">
        <f t="array" ref="W81">IF($B81="","",IF(INDEX('Your Portfolio Holdings'!$BW$7:$BW$156,match($D81,'Your Portfolio Holdings'!$B$7:$B$156,0),0)&gt;0,PRODUCT(IF(($D$5:$D$2004=$D81)*($C$5:$C$2004="Split")*($B$5:$B$2004&lt;=Dashboard!$C$54)*($B$5:$B$2004&gt;$B81),$J$5:$J$2004,1)),1))</f>
        <v/>
      </c>
      <c r="X81" s="79">
        <f t="shared" si="11"/>
        <v>0</v>
      </c>
      <c r="Y81" s="79" t="str">
        <f t="array" ref="Y81">IF($B81="","",IF(INDEX('Your Portfolio Holdings'!$BW$7:$BW$156,match($D81,'Your Portfolio Holdings'!$B$7:$B$156,0),0)&gt;0,PRODUCT(IF(($D$5:$D$2004=$D81)*($C$5:$C$2004="Split")*($B$5:$B$2004&lt;=Dashboard!$C$55)*($B$5:$B$2004&gt;$B81),$J$5:$J$2004,1)),1))</f>
        <v/>
      </c>
      <c r="Z81" s="79">
        <f t="shared" si="12"/>
        <v>0</v>
      </c>
      <c r="AA81" s="79" t="str">
        <f>IF($B80="","",IF(AND($B81&gt;Dashboard!$C$54,$B81&lt;=Dashboard!$C$55,OR($C81="Buy",$C81="Sell",$C81="Dividend",$C81="Return of capital")),MAX(AA$5:AA80)+1,0))</f>
        <v/>
      </c>
      <c r="AB81" s="79" t="str">
        <f>if($B81="","",if($L81=Dashboard!$C$3,"n/a","Currency:"&amp;$L81&amp;Dashboard!$C$3))</f>
        <v/>
      </c>
      <c r="AC81" s="88" t="str">
        <f t="shared" si="13"/>
        <v/>
      </c>
      <c r="AD81" s="89">
        <f t="shared" si="14"/>
        <v>0</v>
      </c>
      <c r="AE81" s="90">
        <f t="shared" si="15"/>
        <v>0</v>
      </c>
    </row>
    <row r="82">
      <c r="A82" s="1"/>
      <c r="B82" s="91"/>
      <c r="C82" s="92"/>
      <c r="D82" s="92"/>
      <c r="E82" s="92"/>
      <c r="F82" s="93"/>
      <c r="G82" s="44">
        <f t="shared" si="1"/>
        <v>0</v>
      </c>
      <c r="H82" s="94"/>
      <c r="I82" s="92"/>
      <c r="J82" s="95"/>
      <c r="K82" s="1"/>
      <c r="L82" s="50" t="str">
        <f t="array" ref="L82">if($B82="","",index(Setup!$C$52:$C$201,match($D82,Setup!$B$52:$B$201,0),0))</f>
        <v/>
      </c>
      <c r="M82" s="52" t="str">
        <f t="shared" si="2"/>
        <v/>
      </c>
      <c r="N82" s="58">
        <f t="shared" si="3"/>
        <v>0</v>
      </c>
      <c r="O82" s="64" t="str">
        <f t="shared" si="4"/>
        <v/>
      </c>
      <c r="P82" s="64">
        <f t="shared" si="5"/>
        <v>0</v>
      </c>
      <c r="Q82" s="64">
        <f t="shared" si="6"/>
        <v>0</v>
      </c>
      <c r="R82" s="68">
        <f t="shared" si="7"/>
        <v>0</v>
      </c>
      <c r="S82" s="68">
        <f t="shared" si="8"/>
        <v>0</v>
      </c>
      <c r="T82" s="71" t="str">
        <f t="shared" si="9"/>
        <v/>
      </c>
      <c r="U82" s="79" t="str">
        <f t="array" ref="U82">IF($B82="","",IF(INDEX('Your Portfolio Holdings'!$BW$7:$BW$156,match($D82,'Your Portfolio Holdings'!$B$7:$B$156,0),0)&gt;0,PRODUCT(IF(($D$5:$D$2004=$D82)*($C$5:$C$2004="Split")*($B$5:$B$2004&lt;=Dashboard!$C$2)*($B$5:$B$2004&gt;$B82),$J$5:$J$2004,1)),1))</f>
        <v/>
      </c>
      <c r="V82" s="79">
        <f t="shared" si="10"/>
        <v>0</v>
      </c>
      <c r="W82" s="79" t="str">
        <f t="array" ref="W82">IF($B82="","",IF(INDEX('Your Portfolio Holdings'!$BW$7:$BW$156,match($D82,'Your Portfolio Holdings'!$B$7:$B$156,0),0)&gt;0,PRODUCT(IF(($D$5:$D$2004=$D82)*($C$5:$C$2004="Split")*($B$5:$B$2004&lt;=Dashboard!$C$54)*($B$5:$B$2004&gt;$B82),$J$5:$J$2004,1)),1))</f>
        <v/>
      </c>
      <c r="X82" s="79">
        <f t="shared" si="11"/>
        <v>0</v>
      </c>
      <c r="Y82" s="79" t="str">
        <f t="array" ref="Y82">IF($B82="","",IF(INDEX('Your Portfolio Holdings'!$BW$7:$BW$156,match($D82,'Your Portfolio Holdings'!$B$7:$B$156,0),0)&gt;0,PRODUCT(IF(($D$5:$D$2004=$D82)*($C$5:$C$2004="Split")*($B$5:$B$2004&lt;=Dashboard!$C$55)*($B$5:$B$2004&gt;$B82),$J$5:$J$2004,1)),1))</f>
        <v/>
      </c>
      <c r="Z82" s="79">
        <f t="shared" si="12"/>
        <v>0</v>
      </c>
      <c r="AA82" s="79" t="str">
        <f>IF($B81="","",IF(AND($B82&gt;Dashboard!$C$54,$B82&lt;=Dashboard!$C$55,OR($C82="Buy",$C82="Sell",$C82="Dividend",$C82="Return of capital")),MAX(AA$5:AA81)+1,0))</f>
        <v/>
      </c>
      <c r="AB82" s="79" t="str">
        <f>if($B82="","",if($L82=Dashboard!$C$3,"n/a","Currency:"&amp;$L82&amp;Dashboard!$C$3))</f>
        <v/>
      </c>
      <c r="AC82" s="88" t="str">
        <f t="shared" si="13"/>
        <v/>
      </c>
      <c r="AD82" s="89">
        <f t="shared" si="14"/>
        <v>0</v>
      </c>
      <c r="AE82" s="90">
        <f t="shared" si="15"/>
        <v>0</v>
      </c>
    </row>
    <row r="83">
      <c r="A83" s="1"/>
      <c r="B83" s="96"/>
      <c r="C83" s="39"/>
      <c r="D83" s="39"/>
      <c r="E83" s="39"/>
      <c r="F83" s="44"/>
      <c r="G83" s="44">
        <f t="shared" si="1"/>
        <v>0</v>
      </c>
      <c r="H83" s="97"/>
      <c r="I83" s="39"/>
      <c r="J83" s="48"/>
      <c r="K83" s="1"/>
      <c r="L83" s="50" t="str">
        <f t="array" ref="L83">if($B83="","",index(Setup!$C$52:$C$201,match($D83,Setup!$B$52:$B$201,0),0))</f>
        <v/>
      </c>
      <c r="M83" s="52" t="str">
        <f t="shared" si="2"/>
        <v/>
      </c>
      <c r="N83" s="58">
        <f t="shared" si="3"/>
        <v>0</v>
      </c>
      <c r="O83" s="64" t="str">
        <f t="shared" si="4"/>
        <v/>
      </c>
      <c r="P83" s="64">
        <f t="shared" si="5"/>
        <v>0</v>
      </c>
      <c r="Q83" s="64">
        <f t="shared" si="6"/>
        <v>0</v>
      </c>
      <c r="R83" s="68">
        <f t="shared" si="7"/>
        <v>0</v>
      </c>
      <c r="S83" s="68">
        <f t="shared" si="8"/>
        <v>0</v>
      </c>
      <c r="T83" s="71" t="str">
        <f t="shared" si="9"/>
        <v/>
      </c>
      <c r="U83" s="79" t="str">
        <f t="array" ref="U83">IF($B83="","",IF(INDEX('Your Portfolio Holdings'!$BW$7:$BW$156,match($D83,'Your Portfolio Holdings'!$B$7:$B$156,0),0)&gt;0,PRODUCT(IF(($D$5:$D$2004=$D83)*($C$5:$C$2004="Split")*($B$5:$B$2004&lt;=Dashboard!$C$2)*($B$5:$B$2004&gt;$B83),$J$5:$J$2004,1)),1))</f>
        <v/>
      </c>
      <c r="V83" s="79">
        <f t="shared" si="10"/>
        <v>0</v>
      </c>
      <c r="W83" s="79" t="str">
        <f t="array" ref="W83">IF($B83="","",IF(INDEX('Your Portfolio Holdings'!$BW$7:$BW$156,match($D83,'Your Portfolio Holdings'!$B$7:$B$156,0),0)&gt;0,PRODUCT(IF(($D$5:$D$2004=$D83)*($C$5:$C$2004="Split")*($B$5:$B$2004&lt;=Dashboard!$C$54)*($B$5:$B$2004&gt;$B83),$J$5:$J$2004,1)),1))</f>
        <v/>
      </c>
      <c r="X83" s="79">
        <f t="shared" si="11"/>
        <v>0</v>
      </c>
      <c r="Y83" s="79" t="str">
        <f t="array" ref="Y83">IF($B83="","",IF(INDEX('Your Portfolio Holdings'!$BW$7:$BW$156,match($D83,'Your Portfolio Holdings'!$B$7:$B$156,0),0)&gt;0,PRODUCT(IF(($D$5:$D$2004=$D83)*($C$5:$C$2004="Split")*($B$5:$B$2004&lt;=Dashboard!$C$55)*($B$5:$B$2004&gt;$B83),$J$5:$J$2004,1)),1))</f>
        <v/>
      </c>
      <c r="Z83" s="79">
        <f t="shared" si="12"/>
        <v>0</v>
      </c>
      <c r="AA83" s="79" t="str">
        <f>IF($B82="","",IF(AND($B83&gt;Dashboard!$C$54,$B83&lt;=Dashboard!$C$55,OR($C83="Buy",$C83="Sell",$C83="Dividend",$C83="Return of capital")),MAX(AA$5:AA82)+1,0))</f>
        <v/>
      </c>
      <c r="AB83" s="79" t="str">
        <f>if($B83="","",if($L83=Dashboard!$C$3,"n/a","Currency:"&amp;$L83&amp;Dashboard!$C$3))</f>
        <v/>
      </c>
      <c r="AC83" s="88" t="str">
        <f t="shared" si="13"/>
        <v/>
      </c>
      <c r="AD83" s="89">
        <f t="shared" si="14"/>
        <v>0</v>
      </c>
      <c r="AE83" s="90">
        <f t="shared" si="15"/>
        <v>0</v>
      </c>
    </row>
    <row r="84">
      <c r="A84" s="1"/>
      <c r="B84" s="91"/>
      <c r="C84" s="92"/>
      <c r="D84" s="92"/>
      <c r="E84" s="92"/>
      <c r="F84" s="93"/>
      <c r="G84" s="44">
        <f t="shared" si="1"/>
        <v>0</v>
      </c>
      <c r="H84" s="94"/>
      <c r="I84" s="92"/>
      <c r="J84" s="95"/>
      <c r="K84" s="1"/>
      <c r="L84" s="50" t="str">
        <f t="array" ref="L84">if($B84="","",index(Setup!$C$52:$C$201,match($D84,Setup!$B$52:$B$201,0),0))</f>
        <v/>
      </c>
      <c r="M84" s="52" t="str">
        <f t="shared" si="2"/>
        <v/>
      </c>
      <c r="N84" s="58">
        <f t="shared" si="3"/>
        <v>0</v>
      </c>
      <c r="O84" s="64" t="str">
        <f t="shared" si="4"/>
        <v/>
      </c>
      <c r="P84" s="64">
        <f t="shared" si="5"/>
        <v>0</v>
      </c>
      <c r="Q84" s="64">
        <f t="shared" si="6"/>
        <v>0</v>
      </c>
      <c r="R84" s="68">
        <f t="shared" si="7"/>
        <v>0</v>
      </c>
      <c r="S84" s="68">
        <f t="shared" si="8"/>
        <v>0</v>
      </c>
      <c r="T84" s="71" t="str">
        <f t="shared" si="9"/>
        <v/>
      </c>
      <c r="U84" s="79" t="str">
        <f t="array" ref="U84">IF($B84="","",IF(INDEX('Your Portfolio Holdings'!$BW$7:$BW$156,match($D84,'Your Portfolio Holdings'!$B$7:$B$156,0),0)&gt;0,PRODUCT(IF(($D$5:$D$2004=$D84)*($C$5:$C$2004="Split")*($B$5:$B$2004&lt;=Dashboard!$C$2)*($B$5:$B$2004&gt;$B84),$J$5:$J$2004,1)),1))</f>
        <v/>
      </c>
      <c r="V84" s="79">
        <f t="shared" si="10"/>
        <v>0</v>
      </c>
      <c r="W84" s="79" t="str">
        <f t="array" ref="W84">IF($B84="","",IF(INDEX('Your Portfolio Holdings'!$BW$7:$BW$156,match($D84,'Your Portfolio Holdings'!$B$7:$B$156,0),0)&gt;0,PRODUCT(IF(($D$5:$D$2004=$D84)*($C$5:$C$2004="Split")*($B$5:$B$2004&lt;=Dashboard!$C$54)*($B$5:$B$2004&gt;$B84),$J$5:$J$2004,1)),1))</f>
        <v/>
      </c>
      <c r="X84" s="79">
        <f t="shared" si="11"/>
        <v>0</v>
      </c>
      <c r="Y84" s="79" t="str">
        <f t="array" ref="Y84">IF($B84="","",IF(INDEX('Your Portfolio Holdings'!$BW$7:$BW$156,match($D84,'Your Portfolio Holdings'!$B$7:$B$156,0),0)&gt;0,PRODUCT(IF(($D$5:$D$2004=$D84)*($C$5:$C$2004="Split")*($B$5:$B$2004&lt;=Dashboard!$C$55)*($B$5:$B$2004&gt;$B84),$J$5:$J$2004,1)),1))</f>
        <v/>
      </c>
      <c r="Z84" s="79">
        <f t="shared" si="12"/>
        <v>0</v>
      </c>
      <c r="AA84" s="79" t="str">
        <f>IF($B83="","",IF(AND($B84&gt;Dashboard!$C$54,$B84&lt;=Dashboard!$C$55,OR($C84="Buy",$C84="Sell",$C84="Dividend",$C84="Return of capital")),MAX(AA$5:AA83)+1,0))</f>
        <v/>
      </c>
      <c r="AB84" s="79" t="str">
        <f>if($B84="","",if($L84=Dashboard!$C$3,"n/a","Currency:"&amp;$L84&amp;Dashboard!$C$3))</f>
        <v/>
      </c>
      <c r="AC84" s="88" t="str">
        <f t="shared" si="13"/>
        <v/>
      </c>
      <c r="AD84" s="89">
        <f t="shared" si="14"/>
        <v>0</v>
      </c>
      <c r="AE84" s="90">
        <f t="shared" si="15"/>
        <v>0</v>
      </c>
    </row>
    <row r="85">
      <c r="A85" s="1"/>
      <c r="B85" s="33"/>
      <c r="C85" s="39"/>
      <c r="D85" s="39"/>
      <c r="E85" s="39"/>
      <c r="F85" s="44"/>
      <c r="G85" s="44">
        <f t="shared" si="1"/>
        <v>0</v>
      </c>
      <c r="H85" s="97"/>
      <c r="I85" s="39"/>
      <c r="J85" s="48"/>
      <c r="K85" s="1"/>
      <c r="L85" s="50" t="str">
        <f t="array" ref="L85">if($B85="","",index(Setup!$C$52:$C$201,match($D85,Setup!$B$52:$B$201,0),0))</f>
        <v/>
      </c>
      <c r="M85" s="52" t="str">
        <f t="shared" si="2"/>
        <v/>
      </c>
      <c r="N85" s="58">
        <f t="shared" si="3"/>
        <v>0</v>
      </c>
      <c r="O85" s="64" t="str">
        <f t="shared" si="4"/>
        <v/>
      </c>
      <c r="P85" s="64">
        <f t="shared" si="5"/>
        <v>0</v>
      </c>
      <c r="Q85" s="64">
        <f t="shared" si="6"/>
        <v>0</v>
      </c>
      <c r="R85" s="68">
        <f t="shared" si="7"/>
        <v>0</v>
      </c>
      <c r="S85" s="68">
        <f t="shared" si="8"/>
        <v>0</v>
      </c>
      <c r="T85" s="71" t="str">
        <f t="shared" si="9"/>
        <v/>
      </c>
      <c r="U85" s="79" t="str">
        <f t="array" ref="U85">IF($B85="","",IF(INDEX('Your Portfolio Holdings'!$BW$7:$BW$156,match($D85,'Your Portfolio Holdings'!$B$7:$B$156,0),0)&gt;0,PRODUCT(IF(($D$5:$D$2004=$D85)*($C$5:$C$2004="Split")*($B$5:$B$2004&lt;=Dashboard!$C$2)*($B$5:$B$2004&gt;$B85),$J$5:$J$2004,1)),1))</f>
        <v/>
      </c>
      <c r="V85" s="79">
        <f t="shared" si="10"/>
        <v>0</v>
      </c>
      <c r="W85" s="79" t="str">
        <f t="array" ref="W85">IF($B85="","",IF(INDEX('Your Portfolio Holdings'!$BW$7:$BW$156,match($D85,'Your Portfolio Holdings'!$B$7:$B$156,0),0)&gt;0,PRODUCT(IF(($D$5:$D$2004=$D85)*($C$5:$C$2004="Split")*($B$5:$B$2004&lt;=Dashboard!$C$54)*($B$5:$B$2004&gt;$B85),$J$5:$J$2004,1)),1))</f>
        <v/>
      </c>
      <c r="X85" s="79">
        <f t="shared" si="11"/>
        <v>0</v>
      </c>
      <c r="Y85" s="79" t="str">
        <f t="array" ref="Y85">IF($B85="","",IF(INDEX('Your Portfolio Holdings'!$BW$7:$BW$156,match($D85,'Your Portfolio Holdings'!$B$7:$B$156,0),0)&gt;0,PRODUCT(IF(($D$5:$D$2004=$D85)*($C$5:$C$2004="Split")*($B$5:$B$2004&lt;=Dashboard!$C$55)*($B$5:$B$2004&gt;$B85),$J$5:$J$2004,1)),1))</f>
        <v/>
      </c>
      <c r="Z85" s="79">
        <f t="shared" si="12"/>
        <v>0</v>
      </c>
      <c r="AA85" s="79" t="str">
        <f>IF($B84="","",IF(AND($B85&gt;Dashboard!$C$54,$B85&lt;=Dashboard!$C$55,OR($C85="Buy",$C85="Sell",$C85="Dividend",$C85="Return of capital")),MAX(AA$5:AA84)+1,0))</f>
        <v/>
      </c>
      <c r="AB85" s="79" t="str">
        <f>if($B85="","",if($L85=Dashboard!$C$3,"n/a","Currency:"&amp;$L85&amp;Dashboard!$C$3))</f>
        <v/>
      </c>
      <c r="AC85" s="88" t="str">
        <f t="shared" si="13"/>
        <v/>
      </c>
      <c r="AD85" s="89">
        <f t="shared" si="14"/>
        <v>0</v>
      </c>
      <c r="AE85" s="90">
        <f t="shared" si="15"/>
        <v>0</v>
      </c>
    </row>
    <row r="86">
      <c r="A86" s="1"/>
      <c r="B86" s="399"/>
      <c r="C86" s="92"/>
      <c r="D86" s="92"/>
      <c r="E86" s="92"/>
      <c r="F86" s="93"/>
      <c r="G86" s="44">
        <f t="shared" si="1"/>
        <v>0</v>
      </c>
      <c r="H86" s="94"/>
      <c r="I86" s="92"/>
      <c r="J86" s="95"/>
      <c r="K86" s="1"/>
      <c r="L86" s="50" t="str">
        <f t="array" ref="L86">if($B86="","",index(Setup!$C$52:$C$201,match($D86,Setup!$B$52:$B$201,0),0))</f>
        <v/>
      </c>
      <c r="M86" s="52" t="str">
        <f t="shared" si="2"/>
        <v/>
      </c>
      <c r="N86" s="58">
        <f t="shared" si="3"/>
        <v>0</v>
      </c>
      <c r="O86" s="64" t="str">
        <f t="shared" si="4"/>
        <v/>
      </c>
      <c r="P86" s="64">
        <f t="shared" si="5"/>
        <v>0</v>
      </c>
      <c r="Q86" s="64">
        <f t="shared" si="6"/>
        <v>0</v>
      </c>
      <c r="R86" s="68">
        <f t="shared" si="7"/>
        <v>0</v>
      </c>
      <c r="S86" s="68">
        <f t="shared" si="8"/>
        <v>0</v>
      </c>
      <c r="T86" s="71" t="str">
        <f t="shared" si="9"/>
        <v/>
      </c>
      <c r="U86" s="79" t="str">
        <f t="array" ref="U86">IF($B86="","",IF(INDEX('Your Portfolio Holdings'!$BW$7:$BW$156,match($D86,'Your Portfolio Holdings'!$B$7:$B$156,0),0)&gt;0,PRODUCT(IF(($D$5:$D$2004=$D86)*($C$5:$C$2004="Split")*($B$5:$B$2004&lt;=Dashboard!$C$2)*($B$5:$B$2004&gt;$B86),$J$5:$J$2004,1)),1))</f>
        <v/>
      </c>
      <c r="V86" s="79">
        <f t="shared" si="10"/>
        <v>0</v>
      </c>
      <c r="W86" s="79" t="str">
        <f t="array" ref="W86">IF($B86="","",IF(INDEX('Your Portfolio Holdings'!$BW$7:$BW$156,match($D86,'Your Portfolio Holdings'!$B$7:$B$156,0),0)&gt;0,PRODUCT(IF(($D$5:$D$2004=$D86)*($C$5:$C$2004="Split")*($B$5:$B$2004&lt;=Dashboard!$C$54)*($B$5:$B$2004&gt;$B86),$J$5:$J$2004,1)),1))</f>
        <v/>
      </c>
      <c r="X86" s="79">
        <f t="shared" si="11"/>
        <v>0</v>
      </c>
      <c r="Y86" s="79" t="str">
        <f t="array" ref="Y86">IF($B86="","",IF(INDEX('Your Portfolio Holdings'!$BW$7:$BW$156,match($D86,'Your Portfolio Holdings'!$B$7:$B$156,0),0)&gt;0,PRODUCT(IF(($D$5:$D$2004=$D86)*($C$5:$C$2004="Split")*($B$5:$B$2004&lt;=Dashboard!$C$55)*($B$5:$B$2004&gt;$B86),$J$5:$J$2004,1)),1))</f>
        <v/>
      </c>
      <c r="Z86" s="79">
        <f t="shared" si="12"/>
        <v>0</v>
      </c>
      <c r="AA86" s="79" t="str">
        <f>IF($B85="","",IF(AND($B86&gt;Dashboard!$C$54,$B86&lt;=Dashboard!$C$55,OR($C86="Buy",$C86="Sell",$C86="Dividend",$C86="Return of capital")),MAX(AA$5:AA85)+1,0))</f>
        <v/>
      </c>
      <c r="AB86" s="79" t="str">
        <f>if($B86="","",if($L86=Dashboard!$C$3,"n/a","Currency:"&amp;$L86&amp;Dashboard!$C$3))</f>
        <v/>
      </c>
      <c r="AC86" s="88" t="str">
        <f t="shared" si="13"/>
        <v/>
      </c>
      <c r="AD86" s="89">
        <f t="shared" si="14"/>
        <v>0</v>
      </c>
      <c r="AE86" s="90">
        <f t="shared" si="15"/>
        <v>0</v>
      </c>
    </row>
    <row r="87">
      <c r="A87" s="1"/>
      <c r="B87" s="96"/>
      <c r="C87" s="39"/>
      <c r="D87" s="39"/>
      <c r="E87" s="39"/>
      <c r="F87" s="44"/>
      <c r="G87" s="44">
        <f t="shared" si="1"/>
        <v>0</v>
      </c>
      <c r="H87" s="97"/>
      <c r="I87" s="39"/>
      <c r="J87" s="48"/>
      <c r="K87" s="1"/>
      <c r="L87" s="50" t="str">
        <f t="array" ref="L87">if($B87="","",index(Setup!$C$52:$C$201,match($D87,Setup!$B$52:$B$201,0),0))</f>
        <v/>
      </c>
      <c r="M87" s="52" t="str">
        <f t="shared" si="2"/>
        <v/>
      </c>
      <c r="N87" s="58">
        <f t="shared" si="3"/>
        <v>0</v>
      </c>
      <c r="O87" s="64" t="str">
        <f t="shared" si="4"/>
        <v/>
      </c>
      <c r="P87" s="64">
        <f t="shared" si="5"/>
        <v>0</v>
      </c>
      <c r="Q87" s="64">
        <f t="shared" si="6"/>
        <v>0</v>
      </c>
      <c r="R87" s="68">
        <f t="shared" si="7"/>
        <v>0</v>
      </c>
      <c r="S87" s="68">
        <f t="shared" si="8"/>
        <v>0</v>
      </c>
      <c r="T87" s="71" t="str">
        <f t="shared" si="9"/>
        <v/>
      </c>
      <c r="U87" s="79" t="str">
        <f t="array" ref="U87">IF($B87="","",IF(INDEX('Your Portfolio Holdings'!$BW$7:$BW$156,match($D87,'Your Portfolio Holdings'!$B$7:$B$156,0),0)&gt;0,PRODUCT(IF(($D$5:$D$2004=$D87)*($C$5:$C$2004="Split")*($B$5:$B$2004&lt;=Dashboard!$C$2)*($B$5:$B$2004&gt;$B87),$J$5:$J$2004,1)),1))</f>
        <v/>
      </c>
      <c r="V87" s="79">
        <f t="shared" si="10"/>
        <v>0</v>
      </c>
      <c r="W87" s="79" t="str">
        <f t="array" ref="W87">IF($B87="","",IF(INDEX('Your Portfolio Holdings'!$BW$7:$BW$156,match($D87,'Your Portfolio Holdings'!$B$7:$B$156,0),0)&gt;0,PRODUCT(IF(($D$5:$D$2004=$D87)*($C$5:$C$2004="Split")*($B$5:$B$2004&lt;=Dashboard!$C$54)*($B$5:$B$2004&gt;$B87),$J$5:$J$2004,1)),1))</f>
        <v/>
      </c>
      <c r="X87" s="79">
        <f t="shared" si="11"/>
        <v>0</v>
      </c>
      <c r="Y87" s="79" t="str">
        <f t="array" ref="Y87">IF($B87="","",IF(INDEX('Your Portfolio Holdings'!$BW$7:$BW$156,match($D87,'Your Portfolio Holdings'!$B$7:$B$156,0),0)&gt;0,PRODUCT(IF(($D$5:$D$2004=$D87)*($C$5:$C$2004="Split")*($B$5:$B$2004&lt;=Dashboard!$C$55)*($B$5:$B$2004&gt;$B87),$J$5:$J$2004,1)),1))</f>
        <v/>
      </c>
      <c r="Z87" s="79">
        <f t="shared" si="12"/>
        <v>0</v>
      </c>
      <c r="AA87" s="79" t="str">
        <f>IF($B86="","",IF(AND($B87&gt;Dashboard!$C$54,$B87&lt;=Dashboard!$C$55,OR($C87="Buy",$C87="Sell",$C87="Dividend",$C87="Return of capital")),MAX(AA$5:AA86)+1,0))</f>
        <v/>
      </c>
      <c r="AB87" s="79" t="str">
        <f>if($B87="","",if($L87=Dashboard!$C$3,"n/a","Currency:"&amp;$L87&amp;Dashboard!$C$3))</f>
        <v/>
      </c>
      <c r="AC87" s="88" t="str">
        <f t="shared" si="13"/>
        <v/>
      </c>
      <c r="AD87" s="89">
        <f t="shared" si="14"/>
        <v>0</v>
      </c>
      <c r="AE87" s="90">
        <f t="shared" si="15"/>
        <v>0</v>
      </c>
    </row>
    <row r="88">
      <c r="A88" s="1"/>
      <c r="B88" s="91"/>
      <c r="C88" s="92"/>
      <c r="D88" s="92"/>
      <c r="E88" s="92"/>
      <c r="F88" s="93"/>
      <c r="G88" s="44">
        <f t="shared" si="1"/>
        <v>0</v>
      </c>
      <c r="H88" s="94"/>
      <c r="I88" s="92"/>
      <c r="J88" s="95"/>
      <c r="K88" s="1"/>
      <c r="L88" s="50" t="str">
        <f t="array" ref="L88">if($B88="","",index(Setup!$C$52:$C$201,match($D88,Setup!$B$52:$B$201,0),0))</f>
        <v/>
      </c>
      <c r="M88" s="52" t="str">
        <f t="shared" si="2"/>
        <v/>
      </c>
      <c r="N88" s="58">
        <f t="shared" si="3"/>
        <v>0</v>
      </c>
      <c r="O88" s="64" t="str">
        <f t="shared" si="4"/>
        <v/>
      </c>
      <c r="P88" s="64">
        <f t="shared" si="5"/>
        <v>0</v>
      </c>
      <c r="Q88" s="64">
        <f t="shared" si="6"/>
        <v>0</v>
      </c>
      <c r="R88" s="68">
        <f t="shared" si="7"/>
        <v>0</v>
      </c>
      <c r="S88" s="68">
        <f t="shared" si="8"/>
        <v>0</v>
      </c>
      <c r="T88" s="71" t="str">
        <f t="shared" si="9"/>
        <v/>
      </c>
      <c r="U88" s="79" t="str">
        <f t="array" ref="U88">IF($B88="","",IF(INDEX('Your Portfolio Holdings'!$BW$7:$BW$156,match($D88,'Your Portfolio Holdings'!$B$7:$B$156,0),0)&gt;0,PRODUCT(IF(($D$5:$D$2004=$D88)*($C$5:$C$2004="Split")*($B$5:$B$2004&lt;=Dashboard!$C$2)*($B$5:$B$2004&gt;$B88),$J$5:$J$2004,1)),1))</f>
        <v/>
      </c>
      <c r="V88" s="79">
        <f t="shared" si="10"/>
        <v>0</v>
      </c>
      <c r="W88" s="79" t="str">
        <f t="array" ref="W88">IF($B88="","",IF(INDEX('Your Portfolio Holdings'!$BW$7:$BW$156,match($D88,'Your Portfolio Holdings'!$B$7:$B$156,0),0)&gt;0,PRODUCT(IF(($D$5:$D$2004=$D88)*($C$5:$C$2004="Split")*($B$5:$B$2004&lt;=Dashboard!$C$54)*($B$5:$B$2004&gt;$B88),$J$5:$J$2004,1)),1))</f>
        <v/>
      </c>
      <c r="X88" s="79">
        <f t="shared" si="11"/>
        <v>0</v>
      </c>
      <c r="Y88" s="79" t="str">
        <f t="array" ref="Y88">IF($B88="","",IF(INDEX('Your Portfolio Holdings'!$BW$7:$BW$156,match($D88,'Your Portfolio Holdings'!$B$7:$B$156,0),0)&gt;0,PRODUCT(IF(($D$5:$D$2004=$D88)*($C$5:$C$2004="Split")*($B$5:$B$2004&lt;=Dashboard!$C$55)*($B$5:$B$2004&gt;$B88),$J$5:$J$2004,1)),1))</f>
        <v/>
      </c>
      <c r="Z88" s="79">
        <f t="shared" si="12"/>
        <v>0</v>
      </c>
      <c r="AA88" s="79" t="str">
        <f>IF($B87="","",IF(AND($B88&gt;Dashboard!$C$54,$B88&lt;=Dashboard!$C$55,OR($C88="Buy",$C88="Sell",$C88="Dividend",$C88="Return of capital")),MAX(AA$5:AA87)+1,0))</f>
        <v/>
      </c>
      <c r="AB88" s="79" t="str">
        <f>if($B88="","",if($L88=Dashboard!$C$3,"n/a","Currency:"&amp;$L88&amp;Dashboard!$C$3))</f>
        <v/>
      </c>
      <c r="AC88" s="88" t="str">
        <f t="shared" si="13"/>
        <v/>
      </c>
      <c r="AD88" s="89">
        <f t="shared" si="14"/>
        <v>0</v>
      </c>
      <c r="AE88" s="90">
        <f t="shared" si="15"/>
        <v>0</v>
      </c>
    </row>
    <row r="89">
      <c r="A89" s="1"/>
      <c r="B89" s="96"/>
      <c r="C89" s="39"/>
      <c r="D89" s="39"/>
      <c r="E89" s="39"/>
      <c r="F89" s="44"/>
      <c r="G89" s="44">
        <f t="shared" si="1"/>
        <v>0</v>
      </c>
      <c r="H89" s="97"/>
      <c r="I89" s="39"/>
      <c r="J89" s="48"/>
      <c r="K89" s="1"/>
      <c r="L89" s="50" t="str">
        <f t="array" ref="L89">if($B89="","",index(Setup!$C$52:$C$201,match($D89,Setup!$B$52:$B$201,0),0))</f>
        <v/>
      </c>
      <c r="M89" s="52" t="str">
        <f t="shared" si="2"/>
        <v/>
      </c>
      <c r="N89" s="58">
        <f t="shared" si="3"/>
        <v>0</v>
      </c>
      <c r="O89" s="64" t="str">
        <f t="shared" si="4"/>
        <v/>
      </c>
      <c r="P89" s="64">
        <f t="shared" si="5"/>
        <v>0</v>
      </c>
      <c r="Q89" s="64">
        <f t="shared" si="6"/>
        <v>0</v>
      </c>
      <c r="R89" s="68">
        <f t="shared" si="7"/>
        <v>0</v>
      </c>
      <c r="S89" s="68">
        <f t="shared" si="8"/>
        <v>0</v>
      </c>
      <c r="T89" s="71" t="str">
        <f t="shared" si="9"/>
        <v/>
      </c>
      <c r="U89" s="79" t="str">
        <f t="array" ref="U89">IF($B89="","",IF(INDEX('Your Portfolio Holdings'!$BW$7:$BW$156,match($D89,'Your Portfolio Holdings'!$B$7:$B$156,0),0)&gt;0,PRODUCT(IF(($D$5:$D$2004=$D89)*($C$5:$C$2004="Split")*($B$5:$B$2004&lt;=Dashboard!$C$2)*($B$5:$B$2004&gt;$B89),$J$5:$J$2004,1)),1))</f>
        <v/>
      </c>
      <c r="V89" s="79">
        <f t="shared" si="10"/>
        <v>0</v>
      </c>
      <c r="W89" s="79" t="str">
        <f t="array" ref="W89">IF($B89="","",IF(INDEX('Your Portfolio Holdings'!$BW$7:$BW$156,match($D89,'Your Portfolio Holdings'!$B$7:$B$156,0),0)&gt;0,PRODUCT(IF(($D$5:$D$2004=$D89)*($C$5:$C$2004="Split")*($B$5:$B$2004&lt;=Dashboard!$C$54)*($B$5:$B$2004&gt;$B89),$J$5:$J$2004,1)),1))</f>
        <v/>
      </c>
      <c r="X89" s="79">
        <f t="shared" si="11"/>
        <v>0</v>
      </c>
      <c r="Y89" s="79" t="str">
        <f t="array" ref="Y89">IF($B89="","",IF(INDEX('Your Portfolio Holdings'!$BW$7:$BW$156,match($D89,'Your Portfolio Holdings'!$B$7:$B$156,0),0)&gt;0,PRODUCT(IF(($D$5:$D$2004=$D89)*($C$5:$C$2004="Split")*($B$5:$B$2004&lt;=Dashboard!$C$55)*($B$5:$B$2004&gt;$B89),$J$5:$J$2004,1)),1))</f>
        <v/>
      </c>
      <c r="Z89" s="79">
        <f t="shared" si="12"/>
        <v>0</v>
      </c>
      <c r="AA89" s="79" t="str">
        <f>IF($B88="","",IF(AND($B89&gt;Dashboard!$C$54,$B89&lt;=Dashboard!$C$55,OR($C89="Buy",$C89="Sell",$C89="Dividend",$C89="Return of capital")),MAX(AA$5:AA88)+1,0))</f>
        <v/>
      </c>
      <c r="AB89" s="79" t="str">
        <f>if($B89="","",if($L89=Dashboard!$C$3,"n/a","Currency:"&amp;$L89&amp;Dashboard!$C$3))</f>
        <v/>
      </c>
      <c r="AC89" s="88" t="str">
        <f t="shared" si="13"/>
        <v/>
      </c>
      <c r="AD89" s="89">
        <f t="shared" si="14"/>
        <v>0</v>
      </c>
      <c r="AE89" s="90">
        <f t="shared" si="15"/>
        <v>0</v>
      </c>
    </row>
    <row r="90">
      <c r="A90" s="1"/>
      <c r="B90" s="91"/>
      <c r="C90" s="92"/>
      <c r="D90" s="92"/>
      <c r="E90" s="92"/>
      <c r="F90" s="93"/>
      <c r="G90" s="44">
        <f t="shared" si="1"/>
        <v>0</v>
      </c>
      <c r="H90" s="94"/>
      <c r="I90" s="92"/>
      <c r="J90" s="95"/>
      <c r="K90" s="1"/>
      <c r="L90" s="50" t="str">
        <f t="array" ref="L90">if($B90="","",index(Setup!$C$52:$C$201,match($D90,Setup!$B$52:$B$201,0),0))</f>
        <v/>
      </c>
      <c r="M90" s="52" t="str">
        <f t="shared" si="2"/>
        <v/>
      </c>
      <c r="N90" s="58">
        <f t="shared" si="3"/>
        <v>0</v>
      </c>
      <c r="O90" s="64" t="str">
        <f t="shared" si="4"/>
        <v/>
      </c>
      <c r="P90" s="64">
        <f t="shared" si="5"/>
        <v>0</v>
      </c>
      <c r="Q90" s="64">
        <f t="shared" si="6"/>
        <v>0</v>
      </c>
      <c r="R90" s="68">
        <f t="shared" si="7"/>
        <v>0</v>
      </c>
      <c r="S90" s="68">
        <f t="shared" si="8"/>
        <v>0</v>
      </c>
      <c r="T90" s="71" t="str">
        <f t="shared" si="9"/>
        <v/>
      </c>
      <c r="U90" s="79" t="str">
        <f t="array" ref="U90">IF($B90="","",IF(INDEX('Your Portfolio Holdings'!$BW$7:$BW$156,match($D90,'Your Portfolio Holdings'!$B$7:$B$156,0),0)&gt;0,PRODUCT(IF(($D$5:$D$2004=$D90)*($C$5:$C$2004="Split")*($B$5:$B$2004&lt;=Dashboard!$C$2)*($B$5:$B$2004&gt;$B90),$J$5:$J$2004,1)),1))</f>
        <v/>
      </c>
      <c r="V90" s="79">
        <f t="shared" si="10"/>
        <v>0</v>
      </c>
      <c r="W90" s="79" t="str">
        <f t="array" ref="W90">IF($B90="","",IF(INDEX('Your Portfolio Holdings'!$BW$7:$BW$156,match($D90,'Your Portfolio Holdings'!$B$7:$B$156,0),0)&gt;0,PRODUCT(IF(($D$5:$D$2004=$D90)*($C$5:$C$2004="Split")*($B$5:$B$2004&lt;=Dashboard!$C$54)*($B$5:$B$2004&gt;$B90),$J$5:$J$2004,1)),1))</f>
        <v/>
      </c>
      <c r="X90" s="79">
        <f t="shared" si="11"/>
        <v>0</v>
      </c>
      <c r="Y90" s="79" t="str">
        <f t="array" ref="Y90">IF($B90="","",IF(INDEX('Your Portfolio Holdings'!$BW$7:$BW$156,match($D90,'Your Portfolio Holdings'!$B$7:$B$156,0),0)&gt;0,PRODUCT(IF(($D$5:$D$2004=$D90)*($C$5:$C$2004="Split")*($B$5:$B$2004&lt;=Dashboard!$C$55)*($B$5:$B$2004&gt;$B90),$J$5:$J$2004,1)),1))</f>
        <v/>
      </c>
      <c r="Z90" s="79">
        <f t="shared" si="12"/>
        <v>0</v>
      </c>
      <c r="AA90" s="79" t="str">
        <f>IF($B89="","",IF(AND($B90&gt;Dashboard!$C$54,$B90&lt;=Dashboard!$C$55,OR($C90="Buy",$C90="Sell",$C90="Dividend",$C90="Return of capital")),MAX(AA$5:AA89)+1,0))</f>
        <v/>
      </c>
      <c r="AB90" s="79" t="str">
        <f>if($B90="","",if($L90=Dashboard!$C$3,"n/a","Currency:"&amp;$L90&amp;Dashboard!$C$3))</f>
        <v/>
      </c>
      <c r="AC90" s="88" t="str">
        <f t="shared" si="13"/>
        <v/>
      </c>
      <c r="AD90" s="89">
        <f t="shared" si="14"/>
        <v>0</v>
      </c>
      <c r="AE90" s="90">
        <f t="shared" si="15"/>
        <v>0</v>
      </c>
    </row>
    <row r="91">
      <c r="A91" s="1"/>
      <c r="B91" s="96"/>
      <c r="C91" s="39"/>
      <c r="D91" s="39"/>
      <c r="E91" s="39"/>
      <c r="F91" s="44"/>
      <c r="G91" s="44">
        <f t="shared" si="1"/>
        <v>0</v>
      </c>
      <c r="H91" s="97"/>
      <c r="I91" s="39"/>
      <c r="J91" s="48"/>
      <c r="K91" s="1"/>
      <c r="L91" s="50" t="str">
        <f t="array" ref="L91">if($B91="","",index(Setup!$C$52:$C$201,match($D91,Setup!$B$52:$B$201,0),0))</f>
        <v/>
      </c>
      <c r="M91" s="52" t="str">
        <f t="shared" si="2"/>
        <v/>
      </c>
      <c r="N91" s="58">
        <f t="shared" si="3"/>
        <v>0</v>
      </c>
      <c r="O91" s="64" t="str">
        <f t="shared" si="4"/>
        <v/>
      </c>
      <c r="P91" s="64">
        <f t="shared" si="5"/>
        <v>0</v>
      </c>
      <c r="Q91" s="64">
        <f t="shared" si="6"/>
        <v>0</v>
      </c>
      <c r="R91" s="68">
        <f t="shared" si="7"/>
        <v>0</v>
      </c>
      <c r="S91" s="68">
        <f t="shared" si="8"/>
        <v>0</v>
      </c>
      <c r="T91" s="71" t="str">
        <f t="shared" si="9"/>
        <v/>
      </c>
      <c r="U91" s="79" t="str">
        <f t="array" ref="U91">IF($B91="","",IF(INDEX('Your Portfolio Holdings'!$BW$7:$BW$156,match($D91,'Your Portfolio Holdings'!$B$7:$B$156,0),0)&gt;0,PRODUCT(IF(($D$5:$D$2004=$D91)*($C$5:$C$2004="Split")*($B$5:$B$2004&lt;=Dashboard!$C$2)*($B$5:$B$2004&gt;$B91),$J$5:$J$2004,1)),1))</f>
        <v/>
      </c>
      <c r="V91" s="79">
        <f t="shared" si="10"/>
        <v>0</v>
      </c>
      <c r="W91" s="79" t="str">
        <f t="array" ref="W91">IF($B91="","",IF(INDEX('Your Portfolio Holdings'!$BW$7:$BW$156,match($D91,'Your Portfolio Holdings'!$B$7:$B$156,0),0)&gt;0,PRODUCT(IF(($D$5:$D$2004=$D91)*($C$5:$C$2004="Split")*($B$5:$B$2004&lt;=Dashboard!$C$54)*($B$5:$B$2004&gt;$B91),$J$5:$J$2004,1)),1))</f>
        <v/>
      </c>
      <c r="X91" s="79">
        <f t="shared" si="11"/>
        <v>0</v>
      </c>
      <c r="Y91" s="79" t="str">
        <f t="array" ref="Y91">IF($B91="","",IF(INDEX('Your Portfolio Holdings'!$BW$7:$BW$156,match($D91,'Your Portfolio Holdings'!$B$7:$B$156,0),0)&gt;0,PRODUCT(IF(($D$5:$D$2004=$D91)*($C$5:$C$2004="Split")*($B$5:$B$2004&lt;=Dashboard!$C$55)*($B$5:$B$2004&gt;$B91),$J$5:$J$2004,1)),1))</f>
        <v/>
      </c>
      <c r="Z91" s="79">
        <f t="shared" si="12"/>
        <v>0</v>
      </c>
      <c r="AA91" s="79" t="str">
        <f>IF($B90="","",IF(AND($B91&gt;Dashboard!$C$54,$B91&lt;=Dashboard!$C$55,OR($C91="Buy",$C91="Sell",$C91="Dividend",$C91="Return of capital")),MAX(AA$5:AA90)+1,0))</f>
        <v/>
      </c>
      <c r="AB91" s="79" t="str">
        <f>if($B91="","",if($L91=Dashboard!$C$3,"n/a","Currency:"&amp;$L91&amp;Dashboard!$C$3))</f>
        <v/>
      </c>
      <c r="AC91" s="88" t="str">
        <f t="shared" si="13"/>
        <v/>
      </c>
      <c r="AD91" s="89">
        <f t="shared" si="14"/>
        <v>0</v>
      </c>
      <c r="AE91" s="90">
        <f t="shared" si="15"/>
        <v>0</v>
      </c>
    </row>
    <row r="92">
      <c r="A92" s="1"/>
      <c r="B92" s="399"/>
      <c r="C92" s="92"/>
      <c r="D92" s="92"/>
      <c r="E92" s="92"/>
      <c r="F92" s="93"/>
      <c r="G92" s="44">
        <f t="shared" si="1"/>
        <v>0</v>
      </c>
      <c r="H92" s="94"/>
      <c r="I92" s="92"/>
      <c r="J92" s="95"/>
      <c r="K92" s="1"/>
      <c r="L92" s="50" t="str">
        <f t="array" ref="L92">if($B92="","",index(Setup!$C$52:$C$201,match($D92,Setup!$B$52:$B$201,0),0))</f>
        <v/>
      </c>
      <c r="M92" s="52" t="str">
        <f t="shared" si="2"/>
        <v/>
      </c>
      <c r="N92" s="58">
        <f t="shared" si="3"/>
        <v>0</v>
      </c>
      <c r="O92" s="64" t="str">
        <f t="shared" si="4"/>
        <v/>
      </c>
      <c r="P92" s="64">
        <f t="shared" si="5"/>
        <v>0</v>
      </c>
      <c r="Q92" s="64">
        <f t="shared" si="6"/>
        <v>0</v>
      </c>
      <c r="R92" s="68">
        <f t="shared" si="7"/>
        <v>0</v>
      </c>
      <c r="S92" s="68">
        <f t="shared" si="8"/>
        <v>0</v>
      </c>
      <c r="T92" s="71" t="str">
        <f t="shared" si="9"/>
        <v/>
      </c>
      <c r="U92" s="79" t="str">
        <f t="array" ref="U92">IF($B92="","",IF(INDEX('Your Portfolio Holdings'!$BW$7:$BW$156,match($D92,'Your Portfolio Holdings'!$B$7:$B$156,0),0)&gt;0,PRODUCT(IF(($D$5:$D$2004=$D92)*($C$5:$C$2004="Split")*($B$5:$B$2004&lt;=Dashboard!$C$2)*($B$5:$B$2004&gt;$B92),$J$5:$J$2004,1)),1))</f>
        <v/>
      </c>
      <c r="V92" s="79">
        <f t="shared" si="10"/>
        <v>0</v>
      </c>
      <c r="W92" s="79" t="str">
        <f t="array" ref="W92">IF($B92="","",IF(INDEX('Your Portfolio Holdings'!$BW$7:$BW$156,match($D92,'Your Portfolio Holdings'!$B$7:$B$156,0),0)&gt;0,PRODUCT(IF(($D$5:$D$2004=$D92)*($C$5:$C$2004="Split")*($B$5:$B$2004&lt;=Dashboard!$C$54)*($B$5:$B$2004&gt;$B92),$J$5:$J$2004,1)),1))</f>
        <v/>
      </c>
      <c r="X92" s="79">
        <f t="shared" si="11"/>
        <v>0</v>
      </c>
      <c r="Y92" s="79" t="str">
        <f t="array" ref="Y92">IF($B92="","",IF(INDEX('Your Portfolio Holdings'!$BW$7:$BW$156,match($D92,'Your Portfolio Holdings'!$B$7:$B$156,0),0)&gt;0,PRODUCT(IF(($D$5:$D$2004=$D92)*($C$5:$C$2004="Split")*($B$5:$B$2004&lt;=Dashboard!$C$55)*($B$5:$B$2004&gt;$B92),$J$5:$J$2004,1)),1))</f>
        <v/>
      </c>
      <c r="Z92" s="79">
        <f t="shared" si="12"/>
        <v>0</v>
      </c>
      <c r="AA92" s="79" t="str">
        <f>IF($B91="","",IF(AND($B92&gt;Dashboard!$C$54,$B92&lt;=Dashboard!$C$55,OR($C92="Buy",$C92="Sell",$C92="Dividend",$C92="Return of capital")),MAX(AA$5:AA91)+1,0))</f>
        <v/>
      </c>
      <c r="AB92" s="79" t="str">
        <f>if($B92="","",if($L92=Dashboard!$C$3,"n/a","Currency:"&amp;$L92&amp;Dashboard!$C$3))</f>
        <v/>
      </c>
      <c r="AC92" s="88" t="str">
        <f t="shared" si="13"/>
        <v/>
      </c>
      <c r="AD92" s="89">
        <f t="shared" si="14"/>
        <v>0</v>
      </c>
      <c r="AE92" s="90">
        <f t="shared" si="15"/>
        <v>0</v>
      </c>
    </row>
    <row r="93">
      <c r="A93" s="1"/>
      <c r="B93" s="96"/>
      <c r="C93" s="39"/>
      <c r="D93" s="39"/>
      <c r="E93" s="39"/>
      <c r="F93" s="44"/>
      <c r="G93" s="44">
        <f t="shared" si="1"/>
        <v>0</v>
      </c>
      <c r="H93" s="97"/>
      <c r="I93" s="39"/>
      <c r="J93" s="48"/>
      <c r="K93" s="1"/>
      <c r="L93" s="50" t="str">
        <f t="array" ref="L93">if($B93="","",index(Setup!$C$52:$C$201,match($D93,Setup!$B$52:$B$201,0),0))</f>
        <v/>
      </c>
      <c r="M93" s="52" t="str">
        <f t="shared" si="2"/>
        <v/>
      </c>
      <c r="N93" s="58">
        <f t="shared" si="3"/>
        <v>0</v>
      </c>
      <c r="O93" s="64" t="str">
        <f t="shared" si="4"/>
        <v/>
      </c>
      <c r="P93" s="64">
        <f t="shared" si="5"/>
        <v>0</v>
      </c>
      <c r="Q93" s="64">
        <f t="shared" si="6"/>
        <v>0</v>
      </c>
      <c r="R93" s="68">
        <f t="shared" si="7"/>
        <v>0</v>
      </c>
      <c r="S93" s="68">
        <f t="shared" si="8"/>
        <v>0</v>
      </c>
      <c r="T93" s="71" t="str">
        <f t="shared" si="9"/>
        <v/>
      </c>
      <c r="U93" s="79" t="str">
        <f t="array" ref="U93">IF($B93="","",IF(INDEX('Your Portfolio Holdings'!$BW$7:$BW$156,match($D93,'Your Portfolio Holdings'!$B$7:$B$156,0),0)&gt;0,PRODUCT(IF(($D$5:$D$2004=$D93)*($C$5:$C$2004="Split")*($B$5:$B$2004&lt;=Dashboard!$C$2)*($B$5:$B$2004&gt;$B93),$J$5:$J$2004,1)),1))</f>
        <v/>
      </c>
      <c r="V93" s="79">
        <f t="shared" si="10"/>
        <v>0</v>
      </c>
      <c r="W93" s="79" t="str">
        <f t="array" ref="W93">IF($B93="","",IF(INDEX('Your Portfolio Holdings'!$BW$7:$BW$156,match($D93,'Your Portfolio Holdings'!$B$7:$B$156,0),0)&gt;0,PRODUCT(IF(($D$5:$D$2004=$D93)*($C$5:$C$2004="Split")*($B$5:$B$2004&lt;=Dashboard!$C$54)*($B$5:$B$2004&gt;$B93),$J$5:$J$2004,1)),1))</f>
        <v/>
      </c>
      <c r="X93" s="79">
        <f t="shared" si="11"/>
        <v>0</v>
      </c>
      <c r="Y93" s="79" t="str">
        <f t="array" ref="Y93">IF($B93="","",IF(INDEX('Your Portfolio Holdings'!$BW$7:$BW$156,match($D93,'Your Portfolio Holdings'!$B$7:$B$156,0),0)&gt;0,PRODUCT(IF(($D$5:$D$2004=$D93)*($C$5:$C$2004="Split")*($B$5:$B$2004&lt;=Dashboard!$C$55)*($B$5:$B$2004&gt;$B93),$J$5:$J$2004,1)),1))</f>
        <v/>
      </c>
      <c r="Z93" s="79">
        <f t="shared" si="12"/>
        <v>0</v>
      </c>
      <c r="AA93" s="79" t="str">
        <f>IF($B92="","",IF(AND($B93&gt;Dashboard!$C$54,$B93&lt;=Dashboard!$C$55,OR($C93="Buy",$C93="Sell",$C93="Dividend",$C93="Return of capital")),MAX(AA$5:AA92)+1,0))</f>
        <v/>
      </c>
      <c r="AB93" s="79" t="str">
        <f>if($B93="","",if($L93=Dashboard!$C$3,"n/a","Currency:"&amp;$L93&amp;Dashboard!$C$3))</f>
        <v/>
      </c>
      <c r="AC93" s="88" t="str">
        <f t="shared" si="13"/>
        <v/>
      </c>
      <c r="AD93" s="89">
        <f t="shared" si="14"/>
        <v>0</v>
      </c>
      <c r="AE93" s="90">
        <f t="shared" si="15"/>
        <v>0</v>
      </c>
    </row>
    <row r="94">
      <c r="A94" s="1"/>
      <c r="B94" s="91"/>
      <c r="C94" s="92"/>
      <c r="D94" s="92"/>
      <c r="E94" s="92"/>
      <c r="F94" s="93"/>
      <c r="G94" s="44">
        <f t="shared" si="1"/>
        <v>0</v>
      </c>
      <c r="H94" s="94"/>
      <c r="I94" s="92"/>
      <c r="J94" s="95"/>
      <c r="K94" s="1"/>
      <c r="L94" s="50" t="str">
        <f t="array" ref="L94">if($B94="","",index(Setup!$C$52:$C$201,match($D94,Setup!$B$52:$B$201,0),0))</f>
        <v/>
      </c>
      <c r="M94" s="52" t="str">
        <f t="shared" si="2"/>
        <v/>
      </c>
      <c r="N94" s="58">
        <f t="shared" si="3"/>
        <v>0</v>
      </c>
      <c r="O94" s="64" t="str">
        <f t="shared" si="4"/>
        <v/>
      </c>
      <c r="P94" s="64">
        <f t="shared" si="5"/>
        <v>0</v>
      </c>
      <c r="Q94" s="64">
        <f t="shared" si="6"/>
        <v>0</v>
      </c>
      <c r="R94" s="68">
        <f t="shared" si="7"/>
        <v>0</v>
      </c>
      <c r="S94" s="68">
        <f t="shared" si="8"/>
        <v>0</v>
      </c>
      <c r="T94" s="71" t="str">
        <f t="shared" si="9"/>
        <v/>
      </c>
      <c r="U94" s="79" t="str">
        <f t="array" ref="U94">IF($B94="","",IF(INDEX('Your Portfolio Holdings'!$BW$7:$BW$156,match($D94,'Your Portfolio Holdings'!$B$7:$B$156,0),0)&gt;0,PRODUCT(IF(($D$5:$D$2004=$D94)*($C$5:$C$2004="Split")*($B$5:$B$2004&lt;=Dashboard!$C$2)*($B$5:$B$2004&gt;$B94),$J$5:$J$2004,1)),1))</f>
        <v/>
      </c>
      <c r="V94" s="79">
        <f t="shared" si="10"/>
        <v>0</v>
      </c>
      <c r="W94" s="79" t="str">
        <f t="array" ref="W94">IF($B94="","",IF(INDEX('Your Portfolio Holdings'!$BW$7:$BW$156,match($D94,'Your Portfolio Holdings'!$B$7:$B$156,0),0)&gt;0,PRODUCT(IF(($D$5:$D$2004=$D94)*($C$5:$C$2004="Split")*($B$5:$B$2004&lt;=Dashboard!$C$54)*($B$5:$B$2004&gt;$B94),$J$5:$J$2004,1)),1))</f>
        <v/>
      </c>
      <c r="X94" s="79">
        <f t="shared" si="11"/>
        <v>0</v>
      </c>
      <c r="Y94" s="79" t="str">
        <f t="array" ref="Y94">IF($B94="","",IF(INDEX('Your Portfolio Holdings'!$BW$7:$BW$156,match($D94,'Your Portfolio Holdings'!$B$7:$B$156,0),0)&gt;0,PRODUCT(IF(($D$5:$D$2004=$D94)*($C$5:$C$2004="Split")*($B$5:$B$2004&lt;=Dashboard!$C$55)*($B$5:$B$2004&gt;$B94),$J$5:$J$2004,1)),1))</f>
        <v/>
      </c>
      <c r="Z94" s="79">
        <f t="shared" si="12"/>
        <v>0</v>
      </c>
      <c r="AA94" s="79" t="str">
        <f>IF($B93="","",IF(AND($B94&gt;Dashboard!$C$54,$B94&lt;=Dashboard!$C$55,OR($C94="Buy",$C94="Sell",$C94="Dividend",$C94="Return of capital")),MAX(AA$5:AA93)+1,0))</f>
        <v/>
      </c>
      <c r="AB94" s="79" t="str">
        <f>if($B94="","",if($L94=Dashboard!$C$3,"n/a","Currency:"&amp;$L94&amp;Dashboard!$C$3))</f>
        <v/>
      </c>
      <c r="AC94" s="88" t="str">
        <f t="shared" si="13"/>
        <v/>
      </c>
      <c r="AD94" s="89">
        <f t="shared" si="14"/>
        <v>0</v>
      </c>
      <c r="AE94" s="90">
        <f t="shared" si="15"/>
        <v>0</v>
      </c>
    </row>
    <row r="95">
      <c r="A95" s="1"/>
      <c r="B95" s="33"/>
      <c r="C95" s="39"/>
      <c r="D95" s="39"/>
      <c r="E95" s="39"/>
      <c r="F95" s="44"/>
      <c r="G95" s="44">
        <f t="shared" si="1"/>
        <v>0</v>
      </c>
      <c r="H95" s="97"/>
      <c r="I95" s="39"/>
      <c r="J95" s="48"/>
      <c r="K95" s="1"/>
      <c r="L95" s="50" t="str">
        <f t="array" ref="L95">if($B95="","",index(Setup!$C$52:$C$201,match($D95,Setup!$B$52:$B$201,0),0))</f>
        <v/>
      </c>
      <c r="M95" s="52" t="str">
        <f t="shared" si="2"/>
        <v/>
      </c>
      <c r="N95" s="58">
        <f t="shared" si="3"/>
        <v>0</v>
      </c>
      <c r="O95" s="64" t="str">
        <f t="shared" si="4"/>
        <v/>
      </c>
      <c r="P95" s="64">
        <f t="shared" si="5"/>
        <v>0</v>
      </c>
      <c r="Q95" s="64">
        <f t="shared" si="6"/>
        <v>0</v>
      </c>
      <c r="R95" s="68">
        <f t="shared" si="7"/>
        <v>0</v>
      </c>
      <c r="S95" s="68">
        <f t="shared" si="8"/>
        <v>0</v>
      </c>
      <c r="T95" s="71" t="str">
        <f t="shared" si="9"/>
        <v/>
      </c>
      <c r="U95" s="79" t="str">
        <f t="array" ref="U95">IF($B95="","",IF(INDEX('Your Portfolio Holdings'!$BW$7:$BW$156,match($D95,'Your Portfolio Holdings'!$B$7:$B$156,0),0)&gt;0,PRODUCT(IF(($D$5:$D$2004=$D95)*($C$5:$C$2004="Split")*($B$5:$B$2004&lt;=Dashboard!$C$2)*($B$5:$B$2004&gt;$B95),$J$5:$J$2004,1)),1))</f>
        <v/>
      </c>
      <c r="V95" s="79">
        <f t="shared" si="10"/>
        <v>0</v>
      </c>
      <c r="W95" s="79" t="str">
        <f t="array" ref="W95">IF($B95="","",IF(INDEX('Your Portfolio Holdings'!$BW$7:$BW$156,match($D95,'Your Portfolio Holdings'!$B$7:$B$156,0),0)&gt;0,PRODUCT(IF(($D$5:$D$2004=$D95)*($C$5:$C$2004="Split")*($B$5:$B$2004&lt;=Dashboard!$C$54)*($B$5:$B$2004&gt;$B95),$J$5:$J$2004,1)),1))</f>
        <v/>
      </c>
      <c r="X95" s="79">
        <f t="shared" si="11"/>
        <v>0</v>
      </c>
      <c r="Y95" s="79" t="str">
        <f t="array" ref="Y95">IF($B95="","",IF(INDEX('Your Portfolio Holdings'!$BW$7:$BW$156,match($D95,'Your Portfolio Holdings'!$B$7:$B$156,0),0)&gt;0,PRODUCT(IF(($D$5:$D$2004=$D95)*($C$5:$C$2004="Split")*($B$5:$B$2004&lt;=Dashboard!$C$55)*($B$5:$B$2004&gt;$B95),$J$5:$J$2004,1)),1))</f>
        <v/>
      </c>
      <c r="Z95" s="79">
        <f t="shared" si="12"/>
        <v>0</v>
      </c>
      <c r="AA95" s="79" t="str">
        <f>IF($B94="","",IF(AND($B95&gt;Dashboard!$C$54,$B95&lt;=Dashboard!$C$55,OR($C95="Buy",$C95="Sell",$C95="Dividend",$C95="Return of capital")),MAX(AA$5:AA94)+1,0))</f>
        <v/>
      </c>
      <c r="AB95" s="79" t="str">
        <f>if($B95="","",if($L95=Dashboard!$C$3,"n/a","Currency:"&amp;$L95&amp;Dashboard!$C$3))</f>
        <v/>
      </c>
      <c r="AC95" s="88" t="str">
        <f t="shared" si="13"/>
        <v/>
      </c>
      <c r="AD95" s="89">
        <f t="shared" si="14"/>
        <v>0</v>
      </c>
      <c r="AE95" s="90">
        <f t="shared" si="15"/>
        <v>0</v>
      </c>
    </row>
    <row r="96">
      <c r="A96" s="1"/>
      <c r="B96" s="399"/>
      <c r="C96" s="92"/>
      <c r="D96" s="92"/>
      <c r="E96" s="92"/>
      <c r="F96" s="93"/>
      <c r="G96" s="44">
        <f t="shared" si="1"/>
        <v>0</v>
      </c>
      <c r="H96" s="94"/>
      <c r="I96" s="92"/>
      <c r="J96" s="95"/>
      <c r="K96" s="1"/>
      <c r="L96" s="50" t="str">
        <f t="array" ref="L96">if($B96="","",index(Setup!$C$52:$C$201,match($D96,Setup!$B$52:$B$201,0),0))</f>
        <v/>
      </c>
      <c r="M96" s="52" t="str">
        <f t="shared" si="2"/>
        <v/>
      </c>
      <c r="N96" s="58">
        <f t="shared" si="3"/>
        <v>0</v>
      </c>
      <c r="O96" s="64" t="str">
        <f t="shared" si="4"/>
        <v/>
      </c>
      <c r="P96" s="64">
        <f t="shared" si="5"/>
        <v>0</v>
      </c>
      <c r="Q96" s="64">
        <f t="shared" si="6"/>
        <v>0</v>
      </c>
      <c r="R96" s="68">
        <f t="shared" si="7"/>
        <v>0</v>
      </c>
      <c r="S96" s="68">
        <f t="shared" si="8"/>
        <v>0</v>
      </c>
      <c r="T96" s="71" t="str">
        <f t="shared" si="9"/>
        <v/>
      </c>
      <c r="U96" s="79" t="str">
        <f t="array" ref="U96">IF($B96="","",IF(INDEX('Your Portfolio Holdings'!$BW$7:$BW$156,match($D96,'Your Portfolio Holdings'!$B$7:$B$156,0),0)&gt;0,PRODUCT(IF(($D$5:$D$2004=$D96)*($C$5:$C$2004="Split")*($B$5:$B$2004&lt;=Dashboard!$C$2)*($B$5:$B$2004&gt;$B96),$J$5:$J$2004,1)),1))</f>
        <v/>
      </c>
      <c r="V96" s="79">
        <f t="shared" si="10"/>
        <v>0</v>
      </c>
      <c r="W96" s="79" t="str">
        <f t="array" ref="W96">IF($B96="","",IF(INDEX('Your Portfolio Holdings'!$BW$7:$BW$156,match($D96,'Your Portfolio Holdings'!$B$7:$B$156,0),0)&gt;0,PRODUCT(IF(($D$5:$D$2004=$D96)*($C$5:$C$2004="Split")*($B$5:$B$2004&lt;=Dashboard!$C$54)*($B$5:$B$2004&gt;$B96),$J$5:$J$2004,1)),1))</f>
        <v/>
      </c>
      <c r="X96" s="79">
        <f t="shared" si="11"/>
        <v>0</v>
      </c>
      <c r="Y96" s="79" t="str">
        <f t="array" ref="Y96">IF($B96="","",IF(INDEX('Your Portfolio Holdings'!$BW$7:$BW$156,match($D96,'Your Portfolio Holdings'!$B$7:$B$156,0),0)&gt;0,PRODUCT(IF(($D$5:$D$2004=$D96)*($C$5:$C$2004="Split")*($B$5:$B$2004&lt;=Dashboard!$C$55)*($B$5:$B$2004&gt;$B96),$J$5:$J$2004,1)),1))</f>
        <v/>
      </c>
      <c r="Z96" s="79">
        <f t="shared" si="12"/>
        <v>0</v>
      </c>
      <c r="AA96" s="79" t="str">
        <f>IF($B95="","",IF(AND($B96&gt;Dashboard!$C$54,$B96&lt;=Dashboard!$C$55,OR($C96="Buy",$C96="Sell",$C96="Dividend",$C96="Return of capital")),MAX(AA$5:AA95)+1,0))</f>
        <v/>
      </c>
      <c r="AB96" s="79" t="str">
        <f>if($B96="","",if($L96=Dashboard!$C$3,"n/a","Currency:"&amp;$L96&amp;Dashboard!$C$3))</f>
        <v/>
      </c>
      <c r="AC96" s="88" t="str">
        <f t="shared" si="13"/>
        <v/>
      </c>
      <c r="AD96" s="89">
        <f t="shared" si="14"/>
        <v>0</v>
      </c>
      <c r="AE96" s="90">
        <f t="shared" si="15"/>
        <v>0</v>
      </c>
    </row>
    <row r="97">
      <c r="A97" s="1"/>
      <c r="B97" s="33"/>
      <c r="C97" s="39"/>
      <c r="D97" s="39"/>
      <c r="E97" s="39"/>
      <c r="F97" s="44"/>
      <c r="G97" s="44">
        <f t="shared" si="1"/>
        <v>0</v>
      </c>
      <c r="H97" s="97"/>
      <c r="I97" s="39"/>
      <c r="J97" s="48"/>
      <c r="K97" s="1"/>
      <c r="L97" s="50" t="str">
        <f t="array" ref="L97">if($B97="","",index(Setup!$C$52:$C$201,match($D97,Setup!$B$52:$B$201,0),0))</f>
        <v/>
      </c>
      <c r="M97" s="52" t="str">
        <f t="shared" si="2"/>
        <v/>
      </c>
      <c r="N97" s="58">
        <f t="shared" si="3"/>
        <v>0</v>
      </c>
      <c r="O97" s="64" t="str">
        <f t="shared" si="4"/>
        <v/>
      </c>
      <c r="P97" s="64">
        <f t="shared" si="5"/>
        <v>0</v>
      </c>
      <c r="Q97" s="64">
        <f t="shared" si="6"/>
        <v>0</v>
      </c>
      <c r="R97" s="68">
        <f t="shared" si="7"/>
        <v>0</v>
      </c>
      <c r="S97" s="68">
        <f t="shared" si="8"/>
        <v>0</v>
      </c>
      <c r="T97" s="71" t="str">
        <f t="shared" si="9"/>
        <v/>
      </c>
      <c r="U97" s="79" t="str">
        <f t="array" ref="U97">IF($B97="","",IF(INDEX('Your Portfolio Holdings'!$BW$7:$BW$156,match($D97,'Your Portfolio Holdings'!$B$7:$B$156,0),0)&gt;0,PRODUCT(IF(($D$5:$D$2004=$D97)*($C$5:$C$2004="Split")*($B$5:$B$2004&lt;=Dashboard!$C$2)*($B$5:$B$2004&gt;$B97),$J$5:$J$2004,1)),1))</f>
        <v/>
      </c>
      <c r="V97" s="79">
        <f t="shared" si="10"/>
        <v>0</v>
      </c>
      <c r="W97" s="79" t="str">
        <f t="array" ref="W97">IF($B97="","",IF(INDEX('Your Portfolio Holdings'!$BW$7:$BW$156,match($D97,'Your Portfolio Holdings'!$B$7:$B$156,0),0)&gt;0,PRODUCT(IF(($D$5:$D$2004=$D97)*($C$5:$C$2004="Split")*($B$5:$B$2004&lt;=Dashboard!$C$54)*($B$5:$B$2004&gt;$B97),$J$5:$J$2004,1)),1))</f>
        <v/>
      </c>
      <c r="X97" s="79">
        <f t="shared" si="11"/>
        <v>0</v>
      </c>
      <c r="Y97" s="79" t="str">
        <f t="array" ref="Y97">IF($B97="","",IF(INDEX('Your Portfolio Holdings'!$BW$7:$BW$156,match($D97,'Your Portfolio Holdings'!$B$7:$B$156,0),0)&gt;0,PRODUCT(IF(($D$5:$D$2004=$D97)*($C$5:$C$2004="Split")*($B$5:$B$2004&lt;=Dashboard!$C$55)*($B$5:$B$2004&gt;$B97),$J$5:$J$2004,1)),1))</f>
        <v/>
      </c>
      <c r="Z97" s="79">
        <f t="shared" si="12"/>
        <v>0</v>
      </c>
      <c r="AA97" s="79" t="str">
        <f>IF($B96="","",IF(AND($B97&gt;Dashboard!$C$54,$B97&lt;=Dashboard!$C$55,OR($C97="Buy",$C97="Sell",$C97="Dividend",$C97="Return of capital")),MAX(AA$5:AA96)+1,0))</f>
        <v/>
      </c>
      <c r="AB97" s="79" t="str">
        <f>if($B97="","",if($L97=Dashboard!$C$3,"n/a","Currency:"&amp;$L97&amp;Dashboard!$C$3))</f>
        <v/>
      </c>
      <c r="AC97" s="88" t="str">
        <f t="shared" si="13"/>
        <v/>
      </c>
      <c r="AD97" s="89">
        <f t="shared" si="14"/>
        <v>0</v>
      </c>
      <c r="AE97" s="90">
        <f t="shared" si="15"/>
        <v>0</v>
      </c>
    </row>
    <row r="98">
      <c r="A98" s="1"/>
      <c r="B98" s="91"/>
      <c r="C98" s="92"/>
      <c r="D98" s="92"/>
      <c r="E98" s="183"/>
      <c r="F98" s="94"/>
      <c r="G98" s="44">
        <f t="shared" si="1"/>
        <v>0</v>
      </c>
      <c r="H98" s="94"/>
      <c r="I98" s="92"/>
      <c r="J98" s="95"/>
      <c r="K98" s="1"/>
      <c r="L98" s="50" t="str">
        <f t="array" ref="L98">if($B98="","",index(Setup!$C$52:$C$201,match($D98,Setup!$B$52:$B$201,0),0))</f>
        <v/>
      </c>
      <c r="M98" s="52" t="str">
        <f t="shared" si="2"/>
        <v/>
      </c>
      <c r="N98" s="58">
        <f t="shared" si="3"/>
        <v>0</v>
      </c>
      <c r="O98" s="64" t="str">
        <f t="shared" si="4"/>
        <v/>
      </c>
      <c r="P98" s="64">
        <f t="shared" si="5"/>
        <v>0</v>
      </c>
      <c r="Q98" s="64">
        <f t="shared" si="6"/>
        <v>0</v>
      </c>
      <c r="R98" s="68">
        <f t="shared" si="7"/>
        <v>0</v>
      </c>
      <c r="S98" s="68">
        <f t="shared" si="8"/>
        <v>0</v>
      </c>
      <c r="T98" s="71" t="str">
        <f t="shared" si="9"/>
        <v/>
      </c>
      <c r="U98" s="79" t="str">
        <f t="array" ref="U98">IF($B98="","",IF(INDEX('Your Portfolio Holdings'!$BW$7:$BW$156,match($D98,'Your Portfolio Holdings'!$B$7:$B$156,0),0)&gt;0,PRODUCT(IF(($D$5:$D$2004=$D98)*($C$5:$C$2004="Split")*($B$5:$B$2004&lt;=Dashboard!$C$2)*($B$5:$B$2004&gt;$B98),$J$5:$J$2004,1)),1))</f>
        <v/>
      </c>
      <c r="V98" s="79">
        <f t="shared" si="10"/>
        <v>0</v>
      </c>
      <c r="W98" s="79" t="str">
        <f t="array" ref="W98">IF($B98="","",IF(INDEX('Your Portfolio Holdings'!$BW$7:$BW$156,match($D98,'Your Portfolio Holdings'!$B$7:$B$156,0),0)&gt;0,PRODUCT(IF(($D$5:$D$2004=$D98)*($C$5:$C$2004="Split")*($B$5:$B$2004&lt;=Dashboard!$C$54)*($B$5:$B$2004&gt;$B98),$J$5:$J$2004,1)),1))</f>
        <v/>
      </c>
      <c r="X98" s="79">
        <f t="shared" si="11"/>
        <v>0</v>
      </c>
      <c r="Y98" s="79" t="str">
        <f t="array" ref="Y98">IF($B98="","",IF(INDEX('Your Portfolio Holdings'!$BW$7:$BW$156,match($D98,'Your Portfolio Holdings'!$B$7:$B$156,0),0)&gt;0,PRODUCT(IF(($D$5:$D$2004=$D98)*($C$5:$C$2004="Split")*($B$5:$B$2004&lt;=Dashboard!$C$55)*($B$5:$B$2004&gt;$B98),$J$5:$J$2004,1)),1))</f>
        <v/>
      </c>
      <c r="Z98" s="79">
        <f t="shared" si="12"/>
        <v>0</v>
      </c>
      <c r="AA98" s="79" t="str">
        <f>IF($B97="","",IF(AND($B98&gt;Dashboard!$C$54,$B98&lt;=Dashboard!$C$55,OR($C98="Buy",$C98="Sell",$C98="Dividend",$C98="Return of capital")),MAX(AA$5:AA97)+1,0))</f>
        <v/>
      </c>
      <c r="AB98" s="79" t="str">
        <f>if($B98="","",if($L98=Dashboard!$C$3,"n/a","Currency:"&amp;$L98&amp;Dashboard!$C$3))</f>
        <v/>
      </c>
      <c r="AC98" s="88" t="str">
        <f t="shared" si="13"/>
        <v/>
      </c>
      <c r="AD98" s="89">
        <f t="shared" si="14"/>
        <v>0</v>
      </c>
      <c r="AE98" s="90">
        <f t="shared" si="15"/>
        <v>0</v>
      </c>
    </row>
    <row r="99">
      <c r="A99" s="1"/>
      <c r="B99" s="96"/>
      <c r="C99" s="39"/>
      <c r="D99" s="39"/>
      <c r="E99" s="178"/>
      <c r="F99" s="97"/>
      <c r="G99" s="44">
        <f t="shared" si="1"/>
        <v>0</v>
      </c>
      <c r="H99" s="97"/>
      <c r="I99" s="39"/>
      <c r="J99" s="48"/>
      <c r="K99" s="1"/>
      <c r="L99" s="50" t="str">
        <f t="array" ref="L99">if($B99="","",index(Setup!$C$52:$C$201,match($D99,Setup!$B$52:$B$201,0),0))</f>
        <v/>
      </c>
      <c r="M99" s="52" t="str">
        <f t="shared" si="2"/>
        <v/>
      </c>
      <c r="N99" s="58">
        <f t="shared" si="3"/>
        <v>0</v>
      </c>
      <c r="O99" s="64" t="str">
        <f t="shared" si="4"/>
        <v/>
      </c>
      <c r="P99" s="64">
        <f t="shared" si="5"/>
        <v>0</v>
      </c>
      <c r="Q99" s="64">
        <f t="shared" si="6"/>
        <v>0</v>
      </c>
      <c r="R99" s="68">
        <f t="shared" si="7"/>
        <v>0</v>
      </c>
      <c r="S99" s="68">
        <f t="shared" si="8"/>
        <v>0</v>
      </c>
      <c r="T99" s="71" t="str">
        <f t="shared" si="9"/>
        <v/>
      </c>
      <c r="U99" s="79" t="str">
        <f t="array" ref="U99">IF($B99="","",IF(INDEX('Your Portfolio Holdings'!$BW$7:$BW$156,match($D99,'Your Portfolio Holdings'!$B$7:$B$156,0),0)&gt;0,PRODUCT(IF(($D$5:$D$2004=$D99)*($C$5:$C$2004="Split")*($B$5:$B$2004&lt;=Dashboard!$C$2)*($B$5:$B$2004&gt;$B99),$J$5:$J$2004,1)),1))</f>
        <v/>
      </c>
      <c r="V99" s="79">
        <f t="shared" si="10"/>
        <v>0</v>
      </c>
      <c r="W99" s="79" t="str">
        <f t="array" ref="W99">IF($B99="","",IF(INDEX('Your Portfolio Holdings'!$BW$7:$BW$156,match($D99,'Your Portfolio Holdings'!$B$7:$B$156,0),0)&gt;0,PRODUCT(IF(($D$5:$D$2004=$D99)*($C$5:$C$2004="Split")*($B$5:$B$2004&lt;=Dashboard!$C$54)*($B$5:$B$2004&gt;$B99),$J$5:$J$2004,1)),1))</f>
        <v/>
      </c>
      <c r="X99" s="79">
        <f t="shared" si="11"/>
        <v>0</v>
      </c>
      <c r="Y99" s="79" t="str">
        <f t="array" ref="Y99">IF($B99="","",IF(INDEX('Your Portfolio Holdings'!$BW$7:$BW$156,match($D99,'Your Portfolio Holdings'!$B$7:$B$156,0),0)&gt;0,PRODUCT(IF(($D$5:$D$2004=$D99)*($C$5:$C$2004="Split")*($B$5:$B$2004&lt;=Dashboard!$C$55)*($B$5:$B$2004&gt;$B99),$J$5:$J$2004,1)),1))</f>
        <v/>
      </c>
      <c r="Z99" s="79">
        <f t="shared" si="12"/>
        <v>0</v>
      </c>
      <c r="AA99" s="79" t="str">
        <f>IF($B98="","",IF(AND($B99&gt;Dashboard!$C$54,$B99&lt;=Dashboard!$C$55,OR($C99="Buy",$C99="Sell",$C99="Dividend",$C99="Return of capital")),MAX(AA$5:AA98)+1,0))</f>
        <v/>
      </c>
      <c r="AB99" s="79" t="str">
        <f>if($B99="","",if($L99=Dashboard!$C$3,"n/a","Currency:"&amp;$L99&amp;Dashboard!$C$3))</f>
        <v/>
      </c>
      <c r="AC99" s="88" t="str">
        <f t="shared" si="13"/>
        <v/>
      </c>
      <c r="AD99" s="89">
        <f t="shared" si="14"/>
        <v>0</v>
      </c>
      <c r="AE99" s="90">
        <f t="shared" si="15"/>
        <v>0</v>
      </c>
    </row>
    <row r="100">
      <c r="A100" s="1"/>
      <c r="B100" s="91"/>
      <c r="C100" s="92"/>
      <c r="D100" s="92"/>
      <c r="E100" s="183"/>
      <c r="F100" s="94"/>
      <c r="G100" s="44">
        <f t="shared" si="1"/>
        <v>0</v>
      </c>
      <c r="H100" s="94"/>
      <c r="I100" s="92"/>
      <c r="J100" s="95"/>
      <c r="K100" s="1"/>
      <c r="L100" s="50" t="str">
        <f t="array" ref="L100">if($B100="","",index(Setup!$C$52:$C$201,match($D100,Setup!$B$52:$B$201,0),0))</f>
        <v/>
      </c>
      <c r="M100" s="52" t="str">
        <f t="shared" si="2"/>
        <v/>
      </c>
      <c r="N100" s="58">
        <f t="shared" si="3"/>
        <v>0</v>
      </c>
      <c r="O100" s="64" t="str">
        <f t="shared" si="4"/>
        <v/>
      </c>
      <c r="P100" s="64">
        <f t="shared" si="5"/>
        <v>0</v>
      </c>
      <c r="Q100" s="64">
        <f t="shared" si="6"/>
        <v>0</v>
      </c>
      <c r="R100" s="68">
        <f t="shared" si="7"/>
        <v>0</v>
      </c>
      <c r="S100" s="68">
        <f t="shared" si="8"/>
        <v>0</v>
      </c>
      <c r="T100" s="71" t="str">
        <f t="shared" si="9"/>
        <v/>
      </c>
      <c r="U100" s="79" t="str">
        <f t="array" ref="U100">IF($B100="","",IF(INDEX('Your Portfolio Holdings'!$BW$7:$BW$156,match($D100,'Your Portfolio Holdings'!$B$7:$B$156,0),0)&gt;0,PRODUCT(IF(($D$5:$D$2004=$D100)*($C$5:$C$2004="Split")*($B$5:$B$2004&lt;=Dashboard!$C$2)*($B$5:$B$2004&gt;$B100),$J$5:$J$2004,1)),1))</f>
        <v/>
      </c>
      <c r="V100" s="79">
        <f t="shared" si="10"/>
        <v>0</v>
      </c>
      <c r="W100" s="79" t="str">
        <f t="array" ref="W100">IF($B100="","",IF(INDEX('Your Portfolio Holdings'!$BW$7:$BW$156,match($D100,'Your Portfolio Holdings'!$B$7:$B$156,0),0)&gt;0,PRODUCT(IF(($D$5:$D$2004=$D100)*($C$5:$C$2004="Split")*($B$5:$B$2004&lt;=Dashboard!$C$54)*($B$5:$B$2004&gt;$B100),$J$5:$J$2004,1)),1))</f>
        <v/>
      </c>
      <c r="X100" s="79">
        <f t="shared" si="11"/>
        <v>0</v>
      </c>
      <c r="Y100" s="79" t="str">
        <f t="array" ref="Y100">IF($B100="","",IF(INDEX('Your Portfolio Holdings'!$BW$7:$BW$156,match($D100,'Your Portfolio Holdings'!$B$7:$B$156,0),0)&gt;0,PRODUCT(IF(($D$5:$D$2004=$D100)*($C$5:$C$2004="Split")*($B$5:$B$2004&lt;=Dashboard!$C$55)*($B$5:$B$2004&gt;$B100),$J$5:$J$2004,1)),1))</f>
        <v/>
      </c>
      <c r="Z100" s="79">
        <f t="shared" si="12"/>
        <v>0</v>
      </c>
      <c r="AA100" s="79" t="str">
        <f>IF($B99="","",IF(AND($B100&gt;Dashboard!$C$54,$B100&lt;=Dashboard!$C$55,OR($C100="Buy",$C100="Sell",$C100="Dividend",$C100="Return of capital")),MAX(AA$5:AA99)+1,0))</f>
        <v/>
      </c>
      <c r="AB100" s="79" t="str">
        <f>if($B100="","",if($L100=Dashboard!$C$3,"n/a","Currency:"&amp;$L100&amp;Dashboard!$C$3))</f>
        <v/>
      </c>
      <c r="AC100" s="88" t="str">
        <f t="shared" si="13"/>
        <v/>
      </c>
      <c r="AD100" s="89">
        <f t="shared" si="14"/>
        <v>0</v>
      </c>
      <c r="AE100" s="90">
        <f t="shared" si="15"/>
        <v>0</v>
      </c>
    </row>
    <row r="101">
      <c r="A101" s="1"/>
      <c r="B101" s="96"/>
      <c r="C101" s="39"/>
      <c r="D101" s="39"/>
      <c r="E101" s="178"/>
      <c r="F101" s="97"/>
      <c r="G101" s="44">
        <f t="shared" si="1"/>
        <v>0</v>
      </c>
      <c r="H101" s="97"/>
      <c r="I101" s="39"/>
      <c r="J101" s="48"/>
      <c r="K101" s="1"/>
      <c r="L101" s="50" t="str">
        <f t="array" ref="L101">if($B101="","",index(Setup!$C$52:$C$201,match($D101,Setup!$B$52:$B$201,0),0))</f>
        <v/>
      </c>
      <c r="M101" s="52" t="str">
        <f t="shared" si="2"/>
        <v/>
      </c>
      <c r="N101" s="58">
        <f t="shared" si="3"/>
        <v>0</v>
      </c>
      <c r="O101" s="64" t="str">
        <f t="shared" si="4"/>
        <v/>
      </c>
      <c r="P101" s="64">
        <f t="shared" si="5"/>
        <v>0</v>
      </c>
      <c r="Q101" s="64">
        <f t="shared" si="6"/>
        <v>0</v>
      </c>
      <c r="R101" s="68">
        <f t="shared" si="7"/>
        <v>0</v>
      </c>
      <c r="S101" s="68">
        <f t="shared" si="8"/>
        <v>0</v>
      </c>
      <c r="T101" s="71" t="str">
        <f t="shared" si="9"/>
        <v/>
      </c>
      <c r="U101" s="79" t="str">
        <f t="array" ref="U101">IF($B101="","",IF(INDEX('Your Portfolio Holdings'!$BW$7:$BW$156,match($D101,'Your Portfolio Holdings'!$B$7:$B$156,0),0)&gt;0,PRODUCT(IF(($D$5:$D$2004=$D101)*($C$5:$C$2004="Split")*($B$5:$B$2004&lt;=Dashboard!$C$2)*($B$5:$B$2004&gt;$B101),$J$5:$J$2004,1)),1))</f>
        <v/>
      </c>
      <c r="V101" s="79">
        <f t="shared" si="10"/>
        <v>0</v>
      </c>
      <c r="W101" s="79" t="str">
        <f t="array" ref="W101">IF($B101="","",IF(INDEX('Your Portfolio Holdings'!$BW$7:$BW$156,match($D101,'Your Portfolio Holdings'!$B$7:$B$156,0),0)&gt;0,PRODUCT(IF(($D$5:$D$2004=$D101)*($C$5:$C$2004="Split")*($B$5:$B$2004&lt;=Dashboard!$C$54)*($B$5:$B$2004&gt;$B101),$J$5:$J$2004,1)),1))</f>
        <v/>
      </c>
      <c r="X101" s="79">
        <f t="shared" si="11"/>
        <v>0</v>
      </c>
      <c r="Y101" s="79" t="str">
        <f t="array" ref="Y101">IF($B101="","",IF(INDEX('Your Portfolio Holdings'!$BW$7:$BW$156,match($D101,'Your Portfolio Holdings'!$B$7:$B$156,0),0)&gt;0,PRODUCT(IF(($D$5:$D$2004=$D101)*($C$5:$C$2004="Split")*($B$5:$B$2004&lt;=Dashboard!$C$55)*($B$5:$B$2004&gt;$B101),$J$5:$J$2004,1)),1))</f>
        <v/>
      </c>
      <c r="Z101" s="79">
        <f t="shared" si="12"/>
        <v>0</v>
      </c>
      <c r="AA101" s="79" t="str">
        <f>IF($B100="","",IF(AND($B101&gt;Dashboard!$C$54,$B101&lt;=Dashboard!$C$55,OR($C101="Buy",$C101="Sell",$C101="Dividend",$C101="Return of capital")),MAX(AA$5:AA100)+1,0))</f>
        <v/>
      </c>
      <c r="AB101" s="79" t="str">
        <f>if($B101="","",if($L101=Dashboard!$C$3,"n/a","Currency:"&amp;$L101&amp;Dashboard!$C$3))</f>
        <v/>
      </c>
      <c r="AC101" s="88" t="str">
        <f t="shared" si="13"/>
        <v/>
      </c>
      <c r="AD101" s="89">
        <f t="shared" si="14"/>
        <v>0</v>
      </c>
      <c r="AE101" s="90">
        <f t="shared" si="15"/>
        <v>0</v>
      </c>
    </row>
    <row r="102">
      <c r="A102" s="1"/>
      <c r="B102" s="91"/>
      <c r="C102" s="92"/>
      <c r="D102" s="92"/>
      <c r="E102" s="183"/>
      <c r="F102" s="94"/>
      <c r="G102" s="44">
        <f t="shared" si="1"/>
        <v>0</v>
      </c>
      <c r="H102" s="94"/>
      <c r="I102" s="92"/>
      <c r="J102" s="95"/>
      <c r="K102" s="1"/>
      <c r="L102" s="50" t="str">
        <f t="array" ref="L102">if($B102="","",index(Setup!$C$52:$C$201,match($D102,Setup!$B$52:$B$201,0),0))</f>
        <v/>
      </c>
      <c r="M102" s="52" t="str">
        <f t="shared" si="2"/>
        <v/>
      </c>
      <c r="N102" s="58">
        <f t="shared" si="3"/>
        <v>0</v>
      </c>
      <c r="O102" s="64" t="str">
        <f t="shared" si="4"/>
        <v/>
      </c>
      <c r="P102" s="64">
        <f t="shared" si="5"/>
        <v>0</v>
      </c>
      <c r="Q102" s="64">
        <f t="shared" si="6"/>
        <v>0</v>
      </c>
      <c r="R102" s="68">
        <f t="shared" si="7"/>
        <v>0</v>
      </c>
      <c r="S102" s="68">
        <f t="shared" si="8"/>
        <v>0</v>
      </c>
      <c r="T102" s="71" t="str">
        <f t="shared" si="9"/>
        <v/>
      </c>
      <c r="U102" s="79" t="str">
        <f t="array" ref="U102">IF($B102="","",IF(INDEX('Your Portfolio Holdings'!$BW$7:$BW$156,match($D102,'Your Portfolio Holdings'!$B$7:$B$156,0),0)&gt;0,PRODUCT(IF(($D$5:$D$2004=$D102)*($C$5:$C$2004="Split")*($B$5:$B$2004&lt;=Dashboard!$C$2)*($B$5:$B$2004&gt;$B102),$J$5:$J$2004,1)),1))</f>
        <v/>
      </c>
      <c r="V102" s="79">
        <f t="shared" si="10"/>
        <v>0</v>
      </c>
      <c r="W102" s="79" t="str">
        <f t="array" ref="W102">IF($B102="","",IF(INDEX('Your Portfolio Holdings'!$BW$7:$BW$156,match($D102,'Your Portfolio Holdings'!$B$7:$B$156,0),0)&gt;0,PRODUCT(IF(($D$5:$D$2004=$D102)*($C$5:$C$2004="Split")*($B$5:$B$2004&lt;=Dashboard!$C$54)*($B$5:$B$2004&gt;$B102),$J$5:$J$2004,1)),1))</f>
        <v/>
      </c>
      <c r="X102" s="79">
        <f t="shared" si="11"/>
        <v>0</v>
      </c>
      <c r="Y102" s="79" t="str">
        <f t="array" ref="Y102">IF($B102="","",IF(INDEX('Your Portfolio Holdings'!$BW$7:$BW$156,match($D102,'Your Portfolio Holdings'!$B$7:$B$156,0),0)&gt;0,PRODUCT(IF(($D$5:$D$2004=$D102)*($C$5:$C$2004="Split")*($B$5:$B$2004&lt;=Dashboard!$C$55)*($B$5:$B$2004&gt;$B102),$J$5:$J$2004,1)),1))</f>
        <v/>
      </c>
      <c r="Z102" s="79">
        <f t="shared" si="12"/>
        <v>0</v>
      </c>
      <c r="AA102" s="79" t="str">
        <f>IF($B101="","",IF(AND($B102&gt;Dashboard!$C$54,$B102&lt;=Dashboard!$C$55,OR($C102="Buy",$C102="Sell",$C102="Dividend",$C102="Return of capital")),MAX(AA$5:AA101)+1,0))</f>
        <v/>
      </c>
      <c r="AB102" s="79" t="str">
        <f>if($B102="","",if($L102=Dashboard!$C$3,"n/a","Currency:"&amp;$L102&amp;Dashboard!$C$3))</f>
        <v/>
      </c>
      <c r="AC102" s="88" t="str">
        <f t="shared" si="13"/>
        <v/>
      </c>
      <c r="AD102" s="89">
        <f t="shared" si="14"/>
        <v>0</v>
      </c>
      <c r="AE102" s="90">
        <f t="shared" si="15"/>
        <v>0</v>
      </c>
    </row>
    <row r="103">
      <c r="A103" s="1"/>
      <c r="B103" s="96"/>
      <c r="C103" s="39"/>
      <c r="D103" s="39"/>
      <c r="E103" s="178"/>
      <c r="F103" s="97"/>
      <c r="G103" s="44">
        <f t="shared" si="1"/>
        <v>0</v>
      </c>
      <c r="H103" s="97"/>
      <c r="I103" s="39"/>
      <c r="J103" s="48"/>
      <c r="K103" s="1"/>
      <c r="L103" s="50" t="str">
        <f t="array" ref="L103">if($B103="","",index(Setup!$C$52:$C$201,match($D103,Setup!$B$52:$B$201,0),0))</f>
        <v/>
      </c>
      <c r="M103" s="52" t="str">
        <f t="shared" si="2"/>
        <v/>
      </c>
      <c r="N103" s="58">
        <f t="shared" si="3"/>
        <v>0</v>
      </c>
      <c r="O103" s="64" t="str">
        <f t="shared" si="4"/>
        <v/>
      </c>
      <c r="P103" s="64">
        <f t="shared" si="5"/>
        <v>0</v>
      </c>
      <c r="Q103" s="64">
        <f t="shared" si="6"/>
        <v>0</v>
      </c>
      <c r="R103" s="68">
        <f t="shared" si="7"/>
        <v>0</v>
      </c>
      <c r="S103" s="68">
        <f t="shared" si="8"/>
        <v>0</v>
      </c>
      <c r="T103" s="71" t="str">
        <f t="shared" si="9"/>
        <v/>
      </c>
      <c r="U103" s="79" t="str">
        <f t="array" ref="U103">IF($B103="","",IF(INDEX('Your Portfolio Holdings'!$BW$7:$BW$156,match($D103,'Your Portfolio Holdings'!$B$7:$B$156,0),0)&gt;0,PRODUCT(IF(($D$5:$D$2004=$D103)*($C$5:$C$2004="Split")*($B$5:$B$2004&lt;=Dashboard!$C$2)*($B$5:$B$2004&gt;$B103),$J$5:$J$2004,1)),1))</f>
        <v/>
      </c>
      <c r="V103" s="79">
        <f t="shared" si="10"/>
        <v>0</v>
      </c>
      <c r="W103" s="79" t="str">
        <f t="array" ref="W103">IF($B103="","",IF(INDEX('Your Portfolio Holdings'!$BW$7:$BW$156,match($D103,'Your Portfolio Holdings'!$B$7:$B$156,0),0)&gt;0,PRODUCT(IF(($D$5:$D$2004=$D103)*($C$5:$C$2004="Split")*($B$5:$B$2004&lt;=Dashboard!$C$54)*($B$5:$B$2004&gt;$B103),$J$5:$J$2004,1)),1))</f>
        <v/>
      </c>
      <c r="X103" s="79">
        <f t="shared" si="11"/>
        <v>0</v>
      </c>
      <c r="Y103" s="79" t="str">
        <f t="array" ref="Y103">IF($B103="","",IF(INDEX('Your Portfolio Holdings'!$BW$7:$BW$156,match($D103,'Your Portfolio Holdings'!$B$7:$B$156,0),0)&gt;0,PRODUCT(IF(($D$5:$D$2004=$D103)*($C$5:$C$2004="Split")*($B$5:$B$2004&lt;=Dashboard!$C$55)*($B$5:$B$2004&gt;$B103),$J$5:$J$2004,1)),1))</f>
        <v/>
      </c>
      <c r="Z103" s="79">
        <f t="shared" si="12"/>
        <v>0</v>
      </c>
      <c r="AA103" s="79" t="str">
        <f>IF($B102="","",IF(AND($B103&gt;Dashboard!$C$54,$B103&lt;=Dashboard!$C$55,OR($C103="Buy",$C103="Sell",$C103="Dividend",$C103="Return of capital")),MAX(AA$5:AA102)+1,0))</f>
        <v/>
      </c>
      <c r="AB103" s="79" t="str">
        <f>if($B103="","",if($L103=Dashboard!$C$3,"n/a","Currency:"&amp;$L103&amp;Dashboard!$C$3))</f>
        <v/>
      </c>
      <c r="AC103" s="88" t="str">
        <f t="shared" si="13"/>
        <v/>
      </c>
      <c r="AD103" s="89">
        <f t="shared" si="14"/>
        <v>0</v>
      </c>
      <c r="AE103" s="90">
        <f t="shared" si="15"/>
        <v>0</v>
      </c>
    </row>
    <row r="104">
      <c r="A104" s="1"/>
      <c r="B104" s="91"/>
      <c r="C104" s="92"/>
      <c r="D104" s="92"/>
      <c r="E104" s="183"/>
      <c r="F104" s="94"/>
      <c r="G104" s="44">
        <f t="shared" si="1"/>
        <v>0</v>
      </c>
      <c r="H104" s="94"/>
      <c r="I104" s="92"/>
      <c r="J104" s="95"/>
      <c r="K104" s="1"/>
      <c r="L104" s="50" t="str">
        <f t="array" ref="L104">if($B104="","",index(Setup!$C$52:$C$201,match($D104,Setup!$B$52:$B$201,0),0))</f>
        <v/>
      </c>
      <c r="M104" s="52" t="str">
        <f t="shared" si="2"/>
        <v/>
      </c>
      <c r="N104" s="58">
        <f t="shared" si="3"/>
        <v>0</v>
      </c>
      <c r="O104" s="64" t="str">
        <f t="shared" si="4"/>
        <v/>
      </c>
      <c r="P104" s="64">
        <f t="shared" si="5"/>
        <v>0</v>
      </c>
      <c r="Q104" s="64">
        <f t="shared" si="6"/>
        <v>0</v>
      </c>
      <c r="R104" s="68">
        <f t="shared" si="7"/>
        <v>0</v>
      </c>
      <c r="S104" s="68">
        <f t="shared" si="8"/>
        <v>0</v>
      </c>
      <c r="T104" s="71" t="str">
        <f t="shared" si="9"/>
        <v/>
      </c>
      <c r="U104" s="79" t="str">
        <f t="array" ref="U104">IF($B104="","",IF(INDEX('Your Portfolio Holdings'!$BW$7:$BW$156,match($D104,'Your Portfolio Holdings'!$B$7:$B$156,0),0)&gt;0,PRODUCT(IF(($D$5:$D$2004=$D104)*($C$5:$C$2004="Split")*($B$5:$B$2004&lt;=Dashboard!$C$2)*($B$5:$B$2004&gt;$B104),$J$5:$J$2004,1)),1))</f>
        <v/>
      </c>
      <c r="V104" s="79">
        <f t="shared" si="10"/>
        <v>0</v>
      </c>
      <c r="W104" s="79" t="str">
        <f t="array" ref="W104">IF($B104="","",IF(INDEX('Your Portfolio Holdings'!$BW$7:$BW$156,match($D104,'Your Portfolio Holdings'!$B$7:$B$156,0),0)&gt;0,PRODUCT(IF(($D$5:$D$2004=$D104)*($C$5:$C$2004="Split")*($B$5:$B$2004&lt;=Dashboard!$C$54)*($B$5:$B$2004&gt;$B104),$J$5:$J$2004,1)),1))</f>
        <v/>
      </c>
      <c r="X104" s="79">
        <f t="shared" si="11"/>
        <v>0</v>
      </c>
      <c r="Y104" s="79" t="str">
        <f t="array" ref="Y104">IF($B104="","",IF(INDEX('Your Portfolio Holdings'!$BW$7:$BW$156,match($D104,'Your Portfolio Holdings'!$B$7:$B$156,0),0)&gt;0,PRODUCT(IF(($D$5:$D$2004=$D104)*($C$5:$C$2004="Split")*($B$5:$B$2004&lt;=Dashboard!$C$55)*($B$5:$B$2004&gt;$B104),$J$5:$J$2004,1)),1))</f>
        <v/>
      </c>
      <c r="Z104" s="79">
        <f t="shared" si="12"/>
        <v>0</v>
      </c>
      <c r="AA104" s="79" t="str">
        <f>IF($B103="","",IF(AND($B104&gt;Dashboard!$C$54,$B104&lt;=Dashboard!$C$55,OR($C104="Buy",$C104="Sell",$C104="Dividend",$C104="Return of capital")),MAX(AA$5:AA103)+1,0))</f>
        <v/>
      </c>
      <c r="AB104" s="79" t="str">
        <f>if($B104="","",if($L104=Dashboard!$C$3,"n/a","Currency:"&amp;$L104&amp;Dashboard!$C$3))</f>
        <v/>
      </c>
      <c r="AC104" s="88" t="str">
        <f t="shared" si="13"/>
        <v/>
      </c>
      <c r="AD104" s="89">
        <f t="shared" si="14"/>
        <v>0</v>
      </c>
      <c r="AE104" s="90">
        <f t="shared" si="15"/>
        <v>0</v>
      </c>
    </row>
    <row r="105">
      <c r="A105" s="1"/>
      <c r="B105" s="96"/>
      <c r="C105" s="39"/>
      <c r="D105" s="39"/>
      <c r="E105" s="178"/>
      <c r="F105" s="97"/>
      <c r="G105" s="44">
        <f t="shared" si="1"/>
        <v>0</v>
      </c>
      <c r="H105" s="97"/>
      <c r="I105" s="39"/>
      <c r="J105" s="48"/>
      <c r="K105" s="1"/>
      <c r="L105" s="50" t="str">
        <f t="array" ref="L105">if($B105="","",index(Setup!$C$52:$C$201,match($D105,Setup!$B$52:$B$201,0),0))</f>
        <v/>
      </c>
      <c r="M105" s="52" t="str">
        <f t="shared" si="2"/>
        <v/>
      </c>
      <c r="N105" s="58">
        <f t="shared" si="3"/>
        <v>0</v>
      </c>
      <c r="O105" s="64" t="str">
        <f t="shared" si="4"/>
        <v/>
      </c>
      <c r="P105" s="64">
        <f t="shared" si="5"/>
        <v>0</v>
      </c>
      <c r="Q105" s="64">
        <f t="shared" si="6"/>
        <v>0</v>
      </c>
      <c r="R105" s="68">
        <f t="shared" si="7"/>
        <v>0</v>
      </c>
      <c r="S105" s="68">
        <f t="shared" si="8"/>
        <v>0</v>
      </c>
      <c r="T105" s="71" t="str">
        <f t="shared" si="9"/>
        <v/>
      </c>
      <c r="U105" s="79" t="str">
        <f t="array" ref="U105">IF($B105="","",IF(INDEX('Your Portfolio Holdings'!$BW$7:$BW$156,match($D105,'Your Portfolio Holdings'!$B$7:$B$156,0),0)&gt;0,PRODUCT(IF(($D$5:$D$2004=$D105)*($C$5:$C$2004="Split")*($B$5:$B$2004&lt;=Dashboard!$C$2)*($B$5:$B$2004&gt;$B105),$J$5:$J$2004,1)),1))</f>
        <v/>
      </c>
      <c r="V105" s="79">
        <f t="shared" si="10"/>
        <v>0</v>
      </c>
      <c r="W105" s="79" t="str">
        <f t="array" ref="W105">IF($B105="","",IF(INDEX('Your Portfolio Holdings'!$BW$7:$BW$156,match($D105,'Your Portfolio Holdings'!$B$7:$B$156,0),0)&gt;0,PRODUCT(IF(($D$5:$D$2004=$D105)*($C$5:$C$2004="Split")*($B$5:$B$2004&lt;=Dashboard!$C$54)*($B$5:$B$2004&gt;$B105),$J$5:$J$2004,1)),1))</f>
        <v/>
      </c>
      <c r="X105" s="79">
        <f t="shared" si="11"/>
        <v>0</v>
      </c>
      <c r="Y105" s="79" t="str">
        <f t="array" ref="Y105">IF($B105="","",IF(INDEX('Your Portfolio Holdings'!$BW$7:$BW$156,match($D105,'Your Portfolio Holdings'!$B$7:$B$156,0),0)&gt;0,PRODUCT(IF(($D$5:$D$2004=$D105)*($C$5:$C$2004="Split")*($B$5:$B$2004&lt;=Dashboard!$C$55)*($B$5:$B$2004&gt;$B105),$J$5:$J$2004,1)),1))</f>
        <v/>
      </c>
      <c r="Z105" s="79">
        <f t="shared" si="12"/>
        <v>0</v>
      </c>
      <c r="AA105" s="79" t="str">
        <f>IF($B104="","",IF(AND($B105&gt;Dashboard!$C$54,$B105&lt;=Dashboard!$C$55,OR($C105="Buy",$C105="Sell",$C105="Dividend",$C105="Return of capital")),MAX(AA$5:AA104)+1,0))</f>
        <v/>
      </c>
      <c r="AB105" s="79" t="str">
        <f>if($B105="","",if($L105=Dashboard!$C$3,"n/a","Currency:"&amp;$L105&amp;Dashboard!$C$3))</f>
        <v/>
      </c>
      <c r="AC105" s="88" t="str">
        <f t="shared" si="13"/>
        <v/>
      </c>
      <c r="AD105" s="89">
        <f t="shared" si="14"/>
        <v>0</v>
      </c>
      <c r="AE105" s="90">
        <f t="shared" si="15"/>
        <v>0</v>
      </c>
    </row>
    <row r="106">
      <c r="A106" s="1"/>
      <c r="B106" s="91"/>
      <c r="C106" s="92"/>
      <c r="D106" s="92"/>
      <c r="E106" s="183"/>
      <c r="F106" s="94"/>
      <c r="G106" s="44">
        <f t="shared" si="1"/>
        <v>0</v>
      </c>
      <c r="H106" s="94"/>
      <c r="I106" s="92"/>
      <c r="J106" s="95"/>
      <c r="K106" s="1"/>
      <c r="L106" s="50" t="str">
        <f t="array" ref="L106">if($B106="","",index(Setup!$C$52:$C$201,match($D106,Setup!$B$52:$B$201,0),0))</f>
        <v/>
      </c>
      <c r="M106" s="52" t="str">
        <f t="shared" si="2"/>
        <v/>
      </c>
      <c r="N106" s="58">
        <f t="shared" si="3"/>
        <v>0</v>
      </c>
      <c r="O106" s="64" t="str">
        <f t="shared" si="4"/>
        <v/>
      </c>
      <c r="P106" s="64">
        <f t="shared" si="5"/>
        <v>0</v>
      </c>
      <c r="Q106" s="64">
        <f t="shared" si="6"/>
        <v>0</v>
      </c>
      <c r="R106" s="68">
        <f t="shared" si="7"/>
        <v>0</v>
      </c>
      <c r="S106" s="68">
        <f t="shared" si="8"/>
        <v>0</v>
      </c>
      <c r="T106" s="71" t="str">
        <f t="shared" si="9"/>
        <v/>
      </c>
      <c r="U106" s="79" t="str">
        <f t="array" ref="U106">IF($B106="","",IF(INDEX('Your Portfolio Holdings'!$BW$7:$BW$156,match($D106,'Your Portfolio Holdings'!$B$7:$B$156,0),0)&gt;0,PRODUCT(IF(($D$5:$D$2004=$D106)*($C$5:$C$2004="Split")*($B$5:$B$2004&lt;=Dashboard!$C$2)*($B$5:$B$2004&gt;$B106),$J$5:$J$2004,1)),1))</f>
        <v/>
      </c>
      <c r="V106" s="79">
        <f t="shared" si="10"/>
        <v>0</v>
      </c>
      <c r="W106" s="79" t="str">
        <f t="array" ref="W106">IF($B106="","",IF(INDEX('Your Portfolio Holdings'!$BW$7:$BW$156,match($D106,'Your Portfolio Holdings'!$B$7:$B$156,0),0)&gt;0,PRODUCT(IF(($D$5:$D$2004=$D106)*($C$5:$C$2004="Split")*($B$5:$B$2004&lt;=Dashboard!$C$54)*($B$5:$B$2004&gt;$B106),$J$5:$J$2004,1)),1))</f>
        <v/>
      </c>
      <c r="X106" s="79">
        <f t="shared" si="11"/>
        <v>0</v>
      </c>
      <c r="Y106" s="79" t="str">
        <f t="array" ref="Y106">IF($B106="","",IF(INDEX('Your Portfolio Holdings'!$BW$7:$BW$156,match($D106,'Your Portfolio Holdings'!$B$7:$B$156,0),0)&gt;0,PRODUCT(IF(($D$5:$D$2004=$D106)*($C$5:$C$2004="Split")*($B$5:$B$2004&lt;=Dashboard!$C$55)*($B$5:$B$2004&gt;$B106),$J$5:$J$2004,1)),1))</f>
        <v/>
      </c>
      <c r="Z106" s="79">
        <f t="shared" si="12"/>
        <v>0</v>
      </c>
      <c r="AA106" s="79" t="str">
        <f>IF($B105="","",IF(AND($B106&gt;Dashboard!$C$54,$B106&lt;=Dashboard!$C$55,OR($C106="Buy",$C106="Sell",$C106="Dividend",$C106="Return of capital")),MAX(AA$5:AA105)+1,0))</f>
        <v/>
      </c>
      <c r="AB106" s="79" t="str">
        <f>if($B106="","",if($L106=Dashboard!$C$3,"n/a","Currency:"&amp;$L106&amp;Dashboard!$C$3))</f>
        <v/>
      </c>
      <c r="AC106" s="88" t="str">
        <f t="shared" si="13"/>
        <v/>
      </c>
      <c r="AD106" s="89">
        <f t="shared" si="14"/>
        <v>0</v>
      </c>
      <c r="AE106" s="90">
        <f t="shared" si="15"/>
        <v>0</v>
      </c>
    </row>
    <row r="107">
      <c r="A107" s="1"/>
      <c r="B107" s="33"/>
      <c r="C107" s="39"/>
      <c r="D107" s="39"/>
      <c r="E107" s="178"/>
      <c r="F107" s="97"/>
      <c r="G107" s="44">
        <f t="shared" si="1"/>
        <v>0</v>
      </c>
      <c r="H107" s="97"/>
      <c r="I107" s="39"/>
      <c r="J107" s="48"/>
      <c r="K107" s="1"/>
      <c r="L107" s="50" t="str">
        <f t="array" ref="L107">if($B107="","",index(Setup!$C$52:$C$201,match($D107,Setup!$B$52:$B$201,0),0))</f>
        <v/>
      </c>
      <c r="M107" s="52" t="str">
        <f t="shared" si="2"/>
        <v/>
      </c>
      <c r="N107" s="58">
        <f t="shared" si="3"/>
        <v>0</v>
      </c>
      <c r="O107" s="64" t="str">
        <f t="shared" si="4"/>
        <v/>
      </c>
      <c r="P107" s="64">
        <f t="shared" si="5"/>
        <v>0</v>
      </c>
      <c r="Q107" s="64">
        <f t="shared" si="6"/>
        <v>0</v>
      </c>
      <c r="R107" s="68">
        <f t="shared" si="7"/>
        <v>0</v>
      </c>
      <c r="S107" s="68">
        <f t="shared" si="8"/>
        <v>0</v>
      </c>
      <c r="T107" s="71" t="str">
        <f t="shared" si="9"/>
        <v/>
      </c>
      <c r="U107" s="79" t="str">
        <f t="array" ref="U107">IF($B107="","",IF(INDEX('Your Portfolio Holdings'!$BW$7:$BW$156,match($D107,'Your Portfolio Holdings'!$B$7:$B$156,0),0)&gt;0,PRODUCT(IF(($D$5:$D$2004=$D107)*($C$5:$C$2004="Split")*($B$5:$B$2004&lt;=Dashboard!$C$2)*($B$5:$B$2004&gt;$B107),$J$5:$J$2004,1)),1))</f>
        <v/>
      </c>
      <c r="V107" s="79">
        <f t="shared" si="10"/>
        <v>0</v>
      </c>
      <c r="W107" s="79" t="str">
        <f t="array" ref="W107">IF($B107="","",IF(INDEX('Your Portfolio Holdings'!$BW$7:$BW$156,match($D107,'Your Portfolio Holdings'!$B$7:$B$156,0),0)&gt;0,PRODUCT(IF(($D$5:$D$2004=$D107)*($C$5:$C$2004="Split")*($B$5:$B$2004&lt;=Dashboard!$C$54)*($B$5:$B$2004&gt;$B107),$J$5:$J$2004,1)),1))</f>
        <v/>
      </c>
      <c r="X107" s="79">
        <f t="shared" si="11"/>
        <v>0</v>
      </c>
      <c r="Y107" s="79" t="str">
        <f t="array" ref="Y107">IF($B107="","",IF(INDEX('Your Portfolio Holdings'!$BW$7:$BW$156,match($D107,'Your Portfolio Holdings'!$B$7:$B$156,0),0)&gt;0,PRODUCT(IF(($D$5:$D$2004=$D107)*($C$5:$C$2004="Split")*($B$5:$B$2004&lt;=Dashboard!$C$55)*($B$5:$B$2004&gt;$B107),$J$5:$J$2004,1)),1))</f>
        <v/>
      </c>
      <c r="Z107" s="79">
        <f t="shared" si="12"/>
        <v>0</v>
      </c>
      <c r="AA107" s="79" t="str">
        <f>IF($B106="","",IF(AND($B107&gt;Dashboard!$C$54,$B107&lt;=Dashboard!$C$55,OR($C107="Buy",$C107="Sell",$C107="Dividend",$C107="Return of capital")),MAX(AA$5:AA106)+1,0))</f>
        <v/>
      </c>
      <c r="AB107" s="79" t="str">
        <f>if($B107="","",if($L107=Dashboard!$C$3,"n/a","Currency:"&amp;$L107&amp;Dashboard!$C$3))</f>
        <v/>
      </c>
      <c r="AC107" s="88" t="str">
        <f t="shared" si="13"/>
        <v/>
      </c>
      <c r="AD107" s="89">
        <f t="shared" si="14"/>
        <v>0</v>
      </c>
      <c r="AE107" s="90">
        <f t="shared" si="15"/>
        <v>0</v>
      </c>
    </row>
    <row r="108">
      <c r="A108" s="1"/>
      <c r="B108" s="399"/>
      <c r="C108" s="92"/>
      <c r="D108" s="92"/>
      <c r="E108" s="183"/>
      <c r="F108" s="94"/>
      <c r="G108" s="44">
        <f t="shared" si="1"/>
        <v>0</v>
      </c>
      <c r="H108" s="94"/>
      <c r="I108" s="92"/>
      <c r="J108" s="95"/>
      <c r="K108" s="1"/>
      <c r="L108" s="50" t="str">
        <f t="array" ref="L108">if($B108="","",index(Setup!$C$52:$C$201,match($D108,Setup!$B$52:$B$201,0),0))</f>
        <v/>
      </c>
      <c r="M108" s="52" t="str">
        <f t="shared" si="2"/>
        <v/>
      </c>
      <c r="N108" s="58">
        <f t="shared" si="3"/>
        <v>0</v>
      </c>
      <c r="O108" s="64" t="str">
        <f t="shared" si="4"/>
        <v/>
      </c>
      <c r="P108" s="64">
        <f t="shared" si="5"/>
        <v>0</v>
      </c>
      <c r="Q108" s="64">
        <f t="shared" si="6"/>
        <v>0</v>
      </c>
      <c r="R108" s="68">
        <f t="shared" si="7"/>
        <v>0</v>
      </c>
      <c r="S108" s="68">
        <f t="shared" si="8"/>
        <v>0</v>
      </c>
      <c r="T108" s="71" t="str">
        <f t="shared" si="9"/>
        <v/>
      </c>
      <c r="U108" s="79" t="str">
        <f t="array" ref="U108">IF($B108="","",IF(INDEX('Your Portfolio Holdings'!$BW$7:$BW$156,match($D108,'Your Portfolio Holdings'!$B$7:$B$156,0),0)&gt;0,PRODUCT(IF(($D$5:$D$2004=$D108)*($C$5:$C$2004="Split")*($B$5:$B$2004&lt;=Dashboard!$C$2)*($B$5:$B$2004&gt;$B108),$J$5:$J$2004,1)),1))</f>
        <v/>
      </c>
      <c r="V108" s="79">
        <f t="shared" si="10"/>
        <v>0</v>
      </c>
      <c r="W108" s="79" t="str">
        <f t="array" ref="W108">IF($B108="","",IF(INDEX('Your Portfolio Holdings'!$BW$7:$BW$156,match($D108,'Your Portfolio Holdings'!$B$7:$B$156,0),0)&gt;0,PRODUCT(IF(($D$5:$D$2004=$D108)*($C$5:$C$2004="Split")*($B$5:$B$2004&lt;=Dashboard!$C$54)*($B$5:$B$2004&gt;$B108),$J$5:$J$2004,1)),1))</f>
        <v/>
      </c>
      <c r="X108" s="79">
        <f t="shared" si="11"/>
        <v>0</v>
      </c>
      <c r="Y108" s="79" t="str">
        <f t="array" ref="Y108">IF($B108="","",IF(INDEX('Your Portfolio Holdings'!$BW$7:$BW$156,match($D108,'Your Portfolio Holdings'!$B$7:$B$156,0),0)&gt;0,PRODUCT(IF(($D$5:$D$2004=$D108)*($C$5:$C$2004="Split")*($B$5:$B$2004&lt;=Dashboard!$C$55)*($B$5:$B$2004&gt;$B108),$J$5:$J$2004,1)),1))</f>
        <v/>
      </c>
      <c r="Z108" s="79">
        <f t="shared" si="12"/>
        <v>0</v>
      </c>
      <c r="AA108" s="79" t="str">
        <f>IF($B107="","",IF(AND($B108&gt;Dashboard!$C$54,$B108&lt;=Dashboard!$C$55,OR($C108="Buy",$C108="Sell",$C108="Dividend",$C108="Return of capital")),MAX(AA$5:AA107)+1,0))</f>
        <v/>
      </c>
      <c r="AB108" s="79" t="str">
        <f>if($B108="","",if($L108=Dashboard!$C$3,"n/a","Currency:"&amp;$L108&amp;Dashboard!$C$3))</f>
        <v/>
      </c>
      <c r="AC108" s="88" t="str">
        <f t="shared" si="13"/>
        <v/>
      </c>
      <c r="AD108" s="89">
        <f t="shared" si="14"/>
        <v>0</v>
      </c>
      <c r="AE108" s="90">
        <f t="shared" si="15"/>
        <v>0</v>
      </c>
    </row>
    <row r="109">
      <c r="A109" s="1"/>
      <c r="B109" s="33"/>
      <c r="C109" s="39"/>
      <c r="D109" s="39"/>
      <c r="E109" s="178"/>
      <c r="F109" s="97"/>
      <c r="G109" s="44">
        <f t="shared" si="1"/>
        <v>0</v>
      </c>
      <c r="H109" s="97"/>
      <c r="I109" s="39"/>
      <c r="J109" s="48"/>
      <c r="K109" s="1"/>
      <c r="L109" s="50" t="str">
        <f t="array" ref="L109">if($B109="","",index(Setup!$C$52:$C$201,match($D109,Setup!$B$52:$B$201,0),0))</f>
        <v/>
      </c>
      <c r="M109" s="52" t="str">
        <f t="shared" si="2"/>
        <v/>
      </c>
      <c r="N109" s="58">
        <f t="shared" si="3"/>
        <v>0</v>
      </c>
      <c r="O109" s="64" t="str">
        <f t="shared" si="4"/>
        <v/>
      </c>
      <c r="P109" s="64">
        <f t="shared" si="5"/>
        <v>0</v>
      </c>
      <c r="Q109" s="64">
        <f t="shared" si="6"/>
        <v>0</v>
      </c>
      <c r="R109" s="68">
        <f t="shared" si="7"/>
        <v>0</v>
      </c>
      <c r="S109" s="68">
        <f t="shared" si="8"/>
        <v>0</v>
      </c>
      <c r="T109" s="71" t="str">
        <f t="shared" si="9"/>
        <v/>
      </c>
      <c r="U109" s="79" t="str">
        <f t="array" ref="U109">IF($B109="","",IF(INDEX('Your Portfolio Holdings'!$BW$7:$BW$156,match($D109,'Your Portfolio Holdings'!$B$7:$B$156,0),0)&gt;0,PRODUCT(IF(($D$5:$D$2004=$D109)*($C$5:$C$2004="Split")*($B$5:$B$2004&lt;=Dashboard!$C$2)*($B$5:$B$2004&gt;$B109),$J$5:$J$2004,1)),1))</f>
        <v/>
      </c>
      <c r="V109" s="79">
        <f t="shared" si="10"/>
        <v>0</v>
      </c>
      <c r="W109" s="79" t="str">
        <f t="array" ref="W109">IF($B109="","",IF(INDEX('Your Portfolio Holdings'!$BW$7:$BW$156,match($D109,'Your Portfolio Holdings'!$B$7:$B$156,0),0)&gt;0,PRODUCT(IF(($D$5:$D$2004=$D109)*($C$5:$C$2004="Split")*($B$5:$B$2004&lt;=Dashboard!$C$54)*($B$5:$B$2004&gt;$B109),$J$5:$J$2004,1)),1))</f>
        <v/>
      </c>
      <c r="X109" s="79">
        <f t="shared" si="11"/>
        <v>0</v>
      </c>
      <c r="Y109" s="79" t="str">
        <f t="array" ref="Y109">IF($B109="","",IF(INDEX('Your Portfolio Holdings'!$BW$7:$BW$156,match($D109,'Your Portfolio Holdings'!$B$7:$B$156,0),0)&gt;0,PRODUCT(IF(($D$5:$D$2004=$D109)*($C$5:$C$2004="Split")*($B$5:$B$2004&lt;=Dashboard!$C$55)*($B$5:$B$2004&gt;$B109),$J$5:$J$2004,1)),1))</f>
        <v/>
      </c>
      <c r="Z109" s="79">
        <f t="shared" si="12"/>
        <v>0</v>
      </c>
      <c r="AA109" s="79" t="str">
        <f>IF($B108="","",IF(AND($B109&gt;Dashboard!$C$54,$B109&lt;=Dashboard!$C$55,OR($C109="Buy",$C109="Sell",$C109="Dividend",$C109="Return of capital")),MAX(AA$5:AA108)+1,0))</f>
        <v/>
      </c>
      <c r="AB109" s="79" t="str">
        <f>if($B109="","",if($L109=Dashboard!$C$3,"n/a","Currency:"&amp;$L109&amp;Dashboard!$C$3))</f>
        <v/>
      </c>
      <c r="AC109" s="88" t="str">
        <f t="shared" si="13"/>
        <v/>
      </c>
      <c r="AD109" s="89">
        <f t="shared" si="14"/>
        <v>0</v>
      </c>
      <c r="AE109" s="90">
        <f t="shared" si="15"/>
        <v>0</v>
      </c>
    </row>
    <row r="110">
      <c r="A110" s="1"/>
      <c r="B110" s="91"/>
      <c r="C110" s="92"/>
      <c r="D110" s="92"/>
      <c r="E110" s="183"/>
      <c r="F110" s="94"/>
      <c r="G110" s="44">
        <f t="shared" si="1"/>
        <v>0</v>
      </c>
      <c r="H110" s="94"/>
      <c r="I110" s="92"/>
      <c r="J110" s="95"/>
      <c r="K110" s="1"/>
      <c r="L110" s="50" t="str">
        <f t="array" ref="L110">if($B110="","",index(Setup!$C$52:$C$201,match($D110,Setup!$B$52:$B$201,0),0))</f>
        <v/>
      </c>
      <c r="M110" s="52" t="str">
        <f t="shared" si="2"/>
        <v/>
      </c>
      <c r="N110" s="58">
        <f t="shared" si="3"/>
        <v>0</v>
      </c>
      <c r="O110" s="64" t="str">
        <f t="shared" si="4"/>
        <v/>
      </c>
      <c r="P110" s="64">
        <f t="shared" si="5"/>
        <v>0</v>
      </c>
      <c r="Q110" s="64">
        <f t="shared" si="6"/>
        <v>0</v>
      </c>
      <c r="R110" s="68">
        <f t="shared" si="7"/>
        <v>0</v>
      </c>
      <c r="S110" s="68">
        <f t="shared" si="8"/>
        <v>0</v>
      </c>
      <c r="T110" s="71" t="str">
        <f t="shared" si="9"/>
        <v/>
      </c>
      <c r="U110" s="79" t="str">
        <f t="array" ref="U110">IF($B110="","",IF(INDEX('Your Portfolio Holdings'!$BW$7:$BW$156,match($D110,'Your Portfolio Holdings'!$B$7:$B$156,0),0)&gt;0,PRODUCT(IF(($D$5:$D$2004=$D110)*($C$5:$C$2004="Split")*($B$5:$B$2004&lt;=Dashboard!$C$2)*($B$5:$B$2004&gt;$B110),$J$5:$J$2004,1)),1))</f>
        <v/>
      </c>
      <c r="V110" s="79">
        <f t="shared" si="10"/>
        <v>0</v>
      </c>
      <c r="W110" s="79" t="str">
        <f t="array" ref="W110">IF($B110="","",IF(INDEX('Your Portfolio Holdings'!$BW$7:$BW$156,match($D110,'Your Portfolio Holdings'!$B$7:$B$156,0),0)&gt;0,PRODUCT(IF(($D$5:$D$2004=$D110)*($C$5:$C$2004="Split")*($B$5:$B$2004&lt;=Dashboard!$C$54)*($B$5:$B$2004&gt;$B110),$J$5:$J$2004,1)),1))</f>
        <v/>
      </c>
      <c r="X110" s="79">
        <f t="shared" si="11"/>
        <v>0</v>
      </c>
      <c r="Y110" s="79" t="str">
        <f t="array" ref="Y110">IF($B110="","",IF(INDEX('Your Portfolio Holdings'!$BW$7:$BW$156,match($D110,'Your Portfolio Holdings'!$B$7:$B$156,0),0)&gt;0,PRODUCT(IF(($D$5:$D$2004=$D110)*($C$5:$C$2004="Split")*($B$5:$B$2004&lt;=Dashboard!$C$55)*($B$5:$B$2004&gt;$B110),$J$5:$J$2004,1)),1))</f>
        <v/>
      </c>
      <c r="Z110" s="79">
        <f t="shared" si="12"/>
        <v>0</v>
      </c>
      <c r="AA110" s="79" t="str">
        <f>IF($B109="","",IF(AND($B110&gt;Dashboard!$C$54,$B110&lt;=Dashboard!$C$55,OR($C110="Buy",$C110="Sell",$C110="Dividend",$C110="Return of capital")),MAX(AA$5:AA109)+1,0))</f>
        <v/>
      </c>
      <c r="AB110" s="79" t="str">
        <f>if($B110="","",if($L110=Dashboard!$C$3,"n/a","Currency:"&amp;$L110&amp;Dashboard!$C$3))</f>
        <v/>
      </c>
      <c r="AC110" s="88" t="str">
        <f t="shared" si="13"/>
        <v/>
      </c>
      <c r="AD110" s="89">
        <f t="shared" si="14"/>
        <v>0</v>
      </c>
      <c r="AE110" s="90">
        <f t="shared" si="15"/>
        <v>0</v>
      </c>
    </row>
    <row r="111">
      <c r="A111" s="1"/>
      <c r="B111" s="96"/>
      <c r="C111" s="39"/>
      <c r="D111" s="39"/>
      <c r="E111" s="178"/>
      <c r="F111" s="97"/>
      <c r="G111" s="44">
        <f t="shared" si="1"/>
        <v>0</v>
      </c>
      <c r="H111" s="97"/>
      <c r="I111" s="39"/>
      <c r="J111" s="48"/>
      <c r="K111" s="1"/>
      <c r="L111" s="50" t="str">
        <f t="array" ref="L111">if($B111="","",index(Setup!$C$52:$C$201,match($D111,Setup!$B$52:$B$201,0),0))</f>
        <v/>
      </c>
      <c r="M111" s="52" t="str">
        <f t="shared" si="2"/>
        <v/>
      </c>
      <c r="N111" s="58">
        <f t="shared" si="3"/>
        <v>0</v>
      </c>
      <c r="O111" s="64" t="str">
        <f t="shared" si="4"/>
        <v/>
      </c>
      <c r="P111" s="64">
        <f t="shared" si="5"/>
        <v>0</v>
      </c>
      <c r="Q111" s="64">
        <f t="shared" si="6"/>
        <v>0</v>
      </c>
      <c r="R111" s="68">
        <f t="shared" si="7"/>
        <v>0</v>
      </c>
      <c r="S111" s="68">
        <f t="shared" si="8"/>
        <v>0</v>
      </c>
      <c r="T111" s="71" t="str">
        <f t="shared" si="9"/>
        <v/>
      </c>
      <c r="U111" s="79" t="str">
        <f t="array" ref="U111">IF($B111="","",IF(INDEX('Your Portfolio Holdings'!$BW$7:$BW$156,match($D111,'Your Portfolio Holdings'!$B$7:$B$156,0),0)&gt;0,PRODUCT(IF(($D$5:$D$2004=$D111)*($C$5:$C$2004="Split")*($B$5:$B$2004&lt;=Dashboard!$C$2)*($B$5:$B$2004&gt;$B111),$J$5:$J$2004,1)),1))</f>
        <v/>
      </c>
      <c r="V111" s="79">
        <f t="shared" si="10"/>
        <v>0</v>
      </c>
      <c r="W111" s="79" t="str">
        <f t="array" ref="W111">IF($B111="","",IF(INDEX('Your Portfolio Holdings'!$BW$7:$BW$156,match($D111,'Your Portfolio Holdings'!$B$7:$B$156,0),0)&gt;0,PRODUCT(IF(($D$5:$D$2004=$D111)*($C$5:$C$2004="Split")*($B$5:$B$2004&lt;=Dashboard!$C$54)*($B$5:$B$2004&gt;$B111),$J$5:$J$2004,1)),1))</f>
        <v/>
      </c>
      <c r="X111" s="79">
        <f t="shared" si="11"/>
        <v>0</v>
      </c>
      <c r="Y111" s="79" t="str">
        <f t="array" ref="Y111">IF($B111="","",IF(INDEX('Your Portfolio Holdings'!$BW$7:$BW$156,match($D111,'Your Portfolio Holdings'!$B$7:$B$156,0),0)&gt;0,PRODUCT(IF(($D$5:$D$2004=$D111)*($C$5:$C$2004="Split")*($B$5:$B$2004&lt;=Dashboard!$C$55)*($B$5:$B$2004&gt;$B111),$J$5:$J$2004,1)),1))</f>
        <v/>
      </c>
      <c r="Z111" s="79">
        <f t="shared" si="12"/>
        <v>0</v>
      </c>
      <c r="AA111" s="79" t="str">
        <f>IF($B110="","",IF(AND($B111&gt;Dashboard!$C$54,$B111&lt;=Dashboard!$C$55,OR($C111="Buy",$C111="Sell",$C111="Dividend",$C111="Return of capital")),MAX(AA$5:AA110)+1,0))</f>
        <v/>
      </c>
      <c r="AB111" s="79" t="str">
        <f>if($B111="","",if($L111=Dashboard!$C$3,"n/a","Currency:"&amp;$L111&amp;Dashboard!$C$3))</f>
        <v/>
      </c>
      <c r="AC111" s="88" t="str">
        <f t="shared" si="13"/>
        <v/>
      </c>
      <c r="AD111" s="89">
        <f t="shared" si="14"/>
        <v>0</v>
      </c>
      <c r="AE111" s="90">
        <f t="shared" si="15"/>
        <v>0</v>
      </c>
    </row>
    <row r="112">
      <c r="A112" s="1"/>
      <c r="B112" s="91"/>
      <c r="C112" s="92"/>
      <c r="D112" s="92"/>
      <c r="E112" s="183"/>
      <c r="F112" s="94"/>
      <c r="G112" s="44">
        <f t="shared" si="1"/>
        <v>0</v>
      </c>
      <c r="H112" s="94"/>
      <c r="I112" s="92"/>
      <c r="J112" s="95"/>
      <c r="K112" s="1"/>
      <c r="L112" s="50" t="str">
        <f t="array" ref="L112">if($B112="","",index(Setup!$C$52:$C$201,match($D112,Setup!$B$52:$B$201,0),0))</f>
        <v/>
      </c>
      <c r="M112" s="52" t="str">
        <f t="shared" si="2"/>
        <v/>
      </c>
      <c r="N112" s="58">
        <f t="shared" si="3"/>
        <v>0</v>
      </c>
      <c r="O112" s="64" t="str">
        <f t="shared" si="4"/>
        <v/>
      </c>
      <c r="P112" s="64">
        <f t="shared" si="5"/>
        <v>0</v>
      </c>
      <c r="Q112" s="64">
        <f t="shared" si="6"/>
        <v>0</v>
      </c>
      <c r="R112" s="68">
        <f t="shared" si="7"/>
        <v>0</v>
      </c>
      <c r="S112" s="68">
        <f t="shared" si="8"/>
        <v>0</v>
      </c>
      <c r="T112" s="71" t="str">
        <f t="shared" si="9"/>
        <v/>
      </c>
      <c r="U112" s="79" t="str">
        <f t="array" ref="U112">IF($B112="","",IF(INDEX('Your Portfolio Holdings'!$BW$7:$BW$156,match($D112,'Your Portfolio Holdings'!$B$7:$B$156,0),0)&gt;0,PRODUCT(IF(($D$5:$D$2004=$D112)*($C$5:$C$2004="Split")*($B$5:$B$2004&lt;=Dashboard!$C$2)*($B$5:$B$2004&gt;$B112),$J$5:$J$2004,1)),1))</f>
        <v/>
      </c>
      <c r="V112" s="79">
        <f t="shared" si="10"/>
        <v>0</v>
      </c>
      <c r="W112" s="79" t="str">
        <f t="array" ref="W112">IF($B112="","",IF(INDEX('Your Portfolio Holdings'!$BW$7:$BW$156,match($D112,'Your Portfolio Holdings'!$B$7:$B$156,0),0)&gt;0,PRODUCT(IF(($D$5:$D$2004=$D112)*($C$5:$C$2004="Split")*($B$5:$B$2004&lt;=Dashboard!$C$54)*($B$5:$B$2004&gt;$B112),$J$5:$J$2004,1)),1))</f>
        <v/>
      </c>
      <c r="X112" s="79">
        <f t="shared" si="11"/>
        <v>0</v>
      </c>
      <c r="Y112" s="79" t="str">
        <f t="array" ref="Y112">IF($B112="","",IF(INDEX('Your Portfolio Holdings'!$BW$7:$BW$156,match($D112,'Your Portfolio Holdings'!$B$7:$B$156,0),0)&gt;0,PRODUCT(IF(($D$5:$D$2004=$D112)*($C$5:$C$2004="Split")*($B$5:$B$2004&lt;=Dashboard!$C$55)*($B$5:$B$2004&gt;$B112),$J$5:$J$2004,1)),1))</f>
        <v/>
      </c>
      <c r="Z112" s="79">
        <f t="shared" si="12"/>
        <v>0</v>
      </c>
      <c r="AA112" s="79" t="str">
        <f>IF($B111="","",IF(AND($B112&gt;Dashboard!$C$54,$B112&lt;=Dashboard!$C$55,OR($C112="Buy",$C112="Sell",$C112="Dividend",$C112="Return of capital")),MAX(AA$5:AA111)+1,0))</f>
        <v/>
      </c>
      <c r="AB112" s="79" t="str">
        <f>if($B112="","",if($L112=Dashboard!$C$3,"n/a","Currency:"&amp;$L112&amp;Dashboard!$C$3))</f>
        <v/>
      </c>
      <c r="AC112" s="88" t="str">
        <f t="shared" si="13"/>
        <v/>
      </c>
      <c r="AD112" s="89">
        <f t="shared" si="14"/>
        <v>0</v>
      </c>
      <c r="AE112" s="90">
        <f t="shared" si="15"/>
        <v>0</v>
      </c>
    </row>
    <row r="113">
      <c r="A113" s="1"/>
      <c r="B113" s="96"/>
      <c r="C113" s="39"/>
      <c r="D113" s="39"/>
      <c r="E113" s="39"/>
      <c r="F113" s="97"/>
      <c r="G113" s="44">
        <f t="shared" si="1"/>
        <v>0</v>
      </c>
      <c r="H113" s="97"/>
      <c r="I113" s="39"/>
      <c r="J113" s="48"/>
      <c r="K113" s="1"/>
      <c r="L113" s="50" t="str">
        <f t="array" ref="L113">if($B113="","",index(Setup!$C$52:$C$201,match($D113,Setup!$B$52:$B$201,0),0))</f>
        <v/>
      </c>
      <c r="M113" s="52" t="str">
        <f t="shared" si="2"/>
        <v/>
      </c>
      <c r="N113" s="58">
        <f t="shared" si="3"/>
        <v>0</v>
      </c>
      <c r="O113" s="64" t="str">
        <f t="shared" si="4"/>
        <v/>
      </c>
      <c r="P113" s="64">
        <f t="shared" si="5"/>
        <v>0</v>
      </c>
      <c r="Q113" s="64">
        <f t="shared" si="6"/>
        <v>0</v>
      </c>
      <c r="R113" s="68">
        <f t="shared" si="7"/>
        <v>0</v>
      </c>
      <c r="S113" s="68">
        <f t="shared" si="8"/>
        <v>0</v>
      </c>
      <c r="T113" s="71" t="str">
        <f t="shared" si="9"/>
        <v/>
      </c>
      <c r="U113" s="79" t="str">
        <f t="array" ref="U113">IF($B113="","",IF(INDEX('Your Portfolio Holdings'!$BW$7:$BW$156,match($D113,'Your Portfolio Holdings'!$B$7:$B$156,0),0)&gt;0,PRODUCT(IF(($D$5:$D$2004=$D113)*($C$5:$C$2004="Split")*($B$5:$B$2004&lt;=Dashboard!$C$2)*($B$5:$B$2004&gt;$B113),$J$5:$J$2004,1)),1))</f>
        <v/>
      </c>
      <c r="V113" s="79">
        <f t="shared" si="10"/>
        <v>0</v>
      </c>
      <c r="W113" s="79" t="str">
        <f t="array" ref="W113">IF($B113="","",IF(INDEX('Your Portfolio Holdings'!$BW$7:$BW$156,match($D113,'Your Portfolio Holdings'!$B$7:$B$156,0),0)&gt;0,PRODUCT(IF(($D$5:$D$2004=$D113)*($C$5:$C$2004="Split")*($B$5:$B$2004&lt;=Dashboard!$C$54)*($B$5:$B$2004&gt;$B113),$J$5:$J$2004,1)),1))</f>
        <v/>
      </c>
      <c r="X113" s="79">
        <f t="shared" si="11"/>
        <v>0</v>
      </c>
      <c r="Y113" s="79" t="str">
        <f t="array" ref="Y113">IF($B113="","",IF(INDEX('Your Portfolio Holdings'!$BW$7:$BW$156,match($D113,'Your Portfolio Holdings'!$B$7:$B$156,0),0)&gt;0,PRODUCT(IF(($D$5:$D$2004=$D113)*($C$5:$C$2004="Split")*($B$5:$B$2004&lt;=Dashboard!$C$55)*($B$5:$B$2004&gt;$B113),$J$5:$J$2004,1)),1))</f>
        <v/>
      </c>
      <c r="Z113" s="79">
        <f t="shared" si="12"/>
        <v>0</v>
      </c>
      <c r="AA113" s="79" t="str">
        <f>IF($B112="","",IF(AND($B113&gt;Dashboard!$C$54,$B113&lt;=Dashboard!$C$55,OR($C113="Buy",$C113="Sell",$C113="Dividend",$C113="Return of capital")),MAX(AA$5:AA112)+1,0))</f>
        <v/>
      </c>
      <c r="AB113" s="79" t="str">
        <f>if($B113="","",if($L113=Dashboard!$C$3,"n/a","Currency:"&amp;$L113&amp;Dashboard!$C$3))</f>
        <v/>
      </c>
      <c r="AC113" s="88" t="str">
        <f t="shared" si="13"/>
        <v/>
      </c>
      <c r="AD113" s="89">
        <f t="shared" si="14"/>
        <v>0</v>
      </c>
      <c r="AE113" s="90">
        <f t="shared" si="15"/>
        <v>0</v>
      </c>
    </row>
    <row r="114">
      <c r="A114" s="1"/>
      <c r="B114" s="91"/>
      <c r="C114" s="92"/>
      <c r="D114" s="92"/>
      <c r="E114" s="92"/>
      <c r="F114" s="94"/>
      <c r="G114" s="44">
        <f t="shared" si="1"/>
        <v>0</v>
      </c>
      <c r="H114" s="94"/>
      <c r="I114" s="92"/>
      <c r="J114" s="95"/>
      <c r="K114" s="1"/>
      <c r="L114" s="50" t="str">
        <f t="array" ref="L114">if($B114="","",index(Setup!$C$52:$C$201,match($D114,Setup!$B$52:$B$201,0),0))</f>
        <v/>
      </c>
      <c r="M114" s="52" t="str">
        <f t="shared" si="2"/>
        <v/>
      </c>
      <c r="N114" s="58">
        <f t="shared" si="3"/>
        <v>0</v>
      </c>
      <c r="O114" s="64" t="str">
        <f t="shared" si="4"/>
        <v/>
      </c>
      <c r="P114" s="64">
        <f t="shared" si="5"/>
        <v>0</v>
      </c>
      <c r="Q114" s="64">
        <f t="shared" si="6"/>
        <v>0</v>
      </c>
      <c r="R114" s="68">
        <f t="shared" si="7"/>
        <v>0</v>
      </c>
      <c r="S114" s="68">
        <f t="shared" si="8"/>
        <v>0</v>
      </c>
      <c r="T114" s="71" t="str">
        <f t="shared" si="9"/>
        <v/>
      </c>
      <c r="U114" s="79" t="str">
        <f t="array" ref="U114">IF($B114="","",IF(INDEX('Your Portfolio Holdings'!$BW$7:$BW$156,match($D114,'Your Portfolio Holdings'!$B$7:$B$156,0),0)&gt;0,PRODUCT(IF(($D$5:$D$2004=$D114)*($C$5:$C$2004="Split")*($B$5:$B$2004&lt;=Dashboard!$C$2)*($B$5:$B$2004&gt;$B114),$J$5:$J$2004,1)),1))</f>
        <v/>
      </c>
      <c r="V114" s="79">
        <f t="shared" si="10"/>
        <v>0</v>
      </c>
      <c r="W114" s="79" t="str">
        <f t="array" ref="W114">IF($B114="","",IF(INDEX('Your Portfolio Holdings'!$BW$7:$BW$156,match($D114,'Your Portfolio Holdings'!$B$7:$B$156,0),0)&gt;0,PRODUCT(IF(($D$5:$D$2004=$D114)*($C$5:$C$2004="Split")*($B$5:$B$2004&lt;=Dashboard!$C$54)*($B$5:$B$2004&gt;$B114),$J$5:$J$2004,1)),1))</f>
        <v/>
      </c>
      <c r="X114" s="79">
        <f t="shared" si="11"/>
        <v>0</v>
      </c>
      <c r="Y114" s="79" t="str">
        <f t="array" ref="Y114">IF($B114="","",IF(INDEX('Your Portfolio Holdings'!$BW$7:$BW$156,match($D114,'Your Portfolio Holdings'!$B$7:$B$156,0),0)&gt;0,PRODUCT(IF(($D$5:$D$2004=$D114)*($C$5:$C$2004="Split")*($B$5:$B$2004&lt;=Dashboard!$C$55)*($B$5:$B$2004&gt;$B114),$J$5:$J$2004,1)),1))</f>
        <v/>
      </c>
      <c r="Z114" s="79">
        <f t="shared" si="12"/>
        <v>0</v>
      </c>
      <c r="AA114" s="79" t="str">
        <f>IF($B113="","",IF(AND($B114&gt;Dashboard!$C$54,$B114&lt;=Dashboard!$C$55,OR($C114="Buy",$C114="Sell",$C114="Dividend",$C114="Return of capital")),MAX(AA$5:AA113)+1,0))</f>
        <v/>
      </c>
      <c r="AB114" s="79" t="str">
        <f>if($B114="","",if($L114=Dashboard!$C$3,"n/a","Currency:"&amp;$L114&amp;Dashboard!$C$3))</f>
        <v/>
      </c>
      <c r="AC114" s="88" t="str">
        <f t="shared" si="13"/>
        <v/>
      </c>
      <c r="AD114" s="89">
        <f t="shared" si="14"/>
        <v>0</v>
      </c>
      <c r="AE114" s="90">
        <f t="shared" si="15"/>
        <v>0</v>
      </c>
    </row>
    <row r="115">
      <c r="A115" s="1"/>
      <c r="B115" s="96"/>
      <c r="C115" s="39"/>
      <c r="D115" s="39"/>
      <c r="E115" s="39"/>
      <c r="F115" s="97"/>
      <c r="G115" s="44">
        <f t="shared" si="1"/>
        <v>0</v>
      </c>
      <c r="H115" s="97"/>
      <c r="I115" s="39"/>
      <c r="J115" s="48"/>
      <c r="K115" s="1"/>
      <c r="L115" s="50" t="str">
        <f t="array" ref="L115">if($B115="","",index(Setup!$C$52:$C$201,match($D115,Setup!$B$52:$B$201,0),0))</f>
        <v/>
      </c>
      <c r="M115" s="52" t="str">
        <f t="shared" si="2"/>
        <v/>
      </c>
      <c r="N115" s="58">
        <f t="shared" si="3"/>
        <v>0</v>
      </c>
      <c r="O115" s="64" t="str">
        <f t="shared" si="4"/>
        <v/>
      </c>
      <c r="P115" s="64">
        <f t="shared" si="5"/>
        <v>0</v>
      </c>
      <c r="Q115" s="64">
        <f t="shared" si="6"/>
        <v>0</v>
      </c>
      <c r="R115" s="68">
        <f t="shared" si="7"/>
        <v>0</v>
      </c>
      <c r="S115" s="68">
        <f t="shared" si="8"/>
        <v>0</v>
      </c>
      <c r="T115" s="71" t="str">
        <f t="shared" si="9"/>
        <v/>
      </c>
      <c r="U115" s="79" t="str">
        <f t="array" ref="U115">IF($B115="","",IF(INDEX('Your Portfolio Holdings'!$BW$7:$BW$156,match($D115,'Your Portfolio Holdings'!$B$7:$B$156,0),0)&gt;0,PRODUCT(IF(($D$5:$D$2004=$D115)*($C$5:$C$2004="Split")*($B$5:$B$2004&lt;=Dashboard!$C$2)*($B$5:$B$2004&gt;$B115),$J$5:$J$2004,1)),1))</f>
        <v/>
      </c>
      <c r="V115" s="79">
        <f t="shared" si="10"/>
        <v>0</v>
      </c>
      <c r="W115" s="79" t="str">
        <f t="array" ref="W115">IF($B115="","",IF(INDEX('Your Portfolio Holdings'!$BW$7:$BW$156,match($D115,'Your Portfolio Holdings'!$B$7:$B$156,0),0)&gt;0,PRODUCT(IF(($D$5:$D$2004=$D115)*($C$5:$C$2004="Split")*($B$5:$B$2004&lt;=Dashboard!$C$54)*($B$5:$B$2004&gt;$B115),$J$5:$J$2004,1)),1))</f>
        <v/>
      </c>
      <c r="X115" s="79">
        <f t="shared" si="11"/>
        <v>0</v>
      </c>
      <c r="Y115" s="79" t="str">
        <f t="array" ref="Y115">IF($B115="","",IF(INDEX('Your Portfolio Holdings'!$BW$7:$BW$156,match($D115,'Your Portfolio Holdings'!$B$7:$B$156,0),0)&gt;0,PRODUCT(IF(($D$5:$D$2004=$D115)*($C$5:$C$2004="Split")*($B$5:$B$2004&lt;=Dashboard!$C$55)*($B$5:$B$2004&gt;$B115),$J$5:$J$2004,1)),1))</f>
        <v/>
      </c>
      <c r="Z115" s="79">
        <f t="shared" si="12"/>
        <v>0</v>
      </c>
      <c r="AA115" s="79" t="str">
        <f>IF($B114="","",IF(AND($B115&gt;Dashboard!$C$54,$B115&lt;=Dashboard!$C$55,OR($C115="Buy",$C115="Sell",$C115="Dividend",$C115="Return of capital")),MAX(AA$5:AA114)+1,0))</f>
        <v/>
      </c>
      <c r="AB115" s="79" t="str">
        <f>if($B115="","",if($L115=Dashboard!$C$3,"n/a","Currency:"&amp;$L115&amp;Dashboard!$C$3))</f>
        <v/>
      </c>
      <c r="AC115" s="88" t="str">
        <f t="shared" si="13"/>
        <v/>
      </c>
      <c r="AD115" s="89">
        <f t="shared" si="14"/>
        <v>0</v>
      </c>
      <c r="AE115" s="90">
        <f t="shared" si="15"/>
        <v>0</v>
      </c>
    </row>
    <row r="116">
      <c r="A116" s="1"/>
      <c r="B116" s="91"/>
      <c r="C116" s="92"/>
      <c r="D116" s="92"/>
      <c r="E116" s="92"/>
      <c r="F116" s="94"/>
      <c r="G116" s="44">
        <f t="shared" si="1"/>
        <v>0</v>
      </c>
      <c r="H116" s="94"/>
      <c r="I116" s="92"/>
      <c r="J116" s="95"/>
      <c r="K116" s="1"/>
      <c r="L116" s="50" t="str">
        <f t="array" ref="L116">if($B116="","",index(Setup!$C$52:$C$201,match($D116,Setup!$B$52:$B$201,0),0))</f>
        <v/>
      </c>
      <c r="M116" s="52" t="str">
        <f t="shared" si="2"/>
        <v/>
      </c>
      <c r="N116" s="58">
        <f t="shared" si="3"/>
        <v>0</v>
      </c>
      <c r="O116" s="64" t="str">
        <f t="shared" si="4"/>
        <v/>
      </c>
      <c r="P116" s="64">
        <f t="shared" si="5"/>
        <v>0</v>
      </c>
      <c r="Q116" s="64">
        <f t="shared" si="6"/>
        <v>0</v>
      </c>
      <c r="R116" s="68">
        <f t="shared" si="7"/>
        <v>0</v>
      </c>
      <c r="S116" s="68">
        <f t="shared" si="8"/>
        <v>0</v>
      </c>
      <c r="T116" s="71" t="str">
        <f t="shared" si="9"/>
        <v/>
      </c>
      <c r="U116" s="79" t="str">
        <f t="array" ref="U116">IF($B116="","",IF(INDEX('Your Portfolio Holdings'!$BW$7:$BW$156,match($D116,'Your Portfolio Holdings'!$B$7:$B$156,0),0)&gt;0,PRODUCT(IF(($D$5:$D$2004=$D116)*($C$5:$C$2004="Split")*($B$5:$B$2004&lt;=Dashboard!$C$2)*($B$5:$B$2004&gt;$B116),$J$5:$J$2004,1)),1))</f>
        <v/>
      </c>
      <c r="V116" s="79">
        <f t="shared" si="10"/>
        <v>0</v>
      </c>
      <c r="W116" s="79" t="str">
        <f t="array" ref="W116">IF($B116="","",IF(INDEX('Your Portfolio Holdings'!$BW$7:$BW$156,match($D116,'Your Portfolio Holdings'!$B$7:$B$156,0),0)&gt;0,PRODUCT(IF(($D$5:$D$2004=$D116)*($C$5:$C$2004="Split")*($B$5:$B$2004&lt;=Dashboard!$C$54)*($B$5:$B$2004&gt;$B116),$J$5:$J$2004,1)),1))</f>
        <v/>
      </c>
      <c r="X116" s="79">
        <f t="shared" si="11"/>
        <v>0</v>
      </c>
      <c r="Y116" s="79" t="str">
        <f t="array" ref="Y116">IF($B116="","",IF(INDEX('Your Portfolio Holdings'!$BW$7:$BW$156,match($D116,'Your Portfolio Holdings'!$B$7:$B$156,0),0)&gt;0,PRODUCT(IF(($D$5:$D$2004=$D116)*($C$5:$C$2004="Split")*($B$5:$B$2004&lt;=Dashboard!$C$55)*($B$5:$B$2004&gt;$B116),$J$5:$J$2004,1)),1))</f>
        <v/>
      </c>
      <c r="Z116" s="79">
        <f t="shared" si="12"/>
        <v>0</v>
      </c>
      <c r="AA116" s="79" t="str">
        <f>IF($B115="","",IF(AND($B116&gt;Dashboard!$C$54,$B116&lt;=Dashboard!$C$55,OR($C116="Buy",$C116="Sell",$C116="Dividend",$C116="Return of capital")),MAX(AA$5:AA115)+1,0))</f>
        <v/>
      </c>
      <c r="AB116" s="79" t="str">
        <f>if($B116="","",if($L116=Dashboard!$C$3,"n/a","Currency:"&amp;$L116&amp;Dashboard!$C$3))</f>
        <v/>
      </c>
      <c r="AC116" s="88" t="str">
        <f t="shared" si="13"/>
        <v/>
      </c>
      <c r="AD116" s="89">
        <f t="shared" si="14"/>
        <v>0</v>
      </c>
      <c r="AE116" s="90">
        <f t="shared" si="15"/>
        <v>0</v>
      </c>
    </row>
    <row r="117">
      <c r="A117" s="1"/>
      <c r="B117" s="96"/>
      <c r="C117" s="39"/>
      <c r="D117" s="39"/>
      <c r="E117" s="39"/>
      <c r="F117" s="97"/>
      <c r="G117" s="44">
        <f t="shared" si="1"/>
        <v>0</v>
      </c>
      <c r="H117" s="97"/>
      <c r="I117" s="39"/>
      <c r="J117" s="48"/>
      <c r="K117" s="1"/>
      <c r="L117" s="50" t="str">
        <f t="array" ref="L117">if($B117="","",index(Setup!$C$52:$C$201,match($D117,Setup!$B$52:$B$201,0),0))</f>
        <v/>
      </c>
      <c r="M117" s="52" t="str">
        <f t="shared" si="2"/>
        <v/>
      </c>
      <c r="N117" s="58">
        <f t="shared" si="3"/>
        <v>0</v>
      </c>
      <c r="O117" s="64" t="str">
        <f t="shared" si="4"/>
        <v/>
      </c>
      <c r="P117" s="64">
        <f t="shared" si="5"/>
        <v>0</v>
      </c>
      <c r="Q117" s="64">
        <f t="shared" si="6"/>
        <v>0</v>
      </c>
      <c r="R117" s="68">
        <f t="shared" si="7"/>
        <v>0</v>
      </c>
      <c r="S117" s="68">
        <f t="shared" si="8"/>
        <v>0</v>
      </c>
      <c r="T117" s="71" t="str">
        <f t="shared" si="9"/>
        <v/>
      </c>
      <c r="U117" s="79" t="str">
        <f t="array" ref="U117">IF($B117="","",IF(INDEX('Your Portfolio Holdings'!$BW$7:$BW$156,match($D117,'Your Portfolio Holdings'!$B$7:$B$156,0),0)&gt;0,PRODUCT(IF(($D$5:$D$2004=$D117)*($C$5:$C$2004="Split")*($B$5:$B$2004&lt;=Dashboard!$C$2)*($B$5:$B$2004&gt;$B117),$J$5:$J$2004,1)),1))</f>
        <v/>
      </c>
      <c r="V117" s="79">
        <f t="shared" si="10"/>
        <v>0</v>
      </c>
      <c r="W117" s="79" t="str">
        <f t="array" ref="W117">IF($B117="","",IF(INDEX('Your Portfolio Holdings'!$BW$7:$BW$156,match($D117,'Your Portfolio Holdings'!$B$7:$B$156,0),0)&gt;0,PRODUCT(IF(($D$5:$D$2004=$D117)*($C$5:$C$2004="Split")*($B$5:$B$2004&lt;=Dashboard!$C$54)*($B$5:$B$2004&gt;$B117),$J$5:$J$2004,1)),1))</f>
        <v/>
      </c>
      <c r="X117" s="79">
        <f t="shared" si="11"/>
        <v>0</v>
      </c>
      <c r="Y117" s="79" t="str">
        <f t="array" ref="Y117">IF($B117="","",IF(INDEX('Your Portfolio Holdings'!$BW$7:$BW$156,match($D117,'Your Portfolio Holdings'!$B$7:$B$156,0),0)&gt;0,PRODUCT(IF(($D$5:$D$2004=$D117)*($C$5:$C$2004="Split")*($B$5:$B$2004&lt;=Dashboard!$C$55)*($B$5:$B$2004&gt;$B117),$J$5:$J$2004,1)),1))</f>
        <v/>
      </c>
      <c r="Z117" s="79">
        <f t="shared" si="12"/>
        <v>0</v>
      </c>
      <c r="AA117" s="79" t="str">
        <f>IF($B116="","",IF(AND($B117&gt;Dashboard!$C$54,$B117&lt;=Dashboard!$C$55,OR($C117="Buy",$C117="Sell",$C117="Dividend",$C117="Return of capital")),MAX(AA$5:AA116)+1,0))</f>
        <v/>
      </c>
      <c r="AB117" s="79" t="str">
        <f>if($B117="","",if($L117=Dashboard!$C$3,"n/a","Currency:"&amp;$L117&amp;Dashboard!$C$3))</f>
        <v/>
      </c>
      <c r="AC117" s="88" t="str">
        <f t="shared" si="13"/>
        <v/>
      </c>
      <c r="AD117" s="89">
        <f t="shared" si="14"/>
        <v>0</v>
      </c>
      <c r="AE117" s="90">
        <f t="shared" si="15"/>
        <v>0</v>
      </c>
    </row>
    <row r="118">
      <c r="A118" s="1"/>
      <c r="B118" s="91"/>
      <c r="C118" s="92"/>
      <c r="D118" s="92"/>
      <c r="E118" s="92"/>
      <c r="F118" s="94"/>
      <c r="G118" s="44">
        <f t="shared" si="1"/>
        <v>0</v>
      </c>
      <c r="H118" s="94"/>
      <c r="I118" s="92"/>
      <c r="J118" s="95"/>
      <c r="K118" s="1"/>
      <c r="L118" s="50" t="str">
        <f t="array" ref="L118">if($B118="","",index(Setup!$C$52:$C$201,match($D118,Setup!$B$52:$B$201,0),0))</f>
        <v/>
      </c>
      <c r="M118" s="52" t="str">
        <f t="shared" si="2"/>
        <v/>
      </c>
      <c r="N118" s="58">
        <f t="shared" si="3"/>
        <v>0</v>
      </c>
      <c r="O118" s="64" t="str">
        <f t="shared" si="4"/>
        <v/>
      </c>
      <c r="P118" s="64">
        <f t="shared" si="5"/>
        <v>0</v>
      </c>
      <c r="Q118" s="64">
        <f t="shared" si="6"/>
        <v>0</v>
      </c>
      <c r="R118" s="68">
        <f t="shared" si="7"/>
        <v>0</v>
      </c>
      <c r="S118" s="68">
        <f t="shared" si="8"/>
        <v>0</v>
      </c>
      <c r="T118" s="71" t="str">
        <f t="shared" si="9"/>
        <v/>
      </c>
      <c r="U118" s="79" t="str">
        <f t="array" ref="U118">IF($B118="","",IF(INDEX('Your Portfolio Holdings'!$BW$7:$BW$156,match($D118,'Your Portfolio Holdings'!$B$7:$B$156,0),0)&gt;0,PRODUCT(IF(($D$5:$D$2004=$D118)*($C$5:$C$2004="Split")*($B$5:$B$2004&lt;=Dashboard!$C$2)*($B$5:$B$2004&gt;$B118),$J$5:$J$2004,1)),1))</f>
        <v/>
      </c>
      <c r="V118" s="79">
        <f t="shared" si="10"/>
        <v>0</v>
      </c>
      <c r="W118" s="79" t="str">
        <f t="array" ref="W118">IF($B118="","",IF(INDEX('Your Portfolio Holdings'!$BW$7:$BW$156,match($D118,'Your Portfolio Holdings'!$B$7:$B$156,0),0)&gt;0,PRODUCT(IF(($D$5:$D$2004=$D118)*($C$5:$C$2004="Split")*($B$5:$B$2004&lt;=Dashboard!$C$54)*($B$5:$B$2004&gt;$B118),$J$5:$J$2004,1)),1))</f>
        <v/>
      </c>
      <c r="X118" s="79">
        <f t="shared" si="11"/>
        <v>0</v>
      </c>
      <c r="Y118" s="79" t="str">
        <f t="array" ref="Y118">IF($B118="","",IF(INDEX('Your Portfolio Holdings'!$BW$7:$BW$156,match($D118,'Your Portfolio Holdings'!$B$7:$B$156,0),0)&gt;0,PRODUCT(IF(($D$5:$D$2004=$D118)*($C$5:$C$2004="Split")*($B$5:$B$2004&lt;=Dashboard!$C$55)*($B$5:$B$2004&gt;$B118),$J$5:$J$2004,1)),1))</f>
        <v/>
      </c>
      <c r="Z118" s="79">
        <f t="shared" si="12"/>
        <v>0</v>
      </c>
      <c r="AA118" s="79" t="str">
        <f>IF($B117="","",IF(AND($B118&gt;Dashboard!$C$54,$B118&lt;=Dashboard!$C$55,OR($C118="Buy",$C118="Sell",$C118="Dividend",$C118="Return of capital")),MAX(AA$5:AA117)+1,0))</f>
        <v/>
      </c>
      <c r="AB118" s="79" t="str">
        <f>if($B118="","",if($L118=Dashboard!$C$3,"n/a","Currency:"&amp;$L118&amp;Dashboard!$C$3))</f>
        <v/>
      </c>
      <c r="AC118" s="88" t="str">
        <f t="shared" si="13"/>
        <v/>
      </c>
      <c r="AD118" s="89">
        <f t="shared" si="14"/>
        <v>0</v>
      </c>
      <c r="AE118" s="90">
        <f t="shared" si="15"/>
        <v>0</v>
      </c>
    </row>
    <row r="119">
      <c r="A119" s="1"/>
      <c r="B119" s="33"/>
      <c r="C119" s="39"/>
      <c r="D119" s="39"/>
      <c r="E119" s="39"/>
      <c r="F119" s="97"/>
      <c r="G119" s="44">
        <f t="shared" si="1"/>
        <v>0</v>
      </c>
      <c r="H119" s="97"/>
      <c r="I119" s="39"/>
      <c r="J119" s="48"/>
      <c r="K119" s="1"/>
      <c r="L119" s="50" t="str">
        <f t="array" ref="L119">if($B119="","",index(Setup!$C$52:$C$201,match($D119,Setup!$B$52:$B$201,0),0))</f>
        <v/>
      </c>
      <c r="M119" s="52" t="str">
        <f t="shared" si="2"/>
        <v/>
      </c>
      <c r="N119" s="58">
        <f t="shared" si="3"/>
        <v>0</v>
      </c>
      <c r="O119" s="64" t="str">
        <f t="shared" si="4"/>
        <v/>
      </c>
      <c r="P119" s="64">
        <f t="shared" si="5"/>
        <v>0</v>
      </c>
      <c r="Q119" s="64">
        <f t="shared" si="6"/>
        <v>0</v>
      </c>
      <c r="R119" s="68">
        <f t="shared" si="7"/>
        <v>0</v>
      </c>
      <c r="S119" s="68">
        <f t="shared" si="8"/>
        <v>0</v>
      </c>
      <c r="T119" s="71" t="str">
        <f t="shared" si="9"/>
        <v/>
      </c>
      <c r="U119" s="79" t="str">
        <f t="array" ref="U119">IF($B119="","",IF(INDEX('Your Portfolio Holdings'!$BW$7:$BW$156,match($D119,'Your Portfolio Holdings'!$B$7:$B$156,0),0)&gt;0,PRODUCT(IF(($D$5:$D$2004=$D119)*($C$5:$C$2004="Split")*($B$5:$B$2004&lt;=Dashboard!$C$2)*($B$5:$B$2004&gt;$B119),$J$5:$J$2004,1)),1))</f>
        <v/>
      </c>
      <c r="V119" s="79">
        <f t="shared" si="10"/>
        <v>0</v>
      </c>
      <c r="W119" s="79" t="str">
        <f t="array" ref="W119">IF($B119="","",IF(INDEX('Your Portfolio Holdings'!$BW$7:$BW$156,match($D119,'Your Portfolio Holdings'!$B$7:$B$156,0),0)&gt;0,PRODUCT(IF(($D$5:$D$2004=$D119)*($C$5:$C$2004="Split")*($B$5:$B$2004&lt;=Dashboard!$C$54)*($B$5:$B$2004&gt;$B119),$J$5:$J$2004,1)),1))</f>
        <v/>
      </c>
      <c r="X119" s="79">
        <f t="shared" si="11"/>
        <v>0</v>
      </c>
      <c r="Y119" s="79" t="str">
        <f t="array" ref="Y119">IF($B119="","",IF(INDEX('Your Portfolio Holdings'!$BW$7:$BW$156,match($D119,'Your Portfolio Holdings'!$B$7:$B$156,0),0)&gt;0,PRODUCT(IF(($D$5:$D$2004=$D119)*($C$5:$C$2004="Split")*($B$5:$B$2004&lt;=Dashboard!$C$55)*($B$5:$B$2004&gt;$B119),$J$5:$J$2004,1)),1))</f>
        <v/>
      </c>
      <c r="Z119" s="79">
        <f t="shared" si="12"/>
        <v>0</v>
      </c>
      <c r="AA119" s="79" t="str">
        <f>IF($B118="","",IF(AND($B119&gt;Dashboard!$C$54,$B119&lt;=Dashboard!$C$55,OR($C119="Buy",$C119="Sell",$C119="Dividend",$C119="Return of capital")),MAX(AA$5:AA118)+1,0))</f>
        <v/>
      </c>
      <c r="AB119" s="79" t="str">
        <f>if($B119="","",if($L119=Dashboard!$C$3,"n/a","Currency:"&amp;$L119&amp;Dashboard!$C$3))</f>
        <v/>
      </c>
      <c r="AC119" s="88" t="str">
        <f t="shared" si="13"/>
        <v/>
      </c>
      <c r="AD119" s="89">
        <f t="shared" si="14"/>
        <v>0</v>
      </c>
      <c r="AE119" s="90">
        <f t="shared" si="15"/>
        <v>0</v>
      </c>
    </row>
    <row r="120">
      <c r="A120" s="1"/>
      <c r="B120" s="399"/>
      <c r="C120" s="92"/>
      <c r="D120" s="92"/>
      <c r="E120" s="92"/>
      <c r="F120" s="94"/>
      <c r="G120" s="44">
        <f t="shared" si="1"/>
        <v>0</v>
      </c>
      <c r="H120" s="94"/>
      <c r="I120" s="92"/>
      <c r="J120" s="95"/>
      <c r="K120" s="1"/>
      <c r="L120" s="50" t="str">
        <f t="array" ref="L120">if($B120="","",index(Setup!$C$52:$C$201,match($D120,Setup!$B$52:$B$201,0),0))</f>
        <v/>
      </c>
      <c r="M120" s="52" t="str">
        <f t="shared" si="2"/>
        <v/>
      </c>
      <c r="N120" s="58">
        <f t="shared" si="3"/>
        <v>0</v>
      </c>
      <c r="O120" s="64" t="str">
        <f t="shared" si="4"/>
        <v/>
      </c>
      <c r="P120" s="64">
        <f t="shared" si="5"/>
        <v>0</v>
      </c>
      <c r="Q120" s="64">
        <f t="shared" si="6"/>
        <v>0</v>
      </c>
      <c r="R120" s="68">
        <f t="shared" si="7"/>
        <v>0</v>
      </c>
      <c r="S120" s="68">
        <f t="shared" si="8"/>
        <v>0</v>
      </c>
      <c r="T120" s="71" t="str">
        <f t="shared" si="9"/>
        <v/>
      </c>
      <c r="U120" s="79" t="str">
        <f t="array" ref="U120">IF($B120="","",IF(INDEX('Your Portfolio Holdings'!$BW$7:$BW$156,match($D120,'Your Portfolio Holdings'!$B$7:$B$156,0),0)&gt;0,PRODUCT(IF(($D$5:$D$2004=$D120)*($C$5:$C$2004="Split")*($B$5:$B$2004&lt;=Dashboard!$C$2)*($B$5:$B$2004&gt;$B120),$J$5:$J$2004,1)),1))</f>
        <v/>
      </c>
      <c r="V120" s="79">
        <f t="shared" si="10"/>
        <v>0</v>
      </c>
      <c r="W120" s="79" t="str">
        <f t="array" ref="W120">IF($B120="","",IF(INDEX('Your Portfolio Holdings'!$BW$7:$BW$156,match($D120,'Your Portfolio Holdings'!$B$7:$B$156,0),0)&gt;0,PRODUCT(IF(($D$5:$D$2004=$D120)*($C$5:$C$2004="Split")*($B$5:$B$2004&lt;=Dashboard!$C$54)*($B$5:$B$2004&gt;$B120),$J$5:$J$2004,1)),1))</f>
        <v/>
      </c>
      <c r="X120" s="79">
        <f t="shared" si="11"/>
        <v>0</v>
      </c>
      <c r="Y120" s="79" t="str">
        <f t="array" ref="Y120">IF($B120="","",IF(INDEX('Your Portfolio Holdings'!$BW$7:$BW$156,match($D120,'Your Portfolio Holdings'!$B$7:$B$156,0),0)&gt;0,PRODUCT(IF(($D$5:$D$2004=$D120)*($C$5:$C$2004="Split")*($B$5:$B$2004&lt;=Dashboard!$C$55)*($B$5:$B$2004&gt;$B120),$J$5:$J$2004,1)),1))</f>
        <v/>
      </c>
      <c r="Z120" s="79">
        <f t="shared" si="12"/>
        <v>0</v>
      </c>
      <c r="AA120" s="79" t="str">
        <f>IF($B119="","",IF(AND($B120&gt;Dashboard!$C$54,$B120&lt;=Dashboard!$C$55,OR($C120="Buy",$C120="Sell",$C120="Dividend",$C120="Return of capital")),MAX(AA$5:AA119)+1,0))</f>
        <v/>
      </c>
      <c r="AB120" s="79" t="str">
        <f>if($B120="","",if($L120=Dashboard!$C$3,"n/a","Currency:"&amp;$L120&amp;Dashboard!$C$3))</f>
        <v/>
      </c>
      <c r="AC120" s="88" t="str">
        <f t="shared" si="13"/>
        <v/>
      </c>
      <c r="AD120" s="89">
        <f t="shared" si="14"/>
        <v>0</v>
      </c>
      <c r="AE120" s="90">
        <f t="shared" si="15"/>
        <v>0</v>
      </c>
    </row>
    <row r="121">
      <c r="A121" s="1"/>
      <c r="B121" s="33"/>
      <c r="C121" s="39"/>
      <c r="D121" s="39"/>
      <c r="E121" s="39"/>
      <c r="F121" s="97"/>
      <c r="G121" s="44">
        <f t="shared" si="1"/>
        <v>0</v>
      </c>
      <c r="H121" s="97"/>
      <c r="I121" s="39"/>
      <c r="J121" s="48"/>
      <c r="K121" s="1"/>
      <c r="L121" s="50" t="str">
        <f t="array" ref="L121">if($B121="","",index(Setup!$C$52:$C$201,match($D121,Setup!$B$52:$B$201,0),0))</f>
        <v/>
      </c>
      <c r="M121" s="52" t="str">
        <f t="shared" si="2"/>
        <v/>
      </c>
      <c r="N121" s="58">
        <f t="shared" si="3"/>
        <v>0</v>
      </c>
      <c r="O121" s="64" t="str">
        <f t="shared" si="4"/>
        <v/>
      </c>
      <c r="P121" s="64">
        <f t="shared" si="5"/>
        <v>0</v>
      </c>
      <c r="Q121" s="64">
        <f t="shared" si="6"/>
        <v>0</v>
      </c>
      <c r="R121" s="68">
        <f t="shared" si="7"/>
        <v>0</v>
      </c>
      <c r="S121" s="68">
        <f t="shared" si="8"/>
        <v>0</v>
      </c>
      <c r="T121" s="71" t="str">
        <f t="shared" si="9"/>
        <v/>
      </c>
      <c r="U121" s="79" t="str">
        <f t="array" ref="U121">IF($B121="","",IF(INDEX('Your Portfolio Holdings'!$BW$7:$BW$156,match($D121,'Your Portfolio Holdings'!$B$7:$B$156,0),0)&gt;0,PRODUCT(IF(($D$5:$D$2004=$D121)*($C$5:$C$2004="Split")*($B$5:$B$2004&lt;=Dashboard!$C$2)*($B$5:$B$2004&gt;$B121),$J$5:$J$2004,1)),1))</f>
        <v/>
      </c>
      <c r="V121" s="79">
        <f t="shared" si="10"/>
        <v>0</v>
      </c>
      <c r="W121" s="79" t="str">
        <f t="array" ref="W121">IF($B121="","",IF(INDEX('Your Portfolio Holdings'!$BW$7:$BW$156,match($D121,'Your Portfolio Holdings'!$B$7:$B$156,0),0)&gt;0,PRODUCT(IF(($D$5:$D$2004=$D121)*($C$5:$C$2004="Split")*($B$5:$B$2004&lt;=Dashboard!$C$54)*($B$5:$B$2004&gt;$B121),$J$5:$J$2004,1)),1))</f>
        <v/>
      </c>
      <c r="X121" s="79">
        <f t="shared" si="11"/>
        <v>0</v>
      </c>
      <c r="Y121" s="79" t="str">
        <f t="array" ref="Y121">IF($B121="","",IF(INDEX('Your Portfolio Holdings'!$BW$7:$BW$156,match($D121,'Your Portfolio Holdings'!$B$7:$B$156,0),0)&gt;0,PRODUCT(IF(($D$5:$D$2004=$D121)*($C$5:$C$2004="Split")*($B$5:$B$2004&lt;=Dashboard!$C$55)*($B$5:$B$2004&gt;$B121),$J$5:$J$2004,1)),1))</f>
        <v/>
      </c>
      <c r="Z121" s="79">
        <f t="shared" si="12"/>
        <v>0</v>
      </c>
      <c r="AA121" s="79" t="str">
        <f>IF($B120="","",IF(AND($B121&gt;Dashboard!$C$54,$B121&lt;=Dashboard!$C$55,OR($C121="Buy",$C121="Sell",$C121="Dividend",$C121="Return of capital")),MAX(AA$5:AA120)+1,0))</f>
        <v/>
      </c>
      <c r="AB121" s="79" t="str">
        <f>if($B121="","",if($L121=Dashboard!$C$3,"n/a","Currency:"&amp;$L121&amp;Dashboard!$C$3))</f>
        <v/>
      </c>
      <c r="AC121" s="88" t="str">
        <f t="shared" si="13"/>
        <v/>
      </c>
      <c r="AD121" s="89">
        <f t="shared" si="14"/>
        <v>0</v>
      </c>
      <c r="AE121" s="90">
        <f t="shared" si="15"/>
        <v>0</v>
      </c>
    </row>
    <row r="122">
      <c r="A122" s="1"/>
      <c r="B122" s="399"/>
      <c r="C122" s="92"/>
      <c r="D122" s="92"/>
      <c r="E122" s="92"/>
      <c r="F122" s="93"/>
      <c r="G122" s="44">
        <f t="shared" si="1"/>
        <v>0</v>
      </c>
      <c r="H122" s="93"/>
      <c r="I122" s="92"/>
      <c r="J122" s="95"/>
      <c r="K122" s="1"/>
      <c r="L122" s="50" t="str">
        <f t="array" ref="L122">if($B122="","",index(Setup!$C$52:$C$201,match($D122,Setup!$B$52:$B$201,0),0))</f>
        <v/>
      </c>
      <c r="M122" s="52" t="str">
        <f t="shared" si="2"/>
        <v/>
      </c>
      <c r="N122" s="58">
        <f t="shared" si="3"/>
        <v>0</v>
      </c>
      <c r="O122" s="64" t="str">
        <f t="shared" si="4"/>
        <v/>
      </c>
      <c r="P122" s="64">
        <f t="shared" si="5"/>
        <v>0</v>
      </c>
      <c r="Q122" s="64">
        <f t="shared" si="6"/>
        <v>0</v>
      </c>
      <c r="R122" s="68">
        <f t="shared" si="7"/>
        <v>0</v>
      </c>
      <c r="S122" s="68">
        <f t="shared" si="8"/>
        <v>0</v>
      </c>
      <c r="T122" s="71" t="str">
        <f t="shared" si="9"/>
        <v/>
      </c>
      <c r="U122" s="79" t="str">
        <f t="array" ref="U122">IF($B122="","",IF(INDEX('Your Portfolio Holdings'!$BW$7:$BW$156,match($D122,'Your Portfolio Holdings'!$B$7:$B$156,0),0)&gt;0,PRODUCT(IF(($D$5:$D$2004=$D122)*($C$5:$C$2004="Split")*($B$5:$B$2004&lt;=Dashboard!$C$2)*($B$5:$B$2004&gt;$B122),$J$5:$J$2004,1)),1))</f>
        <v/>
      </c>
      <c r="V122" s="79">
        <f t="shared" si="10"/>
        <v>0</v>
      </c>
      <c r="W122" s="79" t="str">
        <f t="array" ref="W122">IF($B122="","",IF(INDEX('Your Portfolio Holdings'!$BW$7:$BW$156,match($D122,'Your Portfolio Holdings'!$B$7:$B$156,0),0)&gt;0,PRODUCT(IF(($D$5:$D$2004=$D122)*($C$5:$C$2004="Split")*($B$5:$B$2004&lt;=Dashboard!$C$54)*($B$5:$B$2004&gt;$B122),$J$5:$J$2004,1)),1))</f>
        <v/>
      </c>
      <c r="X122" s="79">
        <f t="shared" si="11"/>
        <v>0</v>
      </c>
      <c r="Y122" s="79" t="str">
        <f t="array" ref="Y122">IF($B122="","",IF(INDEX('Your Portfolio Holdings'!$BW$7:$BW$156,match($D122,'Your Portfolio Holdings'!$B$7:$B$156,0),0)&gt;0,PRODUCT(IF(($D$5:$D$2004=$D122)*($C$5:$C$2004="Split")*($B$5:$B$2004&lt;=Dashboard!$C$55)*($B$5:$B$2004&gt;$B122),$J$5:$J$2004,1)),1))</f>
        <v/>
      </c>
      <c r="Z122" s="79">
        <f t="shared" si="12"/>
        <v>0</v>
      </c>
      <c r="AA122" s="79" t="str">
        <f>IF($B121="","",IF(AND($B122&gt;Dashboard!$C$54,$B122&lt;=Dashboard!$C$55,OR($C122="Buy",$C122="Sell",$C122="Dividend",$C122="Return of capital")),MAX(AA$5:AA121)+1,0))</f>
        <v/>
      </c>
      <c r="AB122" s="79" t="str">
        <f>if($B122="","",if($L122=Dashboard!$C$3,"n/a","Currency:"&amp;$L122&amp;Dashboard!$C$3))</f>
        <v/>
      </c>
      <c r="AC122" s="88" t="str">
        <f t="shared" si="13"/>
        <v/>
      </c>
      <c r="AD122" s="89">
        <f t="shared" si="14"/>
        <v>0</v>
      </c>
      <c r="AE122" s="90">
        <f t="shared" si="15"/>
        <v>0</v>
      </c>
    </row>
    <row r="123">
      <c r="A123" s="1"/>
      <c r="B123" s="33"/>
      <c r="C123" s="39"/>
      <c r="D123" s="39"/>
      <c r="E123" s="39"/>
      <c r="F123" s="44"/>
      <c r="G123" s="44">
        <f t="shared" si="1"/>
        <v>0</v>
      </c>
      <c r="H123" s="44"/>
      <c r="I123" s="39"/>
      <c r="J123" s="48"/>
      <c r="K123" s="1"/>
      <c r="L123" s="50" t="str">
        <f t="array" ref="L123">if($B123="","",index(Setup!$C$52:$C$201,match($D123,Setup!$B$52:$B$201,0),0))</f>
        <v/>
      </c>
      <c r="M123" s="52" t="str">
        <f t="shared" si="2"/>
        <v/>
      </c>
      <c r="N123" s="58">
        <f t="shared" si="3"/>
        <v>0</v>
      </c>
      <c r="O123" s="64" t="str">
        <f t="shared" si="4"/>
        <v/>
      </c>
      <c r="P123" s="64">
        <f t="shared" si="5"/>
        <v>0</v>
      </c>
      <c r="Q123" s="64">
        <f t="shared" si="6"/>
        <v>0</v>
      </c>
      <c r="R123" s="68">
        <f t="shared" si="7"/>
        <v>0</v>
      </c>
      <c r="S123" s="68">
        <f t="shared" si="8"/>
        <v>0</v>
      </c>
      <c r="T123" s="71" t="str">
        <f t="shared" si="9"/>
        <v/>
      </c>
      <c r="U123" s="79" t="str">
        <f t="array" ref="U123">IF($B123="","",IF(INDEX('Your Portfolio Holdings'!$BW$7:$BW$156,match($D123,'Your Portfolio Holdings'!$B$7:$B$156,0),0)&gt;0,PRODUCT(IF(($D$5:$D$2004=$D123)*($C$5:$C$2004="Split")*($B$5:$B$2004&lt;=Dashboard!$C$2)*($B$5:$B$2004&gt;$B123),$J$5:$J$2004,1)),1))</f>
        <v/>
      </c>
      <c r="V123" s="79">
        <f t="shared" si="10"/>
        <v>0</v>
      </c>
      <c r="W123" s="79" t="str">
        <f t="array" ref="W123">IF($B123="","",IF(INDEX('Your Portfolio Holdings'!$BW$7:$BW$156,match($D123,'Your Portfolio Holdings'!$B$7:$B$156,0),0)&gt;0,PRODUCT(IF(($D$5:$D$2004=$D123)*($C$5:$C$2004="Split")*($B$5:$B$2004&lt;=Dashboard!$C$54)*($B$5:$B$2004&gt;$B123),$J$5:$J$2004,1)),1))</f>
        <v/>
      </c>
      <c r="X123" s="79">
        <f t="shared" si="11"/>
        <v>0</v>
      </c>
      <c r="Y123" s="79" t="str">
        <f t="array" ref="Y123">IF($B123="","",IF(INDEX('Your Portfolio Holdings'!$BW$7:$BW$156,match($D123,'Your Portfolio Holdings'!$B$7:$B$156,0),0)&gt;0,PRODUCT(IF(($D$5:$D$2004=$D123)*($C$5:$C$2004="Split")*($B$5:$B$2004&lt;=Dashboard!$C$55)*($B$5:$B$2004&gt;$B123),$J$5:$J$2004,1)),1))</f>
        <v/>
      </c>
      <c r="Z123" s="79">
        <f t="shared" si="12"/>
        <v>0</v>
      </c>
      <c r="AA123" s="79" t="str">
        <f>IF($B122="","",IF(AND($B123&gt;Dashboard!$C$54,$B123&lt;=Dashboard!$C$55,OR($C123="Buy",$C123="Sell",$C123="Dividend",$C123="Return of capital")),MAX(AA$5:AA122)+1,0))</f>
        <v/>
      </c>
      <c r="AB123" s="79" t="str">
        <f>if($B123="","",if($L123=Dashboard!$C$3,"n/a","Currency:"&amp;$L123&amp;Dashboard!$C$3))</f>
        <v/>
      </c>
      <c r="AC123" s="88" t="str">
        <f t="shared" si="13"/>
        <v/>
      </c>
      <c r="AD123" s="89">
        <f t="shared" si="14"/>
        <v>0</v>
      </c>
      <c r="AE123" s="90">
        <f t="shared" si="15"/>
        <v>0</v>
      </c>
    </row>
    <row r="124">
      <c r="A124" s="1"/>
      <c r="B124" s="399"/>
      <c r="C124" s="92"/>
      <c r="D124" s="92"/>
      <c r="E124" s="92"/>
      <c r="F124" s="93"/>
      <c r="G124" s="44">
        <f t="shared" si="1"/>
        <v>0</v>
      </c>
      <c r="H124" s="93"/>
      <c r="I124" s="92"/>
      <c r="J124" s="95"/>
      <c r="K124" s="1"/>
      <c r="L124" s="50" t="str">
        <f t="array" ref="L124">if($B124="","",index(Setup!$C$52:$C$201,match($D124,Setup!$B$52:$B$201,0),0))</f>
        <v/>
      </c>
      <c r="M124" s="52" t="str">
        <f t="shared" si="2"/>
        <v/>
      </c>
      <c r="N124" s="58">
        <f t="shared" si="3"/>
        <v>0</v>
      </c>
      <c r="O124" s="64" t="str">
        <f t="shared" si="4"/>
        <v/>
      </c>
      <c r="P124" s="64">
        <f t="shared" si="5"/>
        <v>0</v>
      </c>
      <c r="Q124" s="64">
        <f t="shared" si="6"/>
        <v>0</v>
      </c>
      <c r="R124" s="68">
        <f t="shared" si="7"/>
        <v>0</v>
      </c>
      <c r="S124" s="68">
        <f t="shared" si="8"/>
        <v>0</v>
      </c>
      <c r="T124" s="71" t="str">
        <f t="shared" si="9"/>
        <v/>
      </c>
      <c r="U124" s="79" t="str">
        <f t="array" ref="U124">IF($B124="","",IF(INDEX('Your Portfolio Holdings'!$BW$7:$BW$156,match($D124,'Your Portfolio Holdings'!$B$7:$B$156,0),0)&gt;0,PRODUCT(IF(($D$5:$D$2004=$D124)*($C$5:$C$2004="Split")*($B$5:$B$2004&lt;=Dashboard!$C$2)*($B$5:$B$2004&gt;$B124),$J$5:$J$2004,1)),1))</f>
        <v/>
      </c>
      <c r="V124" s="79">
        <f t="shared" si="10"/>
        <v>0</v>
      </c>
      <c r="W124" s="79" t="str">
        <f t="array" ref="W124">IF($B124="","",IF(INDEX('Your Portfolio Holdings'!$BW$7:$BW$156,match($D124,'Your Portfolio Holdings'!$B$7:$B$156,0),0)&gt;0,PRODUCT(IF(($D$5:$D$2004=$D124)*($C$5:$C$2004="Split")*($B$5:$B$2004&lt;=Dashboard!$C$54)*($B$5:$B$2004&gt;$B124),$J$5:$J$2004,1)),1))</f>
        <v/>
      </c>
      <c r="X124" s="79">
        <f t="shared" si="11"/>
        <v>0</v>
      </c>
      <c r="Y124" s="79" t="str">
        <f t="array" ref="Y124">IF($B124="","",IF(INDEX('Your Portfolio Holdings'!$BW$7:$BW$156,match($D124,'Your Portfolio Holdings'!$B$7:$B$156,0),0)&gt;0,PRODUCT(IF(($D$5:$D$2004=$D124)*($C$5:$C$2004="Split")*($B$5:$B$2004&lt;=Dashboard!$C$55)*($B$5:$B$2004&gt;$B124),$J$5:$J$2004,1)),1))</f>
        <v/>
      </c>
      <c r="Z124" s="79">
        <f t="shared" si="12"/>
        <v>0</v>
      </c>
      <c r="AA124" s="79" t="str">
        <f>IF($B123="","",IF(AND($B124&gt;Dashboard!$C$54,$B124&lt;=Dashboard!$C$55,OR($C124="Buy",$C124="Sell",$C124="Dividend",$C124="Return of capital")),MAX(AA$5:AA123)+1,0))</f>
        <v/>
      </c>
      <c r="AB124" s="79" t="str">
        <f>if($B124="","",if($L124=Dashboard!$C$3,"n/a","Currency:"&amp;$L124&amp;Dashboard!$C$3))</f>
        <v/>
      </c>
      <c r="AC124" s="88" t="str">
        <f t="shared" si="13"/>
        <v/>
      </c>
      <c r="AD124" s="89">
        <f t="shared" si="14"/>
        <v>0</v>
      </c>
      <c r="AE124" s="90">
        <f t="shared" si="15"/>
        <v>0</v>
      </c>
    </row>
    <row r="125">
      <c r="A125" s="1"/>
      <c r="B125" s="33"/>
      <c r="C125" s="39"/>
      <c r="D125" s="39"/>
      <c r="E125" s="39"/>
      <c r="F125" s="44"/>
      <c r="G125" s="44">
        <f t="shared" si="1"/>
        <v>0</v>
      </c>
      <c r="H125" s="44"/>
      <c r="I125" s="39"/>
      <c r="J125" s="48"/>
      <c r="K125" s="1"/>
      <c r="L125" s="50" t="str">
        <f t="array" ref="L125">if($B125="","",index(Setup!$C$52:$C$201,match($D125,Setup!$B$52:$B$201,0),0))</f>
        <v/>
      </c>
      <c r="M125" s="52" t="str">
        <f t="shared" si="2"/>
        <v/>
      </c>
      <c r="N125" s="58">
        <f t="shared" si="3"/>
        <v>0</v>
      </c>
      <c r="O125" s="64" t="str">
        <f t="shared" si="4"/>
        <v/>
      </c>
      <c r="P125" s="64">
        <f t="shared" si="5"/>
        <v>0</v>
      </c>
      <c r="Q125" s="64">
        <f t="shared" si="6"/>
        <v>0</v>
      </c>
      <c r="R125" s="68">
        <f t="shared" si="7"/>
        <v>0</v>
      </c>
      <c r="S125" s="68">
        <f t="shared" si="8"/>
        <v>0</v>
      </c>
      <c r="T125" s="71" t="str">
        <f t="shared" si="9"/>
        <v/>
      </c>
      <c r="U125" s="79" t="str">
        <f t="array" ref="U125">IF($B125="","",IF(INDEX('Your Portfolio Holdings'!$BW$7:$BW$156,match($D125,'Your Portfolio Holdings'!$B$7:$B$156,0),0)&gt;0,PRODUCT(IF(($D$5:$D$2004=$D125)*($C$5:$C$2004="Split")*($B$5:$B$2004&lt;=Dashboard!$C$2)*($B$5:$B$2004&gt;$B125),$J$5:$J$2004,1)),1))</f>
        <v/>
      </c>
      <c r="V125" s="79">
        <f t="shared" si="10"/>
        <v>0</v>
      </c>
      <c r="W125" s="79" t="str">
        <f t="array" ref="W125">IF($B125="","",IF(INDEX('Your Portfolio Holdings'!$BW$7:$BW$156,match($D125,'Your Portfolio Holdings'!$B$7:$B$156,0),0)&gt;0,PRODUCT(IF(($D$5:$D$2004=$D125)*($C$5:$C$2004="Split")*($B$5:$B$2004&lt;=Dashboard!$C$54)*($B$5:$B$2004&gt;$B125),$J$5:$J$2004,1)),1))</f>
        <v/>
      </c>
      <c r="X125" s="79">
        <f t="shared" si="11"/>
        <v>0</v>
      </c>
      <c r="Y125" s="79" t="str">
        <f t="array" ref="Y125">IF($B125="","",IF(INDEX('Your Portfolio Holdings'!$BW$7:$BW$156,match($D125,'Your Portfolio Holdings'!$B$7:$B$156,0),0)&gt;0,PRODUCT(IF(($D$5:$D$2004=$D125)*($C$5:$C$2004="Split")*($B$5:$B$2004&lt;=Dashboard!$C$55)*($B$5:$B$2004&gt;$B125),$J$5:$J$2004,1)),1))</f>
        <v/>
      </c>
      <c r="Z125" s="79">
        <f t="shared" si="12"/>
        <v>0</v>
      </c>
      <c r="AA125" s="79" t="str">
        <f>IF($B124="","",IF(AND($B125&gt;Dashboard!$C$54,$B125&lt;=Dashboard!$C$55,OR($C125="Buy",$C125="Sell",$C125="Dividend",$C125="Return of capital")),MAX(AA$5:AA124)+1,0))</f>
        <v/>
      </c>
      <c r="AB125" s="79" t="str">
        <f>if($B125="","",if($L125=Dashboard!$C$3,"n/a","Currency:"&amp;$L125&amp;Dashboard!$C$3))</f>
        <v/>
      </c>
      <c r="AC125" s="88" t="str">
        <f t="shared" si="13"/>
        <v/>
      </c>
      <c r="AD125" s="89">
        <f t="shared" si="14"/>
        <v>0</v>
      </c>
      <c r="AE125" s="90">
        <f t="shared" si="15"/>
        <v>0</v>
      </c>
    </row>
    <row r="126">
      <c r="A126" s="1"/>
      <c r="B126" s="399"/>
      <c r="C126" s="92"/>
      <c r="D126" s="92"/>
      <c r="E126" s="92"/>
      <c r="F126" s="93"/>
      <c r="G126" s="44">
        <f t="shared" si="1"/>
        <v>0</v>
      </c>
      <c r="H126" s="93"/>
      <c r="I126" s="92"/>
      <c r="J126" s="95"/>
      <c r="K126" s="1"/>
      <c r="L126" s="50" t="str">
        <f t="array" ref="L126">if($B126="","",index(Setup!$C$52:$C$201,match($D126,Setup!$B$52:$B$201,0),0))</f>
        <v/>
      </c>
      <c r="M126" s="52" t="str">
        <f t="shared" si="2"/>
        <v/>
      </c>
      <c r="N126" s="58">
        <f t="shared" si="3"/>
        <v>0</v>
      </c>
      <c r="O126" s="64" t="str">
        <f t="shared" si="4"/>
        <v/>
      </c>
      <c r="P126" s="64">
        <f t="shared" si="5"/>
        <v>0</v>
      </c>
      <c r="Q126" s="64">
        <f t="shared" si="6"/>
        <v>0</v>
      </c>
      <c r="R126" s="68">
        <f t="shared" si="7"/>
        <v>0</v>
      </c>
      <c r="S126" s="68">
        <f t="shared" si="8"/>
        <v>0</v>
      </c>
      <c r="T126" s="71" t="str">
        <f t="shared" si="9"/>
        <v/>
      </c>
      <c r="U126" s="79" t="str">
        <f t="array" ref="U126">IF($B126="","",IF(INDEX('Your Portfolio Holdings'!$BW$7:$BW$156,match($D126,'Your Portfolio Holdings'!$B$7:$B$156,0),0)&gt;0,PRODUCT(IF(($D$5:$D$2004=$D126)*($C$5:$C$2004="Split")*($B$5:$B$2004&lt;=Dashboard!$C$2)*($B$5:$B$2004&gt;$B126),$J$5:$J$2004,1)),1))</f>
        <v/>
      </c>
      <c r="V126" s="79">
        <f t="shared" si="10"/>
        <v>0</v>
      </c>
      <c r="W126" s="79" t="str">
        <f t="array" ref="W126">IF($B126="","",IF(INDEX('Your Portfolio Holdings'!$BW$7:$BW$156,match($D126,'Your Portfolio Holdings'!$B$7:$B$156,0),0)&gt;0,PRODUCT(IF(($D$5:$D$2004=$D126)*($C$5:$C$2004="Split")*($B$5:$B$2004&lt;=Dashboard!$C$54)*($B$5:$B$2004&gt;$B126),$J$5:$J$2004,1)),1))</f>
        <v/>
      </c>
      <c r="X126" s="79">
        <f t="shared" si="11"/>
        <v>0</v>
      </c>
      <c r="Y126" s="79" t="str">
        <f t="array" ref="Y126">IF($B126="","",IF(INDEX('Your Portfolio Holdings'!$BW$7:$BW$156,match($D126,'Your Portfolio Holdings'!$B$7:$B$156,0),0)&gt;0,PRODUCT(IF(($D$5:$D$2004=$D126)*($C$5:$C$2004="Split")*($B$5:$B$2004&lt;=Dashboard!$C$55)*($B$5:$B$2004&gt;$B126),$J$5:$J$2004,1)),1))</f>
        <v/>
      </c>
      <c r="Z126" s="79">
        <f t="shared" si="12"/>
        <v>0</v>
      </c>
      <c r="AA126" s="79" t="str">
        <f>IF($B125="","",IF(AND($B126&gt;Dashboard!$C$54,$B126&lt;=Dashboard!$C$55,OR($C126="Buy",$C126="Sell",$C126="Dividend",$C126="Return of capital")),MAX(AA$5:AA125)+1,0))</f>
        <v/>
      </c>
      <c r="AB126" s="79" t="str">
        <f>if($B126="","",if($L126=Dashboard!$C$3,"n/a","Currency:"&amp;$L126&amp;Dashboard!$C$3))</f>
        <v/>
      </c>
      <c r="AC126" s="88" t="str">
        <f t="shared" si="13"/>
        <v/>
      </c>
      <c r="AD126" s="89">
        <f t="shared" si="14"/>
        <v>0</v>
      </c>
      <c r="AE126" s="90">
        <f t="shared" si="15"/>
        <v>0</v>
      </c>
    </row>
    <row r="127">
      <c r="A127" s="1"/>
      <c r="B127" s="33"/>
      <c r="C127" s="39"/>
      <c r="D127" s="39"/>
      <c r="E127" s="39"/>
      <c r="F127" s="44"/>
      <c r="G127" s="44">
        <f t="shared" si="1"/>
        <v>0</v>
      </c>
      <c r="H127" s="44"/>
      <c r="I127" s="39"/>
      <c r="J127" s="48"/>
      <c r="K127" s="1"/>
      <c r="L127" s="50" t="str">
        <f t="array" ref="L127">if($B127="","",index(Setup!$C$52:$C$201,match($D127,Setup!$B$52:$B$201,0),0))</f>
        <v/>
      </c>
      <c r="M127" s="52" t="str">
        <f t="shared" si="2"/>
        <v/>
      </c>
      <c r="N127" s="58">
        <f t="shared" si="3"/>
        <v>0</v>
      </c>
      <c r="O127" s="64" t="str">
        <f t="shared" si="4"/>
        <v/>
      </c>
      <c r="P127" s="64">
        <f t="shared" si="5"/>
        <v>0</v>
      </c>
      <c r="Q127" s="64">
        <f t="shared" si="6"/>
        <v>0</v>
      </c>
      <c r="R127" s="68">
        <f t="shared" si="7"/>
        <v>0</v>
      </c>
      <c r="S127" s="68">
        <f t="shared" si="8"/>
        <v>0</v>
      </c>
      <c r="T127" s="71" t="str">
        <f t="shared" si="9"/>
        <v/>
      </c>
      <c r="U127" s="79" t="str">
        <f t="array" ref="U127">IF($B127="","",IF(INDEX('Your Portfolio Holdings'!$BW$7:$BW$156,match($D127,'Your Portfolio Holdings'!$B$7:$B$156,0),0)&gt;0,PRODUCT(IF(($D$5:$D$2004=$D127)*($C$5:$C$2004="Split")*($B$5:$B$2004&lt;=Dashboard!$C$2)*($B$5:$B$2004&gt;$B127),$J$5:$J$2004,1)),1))</f>
        <v/>
      </c>
      <c r="V127" s="79">
        <f t="shared" si="10"/>
        <v>0</v>
      </c>
      <c r="W127" s="79" t="str">
        <f t="array" ref="W127">IF($B127="","",IF(INDEX('Your Portfolio Holdings'!$BW$7:$BW$156,match($D127,'Your Portfolio Holdings'!$B$7:$B$156,0),0)&gt;0,PRODUCT(IF(($D$5:$D$2004=$D127)*($C$5:$C$2004="Split")*($B$5:$B$2004&lt;=Dashboard!$C$54)*($B$5:$B$2004&gt;$B127),$J$5:$J$2004,1)),1))</f>
        <v/>
      </c>
      <c r="X127" s="79">
        <f t="shared" si="11"/>
        <v>0</v>
      </c>
      <c r="Y127" s="79" t="str">
        <f t="array" ref="Y127">IF($B127="","",IF(INDEX('Your Portfolio Holdings'!$BW$7:$BW$156,match($D127,'Your Portfolio Holdings'!$B$7:$B$156,0),0)&gt;0,PRODUCT(IF(($D$5:$D$2004=$D127)*($C$5:$C$2004="Split")*($B$5:$B$2004&lt;=Dashboard!$C$55)*($B$5:$B$2004&gt;$B127),$J$5:$J$2004,1)),1))</f>
        <v/>
      </c>
      <c r="Z127" s="79">
        <f t="shared" si="12"/>
        <v>0</v>
      </c>
      <c r="AA127" s="79" t="str">
        <f>IF($B126="","",IF(AND($B127&gt;Dashboard!$C$54,$B127&lt;=Dashboard!$C$55,OR($C127="Buy",$C127="Sell",$C127="Dividend",$C127="Return of capital")),MAX(AA$5:AA126)+1,0))</f>
        <v/>
      </c>
      <c r="AB127" s="79" t="str">
        <f>if($B127="","",if($L127=Dashboard!$C$3,"n/a","Currency:"&amp;$L127&amp;Dashboard!$C$3))</f>
        <v/>
      </c>
      <c r="AC127" s="88" t="str">
        <f t="shared" si="13"/>
        <v/>
      </c>
      <c r="AD127" s="89">
        <f t="shared" si="14"/>
        <v>0</v>
      </c>
      <c r="AE127" s="90">
        <f t="shared" si="15"/>
        <v>0</v>
      </c>
    </row>
    <row r="128">
      <c r="A128" s="1"/>
      <c r="B128" s="399"/>
      <c r="C128" s="92"/>
      <c r="D128" s="92"/>
      <c r="E128" s="92"/>
      <c r="F128" s="93"/>
      <c r="G128" s="44">
        <f t="shared" si="1"/>
        <v>0</v>
      </c>
      <c r="H128" s="93"/>
      <c r="I128" s="92"/>
      <c r="J128" s="95"/>
      <c r="K128" s="1"/>
      <c r="L128" s="50" t="str">
        <f t="array" ref="L128">if($B128="","",index(Setup!$C$52:$C$201,match($D128,Setup!$B$52:$B$201,0),0))</f>
        <v/>
      </c>
      <c r="M128" s="52" t="str">
        <f t="shared" si="2"/>
        <v/>
      </c>
      <c r="N128" s="58">
        <f t="shared" si="3"/>
        <v>0</v>
      </c>
      <c r="O128" s="64" t="str">
        <f t="shared" si="4"/>
        <v/>
      </c>
      <c r="P128" s="64">
        <f t="shared" si="5"/>
        <v>0</v>
      </c>
      <c r="Q128" s="64">
        <f t="shared" si="6"/>
        <v>0</v>
      </c>
      <c r="R128" s="68">
        <f t="shared" si="7"/>
        <v>0</v>
      </c>
      <c r="S128" s="68">
        <f t="shared" si="8"/>
        <v>0</v>
      </c>
      <c r="T128" s="71" t="str">
        <f t="shared" si="9"/>
        <v/>
      </c>
      <c r="U128" s="79" t="str">
        <f t="array" ref="U128">IF($B128="","",IF(INDEX('Your Portfolio Holdings'!$BW$7:$BW$156,match($D128,'Your Portfolio Holdings'!$B$7:$B$156,0),0)&gt;0,PRODUCT(IF(($D$5:$D$2004=$D128)*($C$5:$C$2004="Split")*($B$5:$B$2004&lt;=Dashboard!$C$2)*($B$5:$B$2004&gt;$B128),$J$5:$J$2004,1)),1))</f>
        <v/>
      </c>
      <c r="V128" s="79">
        <f t="shared" si="10"/>
        <v>0</v>
      </c>
      <c r="W128" s="79" t="str">
        <f t="array" ref="W128">IF($B128="","",IF(INDEX('Your Portfolio Holdings'!$BW$7:$BW$156,match($D128,'Your Portfolio Holdings'!$B$7:$B$156,0),0)&gt;0,PRODUCT(IF(($D$5:$D$2004=$D128)*($C$5:$C$2004="Split")*($B$5:$B$2004&lt;=Dashboard!$C$54)*($B$5:$B$2004&gt;$B128),$J$5:$J$2004,1)),1))</f>
        <v/>
      </c>
      <c r="X128" s="79">
        <f t="shared" si="11"/>
        <v>0</v>
      </c>
      <c r="Y128" s="79" t="str">
        <f t="array" ref="Y128">IF($B128="","",IF(INDEX('Your Portfolio Holdings'!$BW$7:$BW$156,match($D128,'Your Portfolio Holdings'!$B$7:$B$156,0),0)&gt;0,PRODUCT(IF(($D$5:$D$2004=$D128)*($C$5:$C$2004="Split")*($B$5:$B$2004&lt;=Dashboard!$C$55)*($B$5:$B$2004&gt;$B128),$J$5:$J$2004,1)),1))</f>
        <v/>
      </c>
      <c r="Z128" s="79">
        <f t="shared" si="12"/>
        <v>0</v>
      </c>
      <c r="AA128" s="79" t="str">
        <f>IF($B127="","",IF(AND($B128&gt;Dashboard!$C$54,$B128&lt;=Dashboard!$C$55,OR($C128="Buy",$C128="Sell",$C128="Dividend",$C128="Return of capital")),MAX(AA$5:AA127)+1,0))</f>
        <v/>
      </c>
      <c r="AB128" s="79" t="str">
        <f>if($B128="","",if($L128=Dashboard!$C$3,"n/a","Currency:"&amp;$L128&amp;Dashboard!$C$3))</f>
        <v/>
      </c>
      <c r="AC128" s="88" t="str">
        <f t="shared" si="13"/>
        <v/>
      </c>
      <c r="AD128" s="89">
        <f t="shared" si="14"/>
        <v>0</v>
      </c>
      <c r="AE128" s="90">
        <f t="shared" si="15"/>
        <v>0</v>
      </c>
    </row>
    <row r="129">
      <c r="A129" s="1"/>
      <c r="B129" s="33"/>
      <c r="C129" s="39"/>
      <c r="D129" s="39"/>
      <c r="E129" s="39"/>
      <c r="F129" s="44"/>
      <c r="G129" s="44">
        <f t="shared" si="1"/>
        <v>0</v>
      </c>
      <c r="H129" s="44"/>
      <c r="I129" s="39"/>
      <c r="J129" s="48"/>
      <c r="K129" s="1"/>
      <c r="L129" s="50" t="str">
        <f t="array" ref="L129">if($B129="","",index(Setup!$C$52:$C$201,match($D129,Setup!$B$52:$B$201,0),0))</f>
        <v/>
      </c>
      <c r="M129" s="52" t="str">
        <f t="shared" si="2"/>
        <v/>
      </c>
      <c r="N129" s="58">
        <f t="shared" si="3"/>
        <v>0</v>
      </c>
      <c r="O129" s="64" t="str">
        <f t="shared" si="4"/>
        <v/>
      </c>
      <c r="P129" s="64">
        <f t="shared" si="5"/>
        <v>0</v>
      </c>
      <c r="Q129" s="64">
        <f t="shared" si="6"/>
        <v>0</v>
      </c>
      <c r="R129" s="68">
        <f t="shared" si="7"/>
        <v>0</v>
      </c>
      <c r="S129" s="68">
        <f t="shared" si="8"/>
        <v>0</v>
      </c>
      <c r="T129" s="71" t="str">
        <f t="shared" si="9"/>
        <v/>
      </c>
      <c r="U129" s="79" t="str">
        <f t="array" ref="U129">IF($B129="","",IF(INDEX('Your Portfolio Holdings'!$BW$7:$BW$156,match($D129,'Your Portfolio Holdings'!$B$7:$B$156,0),0)&gt;0,PRODUCT(IF(($D$5:$D$2004=$D129)*($C$5:$C$2004="Split")*($B$5:$B$2004&lt;=Dashboard!$C$2)*($B$5:$B$2004&gt;$B129),$J$5:$J$2004,1)),1))</f>
        <v/>
      </c>
      <c r="V129" s="79">
        <f t="shared" si="10"/>
        <v>0</v>
      </c>
      <c r="W129" s="79" t="str">
        <f t="array" ref="W129">IF($B129="","",IF(INDEX('Your Portfolio Holdings'!$BW$7:$BW$156,match($D129,'Your Portfolio Holdings'!$B$7:$B$156,0),0)&gt;0,PRODUCT(IF(($D$5:$D$2004=$D129)*($C$5:$C$2004="Split")*($B$5:$B$2004&lt;=Dashboard!$C$54)*($B$5:$B$2004&gt;$B129),$J$5:$J$2004,1)),1))</f>
        <v/>
      </c>
      <c r="X129" s="79">
        <f t="shared" si="11"/>
        <v>0</v>
      </c>
      <c r="Y129" s="79" t="str">
        <f t="array" ref="Y129">IF($B129="","",IF(INDEX('Your Portfolio Holdings'!$BW$7:$BW$156,match($D129,'Your Portfolio Holdings'!$B$7:$B$156,0),0)&gt;0,PRODUCT(IF(($D$5:$D$2004=$D129)*($C$5:$C$2004="Split")*($B$5:$B$2004&lt;=Dashboard!$C$55)*($B$5:$B$2004&gt;$B129),$J$5:$J$2004,1)),1))</f>
        <v/>
      </c>
      <c r="Z129" s="79">
        <f t="shared" si="12"/>
        <v>0</v>
      </c>
      <c r="AA129" s="79" t="str">
        <f>IF($B128="","",IF(AND($B129&gt;Dashboard!$C$54,$B129&lt;=Dashboard!$C$55,OR($C129="Buy",$C129="Sell",$C129="Dividend",$C129="Return of capital")),MAX(AA$5:AA128)+1,0))</f>
        <v/>
      </c>
      <c r="AB129" s="79" t="str">
        <f>if($B129="","",if($L129=Dashboard!$C$3,"n/a","Currency:"&amp;$L129&amp;Dashboard!$C$3))</f>
        <v/>
      </c>
      <c r="AC129" s="88" t="str">
        <f t="shared" si="13"/>
        <v/>
      </c>
      <c r="AD129" s="89">
        <f t="shared" si="14"/>
        <v>0</v>
      </c>
      <c r="AE129" s="90">
        <f t="shared" si="15"/>
        <v>0</v>
      </c>
    </row>
    <row r="130">
      <c r="A130" s="1"/>
      <c r="B130" s="400"/>
      <c r="C130" s="401"/>
      <c r="D130" s="401"/>
      <c r="E130" s="401"/>
      <c r="F130" s="402"/>
      <c r="G130" s="44">
        <f t="shared" si="1"/>
        <v>0</v>
      </c>
      <c r="H130" s="402"/>
      <c r="I130" s="401"/>
      <c r="J130" s="403"/>
      <c r="K130" s="1"/>
      <c r="L130" s="50" t="str">
        <f t="array" ref="L130">if($B130="","",index(Setup!$C$52:$C$201,match($D130,Setup!$B$52:$B$201,0),0))</f>
        <v/>
      </c>
      <c r="M130" s="52" t="str">
        <f t="shared" si="2"/>
        <v/>
      </c>
      <c r="N130" s="58">
        <f t="shared" si="3"/>
        <v>0</v>
      </c>
      <c r="O130" s="64" t="str">
        <f t="shared" si="4"/>
        <v/>
      </c>
      <c r="P130" s="64">
        <f t="shared" si="5"/>
        <v>0</v>
      </c>
      <c r="Q130" s="64">
        <f t="shared" si="6"/>
        <v>0</v>
      </c>
      <c r="R130" s="68">
        <f t="shared" si="7"/>
        <v>0</v>
      </c>
      <c r="S130" s="68">
        <f t="shared" si="8"/>
        <v>0</v>
      </c>
      <c r="T130" s="71" t="str">
        <f t="shared" si="9"/>
        <v/>
      </c>
      <c r="U130" s="79" t="str">
        <f t="array" ref="U130">IF($B130="","",IF(INDEX('Your Portfolio Holdings'!$BW$7:$BW$156,match($D130,'Your Portfolio Holdings'!$B$7:$B$156,0),0)&gt;0,PRODUCT(IF(($D$5:$D$2004=$D130)*($C$5:$C$2004="Split")*($B$5:$B$2004&lt;=Dashboard!$C$2)*($B$5:$B$2004&gt;$B130),$J$5:$J$2004,1)),1))</f>
        <v/>
      </c>
      <c r="V130" s="79">
        <f t="shared" si="10"/>
        <v>0</v>
      </c>
      <c r="W130" s="79" t="str">
        <f t="array" ref="W130">IF($B130="","",IF(INDEX('Your Portfolio Holdings'!$BW$7:$BW$156,match($D130,'Your Portfolio Holdings'!$B$7:$B$156,0),0)&gt;0,PRODUCT(IF(($D$5:$D$2004=$D130)*($C$5:$C$2004="Split")*($B$5:$B$2004&lt;=Dashboard!$C$54)*($B$5:$B$2004&gt;$B130),$J$5:$J$2004,1)),1))</f>
        <v/>
      </c>
      <c r="X130" s="79">
        <f t="shared" si="11"/>
        <v>0</v>
      </c>
      <c r="Y130" s="79" t="str">
        <f t="array" ref="Y130">IF($B130="","",IF(INDEX('Your Portfolio Holdings'!$BW$7:$BW$156,match($D130,'Your Portfolio Holdings'!$B$7:$B$156,0),0)&gt;0,PRODUCT(IF(($D$5:$D$2004=$D130)*($C$5:$C$2004="Split")*($B$5:$B$2004&lt;=Dashboard!$C$55)*($B$5:$B$2004&gt;$B130),$J$5:$J$2004,1)),1))</f>
        <v/>
      </c>
      <c r="Z130" s="79">
        <f t="shared" si="12"/>
        <v>0</v>
      </c>
      <c r="AA130" s="79" t="str">
        <f>IF($B129="","",IF(AND($B130&gt;Dashboard!$C$54,$B130&lt;=Dashboard!$C$55,OR($C130="Buy",$C130="Sell",$C130="Dividend",$C130="Return of capital")),MAX(AA$5:AA129)+1,0))</f>
        <v/>
      </c>
      <c r="AB130" s="79" t="str">
        <f>if($B130="","",if($L130=Dashboard!$C$3,"n/a","Currency:"&amp;$L130&amp;Dashboard!$C$3))</f>
        <v/>
      </c>
      <c r="AC130" s="88" t="str">
        <f t="shared" si="13"/>
        <v/>
      </c>
      <c r="AD130" s="89">
        <f t="shared" si="14"/>
        <v>0</v>
      </c>
      <c r="AE130" s="90">
        <f t="shared" si="15"/>
        <v>0</v>
      </c>
    </row>
    <row r="131">
      <c r="A131" s="247"/>
      <c r="B131" s="404"/>
      <c r="C131" s="405"/>
      <c r="D131" s="405"/>
      <c r="E131" s="405"/>
      <c r="F131" s="406"/>
      <c r="G131" s="44">
        <f t="shared" si="1"/>
        <v>0</v>
      </c>
      <c r="H131" s="93"/>
      <c r="I131" s="405"/>
      <c r="J131" s="95"/>
      <c r="K131" s="1"/>
      <c r="L131" s="50" t="str">
        <f t="array" ref="L131">if($B131="","",index(Setup!$C$52:$C$201,match($D131,Setup!$B$52:$B$201,0),0))</f>
        <v/>
      </c>
      <c r="M131" s="52" t="str">
        <f t="shared" si="2"/>
        <v/>
      </c>
      <c r="N131" s="58">
        <f t="shared" si="3"/>
        <v>0</v>
      </c>
      <c r="O131" s="64" t="str">
        <f t="shared" si="4"/>
        <v/>
      </c>
      <c r="P131" s="64">
        <f t="shared" si="5"/>
        <v>0</v>
      </c>
      <c r="Q131" s="64">
        <f t="shared" si="6"/>
        <v>0</v>
      </c>
      <c r="R131" s="68">
        <f t="shared" si="7"/>
        <v>0</v>
      </c>
      <c r="S131" s="68">
        <f t="shared" si="8"/>
        <v>0</v>
      </c>
      <c r="T131" s="71" t="str">
        <f t="shared" si="9"/>
        <v/>
      </c>
      <c r="U131" s="79" t="str">
        <f t="array" ref="U131">IF($B131="","",IF(INDEX('Your Portfolio Holdings'!$BW$7:$BW$156,match($D131,'Your Portfolio Holdings'!$B$7:$B$156,0),0)&gt;0,PRODUCT(IF(($D$5:$D$2004=$D131)*($C$5:$C$2004="Split")*($B$5:$B$2004&lt;=Dashboard!$C$2)*($B$5:$B$2004&gt;$B131),$J$5:$J$2004,1)),1))</f>
        <v/>
      </c>
      <c r="V131" s="79">
        <f t="shared" si="10"/>
        <v>0</v>
      </c>
      <c r="W131" s="79" t="str">
        <f t="array" ref="W131">IF($B131="","",IF(INDEX('Your Portfolio Holdings'!$BW$7:$BW$156,match($D131,'Your Portfolio Holdings'!$B$7:$B$156,0),0)&gt;0,PRODUCT(IF(($D$5:$D$2004=$D131)*($C$5:$C$2004="Split")*($B$5:$B$2004&lt;=Dashboard!$C$54)*($B$5:$B$2004&gt;$B131),$J$5:$J$2004,1)),1))</f>
        <v/>
      </c>
      <c r="X131" s="79">
        <f t="shared" si="11"/>
        <v>0</v>
      </c>
      <c r="Y131" s="79" t="str">
        <f t="array" ref="Y131">IF($B131="","",IF(INDEX('Your Portfolio Holdings'!$BW$7:$BW$156,match($D131,'Your Portfolio Holdings'!$B$7:$B$156,0),0)&gt;0,PRODUCT(IF(($D$5:$D$2004=$D131)*($C$5:$C$2004="Split")*($B$5:$B$2004&lt;=Dashboard!$C$55)*($B$5:$B$2004&gt;$B131),$J$5:$J$2004,1)),1))</f>
        <v/>
      </c>
      <c r="Z131" s="79">
        <f t="shared" si="12"/>
        <v>0</v>
      </c>
      <c r="AA131" s="79" t="str">
        <f>IF($B130="","",IF(AND($B131&gt;Dashboard!$C$54,$B131&lt;=Dashboard!$C$55,OR($C131="Buy",$C131="Sell",$C131="Dividend",$C131="Return of capital")),MAX(AA$5:AA130)+1,0))</f>
        <v/>
      </c>
      <c r="AB131" s="79" t="str">
        <f>if($B131="","",if($L131=Dashboard!$C$3,"n/a","Currency:"&amp;$L131&amp;Dashboard!$C$3))</f>
        <v/>
      </c>
      <c r="AC131" s="88" t="str">
        <f t="shared" si="13"/>
        <v/>
      </c>
      <c r="AD131" s="89">
        <f t="shared" si="14"/>
        <v>0</v>
      </c>
      <c r="AE131" s="90">
        <f t="shared" si="15"/>
        <v>0</v>
      </c>
    </row>
    <row r="132">
      <c r="A132" s="1"/>
      <c r="B132" s="404"/>
      <c r="C132" s="405"/>
      <c r="D132" s="405"/>
      <c r="E132" s="405"/>
      <c r="F132" s="406"/>
      <c r="G132" s="44">
        <f t="shared" si="1"/>
        <v>0</v>
      </c>
      <c r="H132" s="93"/>
      <c r="I132" s="405"/>
      <c r="J132" s="95"/>
      <c r="K132" s="1"/>
      <c r="L132" s="50" t="str">
        <f t="array" ref="L132">if($B132="","",index(Setup!$C$52:$C$201,match($D132,Setup!$B$52:$B$201,0),0))</f>
        <v/>
      </c>
      <c r="M132" s="52" t="str">
        <f t="shared" si="2"/>
        <v/>
      </c>
      <c r="N132" s="58">
        <f t="shared" si="3"/>
        <v>0</v>
      </c>
      <c r="O132" s="64" t="str">
        <f t="shared" si="4"/>
        <v/>
      </c>
      <c r="P132" s="64">
        <f t="shared" si="5"/>
        <v>0</v>
      </c>
      <c r="Q132" s="64">
        <f t="shared" si="6"/>
        <v>0</v>
      </c>
      <c r="R132" s="68">
        <f t="shared" si="7"/>
        <v>0</v>
      </c>
      <c r="S132" s="68">
        <f t="shared" si="8"/>
        <v>0</v>
      </c>
      <c r="T132" s="71" t="str">
        <f t="shared" si="9"/>
        <v/>
      </c>
      <c r="U132" s="79" t="str">
        <f t="array" ref="U132">IF($B132="","",IF(INDEX('Your Portfolio Holdings'!$BW$7:$BW$156,match($D132,'Your Portfolio Holdings'!$B$7:$B$156,0),0)&gt;0,PRODUCT(IF(($D$5:$D$2004=$D132)*($C$5:$C$2004="Split")*($B$5:$B$2004&lt;=Dashboard!$C$2)*($B$5:$B$2004&gt;$B132),$J$5:$J$2004,1)),1))</f>
        <v/>
      </c>
      <c r="V132" s="79">
        <f t="shared" si="10"/>
        <v>0</v>
      </c>
      <c r="W132" s="79" t="str">
        <f t="array" ref="W132">IF($B132="","",IF(INDEX('Your Portfolio Holdings'!$BW$7:$BW$156,match($D132,'Your Portfolio Holdings'!$B$7:$B$156,0),0)&gt;0,PRODUCT(IF(($D$5:$D$2004=$D132)*($C$5:$C$2004="Split")*($B$5:$B$2004&lt;=Dashboard!$C$54)*($B$5:$B$2004&gt;$B132),$J$5:$J$2004,1)),1))</f>
        <v/>
      </c>
      <c r="X132" s="79">
        <f t="shared" si="11"/>
        <v>0</v>
      </c>
      <c r="Y132" s="79" t="str">
        <f t="array" ref="Y132">IF($B132="","",IF(INDEX('Your Portfolio Holdings'!$BW$7:$BW$156,match($D132,'Your Portfolio Holdings'!$B$7:$B$156,0),0)&gt;0,PRODUCT(IF(($D$5:$D$2004=$D132)*($C$5:$C$2004="Split")*($B$5:$B$2004&lt;=Dashboard!$C$55)*($B$5:$B$2004&gt;$B132),$J$5:$J$2004,1)),1))</f>
        <v/>
      </c>
      <c r="Z132" s="79">
        <f t="shared" si="12"/>
        <v>0</v>
      </c>
      <c r="AA132" s="79" t="str">
        <f>IF($B131="","",IF(AND($B132&gt;Dashboard!$C$54,$B132&lt;=Dashboard!$C$55,OR($C132="Buy",$C132="Sell",$C132="Dividend",$C132="Return of capital")),MAX(AA$5:AA131)+1,0))</f>
        <v/>
      </c>
      <c r="AB132" s="79" t="str">
        <f>if($B132="","",if($L132=Dashboard!$C$3,"n/a","Currency:"&amp;$L132&amp;Dashboard!$C$3))</f>
        <v/>
      </c>
      <c r="AC132" s="88" t="str">
        <f t="shared" si="13"/>
        <v/>
      </c>
      <c r="AD132" s="89">
        <f t="shared" si="14"/>
        <v>0</v>
      </c>
      <c r="AE132" s="90">
        <f t="shared" si="15"/>
        <v>0</v>
      </c>
    </row>
    <row r="133">
      <c r="A133" s="1"/>
      <c r="B133" s="404"/>
      <c r="C133" s="405"/>
      <c r="D133" s="405"/>
      <c r="E133" s="405"/>
      <c r="F133" s="406"/>
      <c r="G133" s="44">
        <f t="shared" si="1"/>
        <v>0</v>
      </c>
      <c r="H133" s="93"/>
      <c r="I133" s="405"/>
      <c r="J133" s="95"/>
      <c r="K133" s="1"/>
      <c r="L133" s="50" t="str">
        <f t="array" ref="L133">if($B133="","",index(Setup!$C$52:$C$201,match($D133,Setup!$B$52:$B$201,0),0))</f>
        <v/>
      </c>
      <c r="M133" s="52" t="str">
        <f t="shared" si="2"/>
        <v/>
      </c>
      <c r="N133" s="58">
        <f t="shared" si="3"/>
        <v>0</v>
      </c>
      <c r="O133" s="64" t="str">
        <f t="shared" si="4"/>
        <v/>
      </c>
      <c r="P133" s="64">
        <f t="shared" si="5"/>
        <v>0</v>
      </c>
      <c r="Q133" s="64">
        <f t="shared" si="6"/>
        <v>0</v>
      </c>
      <c r="R133" s="68">
        <f t="shared" si="7"/>
        <v>0</v>
      </c>
      <c r="S133" s="68">
        <f t="shared" si="8"/>
        <v>0</v>
      </c>
      <c r="T133" s="71" t="str">
        <f t="shared" si="9"/>
        <v/>
      </c>
      <c r="U133" s="79" t="str">
        <f t="array" ref="U133">IF($B133="","",IF(INDEX('Your Portfolio Holdings'!$BW$7:$BW$156,match($D133,'Your Portfolio Holdings'!$B$7:$B$156,0),0)&gt;0,PRODUCT(IF(($D$5:$D$2004=$D133)*($C$5:$C$2004="Split")*($B$5:$B$2004&lt;=Dashboard!$C$2)*($B$5:$B$2004&gt;$B133),$J$5:$J$2004,1)),1))</f>
        <v/>
      </c>
      <c r="V133" s="79">
        <f t="shared" si="10"/>
        <v>0</v>
      </c>
      <c r="W133" s="79" t="str">
        <f t="array" ref="W133">IF($B133="","",IF(INDEX('Your Portfolio Holdings'!$BW$7:$BW$156,match($D133,'Your Portfolio Holdings'!$B$7:$B$156,0),0)&gt;0,PRODUCT(IF(($D$5:$D$2004=$D133)*($C$5:$C$2004="Split")*($B$5:$B$2004&lt;=Dashboard!$C$54)*($B$5:$B$2004&gt;$B133),$J$5:$J$2004,1)),1))</f>
        <v/>
      </c>
      <c r="X133" s="79">
        <f t="shared" si="11"/>
        <v>0</v>
      </c>
      <c r="Y133" s="79" t="str">
        <f t="array" ref="Y133">IF($B133="","",IF(INDEX('Your Portfolio Holdings'!$BW$7:$BW$156,match($D133,'Your Portfolio Holdings'!$B$7:$B$156,0),0)&gt;0,PRODUCT(IF(($D$5:$D$2004=$D133)*($C$5:$C$2004="Split")*($B$5:$B$2004&lt;=Dashboard!$C$55)*($B$5:$B$2004&gt;$B133),$J$5:$J$2004,1)),1))</f>
        <v/>
      </c>
      <c r="Z133" s="79">
        <f t="shared" si="12"/>
        <v>0</v>
      </c>
      <c r="AA133" s="79" t="str">
        <f>IF($B132="","",IF(AND($B133&gt;Dashboard!$C$54,$B133&lt;=Dashboard!$C$55,OR($C133="Buy",$C133="Sell",$C133="Dividend",$C133="Return of capital")),MAX(AA$5:AA132)+1,0))</f>
        <v/>
      </c>
      <c r="AB133" s="79" t="str">
        <f>if($B133="","",if($L133=Dashboard!$C$3,"n/a","Currency:"&amp;$L133&amp;Dashboard!$C$3))</f>
        <v/>
      </c>
      <c r="AC133" s="88" t="str">
        <f t="shared" si="13"/>
        <v/>
      </c>
      <c r="AD133" s="89">
        <f t="shared" si="14"/>
        <v>0</v>
      </c>
      <c r="AE133" s="90">
        <f t="shared" si="15"/>
        <v>0</v>
      </c>
    </row>
    <row r="134">
      <c r="A134" s="1"/>
      <c r="B134" s="404"/>
      <c r="C134" s="405"/>
      <c r="D134" s="405"/>
      <c r="E134" s="405"/>
      <c r="F134" s="406"/>
      <c r="G134" s="44">
        <f t="shared" si="1"/>
        <v>0</v>
      </c>
      <c r="H134" s="93"/>
      <c r="I134" s="405"/>
      <c r="J134" s="95"/>
      <c r="K134" s="1"/>
      <c r="L134" s="50" t="str">
        <f t="array" ref="L134">if($B134="","",index(Setup!$C$52:$C$201,match($D134,Setup!$B$52:$B$201,0),0))</f>
        <v/>
      </c>
      <c r="M134" s="52" t="str">
        <f t="shared" si="2"/>
        <v/>
      </c>
      <c r="N134" s="58">
        <f t="shared" si="3"/>
        <v>0</v>
      </c>
      <c r="O134" s="64" t="str">
        <f t="shared" si="4"/>
        <v/>
      </c>
      <c r="P134" s="64">
        <f t="shared" si="5"/>
        <v>0</v>
      </c>
      <c r="Q134" s="64">
        <f t="shared" si="6"/>
        <v>0</v>
      </c>
      <c r="R134" s="68">
        <f t="shared" si="7"/>
        <v>0</v>
      </c>
      <c r="S134" s="68">
        <f t="shared" si="8"/>
        <v>0</v>
      </c>
      <c r="T134" s="71" t="str">
        <f t="shared" si="9"/>
        <v/>
      </c>
      <c r="U134" s="79" t="str">
        <f t="array" ref="U134">IF($B134="","",IF(INDEX('Your Portfolio Holdings'!$BW$7:$BW$156,match($D134,'Your Portfolio Holdings'!$B$7:$B$156,0),0)&gt;0,PRODUCT(IF(($D$5:$D$2004=$D134)*($C$5:$C$2004="Split")*($B$5:$B$2004&lt;=Dashboard!$C$2)*($B$5:$B$2004&gt;$B134),$J$5:$J$2004,1)),1))</f>
        <v/>
      </c>
      <c r="V134" s="79">
        <f t="shared" si="10"/>
        <v>0</v>
      </c>
      <c r="W134" s="79" t="str">
        <f t="array" ref="W134">IF($B134="","",IF(INDEX('Your Portfolio Holdings'!$BW$7:$BW$156,match($D134,'Your Portfolio Holdings'!$B$7:$B$156,0),0)&gt;0,PRODUCT(IF(($D$5:$D$2004=$D134)*($C$5:$C$2004="Split")*($B$5:$B$2004&lt;=Dashboard!$C$54)*($B$5:$B$2004&gt;$B134),$J$5:$J$2004,1)),1))</f>
        <v/>
      </c>
      <c r="X134" s="79">
        <f t="shared" si="11"/>
        <v>0</v>
      </c>
      <c r="Y134" s="79" t="str">
        <f t="array" ref="Y134">IF($B134="","",IF(INDEX('Your Portfolio Holdings'!$BW$7:$BW$156,match($D134,'Your Portfolio Holdings'!$B$7:$B$156,0),0)&gt;0,PRODUCT(IF(($D$5:$D$2004=$D134)*($C$5:$C$2004="Split")*($B$5:$B$2004&lt;=Dashboard!$C$55)*($B$5:$B$2004&gt;$B134),$J$5:$J$2004,1)),1))</f>
        <v/>
      </c>
      <c r="Z134" s="79">
        <f t="shared" si="12"/>
        <v>0</v>
      </c>
      <c r="AA134" s="79" t="str">
        <f>IF($B133="","",IF(AND($B134&gt;Dashboard!$C$54,$B134&lt;=Dashboard!$C$55,OR($C134="Buy",$C134="Sell",$C134="Dividend",$C134="Return of capital")),MAX(AA$5:AA133)+1,0))</f>
        <v/>
      </c>
      <c r="AB134" s="79" t="str">
        <f>if($B134="","",if($L134=Dashboard!$C$3,"n/a","Currency:"&amp;$L134&amp;Dashboard!$C$3))</f>
        <v/>
      </c>
      <c r="AC134" s="88" t="str">
        <f t="shared" si="13"/>
        <v/>
      </c>
      <c r="AD134" s="89">
        <f t="shared" si="14"/>
        <v>0</v>
      </c>
      <c r="AE134" s="90">
        <f t="shared" si="15"/>
        <v>0</v>
      </c>
    </row>
    <row r="135">
      <c r="A135" s="1"/>
      <c r="B135" s="404"/>
      <c r="C135" s="405"/>
      <c r="D135" s="405"/>
      <c r="E135" s="405"/>
      <c r="F135" s="406"/>
      <c r="G135" s="44">
        <f t="shared" si="1"/>
        <v>0</v>
      </c>
      <c r="H135" s="93"/>
      <c r="I135" s="405"/>
      <c r="J135" s="95"/>
      <c r="K135" s="1"/>
      <c r="L135" s="50" t="str">
        <f t="array" ref="L135">if($B135="","",index(Setup!$C$52:$C$201,match($D135,Setup!$B$52:$B$201,0),0))</f>
        <v/>
      </c>
      <c r="M135" s="52" t="str">
        <f t="shared" si="2"/>
        <v/>
      </c>
      <c r="N135" s="58">
        <f t="shared" si="3"/>
        <v>0</v>
      </c>
      <c r="O135" s="64" t="str">
        <f t="shared" si="4"/>
        <v/>
      </c>
      <c r="P135" s="64">
        <f t="shared" si="5"/>
        <v>0</v>
      </c>
      <c r="Q135" s="64">
        <f t="shared" si="6"/>
        <v>0</v>
      </c>
      <c r="R135" s="68">
        <f t="shared" si="7"/>
        <v>0</v>
      </c>
      <c r="S135" s="68">
        <f t="shared" si="8"/>
        <v>0</v>
      </c>
      <c r="T135" s="71" t="str">
        <f t="shared" si="9"/>
        <v/>
      </c>
      <c r="U135" s="79" t="str">
        <f t="array" ref="U135">IF($B135="","",IF(INDEX('Your Portfolio Holdings'!$BW$7:$BW$156,match($D135,'Your Portfolio Holdings'!$B$7:$B$156,0),0)&gt;0,PRODUCT(IF(($D$5:$D$2004=$D135)*($C$5:$C$2004="Split")*($B$5:$B$2004&lt;=Dashboard!$C$2)*($B$5:$B$2004&gt;$B135),$J$5:$J$2004,1)),1))</f>
        <v/>
      </c>
      <c r="V135" s="79">
        <f t="shared" si="10"/>
        <v>0</v>
      </c>
      <c r="W135" s="79" t="str">
        <f t="array" ref="W135">IF($B135="","",IF(INDEX('Your Portfolio Holdings'!$BW$7:$BW$156,match($D135,'Your Portfolio Holdings'!$B$7:$B$156,0),0)&gt;0,PRODUCT(IF(($D$5:$D$2004=$D135)*($C$5:$C$2004="Split")*($B$5:$B$2004&lt;=Dashboard!$C$54)*($B$5:$B$2004&gt;$B135),$J$5:$J$2004,1)),1))</f>
        <v/>
      </c>
      <c r="X135" s="79">
        <f t="shared" si="11"/>
        <v>0</v>
      </c>
      <c r="Y135" s="79" t="str">
        <f t="array" ref="Y135">IF($B135="","",IF(INDEX('Your Portfolio Holdings'!$BW$7:$BW$156,match($D135,'Your Portfolio Holdings'!$B$7:$B$156,0),0)&gt;0,PRODUCT(IF(($D$5:$D$2004=$D135)*($C$5:$C$2004="Split")*($B$5:$B$2004&lt;=Dashboard!$C$55)*($B$5:$B$2004&gt;$B135),$J$5:$J$2004,1)),1))</f>
        <v/>
      </c>
      <c r="Z135" s="79">
        <f t="shared" si="12"/>
        <v>0</v>
      </c>
      <c r="AA135" s="79" t="str">
        <f>IF($B134="","",IF(AND($B135&gt;Dashboard!$C$54,$B135&lt;=Dashboard!$C$55,OR($C135="Buy",$C135="Sell",$C135="Dividend",$C135="Return of capital")),MAX(AA$5:AA134)+1,0))</f>
        <v/>
      </c>
      <c r="AB135" s="79" t="str">
        <f>if($B135="","",if($L135=Dashboard!$C$3,"n/a","Currency:"&amp;$L135&amp;Dashboard!$C$3))</f>
        <v/>
      </c>
      <c r="AC135" s="88" t="str">
        <f t="shared" si="13"/>
        <v/>
      </c>
      <c r="AD135" s="89">
        <f t="shared" si="14"/>
        <v>0</v>
      </c>
      <c r="AE135" s="90">
        <f t="shared" si="15"/>
        <v>0</v>
      </c>
    </row>
    <row r="136">
      <c r="A136" s="1"/>
      <c r="B136" s="404"/>
      <c r="C136" s="405"/>
      <c r="D136" s="405"/>
      <c r="E136" s="405"/>
      <c r="F136" s="406"/>
      <c r="G136" s="44">
        <f t="shared" si="1"/>
        <v>0</v>
      </c>
      <c r="H136" s="93"/>
      <c r="I136" s="92"/>
      <c r="J136" s="95"/>
      <c r="K136" s="1"/>
      <c r="L136" s="50" t="str">
        <f t="array" ref="L136">if($B136="","",index(Setup!$C$52:$C$201,match($D136,Setup!$B$52:$B$201,0),0))</f>
        <v/>
      </c>
      <c r="M136" s="52" t="str">
        <f t="shared" si="2"/>
        <v/>
      </c>
      <c r="N136" s="58">
        <f t="shared" si="3"/>
        <v>0</v>
      </c>
      <c r="O136" s="64" t="str">
        <f t="shared" si="4"/>
        <v/>
      </c>
      <c r="P136" s="64">
        <f t="shared" si="5"/>
        <v>0</v>
      </c>
      <c r="Q136" s="64">
        <f t="shared" si="6"/>
        <v>0</v>
      </c>
      <c r="R136" s="68">
        <f t="shared" si="7"/>
        <v>0</v>
      </c>
      <c r="S136" s="68">
        <f t="shared" si="8"/>
        <v>0</v>
      </c>
      <c r="T136" s="71" t="str">
        <f t="shared" si="9"/>
        <v/>
      </c>
      <c r="U136" s="79" t="str">
        <f t="array" ref="U136">IF($B136="","",IF(INDEX('Your Portfolio Holdings'!$BW$7:$BW$156,match($D136,'Your Portfolio Holdings'!$B$7:$B$156,0),0)&gt;0,PRODUCT(IF(($D$5:$D$2004=$D136)*($C$5:$C$2004="Split")*($B$5:$B$2004&lt;=Dashboard!$C$2)*($B$5:$B$2004&gt;$B136),$J$5:$J$2004,1)),1))</f>
        <v/>
      </c>
      <c r="V136" s="79">
        <f t="shared" si="10"/>
        <v>0</v>
      </c>
      <c r="W136" s="79" t="str">
        <f t="array" ref="W136">IF($B136="","",IF(INDEX('Your Portfolio Holdings'!$BW$7:$BW$156,match($D136,'Your Portfolio Holdings'!$B$7:$B$156,0),0)&gt;0,PRODUCT(IF(($D$5:$D$2004=$D136)*($C$5:$C$2004="Split")*($B$5:$B$2004&lt;=Dashboard!$C$54)*($B$5:$B$2004&gt;$B136),$J$5:$J$2004,1)),1))</f>
        <v/>
      </c>
      <c r="X136" s="79">
        <f t="shared" si="11"/>
        <v>0</v>
      </c>
      <c r="Y136" s="79" t="str">
        <f t="array" ref="Y136">IF($B136="","",IF(INDEX('Your Portfolio Holdings'!$BW$7:$BW$156,match($D136,'Your Portfolio Holdings'!$B$7:$B$156,0),0)&gt;0,PRODUCT(IF(($D$5:$D$2004=$D136)*($C$5:$C$2004="Split")*($B$5:$B$2004&lt;=Dashboard!$C$55)*($B$5:$B$2004&gt;$B136),$J$5:$J$2004,1)),1))</f>
        <v/>
      </c>
      <c r="Z136" s="79">
        <f t="shared" si="12"/>
        <v>0</v>
      </c>
      <c r="AA136" s="79" t="str">
        <f>IF($B135="","",IF(AND($B136&gt;Dashboard!$C$54,$B136&lt;=Dashboard!$C$55,OR($C136="Buy",$C136="Sell",$C136="Dividend",$C136="Return of capital")),MAX(AA$5:AA135)+1,0))</f>
        <v/>
      </c>
      <c r="AB136" s="79" t="str">
        <f>if($B136="","",if($L136=Dashboard!$C$3,"n/a","Currency:"&amp;$L136&amp;Dashboard!$C$3))</f>
        <v/>
      </c>
      <c r="AC136" s="88" t="str">
        <f t="shared" si="13"/>
        <v/>
      </c>
      <c r="AD136" s="89">
        <f t="shared" si="14"/>
        <v>0</v>
      </c>
      <c r="AE136" s="90">
        <f t="shared" si="15"/>
        <v>0</v>
      </c>
    </row>
    <row r="137">
      <c r="A137" s="1"/>
      <c r="B137" s="404"/>
      <c r="C137" s="405"/>
      <c r="D137" s="405"/>
      <c r="E137" s="405"/>
      <c r="F137" s="406"/>
      <c r="G137" s="44">
        <f t="shared" si="1"/>
        <v>0</v>
      </c>
      <c r="H137" s="93"/>
      <c r="I137" s="92"/>
      <c r="J137" s="95"/>
      <c r="K137" s="1"/>
      <c r="L137" s="50" t="str">
        <f t="array" ref="L137">if($B137="","",index(Setup!$C$52:$C$201,match($D137,Setup!$B$52:$B$201,0),0))</f>
        <v/>
      </c>
      <c r="M137" s="52" t="str">
        <f t="shared" si="2"/>
        <v/>
      </c>
      <c r="N137" s="58">
        <f t="shared" si="3"/>
        <v>0</v>
      </c>
      <c r="O137" s="64" t="str">
        <f t="shared" si="4"/>
        <v/>
      </c>
      <c r="P137" s="64">
        <f t="shared" si="5"/>
        <v>0</v>
      </c>
      <c r="Q137" s="64">
        <f t="shared" si="6"/>
        <v>0</v>
      </c>
      <c r="R137" s="68">
        <f t="shared" si="7"/>
        <v>0</v>
      </c>
      <c r="S137" s="68">
        <f t="shared" si="8"/>
        <v>0</v>
      </c>
      <c r="T137" s="71" t="str">
        <f t="shared" si="9"/>
        <v/>
      </c>
      <c r="U137" s="79" t="str">
        <f t="array" ref="U137">IF($B137="","",IF(INDEX('Your Portfolio Holdings'!$BW$7:$BW$156,match($D137,'Your Portfolio Holdings'!$B$7:$B$156,0),0)&gt;0,PRODUCT(IF(($D$5:$D$2004=$D137)*($C$5:$C$2004="Split")*($B$5:$B$2004&lt;=Dashboard!$C$2)*($B$5:$B$2004&gt;$B137),$J$5:$J$2004,1)),1))</f>
        <v/>
      </c>
      <c r="V137" s="79">
        <f t="shared" si="10"/>
        <v>0</v>
      </c>
      <c r="W137" s="79" t="str">
        <f t="array" ref="W137">IF($B137="","",IF(INDEX('Your Portfolio Holdings'!$BW$7:$BW$156,match($D137,'Your Portfolio Holdings'!$B$7:$B$156,0),0)&gt;0,PRODUCT(IF(($D$5:$D$2004=$D137)*($C$5:$C$2004="Split")*($B$5:$B$2004&lt;=Dashboard!$C$54)*($B$5:$B$2004&gt;$B137),$J$5:$J$2004,1)),1))</f>
        <v/>
      </c>
      <c r="X137" s="79">
        <f t="shared" si="11"/>
        <v>0</v>
      </c>
      <c r="Y137" s="79" t="str">
        <f t="array" ref="Y137">IF($B137="","",IF(INDEX('Your Portfolio Holdings'!$BW$7:$BW$156,match($D137,'Your Portfolio Holdings'!$B$7:$B$156,0),0)&gt;0,PRODUCT(IF(($D$5:$D$2004=$D137)*($C$5:$C$2004="Split")*($B$5:$B$2004&lt;=Dashboard!$C$55)*($B$5:$B$2004&gt;$B137),$J$5:$J$2004,1)),1))</f>
        <v/>
      </c>
      <c r="Z137" s="79">
        <f t="shared" si="12"/>
        <v>0</v>
      </c>
      <c r="AA137" s="79" t="str">
        <f>IF($B136="","",IF(AND($B137&gt;Dashboard!$C$54,$B137&lt;=Dashboard!$C$55,OR($C137="Buy",$C137="Sell",$C137="Dividend",$C137="Return of capital")),MAX(AA$5:AA136)+1,0))</f>
        <v/>
      </c>
      <c r="AB137" s="79" t="str">
        <f>if($B137="","",if($L137=Dashboard!$C$3,"n/a","Currency:"&amp;$L137&amp;Dashboard!$C$3))</f>
        <v/>
      </c>
      <c r="AC137" s="88" t="str">
        <f t="shared" si="13"/>
        <v/>
      </c>
      <c r="AD137" s="89">
        <f t="shared" si="14"/>
        <v>0</v>
      </c>
      <c r="AE137" s="90">
        <f t="shared" si="15"/>
        <v>0</v>
      </c>
    </row>
    <row r="138">
      <c r="A138" s="1"/>
      <c r="B138" s="404"/>
      <c r="C138" s="405"/>
      <c r="D138" s="405"/>
      <c r="E138" s="405"/>
      <c r="F138" s="406"/>
      <c r="G138" s="44">
        <f t="shared" si="1"/>
        <v>0</v>
      </c>
      <c r="H138" s="93"/>
      <c r="I138" s="92"/>
      <c r="J138" s="95"/>
      <c r="K138" s="1"/>
      <c r="L138" s="50" t="str">
        <f t="array" ref="L138">if($B138="","",index(Setup!$C$52:$C$201,match($D138,Setup!$B$52:$B$201,0),0))</f>
        <v/>
      </c>
      <c r="M138" s="52" t="str">
        <f t="shared" si="2"/>
        <v/>
      </c>
      <c r="N138" s="58">
        <f t="shared" si="3"/>
        <v>0</v>
      </c>
      <c r="O138" s="64" t="str">
        <f t="shared" si="4"/>
        <v/>
      </c>
      <c r="P138" s="64">
        <f t="shared" si="5"/>
        <v>0</v>
      </c>
      <c r="Q138" s="64">
        <f t="shared" si="6"/>
        <v>0</v>
      </c>
      <c r="R138" s="68">
        <f t="shared" si="7"/>
        <v>0</v>
      </c>
      <c r="S138" s="68">
        <f t="shared" si="8"/>
        <v>0</v>
      </c>
      <c r="T138" s="71" t="str">
        <f t="shared" si="9"/>
        <v/>
      </c>
      <c r="U138" s="79" t="str">
        <f t="array" ref="U138">IF($B138="","",IF(INDEX('Your Portfolio Holdings'!$BW$7:$BW$156,match($D138,'Your Portfolio Holdings'!$B$7:$B$156,0),0)&gt;0,PRODUCT(IF(($D$5:$D$2004=$D138)*($C$5:$C$2004="Split")*($B$5:$B$2004&lt;=Dashboard!$C$2)*($B$5:$B$2004&gt;$B138),$J$5:$J$2004,1)),1))</f>
        <v/>
      </c>
      <c r="V138" s="79">
        <f t="shared" si="10"/>
        <v>0</v>
      </c>
      <c r="W138" s="79" t="str">
        <f t="array" ref="W138">IF($B138="","",IF(INDEX('Your Portfolio Holdings'!$BW$7:$BW$156,match($D138,'Your Portfolio Holdings'!$B$7:$B$156,0),0)&gt;0,PRODUCT(IF(($D$5:$D$2004=$D138)*($C$5:$C$2004="Split")*($B$5:$B$2004&lt;=Dashboard!$C$54)*($B$5:$B$2004&gt;$B138),$J$5:$J$2004,1)),1))</f>
        <v/>
      </c>
      <c r="X138" s="79">
        <f t="shared" si="11"/>
        <v>0</v>
      </c>
      <c r="Y138" s="79" t="str">
        <f t="array" ref="Y138">IF($B138="","",IF(INDEX('Your Portfolio Holdings'!$BW$7:$BW$156,match($D138,'Your Portfolio Holdings'!$B$7:$B$156,0),0)&gt;0,PRODUCT(IF(($D$5:$D$2004=$D138)*($C$5:$C$2004="Split")*($B$5:$B$2004&lt;=Dashboard!$C$55)*($B$5:$B$2004&gt;$B138),$J$5:$J$2004,1)),1))</f>
        <v/>
      </c>
      <c r="Z138" s="79">
        <f t="shared" si="12"/>
        <v>0</v>
      </c>
      <c r="AA138" s="79" t="str">
        <f>IF($B137="","",IF(AND($B138&gt;Dashboard!$C$54,$B138&lt;=Dashboard!$C$55,OR($C138="Buy",$C138="Sell",$C138="Dividend",$C138="Return of capital")),MAX(AA$5:AA137)+1,0))</f>
        <v/>
      </c>
      <c r="AB138" s="79" t="str">
        <f>if($B138="","",if($L138=Dashboard!$C$3,"n/a","Currency:"&amp;$L138&amp;Dashboard!$C$3))</f>
        <v/>
      </c>
      <c r="AC138" s="88" t="str">
        <f t="shared" si="13"/>
        <v/>
      </c>
      <c r="AD138" s="89">
        <f t="shared" si="14"/>
        <v>0</v>
      </c>
      <c r="AE138" s="90">
        <f t="shared" si="15"/>
        <v>0</v>
      </c>
    </row>
    <row r="139">
      <c r="A139" s="1"/>
      <c r="B139" s="404"/>
      <c r="C139" s="405"/>
      <c r="D139" s="405"/>
      <c r="E139" s="405"/>
      <c r="F139" s="406"/>
      <c r="G139" s="44">
        <f t="shared" si="1"/>
        <v>0</v>
      </c>
      <c r="H139" s="93"/>
      <c r="I139" s="92"/>
      <c r="J139" s="95"/>
      <c r="K139" s="1"/>
      <c r="L139" s="50" t="str">
        <f t="array" ref="L139">if($B139="","",index(Setup!$C$52:$C$201,match($D139,Setup!$B$52:$B$201,0),0))</f>
        <v/>
      </c>
      <c r="M139" s="52" t="str">
        <f t="shared" si="2"/>
        <v/>
      </c>
      <c r="N139" s="58">
        <f t="shared" si="3"/>
        <v>0</v>
      </c>
      <c r="O139" s="64" t="str">
        <f t="shared" si="4"/>
        <v/>
      </c>
      <c r="P139" s="64">
        <f t="shared" si="5"/>
        <v>0</v>
      </c>
      <c r="Q139" s="64">
        <f t="shared" si="6"/>
        <v>0</v>
      </c>
      <c r="R139" s="68">
        <f t="shared" si="7"/>
        <v>0</v>
      </c>
      <c r="S139" s="68">
        <f t="shared" si="8"/>
        <v>0</v>
      </c>
      <c r="T139" s="71" t="str">
        <f t="shared" si="9"/>
        <v/>
      </c>
      <c r="U139" s="79" t="str">
        <f t="array" ref="U139">IF($B139="","",IF(INDEX('Your Portfolio Holdings'!$BW$7:$BW$156,match($D139,'Your Portfolio Holdings'!$B$7:$B$156,0),0)&gt;0,PRODUCT(IF(($D$5:$D$2004=$D139)*($C$5:$C$2004="Split")*($B$5:$B$2004&lt;=Dashboard!$C$2)*($B$5:$B$2004&gt;$B139),$J$5:$J$2004,1)),1))</f>
        <v/>
      </c>
      <c r="V139" s="79">
        <f t="shared" si="10"/>
        <v>0</v>
      </c>
      <c r="W139" s="79" t="str">
        <f t="array" ref="W139">IF($B139="","",IF(INDEX('Your Portfolio Holdings'!$BW$7:$BW$156,match($D139,'Your Portfolio Holdings'!$B$7:$B$156,0),0)&gt;0,PRODUCT(IF(($D$5:$D$2004=$D139)*($C$5:$C$2004="Split")*($B$5:$B$2004&lt;=Dashboard!$C$54)*($B$5:$B$2004&gt;$B139),$J$5:$J$2004,1)),1))</f>
        <v/>
      </c>
      <c r="X139" s="79">
        <f t="shared" si="11"/>
        <v>0</v>
      </c>
      <c r="Y139" s="79" t="str">
        <f t="array" ref="Y139">IF($B139="","",IF(INDEX('Your Portfolio Holdings'!$BW$7:$BW$156,match($D139,'Your Portfolio Holdings'!$B$7:$B$156,0),0)&gt;0,PRODUCT(IF(($D$5:$D$2004=$D139)*($C$5:$C$2004="Split")*($B$5:$B$2004&lt;=Dashboard!$C$55)*($B$5:$B$2004&gt;$B139),$J$5:$J$2004,1)),1))</f>
        <v/>
      </c>
      <c r="Z139" s="79">
        <f t="shared" si="12"/>
        <v>0</v>
      </c>
      <c r="AA139" s="79" t="str">
        <f>IF($B138="","",IF(AND($B139&gt;Dashboard!$C$54,$B139&lt;=Dashboard!$C$55,OR($C139="Buy",$C139="Sell",$C139="Dividend",$C139="Return of capital")),MAX(AA$5:AA138)+1,0))</f>
        <v/>
      </c>
      <c r="AB139" s="79" t="str">
        <f>if($B139="","",if($L139=Dashboard!$C$3,"n/a","Currency:"&amp;$L139&amp;Dashboard!$C$3))</f>
        <v/>
      </c>
      <c r="AC139" s="88" t="str">
        <f t="shared" si="13"/>
        <v/>
      </c>
      <c r="AD139" s="89">
        <f t="shared" si="14"/>
        <v>0</v>
      </c>
      <c r="AE139" s="90">
        <f t="shared" si="15"/>
        <v>0</v>
      </c>
    </row>
    <row r="140">
      <c r="A140" s="1"/>
      <c r="B140" s="404"/>
      <c r="C140" s="405"/>
      <c r="D140" s="405"/>
      <c r="E140" s="405"/>
      <c r="F140" s="406"/>
      <c r="G140" s="44">
        <f t="shared" si="1"/>
        <v>0</v>
      </c>
      <c r="H140" s="93"/>
      <c r="I140" s="92"/>
      <c r="J140" s="95"/>
      <c r="K140" s="1"/>
      <c r="L140" s="50" t="str">
        <f t="array" ref="L140">if($B140="","",index(Setup!$C$52:$C$201,match($D140,Setup!$B$52:$B$201,0),0))</f>
        <v/>
      </c>
      <c r="M140" s="52" t="str">
        <f t="shared" si="2"/>
        <v/>
      </c>
      <c r="N140" s="58">
        <f t="shared" si="3"/>
        <v>0</v>
      </c>
      <c r="O140" s="64" t="str">
        <f t="shared" si="4"/>
        <v/>
      </c>
      <c r="P140" s="64">
        <f t="shared" si="5"/>
        <v>0</v>
      </c>
      <c r="Q140" s="64">
        <f t="shared" si="6"/>
        <v>0</v>
      </c>
      <c r="R140" s="68">
        <f t="shared" si="7"/>
        <v>0</v>
      </c>
      <c r="S140" s="68">
        <f t="shared" si="8"/>
        <v>0</v>
      </c>
      <c r="T140" s="71" t="str">
        <f t="shared" si="9"/>
        <v/>
      </c>
      <c r="U140" s="79" t="str">
        <f t="array" ref="U140">IF($B140="","",IF(INDEX('Your Portfolio Holdings'!$BW$7:$BW$156,match($D140,'Your Portfolio Holdings'!$B$7:$B$156,0),0)&gt;0,PRODUCT(IF(($D$5:$D$2004=$D140)*($C$5:$C$2004="Split")*($B$5:$B$2004&lt;=Dashboard!$C$2)*($B$5:$B$2004&gt;$B140),$J$5:$J$2004,1)),1))</f>
        <v/>
      </c>
      <c r="V140" s="79">
        <f t="shared" si="10"/>
        <v>0</v>
      </c>
      <c r="W140" s="79" t="str">
        <f t="array" ref="W140">IF($B140="","",IF(INDEX('Your Portfolio Holdings'!$BW$7:$BW$156,match($D140,'Your Portfolio Holdings'!$B$7:$B$156,0),0)&gt;0,PRODUCT(IF(($D$5:$D$2004=$D140)*($C$5:$C$2004="Split")*($B$5:$B$2004&lt;=Dashboard!$C$54)*($B$5:$B$2004&gt;$B140),$J$5:$J$2004,1)),1))</f>
        <v/>
      </c>
      <c r="X140" s="79">
        <f t="shared" si="11"/>
        <v>0</v>
      </c>
      <c r="Y140" s="79" t="str">
        <f t="array" ref="Y140">IF($B140="","",IF(INDEX('Your Portfolio Holdings'!$BW$7:$BW$156,match($D140,'Your Portfolio Holdings'!$B$7:$B$156,0),0)&gt;0,PRODUCT(IF(($D$5:$D$2004=$D140)*($C$5:$C$2004="Split")*($B$5:$B$2004&lt;=Dashboard!$C$55)*($B$5:$B$2004&gt;$B140),$J$5:$J$2004,1)),1))</f>
        <v/>
      </c>
      <c r="Z140" s="79">
        <f t="shared" si="12"/>
        <v>0</v>
      </c>
      <c r="AA140" s="79" t="str">
        <f>IF($B139="","",IF(AND($B140&gt;Dashboard!$C$54,$B140&lt;=Dashboard!$C$55,OR($C140="Buy",$C140="Sell",$C140="Dividend",$C140="Return of capital")),MAX(AA$5:AA139)+1,0))</f>
        <v/>
      </c>
      <c r="AB140" s="79" t="str">
        <f>if($B140="","",if($L140=Dashboard!$C$3,"n/a","Currency:"&amp;$L140&amp;Dashboard!$C$3))</f>
        <v/>
      </c>
      <c r="AC140" s="88" t="str">
        <f t="shared" si="13"/>
        <v/>
      </c>
      <c r="AD140" s="89">
        <f t="shared" si="14"/>
        <v>0</v>
      </c>
      <c r="AE140" s="90">
        <f t="shared" si="15"/>
        <v>0</v>
      </c>
    </row>
    <row r="141">
      <c r="A141" s="1"/>
      <c r="B141" s="404"/>
      <c r="C141" s="405"/>
      <c r="D141" s="405"/>
      <c r="E141" s="405"/>
      <c r="F141" s="406"/>
      <c r="G141" s="44">
        <f t="shared" si="1"/>
        <v>0</v>
      </c>
      <c r="H141" s="93"/>
      <c r="I141" s="92"/>
      <c r="J141" s="95"/>
      <c r="K141" s="1"/>
      <c r="L141" s="50" t="str">
        <f t="array" ref="L141">if($B141="","",index(Setup!$C$52:$C$201,match($D141,Setup!$B$52:$B$201,0),0))</f>
        <v/>
      </c>
      <c r="M141" s="52" t="str">
        <f t="shared" si="2"/>
        <v/>
      </c>
      <c r="N141" s="58">
        <f t="shared" si="3"/>
        <v>0</v>
      </c>
      <c r="O141" s="64" t="str">
        <f t="shared" si="4"/>
        <v/>
      </c>
      <c r="P141" s="64">
        <f t="shared" si="5"/>
        <v>0</v>
      </c>
      <c r="Q141" s="64">
        <f t="shared" si="6"/>
        <v>0</v>
      </c>
      <c r="R141" s="68">
        <f t="shared" si="7"/>
        <v>0</v>
      </c>
      <c r="S141" s="68">
        <f t="shared" si="8"/>
        <v>0</v>
      </c>
      <c r="T141" s="71" t="str">
        <f t="shared" si="9"/>
        <v/>
      </c>
      <c r="U141" s="79" t="str">
        <f t="array" ref="U141">IF($B141="","",IF(INDEX('Your Portfolio Holdings'!$BW$7:$BW$156,match($D141,'Your Portfolio Holdings'!$B$7:$B$156,0),0)&gt;0,PRODUCT(IF(($D$5:$D$2004=$D141)*($C$5:$C$2004="Split")*($B$5:$B$2004&lt;=Dashboard!$C$2)*($B$5:$B$2004&gt;$B141),$J$5:$J$2004,1)),1))</f>
        <v/>
      </c>
      <c r="V141" s="79">
        <f t="shared" si="10"/>
        <v>0</v>
      </c>
      <c r="W141" s="79" t="str">
        <f t="array" ref="W141">IF($B141="","",IF(INDEX('Your Portfolio Holdings'!$BW$7:$BW$156,match($D141,'Your Portfolio Holdings'!$B$7:$B$156,0),0)&gt;0,PRODUCT(IF(($D$5:$D$2004=$D141)*($C$5:$C$2004="Split")*($B$5:$B$2004&lt;=Dashboard!$C$54)*($B$5:$B$2004&gt;$B141),$J$5:$J$2004,1)),1))</f>
        <v/>
      </c>
      <c r="X141" s="79">
        <f t="shared" si="11"/>
        <v>0</v>
      </c>
      <c r="Y141" s="79" t="str">
        <f t="array" ref="Y141">IF($B141="","",IF(INDEX('Your Portfolio Holdings'!$BW$7:$BW$156,match($D141,'Your Portfolio Holdings'!$B$7:$B$156,0),0)&gt;0,PRODUCT(IF(($D$5:$D$2004=$D141)*($C$5:$C$2004="Split")*($B$5:$B$2004&lt;=Dashboard!$C$55)*($B$5:$B$2004&gt;$B141),$J$5:$J$2004,1)),1))</f>
        <v/>
      </c>
      <c r="Z141" s="79">
        <f t="shared" si="12"/>
        <v>0</v>
      </c>
      <c r="AA141" s="79" t="str">
        <f>IF($B140="","",IF(AND($B141&gt;Dashboard!$C$54,$B141&lt;=Dashboard!$C$55,OR($C141="Buy",$C141="Sell",$C141="Dividend",$C141="Return of capital")),MAX(AA$5:AA140)+1,0))</f>
        <v/>
      </c>
      <c r="AB141" s="79" t="str">
        <f>if($B141="","",if($L141=Dashboard!$C$3,"n/a","Currency:"&amp;$L141&amp;Dashboard!$C$3))</f>
        <v/>
      </c>
      <c r="AC141" s="88" t="str">
        <f t="shared" si="13"/>
        <v/>
      </c>
      <c r="AD141" s="89">
        <f t="shared" si="14"/>
        <v>0</v>
      </c>
      <c r="AE141" s="90">
        <f t="shared" si="15"/>
        <v>0</v>
      </c>
    </row>
    <row r="142">
      <c r="A142" s="1"/>
      <c r="B142" s="404"/>
      <c r="C142" s="405"/>
      <c r="D142" s="405"/>
      <c r="E142" s="405"/>
      <c r="F142" s="406"/>
      <c r="G142" s="44">
        <f t="shared" si="1"/>
        <v>0</v>
      </c>
      <c r="H142" s="93"/>
      <c r="I142" s="92"/>
      <c r="J142" s="95"/>
      <c r="K142" s="1"/>
      <c r="L142" s="50" t="str">
        <f t="array" ref="L142">if($B142="","",index(Setup!$C$52:$C$201,match($D142,Setup!$B$52:$B$201,0),0))</f>
        <v/>
      </c>
      <c r="M142" s="52" t="str">
        <f t="shared" si="2"/>
        <v/>
      </c>
      <c r="N142" s="58">
        <f t="shared" si="3"/>
        <v>0</v>
      </c>
      <c r="O142" s="64" t="str">
        <f t="shared" si="4"/>
        <v/>
      </c>
      <c r="P142" s="64">
        <f t="shared" si="5"/>
        <v>0</v>
      </c>
      <c r="Q142" s="64">
        <f t="shared" si="6"/>
        <v>0</v>
      </c>
      <c r="R142" s="68">
        <f t="shared" si="7"/>
        <v>0</v>
      </c>
      <c r="S142" s="68">
        <f t="shared" si="8"/>
        <v>0</v>
      </c>
      <c r="T142" s="71" t="str">
        <f t="shared" si="9"/>
        <v/>
      </c>
      <c r="U142" s="79" t="str">
        <f t="array" ref="U142">IF($B142="","",IF(INDEX('Your Portfolio Holdings'!$BW$7:$BW$156,match($D142,'Your Portfolio Holdings'!$B$7:$B$156,0),0)&gt;0,PRODUCT(IF(($D$5:$D$2004=$D142)*($C$5:$C$2004="Split")*($B$5:$B$2004&lt;=Dashboard!$C$2)*($B$5:$B$2004&gt;$B142),$J$5:$J$2004,1)),1))</f>
        <v/>
      </c>
      <c r="V142" s="79">
        <f t="shared" si="10"/>
        <v>0</v>
      </c>
      <c r="W142" s="79" t="str">
        <f t="array" ref="W142">IF($B142="","",IF(INDEX('Your Portfolio Holdings'!$BW$7:$BW$156,match($D142,'Your Portfolio Holdings'!$B$7:$B$156,0),0)&gt;0,PRODUCT(IF(($D$5:$D$2004=$D142)*($C$5:$C$2004="Split")*($B$5:$B$2004&lt;=Dashboard!$C$54)*($B$5:$B$2004&gt;$B142),$J$5:$J$2004,1)),1))</f>
        <v/>
      </c>
      <c r="X142" s="79">
        <f t="shared" si="11"/>
        <v>0</v>
      </c>
      <c r="Y142" s="79" t="str">
        <f t="array" ref="Y142">IF($B142="","",IF(INDEX('Your Portfolio Holdings'!$BW$7:$BW$156,match($D142,'Your Portfolio Holdings'!$B$7:$B$156,0),0)&gt;0,PRODUCT(IF(($D$5:$D$2004=$D142)*($C$5:$C$2004="Split")*($B$5:$B$2004&lt;=Dashboard!$C$55)*($B$5:$B$2004&gt;$B142),$J$5:$J$2004,1)),1))</f>
        <v/>
      </c>
      <c r="Z142" s="79">
        <f t="shared" si="12"/>
        <v>0</v>
      </c>
      <c r="AA142" s="79" t="str">
        <f>IF($B141="","",IF(AND($B142&gt;Dashboard!$C$54,$B142&lt;=Dashboard!$C$55,OR($C142="Buy",$C142="Sell",$C142="Dividend",$C142="Return of capital")),MAX(AA$5:AA141)+1,0))</f>
        <v/>
      </c>
      <c r="AB142" s="79" t="str">
        <f>if($B142="","",if($L142=Dashboard!$C$3,"n/a","Currency:"&amp;$L142&amp;Dashboard!$C$3))</f>
        <v/>
      </c>
      <c r="AC142" s="88" t="str">
        <f t="shared" si="13"/>
        <v/>
      </c>
      <c r="AD142" s="89">
        <f t="shared" si="14"/>
        <v>0</v>
      </c>
      <c r="AE142" s="90">
        <f t="shared" si="15"/>
        <v>0</v>
      </c>
    </row>
    <row r="143">
      <c r="A143" s="1"/>
      <c r="B143" s="404"/>
      <c r="C143" s="405"/>
      <c r="D143" s="405"/>
      <c r="E143" s="405"/>
      <c r="F143" s="406"/>
      <c r="G143" s="44">
        <f t="shared" si="1"/>
        <v>0</v>
      </c>
      <c r="H143" s="93"/>
      <c r="I143" s="92"/>
      <c r="J143" s="95"/>
      <c r="K143" s="1"/>
      <c r="L143" s="50" t="str">
        <f t="array" ref="L143">if($B143="","",index(Setup!$C$52:$C$201,match($D143,Setup!$B$52:$B$201,0),0))</f>
        <v/>
      </c>
      <c r="M143" s="52" t="str">
        <f t="shared" si="2"/>
        <v/>
      </c>
      <c r="N143" s="58">
        <f t="shared" si="3"/>
        <v>0</v>
      </c>
      <c r="O143" s="64" t="str">
        <f t="shared" si="4"/>
        <v/>
      </c>
      <c r="P143" s="64">
        <f t="shared" si="5"/>
        <v>0</v>
      </c>
      <c r="Q143" s="64">
        <f t="shared" si="6"/>
        <v>0</v>
      </c>
      <c r="R143" s="68">
        <f t="shared" si="7"/>
        <v>0</v>
      </c>
      <c r="S143" s="68">
        <f t="shared" si="8"/>
        <v>0</v>
      </c>
      <c r="T143" s="71" t="str">
        <f t="shared" si="9"/>
        <v/>
      </c>
      <c r="U143" s="79" t="str">
        <f t="array" ref="U143">IF($B143="","",IF(INDEX('Your Portfolio Holdings'!$BW$7:$BW$156,match($D143,'Your Portfolio Holdings'!$B$7:$B$156,0),0)&gt;0,PRODUCT(IF(($D$5:$D$2004=$D143)*($C$5:$C$2004="Split")*($B$5:$B$2004&lt;=Dashboard!$C$2)*($B$5:$B$2004&gt;$B143),$J$5:$J$2004,1)),1))</f>
        <v/>
      </c>
      <c r="V143" s="79">
        <f t="shared" si="10"/>
        <v>0</v>
      </c>
      <c r="W143" s="79" t="str">
        <f t="array" ref="W143">IF($B143="","",IF(INDEX('Your Portfolio Holdings'!$BW$7:$BW$156,match($D143,'Your Portfolio Holdings'!$B$7:$B$156,0),0)&gt;0,PRODUCT(IF(($D$5:$D$2004=$D143)*($C$5:$C$2004="Split")*($B$5:$B$2004&lt;=Dashboard!$C$54)*($B$5:$B$2004&gt;$B143),$J$5:$J$2004,1)),1))</f>
        <v/>
      </c>
      <c r="X143" s="79">
        <f t="shared" si="11"/>
        <v>0</v>
      </c>
      <c r="Y143" s="79" t="str">
        <f t="array" ref="Y143">IF($B143="","",IF(INDEX('Your Portfolio Holdings'!$BW$7:$BW$156,match($D143,'Your Portfolio Holdings'!$B$7:$B$156,0),0)&gt;0,PRODUCT(IF(($D$5:$D$2004=$D143)*($C$5:$C$2004="Split")*($B$5:$B$2004&lt;=Dashboard!$C$55)*($B$5:$B$2004&gt;$B143),$J$5:$J$2004,1)),1))</f>
        <v/>
      </c>
      <c r="Z143" s="79">
        <f t="shared" si="12"/>
        <v>0</v>
      </c>
      <c r="AA143" s="79" t="str">
        <f>IF($B142="","",IF(AND($B143&gt;Dashboard!$C$54,$B143&lt;=Dashboard!$C$55,OR($C143="Buy",$C143="Sell",$C143="Dividend",$C143="Return of capital")),MAX(AA$5:AA142)+1,0))</f>
        <v/>
      </c>
      <c r="AB143" s="79" t="str">
        <f>if($B143="","",if($L143=Dashboard!$C$3,"n/a","Currency:"&amp;$L143&amp;Dashboard!$C$3))</f>
        <v/>
      </c>
      <c r="AC143" s="88" t="str">
        <f t="shared" si="13"/>
        <v/>
      </c>
      <c r="AD143" s="89">
        <f t="shared" si="14"/>
        <v>0</v>
      </c>
      <c r="AE143" s="90">
        <f t="shared" si="15"/>
        <v>0</v>
      </c>
    </row>
    <row r="144">
      <c r="A144" s="1"/>
      <c r="B144" s="404"/>
      <c r="C144" s="405"/>
      <c r="D144" s="405"/>
      <c r="E144" s="405"/>
      <c r="F144" s="406"/>
      <c r="G144" s="44">
        <f t="shared" si="1"/>
        <v>0</v>
      </c>
      <c r="H144" s="93"/>
      <c r="I144" s="92"/>
      <c r="J144" s="95"/>
      <c r="K144" s="1"/>
      <c r="L144" s="50" t="str">
        <f t="array" ref="L144">if($B144="","",index(Setup!$C$52:$C$201,match($D144,Setup!$B$52:$B$201,0),0))</f>
        <v/>
      </c>
      <c r="M144" s="52" t="str">
        <f t="shared" si="2"/>
        <v/>
      </c>
      <c r="N144" s="58">
        <f t="shared" si="3"/>
        <v>0</v>
      </c>
      <c r="O144" s="64" t="str">
        <f t="shared" si="4"/>
        <v/>
      </c>
      <c r="P144" s="64">
        <f t="shared" si="5"/>
        <v>0</v>
      </c>
      <c r="Q144" s="64">
        <f t="shared" si="6"/>
        <v>0</v>
      </c>
      <c r="R144" s="68">
        <f t="shared" si="7"/>
        <v>0</v>
      </c>
      <c r="S144" s="68">
        <f t="shared" si="8"/>
        <v>0</v>
      </c>
      <c r="T144" s="71" t="str">
        <f t="shared" si="9"/>
        <v/>
      </c>
      <c r="U144" s="79" t="str">
        <f t="array" ref="U144">IF($B144="","",IF(INDEX('Your Portfolio Holdings'!$BW$7:$BW$156,match($D144,'Your Portfolio Holdings'!$B$7:$B$156,0),0)&gt;0,PRODUCT(IF(($D$5:$D$2004=$D144)*($C$5:$C$2004="Split")*($B$5:$B$2004&lt;=Dashboard!$C$2)*($B$5:$B$2004&gt;$B144),$J$5:$J$2004,1)),1))</f>
        <v/>
      </c>
      <c r="V144" s="79">
        <f t="shared" si="10"/>
        <v>0</v>
      </c>
      <c r="W144" s="79" t="str">
        <f t="array" ref="W144">IF($B144="","",IF(INDEX('Your Portfolio Holdings'!$BW$7:$BW$156,match($D144,'Your Portfolio Holdings'!$B$7:$B$156,0),0)&gt;0,PRODUCT(IF(($D$5:$D$2004=$D144)*($C$5:$C$2004="Split")*($B$5:$B$2004&lt;=Dashboard!$C$54)*($B$5:$B$2004&gt;$B144),$J$5:$J$2004,1)),1))</f>
        <v/>
      </c>
      <c r="X144" s="79">
        <f t="shared" si="11"/>
        <v>0</v>
      </c>
      <c r="Y144" s="79" t="str">
        <f t="array" ref="Y144">IF($B144="","",IF(INDEX('Your Portfolio Holdings'!$BW$7:$BW$156,match($D144,'Your Portfolio Holdings'!$B$7:$B$156,0),0)&gt;0,PRODUCT(IF(($D$5:$D$2004=$D144)*($C$5:$C$2004="Split")*($B$5:$B$2004&lt;=Dashboard!$C$55)*($B$5:$B$2004&gt;$B144),$J$5:$J$2004,1)),1))</f>
        <v/>
      </c>
      <c r="Z144" s="79">
        <f t="shared" si="12"/>
        <v>0</v>
      </c>
      <c r="AA144" s="79" t="str">
        <f>IF($B143="","",IF(AND($B144&gt;Dashboard!$C$54,$B144&lt;=Dashboard!$C$55,OR($C144="Buy",$C144="Sell",$C144="Dividend",$C144="Return of capital")),MAX(AA$5:AA143)+1,0))</f>
        <v/>
      </c>
      <c r="AB144" s="79" t="str">
        <f>if($B144="","",if($L144=Dashboard!$C$3,"n/a","Currency:"&amp;$L144&amp;Dashboard!$C$3))</f>
        <v/>
      </c>
      <c r="AC144" s="88" t="str">
        <f t="shared" si="13"/>
        <v/>
      </c>
      <c r="AD144" s="89">
        <f t="shared" si="14"/>
        <v>0</v>
      </c>
      <c r="AE144" s="90">
        <f t="shared" si="15"/>
        <v>0</v>
      </c>
    </row>
    <row r="145">
      <c r="A145" s="1"/>
      <c r="B145" s="404"/>
      <c r="C145" s="405"/>
      <c r="D145" s="405"/>
      <c r="E145" s="405"/>
      <c r="F145" s="406"/>
      <c r="G145" s="44">
        <f t="shared" si="1"/>
        <v>0</v>
      </c>
      <c r="H145" s="93"/>
      <c r="I145" s="92"/>
      <c r="J145" s="95"/>
      <c r="K145" s="1"/>
      <c r="L145" s="50" t="str">
        <f t="array" ref="L145">if($B145="","",index(Setup!$C$52:$C$201,match($D145,Setup!$B$52:$B$201,0),0))</f>
        <v/>
      </c>
      <c r="M145" s="52" t="str">
        <f t="shared" si="2"/>
        <v/>
      </c>
      <c r="N145" s="58">
        <f t="shared" si="3"/>
        <v>0</v>
      </c>
      <c r="O145" s="64" t="str">
        <f t="shared" si="4"/>
        <v/>
      </c>
      <c r="P145" s="64">
        <f t="shared" si="5"/>
        <v>0</v>
      </c>
      <c r="Q145" s="64">
        <f t="shared" si="6"/>
        <v>0</v>
      </c>
      <c r="R145" s="68">
        <f t="shared" si="7"/>
        <v>0</v>
      </c>
      <c r="S145" s="68">
        <f t="shared" si="8"/>
        <v>0</v>
      </c>
      <c r="T145" s="71" t="str">
        <f t="shared" si="9"/>
        <v/>
      </c>
      <c r="U145" s="79" t="str">
        <f t="array" ref="U145">IF($B145="","",IF(INDEX('Your Portfolio Holdings'!$BW$7:$BW$156,match($D145,'Your Portfolio Holdings'!$B$7:$B$156,0),0)&gt;0,PRODUCT(IF(($D$5:$D$2004=$D145)*($C$5:$C$2004="Split")*($B$5:$B$2004&lt;=Dashboard!$C$2)*($B$5:$B$2004&gt;$B145),$J$5:$J$2004,1)),1))</f>
        <v/>
      </c>
      <c r="V145" s="79">
        <f t="shared" si="10"/>
        <v>0</v>
      </c>
      <c r="W145" s="79" t="str">
        <f t="array" ref="W145">IF($B145="","",IF(INDEX('Your Portfolio Holdings'!$BW$7:$BW$156,match($D145,'Your Portfolio Holdings'!$B$7:$B$156,0),0)&gt;0,PRODUCT(IF(($D$5:$D$2004=$D145)*($C$5:$C$2004="Split")*($B$5:$B$2004&lt;=Dashboard!$C$54)*($B$5:$B$2004&gt;$B145),$J$5:$J$2004,1)),1))</f>
        <v/>
      </c>
      <c r="X145" s="79">
        <f t="shared" si="11"/>
        <v>0</v>
      </c>
      <c r="Y145" s="79" t="str">
        <f t="array" ref="Y145">IF($B145="","",IF(INDEX('Your Portfolio Holdings'!$BW$7:$BW$156,match($D145,'Your Portfolio Holdings'!$B$7:$B$156,0),0)&gt;0,PRODUCT(IF(($D$5:$D$2004=$D145)*($C$5:$C$2004="Split")*($B$5:$B$2004&lt;=Dashboard!$C$55)*($B$5:$B$2004&gt;$B145),$J$5:$J$2004,1)),1))</f>
        <v/>
      </c>
      <c r="Z145" s="79">
        <f t="shared" si="12"/>
        <v>0</v>
      </c>
      <c r="AA145" s="79" t="str">
        <f>IF($B144="","",IF(AND($B145&gt;Dashboard!$C$54,$B145&lt;=Dashboard!$C$55,OR($C145="Buy",$C145="Sell",$C145="Dividend",$C145="Return of capital")),MAX(AA$5:AA144)+1,0))</f>
        <v/>
      </c>
      <c r="AB145" s="79" t="str">
        <f>if($B145="","",if($L145=Dashboard!$C$3,"n/a","Currency:"&amp;$L145&amp;Dashboard!$C$3))</f>
        <v/>
      </c>
      <c r="AC145" s="88" t="str">
        <f t="shared" si="13"/>
        <v/>
      </c>
      <c r="AD145" s="89">
        <f t="shared" si="14"/>
        <v>0</v>
      </c>
      <c r="AE145" s="90">
        <f t="shared" si="15"/>
        <v>0</v>
      </c>
    </row>
    <row r="146">
      <c r="A146" s="1"/>
      <c r="B146" s="404"/>
      <c r="C146" s="405"/>
      <c r="D146" s="405"/>
      <c r="E146" s="405"/>
      <c r="F146" s="406"/>
      <c r="G146" s="44">
        <f t="shared" si="1"/>
        <v>0</v>
      </c>
      <c r="H146" s="93"/>
      <c r="I146" s="92"/>
      <c r="J146" s="95"/>
      <c r="K146" s="1"/>
      <c r="L146" s="50" t="str">
        <f t="array" ref="L146">if($B146="","",index(Setup!$C$52:$C$201,match($D146,Setup!$B$52:$B$201,0),0))</f>
        <v/>
      </c>
      <c r="M146" s="52" t="str">
        <f t="shared" si="2"/>
        <v/>
      </c>
      <c r="N146" s="58">
        <f t="shared" si="3"/>
        <v>0</v>
      </c>
      <c r="O146" s="64" t="str">
        <f t="shared" si="4"/>
        <v/>
      </c>
      <c r="P146" s="64">
        <f t="shared" si="5"/>
        <v>0</v>
      </c>
      <c r="Q146" s="64">
        <f t="shared" si="6"/>
        <v>0</v>
      </c>
      <c r="R146" s="68">
        <f t="shared" si="7"/>
        <v>0</v>
      </c>
      <c r="S146" s="68">
        <f t="shared" si="8"/>
        <v>0</v>
      </c>
      <c r="T146" s="71" t="str">
        <f t="shared" si="9"/>
        <v/>
      </c>
      <c r="U146" s="79" t="str">
        <f t="array" ref="U146">IF($B146="","",IF(INDEX('Your Portfolio Holdings'!$BW$7:$BW$156,match($D146,'Your Portfolio Holdings'!$B$7:$B$156,0),0)&gt;0,PRODUCT(IF(($D$5:$D$2004=$D146)*($C$5:$C$2004="Split")*($B$5:$B$2004&lt;=Dashboard!$C$2)*($B$5:$B$2004&gt;$B146),$J$5:$J$2004,1)),1))</f>
        <v/>
      </c>
      <c r="V146" s="79">
        <f t="shared" si="10"/>
        <v>0</v>
      </c>
      <c r="W146" s="79" t="str">
        <f t="array" ref="W146">IF($B146="","",IF(INDEX('Your Portfolio Holdings'!$BW$7:$BW$156,match($D146,'Your Portfolio Holdings'!$B$7:$B$156,0),0)&gt;0,PRODUCT(IF(($D$5:$D$2004=$D146)*($C$5:$C$2004="Split")*($B$5:$B$2004&lt;=Dashboard!$C$54)*($B$5:$B$2004&gt;$B146),$J$5:$J$2004,1)),1))</f>
        <v/>
      </c>
      <c r="X146" s="79">
        <f t="shared" si="11"/>
        <v>0</v>
      </c>
      <c r="Y146" s="79" t="str">
        <f t="array" ref="Y146">IF($B146="","",IF(INDEX('Your Portfolio Holdings'!$BW$7:$BW$156,match($D146,'Your Portfolio Holdings'!$B$7:$B$156,0),0)&gt;0,PRODUCT(IF(($D$5:$D$2004=$D146)*($C$5:$C$2004="Split")*($B$5:$B$2004&lt;=Dashboard!$C$55)*($B$5:$B$2004&gt;$B146),$J$5:$J$2004,1)),1))</f>
        <v/>
      </c>
      <c r="Z146" s="79">
        <f t="shared" si="12"/>
        <v>0</v>
      </c>
      <c r="AA146" s="79" t="str">
        <f>IF($B145="","",IF(AND($B146&gt;Dashboard!$C$54,$B146&lt;=Dashboard!$C$55,OR($C146="Buy",$C146="Sell",$C146="Dividend",$C146="Return of capital")),MAX(AA$5:AA145)+1,0))</f>
        <v/>
      </c>
      <c r="AB146" s="79" t="str">
        <f>if($B146="","",if($L146=Dashboard!$C$3,"n/a","Currency:"&amp;$L146&amp;Dashboard!$C$3))</f>
        <v/>
      </c>
      <c r="AC146" s="88" t="str">
        <f t="shared" si="13"/>
        <v/>
      </c>
      <c r="AD146" s="89">
        <f t="shared" si="14"/>
        <v>0</v>
      </c>
      <c r="AE146" s="90">
        <f t="shared" si="15"/>
        <v>0</v>
      </c>
    </row>
    <row r="147">
      <c r="A147" s="1"/>
      <c r="B147" s="404"/>
      <c r="C147" s="405"/>
      <c r="D147" s="405"/>
      <c r="E147" s="405"/>
      <c r="F147" s="406"/>
      <c r="G147" s="44">
        <f t="shared" si="1"/>
        <v>0</v>
      </c>
      <c r="H147" s="93"/>
      <c r="I147" s="92"/>
      <c r="J147" s="95"/>
      <c r="K147" s="1"/>
      <c r="L147" s="50" t="str">
        <f t="array" ref="L147">if($B147="","",index(Setup!$C$52:$C$201,match($D147,Setup!$B$52:$B$201,0),0))</f>
        <v/>
      </c>
      <c r="M147" s="52" t="str">
        <f t="shared" si="2"/>
        <v/>
      </c>
      <c r="N147" s="58">
        <f t="shared" si="3"/>
        <v>0</v>
      </c>
      <c r="O147" s="64" t="str">
        <f t="shared" si="4"/>
        <v/>
      </c>
      <c r="P147" s="64">
        <f t="shared" si="5"/>
        <v>0</v>
      </c>
      <c r="Q147" s="64">
        <f t="shared" si="6"/>
        <v>0</v>
      </c>
      <c r="R147" s="68">
        <f t="shared" si="7"/>
        <v>0</v>
      </c>
      <c r="S147" s="68">
        <f t="shared" si="8"/>
        <v>0</v>
      </c>
      <c r="T147" s="71" t="str">
        <f t="shared" si="9"/>
        <v/>
      </c>
      <c r="U147" s="79" t="str">
        <f t="array" ref="U147">IF($B147="","",IF(INDEX('Your Portfolio Holdings'!$BW$7:$BW$156,match($D147,'Your Portfolio Holdings'!$B$7:$B$156,0),0)&gt;0,PRODUCT(IF(($D$5:$D$2004=$D147)*($C$5:$C$2004="Split")*($B$5:$B$2004&lt;=Dashboard!$C$2)*($B$5:$B$2004&gt;$B147),$J$5:$J$2004,1)),1))</f>
        <v/>
      </c>
      <c r="V147" s="79">
        <f t="shared" si="10"/>
        <v>0</v>
      </c>
      <c r="W147" s="79" t="str">
        <f t="array" ref="W147">IF($B147="","",IF(INDEX('Your Portfolio Holdings'!$BW$7:$BW$156,match($D147,'Your Portfolio Holdings'!$B$7:$B$156,0),0)&gt;0,PRODUCT(IF(($D$5:$D$2004=$D147)*($C$5:$C$2004="Split")*($B$5:$B$2004&lt;=Dashboard!$C$54)*($B$5:$B$2004&gt;$B147),$J$5:$J$2004,1)),1))</f>
        <v/>
      </c>
      <c r="X147" s="79">
        <f t="shared" si="11"/>
        <v>0</v>
      </c>
      <c r="Y147" s="79" t="str">
        <f t="array" ref="Y147">IF($B147="","",IF(INDEX('Your Portfolio Holdings'!$BW$7:$BW$156,match($D147,'Your Portfolio Holdings'!$B$7:$B$156,0),0)&gt;0,PRODUCT(IF(($D$5:$D$2004=$D147)*($C$5:$C$2004="Split")*($B$5:$B$2004&lt;=Dashboard!$C$55)*($B$5:$B$2004&gt;$B147),$J$5:$J$2004,1)),1))</f>
        <v/>
      </c>
      <c r="Z147" s="79">
        <f t="shared" si="12"/>
        <v>0</v>
      </c>
      <c r="AA147" s="79" t="str">
        <f>IF($B146="","",IF(AND($B147&gt;Dashboard!$C$54,$B147&lt;=Dashboard!$C$55,OR($C147="Buy",$C147="Sell",$C147="Dividend",$C147="Return of capital")),MAX(AA$5:AA146)+1,0))</f>
        <v/>
      </c>
      <c r="AB147" s="79" t="str">
        <f>if($B147="","",if($L147=Dashboard!$C$3,"n/a","Currency:"&amp;$L147&amp;Dashboard!$C$3))</f>
        <v/>
      </c>
      <c r="AC147" s="88" t="str">
        <f t="shared" si="13"/>
        <v/>
      </c>
      <c r="AD147" s="89">
        <f t="shared" si="14"/>
        <v>0</v>
      </c>
      <c r="AE147" s="90">
        <f t="shared" si="15"/>
        <v>0</v>
      </c>
    </row>
    <row r="148">
      <c r="A148" s="1"/>
      <c r="B148" s="404"/>
      <c r="C148" s="405"/>
      <c r="D148" s="405"/>
      <c r="E148" s="405"/>
      <c r="F148" s="406"/>
      <c r="G148" s="44">
        <f t="shared" si="1"/>
        <v>0</v>
      </c>
      <c r="H148" s="93"/>
      <c r="I148" s="92"/>
      <c r="J148" s="95"/>
      <c r="K148" s="1"/>
      <c r="L148" s="50" t="str">
        <f t="array" ref="L148">if($B148="","",index(Setup!$C$52:$C$201,match($D148,Setup!$B$52:$B$201,0),0))</f>
        <v/>
      </c>
      <c r="M148" s="52" t="str">
        <f t="shared" si="2"/>
        <v/>
      </c>
      <c r="N148" s="58">
        <f t="shared" si="3"/>
        <v>0</v>
      </c>
      <c r="O148" s="64" t="str">
        <f t="shared" si="4"/>
        <v/>
      </c>
      <c r="P148" s="64">
        <f t="shared" si="5"/>
        <v>0</v>
      </c>
      <c r="Q148" s="64">
        <f t="shared" si="6"/>
        <v>0</v>
      </c>
      <c r="R148" s="68">
        <f t="shared" si="7"/>
        <v>0</v>
      </c>
      <c r="S148" s="68">
        <f t="shared" si="8"/>
        <v>0</v>
      </c>
      <c r="T148" s="71" t="str">
        <f t="shared" si="9"/>
        <v/>
      </c>
      <c r="U148" s="79" t="str">
        <f t="array" ref="U148">IF($B148="","",IF(INDEX('Your Portfolio Holdings'!$BW$7:$BW$156,match($D148,'Your Portfolio Holdings'!$B$7:$B$156,0),0)&gt;0,PRODUCT(IF(($D$5:$D$2004=$D148)*($C$5:$C$2004="Split")*($B$5:$B$2004&lt;=Dashboard!$C$2)*($B$5:$B$2004&gt;$B148),$J$5:$J$2004,1)),1))</f>
        <v/>
      </c>
      <c r="V148" s="79">
        <f t="shared" si="10"/>
        <v>0</v>
      </c>
      <c r="W148" s="79" t="str">
        <f t="array" ref="W148">IF($B148="","",IF(INDEX('Your Portfolio Holdings'!$BW$7:$BW$156,match($D148,'Your Portfolio Holdings'!$B$7:$B$156,0),0)&gt;0,PRODUCT(IF(($D$5:$D$2004=$D148)*($C$5:$C$2004="Split")*($B$5:$B$2004&lt;=Dashboard!$C$54)*($B$5:$B$2004&gt;$B148),$J$5:$J$2004,1)),1))</f>
        <v/>
      </c>
      <c r="X148" s="79">
        <f t="shared" si="11"/>
        <v>0</v>
      </c>
      <c r="Y148" s="79" t="str">
        <f t="array" ref="Y148">IF($B148="","",IF(INDEX('Your Portfolio Holdings'!$BW$7:$BW$156,match($D148,'Your Portfolio Holdings'!$B$7:$B$156,0),0)&gt;0,PRODUCT(IF(($D$5:$D$2004=$D148)*($C$5:$C$2004="Split")*($B$5:$B$2004&lt;=Dashboard!$C$55)*($B$5:$B$2004&gt;$B148),$J$5:$J$2004,1)),1))</f>
        <v/>
      </c>
      <c r="Z148" s="79">
        <f t="shared" si="12"/>
        <v>0</v>
      </c>
      <c r="AA148" s="79" t="str">
        <f>IF($B147="","",IF(AND($B148&gt;Dashboard!$C$54,$B148&lt;=Dashboard!$C$55,OR($C148="Buy",$C148="Sell",$C148="Dividend",$C148="Return of capital")),MAX(AA$5:AA147)+1,0))</f>
        <v/>
      </c>
      <c r="AB148" s="79" t="str">
        <f>if($B148="","",if($L148=Dashboard!$C$3,"n/a","Currency:"&amp;$L148&amp;Dashboard!$C$3))</f>
        <v/>
      </c>
      <c r="AC148" s="88" t="str">
        <f t="shared" si="13"/>
        <v/>
      </c>
      <c r="AD148" s="89">
        <f t="shared" si="14"/>
        <v>0</v>
      </c>
      <c r="AE148" s="90">
        <f t="shared" si="15"/>
        <v>0</v>
      </c>
    </row>
    <row r="149">
      <c r="A149" s="1"/>
      <c r="B149" s="404"/>
      <c r="C149" s="405"/>
      <c r="D149" s="405"/>
      <c r="E149" s="405"/>
      <c r="F149" s="406"/>
      <c r="G149" s="44">
        <f t="shared" si="1"/>
        <v>0</v>
      </c>
      <c r="H149" s="93"/>
      <c r="I149" s="92"/>
      <c r="J149" s="95"/>
      <c r="K149" s="1"/>
      <c r="L149" s="50" t="str">
        <f t="array" ref="L149">if($B149="","",index(Setup!$C$52:$C$201,match($D149,Setup!$B$52:$B$201,0),0))</f>
        <v/>
      </c>
      <c r="M149" s="52" t="str">
        <f t="shared" si="2"/>
        <v/>
      </c>
      <c r="N149" s="58">
        <f t="shared" si="3"/>
        <v>0</v>
      </c>
      <c r="O149" s="64" t="str">
        <f t="shared" si="4"/>
        <v/>
      </c>
      <c r="P149" s="64">
        <f t="shared" si="5"/>
        <v>0</v>
      </c>
      <c r="Q149" s="64">
        <f t="shared" si="6"/>
        <v>0</v>
      </c>
      <c r="R149" s="68">
        <f t="shared" si="7"/>
        <v>0</v>
      </c>
      <c r="S149" s="68">
        <f t="shared" si="8"/>
        <v>0</v>
      </c>
      <c r="T149" s="71" t="str">
        <f t="shared" si="9"/>
        <v/>
      </c>
      <c r="U149" s="79" t="str">
        <f t="array" ref="U149">IF($B149="","",IF(INDEX('Your Portfolio Holdings'!$BW$7:$BW$156,match($D149,'Your Portfolio Holdings'!$B$7:$B$156,0),0)&gt;0,PRODUCT(IF(($D$5:$D$2004=$D149)*($C$5:$C$2004="Split")*($B$5:$B$2004&lt;=Dashboard!$C$2)*($B$5:$B$2004&gt;$B149),$J$5:$J$2004,1)),1))</f>
        <v/>
      </c>
      <c r="V149" s="79">
        <f t="shared" si="10"/>
        <v>0</v>
      </c>
      <c r="W149" s="79" t="str">
        <f t="array" ref="W149">IF($B149="","",IF(INDEX('Your Portfolio Holdings'!$BW$7:$BW$156,match($D149,'Your Portfolio Holdings'!$B$7:$B$156,0),0)&gt;0,PRODUCT(IF(($D$5:$D$2004=$D149)*($C$5:$C$2004="Split")*($B$5:$B$2004&lt;=Dashboard!$C$54)*($B$5:$B$2004&gt;$B149),$J$5:$J$2004,1)),1))</f>
        <v/>
      </c>
      <c r="X149" s="79">
        <f t="shared" si="11"/>
        <v>0</v>
      </c>
      <c r="Y149" s="79" t="str">
        <f t="array" ref="Y149">IF($B149="","",IF(INDEX('Your Portfolio Holdings'!$BW$7:$BW$156,match($D149,'Your Portfolio Holdings'!$B$7:$B$156,0),0)&gt;0,PRODUCT(IF(($D$5:$D$2004=$D149)*($C$5:$C$2004="Split")*($B$5:$B$2004&lt;=Dashboard!$C$55)*($B$5:$B$2004&gt;$B149),$J$5:$J$2004,1)),1))</f>
        <v/>
      </c>
      <c r="Z149" s="79">
        <f t="shared" si="12"/>
        <v>0</v>
      </c>
      <c r="AA149" s="79" t="str">
        <f>IF($B148="","",IF(AND($B149&gt;Dashboard!$C$54,$B149&lt;=Dashboard!$C$55,OR($C149="Buy",$C149="Sell",$C149="Dividend",$C149="Return of capital")),MAX(AA$5:AA148)+1,0))</f>
        <v/>
      </c>
      <c r="AB149" s="79" t="str">
        <f>if($B149="","",if($L149=Dashboard!$C$3,"n/a","Currency:"&amp;$L149&amp;Dashboard!$C$3))</f>
        <v/>
      </c>
      <c r="AC149" s="88" t="str">
        <f t="shared" si="13"/>
        <v/>
      </c>
      <c r="AD149" s="89">
        <f t="shared" si="14"/>
        <v>0</v>
      </c>
      <c r="AE149" s="90">
        <f t="shared" si="15"/>
        <v>0</v>
      </c>
    </row>
    <row r="150">
      <c r="A150" s="1"/>
      <c r="B150" s="404"/>
      <c r="C150" s="405"/>
      <c r="D150" s="405"/>
      <c r="E150" s="405"/>
      <c r="F150" s="406"/>
      <c r="G150" s="44">
        <f t="shared" si="1"/>
        <v>0</v>
      </c>
      <c r="H150" s="93"/>
      <c r="I150" s="92"/>
      <c r="J150" s="95"/>
      <c r="K150" s="1"/>
      <c r="L150" s="50" t="str">
        <f t="array" ref="L150">if($B150="","",index(Setup!$C$52:$C$201,match($D150,Setup!$B$52:$B$201,0),0))</f>
        <v/>
      </c>
      <c r="M150" s="52" t="str">
        <f t="shared" si="2"/>
        <v/>
      </c>
      <c r="N150" s="58">
        <f t="shared" si="3"/>
        <v>0</v>
      </c>
      <c r="O150" s="64" t="str">
        <f t="shared" si="4"/>
        <v/>
      </c>
      <c r="P150" s="64">
        <f t="shared" si="5"/>
        <v>0</v>
      </c>
      <c r="Q150" s="64">
        <f t="shared" si="6"/>
        <v>0</v>
      </c>
      <c r="R150" s="68">
        <f t="shared" si="7"/>
        <v>0</v>
      </c>
      <c r="S150" s="68">
        <f t="shared" si="8"/>
        <v>0</v>
      </c>
      <c r="T150" s="71" t="str">
        <f t="shared" si="9"/>
        <v/>
      </c>
      <c r="U150" s="79" t="str">
        <f t="array" ref="U150">IF($B150="","",IF(INDEX('Your Portfolio Holdings'!$BW$7:$BW$156,match($D150,'Your Portfolio Holdings'!$B$7:$B$156,0),0)&gt;0,PRODUCT(IF(($D$5:$D$2004=$D150)*($C$5:$C$2004="Split")*($B$5:$B$2004&lt;=Dashboard!$C$2)*($B$5:$B$2004&gt;$B150),$J$5:$J$2004,1)),1))</f>
        <v/>
      </c>
      <c r="V150" s="79">
        <f t="shared" si="10"/>
        <v>0</v>
      </c>
      <c r="W150" s="79" t="str">
        <f t="array" ref="W150">IF($B150="","",IF(INDEX('Your Portfolio Holdings'!$BW$7:$BW$156,match($D150,'Your Portfolio Holdings'!$B$7:$B$156,0),0)&gt;0,PRODUCT(IF(($D$5:$D$2004=$D150)*($C$5:$C$2004="Split")*($B$5:$B$2004&lt;=Dashboard!$C$54)*($B$5:$B$2004&gt;$B150),$J$5:$J$2004,1)),1))</f>
        <v/>
      </c>
      <c r="X150" s="79">
        <f t="shared" si="11"/>
        <v>0</v>
      </c>
      <c r="Y150" s="79" t="str">
        <f t="array" ref="Y150">IF($B150="","",IF(INDEX('Your Portfolio Holdings'!$BW$7:$BW$156,match($D150,'Your Portfolio Holdings'!$B$7:$B$156,0),0)&gt;0,PRODUCT(IF(($D$5:$D$2004=$D150)*($C$5:$C$2004="Split")*($B$5:$B$2004&lt;=Dashboard!$C$55)*($B$5:$B$2004&gt;$B150),$J$5:$J$2004,1)),1))</f>
        <v/>
      </c>
      <c r="Z150" s="79">
        <f t="shared" si="12"/>
        <v>0</v>
      </c>
      <c r="AA150" s="79" t="str">
        <f>IF($B149="","",IF(AND($B150&gt;Dashboard!$C$54,$B150&lt;=Dashboard!$C$55,OR($C150="Buy",$C150="Sell",$C150="Dividend",$C150="Return of capital")),MAX(AA$5:AA149)+1,0))</f>
        <v/>
      </c>
      <c r="AB150" s="79" t="str">
        <f>if($B150="","",if($L150=Dashboard!$C$3,"n/a","Currency:"&amp;$L150&amp;Dashboard!$C$3))</f>
        <v/>
      </c>
      <c r="AC150" s="88" t="str">
        <f t="shared" si="13"/>
        <v/>
      </c>
      <c r="AD150" s="89">
        <f t="shared" si="14"/>
        <v>0</v>
      </c>
      <c r="AE150" s="90">
        <f t="shared" si="15"/>
        <v>0</v>
      </c>
    </row>
    <row r="151">
      <c r="A151" s="1"/>
      <c r="B151" s="404"/>
      <c r="C151" s="405"/>
      <c r="D151" s="405"/>
      <c r="E151" s="405"/>
      <c r="F151" s="406"/>
      <c r="G151" s="44">
        <f t="shared" si="1"/>
        <v>0</v>
      </c>
      <c r="H151" s="93"/>
      <c r="I151" s="92"/>
      <c r="J151" s="95"/>
      <c r="K151" s="1"/>
      <c r="L151" s="50" t="str">
        <f t="array" ref="L151">if($B151="","",index(Setup!$C$52:$C$201,match($D151,Setup!$B$52:$B$201,0),0))</f>
        <v/>
      </c>
      <c r="M151" s="52" t="str">
        <f t="shared" si="2"/>
        <v/>
      </c>
      <c r="N151" s="58">
        <f t="shared" si="3"/>
        <v>0</v>
      </c>
      <c r="O151" s="64" t="str">
        <f t="shared" si="4"/>
        <v/>
      </c>
      <c r="P151" s="64">
        <f t="shared" si="5"/>
        <v>0</v>
      </c>
      <c r="Q151" s="64">
        <f t="shared" si="6"/>
        <v>0</v>
      </c>
      <c r="R151" s="68">
        <f t="shared" si="7"/>
        <v>0</v>
      </c>
      <c r="S151" s="68">
        <f t="shared" si="8"/>
        <v>0</v>
      </c>
      <c r="T151" s="71" t="str">
        <f t="shared" si="9"/>
        <v/>
      </c>
      <c r="U151" s="79" t="str">
        <f t="array" ref="U151">IF($B151="","",IF(INDEX('Your Portfolio Holdings'!$BW$7:$BW$156,match($D151,'Your Portfolio Holdings'!$B$7:$B$156,0),0)&gt;0,PRODUCT(IF(($D$5:$D$2004=$D151)*($C$5:$C$2004="Split")*($B$5:$B$2004&lt;=Dashboard!$C$2)*($B$5:$B$2004&gt;$B151),$J$5:$J$2004,1)),1))</f>
        <v/>
      </c>
      <c r="V151" s="79">
        <f t="shared" si="10"/>
        <v>0</v>
      </c>
      <c r="W151" s="79" t="str">
        <f t="array" ref="W151">IF($B151="","",IF(INDEX('Your Portfolio Holdings'!$BW$7:$BW$156,match($D151,'Your Portfolio Holdings'!$B$7:$B$156,0),0)&gt;0,PRODUCT(IF(($D$5:$D$2004=$D151)*($C$5:$C$2004="Split")*($B$5:$B$2004&lt;=Dashboard!$C$54)*($B$5:$B$2004&gt;$B151),$J$5:$J$2004,1)),1))</f>
        <v/>
      </c>
      <c r="X151" s="79">
        <f t="shared" si="11"/>
        <v>0</v>
      </c>
      <c r="Y151" s="79" t="str">
        <f t="array" ref="Y151">IF($B151="","",IF(INDEX('Your Portfolio Holdings'!$BW$7:$BW$156,match($D151,'Your Portfolio Holdings'!$B$7:$B$156,0),0)&gt;0,PRODUCT(IF(($D$5:$D$2004=$D151)*($C$5:$C$2004="Split")*($B$5:$B$2004&lt;=Dashboard!$C$55)*($B$5:$B$2004&gt;$B151),$J$5:$J$2004,1)),1))</f>
        <v/>
      </c>
      <c r="Z151" s="79">
        <f t="shared" si="12"/>
        <v>0</v>
      </c>
      <c r="AA151" s="79" t="str">
        <f>IF($B150="","",IF(AND($B151&gt;Dashboard!$C$54,$B151&lt;=Dashboard!$C$55,OR($C151="Buy",$C151="Sell",$C151="Dividend",$C151="Return of capital")),MAX(AA$5:AA150)+1,0))</f>
        <v/>
      </c>
      <c r="AB151" s="79" t="str">
        <f>if($B151="","",if($L151=Dashboard!$C$3,"n/a","Currency:"&amp;$L151&amp;Dashboard!$C$3))</f>
        <v/>
      </c>
      <c r="AC151" s="88" t="str">
        <f t="shared" si="13"/>
        <v/>
      </c>
      <c r="AD151" s="89">
        <f t="shared" si="14"/>
        <v>0</v>
      </c>
      <c r="AE151" s="90">
        <f t="shared" si="15"/>
        <v>0</v>
      </c>
    </row>
    <row r="152">
      <c r="A152" s="1"/>
      <c r="B152" s="404"/>
      <c r="C152" s="405"/>
      <c r="D152" s="405"/>
      <c r="E152" s="405"/>
      <c r="F152" s="406"/>
      <c r="G152" s="44">
        <f t="shared" si="1"/>
        <v>0</v>
      </c>
      <c r="H152" s="93"/>
      <c r="I152" s="92"/>
      <c r="J152" s="95"/>
      <c r="K152" s="1"/>
      <c r="L152" s="50" t="str">
        <f t="array" ref="L152">if($B152="","",index(Setup!$C$52:$C$201,match($D152,Setup!$B$52:$B$201,0),0))</f>
        <v/>
      </c>
      <c r="M152" s="52" t="str">
        <f t="shared" si="2"/>
        <v/>
      </c>
      <c r="N152" s="58">
        <f t="shared" si="3"/>
        <v>0</v>
      </c>
      <c r="O152" s="64" t="str">
        <f t="shared" si="4"/>
        <v/>
      </c>
      <c r="P152" s="64">
        <f t="shared" si="5"/>
        <v>0</v>
      </c>
      <c r="Q152" s="64">
        <f t="shared" si="6"/>
        <v>0</v>
      </c>
      <c r="R152" s="68">
        <f t="shared" si="7"/>
        <v>0</v>
      </c>
      <c r="S152" s="68">
        <f t="shared" si="8"/>
        <v>0</v>
      </c>
      <c r="T152" s="71" t="str">
        <f t="shared" si="9"/>
        <v/>
      </c>
      <c r="U152" s="79" t="str">
        <f t="array" ref="U152">IF($B152="","",IF(INDEX('Your Portfolio Holdings'!$BW$7:$BW$156,match($D152,'Your Portfolio Holdings'!$B$7:$B$156,0),0)&gt;0,PRODUCT(IF(($D$5:$D$2004=$D152)*($C$5:$C$2004="Split")*($B$5:$B$2004&lt;=Dashboard!$C$2)*($B$5:$B$2004&gt;$B152),$J$5:$J$2004,1)),1))</f>
        <v/>
      </c>
      <c r="V152" s="79">
        <f t="shared" si="10"/>
        <v>0</v>
      </c>
      <c r="W152" s="79" t="str">
        <f t="array" ref="W152">IF($B152="","",IF(INDEX('Your Portfolio Holdings'!$BW$7:$BW$156,match($D152,'Your Portfolio Holdings'!$B$7:$B$156,0),0)&gt;0,PRODUCT(IF(($D$5:$D$2004=$D152)*($C$5:$C$2004="Split")*($B$5:$B$2004&lt;=Dashboard!$C$54)*($B$5:$B$2004&gt;$B152),$J$5:$J$2004,1)),1))</f>
        <v/>
      </c>
      <c r="X152" s="79">
        <f t="shared" si="11"/>
        <v>0</v>
      </c>
      <c r="Y152" s="79" t="str">
        <f t="array" ref="Y152">IF($B152="","",IF(INDEX('Your Portfolio Holdings'!$BW$7:$BW$156,match($D152,'Your Portfolio Holdings'!$B$7:$B$156,0),0)&gt;0,PRODUCT(IF(($D$5:$D$2004=$D152)*($C$5:$C$2004="Split")*($B$5:$B$2004&lt;=Dashboard!$C$55)*($B$5:$B$2004&gt;$B152),$J$5:$J$2004,1)),1))</f>
        <v/>
      </c>
      <c r="Z152" s="79">
        <f t="shared" si="12"/>
        <v>0</v>
      </c>
      <c r="AA152" s="79" t="str">
        <f>IF($B151="","",IF(AND($B152&gt;Dashboard!$C$54,$B152&lt;=Dashboard!$C$55,OR($C152="Buy",$C152="Sell",$C152="Dividend",$C152="Return of capital")),MAX(AA$5:AA151)+1,0))</f>
        <v/>
      </c>
      <c r="AB152" s="79" t="str">
        <f>if($B152="","",if($L152=Dashboard!$C$3,"n/a","Currency:"&amp;$L152&amp;Dashboard!$C$3))</f>
        <v/>
      </c>
      <c r="AC152" s="88" t="str">
        <f t="shared" si="13"/>
        <v/>
      </c>
      <c r="AD152" s="89">
        <f t="shared" si="14"/>
        <v>0</v>
      </c>
      <c r="AE152" s="90">
        <f t="shared" si="15"/>
        <v>0</v>
      </c>
    </row>
    <row r="153">
      <c r="A153" s="1"/>
      <c r="B153" s="404"/>
      <c r="C153" s="405"/>
      <c r="D153" s="405"/>
      <c r="E153" s="405"/>
      <c r="F153" s="406"/>
      <c r="G153" s="44">
        <f t="shared" si="1"/>
        <v>0</v>
      </c>
      <c r="H153" s="93"/>
      <c r="I153" s="92"/>
      <c r="J153" s="95"/>
      <c r="K153" s="1"/>
      <c r="L153" s="50" t="str">
        <f t="array" ref="L153">if($B153="","",index(Setup!$C$52:$C$201,match($D153,Setup!$B$52:$B$201,0),0))</f>
        <v/>
      </c>
      <c r="M153" s="52" t="str">
        <f t="shared" si="2"/>
        <v/>
      </c>
      <c r="N153" s="58">
        <f t="shared" si="3"/>
        <v>0</v>
      </c>
      <c r="O153" s="64" t="str">
        <f t="shared" si="4"/>
        <v/>
      </c>
      <c r="P153" s="64">
        <f t="shared" si="5"/>
        <v>0</v>
      </c>
      <c r="Q153" s="64">
        <f t="shared" si="6"/>
        <v>0</v>
      </c>
      <c r="R153" s="68">
        <f t="shared" si="7"/>
        <v>0</v>
      </c>
      <c r="S153" s="68">
        <f t="shared" si="8"/>
        <v>0</v>
      </c>
      <c r="T153" s="71" t="str">
        <f t="shared" si="9"/>
        <v/>
      </c>
      <c r="U153" s="79" t="str">
        <f t="array" ref="U153">IF($B153="","",IF(INDEX('Your Portfolio Holdings'!$BW$7:$BW$156,match($D153,'Your Portfolio Holdings'!$B$7:$B$156,0),0)&gt;0,PRODUCT(IF(($D$5:$D$2004=$D153)*($C$5:$C$2004="Split")*($B$5:$B$2004&lt;=Dashboard!$C$2)*($B$5:$B$2004&gt;$B153),$J$5:$J$2004,1)),1))</f>
        <v/>
      </c>
      <c r="V153" s="79">
        <f t="shared" si="10"/>
        <v>0</v>
      </c>
      <c r="W153" s="79" t="str">
        <f t="array" ref="W153">IF($B153="","",IF(INDEX('Your Portfolio Holdings'!$BW$7:$BW$156,match($D153,'Your Portfolio Holdings'!$B$7:$B$156,0),0)&gt;0,PRODUCT(IF(($D$5:$D$2004=$D153)*($C$5:$C$2004="Split")*($B$5:$B$2004&lt;=Dashboard!$C$54)*($B$5:$B$2004&gt;$B153),$J$5:$J$2004,1)),1))</f>
        <v/>
      </c>
      <c r="X153" s="79">
        <f t="shared" si="11"/>
        <v>0</v>
      </c>
      <c r="Y153" s="79" t="str">
        <f t="array" ref="Y153">IF($B153="","",IF(INDEX('Your Portfolio Holdings'!$BW$7:$BW$156,match($D153,'Your Portfolio Holdings'!$B$7:$B$156,0),0)&gt;0,PRODUCT(IF(($D$5:$D$2004=$D153)*($C$5:$C$2004="Split")*($B$5:$B$2004&lt;=Dashboard!$C$55)*($B$5:$B$2004&gt;$B153),$J$5:$J$2004,1)),1))</f>
        <v/>
      </c>
      <c r="Z153" s="79">
        <f t="shared" si="12"/>
        <v>0</v>
      </c>
      <c r="AA153" s="79" t="str">
        <f>IF($B152="","",IF(AND($B153&gt;Dashboard!$C$54,$B153&lt;=Dashboard!$C$55,OR($C153="Buy",$C153="Sell",$C153="Dividend",$C153="Return of capital")),MAX(AA$5:AA152)+1,0))</f>
        <v/>
      </c>
      <c r="AB153" s="79" t="str">
        <f>if($B153="","",if($L153=Dashboard!$C$3,"n/a","Currency:"&amp;$L153&amp;Dashboard!$C$3))</f>
        <v/>
      </c>
      <c r="AC153" s="88" t="str">
        <f t="shared" si="13"/>
        <v/>
      </c>
      <c r="AD153" s="89">
        <f t="shared" si="14"/>
        <v>0</v>
      </c>
      <c r="AE153" s="90">
        <f t="shared" si="15"/>
        <v>0</v>
      </c>
    </row>
    <row r="154">
      <c r="A154" s="1"/>
      <c r="B154" s="404"/>
      <c r="C154" s="405"/>
      <c r="D154" s="405"/>
      <c r="E154" s="405"/>
      <c r="F154" s="406"/>
      <c r="G154" s="44">
        <f t="shared" si="1"/>
        <v>0</v>
      </c>
      <c r="H154" s="93"/>
      <c r="I154" s="92"/>
      <c r="J154" s="95"/>
      <c r="K154" s="1"/>
      <c r="L154" s="50" t="str">
        <f t="array" ref="L154">if($B154="","",index(Setup!$C$52:$C$201,match($D154,Setup!$B$52:$B$201,0),0))</f>
        <v/>
      </c>
      <c r="M154" s="52" t="str">
        <f t="shared" si="2"/>
        <v/>
      </c>
      <c r="N154" s="58">
        <f t="shared" si="3"/>
        <v>0</v>
      </c>
      <c r="O154" s="64" t="str">
        <f t="shared" si="4"/>
        <v/>
      </c>
      <c r="P154" s="64">
        <f t="shared" si="5"/>
        <v>0</v>
      </c>
      <c r="Q154" s="64">
        <f t="shared" si="6"/>
        <v>0</v>
      </c>
      <c r="R154" s="68">
        <f t="shared" si="7"/>
        <v>0</v>
      </c>
      <c r="S154" s="68">
        <f t="shared" si="8"/>
        <v>0</v>
      </c>
      <c r="T154" s="71" t="str">
        <f t="shared" si="9"/>
        <v/>
      </c>
      <c r="U154" s="79" t="str">
        <f t="array" ref="U154">IF($B154="","",IF(INDEX('Your Portfolio Holdings'!$BW$7:$BW$156,match($D154,'Your Portfolio Holdings'!$B$7:$B$156,0),0)&gt;0,PRODUCT(IF(($D$5:$D$2004=$D154)*($C$5:$C$2004="Split")*($B$5:$B$2004&lt;=Dashboard!$C$2)*($B$5:$B$2004&gt;$B154),$J$5:$J$2004,1)),1))</f>
        <v/>
      </c>
      <c r="V154" s="79">
        <f t="shared" si="10"/>
        <v>0</v>
      </c>
      <c r="W154" s="79" t="str">
        <f t="array" ref="W154">IF($B154="","",IF(INDEX('Your Portfolio Holdings'!$BW$7:$BW$156,match($D154,'Your Portfolio Holdings'!$B$7:$B$156,0),0)&gt;0,PRODUCT(IF(($D$5:$D$2004=$D154)*($C$5:$C$2004="Split")*($B$5:$B$2004&lt;=Dashboard!$C$54)*($B$5:$B$2004&gt;$B154),$J$5:$J$2004,1)),1))</f>
        <v/>
      </c>
      <c r="X154" s="79">
        <f t="shared" si="11"/>
        <v>0</v>
      </c>
      <c r="Y154" s="79" t="str">
        <f t="array" ref="Y154">IF($B154="","",IF(INDEX('Your Portfolio Holdings'!$BW$7:$BW$156,match($D154,'Your Portfolio Holdings'!$B$7:$B$156,0),0)&gt;0,PRODUCT(IF(($D$5:$D$2004=$D154)*($C$5:$C$2004="Split")*($B$5:$B$2004&lt;=Dashboard!$C$55)*($B$5:$B$2004&gt;$B154),$J$5:$J$2004,1)),1))</f>
        <v/>
      </c>
      <c r="Z154" s="79">
        <f t="shared" si="12"/>
        <v>0</v>
      </c>
      <c r="AA154" s="79" t="str">
        <f>IF($B153="","",IF(AND($B154&gt;Dashboard!$C$54,$B154&lt;=Dashboard!$C$55,OR($C154="Buy",$C154="Sell",$C154="Dividend",$C154="Return of capital")),MAX(AA$5:AA153)+1,0))</f>
        <v/>
      </c>
      <c r="AB154" s="79" t="str">
        <f>if($B154="","",if($L154=Dashboard!$C$3,"n/a","Currency:"&amp;$L154&amp;Dashboard!$C$3))</f>
        <v/>
      </c>
      <c r="AC154" s="88" t="str">
        <f t="shared" si="13"/>
        <v/>
      </c>
      <c r="AD154" s="89">
        <f t="shared" si="14"/>
        <v>0</v>
      </c>
      <c r="AE154" s="90">
        <f t="shared" si="15"/>
        <v>0</v>
      </c>
    </row>
    <row r="155">
      <c r="A155" s="1"/>
      <c r="B155" s="404"/>
      <c r="C155" s="405"/>
      <c r="D155" s="405"/>
      <c r="E155" s="405"/>
      <c r="F155" s="406"/>
      <c r="G155" s="44">
        <f t="shared" si="1"/>
        <v>0</v>
      </c>
      <c r="H155" s="93"/>
      <c r="I155" s="92"/>
      <c r="J155" s="95"/>
      <c r="K155" s="1"/>
      <c r="L155" s="50" t="str">
        <f t="array" ref="L155">if($B155="","",index(Setup!$C$52:$C$201,match($D155,Setup!$B$52:$B$201,0),0))</f>
        <v/>
      </c>
      <c r="M155" s="52" t="str">
        <f t="shared" si="2"/>
        <v/>
      </c>
      <c r="N155" s="58">
        <f t="shared" si="3"/>
        <v>0</v>
      </c>
      <c r="O155" s="64" t="str">
        <f t="shared" si="4"/>
        <v/>
      </c>
      <c r="P155" s="64">
        <f t="shared" si="5"/>
        <v>0</v>
      </c>
      <c r="Q155" s="64">
        <f t="shared" si="6"/>
        <v>0</v>
      </c>
      <c r="R155" s="68">
        <f t="shared" si="7"/>
        <v>0</v>
      </c>
      <c r="S155" s="68">
        <f t="shared" si="8"/>
        <v>0</v>
      </c>
      <c r="T155" s="71" t="str">
        <f t="shared" si="9"/>
        <v/>
      </c>
      <c r="U155" s="79" t="str">
        <f t="array" ref="U155">IF($B155="","",IF(INDEX('Your Portfolio Holdings'!$BW$7:$BW$156,match($D155,'Your Portfolio Holdings'!$B$7:$B$156,0),0)&gt;0,PRODUCT(IF(($D$5:$D$2004=$D155)*($C$5:$C$2004="Split")*($B$5:$B$2004&lt;=Dashboard!$C$2)*($B$5:$B$2004&gt;$B155),$J$5:$J$2004,1)),1))</f>
        <v/>
      </c>
      <c r="V155" s="79">
        <f t="shared" si="10"/>
        <v>0</v>
      </c>
      <c r="W155" s="79" t="str">
        <f t="array" ref="W155">IF($B155="","",IF(INDEX('Your Portfolio Holdings'!$BW$7:$BW$156,match($D155,'Your Portfolio Holdings'!$B$7:$B$156,0),0)&gt;0,PRODUCT(IF(($D$5:$D$2004=$D155)*($C$5:$C$2004="Split")*($B$5:$B$2004&lt;=Dashboard!$C$54)*($B$5:$B$2004&gt;$B155),$J$5:$J$2004,1)),1))</f>
        <v/>
      </c>
      <c r="X155" s="79">
        <f t="shared" si="11"/>
        <v>0</v>
      </c>
      <c r="Y155" s="79" t="str">
        <f t="array" ref="Y155">IF($B155="","",IF(INDEX('Your Portfolio Holdings'!$BW$7:$BW$156,match($D155,'Your Portfolio Holdings'!$B$7:$B$156,0),0)&gt;0,PRODUCT(IF(($D$5:$D$2004=$D155)*($C$5:$C$2004="Split")*($B$5:$B$2004&lt;=Dashboard!$C$55)*($B$5:$B$2004&gt;$B155),$J$5:$J$2004,1)),1))</f>
        <v/>
      </c>
      <c r="Z155" s="79">
        <f t="shared" si="12"/>
        <v>0</v>
      </c>
      <c r="AA155" s="79" t="str">
        <f>IF($B154="","",IF(AND($B155&gt;Dashboard!$C$54,$B155&lt;=Dashboard!$C$55,OR($C155="Buy",$C155="Sell",$C155="Dividend",$C155="Return of capital")),MAX(AA$5:AA154)+1,0))</f>
        <v/>
      </c>
      <c r="AB155" s="79" t="str">
        <f>if($B155="","",if($L155=Dashboard!$C$3,"n/a","Currency:"&amp;$L155&amp;Dashboard!$C$3))</f>
        <v/>
      </c>
      <c r="AC155" s="88" t="str">
        <f t="shared" si="13"/>
        <v/>
      </c>
      <c r="AD155" s="89">
        <f t="shared" si="14"/>
        <v>0</v>
      </c>
      <c r="AE155" s="90">
        <f t="shared" si="15"/>
        <v>0</v>
      </c>
    </row>
    <row r="156">
      <c r="A156" s="1"/>
      <c r="B156" s="404"/>
      <c r="C156" s="405"/>
      <c r="D156" s="405"/>
      <c r="E156" s="405"/>
      <c r="F156" s="406"/>
      <c r="G156" s="44">
        <f t="shared" si="1"/>
        <v>0</v>
      </c>
      <c r="H156" s="93"/>
      <c r="I156" s="92"/>
      <c r="J156" s="95"/>
      <c r="K156" s="1"/>
      <c r="L156" s="50" t="str">
        <f t="array" ref="L156">if($B156="","",index(Setup!$C$52:$C$201,match($D156,Setup!$B$52:$B$201,0),0))</f>
        <v/>
      </c>
      <c r="M156" s="52" t="str">
        <f t="shared" si="2"/>
        <v/>
      </c>
      <c r="N156" s="58">
        <f t="shared" si="3"/>
        <v>0</v>
      </c>
      <c r="O156" s="64" t="str">
        <f t="shared" si="4"/>
        <v/>
      </c>
      <c r="P156" s="64">
        <f t="shared" si="5"/>
        <v>0</v>
      </c>
      <c r="Q156" s="64">
        <f t="shared" si="6"/>
        <v>0</v>
      </c>
      <c r="R156" s="68">
        <f t="shared" si="7"/>
        <v>0</v>
      </c>
      <c r="S156" s="68">
        <f t="shared" si="8"/>
        <v>0</v>
      </c>
      <c r="T156" s="71" t="str">
        <f t="shared" si="9"/>
        <v/>
      </c>
      <c r="U156" s="79" t="str">
        <f t="array" ref="U156">IF($B156="","",IF(INDEX('Your Portfolio Holdings'!$BW$7:$BW$156,match($D156,'Your Portfolio Holdings'!$B$7:$B$156,0),0)&gt;0,PRODUCT(IF(($D$5:$D$2004=$D156)*($C$5:$C$2004="Split")*($B$5:$B$2004&lt;=Dashboard!$C$2)*($B$5:$B$2004&gt;$B156),$J$5:$J$2004,1)),1))</f>
        <v/>
      </c>
      <c r="V156" s="79">
        <f t="shared" si="10"/>
        <v>0</v>
      </c>
      <c r="W156" s="79" t="str">
        <f t="array" ref="W156">IF($B156="","",IF(INDEX('Your Portfolio Holdings'!$BW$7:$BW$156,match($D156,'Your Portfolio Holdings'!$B$7:$B$156,0),0)&gt;0,PRODUCT(IF(($D$5:$D$2004=$D156)*($C$5:$C$2004="Split")*($B$5:$B$2004&lt;=Dashboard!$C$54)*($B$5:$B$2004&gt;$B156),$J$5:$J$2004,1)),1))</f>
        <v/>
      </c>
      <c r="X156" s="79">
        <f t="shared" si="11"/>
        <v>0</v>
      </c>
      <c r="Y156" s="79" t="str">
        <f t="array" ref="Y156">IF($B156="","",IF(INDEX('Your Portfolio Holdings'!$BW$7:$BW$156,match($D156,'Your Portfolio Holdings'!$B$7:$B$156,0),0)&gt;0,PRODUCT(IF(($D$5:$D$2004=$D156)*($C$5:$C$2004="Split")*($B$5:$B$2004&lt;=Dashboard!$C$55)*($B$5:$B$2004&gt;$B156),$J$5:$J$2004,1)),1))</f>
        <v/>
      </c>
      <c r="Z156" s="79">
        <f t="shared" si="12"/>
        <v>0</v>
      </c>
      <c r="AA156" s="79" t="str">
        <f>IF($B155="","",IF(AND($B156&gt;Dashboard!$C$54,$B156&lt;=Dashboard!$C$55,OR($C156="Buy",$C156="Sell",$C156="Dividend",$C156="Return of capital")),MAX(AA$5:AA155)+1,0))</f>
        <v/>
      </c>
      <c r="AB156" s="79" t="str">
        <f>if($B156="","",if($L156=Dashboard!$C$3,"n/a","Currency:"&amp;$L156&amp;Dashboard!$C$3))</f>
        <v/>
      </c>
      <c r="AC156" s="88" t="str">
        <f t="shared" si="13"/>
        <v/>
      </c>
      <c r="AD156" s="89">
        <f t="shared" si="14"/>
        <v>0</v>
      </c>
      <c r="AE156" s="90">
        <f t="shared" si="15"/>
        <v>0</v>
      </c>
    </row>
    <row r="157">
      <c r="A157" s="1"/>
      <c r="B157" s="404"/>
      <c r="C157" s="405"/>
      <c r="D157" s="405"/>
      <c r="E157" s="405"/>
      <c r="F157" s="406"/>
      <c r="G157" s="44">
        <f t="shared" si="1"/>
        <v>0</v>
      </c>
      <c r="H157" s="93"/>
      <c r="I157" s="92"/>
      <c r="J157" s="95"/>
      <c r="K157" s="1"/>
      <c r="L157" s="50" t="str">
        <f t="array" ref="L157">if($B157="","",index(Setup!$C$52:$C$201,match($D157,Setup!$B$52:$B$201,0),0))</f>
        <v/>
      </c>
      <c r="M157" s="52" t="str">
        <f t="shared" si="2"/>
        <v/>
      </c>
      <c r="N157" s="58">
        <f t="shared" si="3"/>
        <v>0</v>
      </c>
      <c r="O157" s="64" t="str">
        <f t="shared" si="4"/>
        <v/>
      </c>
      <c r="P157" s="64">
        <f t="shared" si="5"/>
        <v>0</v>
      </c>
      <c r="Q157" s="64">
        <f t="shared" si="6"/>
        <v>0</v>
      </c>
      <c r="R157" s="68">
        <f t="shared" si="7"/>
        <v>0</v>
      </c>
      <c r="S157" s="68">
        <f t="shared" si="8"/>
        <v>0</v>
      </c>
      <c r="T157" s="71" t="str">
        <f t="shared" si="9"/>
        <v/>
      </c>
      <c r="U157" s="79" t="str">
        <f t="array" ref="U157">IF($B157="","",IF(INDEX('Your Portfolio Holdings'!$BW$7:$BW$156,match($D157,'Your Portfolio Holdings'!$B$7:$B$156,0),0)&gt;0,PRODUCT(IF(($D$5:$D$2004=$D157)*($C$5:$C$2004="Split")*($B$5:$B$2004&lt;=Dashboard!$C$2)*($B$5:$B$2004&gt;$B157),$J$5:$J$2004,1)),1))</f>
        <v/>
      </c>
      <c r="V157" s="79">
        <f t="shared" si="10"/>
        <v>0</v>
      </c>
      <c r="W157" s="79" t="str">
        <f t="array" ref="W157">IF($B157="","",IF(INDEX('Your Portfolio Holdings'!$BW$7:$BW$156,match($D157,'Your Portfolio Holdings'!$B$7:$B$156,0),0)&gt;0,PRODUCT(IF(($D$5:$D$2004=$D157)*($C$5:$C$2004="Split")*($B$5:$B$2004&lt;=Dashboard!$C$54)*($B$5:$B$2004&gt;$B157),$J$5:$J$2004,1)),1))</f>
        <v/>
      </c>
      <c r="X157" s="79">
        <f t="shared" si="11"/>
        <v>0</v>
      </c>
      <c r="Y157" s="79" t="str">
        <f t="array" ref="Y157">IF($B157="","",IF(INDEX('Your Portfolio Holdings'!$BW$7:$BW$156,match($D157,'Your Portfolio Holdings'!$B$7:$B$156,0),0)&gt;0,PRODUCT(IF(($D$5:$D$2004=$D157)*($C$5:$C$2004="Split")*($B$5:$B$2004&lt;=Dashboard!$C$55)*($B$5:$B$2004&gt;$B157),$J$5:$J$2004,1)),1))</f>
        <v/>
      </c>
      <c r="Z157" s="79">
        <f t="shared" si="12"/>
        <v>0</v>
      </c>
      <c r="AA157" s="79" t="str">
        <f>IF($B156="","",IF(AND($B157&gt;Dashboard!$C$54,$B157&lt;=Dashboard!$C$55,OR($C157="Buy",$C157="Sell",$C157="Dividend",$C157="Return of capital")),MAX(AA$5:AA156)+1,0))</f>
        <v/>
      </c>
      <c r="AB157" s="79" t="str">
        <f>if($B157="","",if($L157=Dashboard!$C$3,"n/a","Currency:"&amp;$L157&amp;Dashboard!$C$3))</f>
        <v/>
      </c>
      <c r="AC157" s="88" t="str">
        <f t="shared" si="13"/>
        <v/>
      </c>
      <c r="AD157" s="89">
        <f t="shared" si="14"/>
        <v>0</v>
      </c>
      <c r="AE157" s="90">
        <f t="shared" si="15"/>
        <v>0</v>
      </c>
    </row>
    <row r="158">
      <c r="A158" s="1"/>
      <c r="B158" s="404"/>
      <c r="C158" s="405"/>
      <c r="D158" s="405"/>
      <c r="E158" s="405"/>
      <c r="F158" s="406"/>
      <c r="G158" s="44">
        <f t="shared" si="1"/>
        <v>0</v>
      </c>
      <c r="H158" s="93"/>
      <c r="I158" s="92"/>
      <c r="J158" s="95"/>
      <c r="K158" s="1"/>
      <c r="L158" s="50" t="str">
        <f t="array" ref="L158">if($B158="","",index(Setup!$C$52:$C$201,match($D158,Setup!$B$52:$B$201,0),0))</f>
        <v/>
      </c>
      <c r="M158" s="52" t="str">
        <f t="shared" si="2"/>
        <v/>
      </c>
      <c r="N158" s="58">
        <f t="shared" si="3"/>
        <v>0</v>
      </c>
      <c r="O158" s="64" t="str">
        <f t="shared" si="4"/>
        <v/>
      </c>
      <c r="P158" s="64">
        <f t="shared" si="5"/>
        <v>0</v>
      </c>
      <c r="Q158" s="64">
        <f t="shared" si="6"/>
        <v>0</v>
      </c>
      <c r="R158" s="68">
        <f t="shared" si="7"/>
        <v>0</v>
      </c>
      <c r="S158" s="68">
        <f t="shared" si="8"/>
        <v>0</v>
      </c>
      <c r="T158" s="71" t="str">
        <f t="shared" si="9"/>
        <v/>
      </c>
      <c r="U158" s="79" t="str">
        <f t="array" ref="U158">IF($B158="","",IF(INDEX('Your Portfolio Holdings'!$BW$7:$BW$156,match($D158,'Your Portfolio Holdings'!$B$7:$B$156,0),0)&gt;0,PRODUCT(IF(($D$5:$D$2004=$D158)*($C$5:$C$2004="Split")*($B$5:$B$2004&lt;=Dashboard!$C$2)*($B$5:$B$2004&gt;$B158),$J$5:$J$2004,1)),1))</f>
        <v/>
      </c>
      <c r="V158" s="79">
        <f t="shared" si="10"/>
        <v>0</v>
      </c>
      <c r="W158" s="79" t="str">
        <f t="array" ref="W158">IF($B158="","",IF(INDEX('Your Portfolio Holdings'!$BW$7:$BW$156,match($D158,'Your Portfolio Holdings'!$B$7:$B$156,0),0)&gt;0,PRODUCT(IF(($D$5:$D$2004=$D158)*($C$5:$C$2004="Split")*($B$5:$B$2004&lt;=Dashboard!$C$54)*($B$5:$B$2004&gt;$B158),$J$5:$J$2004,1)),1))</f>
        <v/>
      </c>
      <c r="X158" s="79">
        <f t="shared" si="11"/>
        <v>0</v>
      </c>
      <c r="Y158" s="79" t="str">
        <f t="array" ref="Y158">IF($B158="","",IF(INDEX('Your Portfolio Holdings'!$BW$7:$BW$156,match($D158,'Your Portfolio Holdings'!$B$7:$B$156,0),0)&gt;0,PRODUCT(IF(($D$5:$D$2004=$D158)*($C$5:$C$2004="Split")*($B$5:$B$2004&lt;=Dashboard!$C$55)*($B$5:$B$2004&gt;$B158),$J$5:$J$2004,1)),1))</f>
        <v/>
      </c>
      <c r="Z158" s="79">
        <f t="shared" si="12"/>
        <v>0</v>
      </c>
      <c r="AA158" s="79" t="str">
        <f>IF($B157="","",IF(AND($B158&gt;Dashboard!$C$54,$B158&lt;=Dashboard!$C$55,OR($C158="Buy",$C158="Sell",$C158="Dividend",$C158="Return of capital")),MAX(AA$5:AA157)+1,0))</f>
        <v/>
      </c>
      <c r="AB158" s="79" t="str">
        <f>if($B158="","",if($L158=Dashboard!$C$3,"n/a","Currency:"&amp;$L158&amp;Dashboard!$C$3))</f>
        <v/>
      </c>
      <c r="AC158" s="88" t="str">
        <f t="shared" si="13"/>
        <v/>
      </c>
      <c r="AD158" s="89">
        <f t="shared" si="14"/>
        <v>0</v>
      </c>
      <c r="AE158" s="90">
        <f t="shared" si="15"/>
        <v>0</v>
      </c>
    </row>
    <row r="159">
      <c r="A159" s="1"/>
      <c r="B159" s="404"/>
      <c r="C159" s="405"/>
      <c r="D159" s="405"/>
      <c r="E159" s="405"/>
      <c r="F159" s="406"/>
      <c r="G159" s="44">
        <f t="shared" si="1"/>
        <v>0</v>
      </c>
      <c r="H159" s="93"/>
      <c r="I159" s="92"/>
      <c r="J159" s="95"/>
      <c r="K159" s="1"/>
      <c r="L159" s="50" t="str">
        <f t="array" ref="L159">if($B159="","",index(Setup!$C$52:$C$201,match($D159,Setup!$B$52:$B$201,0),0))</f>
        <v/>
      </c>
      <c r="M159" s="52" t="str">
        <f t="shared" si="2"/>
        <v/>
      </c>
      <c r="N159" s="58">
        <f t="shared" si="3"/>
        <v>0</v>
      </c>
      <c r="O159" s="64" t="str">
        <f t="shared" si="4"/>
        <v/>
      </c>
      <c r="P159" s="64">
        <f t="shared" si="5"/>
        <v>0</v>
      </c>
      <c r="Q159" s="64">
        <f t="shared" si="6"/>
        <v>0</v>
      </c>
      <c r="R159" s="68">
        <f t="shared" si="7"/>
        <v>0</v>
      </c>
      <c r="S159" s="68">
        <f t="shared" si="8"/>
        <v>0</v>
      </c>
      <c r="T159" s="71" t="str">
        <f t="shared" si="9"/>
        <v/>
      </c>
      <c r="U159" s="79" t="str">
        <f t="array" ref="U159">IF($B159="","",IF(INDEX('Your Portfolio Holdings'!$BW$7:$BW$156,match($D159,'Your Portfolio Holdings'!$B$7:$B$156,0),0)&gt;0,PRODUCT(IF(($D$5:$D$2004=$D159)*($C$5:$C$2004="Split")*($B$5:$B$2004&lt;=Dashboard!$C$2)*($B$5:$B$2004&gt;$B159),$J$5:$J$2004,1)),1))</f>
        <v/>
      </c>
      <c r="V159" s="79">
        <f t="shared" si="10"/>
        <v>0</v>
      </c>
      <c r="W159" s="79" t="str">
        <f t="array" ref="W159">IF($B159="","",IF(INDEX('Your Portfolio Holdings'!$BW$7:$BW$156,match($D159,'Your Portfolio Holdings'!$B$7:$B$156,0),0)&gt;0,PRODUCT(IF(($D$5:$D$2004=$D159)*($C$5:$C$2004="Split")*($B$5:$B$2004&lt;=Dashboard!$C$54)*($B$5:$B$2004&gt;$B159),$J$5:$J$2004,1)),1))</f>
        <v/>
      </c>
      <c r="X159" s="79">
        <f t="shared" si="11"/>
        <v>0</v>
      </c>
      <c r="Y159" s="79" t="str">
        <f t="array" ref="Y159">IF($B159="","",IF(INDEX('Your Portfolio Holdings'!$BW$7:$BW$156,match($D159,'Your Portfolio Holdings'!$B$7:$B$156,0),0)&gt;0,PRODUCT(IF(($D$5:$D$2004=$D159)*($C$5:$C$2004="Split")*($B$5:$B$2004&lt;=Dashboard!$C$55)*($B$5:$B$2004&gt;$B159),$J$5:$J$2004,1)),1))</f>
        <v/>
      </c>
      <c r="Z159" s="79">
        <f t="shared" si="12"/>
        <v>0</v>
      </c>
      <c r="AA159" s="79" t="str">
        <f>IF($B158="","",IF(AND($B159&gt;Dashboard!$C$54,$B159&lt;=Dashboard!$C$55,OR($C159="Buy",$C159="Sell",$C159="Dividend",$C159="Return of capital")),MAX(AA$5:AA158)+1,0))</f>
        <v/>
      </c>
      <c r="AB159" s="79" t="str">
        <f>if($B159="","",if($L159=Dashboard!$C$3,"n/a","Currency:"&amp;$L159&amp;Dashboard!$C$3))</f>
        <v/>
      </c>
      <c r="AC159" s="88" t="str">
        <f t="shared" si="13"/>
        <v/>
      </c>
      <c r="AD159" s="89">
        <f t="shared" si="14"/>
        <v>0</v>
      </c>
      <c r="AE159" s="90">
        <f t="shared" si="15"/>
        <v>0</v>
      </c>
    </row>
    <row r="160">
      <c r="A160" s="1"/>
      <c r="B160" s="404"/>
      <c r="C160" s="405"/>
      <c r="D160" s="405"/>
      <c r="E160" s="405"/>
      <c r="F160" s="406"/>
      <c r="G160" s="44">
        <f t="shared" si="1"/>
        <v>0</v>
      </c>
      <c r="H160" s="93"/>
      <c r="I160" s="92"/>
      <c r="J160" s="95"/>
      <c r="K160" s="1"/>
      <c r="L160" s="50" t="str">
        <f t="array" ref="L160">if($B160="","",index(Setup!$C$52:$C$201,match($D160,Setup!$B$52:$B$201,0),0))</f>
        <v/>
      </c>
      <c r="M160" s="52" t="str">
        <f t="shared" si="2"/>
        <v/>
      </c>
      <c r="N160" s="58">
        <f t="shared" si="3"/>
        <v>0</v>
      </c>
      <c r="O160" s="64" t="str">
        <f t="shared" si="4"/>
        <v/>
      </c>
      <c r="P160" s="64">
        <f t="shared" si="5"/>
        <v>0</v>
      </c>
      <c r="Q160" s="64">
        <f t="shared" si="6"/>
        <v>0</v>
      </c>
      <c r="R160" s="68">
        <f t="shared" si="7"/>
        <v>0</v>
      </c>
      <c r="S160" s="68">
        <f t="shared" si="8"/>
        <v>0</v>
      </c>
      <c r="T160" s="71" t="str">
        <f t="shared" si="9"/>
        <v/>
      </c>
      <c r="U160" s="79" t="str">
        <f t="array" ref="U160">IF($B160="","",IF(INDEX('Your Portfolio Holdings'!$BW$7:$BW$156,match($D160,'Your Portfolio Holdings'!$B$7:$B$156,0),0)&gt;0,PRODUCT(IF(($D$5:$D$2004=$D160)*($C$5:$C$2004="Split")*($B$5:$B$2004&lt;=Dashboard!$C$2)*($B$5:$B$2004&gt;$B160),$J$5:$J$2004,1)),1))</f>
        <v/>
      </c>
      <c r="V160" s="79">
        <f t="shared" si="10"/>
        <v>0</v>
      </c>
      <c r="W160" s="79" t="str">
        <f t="array" ref="W160">IF($B160="","",IF(INDEX('Your Portfolio Holdings'!$BW$7:$BW$156,match($D160,'Your Portfolio Holdings'!$B$7:$B$156,0),0)&gt;0,PRODUCT(IF(($D$5:$D$2004=$D160)*($C$5:$C$2004="Split")*($B$5:$B$2004&lt;=Dashboard!$C$54)*($B$5:$B$2004&gt;$B160),$J$5:$J$2004,1)),1))</f>
        <v/>
      </c>
      <c r="X160" s="79">
        <f t="shared" si="11"/>
        <v>0</v>
      </c>
      <c r="Y160" s="79" t="str">
        <f t="array" ref="Y160">IF($B160="","",IF(INDEX('Your Portfolio Holdings'!$BW$7:$BW$156,match($D160,'Your Portfolio Holdings'!$B$7:$B$156,0),0)&gt;0,PRODUCT(IF(($D$5:$D$2004=$D160)*($C$5:$C$2004="Split")*($B$5:$B$2004&lt;=Dashboard!$C$55)*($B$5:$B$2004&gt;$B160),$J$5:$J$2004,1)),1))</f>
        <v/>
      </c>
      <c r="Z160" s="79">
        <f t="shared" si="12"/>
        <v>0</v>
      </c>
      <c r="AA160" s="79" t="str">
        <f>IF($B159="","",IF(AND($B160&gt;Dashboard!$C$54,$B160&lt;=Dashboard!$C$55,OR($C160="Buy",$C160="Sell",$C160="Dividend",$C160="Return of capital")),MAX(AA$5:AA159)+1,0))</f>
        <v/>
      </c>
      <c r="AB160" s="79" t="str">
        <f>if($B160="","",if($L160=Dashboard!$C$3,"n/a","Currency:"&amp;$L160&amp;Dashboard!$C$3))</f>
        <v/>
      </c>
      <c r="AC160" s="88" t="str">
        <f t="shared" si="13"/>
        <v/>
      </c>
      <c r="AD160" s="89">
        <f t="shared" si="14"/>
        <v>0</v>
      </c>
      <c r="AE160" s="90">
        <f t="shared" si="15"/>
        <v>0</v>
      </c>
    </row>
    <row r="161">
      <c r="A161" s="1"/>
      <c r="B161" s="404"/>
      <c r="C161" s="405"/>
      <c r="D161" s="405"/>
      <c r="E161" s="405"/>
      <c r="F161" s="406"/>
      <c r="G161" s="44">
        <f t="shared" si="1"/>
        <v>0</v>
      </c>
      <c r="H161" s="93"/>
      <c r="I161" s="92"/>
      <c r="J161" s="95"/>
      <c r="K161" s="1"/>
      <c r="L161" s="50" t="str">
        <f t="array" ref="L161">if($B161="","",index(Setup!$C$52:$C$201,match($D161,Setup!$B$52:$B$201,0),0))</f>
        <v/>
      </c>
      <c r="M161" s="52" t="str">
        <f t="shared" si="2"/>
        <v/>
      </c>
      <c r="N161" s="58">
        <f t="shared" si="3"/>
        <v>0</v>
      </c>
      <c r="O161" s="64" t="str">
        <f t="shared" si="4"/>
        <v/>
      </c>
      <c r="P161" s="64">
        <f t="shared" si="5"/>
        <v>0</v>
      </c>
      <c r="Q161" s="64">
        <f t="shared" si="6"/>
        <v>0</v>
      </c>
      <c r="R161" s="68">
        <f t="shared" si="7"/>
        <v>0</v>
      </c>
      <c r="S161" s="68">
        <f t="shared" si="8"/>
        <v>0</v>
      </c>
      <c r="T161" s="71" t="str">
        <f t="shared" si="9"/>
        <v/>
      </c>
      <c r="U161" s="79" t="str">
        <f t="array" ref="U161">IF($B161="","",IF(INDEX('Your Portfolio Holdings'!$BW$7:$BW$156,match($D161,'Your Portfolio Holdings'!$B$7:$B$156,0),0)&gt;0,PRODUCT(IF(($D$5:$D$2004=$D161)*($C$5:$C$2004="Split")*($B$5:$B$2004&lt;=Dashboard!$C$2)*($B$5:$B$2004&gt;$B161),$J$5:$J$2004,1)),1))</f>
        <v/>
      </c>
      <c r="V161" s="79">
        <f t="shared" si="10"/>
        <v>0</v>
      </c>
      <c r="W161" s="79" t="str">
        <f t="array" ref="W161">IF($B161="","",IF(INDEX('Your Portfolio Holdings'!$BW$7:$BW$156,match($D161,'Your Portfolio Holdings'!$B$7:$B$156,0),0)&gt;0,PRODUCT(IF(($D$5:$D$2004=$D161)*($C$5:$C$2004="Split")*($B$5:$B$2004&lt;=Dashboard!$C$54)*($B$5:$B$2004&gt;$B161),$J$5:$J$2004,1)),1))</f>
        <v/>
      </c>
      <c r="X161" s="79">
        <f t="shared" si="11"/>
        <v>0</v>
      </c>
      <c r="Y161" s="79" t="str">
        <f t="array" ref="Y161">IF($B161="","",IF(INDEX('Your Portfolio Holdings'!$BW$7:$BW$156,match($D161,'Your Portfolio Holdings'!$B$7:$B$156,0),0)&gt;0,PRODUCT(IF(($D$5:$D$2004=$D161)*($C$5:$C$2004="Split")*($B$5:$B$2004&lt;=Dashboard!$C$55)*($B$5:$B$2004&gt;$B161),$J$5:$J$2004,1)),1))</f>
        <v/>
      </c>
      <c r="Z161" s="79">
        <f t="shared" si="12"/>
        <v>0</v>
      </c>
      <c r="AA161" s="79" t="str">
        <f>IF($B160="","",IF(AND($B161&gt;Dashboard!$C$54,$B161&lt;=Dashboard!$C$55,OR($C161="Buy",$C161="Sell",$C161="Dividend",$C161="Return of capital")),MAX(AA$5:AA160)+1,0))</f>
        <v/>
      </c>
      <c r="AB161" s="79" t="str">
        <f>if($B161="","",if($L161=Dashboard!$C$3,"n/a","Currency:"&amp;$L161&amp;Dashboard!$C$3))</f>
        <v/>
      </c>
      <c r="AC161" s="88" t="str">
        <f t="shared" si="13"/>
        <v/>
      </c>
      <c r="AD161" s="89">
        <f t="shared" si="14"/>
        <v>0</v>
      </c>
      <c r="AE161" s="90">
        <f t="shared" si="15"/>
        <v>0</v>
      </c>
    </row>
    <row r="162">
      <c r="A162" s="1"/>
      <c r="B162" s="404"/>
      <c r="C162" s="405"/>
      <c r="D162" s="405"/>
      <c r="E162" s="405"/>
      <c r="F162" s="406"/>
      <c r="G162" s="44">
        <f t="shared" si="1"/>
        <v>0</v>
      </c>
      <c r="H162" s="93"/>
      <c r="I162" s="92"/>
      <c r="J162" s="95"/>
      <c r="K162" s="1"/>
      <c r="L162" s="50" t="str">
        <f t="array" ref="L162">if($B162="","",index(Setup!$C$52:$C$201,match($D162,Setup!$B$52:$B$201,0),0))</f>
        <v/>
      </c>
      <c r="M162" s="52" t="str">
        <f t="shared" si="2"/>
        <v/>
      </c>
      <c r="N162" s="58">
        <f t="shared" si="3"/>
        <v>0</v>
      </c>
      <c r="O162" s="64" t="str">
        <f t="shared" si="4"/>
        <v/>
      </c>
      <c r="P162" s="64">
        <f t="shared" si="5"/>
        <v>0</v>
      </c>
      <c r="Q162" s="64">
        <f t="shared" si="6"/>
        <v>0</v>
      </c>
      <c r="R162" s="68">
        <f t="shared" si="7"/>
        <v>0</v>
      </c>
      <c r="S162" s="68">
        <f t="shared" si="8"/>
        <v>0</v>
      </c>
      <c r="T162" s="71" t="str">
        <f t="shared" si="9"/>
        <v/>
      </c>
      <c r="U162" s="79" t="str">
        <f t="array" ref="U162">IF($B162="","",IF(INDEX('Your Portfolio Holdings'!$BW$7:$BW$156,match($D162,'Your Portfolio Holdings'!$B$7:$B$156,0),0)&gt;0,PRODUCT(IF(($D$5:$D$2004=$D162)*($C$5:$C$2004="Split")*($B$5:$B$2004&lt;=Dashboard!$C$2)*($B$5:$B$2004&gt;$B162),$J$5:$J$2004,1)),1))</f>
        <v/>
      </c>
      <c r="V162" s="79">
        <f t="shared" si="10"/>
        <v>0</v>
      </c>
      <c r="W162" s="79" t="str">
        <f t="array" ref="W162">IF($B162="","",IF(INDEX('Your Portfolio Holdings'!$BW$7:$BW$156,match($D162,'Your Portfolio Holdings'!$B$7:$B$156,0),0)&gt;0,PRODUCT(IF(($D$5:$D$2004=$D162)*($C$5:$C$2004="Split")*($B$5:$B$2004&lt;=Dashboard!$C$54)*($B$5:$B$2004&gt;$B162),$J$5:$J$2004,1)),1))</f>
        <v/>
      </c>
      <c r="X162" s="79">
        <f t="shared" si="11"/>
        <v>0</v>
      </c>
      <c r="Y162" s="79" t="str">
        <f t="array" ref="Y162">IF($B162="","",IF(INDEX('Your Portfolio Holdings'!$BW$7:$BW$156,match($D162,'Your Portfolio Holdings'!$B$7:$B$156,0),0)&gt;0,PRODUCT(IF(($D$5:$D$2004=$D162)*($C$5:$C$2004="Split")*($B$5:$B$2004&lt;=Dashboard!$C$55)*($B$5:$B$2004&gt;$B162),$J$5:$J$2004,1)),1))</f>
        <v/>
      </c>
      <c r="Z162" s="79">
        <f t="shared" si="12"/>
        <v>0</v>
      </c>
      <c r="AA162" s="79" t="str">
        <f>IF($B161="","",IF(AND($B162&gt;Dashboard!$C$54,$B162&lt;=Dashboard!$C$55,OR($C162="Buy",$C162="Sell",$C162="Dividend",$C162="Return of capital")),MAX(AA$5:AA161)+1,0))</f>
        <v/>
      </c>
      <c r="AB162" s="79" t="str">
        <f>if($B162="","",if($L162=Dashboard!$C$3,"n/a","Currency:"&amp;$L162&amp;Dashboard!$C$3))</f>
        <v/>
      </c>
      <c r="AC162" s="88" t="str">
        <f t="shared" si="13"/>
        <v/>
      </c>
      <c r="AD162" s="89">
        <f t="shared" si="14"/>
        <v>0</v>
      </c>
      <c r="AE162" s="90">
        <f t="shared" si="15"/>
        <v>0</v>
      </c>
    </row>
    <row r="163">
      <c r="A163" s="1"/>
      <c r="B163" s="404"/>
      <c r="C163" s="405"/>
      <c r="D163" s="405"/>
      <c r="E163" s="405"/>
      <c r="F163" s="406"/>
      <c r="G163" s="44">
        <f t="shared" si="1"/>
        <v>0</v>
      </c>
      <c r="H163" s="93"/>
      <c r="I163" s="92"/>
      <c r="J163" s="95"/>
      <c r="K163" s="1"/>
      <c r="L163" s="50" t="str">
        <f t="array" ref="L163">if($B163="","",index(Setup!$C$52:$C$201,match($D163,Setup!$B$52:$B$201,0),0))</f>
        <v/>
      </c>
      <c r="M163" s="52" t="str">
        <f t="shared" si="2"/>
        <v/>
      </c>
      <c r="N163" s="58">
        <f t="shared" si="3"/>
        <v>0</v>
      </c>
      <c r="O163" s="64" t="str">
        <f t="shared" si="4"/>
        <v/>
      </c>
      <c r="P163" s="64">
        <f t="shared" si="5"/>
        <v>0</v>
      </c>
      <c r="Q163" s="64">
        <f t="shared" si="6"/>
        <v>0</v>
      </c>
      <c r="R163" s="68">
        <f t="shared" si="7"/>
        <v>0</v>
      </c>
      <c r="S163" s="68">
        <f t="shared" si="8"/>
        <v>0</v>
      </c>
      <c r="T163" s="71" t="str">
        <f t="shared" si="9"/>
        <v/>
      </c>
      <c r="U163" s="79" t="str">
        <f t="array" ref="U163">IF($B163="","",IF(INDEX('Your Portfolio Holdings'!$BW$7:$BW$156,match($D163,'Your Portfolio Holdings'!$B$7:$B$156,0),0)&gt;0,PRODUCT(IF(($D$5:$D$2004=$D163)*($C$5:$C$2004="Split")*($B$5:$B$2004&lt;=Dashboard!$C$2)*($B$5:$B$2004&gt;$B163),$J$5:$J$2004,1)),1))</f>
        <v/>
      </c>
      <c r="V163" s="79">
        <f t="shared" si="10"/>
        <v>0</v>
      </c>
      <c r="W163" s="79" t="str">
        <f t="array" ref="W163">IF($B163="","",IF(INDEX('Your Portfolio Holdings'!$BW$7:$BW$156,match($D163,'Your Portfolio Holdings'!$B$7:$B$156,0),0)&gt;0,PRODUCT(IF(($D$5:$D$2004=$D163)*($C$5:$C$2004="Split")*($B$5:$B$2004&lt;=Dashboard!$C$54)*($B$5:$B$2004&gt;$B163),$J$5:$J$2004,1)),1))</f>
        <v/>
      </c>
      <c r="X163" s="79">
        <f t="shared" si="11"/>
        <v>0</v>
      </c>
      <c r="Y163" s="79" t="str">
        <f t="array" ref="Y163">IF($B163="","",IF(INDEX('Your Portfolio Holdings'!$BW$7:$BW$156,match($D163,'Your Portfolio Holdings'!$B$7:$B$156,0),0)&gt;0,PRODUCT(IF(($D$5:$D$2004=$D163)*($C$5:$C$2004="Split")*($B$5:$B$2004&lt;=Dashboard!$C$55)*($B$5:$B$2004&gt;$B163),$J$5:$J$2004,1)),1))</f>
        <v/>
      </c>
      <c r="Z163" s="79">
        <f t="shared" si="12"/>
        <v>0</v>
      </c>
      <c r="AA163" s="79" t="str">
        <f>IF($B162="","",IF(AND($B163&gt;Dashboard!$C$54,$B163&lt;=Dashboard!$C$55,OR($C163="Buy",$C163="Sell",$C163="Dividend",$C163="Return of capital")),MAX(AA$5:AA162)+1,0))</f>
        <v/>
      </c>
      <c r="AB163" s="79" t="str">
        <f>if($B163="","",if($L163=Dashboard!$C$3,"n/a","Currency:"&amp;$L163&amp;Dashboard!$C$3))</f>
        <v/>
      </c>
      <c r="AC163" s="88" t="str">
        <f t="shared" si="13"/>
        <v/>
      </c>
      <c r="AD163" s="89">
        <f t="shared" si="14"/>
        <v>0</v>
      </c>
      <c r="AE163" s="90">
        <f t="shared" si="15"/>
        <v>0</v>
      </c>
    </row>
    <row r="164">
      <c r="A164" s="1"/>
      <c r="B164" s="404"/>
      <c r="C164" s="405"/>
      <c r="D164" s="405"/>
      <c r="E164" s="405"/>
      <c r="F164" s="406"/>
      <c r="G164" s="44">
        <f t="shared" si="1"/>
        <v>0</v>
      </c>
      <c r="H164" s="93"/>
      <c r="I164" s="92"/>
      <c r="J164" s="95"/>
      <c r="K164" s="1"/>
      <c r="L164" s="50" t="str">
        <f t="array" ref="L164">if($B164="","",index(Setup!$C$52:$C$201,match($D164,Setup!$B$52:$B$201,0),0))</f>
        <v/>
      </c>
      <c r="M164" s="52" t="str">
        <f t="shared" si="2"/>
        <v/>
      </c>
      <c r="N164" s="58">
        <f t="shared" si="3"/>
        <v>0</v>
      </c>
      <c r="O164" s="64" t="str">
        <f t="shared" si="4"/>
        <v/>
      </c>
      <c r="P164" s="64">
        <f t="shared" si="5"/>
        <v>0</v>
      </c>
      <c r="Q164" s="64">
        <f t="shared" si="6"/>
        <v>0</v>
      </c>
      <c r="R164" s="68">
        <f t="shared" si="7"/>
        <v>0</v>
      </c>
      <c r="S164" s="68">
        <f t="shared" si="8"/>
        <v>0</v>
      </c>
      <c r="T164" s="71" t="str">
        <f t="shared" si="9"/>
        <v/>
      </c>
      <c r="U164" s="79" t="str">
        <f t="array" ref="U164">IF($B164="","",IF(INDEX('Your Portfolio Holdings'!$BW$7:$BW$156,match($D164,'Your Portfolio Holdings'!$B$7:$B$156,0),0)&gt;0,PRODUCT(IF(($D$5:$D$2004=$D164)*($C$5:$C$2004="Split")*($B$5:$B$2004&lt;=Dashboard!$C$2)*($B$5:$B$2004&gt;$B164),$J$5:$J$2004,1)),1))</f>
        <v/>
      </c>
      <c r="V164" s="79">
        <f t="shared" si="10"/>
        <v>0</v>
      </c>
      <c r="W164" s="79" t="str">
        <f t="array" ref="W164">IF($B164="","",IF(INDEX('Your Portfolio Holdings'!$BW$7:$BW$156,match($D164,'Your Portfolio Holdings'!$B$7:$B$156,0),0)&gt;0,PRODUCT(IF(($D$5:$D$2004=$D164)*($C$5:$C$2004="Split")*($B$5:$B$2004&lt;=Dashboard!$C$54)*($B$5:$B$2004&gt;$B164),$J$5:$J$2004,1)),1))</f>
        <v/>
      </c>
      <c r="X164" s="79">
        <f t="shared" si="11"/>
        <v>0</v>
      </c>
      <c r="Y164" s="79" t="str">
        <f t="array" ref="Y164">IF($B164="","",IF(INDEX('Your Portfolio Holdings'!$BW$7:$BW$156,match($D164,'Your Portfolio Holdings'!$B$7:$B$156,0),0)&gt;0,PRODUCT(IF(($D$5:$D$2004=$D164)*($C$5:$C$2004="Split")*($B$5:$B$2004&lt;=Dashboard!$C$55)*($B$5:$B$2004&gt;$B164),$J$5:$J$2004,1)),1))</f>
        <v/>
      </c>
      <c r="Z164" s="79">
        <f t="shared" si="12"/>
        <v>0</v>
      </c>
      <c r="AA164" s="79" t="str">
        <f>IF($B163="","",IF(AND($B164&gt;Dashboard!$C$54,$B164&lt;=Dashboard!$C$55,OR($C164="Buy",$C164="Sell",$C164="Dividend",$C164="Return of capital")),MAX(AA$5:AA163)+1,0))</f>
        <v/>
      </c>
      <c r="AB164" s="79" t="str">
        <f>if($B164="","",if($L164=Dashboard!$C$3,"n/a","Currency:"&amp;$L164&amp;Dashboard!$C$3))</f>
        <v/>
      </c>
      <c r="AC164" s="88" t="str">
        <f t="shared" si="13"/>
        <v/>
      </c>
      <c r="AD164" s="89">
        <f t="shared" si="14"/>
        <v>0</v>
      </c>
      <c r="AE164" s="90">
        <f t="shared" si="15"/>
        <v>0</v>
      </c>
    </row>
    <row r="165">
      <c r="A165" s="1"/>
      <c r="B165" s="404"/>
      <c r="C165" s="405"/>
      <c r="D165" s="405"/>
      <c r="E165" s="405"/>
      <c r="F165" s="406"/>
      <c r="G165" s="44">
        <f t="shared" si="1"/>
        <v>0</v>
      </c>
      <c r="H165" s="93"/>
      <c r="I165" s="92"/>
      <c r="J165" s="95"/>
      <c r="K165" s="1"/>
      <c r="L165" s="50" t="str">
        <f t="array" ref="L165">if($B165="","",index(Setup!$C$52:$C$201,match($D165,Setup!$B$52:$B$201,0),0))</f>
        <v/>
      </c>
      <c r="M165" s="52" t="str">
        <f t="shared" si="2"/>
        <v/>
      </c>
      <c r="N165" s="58">
        <f t="shared" si="3"/>
        <v>0</v>
      </c>
      <c r="O165" s="64" t="str">
        <f t="shared" si="4"/>
        <v/>
      </c>
      <c r="P165" s="64">
        <f t="shared" si="5"/>
        <v>0</v>
      </c>
      <c r="Q165" s="64">
        <f t="shared" si="6"/>
        <v>0</v>
      </c>
      <c r="R165" s="68">
        <f t="shared" si="7"/>
        <v>0</v>
      </c>
      <c r="S165" s="68">
        <f t="shared" si="8"/>
        <v>0</v>
      </c>
      <c r="T165" s="71" t="str">
        <f t="shared" si="9"/>
        <v/>
      </c>
      <c r="U165" s="79" t="str">
        <f t="array" ref="U165">IF($B165="","",IF(INDEX('Your Portfolio Holdings'!$BW$7:$BW$156,match($D165,'Your Portfolio Holdings'!$B$7:$B$156,0),0)&gt;0,PRODUCT(IF(($D$5:$D$2004=$D165)*($C$5:$C$2004="Split")*($B$5:$B$2004&lt;=Dashboard!$C$2)*($B$5:$B$2004&gt;$B165),$J$5:$J$2004,1)),1))</f>
        <v/>
      </c>
      <c r="V165" s="79">
        <f t="shared" si="10"/>
        <v>0</v>
      </c>
      <c r="W165" s="79" t="str">
        <f t="array" ref="W165">IF($B165="","",IF(INDEX('Your Portfolio Holdings'!$BW$7:$BW$156,match($D165,'Your Portfolio Holdings'!$B$7:$B$156,0),0)&gt;0,PRODUCT(IF(($D$5:$D$2004=$D165)*($C$5:$C$2004="Split")*($B$5:$B$2004&lt;=Dashboard!$C$54)*($B$5:$B$2004&gt;$B165),$J$5:$J$2004,1)),1))</f>
        <v/>
      </c>
      <c r="X165" s="79">
        <f t="shared" si="11"/>
        <v>0</v>
      </c>
      <c r="Y165" s="79" t="str">
        <f t="array" ref="Y165">IF($B165="","",IF(INDEX('Your Portfolio Holdings'!$BW$7:$BW$156,match($D165,'Your Portfolio Holdings'!$B$7:$B$156,0),0)&gt;0,PRODUCT(IF(($D$5:$D$2004=$D165)*($C$5:$C$2004="Split")*($B$5:$B$2004&lt;=Dashboard!$C$55)*($B$5:$B$2004&gt;$B165),$J$5:$J$2004,1)),1))</f>
        <v/>
      </c>
      <c r="Z165" s="79">
        <f t="shared" si="12"/>
        <v>0</v>
      </c>
      <c r="AA165" s="79" t="str">
        <f>IF($B164="","",IF(AND($B165&gt;Dashboard!$C$54,$B165&lt;=Dashboard!$C$55,OR($C165="Buy",$C165="Sell",$C165="Dividend",$C165="Return of capital")),MAX(AA$5:AA164)+1,0))</f>
        <v/>
      </c>
      <c r="AB165" s="79" t="str">
        <f>if($B165="","",if($L165=Dashboard!$C$3,"n/a","Currency:"&amp;$L165&amp;Dashboard!$C$3))</f>
        <v/>
      </c>
      <c r="AC165" s="88" t="str">
        <f t="shared" si="13"/>
        <v/>
      </c>
      <c r="AD165" s="89">
        <f t="shared" si="14"/>
        <v>0</v>
      </c>
      <c r="AE165" s="90">
        <f t="shared" si="15"/>
        <v>0</v>
      </c>
    </row>
    <row r="166">
      <c r="A166" s="1"/>
      <c r="B166" s="404"/>
      <c r="C166" s="405"/>
      <c r="D166" s="405"/>
      <c r="E166" s="405"/>
      <c r="F166" s="406"/>
      <c r="G166" s="44">
        <f t="shared" si="1"/>
        <v>0</v>
      </c>
      <c r="H166" s="93"/>
      <c r="I166" s="92"/>
      <c r="J166" s="95"/>
      <c r="K166" s="1"/>
      <c r="L166" s="50" t="str">
        <f t="array" ref="L166">if($B166="","",index(Setup!$C$52:$C$201,match($D166,Setup!$B$52:$B$201,0),0))</f>
        <v/>
      </c>
      <c r="M166" s="52" t="str">
        <f t="shared" si="2"/>
        <v/>
      </c>
      <c r="N166" s="58">
        <f t="shared" si="3"/>
        <v>0</v>
      </c>
      <c r="O166" s="64" t="str">
        <f t="shared" si="4"/>
        <v/>
      </c>
      <c r="P166" s="64">
        <f t="shared" si="5"/>
        <v>0</v>
      </c>
      <c r="Q166" s="64">
        <f t="shared" si="6"/>
        <v>0</v>
      </c>
      <c r="R166" s="68">
        <f t="shared" si="7"/>
        <v>0</v>
      </c>
      <c r="S166" s="68">
        <f t="shared" si="8"/>
        <v>0</v>
      </c>
      <c r="T166" s="71" t="str">
        <f t="shared" si="9"/>
        <v/>
      </c>
      <c r="U166" s="79" t="str">
        <f t="array" ref="U166">IF($B166="","",IF(INDEX('Your Portfolio Holdings'!$BW$7:$BW$156,match($D166,'Your Portfolio Holdings'!$B$7:$B$156,0),0)&gt;0,PRODUCT(IF(($D$5:$D$2004=$D166)*($C$5:$C$2004="Split")*($B$5:$B$2004&lt;=Dashboard!$C$2)*($B$5:$B$2004&gt;$B166),$J$5:$J$2004,1)),1))</f>
        <v/>
      </c>
      <c r="V166" s="79">
        <f t="shared" si="10"/>
        <v>0</v>
      </c>
      <c r="W166" s="79" t="str">
        <f t="array" ref="W166">IF($B166="","",IF(INDEX('Your Portfolio Holdings'!$BW$7:$BW$156,match($D166,'Your Portfolio Holdings'!$B$7:$B$156,0),0)&gt;0,PRODUCT(IF(($D$5:$D$2004=$D166)*($C$5:$C$2004="Split")*($B$5:$B$2004&lt;=Dashboard!$C$54)*($B$5:$B$2004&gt;$B166),$J$5:$J$2004,1)),1))</f>
        <v/>
      </c>
      <c r="X166" s="79">
        <f t="shared" si="11"/>
        <v>0</v>
      </c>
      <c r="Y166" s="79" t="str">
        <f t="array" ref="Y166">IF($B166="","",IF(INDEX('Your Portfolio Holdings'!$BW$7:$BW$156,match($D166,'Your Portfolio Holdings'!$B$7:$B$156,0),0)&gt;0,PRODUCT(IF(($D$5:$D$2004=$D166)*($C$5:$C$2004="Split")*($B$5:$B$2004&lt;=Dashboard!$C$55)*($B$5:$B$2004&gt;$B166),$J$5:$J$2004,1)),1))</f>
        <v/>
      </c>
      <c r="Z166" s="79">
        <f t="shared" si="12"/>
        <v>0</v>
      </c>
      <c r="AA166" s="79" t="str">
        <f>IF($B165="","",IF(AND($B166&gt;Dashboard!$C$54,$B166&lt;=Dashboard!$C$55,OR($C166="Buy",$C166="Sell",$C166="Dividend",$C166="Return of capital")),MAX(AA$5:AA165)+1,0))</f>
        <v/>
      </c>
      <c r="AB166" s="79" t="str">
        <f>if($B166="","",if($L166=Dashboard!$C$3,"n/a","Currency:"&amp;$L166&amp;Dashboard!$C$3))</f>
        <v/>
      </c>
      <c r="AC166" s="88" t="str">
        <f t="shared" si="13"/>
        <v/>
      </c>
      <c r="AD166" s="89">
        <f t="shared" si="14"/>
        <v>0</v>
      </c>
      <c r="AE166" s="90">
        <f t="shared" si="15"/>
        <v>0</v>
      </c>
    </row>
    <row r="167">
      <c r="A167" s="1"/>
      <c r="B167" s="404"/>
      <c r="C167" s="405"/>
      <c r="D167" s="405"/>
      <c r="E167" s="405"/>
      <c r="F167" s="406"/>
      <c r="G167" s="44">
        <f t="shared" si="1"/>
        <v>0</v>
      </c>
      <c r="H167" s="93"/>
      <c r="I167" s="92"/>
      <c r="J167" s="95"/>
      <c r="K167" s="1"/>
      <c r="L167" s="50" t="str">
        <f t="array" ref="L167">if($B167="","",index(Setup!$C$52:$C$201,match($D167,Setup!$B$52:$B$201,0),0))</f>
        <v/>
      </c>
      <c r="M167" s="52" t="str">
        <f t="shared" si="2"/>
        <v/>
      </c>
      <c r="N167" s="58">
        <f t="shared" si="3"/>
        <v>0</v>
      </c>
      <c r="O167" s="64" t="str">
        <f t="shared" si="4"/>
        <v/>
      </c>
      <c r="P167" s="64">
        <f t="shared" si="5"/>
        <v>0</v>
      </c>
      <c r="Q167" s="64">
        <f t="shared" si="6"/>
        <v>0</v>
      </c>
      <c r="R167" s="68">
        <f t="shared" si="7"/>
        <v>0</v>
      </c>
      <c r="S167" s="68">
        <f t="shared" si="8"/>
        <v>0</v>
      </c>
      <c r="T167" s="71" t="str">
        <f t="shared" si="9"/>
        <v/>
      </c>
      <c r="U167" s="79" t="str">
        <f t="array" ref="U167">IF($B167="","",IF(INDEX('Your Portfolio Holdings'!$BW$7:$BW$156,match($D167,'Your Portfolio Holdings'!$B$7:$B$156,0),0)&gt;0,PRODUCT(IF(($D$5:$D$2004=$D167)*($C$5:$C$2004="Split")*($B$5:$B$2004&lt;=Dashboard!$C$2)*($B$5:$B$2004&gt;$B167),$J$5:$J$2004,1)),1))</f>
        <v/>
      </c>
      <c r="V167" s="79">
        <f t="shared" si="10"/>
        <v>0</v>
      </c>
      <c r="W167" s="79" t="str">
        <f t="array" ref="W167">IF($B167="","",IF(INDEX('Your Portfolio Holdings'!$BW$7:$BW$156,match($D167,'Your Portfolio Holdings'!$B$7:$B$156,0),0)&gt;0,PRODUCT(IF(($D$5:$D$2004=$D167)*($C$5:$C$2004="Split")*($B$5:$B$2004&lt;=Dashboard!$C$54)*($B$5:$B$2004&gt;$B167),$J$5:$J$2004,1)),1))</f>
        <v/>
      </c>
      <c r="X167" s="79">
        <f t="shared" si="11"/>
        <v>0</v>
      </c>
      <c r="Y167" s="79" t="str">
        <f t="array" ref="Y167">IF($B167="","",IF(INDEX('Your Portfolio Holdings'!$BW$7:$BW$156,match($D167,'Your Portfolio Holdings'!$B$7:$B$156,0),0)&gt;0,PRODUCT(IF(($D$5:$D$2004=$D167)*($C$5:$C$2004="Split")*($B$5:$B$2004&lt;=Dashboard!$C$55)*($B$5:$B$2004&gt;$B167),$J$5:$J$2004,1)),1))</f>
        <v/>
      </c>
      <c r="Z167" s="79">
        <f t="shared" si="12"/>
        <v>0</v>
      </c>
      <c r="AA167" s="79" t="str">
        <f>IF($B166="","",IF(AND($B167&gt;Dashboard!$C$54,$B167&lt;=Dashboard!$C$55,OR($C167="Buy",$C167="Sell",$C167="Dividend",$C167="Return of capital")),MAX(AA$5:AA166)+1,0))</f>
        <v/>
      </c>
      <c r="AB167" s="79" t="str">
        <f>if($B167="","",if($L167=Dashboard!$C$3,"n/a","Currency:"&amp;$L167&amp;Dashboard!$C$3))</f>
        <v/>
      </c>
      <c r="AC167" s="88" t="str">
        <f t="shared" si="13"/>
        <v/>
      </c>
      <c r="AD167" s="89">
        <f t="shared" si="14"/>
        <v>0</v>
      </c>
      <c r="AE167" s="90">
        <f t="shared" si="15"/>
        <v>0</v>
      </c>
    </row>
    <row r="168">
      <c r="A168" s="1"/>
      <c r="B168" s="404"/>
      <c r="C168" s="405"/>
      <c r="D168" s="405"/>
      <c r="E168" s="405"/>
      <c r="F168" s="406"/>
      <c r="G168" s="44">
        <f t="shared" si="1"/>
        <v>0</v>
      </c>
      <c r="H168" s="93"/>
      <c r="I168" s="92"/>
      <c r="J168" s="95"/>
      <c r="K168" s="1"/>
      <c r="L168" s="50" t="str">
        <f t="array" ref="L168">if($B168="","",index(Setup!$C$52:$C$201,match($D168,Setup!$B$52:$B$201,0),0))</f>
        <v/>
      </c>
      <c r="M168" s="52" t="str">
        <f t="shared" si="2"/>
        <v/>
      </c>
      <c r="N168" s="58">
        <f t="shared" si="3"/>
        <v>0</v>
      </c>
      <c r="O168" s="64" t="str">
        <f t="shared" si="4"/>
        <v/>
      </c>
      <c r="P168" s="64">
        <f t="shared" si="5"/>
        <v>0</v>
      </c>
      <c r="Q168" s="64">
        <f t="shared" si="6"/>
        <v>0</v>
      </c>
      <c r="R168" s="68">
        <f t="shared" si="7"/>
        <v>0</v>
      </c>
      <c r="S168" s="68">
        <f t="shared" si="8"/>
        <v>0</v>
      </c>
      <c r="T168" s="71" t="str">
        <f t="shared" si="9"/>
        <v/>
      </c>
      <c r="U168" s="79" t="str">
        <f t="array" ref="U168">IF($B168="","",IF(INDEX('Your Portfolio Holdings'!$BW$7:$BW$156,match($D168,'Your Portfolio Holdings'!$B$7:$B$156,0),0)&gt;0,PRODUCT(IF(($D$5:$D$2004=$D168)*($C$5:$C$2004="Split")*($B$5:$B$2004&lt;=Dashboard!$C$2)*($B$5:$B$2004&gt;$B168),$J$5:$J$2004,1)),1))</f>
        <v/>
      </c>
      <c r="V168" s="79">
        <f t="shared" si="10"/>
        <v>0</v>
      </c>
      <c r="W168" s="79" t="str">
        <f t="array" ref="W168">IF($B168="","",IF(INDEX('Your Portfolio Holdings'!$BW$7:$BW$156,match($D168,'Your Portfolio Holdings'!$B$7:$B$156,0),0)&gt;0,PRODUCT(IF(($D$5:$D$2004=$D168)*($C$5:$C$2004="Split")*($B$5:$B$2004&lt;=Dashboard!$C$54)*($B$5:$B$2004&gt;$B168),$J$5:$J$2004,1)),1))</f>
        <v/>
      </c>
      <c r="X168" s="79">
        <f t="shared" si="11"/>
        <v>0</v>
      </c>
      <c r="Y168" s="79" t="str">
        <f t="array" ref="Y168">IF($B168="","",IF(INDEX('Your Portfolio Holdings'!$BW$7:$BW$156,match($D168,'Your Portfolio Holdings'!$B$7:$B$156,0),0)&gt;0,PRODUCT(IF(($D$5:$D$2004=$D168)*($C$5:$C$2004="Split")*($B$5:$B$2004&lt;=Dashboard!$C$55)*($B$5:$B$2004&gt;$B168),$J$5:$J$2004,1)),1))</f>
        <v/>
      </c>
      <c r="Z168" s="79">
        <f t="shared" si="12"/>
        <v>0</v>
      </c>
      <c r="AA168" s="79" t="str">
        <f>IF($B167="","",IF(AND($B168&gt;Dashboard!$C$54,$B168&lt;=Dashboard!$C$55,OR($C168="Buy",$C168="Sell",$C168="Dividend",$C168="Return of capital")),MAX(AA$5:AA167)+1,0))</f>
        <v/>
      </c>
      <c r="AB168" s="79" t="str">
        <f>if($B168="","",if($L168=Dashboard!$C$3,"n/a","Currency:"&amp;$L168&amp;Dashboard!$C$3))</f>
        <v/>
      </c>
      <c r="AC168" s="88" t="str">
        <f t="shared" si="13"/>
        <v/>
      </c>
      <c r="AD168" s="89">
        <f t="shared" si="14"/>
        <v>0</v>
      </c>
      <c r="AE168" s="90">
        <f t="shared" si="15"/>
        <v>0</v>
      </c>
    </row>
    <row r="169">
      <c r="A169" s="1"/>
      <c r="B169" s="404"/>
      <c r="C169" s="405"/>
      <c r="D169" s="405"/>
      <c r="E169" s="405"/>
      <c r="F169" s="406"/>
      <c r="G169" s="44">
        <f t="shared" si="1"/>
        <v>0</v>
      </c>
      <c r="H169" s="93"/>
      <c r="I169" s="92"/>
      <c r="J169" s="95"/>
      <c r="K169" s="1"/>
      <c r="L169" s="50" t="str">
        <f t="array" ref="L169">if($B169="","",index(Setup!$C$52:$C$201,match($D169,Setup!$B$52:$B$201,0),0))</f>
        <v/>
      </c>
      <c r="M169" s="52" t="str">
        <f t="shared" si="2"/>
        <v/>
      </c>
      <c r="N169" s="58">
        <f t="shared" si="3"/>
        <v>0</v>
      </c>
      <c r="O169" s="64" t="str">
        <f t="shared" si="4"/>
        <v/>
      </c>
      <c r="P169" s="64">
        <f t="shared" si="5"/>
        <v>0</v>
      </c>
      <c r="Q169" s="64">
        <f t="shared" si="6"/>
        <v>0</v>
      </c>
      <c r="R169" s="68">
        <f t="shared" si="7"/>
        <v>0</v>
      </c>
      <c r="S169" s="68">
        <f t="shared" si="8"/>
        <v>0</v>
      </c>
      <c r="T169" s="71" t="str">
        <f t="shared" si="9"/>
        <v/>
      </c>
      <c r="U169" s="79" t="str">
        <f t="array" ref="U169">IF($B169="","",IF(INDEX('Your Portfolio Holdings'!$BW$7:$BW$156,match($D169,'Your Portfolio Holdings'!$B$7:$B$156,0),0)&gt;0,PRODUCT(IF(($D$5:$D$2004=$D169)*($C$5:$C$2004="Split")*($B$5:$B$2004&lt;=Dashboard!$C$2)*($B$5:$B$2004&gt;$B169),$J$5:$J$2004,1)),1))</f>
        <v/>
      </c>
      <c r="V169" s="79">
        <f t="shared" si="10"/>
        <v>0</v>
      </c>
      <c r="W169" s="79" t="str">
        <f t="array" ref="W169">IF($B169="","",IF(INDEX('Your Portfolio Holdings'!$BW$7:$BW$156,match($D169,'Your Portfolio Holdings'!$B$7:$B$156,0),0)&gt;0,PRODUCT(IF(($D$5:$D$2004=$D169)*($C$5:$C$2004="Split")*($B$5:$B$2004&lt;=Dashboard!$C$54)*($B$5:$B$2004&gt;$B169),$J$5:$J$2004,1)),1))</f>
        <v/>
      </c>
      <c r="X169" s="79">
        <f t="shared" si="11"/>
        <v>0</v>
      </c>
      <c r="Y169" s="79" t="str">
        <f t="array" ref="Y169">IF($B169="","",IF(INDEX('Your Portfolio Holdings'!$BW$7:$BW$156,match($D169,'Your Portfolio Holdings'!$B$7:$B$156,0),0)&gt;0,PRODUCT(IF(($D$5:$D$2004=$D169)*($C$5:$C$2004="Split")*($B$5:$B$2004&lt;=Dashboard!$C$55)*($B$5:$B$2004&gt;$B169),$J$5:$J$2004,1)),1))</f>
        <v/>
      </c>
      <c r="Z169" s="79">
        <f t="shared" si="12"/>
        <v>0</v>
      </c>
      <c r="AA169" s="79" t="str">
        <f>IF($B168="","",IF(AND($B169&gt;Dashboard!$C$54,$B169&lt;=Dashboard!$C$55,OR($C169="Buy",$C169="Sell",$C169="Dividend",$C169="Return of capital")),MAX(AA$5:AA168)+1,0))</f>
        <v/>
      </c>
      <c r="AB169" s="79" t="str">
        <f>if($B169="","",if($L169=Dashboard!$C$3,"n/a","Currency:"&amp;$L169&amp;Dashboard!$C$3))</f>
        <v/>
      </c>
      <c r="AC169" s="88" t="str">
        <f t="shared" si="13"/>
        <v/>
      </c>
      <c r="AD169" s="89">
        <f t="shared" si="14"/>
        <v>0</v>
      </c>
      <c r="AE169" s="90">
        <f t="shared" si="15"/>
        <v>0</v>
      </c>
    </row>
    <row r="170">
      <c r="A170" s="1"/>
      <c r="B170" s="404"/>
      <c r="C170" s="405"/>
      <c r="D170" s="405"/>
      <c r="E170" s="405"/>
      <c r="F170" s="406"/>
      <c r="G170" s="44">
        <f t="shared" si="1"/>
        <v>0</v>
      </c>
      <c r="H170" s="93"/>
      <c r="I170" s="92"/>
      <c r="J170" s="95"/>
      <c r="K170" s="1"/>
      <c r="L170" s="50" t="str">
        <f t="array" ref="L170">if($B170="","",index(Setup!$C$52:$C$201,match($D170,Setup!$B$52:$B$201,0),0))</f>
        <v/>
      </c>
      <c r="M170" s="52" t="str">
        <f t="shared" si="2"/>
        <v/>
      </c>
      <c r="N170" s="58">
        <f t="shared" si="3"/>
        <v>0</v>
      </c>
      <c r="O170" s="64" t="str">
        <f t="shared" si="4"/>
        <v/>
      </c>
      <c r="P170" s="64">
        <f t="shared" si="5"/>
        <v>0</v>
      </c>
      <c r="Q170" s="64">
        <f t="shared" si="6"/>
        <v>0</v>
      </c>
      <c r="R170" s="68">
        <f t="shared" si="7"/>
        <v>0</v>
      </c>
      <c r="S170" s="68">
        <f t="shared" si="8"/>
        <v>0</v>
      </c>
      <c r="T170" s="71" t="str">
        <f t="shared" si="9"/>
        <v/>
      </c>
      <c r="U170" s="79" t="str">
        <f t="array" ref="U170">IF($B170="","",IF(INDEX('Your Portfolio Holdings'!$BW$7:$BW$156,match($D170,'Your Portfolio Holdings'!$B$7:$B$156,0),0)&gt;0,PRODUCT(IF(($D$5:$D$2004=$D170)*($C$5:$C$2004="Split")*($B$5:$B$2004&lt;=Dashboard!$C$2)*($B$5:$B$2004&gt;$B170),$J$5:$J$2004,1)),1))</f>
        <v/>
      </c>
      <c r="V170" s="79">
        <f t="shared" si="10"/>
        <v>0</v>
      </c>
      <c r="W170" s="79" t="str">
        <f t="array" ref="W170">IF($B170="","",IF(INDEX('Your Portfolio Holdings'!$BW$7:$BW$156,match($D170,'Your Portfolio Holdings'!$B$7:$B$156,0),0)&gt;0,PRODUCT(IF(($D$5:$D$2004=$D170)*($C$5:$C$2004="Split")*($B$5:$B$2004&lt;=Dashboard!$C$54)*($B$5:$B$2004&gt;$B170),$J$5:$J$2004,1)),1))</f>
        <v/>
      </c>
      <c r="X170" s="79">
        <f t="shared" si="11"/>
        <v>0</v>
      </c>
      <c r="Y170" s="79" t="str">
        <f t="array" ref="Y170">IF($B170="","",IF(INDEX('Your Portfolio Holdings'!$BW$7:$BW$156,match($D170,'Your Portfolio Holdings'!$B$7:$B$156,0),0)&gt;0,PRODUCT(IF(($D$5:$D$2004=$D170)*($C$5:$C$2004="Split")*($B$5:$B$2004&lt;=Dashboard!$C$55)*($B$5:$B$2004&gt;$B170),$J$5:$J$2004,1)),1))</f>
        <v/>
      </c>
      <c r="Z170" s="79">
        <f t="shared" si="12"/>
        <v>0</v>
      </c>
      <c r="AA170" s="79" t="str">
        <f>IF($B169="","",IF(AND($B170&gt;Dashboard!$C$54,$B170&lt;=Dashboard!$C$55,OR($C170="Buy",$C170="Sell",$C170="Dividend",$C170="Return of capital")),MAX(AA$5:AA169)+1,0))</f>
        <v/>
      </c>
      <c r="AB170" s="79" t="str">
        <f>if($B170="","",if($L170=Dashboard!$C$3,"n/a","Currency:"&amp;$L170&amp;Dashboard!$C$3))</f>
        <v/>
      </c>
      <c r="AC170" s="88" t="str">
        <f t="shared" si="13"/>
        <v/>
      </c>
      <c r="AD170" s="89">
        <f t="shared" si="14"/>
        <v>0</v>
      </c>
      <c r="AE170" s="90">
        <f t="shared" si="15"/>
        <v>0</v>
      </c>
    </row>
    <row r="171">
      <c r="A171" s="1"/>
      <c r="B171" s="404"/>
      <c r="C171" s="405"/>
      <c r="D171" s="405"/>
      <c r="E171" s="405"/>
      <c r="F171" s="406"/>
      <c r="G171" s="44">
        <f t="shared" si="1"/>
        <v>0</v>
      </c>
      <c r="H171" s="93"/>
      <c r="I171" s="92"/>
      <c r="J171" s="95"/>
      <c r="K171" s="1"/>
      <c r="L171" s="50" t="str">
        <f t="array" ref="L171">if($B171="","",index(Setup!$C$52:$C$201,match($D171,Setup!$B$52:$B$201,0),0))</f>
        <v/>
      </c>
      <c r="M171" s="52" t="str">
        <f t="shared" si="2"/>
        <v/>
      </c>
      <c r="N171" s="58">
        <f t="shared" si="3"/>
        <v>0</v>
      </c>
      <c r="O171" s="64" t="str">
        <f t="shared" si="4"/>
        <v/>
      </c>
      <c r="P171" s="64">
        <f t="shared" si="5"/>
        <v>0</v>
      </c>
      <c r="Q171" s="64">
        <f t="shared" si="6"/>
        <v>0</v>
      </c>
      <c r="R171" s="68">
        <f t="shared" si="7"/>
        <v>0</v>
      </c>
      <c r="S171" s="68">
        <f t="shared" si="8"/>
        <v>0</v>
      </c>
      <c r="T171" s="71" t="str">
        <f t="shared" si="9"/>
        <v/>
      </c>
      <c r="U171" s="79" t="str">
        <f t="array" ref="U171">IF($B171="","",IF(INDEX('Your Portfolio Holdings'!$BW$7:$BW$156,match($D171,'Your Portfolio Holdings'!$B$7:$B$156,0),0)&gt;0,PRODUCT(IF(($D$5:$D$2004=$D171)*($C$5:$C$2004="Split")*($B$5:$B$2004&lt;=Dashboard!$C$2)*($B$5:$B$2004&gt;$B171),$J$5:$J$2004,1)),1))</f>
        <v/>
      </c>
      <c r="V171" s="79">
        <f t="shared" si="10"/>
        <v>0</v>
      </c>
      <c r="W171" s="79" t="str">
        <f t="array" ref="W171">IF($B171="","",IF(INDEX('Your Portfolio Holdings'!$BW$7:$BW$156,match($D171,'Your Portfolio Holdings'!$B$7:$B$156,0),0)&gt;0,PRODUCT(IF(($D$5:$D$2004=$D171)*($C$5:$C$2004="Split")*($B$5:$B$2004&lt;=Dashboard!$C$54)*($B$5:$B$2004&gt;$B171),$J$5:$J$2004,1)),1))</f>
        <v/>
      </c>
      <c r="X171" s="79">
        <f t="shared" si="11"/>
        <v>0</v>
      </c>
      <c r="Y171" s="79" t="str">
        <f t="array" ref="Y171">IF($B171="","",IF(INDEX('Your Portfolio Holdings'!$BW$7:$BW$156,match($D171,'Your Portfolio Holdings'!$B$7:$B$156,0),0)&gt;0,PRODUCT(IF(($D$5:$D$2004=$D171)*($C$5:$C$2004="Split")*($B$5:$B$2004&lt;=Dashboard!$C$55)*($B$5:$B$2004&gt;$B171),$J$5:$J$2004,1)),1))</f>
        <v/>
      </c>
      <c r="Z171" s="79">
        <f t="shared" si="12"/>
        <v>0</v>
      </c>
      <c r="AA171" s="79" t="str">
        <f>IF($B170="","",IF(AND($B171&gt;Dashboard!$C$54,$B171&lt;=Dashboard!$C$55,OR($C171="Buy",$C171="Sell",$C171="Dividend",$C171="Return of capital")),MAX(AA$5:AA170)+1,0))</f>
        <v/>
      </c>
      <c r="AB171" s="79" t="str">
        <f>if($B171="","",if($L171=Dashboard!$C$3,"n/a","Currency:"&amp;$L171&amp;Dashboard!$C$3))</f>
        <v/>
      </c>
      <c r="AC171" s="88" t="str">
        <f t="shared" si="13"/>
        <v/>
      </c>
      <c r="AD171" s="89">
        <f t="shared" si="14"/>
        <v>0</v>
      </c>
      <c r="AE171" s="90">
        <f t="shared" si="15"/>
        <v>0</v>
      </c>
    </row>
    <row r="172">
      <c r="A172" s="1"/>
      <c r="B172" s="404"/>
      <c r="C172" s="405"/>
      <c r="D172" s="405"/>
      <c r="E172" s="405"/>
      <c r="F172" s="406"/>
      <c r="G172" s="44">
        <f t="shared" si="1"/>
        <v>0</v>
      </c>
      <c r="H172" s="93"/>
      <c r="I172" s="92"/>
      <c r="J172" s="95"/>
      <c r="K172" s="1"/>
      <c r="L172" s="50" t="str">
        <f t="array" ref="L172">if($B172="","",index(Setup!$C$52:$C$201,match($D172,Setup!$B$52:$B$201,0),0))</f>
        <v/>
      </c>
      <c r="M172" s="52" t="str">
        <f t="shared" si="2"/>
        <v/>
      </c>
      <c r="N172" s="58">
        <f t="shared" si="3"/>
        <v>0</v>
      </c>
      <c r="O172" s="64" t="str">
        <f t="shared" si="4"/>
        <v/>
      </c>
      <c r="P172" s="64">
        <f t="shared" si="5"/>
        <v>0</v>
      </c>
      <c r="Q172" s="64">
        <f t="shared" si="6"/>
        <v>0</v>
      </c>
      <c r="R172" s="68">
        <f t="shared" si="7"/>
        <v>0</v>
      </c>
      <c r="S172" s="68">
        <f t="shared" si="8"/>
        <v>0</v>
      </c>
      <c r="T172" s="71" t="str">
        <f t="shared" si="9"/>
        <v/>
      </c>
      <c r="U172" s="79" t="str">
        <f t="array" ref="U172">IF($B172="","",IF(INDEX('Your Portfolio Holdings'!$BW$7:$BW$156,match($D172,'Your Portfolio Holdings'!$B$7:$B$156,0),0)&gt;0,PRODUCT(IF(($D$5:$D$2004=$D172)*($C$5:$C$2004="Split")*($B$5:$B$2004&lt;=Dashboard!$C$2)*($B$5:$B$2004&gt;$B172),$J$5:$J$2004,1)),1))</f>
        <v/>
      </c>
      <c r="V172" s="79">
        <f t="shared" si="10"/>
        <v>0</v>
      </c>
      <c r="W172" s="79" t="str">
        <f t="array" ref="W172">IF($B172="","",IF(INDEX('Your Portfolio Holdings'!$BW$7:$BW$156,match($D172,'Your Portfolio Holdings'!$B$7:$B$156,0),0)&gt;0,PRODUCT(IF(($D$5:$D$2004=$D172)*($C$5:$C$2004="Split")*($B$5:$B$2004&lt;=Dashboard!$C$54)*($B$5:$B$2004&gt;$B172),$J$5:$J$2004,1)),1))</f>
        <v/>
      </c>
      <c r="X172" s="79">
        <f t="shared" si="11"/>
        <v>0</v>
      </c>
      <c r="Y172" s="79" t="str">
        <f t="array" ref="Y172">IF($B172="","",IF(INDEX('Your Portfolio Holdings'!$BW$7:$BW$156,match($D172,'Your Portfolio Holdings'!$B$7:$B$156,0),0)&gt;0,PRODUCT(IF(($D$5:$D$2004=$D172)*($C$5:$C$2004="Split")*($B$5:$B$2004&lt;=Dashboard!$C$55)*($B$5:$B$2004&gt;$B172),$J$5:$J$2004,1)),1))</f>
        <v/>
      </c>
      <c r="Z172" s="79">
        <f t="shared" si="12"/>
        <v>0</v>
      </c>
      <c r="AA172" s="79" t="str">
        <f>IF($B171="","",IF(AND($B172&gt;Dashboard!$C$54,$B172&lt;=Dashboard!$C$55,OR($C172="Buy",$C172="Sell",$C172="Dividend",$C172="Return of capital")),MAX(AA$5:AA171)+1,0))</f>
        <v/>
      </c>
      <c r="AB172" s="79" t="str">
        <f>if($B172="","",if($L172=Dashboard!$C$3,"n/a","Currency:"&amp;$L172&amp;Dashboard!$C$3))</f>
        <v/>
      </c>
      <c r="AC172" s="88" t="str">
        <f t="shared" si="13"/>
        <v/>
      </c>
      <c r="AD172" s="89">
        <f t="shared" si="14"/>
        <v>0</v>
      </c>
      <c r="AE172" s="90">
        <f t="shared" si="15"/>
        <v>0</v>
      </c>
    </row>
    <row r="173">
      <c r="A173" s="1"/>
      <c r="B173" s="404"/>
      <c r="C173" s="405"/>
      <c r="D173" s="405"/>
      <c r="E173" s="405"/>
      <c r="F173" s="406"/>
      <c r="G173" s="44">
        <f t="shared" si="1"/>
        <v>0</v>
      </c>
      <c r="H173" s="93"/>
      <c r="I173" s="92"/>
      <c r="J173" s="95"/>
      <c r="K173" s="1"/>
      <c r="L173" s="50" t="str">
        <f t="array" ref="L173">if($B173="","",index(Setup!$C$52:$C$201,match($D173,Setup!$B$52:$B$201,0),0))</f>
        <v/>
      </c>
      <c r="M173" s="52" t="str">
        <f t="shared" si="2"/>
        <v/>
      </c>
      <c r="N173" s="58">
        <f t="shared" si="3"/>
        <v>0</v>
      </c>
      <c r="O173" s="64" t="str">
        <f t="shared" si="4"/>
        <v/>
      </c>
      <c r="P173" s="64">
        <f t="shared" si="5"/>
        <v>0</v>
      </c>
      <c r="Q173" s="64">
        <f t="shared" si="6"/>
        <v>0</v>
      </c>
      <c r="R173" s="68">
        <f t="shared" si="7"/>
        <v>0</v>
      </c>
      <c r="S173" s="68">
        <f t="shared" si="8"/>
        <v>0</v>
      </c>
      <c r="T173" s="71" t="str">
        <f t="shared" si="9"/>
        <v/>
      </c>
      <c r="U173" s="79" t="str">
        <f t="array" ref="U173">IF($B173="","",IF(INDEX('Your Portfolio Holdings'!$BW$7:$BW$156,match($D173,'Your Portfolio Holdings'!$B$7:$B$156,0),0)&gt;0,PRODUCT(IF(($D$5:$D$2004=$D173)*($C$5:$C$2004="Split")*($B$5:$B$2004&lt;=Dashboard!$C$2)*($B$5:$B$2004&gt;$B173),$J$5:$J$2004,1)),1))</f>
        <v/>
      </c>
      <c r="V173" s="79">
        <f t="shared" si="10"/>
        <v>0</v>
      </c>
      <c r="W173" s="79" t="str">
        <f t="array" ref="W173">IF($B173="","",IF(INDEX('Your Portfolio Holdings'!$BW$7:$BW$156,match($D173,'Your Portfolio Holdings'!$B$7:$B$156,0),0)&gt;0,PRODUCT(IF(($D$5:$D$2004=$D173)*($C$5:$C$2004="Split")*($B$5:$B$2004&lt;=Dashboard!$C$54)*($B$5:$B$2004&gt;$B173),$J$5:$J$2004,1)),1))</f>
        <v/>
      </c>
      <c r="X173" s="79">
        <f t="shared" si="11"/>
        <v>0</v>
      </c>
      <c r="Y173" s="79" t="str">
        <f t="array" ref="Y173">IF($B173="","",IF(INDEX('Your Portfolio Holdings'!$BW$7:$BW$156,match($D173,'Your Portfolio Holdings'!$B$7:$B$156,0),0)&gt;0,PRODUCT(IF(($D$5:$D$2004=$D173)*($C$5:$C$2004="Split")*($B$5:$B$2004&lt;=Dashboard!$C$55)*($B$5:$B$2004&gt;$B173),$J$5:$J$2004,1)),1))</f>
        <v/>
      </c>
      <c r="Z173" s="79">
        <f t="shared" si="12"/>
        <v>0</v>
      </c>
      <c r="AA173" s="79" t="str">
        <f>IF($B172="","",IF(AND($B173&gt;Dashboard!$C$54,$B173&lt;=Dashboard!$C$55,OR($C173="Buy",$C173="Sell",$C173="Dividend",$C173="Return of capital")),MAX(AA$5:AA172)+1,0))</f>
        <v/>
      </c>
      <c r="AB173" s="79" t="str">
        <f>if($B173="","",if($L173=Dashboard!$C$3,"n/a","Currency:"&amp;$L173&amp;Dashboard!$C$3))</f>
        <v/>
      </c>
      <c r="AC173" s="88" t="str">
        <f t="shared" si="13"/>
        <v/>
      </c>
      <c r="AD173" s="89">
        <f t="shared" si="14"/>
        <v>0</v>
      </c>
      <c r="AE173" s="90">
        <f t="shared" si="15"/>
        <v>0</v>
      </c>
    </row>
    <row r="174">
      <c r="A174" s="1"/>
      <c r="B174" s="404"/>
      <c r="C174" s="405"/>
      <c r="D174" s="405"/>
      <c r="E174" s="405"/>
      <c r="F174" s="406"/>
      <c r="G174" s="44">
        <f t="shared" si="1"/>
        <v>0</v>
      </c>
      <c r="H174" s="93"/>
      <c r="I174" s="92"/>
      <c r="J174" s="95"/>
      <c r="K174" s="1"/>
      <c r="L174" s="50" t="str">
        <f t="array" ref="L174">if($B174="","",index(Setup!$C$52:$C$201,match($D174,Setup!$B$52:$B$201,0),0))</f>
        <v/>
      </c>
      <c r="M174" s="52" t="str">
        <f t="shared" si="2"/>
        <v/>
      </c>
      <c r="N174" s="58">
        <f t="shared" si="3"/>
        <v>0</v>
      </c>
      <c r="O174" s="64" t="str">
        <f t="shared" si="4"/>
        <v/>
      </c>
      <c r="P174" s="64">
        <f t="shared" si="5"/>
        <v>0</v>
      </c>
      <c r="Q174" s="64">
        <f t="shared" si="6"/>
        <v>0</v>
      </c>
      <c r="R174" s="68">
        <f t="shared" si="7"/>
        <v>0</v>
      </c>
      <c r="S174" s="68">
        <f t="shared" si="8"/>
        <v>0</v>
      </c>
      <c r="T174" s="71" t="str">
        <f t="shared" si="9"/>
        <v/>
      </c>
      <c r="U174" s="79" t="str">
        <f t="array" ref="U174">IF($B174="","",IF(INDEX('Your Portfolio Holdings'!$BW$7:$BW$156,match($D174,'Your Portfolio Holdings'!$B$7:$B$156,0),0)&gt;0,PRODUCT(IF(($D$5:$D$2004=$D174)*($C$5:$C$2004="Split")*($B$5:$B$2004&lt;=Dashboard!$C$2)*($B$5:$B$2004&gt;$B174),$J$5:$J$2004,1)),1))</f>
        <v/>
      </c>
      <c r="V174" s="79">
        <f t="shared" si="10"/>
        <v>0</v>
      </c>
      <c r="W174" s="79" t="str">
        <f t="array" ref="W174">IF($B174="","",IF(INDEX('Your Portfolio Holdings'!$BW$7:$BW$156,match($D174,'Your Portfolio Holdings'!$B$7:$B$156,0),0)&gt;0,PRODUCT(IF(($D$5:$D$2004=$D174)*($C$5:$C$2004="Split")*($B$5:$B$2004&lt;=Dashboard!$C$54)*($B$5:$B$2004&gt;$B174),$J$5:$J$2004,1)),1))</f>
        <v/>
      </c>
      <c r="X174" s="79">
        <f t="shared" si="11"/>
        <v>0</v>
      </c>
      <c r="Y174" s="79" t="str">
        <f t="array" ref="Y174">IF($B174="","",IF(INDEX('Your Portfolio Holdings'!$BW$7:$BW$156,match($D174,'Your Portfolio Holdings'!$B$7:$B$156,0),0)&gt;0,PRODUCT(IF(($D$5:$D$2004=$D174)*($C$5:$C$2004="Split")*($B$5:$B$2004&lt;=Dashboard!$C$55)*($B$5:$B$2004&gt;$B174),$J$5:$J$2004,1)),1))</f>
        <v/>
      </c>
      <c r="Z174" s="79">
        <f t="shared" si="12"/>
        <v>0</v>
      </c>
      <c r="AA174" s="79" t="str">
        <f>IF($B173="","",IF(AND($B174&gt;Dashboard!$C$54,$B174&lt;=Dashboard!$C$55,OR($C174="Buy",$C174="Sell",$C174="Dividend",$C174="Return of capital")),MAX(AA$5:AA173)+1,0))</f>
        <v/>
      </c>
      <c r="AB174" s="79" t="str">
        <f>if($B174="","",if($L174=Dashboard!$C$3,"n/a","Currency:"&amp;$L174&amp;Dashboard!$C$3))</f>
        <v/>
      </c>
      <c r="AC174" s="88" t="str">
        <f t="shared" si="13"/>
        <v/>
      </c>
      <c r="AD174" s="89">
        <f t="shared" si="14"/>
        <v>0</v>
      </c>
      <c r="AE174" s="90">
        <f t="shared" si="15"/>
        <v>0</v>
      </c>
    </row>
    <row r="175">
      <c r="A175" s="1"/>
      <c r="B175" s="404"/>
      <c r="C175" s="405"/>
      <c r="D175" s="405"/>
      <c r="E175" s="405"/>
      <c r="F175" s="406"/>
      <c r="G175" s="44">
        <f t="shared" si="1"/>
        <v>0</v>
      </c>
      <c r="H175" s="93"/>
      <c r="I175" s="92"/>
      <c r="J175" s="95"/>
      <c r="K175" s="1"/>
      <c r="L175" s="50" t="str">
        <f t="array" ref="L175">if($B175="","",index(Setup!$C$52:$C$201,match($D175,Setup!$B$52:$B$201,0),0))</f>
        <v/>
      </c>
      <c r="M175" s="52" t="str">
        <f t="shared" si="2"/>
        <v/>
      </c>
      <c r="N175" s="58">
        <f t="shared" si="3"/>
        <v>0</v>
      </c>
      <c r="O175" s="64" t="str">
        <f t="shared" si="4"/>
        <v/>
      </c>
      <c r="P175" s="64">
        <f t="shared" si="5"/>
        <v>0</v>
      </c>
      <c r="Q175" s="64">
        <f t="shared" si="6"/>
        <v>0</v>
      </c>
      <c r="R175" s="68">
        <f t="shared" si="7"/>
        <v>0</v>
      </c>
      <c r="S175" s="68">
        <f t="shared" si="8"/>
        <v>0</v>
      </c>
      <c r="T175" s="71" t="str">
        <f t="shared" si="9"/>
        <v/>
      </c>
      <c r="U175" s="79" t="str">
        <f t="array" ref="U175">IF($B175="","",IF(INDEX('Your Portfolio Holdings'!$BW$7:$BW$156,match($D175,'Your Portfolio Holdings'!$B$7:$B$156,0),0)&gt;0,PRODUCT(IF(($D$5:$D$2004=$D175)*($C$5:$C$2004="Split")*($B$5:$B$2004&lt;=Dashboard!$C$2)*($B$5:$B$2004&gt;$B175),$J$5:$J$2004,1)),1))</f>
        <v/>
      </c>
      <c r="V175" s="79">
        <f t="shared" si="10"/>
        <v>0</v>
      </c>
      <c r="W175" s="79" t="str">
        <f t="array" ref="W175">IF($B175="","",IF(INDEX('Your Portfolio Holdings'!$BW$7:$BW$156,match($D175,'Your Portfolio Holdings'!$B$7:$B$156,0),0)&gt;0,PRODUCT(IF(($D$5:$D$2004=$D175)*($C$5:$C$2004="Split")*($B$5:$B$2004&lt;=Dashboard!$C$54)*($B$5:$B$2004&gt;$B175),$J$5:$J$2004,1)),1))</f>
        <v/>
      </c>
      <c r="X175" s="79">
        <f t="shared" si="11"/>
        <v>0</v>
      </c>
      <c r="Y175" s="79" t="str">
        <f t="array" ref="Y175">IF($B175="","",IF(INDEX('Your Portfolio Holdings'!$BW$7:$BW$156,match($D175,'Your Portfolio Holdings'!$B$7:$B$156,0),0)&gt;0,PRODUCT(IF(($D$5:$D$2004=$D175)*($C$5:$C$2004="Split")*($B$5:$B$2004&lt;=Dashboard!$C$55)*($B$5:$B$2004&gt;$B175),$J$5:$J$2004,1)),1))</f>
        <v/>
      </c>
      <c r="Z175" s="79">
        <f t="shared" si="12"/>
        <v>0</v>
      </c>
      <c r="AA175" s="79" t="str">
        <f>IF($B174="","",IF(AND($B175&gt;Dashboard!$C$54,$B175&lt;=Dashboard!$C$55,OR($C175="Buy",$C175="Sell",$C175="Dividend",$C175="Return of capital")),MAX(AA$5:AA174)+1,0))</f>
        <v/>
      </c>
      <c r="AB175" s="79" t="str">
        <f>if($B175="","",if($L175=Dashboard!$C$3,"n/a","Currency:"&amp;$L175&amp;Dashboard!$C$3))</f>
        <v/>
      </c>
      <c r="AC175" s="88" t="str">
        <f t="shared" si="13"/>
        <v/>
      </c>
      <c r="AD175" s="89">
        <f t="shared" si="14"/>
        <v>0</v>
      </c>
      <c r="AE175" s="90">
        <f t="shared" si="15"/>
        <v>0</v>
      </c>
    </row>
    <row r="176">
      <c r="A176" s="1"/>
      <c r="B176" s="404"/>
      <c r="C176" s="405"/>
      <c r="D176" s="405"/>
      <c r="E176" s="405"/>
      <c r="F176" s="406"/>
      <c r="G176" s="44">
        <f t="shared" si="1"/>
        <v>0</v>
      </c>
      <c r="H176" s="93"/>
      <c r="I176" s="92"/>
      <c r="J176" s="95"/>
      <c r="K176" s="1"/>
      <c r="L176" s="50" t="str">
        <f t="array" ref="L176">if($B176="","",index(Setup!$C$52:$C$201,match($D176,Setup!$B$52:$B$201,0),0))</f>
        <v/>
      </c>
      <c r="M176" s="52" t="str">
        <f t="shared" si="2"/>
        <v/>
      </c>
      <c r="N176" s="58">
        <f t="shared" si="3"/>
        <v>0</v>
      </c>
      <c r="O176" s="64" t="str">
        <f t="shared" si="4"/>
        <v/>
      </c>
      <c r="P176" s="64">
        <f t="shared" si="5"/>
        <v>0</v>
      </c>
      <c r="Q176" s="64">
        <f t="shared" si="6"/>
        <v>0</v>
      </c>
      <c r="R176" s="68">
        <f t="shared" si="7"/>
        <v>0</v>
      </c>
      <c r="S176" s="68">
        <f t="shared" si="8"/>
        <v>0</v>
      </c>
      <c r="T176" s="71" t="str">
        <f t="shared" si="9"/>
        <v/>
      </c>
      <c r="U176" s="79" t="str">
        <f t="array" ref="U176">IF($B176="","",IF(INDEX('Your Portfolio Holdings'!$BW$7:$BW$156,match($D176,'Your Portfolio Holdings'!$B$7:$B$156,0),0)&gt;0,PRODUCT(IF(($D$5:$D$2004=$D176)*($C$5:$C$2004="Split")*($B$5:$B$2004&lt;=Dashboard!$C$2)*($B$5:$B$2004&gt;$B176),$J$5:$J$2004,1)),1))</f>
        <v/>
      </c>
      <c r="V176" s="79">
        <f t="shared" si="10"/>
        <v>0</v>
      </c>
      <c r="W176" s="79" t="str">
        <f t="array" ref="W176">IF($B176="","",IF(INDEX('Your Portfolio Holdings'!$BW$7:$BW$156,match($D176,'Your Portfolio Holdings'!$B$7:$B$156,0),0)&gt;0,PRODUCT(IF(($D$5:$D$2004=$D176)*($C$5:$C$2004="Split")*($B$5:$B$2004&lt;=Dashboard!$C$54)*($B$5:$B$2004&gt;$B176),$J$5:$J$2004,1)),1))</f>
        <v/>
      </c>
      <c r="X176" s="79">
        <f t="shared" si="11"/>
        <v>0</v>
      </c>
      <c r="Y176" s="79" t="str">
        <f t="array" ref="Y176">IF($B176="","",IF(INDEX('Your Portfolio Holdings'!$BW$7:$BW$156,match($D176,'Your Portfolio Holdings'!$B$7:$B$156,0),0)&gt;0,PRODUCT(IF(($D$5:$D$2004=$D176)*($C$5:$C$2004="Split")*($B$5:$B$2004&lt;=Dashboard!$C$55)*($B$5:$B$2004&gt;$B176),$J$5:$J$2004,1)),1))</f>
        <v/>
      </c>
      <c r="Z176" s="79">
        <f t="shared" si="12"/>
        <v>0</v>
      </c>
      <c r="AA176" s="79" t="str">
        <f>IF($B175="","",IF(AND($B176&gt;Dashboard!$C$54,$B176&lt;=Dashboard!$C$55,OR($C176="Buy",$C176="Sell",$C176="Dividend",$C176="Return of capital")),MAX(AA$5:AA175)+1,0))</f>
        <v/>
      </c>
      <c r="AB176" s="79" t="str">
        <f>if($B176="","",if($L176=Dashboard!$C$3,"n/a","Currency:"&amp;$L176&amp;Dashboard!$C$3))</f>
        <v/>
      </c>
      <c r="AC176" s="88" t="str">
        <f t="shared" si="13"/>
        <v/>
      </c>
      <c r="AD176" s="89">
        <f t="shared" si="14"/>
        <v>0</v>
      </c>
      <c r="AE176" s="90">
        <f t="shared" si="15"/>
        <v>0</v>
      </c>
    </row>
    <row r="177">
      <c r="A177" s="1"/>
      <c r="B177" s="404"/>
      <c r="C177" s="405"/>
      <c r="D177" s="405"/>
      <c r="E177" s="405"/>
      <c r="F177" s="406"/>
      <c r="G177" s="44">
        <f t="shared" si="1"/>
        <v>0</v>
      </c>
      <c r="H177" s="93"/>
      <c r="I177" s="92"/>
      <c r="J177" s="95"/>
      <c r="K177" s="1"/>
      <c r="L177" s="50" t="str">
        <f t="array" ref="L177">if($B177="","",index(Setup!$C$52:$C$201,match($D177,Setup!$B$52:$B$201,0),0))</f>
        <v/>
      </c>
      <c r="M177" s="52" t="str">
        <f t="shared" si="2"/>
        <v/>
      </c>
      <c r="N177" s="58">
        <f t="shared" si="3"/>
        <v>0</v>
      </c>
      <c r="O177" s="64" t="str">
        <f t="shared" si="4"/>
        <v/>
      </c>
      <c r="P177" s="64">
        <f t="shared" si="5"/>
        <v>0</v>
      </c>
      <c r="Q177" s="64">
        <f t="shared" si="6"/>
        <v>0</v>
      </c>
      <c r="R177" s="68">
        <f t="shared" si="7"/>
        <v>0</v>
      </c>
      <c r="S177" s="68">
        <f t="shared" si="8"/>
        <v>0</v>
      </c>
      <c r="T177" s="71" t="str">
        <f t="shared" si="9"/>
        <v/>
      </c>
      <c r="U177" s="79" t="str">
        <f t="array" ref="U177">IF($B177="","",IF(INDEX('Your Portfolio Holdings'!$BW$7:$BW$156,match($D177,'Your Portfolio Holdings'!$B$7:$B$156,0),0)&gt;0,PRODUCT(IF(($D$5:$D$2004=$D177)*($C$5:$C$2004="Split")*($B$5:$B$2004&lt;=Dashboard!$C$2)*($B$5:$B$2004&gt;$B177),$J$5:$J$2004,1)),1))</f>
        <v/>
      </c>
      <c r="V177" s="79">
        <f t="shared" si="10"/>
        <v>0</v>
      </c>
      <c r="W177" s="79" t="str">
        <f t="array" ref="W177">IF($B177="","",IF(INDEX('Your Portfolio Holdings'!$BW$7:$BW$156,match($D177,'Your Portfolio Holdings'!$B$7:$B$156,0),0)&gt;0,PRODUCT(IF(($D$5:$D$2004=$D177)*($C$5:$C$2004="Split")*($B$5:$B$2004&lt;=Dashboard!$C$54)*($B$5:$B$2004&gt;$B177),$J$5:$J$2004,1)),1))</f>
        <v/>
      </c>
      <c r="X177" s="79">
        <f t="shared" si="11"/>
        <v>0</v>
      </c>
      <c r="Y177" s="79" t="str">
        <f t="array" ref="Y177">IF($B177="","",IF(INDEX('Your Portfolio Holdings'!$BW$7:$BW$156,match($D177,'Your Portfolio Holdings'!$B$7:$B$156,0),0)&gt;0,PRODUCT(IF(($D$5:$D$2004=$D177)*($C$5:$C$2004="Split")*($B$5:$B$2004&lt;=Dashboard!$C$55)*($B$5:$B$2004&gt;$B177),$J$5:$J$2004,1)),1))</f>
        <v/>
      </c>
      <c r="Z177" s="79">
        <f t="shared" si="12"/>
        <v>0</v>
      </c>
      <c r="AA177" s="79" t="str">
        <f>IF($B176="","",IF(AND($B177&gt;Dashboard!$C$54,$B177&lt;=Dashboard!$C$55,OR($C177="Buy",$C177="Sell",$C177="Dividend",$C177="Return of capital")),MAX(AA$5:AA176)+1,0))</f>
        <v/>
      </c>
      <c r="AB177" s="79" t="str">
        <f>if($B177="","",if($L177=Dashboard!$C$3,"n/a","Currency:"&amp;$L177&amp;Dashboard!$C$3))</f>
        <v/>
      </c>
      <c r="AC177" s="88" t="str">
        <f t="shared" si="13"/>
        <v/>
      </c>
      <c r="AD177" s="89">
        <f t="shared" si="14"/>
        <v>0</v>
      </c>
      <c r="AE177" s="90">
        <f t="shared" si="15"/>
        <v>0</v>
      </c>
    </row>
    <row r="178">
      <c r="A178" s="1"/>
      <c r="B178" s="404"/>
      <c r="C178" s="405"/>
      <c r="D178" s="405"/>
      <c r="E178" s="405"/>
      <c r="F178" s="406"/>
      <c r="G178" s="44">
        <f t="shared" si="1"/>
        <v>0</v>
      </c>
      <c r="H178" s="93"/>
      <c r="I178" s="92"/>
      <c r="J178" s="95"/>
      <c r="K178" s="1"/>
      <c r="L178" s="50" t="str">
        <f t="array" ref="L178">if($B178="","",index(Setup!$C$52:$C$201,match($D178,Setup!$B$52:$B$201,0),0))</f>
        <v/>
      </c>
      <c r="M178" s="52" t="str">
        <f t="shared" si="2"/>
        <v/>
      </c>
      <c r="N178" s="58">
        <f t="shared" si="3"/>
        <v>0</v>
      </c>
      <c r="O178" s="64" t="str">
        <f t="shared" si="4"/>
        <v/>
      </c>
      <c r="P178" s="64">
        <f t="shared" si="5"/>
        <v>0</v>
      </c>
      <c r="Q178" s="64">
        <f t="shared" si="6"/>
        <v>0</v>
      </c>
      <c r="R178" s="68">
        <f t="shared" si="7"/>
        <v>0</v>
      </c>
      <c r="S178" s="68">
        <f t="shared" si="8"/>
        <v>0</v>
      </c>
      <c r="T178" s="71" t="str">
        <f t="shared" si="9"/>
        <v/>
      </c>
      <c r="U178" s="79" t="str">
        <f t="array" ref="U178">IF($B178="","",IF(INDEX('Your Portfolio Holdings'!$BW$7:$BW$156,match($D178,'Your Portfolio Holdings'!$B$7:$B$156,0),0)&gt;0,PRODUCT(IF(($D$5:$D$2004=$D178)*($C$5:$C$2004="Split")*($B$5:$B$2004&lt;=Dashboard!$C$2)*($B$5:$B$2004&gt;$B178),$J$5:$J$2004,1)),1))</f>
        <v/>
      </c>
      <c r="V178" s="79">
        <f t="shared" si="10"/>
        <v>0</v>
      </c>
      <c r="W178" s="79" t="str">
        <f t="array" ref="W178">IF($B178="","",IF(INDEX('Your Portfolio Holdings'!$BW$7:$BW$156,match($D178,'Your Portfolio Holdings'!$B$7:$B$156,0),0)&gt;0,PRODUCT(IF(($D$5:$D$2004=$D178)*($C$5:$C$2004="Split")*($B$5:$B$2004&lt;=Dashboard!$C$54)*($B$5:$B$2004&gt;$B178),$J$5:$J$2004,1)),1))</f>
        <v/>
      </c>
      <c r="X178" s="79">
        <f t="shared" si="11"/>
        <v>0</v>
      </c>
      <c r="Y178" s="79" t="str">
        <f t="array" ref="Y178">IF($B178="","",IF(INDEX('Your Portfolio Holdings'!$BW$7:$BW$156,match($D178,'Your Portfolio Holdings'!$B$7:$B$156,0),0)&gt;0,PRODUCT(IF(($D$5:$D$2004=$D178)*($C$5:$C$2004="Split")*($B$5:$B$2004&lt;=Dashboard!$C$55)*($B$5:$B$2004&gt;$B178),$J$5:$J$2004,1)),1))</f>
        <v/>
      </c>
      <c r="Z178" s="79">
        <f t="shared" si="12"/>
        <v>0</v>
      </c>
      <c r="AA178" s="79" t="str">
        <f>IF($B177="","",IF(AND($B178&gt;Dashboard!$C$54,$B178&lt;=Dashboard!$C$55,OR($C178="Buy",$C178="Sell",$C178="Dividend",$C178="Return of capital")),MAX(AA$5:AA177)+1,0))</f>
        <v/>
      </c>
      <c r="AB178" s="79" t="str">
        <f>if($B178="","",if($L178=Dashboard!$C$3,"n/a","Currency:"&amp;$L178&amp;Dashboard!$C$3))</f>
        <v/>
      </c>
      <c r="AC178" s="88" t="str">
        <f t="shared" si="13"/>
        <v/>
      </c>
      <c r="AD178" s="89">
        <f t="shared" si="14"/>
        <v>0</v>
      </c>
      <c r="AE178" s="90">
        <f t="shared" si="15"/>
        <v>0</v>
      </c>
    </row>
    <row r="179">
      <c r="A179" s="1"/>
      <c r="B179" s="404"/>
      <c r="C179" s="405"/>
      <c r="D179" s="405"/>
      <c r="E179" s="405"/>
      <c r="F179" s="406"/>
      <c r="G179" s="44">
        <f t="shared" si="1"/>
        <v>0</v>
      </c>
      <c r="H179" s="93"/>
      <c r="I179" s="92"/>
      <c r="J179" s="95"/>
      <c r="K179" s="1"/>
      <c r="L179" s="50" t="str">
        <f t="array" ref="L179">if($B179="","",index(Setup!$C$52:$C$201,match($D179,Setup!$B$52:$B$201,0),0))</f>
        <v/>
      </c>
      <c r="M179" s="52" t="str">
        <f t="shared" si="2"/>
        <v/>
      </c>
      <c r="N179" s="58">
        <f t="shared" si="3"/>
        <v>0</v>
      </c>
      <c r="O179" s="64" t="str">
        <f t="shared" si="4"/>
        <v/>
      </c>
      <c r="P179" s="64">
        <f t="shared" si="5"/>
        <v>0</v>
      </c>
      <c r="Q179" s="64">
        <f t="shared" si="6"/>
        <v>0</v>
      </c>
      <c r="R179" s="68">
        <f t="shared" si="7"/>
        <v>0</v>
      </c>
      <c r="S179" s="68">
        <f t="shared" si="8"/>
        <v>0</v>
      </c>
      <c r="T179" s="71" t="str">
        <f t="shared" si="9"/>
        <v/>
      </c>
      <c r="U179" s="79" t="str">
        <f t="array" ref="U179">IF($B179="","",IF(INDEX('Your Portfolio Holdings'!$BW$7:$BW$156,match($D179,'Your Portfolio Holdings'!$B$7:$B$156,0),0)&gt;0,PRODUCT(IF(($D$5:$D$2004=$D179)*($C$5:$C$2004="Split")*($B$5:$B$2004&lt;=Dashboard!$C$2)*($B$5:$B$2004&gt;$B179),$J$5:$J$2004,1)),1))</f>
        <v/>
      </c>
      <c r="V179" s="79">
        <f t="shared" si="10"/>
        <v>0</v>
      </c>
      <c r="W179" s="79" t="str">
        <f t="array" ref="W179">IF($B179="","",IF(INDEX('Your Portfolio Holdings'!$BW$7:$BW$156,match($D179,'Your Portfolio Holdings'!$B$7:$B$156,0),0)&gt;0,PRODUCT(IF(($D$5:$D$2004=$D179)*($C$5:$C$2004="Split")*($B$5:$B$2004&lt;=Dashboard!$C$54)*($B$5:$B$2004&gt;$B179),$J$5:$J$2004,1)),1))</f>
        <v/>
      </c>
      <c r="X179" s="79">
        <f t="shared" si="11"/>
        <v>0</v>
      </c>
      <c r="Y179" s="79" t="str">
        <f t="array" ref="Y179">IF($B179="","",IF(INDEX('Your Portfolio Holdings'!$BW$7:$BW$156,match($D179,'Your Portfolio Holdings'!$B$7:$B$156,0),0)&gt;0,PRODUCT(IF(($D$5:$D$2004=$D179)*($C$5:$C$2004="Split")*($B$5:$B$2004&lt;=Dashboard!$C$55)*($B$5:$B$2004&gt;$B179),$J$5:$J$2004,1)),1))</f>
        <v/>
      </c>
      <c r="Z179" s="79">
        <f t="shared" si="12"/>
        <v>0</v>
      </c>
      <c r="AA179" s="79" t="str">
        <f>IF($B178="","",IF(AND($B179&gt;Dashboard!$C$54,$B179&lt;=Dashboard!$C$55,OR($C179="Buy",$C179="Sell",$C179="Dividend",$C179="Return of capital")),MAX(AA$5:AA178)+1,0))</f>
        <v/>
      </c>
      <c r="AB179" s="79" t="str">
        <f>if($B179="","",if($L179=Dashboard!$C$3,"n/a","Currency:"&amp;$L179&amp;Dashboard!$C$3))</f>
        <v/>
      </c>
      <c r="AC179" s="88" t="str">
        <f t="shared" si="13"/>
        <v/>
      </c>
      <c r="AD179" s="89">
        <f t="shared" si="14"/>
        <v>0</v>
      </c>
      <c r="AE179" s="90">
        <f t="shared" si="15"/>
        <v>0</v>
      </c>
    </row>
    <row r="180">
      <c r="A180" s="1"/>
      <c r="B180" s="404"/>
      <c r="C180" s="405"/>
      <c r="D180" s="405"/>
      <c r="E180" s="405"/>
      <c r="F180" s="406"/>
      <c r="G180" s="44">
        <f t="shared" si="1"/>
        <v>0</v>
      </c>
      <c r="H180" s="93"/>
      <c r="I180" s="92"/>
      <c r="J180" s="95"/>
      <c r="K180" s="1"/>
      <c r="L180" s="50" t="str">
        <f t="array" ref="L180">if($B180="","",index(Setup!$C$52:$C$201,match($D180,Setup!$B$52:$B$201,0),0))</f>
        <v/>
      </c>
      <c r="M180" s="52" t="str">
        <f t="shared" si="2"/>
        <v/>
      </c>
      <c r="N180" s="58">
        <f t="shared" si="3"/>
        <v>0</v>
      </c>
      <c r="O180" s="64" t="str">
        <f t="shared" si="4"/>
        <v/>
      </c>
      <c r="P180" s="64">
        <f t="shared" si="5"/>
        <v>0</v>
      </c>
      <c r="Q180" s="64">
        <f t="shared" si="6"/>
        <v>0</v>
      </c>
      <c r="R180" s="68">
        <f t="shared" si="7"/>
        <v>0</v>
      </c>
      <c r="S180" s="68">
        <f t="shared" si="8"/>
        <v>0</v>
      </c>
      <c r="T180" s="71" t="str">
        <f t="shared" si="9"/>
        <v/>
      </c>
      <c r="U180" s="79" t="str">
        <f t="array" ref="U180">IF($B180="","",IF(INDEX('Your Portfolio Holdings'!$BW$7:$BW$156,match($D180,'Your Portfolio Holdings'!$B$7:$B$156,0),0)&gt;0,PRODUCT(IF(($D$5:$D$2004=$D180)*($C$5:$C$2004="Split")*($B$5:$B$2004&lt;=Dashboard!$C$2)*($B$5:$B$2004&gt;$B180),$J$5:$J$2004,1)),1))</f>
        <v/>
      </c>
      <c r="V180" s="79">
        <f t="shared" si="10"/>
        <v>0</v>
      </c>
      <c r="W180" s="79" t="str">
        <f t="array" ref="W180">IF($B180="","",IF(INDEX('Your Portfolio Holdings'!$BW$7:$BW$156,match($D180,'Your Portfolio Holdings'!$B$7:$B$156,0),0)&gt;0,PRODUCT(IF(($D$5:$D$2004=$D180)*($C$5:$C$2004="Split")*($B$5:$B$2004&lt;=Dashboard!$C$54)*($B$5:$B$2004&gt;$B180),$J$5:$J$2004,1)),1))</f>
        <v/>
      </c>
      <c r="X180" s="79">
        <f t="shared" si="11"/>
        <v>0</v>
      </c>
      <c r="Y180" s="79" t="str">
        <f t="array" ref="Y180">IF($B180="","",IF(INDEX('Your Portfolio Holdings'!$BW$7:$BW$156,match($D180,'Your Portfolio Holdings'!$B$7:$B$156,0),0)&gt;0,PRODUCT(IF(($D$5:$D$2004=$D180)*($C$5:$C$2004="Split")*($B$5:$B$2004&lt;=Dashboard!$C$55)*($B$5:$B$2004&gt;$B180),$J$5:$J$2004,1)),1))</f>
        <v/>
      </c>
      <c r="Z180" s="79">
        <f t="shared" si="12"/>
        <v>0</v>
      </c>
      <c r="AA180" s="79" t="str">
        <f>IF($B179="","",IF(AND($B180&gt;Dashboard!$C$54,$B180&lt;=Dashboard!$C$55,OR($C180="Buy",$C180="Sell",$C180="Dividend",$C180="Return of capital")),MAX(AA$5:AA179)+1,0))</f>
        <v/>
      </c>
      <c r="AB180" s="79" t="str">
        <f>if($B180="","",if($L180=Dashboard!$C$3,"n/a","Currency:"&amp;$L180&amp;Dashboard!$C$3))</f>
        <v/>
      </c>
      <c r="AC180" s="88" t="str">
        <f t="shared" si="13"/>
        <v/>
      </c>
      <c r="AD180" s="89">
        <f t="shared" si="14"/>
        <v>0</v>
      </c>
      <c r="AE180" s="90">
        <f t="shared" si="15"/>
        <v>0</v>
      </c>
    </row>
    <row r="181">
      <c r="A181" s="1"/>
      <c r="B181" s="404"/>
      <c r="C181" s="405"/>
      <c r="D181" s="405"/>
      <c r="E181" s="405"/>
      <c r="F181" s="406"/>
      <c r="G181" s="44">
        <f t="shared" si="1"/>
        <v>0</v>
      </c>
      <c r="H181" s="93"/>
      <c r="I181" s="92"/>
      <c r="J181" s="95"/>
      <c r="K181" s="1"/>
      <c r="L181" s="50" t="str">
        <f t="array" ref="L181">if($B181="","",index(Setup!$C$52:$C$201,match($D181,Setup!$B$52:$B$201,0),0))</f>
        <v/>
      </c>
      <c r="M181" s="52" t="str">
        <f t="shared" si="2"/>
        <v/>
      </c>
      <c r="N181" s="58">
        <f t="shared" si="3"/>
        <v>0</v>
      </c>
      <c r="O181" s="64" t="str">
        <f t="shared" si="4"/>
        <v/>
      </c>
      <c r="P181" s="64">
        <f t="shared" si="5"/>
        <v>0</v>
      </c>
      <c r="Q181" s="64">
        <f t="shared" si="6"/>
        <v>0</v>
      </c>
      <c r="R181" s="68">
        <f t="shared" si="7"/>
        <v>0</v>
      </c>
      <c r="S181" s="68">
        <f t="shared" si="8"/>
        <v>0</v>
      </c>
      <c r="T181" s="71" t="str">
        <f t="shared" si="9"/>
        <v/>
      </c>
      <c r="U181" s="79" t="str">
        <f t="array" ref="U181">IF($B181="","",IF(INDEX('Your Portfolio Holdings'!$BW$7:$BW$156,match($D181,'Your Portfolio Holdings'!$B$7:$B$156,0),0)&gt;0,PRODUCT(IF(($D$5:$D$2004=$D181)*($C$5:$C$2004="Split")*($B$5:$B$2004&lt;=Dashboard!$C$2)*($B$5:$B$2004&gt;$B181),$J$5:$J$2004,1)),1))</f>
        <v/>
      </c>
      <c r="V181" s="79">
        <f t="shared" si="10"/>
        <v>0</v>
      </c>
      <c r="W181" s="79" t="str">
        <f t="array" ref="W181">IF($B181="","",IF(INDEX('Your Portfolio Holdings'!$BW$7:$BW$156,match($D181,'Your Portfolio Holdings'!$B$7:$B$156,0),0)&gt;0,PRODUCT(IF(($D$5:$D$2004=$D181)*($C$5:$C$2004="Split")*($B$5:$B$2004&lt;=Dashboard!$C$54)*($B$5:$B$2004&gt;$B181),$J$5:$J$2004,1)),1))</f>
        <v/>
      </c>
      <c r="X181" s="79">
        <f t="shared" si="11"/>
        <v>0</v>
      </c>
      <c r="Y181" s="79" t="str">
        <f t="array" ref="Y181">IF($B181="","",IF(INDEX('Your Portfolio Holdings'!$BW$7:$BW$156,match($D181,'Your Portfolio Holdings'!$B$7:$B$156,0),0)&gt;0,PRODUCT(IF(($D$5:$D$2004=$D181)*($C$5:$C$2004="Split")*($B$5:$B$2004&lt;=Dashboard!$C$55)*($B$5:$B$2004&gt;$B181),$J$5:$J$2004,1)),1))</f>
        <v/>
      </c>
      <c r="Z181" s="79">
        <f t="shared" si="12"/>
        <v>0</v>
      </c>
      <c r="AA181" s="79" t="str">
        <f>IF($B180="","",IF(AND($B181&gt;Dashboard!$C$54,$B181&lt;=Dashboard!$C$55,OR($C181="Buy",$C181="Sell",$C181="Dividend",$C181="Return of capital")),MAX(AA$5:AA180)+1,0))</f>
        <v/>
      </c>
      <c r="AB181" s="79" t="str">
        <f>if($B181="","",if($L181=Dashboard!$C$3,"n/a","Currency:"&amp;$L181&amp;Dashboard!$C$3))</f>
        <v/>
      </c>
      <c r="AC181" s="88" t="str">
        <f t="shared" si="13"/>
        <v/>
      </c>
      <c r="AD181" s="89">
        <f t="shared" si="14"/>
        <v>0</v>
      </c>
      <c r="AE181" s="90">
        <f t="shared" si="15"/>
        <v>0</v>
      </c>
    </row>
    <row r="182">
      <c r="A182" s="1"/>
      <c r="B182" s="404"/>
      <c r="C182" s="405"/>
      <c r="D182" s="405"/>
      <c r="E182" s="405"/>
      <c r="F182" s="406"/>
      <c r="G182" s="44">
        <f t="shared" si="1"/>
        <v>0</v>
      </c>
      <c r="H182" s="93"/>
      <c r="I182" s="92"/>
      <c r="J182" s="95"/>
      <c r="K182" s="1"/>
      <c r="L182" s="50" t="str">
        <f t="array" ref="L182">if($B182="","",index(Setup!$C$52:$C$201,match($D182,Setup!$B$52:$B$201,0),0))</f>
        <v/>
      </c>
      <c r="M182" s="52" t="str">
        <f t="shared" si="2"/>
        <v/>
      </c>
      <c r="N182" s="58">
        <f t="shared" si="3"/>
        <v>0</v>
      </c>
      <c r="O182" s="64" t="str">
        <f t="shared" si="4"/>
        <v/>
      </c>
      <c r="P182" s="64">
        <f t="shared" si="5"/>
        <v>0</v>
      </c>
      <c r="Q182" s="64">
        <f t="shared" si="6"/>
        <v>0</v>
      </c>
      <c r="R182" s="68">
        <f t="shared" si="7"/>
        <v>0</v>
      </c>
      <c r="S182" s="68">
        <f t="shared" si="8"/>
        <v>0</v>
      </c>
      <c r="T182" s="71" t="str">
        <f t="shared" si="9"/>
        <v/>
      </c>
      <c r="U182" s="79" t="str">
        <f t="array" ref="U182">IF($B182="","",IF(INDEX('Your Portfolio Holdings'!$BW$7:$BW$156,match($D182,'Your Portfolio Holdings'!$B$7:$B$156,0),0)&gt;0,PRODUCT(IF(($D$5:$D$2004=$D182)*($C$5:$C$2004="Split")*($B$5:$B$2004&lt;=Dashboard!$C$2)*($B$5:$B$2004&gt;$B182),$J$5:$J$2004,1)),1))</f>
        <v/>
      </c>
      <c r="V182" s="79">
        <f t="shared" si="10"/>
        <v>0</v>
      </c>
      <c r="W182" s="79" t="str">
        <f t="array" ref="W182">IF($B182="","",IF(INDEX('Your Portfolio Holdings'!$BW$7:$BW$156,match($D182,'Your Portfolio Holdings'!$B$7:$B$156,0),0)&gt;0,PRODUCT(IF(($D$5:$D$2004=$D182)*($C$5:$C$2004="Split")*($B$5:$B$2004&lt;=Dashboard!$C$54)*($B$5:$B$2004&gt;$B182),$J$5:$J$2004,1)),1))</f>
        <v/>
      </c>
      <c r="X182" s="79">
        <f t="shared" si="11"/>
        <v>0</v>
      </c>
      <c r="Y182" s="79" t="str">
        <f t="array" ref="Y182">IF($B182="","",IF(INDEX('Your Portfolio Holdings'!$BW$7:$BW$156,match($D182,'Your Portfolio Holdings'!$B$7:$B$156,0),0)&gt;0,PRODUCT(IF(($D$5:$D$2004=$D182)*($C$5:$C$2004="Split")*($B$5:$B$2004&lt;=Dashboard!$C$55)*($B$5:$B$2004&gt;$B182),$J$5:$J$2004,1)),1))</f>
        <v/>
      </c>
      <c r="Z182" s="79">
        <f t="shared" si="12"/>
        <v>0</v>
      </c>
      <c r="AA182" s="79" t="str">
        <f>IF($B181="","",IF(AND($B182&gt;Dashboard!$C$54,$B182&lt;=Dashboard!$C$55,OR($C182="Buy",$C182="Sell",$C182="Dividend",$C182="Return of capital")),MAX(AA$5:AA181)+1,0))</f>
        <v/>
      </c>
      <c r="AB182" s="79" t="str">
        <f>if($B182="","",if($L182=Dashboard!$C$3,"n/a","Currency:"&amp;$L182&amp;Dashboard!$C$3))</f>
        <v/>
      </c>
      <c r="AC182" s="88" t="str">
        <f t="shared" si="13"/>
        <v/>
      </c>
      <c r="AD182" s="89">
        <f t="shared" si="14"/>
        <v>0</v>
      </c>
      <c r="AE182" s="90">
        <f t="shared" si="15"/>
        <v>0</v>
      </c>
    </row>
    <row r="183">
      <c r="A183" s="1"/>
      <c r="B183" s="404"/>
      <c r="C183" s="405"/>
      <c r="D183" s="405"/>
      <c r="E183" s="405"/>
      <c r="F183" s="406"/>
      <c r="G183" s="44">
        <f t="shared" si="1"/>
        <v>0</v>
      </c>
      <c r="H183" s="93"/>
      <c r="I183" s="92"/>
      <c r="J183" s="95"/>
      <c r="K183" s="1"/>
      <c r="L183" s="50" t="str">
        <f t="array" ref="L183">if($B183="","",index(Setup!$C$52:$C$201,match($D183,Setup!$B$52:$B$201,0),0))</f>
        <v/>
      </c>
      <c r="M183" s="52" t="str">
        <f t="shared" si="2"/>
        <v/>
      </c>
      <c r="N183" s="58">
        <f t="shared" si="3"/>
        <v>0</v>
      </c>
      <c r="O183" s="64" t="str">
        <f t="shared" si="4"/>
        <v/>
      </c>
      <c r="P183" s="64">
        <f t="shared" si="5"/>
        <v>0</v>
      </c>
      <c r="Q183" s="64">
        <f t="shared" si="6"/>
        <v>0</v>
      </c>
      <c r="R183" s="68">
        <f t="shared" si="7"/>
        <v>0</v>
      </c>
      <c r="S183" s="68">
        <f t="shared" si="8"/>
        <v>0</v>
      </c>
      <c r="T183" s="71" t="str">
        <f t="shared" si="9"/>
        <v/>
      </c>
      <c r="U183" s="79" t="str">
        <f t="array" ref="U183">IF($B183="","",IF(INDEX('Your Portfolio Holdings'!$BW$7:$BW$156,match($D183,'Your Portfolio Holdings'!$B$7:$B$156,0),0)&gt;0,PRODUCT(IF(($D$5:$D$2004=$D183)*($C$5:$C$2004="Split")*($B$5:$B$2004&lt;=Dashboard!$C$2)*($B$5:$B$2004&gt;$B183),$J$5:$J$2004,1)),1))</f>
        <v/>
      </c>
      <c r="V183" s="79">
        <f t="shared" si="10"/>
        <v>0</v>
      </c>
      <c r="W183" s="79" t="str">
        <f t="array" ref="W183">IF($B183="","",IF(INDEX('Your Portfolio Holdings'!$BW$7:$BW$156,match($D183,'Your Portfolio Holdings'!$B$7:$B$156,0),0)&gt;0,PRODUCT(IF(($D$5:$D$2004=$D183)*($C$5:$C$2004="Split")*($B$5:$B$2004&lt;=Dashboard!$C$54)*($B$5:$B$2004&gt;$B183),$J$5:$J$2004,1)),1))</f>
        <v/>
      </c>
      <c r="X183" s="79">
        <f t="shared" si="11"/>
        <v>0</v>
      </c>
      <c r="Y183" s="79" t="str">
        <f t="array" ref="Y183">IF($B183="","",IF(INDEX('Your Portfolio Holdings'!$BW$7:$BW$156,match($D183,'Your Portfolio Holdings'!$B$7:$B$156,0),0)&gt;0,PRODUCT(IF(($D$5:$D$2004=$D183)*($C$5:$C$2004="Split")*($B$5:$B$2004&lt;=Dashboard!$C$55)*($B$5:$B$2004&gt;$B183),$J$5:$J$2004,1)),1))</f>
        <v/>
      </c>
      <c r="Z183" s="79">
        <f t="shared" si="12"/>
        <v>0</v>
      </c>
      <c r="AA183" s="79" t="str">
        <f>IF($B182="","",IF(AND($B183&gt;Dashboard!$C$54,$B183&lt;=Dashboard!$C$55,OR($C183="Buy",$C183="Sell",$C183="Dividend",$C183="Return of capital")),MAX(AA$5:AA182)+1,0))</f>
        <v/>
      </c>
      <c r="AB183" s="79" t="str">
        <f>if($B183="","",if($L183=Dashboard!$C$3,"n/a","Currency:"&amp;$L183&amp;Dashboard!$C$3))</f>
        <v/>
      </c>
      <c r="AC183" s="88" t="str">
        <f t="shared" si="13"/>
        <v/>
      </c>
      <c r="AD183" s="89">
        <f t="shared" si="14"/>
        <v>0</v>
      </c>
      <c r="AE183" s="90">
        <f t="shared" si="15"/>
        <v>0</v>
      </c>
    </row>
    <row r="184">
      <c r="A184" s="1"/>
      <c r="B184" s="404"/>
      <c r="C184" s="405"/>
      <c r="D184" s="405"/>
      <c r="E184" s="405"/>
      <c r="F184" s="406"/>
      <c r="G184" s="44">
        <f t="shared" si="1"/>
        <v>0</v>
      </c>
      <c r="H184" s="93"/>
      <c r="I184" s="92"/>
      <c r="J184" s="95"/>
      <c r="K184" s="1"/>
      <c r="L184" s="50" t="str">
        <f t="array" ref="L184">if($B184="","",index(Setup!$C$52:$C$201,match($D184,Setup!$B$52:$B$201,0),0))</f>
        <v/>
      </c>
      <c r="M184" s="52" t="str">
        <f t="shared" si="2"/>
        <v/>
      </c>
      <c r="N184" s="58">
        <f t="shared" si="3"/>
        <v>0</v>
      </c>
      <c r="O184" s="64" t="str">
        <f t="shared" si="4"/>
        <v/>
      </c>
      <c r="P184" s="64">
        <f t="shared" si="5"/>
        <v>0</v>
      </c>
      <c r="Q184" s="64">
        <f t="shared" si="6"/>
        <v>0</v>
      </c>
      <c r="R184" s="68">
        <f t="shared" si="7"/>
        <v>0</v>
      </c>
      <c r="S184" s="68">
        <f t="shared" si="8"/>
        <v>0</v>
      </c>
      <c r="T184" s="71" t="str">
        <f t="shared" si="9"/>
        <v/>
      </c>
      <c r="U184" s="79" t="str">
        <f t="array" ref="U184">IF($B184="","",IF(INDEX('Your Portfolio Holdings'!$BW$7:$BW$156,match($D184,'Your Portfolio Holdings'!$B$7:$B$156,0),0)&gt;0,PRODUCT(IF(($D$5:$D$2004=$D184)*($C$5:$C$2004="Split")*($B$5:$B$2004&lt;=Dashboard!$C$2)*($B$5:$B$2004&gt;$B184),$J$5:$J$2004,1)),1))</f>
        <v/>
      </c>
      <c r="V184" s="79">
        <f t="shared" si="10"/>
        <v>0</v>
      </c>
      <c r="W184" s="79" t="str">
        <f t="array" ref="W184">IF($B184="","",IF(INDEX('Your Portfolio Holdings'!$BW$7:$BW$156,match($D184,'Your Portfolio Holdings'!$B$7:$B$156,0),0)&gt;0,PRODUCT(IF(($D$5:$D$2004=$D184)*($C$5:$C$2004="Split")*($B$5:$B$2004&lt;=Dashboard!$C$54)*($B$5:$B$2004&gt;$B184),$J$5:$J$2004,1)),1))</f>
        <v/>
      </c>
      <c r="X184" s="79">
        <f t="shared" si="11"/>
        <v>0</v>
      </c>
      <c r="Y184" s="79" t="str">
        <f t="array" ref="Y184">IF($B184="","",IF(INDEX('Your Portfolio Holdings'!$BW$7:$BW$156,match($D184,'Your Portfolio Holdings'!$B$7:$B$156,0),0)&gt;0,PRODUCT(IF(($D$5:$D$2004=$D184)*($C$5:$C$2004="Split")*($B$5:$B$2004&lt;=Dashboard!$C$55)*($B$5:$B$2004&gt;$B184),$J$5:$J$2004,1)),1))</f>
        <v/>
      </c>
      <c r="Z184" s="79">
        <f t="shared" si="12"/>
        <v>0</v>
      </c>
      <c r="AA184" s="79" t="str">
        <f>IF($B183="","",IF(AND($B184&gt;Dashboard!$C$54,$B184&lt;=Dashboard!$C$55,OR($C184="Buy",$C184="Sell",$C184="Dividend",$C184="Return of capital")),MAX(AA$5:AA183)+1,0))</f>
        <v/>
      </c>
      <c r="AB184" s="79" t="str">
        <f>if($B184="","",if($L184=Dashboard!$C$3,"n/a","Currency:"&amp;$L184&amp;Dashboard!$C$3))</f>
        <v/>
      </c>
      <c r="AC184" s="88" t="str">
        <f t="shared" si="13"/>
        <v/>
      </c>
      <c r="AD184" s="89">
        <f t="shared" si="14"/>
        <v>0</v>
      </c>
      <c r="AE184" s="90">
        <f t="shared" si="15"/>
        <v>0</v>
      </c>
    </row>
    <row r="185">
      <c r="A185" s="1"/>
      <c r="B185" s="404"/>
      <c r="C185" s="405"/>
      <c r="D185" s="405"/>
      <c r="E185" s="405"/>
      <c r="F185" s="406"/>
      <c r="G185" s="44">
        <f t="shared" si="1"/>
        <v>0</v>
      </c>
      <c r="H185" s="93"/>
      <c r="I185" s="92"/>
      <c r="J185" s="95"/>
      <c r="K185" s="1"/>
      <c r="L185" s="50" t="str">
        <f t="array" ref="L185">if($B185="","",index(Setup!$C$52:$C$201,match($D185,Setup!$B$52:$B$201,0),0))</f>
        <v/>
      </c>
      <c r="M185" s="52" t="str">
        <f t="shared" si="2"/>
        <v/>
      </c>
      <c r="N185" s="58">
        <f t="shared" si="3"/>
        <v>0</v>
      </c>
      <c r="O185" s="64" t="str">
        <f t="shared" si="4"/>
        <v/>
      </c>
      <c r="P185" s="64">
        <f t="shared" si="5"/>
        <v>0</v>
      </c>
      <c r="Q185" s="64">
        <f t="shared" si="6"/>
        <v>0</v>
      </c>
      <c r="R185" s="68">
        <f t="shared" si="7"/>
        <v>0</v>
      </c>
      <c r="S185" s="68">
        <f t="shared" si="8"/>
        <v>0</v>
      </c>
      <c r="T185" s="71" t="str">
        <f t="shared" si="9"/>
        <v/>
      </c>
      <c r="U185" s="79" t="str">
        <f t="array" ref="U185">IF($B185="","",IF(INDEX('Your Portfolio Holdings'!$BW$7:$BW$156,match($D185,'Your Portfolio Holdings'!$B$7:$B$156,0),0)&gt;0,PRODUCT(IF(($D$5:$D$2004=$D185)*($C$5:$C$2004="Split")*($B$5:$B$2004&lt;=Dashboard!$C$2)*($B$5:$B$2004&gt;$B185),$J$5:$J$2004,1)),1))</f>
        <v/>
      </c>
      <c r="V185" s="79">
        <f t="shared" si="10"/>
        <v>0</v>
      </c>
      <c r="W185" s="79" t="str">
        <f t="array" ref="W185">IF($B185="","",IF(INDEX('Your Portfolio Holdings'!$BW$7:$BW$156,match($D185,'Your Portfolio Holdings'!$B$7:$B$156,0),0)&gt;0,PRODUCT(IF(($D$5:$D$2004=$D185)*($C$5:$C$2004="Split")*($B$5:$B$2004&lt;=Dashboard!$C$54)*($B$5:$B$2004&gt;$B185),$J$5:$J$2004,1)),1))</f>
        <v/>
      </c>
      <c r="X185" s="79">
        <f t="shared" si="11"/>
        <v>0</v>
      </c>
      <c r="Y185" s="79" t="str">
        <f t="array" ref="Y185">IF($B185="","",IF(INDEX('Your Portfolio Holdings'!$BW$7:$BW$156,match($D185,'Your Portfolio Holdings'!$B$7:$B$156,0),0)&gt;0,PRODUCT(IF(($D$5:$D$2004=$D185)*($C$5:$C$2004="Split")*($B$5:$B$2004&lt;=Dashboard!$C$55)*($B$5:$B$2004&gt;$B185),$J$5:$J$2004,1)),1))</f>
        <v/>
      </c>
      <c r="Z185" s="79">
        <f t="shared" si="12"/>
        <v>0</v>
      </c>
      <c r="AA185" s="79" t="str">
        <f>IF($B184="","",IF(AND($B185&gt;Dashboard!$C$54,$B185&lt;=Dashboard!$C$55,OR($C185="Buy",$C185="Sell",$C185="Dividend",$C185="Return of capital")),MAX(AA$5:AA184)+1,0))</f>
        <v/>
      </c>
      <c r="AB185" s="79" t="str">
        <f>if($B185="","",if($L185=Dashboard!$C$3,"n/a","Currency:"&amp;$L185&amp;Dashboard!$C$3))</f>
        <v/>
      </c>
      <c r="AC185" s="88" t="str">
        <f t="shared" si="13"/>
        <v/>
      </c>
      <c r="AD185" s="89">
        <f t="shared" si="14"/>
        <v>0</v>
      </c>
      <c r="AE185" s="90">
        <f t="shared" si="15"/>
        <v>0</v>
      </c>
    </row>
    <row r="186">
      <c r="A186" s="1"/>
      <c r="B186" s="404"/>
      <c r="C186" s="405"/>
      <c r="D186" s="405"/>
      <c r="E186" s="405"/>
      <c r="F186" s="406"/>
      <c r="G186" s="44">
        <f t="shared" si="1"/>
        <v>0</v>
      </c>
      <c r="H186" s="93"/>
      <c r="I186" s="92"/>
      <c r="J186" s="95"/>
      <c r="K186" s="1"/>
      <c r="L186" s="50" t="str">
        <f t="array" ref="L186">if($B186="","",index(Setup!$C$52:$C$201,match($D186,Setup!$B$52:$B$201,0),0))</f>
        <v/>
      </c>
      <c r="M186" s="52" t="str">
        <f t="shared" si="2"/>
        <v/>
      </c>
      <c r="N186" s="58">
        <f t="shared" si="3"/>
        <v>0</v>
      </c>
      <c r="O186" s="64" t="str">
        <f t="shared" si="4"/>
        <v/>
      </c>
      <c r="P186" s="64">
        <f t="shared" si="5"/>
        <v>0</v>
      </c>
      <c r="Q186" s="64">
        <f t="shared" si="6"/>
        <v>0</v>
      </c>
      <c r="R186" s="68">
        <f t="shared" si="7"/>
        <v>0</v>
      </c>
      <c r="S186" s="68">
        <f t="shared" si="8"/>
        <v>0</v>
      </c>
      <c r="T186" s="71" t="str">
        <f t="shared" si="9"/>
        <v/>
      </c>
      <c r="U186" s="79" t="str">
        <f t="array" ref="U186">IF($B186="","",IF(INDEX('Your Portfolio Holdings'!$BW$7:$BW$156,match($D186,'Your Portfolio Holdings'!$B$7:$B$156,0),0)&gt;0,PRODUCT(IF(($D$5:$D$2004=$D186)*($C$5:$C$2004="Split")*($B$5:$B$2004&lt;=Dashboard!$C$2)*($B$5:$B$2004&gt;$B186),$J$5:$J$2004,1)),1))</f>
        <v/>
      </c>
      <c r="V186" s="79">
        <f t="shared" si="10"/>
        <v>0</v>
      </c>
      <c r="W186" s="79" t="str">
        <f t="array" ref="W186">IF($B186="","",IF(INDEX('Your Portfolio Holdings'!$BW$7:$BW$156,match($D186,'Your Portfolio Holdings'!$B$7:$B$156,0),0)&gt;0,PRODUCT(IF(($D$5:$D$2004=$D186)*($C$5:$C$2004="Split")*($B$5:$B$2004&lt;=Dashboard!$C$54)*($B$5:$B$2004&gt;$B186),$J$5:$J$2004,1)),1))</f>
        <v/>
      </c>
      <c r="X186" s="79">
        <f t="shared" si="11"/>
        <v>0</v>
      </c>
      <c r="Y186" s="79" t="str">
        <f t="array" ref="Y186">IF($B186="","",IF(INDEX('Your Portfolio Holdings'!$BW$7:$BW$156,match($D186,'Your Portfolio Holdings'!$B$7:$B$156,0),0)&gt;0,PRODUCT(IF(($D$5:$D$2004=$D186)*($C$5:$C$2004="Split")*($B$5:$B$2004&lt;=Dashboard!$C$55)*($B$5:$B$2004&gt;$B186),$J$5:$J$2004,1)),1))</f>
        <v/>
      </c>
      <c r="Z186" s="79">
        <f t="shared" si="12"/>
        <v>0</v>
      </c>
      <c r="AA186" s="79" t="str">
        <f>IF($B185="","",IF(AND($B186&gt;Dashboard!$C$54,$B186&lt;=Dashboard!$C$55,OR($C186="Buy",$C186="Sell",$C186="Dividend",$C186="Return of capital")),MAX(AA$5:AA185)+1,0))</f>
        <v/>
      </c>
      <c r="AB186" s="79" t="str">
        <f>if($B186="","",if($L186=Dashboard!$C$3,"n/a","Currency:"&amp;$L186&amp;Dashboard!$C$3))</f>
        <v/>
      </c>
      <c r="AC186" s="88" t="str">
        <f t="shared" si="13"/>
        <v/>
      </c>
      <c r="AD186" s="89">
        <f t="shared" si="14"/>
        <v>0</v>
      </c>
      <c r="AE186" s="90">
        <f t="shared" si="15"/>
        <v>0</v>
      </c>
    </row>
    <row r="187">
      <c r="A187" s="1"/>
      <c r="B187" s="404"/>
      <c r="C187" s="405"/>
      <c r="D187" s="405"/>
      <c r="E187" s="405"/>
      <c r="F187" s="406"/>
      <c r="G187" s="44">
        <f t="shared" si="1"/>
        <v>0</v>
      </c>
      <c r="H187" s="93"/>
      <c r="I187" s="92"/>
      <c r="J187" s="95"/>
      <c r="K187" s="1"/>
      <c r="L187" s="50" t="str">
        <f t="array" ref="L187">if($B187="","",index(Setup!$C$52:$C$201,match($D187,Setup!$B$52:$B$201,0),0))</f>
        <v/>
      </c>
      <c r="M187" s="52" t="str">
        <f t="shared" si="2"/>
        <v/>
      </c>
      <c r="N187" s="58">
        <f t="shared" si="3"/>
        <v>0</v>
      </c>
      <c r="O187" s="64" t="str">
        <f t="shared" si="4"/>
        <v/>
      </c>
      <c r="P187" s="64">
        <f t="shared" si="5"/>
        <v>0</v>
      </c>
      <c r="Q187" s="64">
        <f t="shared" si="6"/>
        <v>0</v>
      </c>
      <c r="R187" s="68">
        <f t="shared" si="7"/>
        <v>0</v>
      </c>
      <c r="S187" s="68">
        <f t="shared" si="8"/>
        <v>0</v>
      </c>
      <c r="T187" s="71" t="str">
        <f t="shared" si="9"/>
        <v/>
      </c>
      <c r="U187" s="79" t="str">
        <f t="array" ref="U187">IF($B187="","",IF(INDEX('Your Portfolio Holdings'!$BW$7:$BW$156,match($D187,'Your Portfolio Holdings'!$B$7:$B$156,0),0)&gt;0,PRODUCT(IF(($D$5:$D$2004=$D187)*($C$5:$C$2004="Split")*($B$5:$B$2004&lt;=Dashboard!$C$2)*($B$5:$B$2004&gt;$B187),$J$5:$J$2004,1)),1))</f>
        <v/>
      </c>
      <c r="V187" s="79">
        <f t="shared" si="10"/>
        <v>0</v>
      </c>
      <c r="W187" s="79" t="str">
        <f t="array" ref="W187">IF($B187="","",IF(INDEX('Your Portfolio Holdings'!$BW$7:$BW$156,match($D187,'Your Portfolio Holdings'!$B$7:$B$156,0),0)&gt;0,PRODUCT(IF(($D$5:$D$2004=$D187)*($C$5:$C$2004="Split")*($B$5:$B$2004&lt;=Dashboard!$C$54)*($B$5:$B$2004&gt;$B187),$J$5:$J$2004,1)),1))</f>
        <v/>
      </c>
      <c r="X187" s="79">
        <f t="shared" si="11"/>
        <v>0</v>
      </c>
      <c r="Y187" s="79" t="str">
        <f t="array" ref="Y187">IF($B187="","",IF(INDEX('Your Portfolio Holdings'!$BW$7:$BW$156,match($D187,'Your Portfolio Holdings'!$B$7:$B$156,0),0)&gt;0,PRODUCT(IF(($D$5:$D$2004=$D187)*($C$5:$C$2004="Split")*($B$5:$B$2004&lt;=Dashboard!$C$55)*($B$5:$B$2004&gt;$B187),$J$5:$J$2004,1)),1))</f>
        <v/>
      </c>
      <c r="Z187" s="79">
        <f t="shared" si="12"/>
        <v>0</v>
      </c>
      <c r="AA187" s="79" t="str">
        <f>IF($B186="","",IF(AND($B187&gt;Dashboard!$C$54,$B187&lt;=Dashboard!$C$55,OR($C187="Buy",$C187="Sell",$C187="Dividend",$C187="Return of capital")),MAX(AA$5:AA186)+1,0))</f>
        <v/>
      </c>
      <c r="AB187" s="79" t="str">
        <f>if($B187="","",if($L187=Dashboard!$C$3,"n/a","Currency:"&amp;$L187&amp;Dashboard!$C$3))</f>
        <v/>
      </c>
      <c r="AC187" s="88" t="str">
        <f t="shared" si="13"/>
        <v/>
      </c>
      <c r="AD187" s="89">
        <f t="shared" si="14"/>
        <v>0</v>
      </c>
      <c r="AE187" s="90">
        <f t="shared" si="15"/>
        <v>0</v>
      </c>
    </row>
    <row r="188">
      <c r="A188" s="1"/>
      <c r="B188" s="404"/>
      <c r="C188" s="405"/>
      <c r="D188" s="405"/>
      <c r="E188" s="405"/>
      <c r="F188" s="406"/>
      <c r="G188" s="44">
        <f t="shared" si="1"/>
        <v>0</v>
      </c>
      <c r="H188" s="93"/>
      <c r="I188" s="92"/>
      <c r="J188" s="95"/>
      <c r="K188" s="1"/>
      <c r="L188" s="50" t="str">
        <f t="array" ref="L188">if($B188="","",index(Setup!$C$52:$C$201,match($D188,Setup!$B$52:$B$201,0),0))</f>
        <v/>
      </c>
      <c r="M188" s="52" t="str">
        <f t="shared" si="2"/>
        <v/>
      </c>
      <c r="N188" s="58">
        <f t="shared" si="3"/>
        <v>0</v>
      </c>
      <c r="O188" s="64" t="str">
        <f t="shared" si="4"/>
        <v/>
      </c>
      <c r="P188" s="64">
        <f t="shared" si="5"/>
        <v>0</v>
      </c>
      <c r="Q188" s="64">
        <f t="shared" si="6"/>
        <v>0</v>
      </c>
      <c r="R188" s="68">
        <f t="shared" si="7"/>
        <v>0</v>
      </c>
      <c r="S188" s="68">
        <f t="shared" si="8"/>
        <v>0</v>
      </c>
      <c r="T188" s="71" t="str">
        <f t="shared" si="9"/>
        <v/>
      </c>
      <c r="U188" s="79" t="str">
        <f t="array" ref="U188">IF($B188="","",IF(INDEX('Your Portfolio Holdings'!$BW$7:$BW$156,match($D188,'Your Portfolio Holdings'!$B$7:$B$156,0),0)&gt;0,PRODUCT(IF(($D$5:$D$2004=$D188)*($C$5:$C$2004="Split")*($B$5:$B$2004&lt;=Dashboard!$C$2)*($B$5:$B$2004&gt;$B188),$J$5:$J$2004,1)),1))</f>
        <v/>
      </c>
      <c r="V188" s="79">
        <f t="shared" si="10"/>
        <v>0</v>
      </c>
      <c r="W188" s="79" t="str">
        <f t="array" ref="W188">IF($B188="","",IF(INDEX('Your Portfolio Holdings'!$BW$7:$BW$156,match($D188,'Your Portfolio Holdings'!$B$7:$B$156,0),0)&gt;0,PRODUCT(IF(($D$5:$D$2004=$D188)*($C$5:$C$2004="Split")*($B$5:$B$2004&lt;=Dashboard!$C$54)*($B$5:$B$2004&gt;$B188),$J$5:$J$2004,1)),1))</f>
        <v/>
      </c>
      <c r="X188" s="79">
        <f t="shared" si="11"/>
        <v>0</v>
      </c>
      <c r="Y188" s="79" t="str">
        <f t="array" ref="Y188">IF($B188="","",IF(INDEX('Your Portfolio Holdings'!$BW$7:$BW$156,match($D188,'Your Portfolio Holdings'!$B$7:$B$156,0),0)&gt;0,PRODUCT(IF(($D$5:$D$2004=$D188)*($C$5:$C$2004="Split")*($B$5:$B$2004&lt;=Dashboard!$C$55)*($B$5:$B$2004&gt;$B188),$J$5:$J$2004,1)),1))</f>
        <v/>
      </c>
      <c r="Z188" s="79">
        <f t="shared" si="12"/>
        <v>0</v>
      </c>
      <c r="AA188" s="79" t="str">
        <f>IF($B187="","",IF(AND($B188&gt;Dashboard!$C$54,$B188&lt;=Dashboard!$C$55,OR($C188="Buy",$C188="Sell",$C188="Dividend",$C188="Return of capital")),MAX(AA$5:AA187)+1,0))</f>
        <v/>
      </c>
      <c r="AB188" s="79" t="str">
        <f>if($B188="","",if($L188=Dashboard!$C$3,"n/a","Currency:"&amp;$L188&amp;Dashboard!$C$3))</f>
        <v/>
      </c>
      <c r="AC188" s="88" t="str">
        <f t="shared" si="13"/>
        <v/>
      </c>
      <c r="AD188" s="89">
        <f t="shared" si="14"/>
        <v>0</v>
      </c>
      <c r="AE188" s="90">
        <f t="shared" si="15"/>
        <v>0</v>
      </c>
    </row>
    <row r="189">
      <c r="A189" s="1"/>
      <c r="B189" s="404"/>
      <c r="C189" s="405"/>
      <c r="D189" s="405"/>
      <c r="E189" s="405"/>
      <c r="F189" s="406"/>
      <c r="G189" s="44">
        <f t="shared" si="1"/>
        <v>0</v>
      </c>
      <c r="H189" s="93"/>
      <c r="I189" s="92"/>
      <c r="J189" s="95"/>
      <c r="K189" s="1"/>
      <c r="L189" s="50" t="str">
        <f t="array" ref="L189">if($B189="","",index(Setup!$C$52:$C$201,match($D189,Setup!$B$52:$B$201,0),0))</f>
        <v/>
      </c>
      <c r="M189" s="52" t="str">
        <f t="shared" si="2"/>
        <v/>
      </c>
      <c r="N189" s="58">
        <f t="shared" si="3"/>
        <v>0</v>
      </c>
      <c r="O189" s="64" t="str">
        <f t="shared" si="4"/>
        <v/>
      </c>
      <c r="P189" s="64">
        <f t="shared" si="5"/>
        <v>0</v>
      </c>
      <c r="Q189" s="64">
        <f t="shared" si="6"/>
        <v>0</v>
      </c>
      <c r="R189" s="68">
        <f t="shared" si="7"/>
        <v>0</v>
      </c>
      <c r="S189" s="68">
        <f t="shared" si="8"/>
        <v>0</v>
      </c>
      <c r="T189" s="71" t="str">
        <f t="shared" si="9"/>
        <v/>
      </c>
      <c r="U189" s="79" t="str">
        <f t="array" ref="U189">IF($B189="","",IF(INDEX('Your Portfolio Holdings'!$BW$7:$BW$156,match($D189,'Your Portfolio Holdings'!$B$7:$B$156,0),0)&gt;0,PRODUCT(IF(($D$5:$D$2004=$D189)*($C$5:$C$2004="Split")*($B$5:$B$2004&lt;=Dashboard!$C$2)*($B$5:$B$2004&gt;$B189),$J$5:$J$2004,1)),1))</f>
        <v/>
      </c>
      <c r="V189" s="79">
        <f t="shared" si="10"/>
        <v>0</v>
      </c>
      <c r="W189" s="79" t="str">
        <f t="array" ref="W189">IF($B189="","",IF(INDEX('Your Portfolio Holdings'!$BW$7:$BW$156,match($D189,'Your Portfolio Holdings'!$B$7:$B$156,0),0)&gt;0,PRODUCT(IF(($D$5:$D$2004=$D189)*($C$5:$C$2004="Split")*($B$5:$B$2004&lt;=Dashboard!$C$54)*($B$5:$B$2004&gt;$B189),$J$5:$J$2004,1)),1))</f>
        <v/>
      </c>
      <c r="X189" s="79">
        <f t="shared" si="11"/>
        <v>0</v>
      </c>
      <c r="Y189" s="79" t="str">
        <f t="array" ref="Y189">IF($B189="","",IF(INDEX('Your Portfolio Holdings'!$BW$7:$BW$156,match($D189,'Your Portfolio Holdings'!$B$7:$B$156,0),0)&gt;0,PRODUCT(IF(($D$5:$D$2004=$D189)*($C$5:$C$2004="Split")*($B$5:$B$2004&lt;=Dashboard!$C$55)*($B$5:$B$2004&gt;$B189),$J$5:$J$2004,1)),1))</f>
        <v/>
      </c>
      <c r="Z189" s="79">
        <f t="shared" si="12"/>
        <v>0</v>
      </c>
      <c r="AA189" s="79" t="str">
        <f>IF($B188="","",IF(AND($B189&gt;Dashboard!$C$54,$B189&lt;=Dashboard!$C$55,OR($C189="Buy",$C189="Sell",$C189="Dividend",$C189="Return of capital")),MAX(AA$5:AA188)+1,0))</f>
        <v/>
      </c>
      <c r="AB189" s="79" t="str">
        <f>if($B189="","",if($L189=Dashboard!$C$3,"n/a","Currency:"&amp;$L189&amp;Dashboard!$C$3))</f>
        <v/>
      </c>
      <c r="AC189" s="88" t="str">
        <f t="shared" si="13"/>
        <v/>
      </c>
      <c r="AD189" s="89">
        <f t="shared" si="14"/>
        <v>0</v>
      </c>
      <c r="AE189" s="90">
        <f t="shared" si="15"/>
        <v>0</v>
      </c>
    </row>
    <row r="190">
      <c r="A190" s="1"/>
      <c r="B190" s="404"/>
      <c r="C190" s="405"/>
      <c r="D190" s="405"/>
      <c r="E190" s="405"/>
      <c r="F190" s="406"/>
      <c r="G190" s="44">
        <f t="shared" si="1"/>
        <v>0</v>
      </c>
      <c r="H190" s="93"/>
      <c r="I190" s="92"/>
      <c r="J190" s="95"/>
      <c r="K190" s="1"/>
      <c r="L190" s="50" t="str">
        <f t="array" ref="L190">if($B190="","",index(Setup!$C$52:$C$201,match($D190,Setup!$B$52:$B$201,0),0))</f>
        <v/>
      </c>
      <c r="M190" s="52" t="str">
        <f t="shared" si="2"/>
        <v/>
      </c>
      <c r="N190" s="58">
        <f t="shared" si="3"/>
        <v>0</v>
      </c>
      <c r="O190" s="64" t="str">
        <f t="shared" si="4"/>
        <v/>
      </c>
      <c r="P190" s="64">
        <f t="shared" si="5"/>
        <v>0</v>
      </c>
      <c r="Q190" s="64">
        <f t="shared" si="6"/>
        <v>0</v>
      </c>
      <c r="R190" s="68">
        <f t="shared" si="7"/>
        <v>0</v>
      </c>
      <c r="S190" s="68">
        <f t="shared" si="8"/>
        <v>0</v>
      </c>
      <c r="T190" s="71" t="str">
        <f t="shared" si="9"/>
        <v/>
      </c>
      <c r="U190" s="79" t="str">
        <f t="array" ref="U190">IF($B190="","",IF(INDEX('Your Portfolio Holdings'!$BW$7:$BW$156,match($D190,'Your Portfolio Holdings'!$B$7:$B$156,0),0)&gt;0,PRODUCT(IF(($D$5:$D$2004=$D190)*($C$5:$C$2004="Split")*($B$5:$B$2004&lt;=Dashboard!$C$2)*($B$5:$B$2004&gt;$B190),$J$5:$J$2004,1)),1))</f>
        <v/>
      </c>
      <c r="V190" s="79">
        <f t="shared" si="10"/>
        <v>0</v>
      </c>
      <c r="W190" s="79" t="str">
        <f t="array" ref="W190">IF($B190="","",IF(INDEX('Your Portfolio Holdings'!$BW$7:$BW$156,match($D190,'Your Portfolio Holdings'!$B$7:$B$156,0),0)&gt;0,PRODUCT(IF(($D$5:$D$2004=$D190)*($C$5:$C$2004="Split")*($B$5:$B$2004&lt;=Dashboard!$C$54)*($B$5:$B$2004&gt;$B190),$J$5:$J$2004,1)),1))</f>
        <v/>
      </c>
      <c r="X190" s="79">
        <f t="shared" si="11"/>
        <v>0</v>
      </c>
      <c r="Y190" s="79" t="str">
        <f t="array" ref="Y190">IF($B190="","",IF(INDEX('Your Portfolio Holdings'!$BW$7:$BW$156,match($D190,'Your Portfolio Holdings'!$B$7:$B$156,0),0)&gt;0,PRODUCT(IF(($D$5:$D$2004=$D190)*($C$5:$C$2004="Split")*($B$5:$B$2004&lt;=Dashboard!$C$55)*($B$5:$B$2004&gt;$B190),$J$5:$J$2004,1)),1))</f>
        <v/>
      </c>
      <c r="Z190" s="79">
        <f t="shared" si="12"/>
        <v>0</v>
      </c>
      <c r="AA190" s="79" t="str">
        <f>IF($B189="","",IF(AND($B190&gt;Dashboard!$C$54,$B190&lt;=Dashboard!$C$55,OR($C190="Buy",$C190="Sell",$C190="Dividend",$C190="Return of capital")),MAX(AA$5:AA189)+1,0))</f>
        <v/>
      </c>
      <c r="AB190" s="79" t="str">
        <f>if($B190="","",if($L190=Dashboard!$C$3,"n/a","Currency:"&amp;$L190&amp;Dashboard!$C$3))</f>
        <v/>
      </c>
      <c r="AC190" s="88" t="str">
        <f t="shared" si="13"/>
        <v/>
      </c>
      <c r="AD190" s="89">
        <f t="shared" si="14"/>
        <v>0</v>
      </c>
      <c r="AE190" s="90">
        <f t="shared" si="15"/>
        <v>0</v>
      </c>
    </row>
    <row r="191">
      <c r="A191" s="1"/>
      <c r="B191" s="404"/>
      <c r="C191" s="405"/>
      <c r="D191" s="405"/>
      <c r="E191" s="405"/>
      <c r="F191" s="406"/>
      <c r="G191" s="44">
        <f t="shared" si="1"/>
        <v>0</v>
      </c>
      <c r="H191" s="93"/>
      <c r="I191" s="92"/>
      <c r="J191" s="95"/>
      <c r="K191" s="1"/>
      <c r="L191" s="50" t="str">
        <f t="array" ref="L191">if($B191="","",index(Setup!$C$52:$C$201,match($D191,Setup!$B$52:$B$201,0),0))</f>
        <v/>
      </c>
      <c r="M191" s="52" t="str">
        <f t="shared" si="2"/>
        <v/>
      </c>
      <c r="N191" s="58">
        <f t="shared" si="3"/>
        <v>0</v>
      </c>
      <c r="O191" s="64" t="str">
        <f t="shared" si="4"/>
        <v/>
      </c>
      <c r="P191" s="64">
        <f t="shared" si="5"/>
        <v>0</v>
      </c>
      <c r="Q191" s="64">
        <f t="shared" si="6"/>
        <v>0</v>
      </c>
      <c r="R191" s="68">
        <f t="shared" si="7"/>
        <v>0</v>
      </c>
      <c r="S191" s="68">
        <f t="shared" si="8"/>
        <v>0</v>
      </c>
      <c r="T191" s="71" t="str">
        <f t="shared" si="9"/>
        <v/>
      </c>
      <c r="U191" s="79" t="str">
        <f t="array" ref="U191">IF($B191="","",IF(INDEX('Your Portfolio Holdings'!$BW$7:$BW$156,match($D191,'Your Portfolio Holdings'!$B$7:$B$156,0),0)&gt;0,PRODUCT(IF(($D$5:$D$2004=$D191)*($C$5:$C$2004="Split")*($B$5:$B$2004&lt;=Dashboard!$C$2)*($B$5:$B$2004&gt;$B191),$J$5:$J$2004,1)),1))</f>
        <v/>
      </c>
      <c r="V191" s="79">
        <f t="shared" si="10"/>
        <v>0</v>
      </c>
      <c r="W191" s="79" t="str">
        <f t="array" ref="W191">IF($B191="","",IF(INDEX('Your Portfolio Holdings'!$BW$7:$BW$156,match($D191,'Your Portfolio Holdings'!$B$7:$B$156,0),0)&gt;0,PRODUCT(IF(($D$5:$D$2004=$D191)*($C$5:$C$2004="Split")*($B$5:$B$2004&lt;=Dashboard!$C$54)*($B$5:$B$2004&gt;$B191),$J$5:$J$2004,1)),1))</f>
        <v/>
      </c>
      <c r="X191" s="79">
        <f t="shared" si="11"/>
        <v>0</v>
      </c>
      <c r="Y191" s="79" t="str">
        <f t="array" ref="Y191">IF($B191="","",IF(INDEX('Your Portfolio Holdings'!$BW$7:$BW$156,match($D191,'Your Portfolio Holdings'!$B$7:$B$156,0),0)&gt;0,PRODUCT(IF(($D$5:$D$2004=$D191)*($C$5:$C$2004="Split")*($B$5:$B$2004&lt;=Dashboard!$C$55)*($B$5:$B$2004&gt;$B191),$J$5:$J$2004,1)),1))</f>
        <v/>
      </c>
      <c r="Z191" s="79">
        <f t="shared" si="12"/>
        <v>0</v>
      </c>
      <c r="AA191" s="79" t="str">
        <f>IF($B190="","",IF(AND($B191&gt;Dashboard!$C$54,$B191&lt;=Dashboard!$C$55,OR($C191="Buy",$C191="Sell",$C191="Dividend",$C191="Return of capital")),MAX(AA$5:AA190)+1,0))</f>
        <v/>
      </c>
      <c r="AB191" s="79" t="str">
        <f>if($B191="","",if($L191=Dashboard!$C$3,"n/a","Currency:"&amp;$L191&amp;Dashboard!$C$3))</f>
        <v/>
      </c>
      <c r="AC191" s="88" t="str">
        <f t="shared" si="13"/>
        <v/>
      </c>
      <c r="AD191" s="89">
        <f t="shared" si="14"/>
        <v>0</v>
      </c>
      <c r="AE191" s="90">
        <f t="shared" si="15"/>
        <v>0</v>
      </c>
    </row>
    <row r="192">
      <c r="A192" s="1"/>
      <c r="B192" s="404"/>
      <c r="C192" s="405"/>
      <c r="D192" s="405"/>
      <c r="E192" s="405"/>
      <c r="F192" s="406"/>
      <c r="G192" s="44">
        <f t="shared" si="1"/>
        <v>0</v>
      </c>
      <c r="H192" s="93"/>
      <c r="I192" s="92"/>
      <c r="J192" s="95"/>
      <c r="K192" s="1"/>
      <c r="L192" s="50" t="str">
        <f t="array" ref="L192">if($B192="","",index(Setup!$C$52:$C$201,match($D192,Setup!$B$52:$B$201,0),0))</f>
        <v/>
      </c>
      <c r="M192" s="52" t="str">
        <f t="shared" si="2"/>
        <v/>
      </c>
      <c r="N192" s="58">
        <f t="shared" si="3"/>
        <v>0</v>
      </c>
      <c r="O192" s="64" t="str">
        <f t="shared" si="4"/>
        <v/>
      </c>
      <c r="P192" s="64">
        <f t="shared" si="5"/>
        <v>0</v>
      </c>
      <c r="Q192" s="64">
        <f t="shared" si="6"/>
        <v>0</v>
      </c>
      <c r="R192" s="68">
        <f t="shared" si="7"/>
        <v>0</v>
      </c>
      <c r="S192" s="68">
        <f t="shared" si="8"/>
        <v>0</v>
      </c>
      <c r="T192" s="71" t="str">
        <f t="shared" si="9"/>
        <v/>
      </c>
      <c r="U192" s="79" t="str">
        <f t="array" ref="U192">IF($B192="","",IF(INDEX('Your Portfolio Holdings'!$BW$7:$BW$156,match($D192,'Your Portfolio Holdings'!$B$7:$B$156,0),0)&gt;0,PRODUCT(IF(($D$5:$D$2004=$D192)*($C$5:$C$2004="Split")*($B$5:$B$2004&lt;=Dashboard!$C$2)*($B$5:$B$2004&gt;$B192),$J$5:$J$2004,1)),1))</f>
        <v/>
      </c>
      <c r="V192" s="79">
        <f t="shared" si="10"/>
        <v>0</v>
      </c>
      <c r="W192" s="79" t="str">
        <f t="array" ref="W192">IF($B192="","",IF(INDEX('Your Portfolio Holdings'!$BW$7:$BW$156,match($D192,'Your Portfolio Holdings'!$B$7:$B$156,0),0)&gt;0,PRODUCT(IF(($D$5:$D$2004=$D192)*($C$5:$C$2004="Split")*($B$5:$B$2004&lt;=Dashboard!$C$54)*($B$5:$B$2004&gt;$B192),$J$5:$J$2004,1)),1))</f>
        <v/>
      </c>
      <c r="X192" s="79">
        <f t="shared" si="11"/>
        <v>0</v>
      </c>
      <c r="Y192" s="79" t="str">
        <f t="array" ref="Y192">IF($B192="","",IF(INDEX('Your Portfolio Holdings'!$BW$7:$BW$156,match($D192,'Your Portfolio Holdings'!$B$7:$B$156,0),0)&gt;0,PRODUCT(IF(($D$5:$D$2004=$D192)*($C$5:$C$2004="Split")*($B$5:$B$2004&lt;=Dashboard!$C$55)*($B$5:$B$2004&gt;$B192),$J$5:$J$2004,1)),1))</f>
        <v/>
      </c>
      <c r="Z192" s="79">
        <f t="shared" si="12"/>
        <v>0</v>
      </c>
      <c r="AA192" s="79" t="str">
        <f>IF($B191="","",IF(AND($B192&gt;Dashboard!$C$54,$B192&lt;=Dashboard!$C$55,OR($C192="Buy",$C192="Sell",$C192="Dividend",$C192="Return of capital")),MAX(AA$5:AA191)+1,0))</f>
        <v/>
      </c>
      <c r="AB192" s="79" t="str">
        <f>if($B192="","",if($L192=Dashboard!$C$3,"n/a","Currency:"&amp;$L192&amp;Dashboard!$C$3))</f>
        <v/>
      </c>
      <c r="AC192" s="88" t="str">
        <f t="shared" si="13"/>
        <v/>
      </c>
      <c r="AD192" s="89">
        <f t="shared" si="14"/>
        <v>0</v>
      </c>
      <c r="AE192" s="90">
        <f t="shared" si="15"/>
        <v>0</v>
      </c>
    </row>
    <row r="193">
      <c r="A193" s="1"/>
      <c r="B193" s="404"/>
      <c r="C193" s="405"/>
      <c r="D193" s="405"/>
      <c r="E193" s="405"/>
      <c r="F193" s="406"/>
      <c r="G193" s="44">
        <f t="shared" si="1"/>
        <v>0</v>
      </c>
      <c r="H193" s="93"/>
      <c r="I193" s="92"/>
      <c r="J193" s="95"/>
      <c r="K193" s="1"/>
      <c r="L193" s="50" t="str">
        <f t="array" ref="L193">if($B193="","",index(Setup!$C$52:$C$201,match($D193,Setup!$B$52:$B$201,0),0))</f>
        <v/>
      </c>
      <c r="M193" s="52" t="str">
        <f t="shared" si="2"/>
        <v/>
      </c>
      <c r="N193" s="58">
        <f t="shared" si="3"/>
        <v>0</v>
      </c>
      <c r="O193" s="64" t="str">
        <f t="shared" si="4"/>
        <v/>
      </c>
      <c r="P193" s="64">
        <f t="shared" si="5"/>
        <v>0</v>
      </c>
      <c r="Q193" s="64">
        <f t="shared" si="6"/>
        <v>0</v>
      </c>
      <c r="R193" s="68">
        <f t="shared" si="7"/>
        <v>0</v>
      </c>
      <c r="S193" s="68">
        <f t="shared" si="8"/>
        <v>0</v>
      </c>
      <c r="T193" s="71" t="str">
        <f t="shared" si="9"/>
        <v/>
      </c>
      <c r="U193" s="79" t="str">
        <f t="array" ref="U193">IF($B193="","",IF(INDEX('Your Portfolio Holdings'!$BW$7:$BW$156,match($D193,'Your Portfolio Holdings'!$B$7:$B$156,0),0)&gt;0,PRODUCT(IF(($D$5:$D$2004=$D193)*($C$5:$C$2004="Split")*($B$5:$B$2004&lt;=Dashboard!$C$2)*($B$5:$B$2004&gt;$B193),$J$5:$J$2004,1)),1))</f>
        <v/>
      </c>
      <c r="V193" s="79">
        <f t="shared" si="10"/>
        <v>0</v>
      </c>
      <c r="W193" s="79" t="str">
        <f t="array" ref="W193">IF($B193="","",IF(INDEX('Your Portfolio Holdings'!$BW$7:$BW$156,match($D193,'Your Portfolio Holdings'!$B$7:$B$156,0),0)&gt;0,PRODUCT(IF(($D$5:$D$2004=$D193)*($C$5:$C$2004="Split")*($B$5:$B$2004&lt;=Dashboard!$C$54)*($B$5:$B$2004&gt;$B193),$J$5:$J$2004,1)),1))</f>
        <v/>
      </c>
      <c r="X193" s="79">
        <f t="shared" si="11"/>
        <v>0</v>
      </c>
      <c r="Y193" s="79" t="str">
        <f t="array" ref="Y193">IF($B193="","",IF(INDEX('Your Portfolio Holdings'!$BW$7:$BW$156,match($D193,'Your Portfolio Holdings'!$B$7:$B$156,0),0)&gt;0,PRODUCT(IF(($D$5:$D$2004=$D193)*($C$5:$C$2004="Split")*($B$5:$B$2004&lt;=Dashboard!$C$55)*($B$5:$B$2004&gt;$B193),$J$5:$J$2004,1)),1))</f>
        <v/>
      </c>
      <c r="Z193" s="79">
        <f t="shared" si="12"/>
        <v>0</v>
      </c>
      <c r="AA193" s="79" t="str">
        <f>IF($B192="","",IF(AND($B193&gt;Dashboard!$C$54,$B193&lt;=Dashboard!$C$55,OR($C193="Buy",$C193="Sell",$C193="Dividend",$C193="Return of capital")),MAX(AA$5:AA192)+1,0))</f>
        <v/>
      </c>
      <c r="AB193" s="79" t="str">
        <f>if($B193="","",if($L193=Dashboard!$C$3,"n/a","Currency:"&amp;$L193&amp;Dashboard!$C$3))</f>
        <v/>
      </c>
      <c r="AC193" s="88" t="str">
        <f t="shared" si="13"/>
        <v/>
      </c>
      <c r="AD193" s="89">
        <f t="shared" si="14"/>
        <v>0</v>
      </c>
      <c r="AE193" s="90">
        <f t="shared" si="15"/>
        <v>0</v>
      </c>
    </row>
    <row r="194">
      <c r="A194" s="1"/>
      <c r="B194" s="404"/>
      <c r="C194" s="405"/>
      <c r="D194" s="405"/>
      <c r="E194" s="405"/>
      <c r="F194" s="406"/>
      <c r="G194" s="44">
        <f t="shared" si="1"/>
        <v>0</v>
      </c>
      <c r="H194" s="93"/>
      <c r="I194" s="92"/>
      <c r="J194" s="95"/>
      <c r="K194" s="1"/>
      <c r="L194" s="50" t="str">
        <f t="array" ref="L194">if($B194="","",index(Setup!$C$52:$C$201,match($D194,Setup!$B$52:$B$201,0),0))</f>
        <v/>
      </c>
      <c r="M194" s="52" t="str">
        <f t="shared" si="2"/>
        <v/>
      </c>
      <c r="N194" s="58">
        <f t="shared" si="3"/>
        <v>0</v>
      </c>
      <c r="O194" s="64" t="str">
        <f t="shared" si="4"/>
        <v/>
      </c>
      <c r="P194" s="64">
        <f t="shared" si="5"/>
        <v>0</v>
      </c>
      <c r="Q194" s="64">
        <f t="shared" si="6"/>
        <v>0</v>
      </c>
      <c r="R194" s="68">
        <f t="shared" si="7"/>
        <v>0</v>
      </c>
      <c r="S194" s="68">
        <f t="shared" si="8"/>
        <v>0</v>
      </c>
      <c r="T194" s="71" t="str">
        <f t="shared" si="9"/>
        <v/>
      </c>
      <c r="U194" s="79" t="str">
        <f t="array" ref="U194">IF($B194="","",IF(INDEX('Your Portfolio Holdings'!$BW$7:$BW$156,match($D194,'Your Portfolio Holdings'!$B$7:$B$156,0),0)&gt;0,PRODUCT(IF(($D$5:$D$2004=$D194)*($C$5:$C$2004="Split")*($B$5:$B$2004&lt;=Dashboard!$C$2)*($B$5:$B$2004&gt;$B194),$J$5:$J$2004,1)),1))</f>
        <v/>
      </c>
      <c r="V194" s="79">
        <f t="shared" si="10"/>
        <v>0</v>
      </c>
      <c r="W194" s="79" t="str">
        <f t="array" ref="W194">IF($B194="","",IF(INDEX('Your Portfolio Holdings'!$BW$7:$BW$156,match($D194,'Your Portfolio Holdings'!$B$7:$B$156,0),0)&gt;0,PRODUCT(IF(($D$5:$D$2004=$D194)*($C$5:$C$2004="Split")*($B$5:$B$2004&lt;=Dashboard!$C$54)*($B$5:$B$2004&gt;$B194),$J$5:$J$2004,1)),1))</f>
        <v/>
      </c>
      <c r="X194" s="79">
        <f t="shared" si="11"/>
        <v>0</v>
      </c>
      <c r="Y194" s="79" t="str">
        <f t="array" ref="Y194">IF($B194="","",IF(INDEX('Your Portfolio Holdings'!$BW$7:$BW$156,match($D194,'Your Portfolio Holdings'!$B$7:$B$156,0),0)&gt;0,PRODUCT(IF(($D$5:$D$2004=$D194)*($C$5:$C$2004="Split")*($B$5:$B$2004&lt;=Dashboard!$C$55)*($B$5:$B$2004&gt;$B194),$J$5:$J$2004,1)),1))</f>
        <v/>
      </c>
      <c r="Z194" s="79">
        <f t="shared" si="12"/>
        <v>0</v>
      </c>
      <c r="AA194" s="79" t="str">
        <f>IF($B193="","",IF(AND($B194&gt;Dashboard!$C$54,$B194&lt;=Dashboard!$C$55,OR($C194="Buy",$C194="Sell",$C194="Dividend",$C194="Return of capital")),MAX(AA$5:AA193)+1,0))</f>
        <v/>
      </c>
      <c r="AB194" s="79" t="str">
        <f>if($B194="","",if($L194=Dashboard!$C$3,"n/a","Currency:"&amp;$L194&amp;Dashboard!$C$3))</f>
        <v/>
      </c>
      <c r="AC194" s="88" t="str">
        <f t="shared" si="13"/>
        <v/>
      </c>
      <c r="AD194" s="89">
        <f t="shared" si="14"/>
        <v>0</v>
      </c>
      <c r="AE194" s="90">
        <f t="shared" si="15"/>
        <v>0</v>
      </c>
    </row>
    <row r="195">
      <c r="A195" s="1"/>
      <c r="B195" s="404"/>
      <c r="C195" s="405"/>
      <c r="D195" s="405"/>
      <c r="E195" s="405"/>
      <c r="F195" s="406"/>
      <c r="G195" s="44">
        <f t="shared" si="1"/>
        <v>0</v>
      </c>
      <c r="H195" s="93"/>
      <c r="I195" s="92"/>
      <c r="J195" s="95"/>
      <c r="K195" s="1"/>
      <c r="L195" s="50" t="str">
        <f t="array" ref="L195">if($B195="","",index(Setup!$C$52:$C$201,match($D195,Setup!$B$52:$B$201,0),0))</f>
        <v/>
      </c>
      <c r="M195" s="52" t="str">
        <f t="shared" si="2"/>
        <v/>
      </c>
      <c r="N195" s="58">
        <f t="shared" si="3"/>
        <v>0</v>
      </c>
      <c r="O195" s="64" t="str">
        <f t="shared" si="4"/>
        <v/>
      </c>
      <c r="P195" s="64">
        <f t="shared" si="5"/>
        <v>0</v>
      </c>
      <c r="Q195" s="64">
        <f t="shared" si="6"/>
        <v>0</v>
      </c>
      <c r="R195" s="68">
        <f t="shared" si="7"/>
        <v>0</v>
      </c>
      <c r="S195" s="68">
        <f t="shared" si="8"/>
        <v>0</v>
      </c>
      <c r="T195" s="71" t="str">
        <f t="shared" si="9"/>
        <v/>
      </c>
      <c r="U195" s="79" t="str">
        <f t="array" ref="U195">IF($B195="","",IF(INDEX('Your Portfolio Holdings'!$BW$7:$BW$156,match($D195,'Your Portfolio Holdings'!$B$7:$B$156,0),0)&gt;0,PRODUCT(IF(($D$5:$D$2004=$D195)*($C$5:$C$2004="Split")*($B$5:$B$2004&lt;=Dashboard!$C$2)*($B$5:$B$2004&gt;$B195),$J$5:$J$2004,1)),1))</f>
        <v/>
      </c>
      <c r="V195" s="79">
        <f t="shared" si="10"/>
        <v>0</v>
      </c>
      <c r="W195" s="79" t="str">
        <f t="array" ref="W195">IF($B195="","",IF(INDEX('Your Portfolio Holdings'!$BW$7:$BW$156,match($D195,'Your Portfolio Holdings'!$B$7:$B$156,0),0)&gt;0,PRODUCT(IF(($D$5:$D$2004=$D195)*($C$5:$C$2004="Split")*($B$5:$B$2004&lt;=Dashboard!$C$54)*($B$5:$B$2004&gt;$B195),$J$5:$J$2004,1)),1))</f>
        <v/>
      </c>
      <c r="X195" s="79">
        <f t="shared" si="11"/>
        <v>0</v>
      </c>
      <c r="Y195" s="79" t="str">
        <f t="array" ref="Y195">IF($B195="","",IF(INDEX('Your Portfolio Holdings'!$BW$7:$BW$156,match($D195,'Your Portfolio Holdings'!$B$7:$B$156,0),0)&gt;0,PRODUCT(IF(($D$5:$D$2004=$D195)*($C$5:$C$2004="Split")*($B$5:$B$2004&lt;=Dashboard!$C$55)*($B$5:$B$2004&gt;$B195),$J$5:$J$2004,1)),1))</f>
        <v/>
      </c>
      <c r="Z195" s="79">
        <f t="shared" si="12"/>
        <v>0</v>
      </c>
      <c r="AA195" s="79" t="str">
        <f>IF($B194="","",IF(AND($B195&gt;Dashboard!$C$54,$B195&lt;=Dashboard!$C$55,OR($C195="Buy",$C195="Sell",$C195="Dividend",$C195="Return of capital")),MAX(AA$5:AA194)+1,0))</f>
        <v/>
      </c>
      <c r="AB195" s="79" t="str">
        <f>if($B195="","",if($L195=Dashboard!$C$3,"n/a","Currency:"&amp;$L195&amp;Dashboard!$C$3))</f>
        <v/>
      </c>
      <c r="AC195" s="88" t="str">
        <f t="shared" si="13"/>
        <v/>
      </c>
      <c r="AD195" s="89">
        <f t="shared" si="14"/>
        <v>0</v>
      </c>
      <c r="AE195" s="90">
        <f t="shared" si="15"/>
        <v>0</v>
      </c>
    </row>
    <row r="196">
      <c r="A196" s="1"/>
      <c r="B196" s="404"/>
      <c r="C196" s="405"/>
      <c r="D196" s="405"/>
      <c r="E196" s="405"/>
      <c r="F196" s="406"/>
      <c r="G196" s="44">
        <f t="shared" si="1"/>
        <v>0</v>
      </c>
      <c r="H196" s="93"/>
      <c r="I196" s="92"/>
      <c r="J196" s="95"/>
      <c r="K196" s="1"/>
      <c r="L196" s="50" t="str">
        <f t="array" ref="L196">if($B196="","",index(Setup!$C$52:$C$201,match($D196,Setup!$B$52:$B$201,0),0))</f>
        <v/>
      </c>
      <c r="M196" s="52" t="str">
        <f t="shared" si="2"/>
        <v/>
      </c>
      <c r="N196" s="58">
        <f t="shared" si="3"/>
        <v>0</v>
      </c>
      <c r="O196" s="64" t="str">
        <f t="shared" si="4"/>
        <v/>
      </c>
      <c r="P196" s="64">
        <f t="shared" si="5"/>
        <v>0</v>
      </c>
      <c r="Q196" s="64">
        <f t="shared" si="6"/>
        <v>0</v>
      </c>
      <c r="R196" s="68">
        <f t="shared" si="7"/>
        <v>0</v>
      </c>
      <c r="S196" s="68">
        <f t="shared" si="8"/>
        <v>0</v>
      </c>
      <c r="T196" s="71" t="str">
        <f t="shared" si="9"/>
        <v/>
      </c>
      <c r="U196" s="79" t="str">
        <f t="array" ref="U196">IF($B196="","",IF(INDEX('Your Portfolio Holdings'!$BW$7:$BW$156,match($D196,'Your Portfolio Holdings'!$B$7:$B$156,0),0)&gt;0,PRODUCT(IF(($D$5:$D$2004=$D196)*($C$5:$C$2004="Split")*($B$5:$B$2004&lt;=Dashboard!$C$2)*($B$5:$B$2004&gt;$B196),$J$5:$J$2004,1)),1))</f>
        <v/>
      </c>
      <c r="V196" s="79">
        <f t="shared" si="10"/>
        <v>0</v>
      </c>
      <c r="W196" s="79" t="str">
        <f t="array" ref="W196">IF($B196="","",IF(INDEX('Your Portfolio Holdings'!$BW$7:$BW$156,match($D196,'Your Portfolio Holdings'!$B$7:$B$156,0),0)&gt;0,PRODUCT(IF(($D$5:$D$2004=$D196)*($C$5:$C$2004="Split")*($B$5:$B$2004&lt;=Dashboard!$C$54)*($B$5:$B$2004&gt;$B196),$J$5:$J$2004,1)),1))</f>
        <v/>
      </c>
      <c r="X196" s="79">
        <f t="shared" si="11"/>
        <v>0</v>
      </c>
      <c r="Y196" s="79" t="str">
        <f t="array" ref="Y196">IF($B196="","",IF(INDEX('Your Portfolio Holdings'!$BW$7:$BW$156,match($D196,'Your Portfolio Holdings'!$B$7:$B$156,0),0)&gt;0,PRODUCT(IF(($D$5:$D$2004=$D196)*($C$5:$C$2004="Split")*($B$5:$B$2004&lt;=Dashboard!$C$55)*($B$5:$B$2004&gt;$B196),$J$5:$J$2004,1)),1))</f>
        <v/>
      </c>
      <c r="Z196" s="79">
        <f t="shared" si="12"/>
        <v>0</v>
      </c>
      <c r="AA196" s="79" t="str">
        <f>IF($B195="","",IF(AND($B196&gt;Dashboard!$C$54,$B196&lt;=Dashboard!$C$55,OR($C196="Buy",$C196="Sell",$C196="Dividend",$C196="Return of capital")),MAX(AA$5:AA195)+1,0))</f>
        <v/>
      </c>
      <c r="AB196" s="79" t="str">
        <f>if($B196="","",if($L196=Dashboard!$C$3,"n/a","Currency:"&amp;$L196&amp;Dashboard!$C$3))</f>
        <v/>
      </c>
      <c r="AC196" s="88" t="str">
        <f t="shared" si="13"/>
        <v/>
      </c>
      <c r="AD196" s="89">
        <f t="shared" si="14"/>
        <v>0</v>
      </c>
      <c r="AE196" s="90">
        <f t="shared" si="15"/>
        <v>0</v>
      </c>
    </row>
    <row r="197">
      <c r="A197" s="1"/>
      <c r="B197" s="404"/>
      <c r="C197" s="405"/>
      <c r="D197" s="405"/>
      <c r="E197" s="405"/>
      <c r="F197" s="406"/>
      <c r="G197" s="44">
        <f t="shared" si="1"/>
        <v>0</v>
      </c>
      <c r="H197" s="93"/>
      <c r="I197" s="92"/>
      <c r="J197" s="95"/>
      <c r="K197" s="1"/>
      <c r="L197" s="50" t="str">
        <f t="array" ref="L197">if($B197="","",index(Setup!$C$52:$C$201,match($D197,Setup!$B$52:$B$201,0),0))</f>
        <v/>
      </c>
      <c r="M197" s="52" t="str">
        <f t="shared" si="2"/>
        <v/>
      </c>
      <c r="N197" s="58">
        <f t="shared" si="3"/>
        <v>0</v>
      </c>
      <c r="O197" s="64" t="str">
        <f t="shared" si="4"/>
        <v/>
      </c>
      <c r="P197" s="64">
        <f t="shared" si="5"/>
        <v>0</v>
      </c>
      <c r="Q197" s="64">
        <f t="shared" si="6"/>
        <v>0</v>
      </c>
      <c r="R197" s="68">
        <f t="shared" si="7"/>
        <v>0</v>
      </c>
      <c r="S197" s="68">
        <f t="shared" si="8"/>
        <v>0</v>
      </c>
      <c r="T197" s="71" t="str">
        <f t="shared" si="9"/>
        <v/>
      </c>
      <c r="U197" s="79" t="str">
        <f t="array" ref="U197">IF($B197="","",IF(INDEX('Your Portfolio Holdings'!$BW$7:$BW$156,match($D197,'Your Portfolio Holdings'!$B$7:$B$156,0),0)&gt;0,PRODUCT(IF(($D$5:$D$2004=$D197)*($C$5:$C$2004="Split")*($B$5:$B$2004&lt;=Dashboard!$C$2)*($B$5:$B$2004&gt;$B197),$J$5:$J$2004,1)),1))</f>
        <v/>
      </c>
      <c r="V197" s="79">
        <f t="shared" si="10"/>
        <v>0</v>
      </c>
      <c r="W197" s="79" t="str">
        <f t="array" ref="W197">IF($B197="","",IF(INDEX('Your Portfolio Holdings'!$BW$7:$BW$156,match($D197,'Your Portfolio Holdings'!$B$7:$B$156,0),0)&gt;0,PRODUCT(IF(($D$5:$D$2004=$D197)*($C$5:$C$2004="Split")*($B$5:$B$2004&lt;=Dashboard!$C$54)*($B$5:$B$2004&gt;$B197),$J$5:$J$2004,1)),1))</f>
        <v/>
      </c>
      <c r="X197" s="79">
        <f t="shared" si="11"/>
        <v>0</v>
      </c>
      <c r="Y197" s="79" t="str">
        <f t="array" ref="Y197">IF($B197="","",IF(INDEX('Your Portfolio Holdings'!$BW$7:$BW$156,match($D197,'Your Portfolio Holdings'!$B$7:$B$156,0),0)&gt;0,PRODUCT(IF(($D$5:$D$2004=$D197)*($C$5:$C$2004="Split")*($B$5:$B$2004&lt;=Dashboard!$C$55)*($B$5:$B$2004&gt;$B197),$J$5:$J$2004,1)),1))</f>
        <v/>
      </c>
      <c r="Z197" s="79">
        <f t="shared" si="12"/>
        <v>0</v>
      </c>
      <c r="AA197" s="79" t="str">
        <f>IF($B196="","",IF(AND($B197&gt;Dashboard!$C$54,$B197&lt;=Dashboard!$C$55,OR($C197="Buy",$C197="Sell",$C197="Dividend",$C197="Return of capital")),MAX(AA$5:AA196)+1,0))</f>
        <v/>
      </c>
      <c r="AB197" s="79" t="str">
        <f>if($B197="","",if($L197=Dashboard!$C$3,"n/a","Currency:"&amp;$L197&amp;Dashboard!$C$3))</f>
        <v/>
      </c>
      <c r="AC197" s="88" t="str">
        <f t="shared" si="13"/>
        <v/>
      </c>
      <c r="AD197" s="89">
        <f t="shared" si="14"/>
        <v>0</v>
      </c>
      <c r="AE197" s="90">
        <f t="shared" si="15"/>
        <v>0</v>
      </c>
    </row>
    <row r="198">
      <c r="A198" s="1"/>
      <c r="B198" s="404"/>
      <c r="C198" s="405"/>
      <c r="D198" s="405"/>
      <c r="E198" s="405"/>
      <c r="F198" s="406"/>
      <c r="G198" s="44">
        <f t="shared" si="1"/>
        <v>0</v>
      </c>
      <c r="H198" s="93"/>
      <c r="I198" s="92"/>
      <c r="J198" s="95"/>
      <c r="K198" s="1"/>
      <c r="L198" s="50" t="str">
        <f t="array" ref="L198">if($B198="","",index(Setup!$C$52:$C$201,match($D198,Setup!$B$52:$B$201,0),0))</f>
        <v/>
      </c>
      <c r="M198" s="52" t="str">
        <f t="shared" si="2"/>
        <v/>
      </c>
      <c r="N198" s="58">
        <f t="shared" si="3"/>
        <v>0</v>
      </c>
      <c r="O198" s="64" t="str">
        <f t="shared" si="4"/>
        <v/>
      </c>
      <c r="P198" s="64">
        <f t="shared" si="5"/>
        <v>0</v>
      </c>
      <c r="Q198" s="64">
        <f t="shared" si="6"/>
        <v>0</v>
      </c>
      <c r="R198" s="68">
        <f t="shared" si="7"/>
        <v>0</v>
      </c>
      <c r="S198" s="68">
        <f t="shared" si="8"/>
        <v>0</v>
      </c>
      <c r="T198" s="71" t="str">
        <f t="shared" si="9"/>
        <v/>
      </c>
      <c r="U198" s="79" t="str">
        <f t="array" ref="U198">IF($B198="","",IF(INDEX('Your Portfolio Holdings'!$BW$7:$BW$156,match($D198,'Your Portfolio Holdings'!$B$7:$B$156,0),0)&gt;0,PRODUCT(IF(($D$5:$D$2004=$D198)*($C$5:$C$2004="Split")*($B$5:$B$2004&lt;=Dashboard!$C$2)*($B$5:$B$2004&gt;$B198),$J$5:$J$2004,1)),1))</f>
        <v/>
      </c>
      <c r="V198" s="79">
        <f t="shared" si="10"/>
        <v>0</v>
      </c>
      <c r="W198" s="79" t="str">
        <f t="array" ref="W198">IF($B198="","",IF(INDEX('Your Portfolio Holdings'!$BW$7:$BW$156,match($D198,'Your Portfolio Holdings'!$B$7:$B$156,0),0)&gt;0,PRODUCT(IF(($D$5:$D$2004=$D198)*($C$5:$C$2004="Split")*($B$5:$B$2004&lt;=Dashboard!$C$54)*($B$5:$B$2004&gt;$B198),$J$5:$J$2004,1)),1))</f>
        <v/>
      </c>
      <c r="X198" s="79">
        <f t="shared" si="11"/>
        <v>0</v>
      </c>
      <c r="Y198" s="79" t="str">
        <f t="array" ref="Y198">IF($B198="","",IF(INDEX('Your Portfolio Holdings'!$BW$7:$BW$156,match($D198,'Your Portfolio Holdings'!$B$7:$B$156,0),0)&gt;0,PRODUCT(IF(($D$5:$D$2004=$D198)*($C$5:$C$2004="Split")*($B$5:$B$2004&lt;=Dashboard!$C$55)*($B$5:$B$2004&gt;$B198),$J$5:$J$2004,1)),1))</f>
        <v/>
      </c>
      <c r="Z198" s="79">
        <f t="shared" si="12"/>
        <v>0</v>
      </c>
      <c r="AA198" s="79" t="str">
        <f>IF($B197="","",IF(AND($B198&gt;Dashboard!$C$54,$B198&lt;=Dashboard!$C$55,OR($C198="Buy",$C198="Sell",$C198="Dividend",$C198="Return of capital")),MAX(AA$5:AA197)+1,0))</f>
        <v/>
      </c>
      <c r="AB198" s="79" t="str">
        <f>if($B198="","",if($L198=Dashboard!$C$3,"n/a","Currency:"&amp;$L198&amp;Dashboard!$C$3))</f>
        <v/>
      </c>
      <c r="AC198" s="88" t="str">
        <f t="shared" si="13"/>
        <v/>
      </c>
      <c r="AD198" s="89">
        <f t="shared" si="14"/>
        <v>0</v>
      </c>
      <c r="AE198" s="90">
        <f t="shared" si="15"/>
        <v>0</v>
      </c>
    </row>
    <row r="199">
      <c r="A199" s="1"/>
      <c r="B199" s="404"/>
      <c r="C199" s="405"/>
      <c r="D199" s="405"/>
      <c r="E199" s="405"/>
      <c r="F199" s="406"/>
      <c r="G199" s="44">
        <f t="shared" si="1"/>
        <v>0</v>
      </c>
      <c r="H199" s="93"/>
      <c r="I199" s="92"/>
      <c r="J199" s="95"/>
      <c r="K199" s="1"/>
      <c r="L199" s="50" t="str">
        <f t="array" ref="L199">if($B199="","",index(Setup!$C$52:$C$201,match($D199,Setup!$B$52:$B$201,0),0))</f>
        <v/>
      </c>
      <c r="M199" s="52" t="str">
        <f t="shared" si="2"/>
        <v/>
      </c>
      <c r="N199" s="58">
        <f t="shared" si="3"/>
        <v>0</v>
      </c>
      <c r="O199" s="64" t="str">
        <f t="shared" si="4"/>
        <v/>
      </c>
      <c r="P199" s="64">
        <f t="shared" si="5"/>
        <v>0</v>
      </c>
      <c r="Q199" s="64">
        <f t="shared" si="6"/>
        <v>0</v>
      </c>
      <c r="R199" s="68">
        <f t="shared" si="7"/>
        <v>0</v>
      </c>
      <c r="S199" s="68">
        <f t="shared" si="8"/>
        <v>0</v>
      </c>
      <c r="T199" s="71" t="str">
        <f t="shared" si="9"/>
        <v/>
      </c>
      <c r="U199" s="79" t="str">
        <f t="array" ref="U199">IF($B199="","",IF(INDEX('Your Portfolio Holdings'!$BW$7:$BW$156,match($D199,'Your Portfolio Holdings'!$B$7:$B$156,0),0)&gt;0,PRODUCT(IF(($D$5:$D$2004=$D199)*($C$5:$C$2004="Split")*($B$5:$B$2004&lt;=Dashboard!$C$2)*($B$5:$B$2004&gt;$B199),$J$5:$J$2004,1)),1))</f>
        <v/>
      </c>
      <c r="V199" s="79">
        <f t="shared" si="10"/>
        <v>0</v>
      </c>
      <c r="W199" s="79" t="str">
        <f t="array" ref="W199">IF($B199="","",IF(INDEX('Your Portfolio Holdings'!$BW$7:$BW$156,match($D199,'Your Portfolio Holdings'!$B$7:$B$156,0),0)&gt;0,PRODUCT(IF(($D$5:$D$2004=$D199)*($C$5:$C$2004="Split")*($B$5:$B$2004&lt;=Dashboard!$C$54)*($B$5:$B$2004&gt;$B199),$J$5:$J$2004,1)),1))</f>
        <v/>
      </c>
      <c r="X199" s="79">
        <f t="shared" si="11"/>
        <v>0</v>
      </c>
      <c r="Y199" s="79" t="str">
        <f t="array" ref="Y199">IF($B199="","",IF(INDEX('Your Portfolio Holdings'!$BW$7:$BW$156,match($D199,'Your Portfolio Holdings'!$B$7:$B$156,0),0)&gt;0,PRODUCT(IF(($D$5:$D$2004=$D199)*($C$5:$C$2004="Split")*($B$5:$B$2004&lt;=Dashboard!$C$55)*($B$5:$B$2004&gt;$B199),$J$5:$J$2004,1)),1))</f>
        <v/>
      </c>
      <c r="Z199" s="79">
        <f t="shared" si="12"/>
        <v>0</v>
      </c>
      <c r="AA199" s="79" t="str">
        <f>IF($B198="","",IF(AND($B199&gt;Dashboard!$C$54,$B199&lt;=Dashboard!$C$55,OR($C199="Buy",$C199="Sell",$C199="Dividend",$C199="Return of capital")),MAX(AA$5:AA198)+1,0))</f>
        <v/>
      </c>
      <c r="AB199" s="79" t="str">
        <f>if($B199="","",if($L199=Dashboard!$C$3,"n/a","Currency:"&amp;$L199&amp;Dashboard!$C$3))</f>
        <v/>
      </c>
      <c r="AC199" s="88" t="str">
        <f t="shared" si="13"/>
        <v/>
      </c>
      <c r="AD199" s="89">
        <f t="shared" si="14"/>
        <v>0</v>
      </c>
      <c r="AE199" s="90">
        <f t="shared" si="15"/>
        <v>0</v>
      </c>
    </row>
    <row r="200">
      <c r="A200" s="1"/>
      <c r="B200" s="404"/>
      <c r="C200" s="405"/>
      <c r="D200" s="405"/>
      <c r="E200" s="405"/>
      <c r="F200" s="406"/>
      <c r="G200" s="44">
        <f t="shared" si="1"/>
        <v>0</v>
      </c>
      <c r="H200" s="93"/>
      <c r="I200" s="92"/>
      <c r="J200" s="95"/>
      <c r="K200" s="1"/>
      <c r="L200" s="50" t="str">
        <f t="array" ref="L200">if($B200="","",index(Setup!$C$52:$C$201,match($D200,Setup!$B$52:$B$201,0),0))</f>
        <v/>
      </c>
      <c r="M200" s="52" t="str">
        <f t="shared" si="2"/>
        <v/>
      </c>
      <c r="N200" s="58">
        <f t="shared" si="3"/>
        <v>0</v>
      </c>
      <c r="O200" s="64" t="str">
        <f t="shared" si="4"/>
        <v/>
      </c>
      <c r="P200" s="64">
        <f t="shared" si="5"/>
        <v>0</v>
      </c>
      <c r="Q200" s="64">
        <f t="shared" si="6"/>
        <v>0</v>
      </c>
      <c r="R200" s="68">
        <f t="shared" si="7"/>
        <v>0</v>
      </c>
      <c r="S200" s="68">
        <f t="shared" si="8"/>
        <v>0</v>
      </c>
      <c r="T200" s="71" t="str">
        <f t="shared" si="9"/>
        <v/>
      </c>
      <c r="U200" s="79" t="str">
        <f t="array" ref="U200">IF($B200="","",IF(INDEX('Your Portfolio Holdings'!$BW$7:$BW$156,match($D200,'Your Portfolio Holdings'!$B$7:$B$156,0),0)&gt;0,PRODUCT(IF(($D$5:$D$2004=$D200)*($C$5:$C$2004="Split")*($B$5:$B$2004&lt;=Dashboard!$C$2)*($B$5:$B$2004&gt;$B200),$J$5:$J$2004,1)),1))</f>
        <v/>
      </c>
      <c r="V200" s="79">
        <f t="shared" si="10"/>
        <v>0</v>
      </c>
      <c r="W200" s="79" t="str">
        <f t="array" ref="W200">IF($B200="","",IF(INDEX('Your Portfolio Holdings'!$BW$7:$BW$156,match($D200,'Your Portfolio Holdings'!$B$7:$B$156,0),0)&gt;0,PRODUCT(IF(($D$5:$D$2004=$D200)*($C$5:$C$2004="Split")*($B$5:$B$2004&lt;=Dashboard!$C$54)*($B$5:$B$2004&gt;$B200),$J$5:$J$2004,1)),1))</f>
        <v/>
      </c>
      <c r="X200" s="79">
        <f t="shared" si="11"/>
        <v>0</v>
      </c>
      <c r="Y200" s="79" t="str">
        <f t="array" ref="Y200">IF($B200="","",IF(INDEX('Your Portfolio Holdings'!$BW$7:$BW$156,match($D200,'Your Portfolio Holdings'!$B$7:$B$156,0),0)&gt;0,PRODUCT(IF(($D$5:$D$2004=$D200)*($C$5:$C$2004="Split")*($B$5:$B$2004&lt;=Dashboard!$C$55)*($B$5:$B$2004&gt;$B200),$J$5:$J$2004,1)),1))</f>
        <v/>
      </c>
      <c r="Z200" s="79">
        <f t="shared" si="12"/>
        <v>0</v>
      </c>
      <c r="AA200" s="79" t="str">
        <f>IF($B199="","",IF(AND($B200&gt;Dashboard!$C$54,$B200&lt;=Dashboard!$C$55,OR($C200="Buy",$C200="Sell",$C200="Dividend",$C200="Return of capital")),MAX(AA$5:AA199)+1,0))</f>
        <v/>
      </c>
      <c r="AB200" s="79" t="str">
        <f>if($B200="","",if($L200=Dashboard!$C$3,"n/a","Currency:"&amp;$L200&amp;Dashboard!$C$3))</f>
        <v/>
      </c>
      <c r="AC200" s="88" t="str">
        <f t="shared" si="13"/>
        <v/>
      </c>
      <c r="AD200" s="89">
        <f t="shared" si="14"/>
        <v>0</v>
      </c>
      <c r="AE200" s="90">
        <f t="shared" si="15"/>
        <v>0</v>
      </c>
    </row>
    <row r="201">
      <c r="A201" s="1"/>
      <c r="B201" s="404"/>
      <c r="C201" s="405"/>
      <c r="D201" s="405"/>
      <c r="E201" s="405"/>
      <c r="F201" s="406"/>
      <c r="G201" s="44">
        <f t="shared" si="1"/>
        <v>0</v>
      </c>
      <c r="H201" s="93"/>
      <c r="I201" s="92"/>
      <c r="J201" s="95"/>
      <c r="K201" s="1"/>
      <c r="L201" s="50" t="str">
        <f t="array" ref="L201">if($B201="","",index(Setup!$C$52:$C$201,match($D201,Setup!$B$52:$B$201,0),0))</f>
        <v/>
      </c>
      <c r="M201" s="52" t="str">
        <f t="shared" si="2"/>
        <v/>
      </c>
      <c r="N201" s="58">
        <f t="shared" si="3"/>
        <v>0</v>
      </c>
      <c r="O201" s="64" t="str">
        <f t="shared" si="4"/>
        <v/>
      </c>
      <c r="P201" s="64">
        <f t="shared" si="5"/>
        <v>0</v>
      </c>
      <c r="Q201" s="64">
        <f t="shared" si="6"/>
        <v>0</v>
      </c>
      <c r="R201" s="68">
        <f t="shared" si="7"/>
        <v>0</v>
      </c>
      <c r="S201" s="68">
        <f t="shared" si="8"/>
        <v>0</v>
      </c>
      <c r="T201" s="71" t="str">
        <f t="shared" si="9"/>
        <v/>
      </c>
      <c r="U201" s="79" t="str">
        <f t="array" ref="U201">IF($B201="","",IF(INDEX('Your Portfolio Holdings'!$BW$7:$BW$156,match($D201,'Your Portfolio Holdings'!$B$7:$B$156,0),0)&gt;0,PRODUCT(IF(($D$5:$D$2004=$D201)*($C$5:$C$2004="Split")*($B$5:$B$2004&lt;=Dashboard!$C$2)*($B$5:$B$2004&gt;$B201),$J$5:$J$2004,1)),1))</f>
        <v/>
      </c>
      <c r="V201" s="79">
        <f t="shared" si="10"/>
        <v>0</v>
      </c>
      <c r="W201" s="79" t="str">
        <f t="array" ref="W201">IF($B201="","",IF(INDEX('Your Portfolio Holdings'!$BW$7:$BW$156,match($D201,'Your Portfolio Holdings'!$B$7:$B$156,0),0)&gt;0,PRODUCT(IF(($D$5:$D$2004=$D201)*($C$5:$C$2004="Split")*($B$5:$B$2004&lt;=Dashboard!$C$54)*($B$5:$B$2004&gt;$B201),$J$5:$J$2004,1)),1))</f>
        <v/>
      </c>
      <c r="X201" s="79">
        <f t="shared" si="11"/>
        <v>0</v>
      </c>
      <c r="Y201" s="79" t="str">
        <f t="array" ref="Y201">IF($B201="","",IF(INDEX('Your Portfolio Holdings'!$BW$7:$BW$156,match($D201,'Your Portfolio Holdings'!$B$7:$B$156,0),0)&gt;0,PRODUCT(IF(($D$5:$D$2004=$D201)*($C$5:$C$2004="Split")*($B$5:$B$2004&lt;=Dashboard!$C$55)*($B$5:$B$2004&gt;$B201),$J$5:$J$2004,1)),1))</f>
        <v/>
      </c>
      <c r="Z201" s="79">
        <f t="shared" si="12"/>
        <v>0</v>
      </c>
      <c r="AA201" s="79" t="str">
        <f>IF($B200="","",IF(AND($B201&gt;Dashboard!$C$54,$B201&lt;=Dashboard!$C$55,OR($C201="Buy",$C201="Sell",$C201="Dividend",$C201="Return of capital")),MAX(AA$5:AA200)+1,0))</f>
        <v/>
      </c>
      <c r="AB201" s="79" t="str">
        <f>if($B201="","",if($L201=Dashboard!$C$3,"n/a","Currency:"&amp;$L201&amp;Dashboard!$C$3))</f>
        <v/>
      </c>
      <c r="AC201" s="88" t="str">
        <f t="shared" si="13"/>
        <v/>
      </c>
      <c r="AD201" s="89">
        <f t="shared" si="14"/>
        <v>0</v>
      </c>
      <c r="AE201" s="90">
        <f t="shared" si="15"/>
        <v>0</v>
      </c>
    </row>
    <row r="202">
      <c r="A202" s="1"/>
      <c r="B202" s="404"/>
      <c r="C202" s="405"/>
      <c r="D202" s="405"/>
      <c r="E202" s="405"/>
      <c r="F202" s="406"/>
      <c r="G202" s="44">
        <f t="shared" si="1"/>
        <v>0</v>
      </c>
      <c r="H202" s="93"/>
      <c r="I202" s="92"/>
      <c r="J202" s="95"/>
      <c r="K202" s="1"/>
      <c r="L202" s="50" t="str">
        <f t="array" ref="L202">if($B202="","",index(Setup!$C$52:$C$201,match($D202,Setup!$B$52:$B$201,0),0))</f>
        <v/>
      </c>
      <c r="M202" s="52" t="str">
        <f t="shared" si="2"/>
        <v/>
      </c>
      <c r="N202" s="58">
        <f t="shared" si="3"/>
        <v>0</v>
      </c>
      <c r="O202" s="64" t="str">
        <f t="shared" si="4"/>
        <v/>
      </c>
      <c r="P202" s="64">
        <f t="shared" si="5"/>
        <v>0</v>
      </c>
      <c r="Q202" s="64">
        <f t="shared" si="6"/>
        <v>0</v>
      </c>
      <c r="R202" s="68">
        <f t="shared" si="7"/>
        <v>0</v>
      </c>
      <c r="S202" s="68">
        <f t="shared" si="8"/>
        <v>0</v>
      </c>
      <c r="T202" s="71" t="str">
        <f t="shared" si="9"/>
        <v/>
      </c>
      <c r="U202" s="79" t="str">
        <f t="array" ref="U202">IF($B202="","",IF(INDEX('Your Portfolio Holdings'!$BW$7:$BW$156,match($D202,'Your Portfolio Holdings'!$B$7:$B$156,0),0)&gt;0,PRODUCT(IF(($D$5:$D$2004=$D202)*($C$5:$C$2004="Split")*($B$5:$B$2004&lt;=Dashboard!$C$2)*($B$5:$B$2004&gt;$B202),$J$5:$J$2004,1)),1))</f>
        <v/>
      </c>
      <c r="V202" s="79">
        <f t="shared" si="10"/>
        <v>0</v>
      </c>
      <c r="W202" s="79" t="str">
        <f t="array" ref="W202">IF($B202="","",IF(INDEX('Your Portfolio Holdings'!$BW$7:$BW$156,match($D202,'Your Portfolio Holdings'!$B$7:$B$156,0),0)&gt;0,PRODUCT(IF(($D$5:$D$2004=$D202)*($C$5:$C$2004="Split")*($B$5:$B$2004&lt;=Dashboard!$C$54)*($B$5:$B$2004&gt;$B202),$J$5:$J$2004,1)),1))</f>
        <v/>
      </c>
      <c r="X202" s="79">
        <f t="shared" si="11"/>
        <v>0</v>
      </c>
      <c r="Y202" s="79" t="str">
        <f t="array" ref="Y202">IF($B202="","",IF(INDEX('Your Portfolio Holdings'!$BW$7:$BW$156,match($D202,'Your Portfolio Holdings'!$B$7:$B$156,0),0)&gt;0,PRODUCT(IF(($D$5:$D$2004=$D202)*($C$5:$C$2004="Split")*($B$5:$B$2004&lt;=Dashboard!$C$55)*($B$5:$B$2004&gt;$B202),$J$5:$J$2004,1)),1))</f>
        <v/>
      </c>
      <c r="Z202" s="79">
        <f t="shared" si="12"/>
        <v>0</v>
      </c>
      <c r="AA202" s="79" t="str">
        <f>IF($B201="","",IF(AND($B202&gt;Dashboard!$C$54,$B202&lt;=Dashboard!$C$55,OR($C202="Buy",$C202="Sell",$C202="Dividend",$C202="Return of capital")),MAX(AA$5:AA201)+1,0))</f>
        <v/>
      </c>
      <c r="AB202" s="79" t="str">
        <f>if($B202="","",if($L202=Dashboard!$C$3,"n/a","Currency:"&amp;$L202&amp;Dashboard!$C$3))</f>
        <v/>
      </c>
      <c r="AC202" s="88" t="str">
        <f t="shared" si="13"/>
        <v/>
      </c>
      <c r="AD202" s="89">
        <f t="shared" si="14"/>
        <v>0</v>
      </c>
      <c r="AE202" s="90">
        <f t="shared" si="15"/>
        <v>0</v>
      </c>
    </row>
    <row r="203">
      <c r="A203" s="1"/>
      <c r="B203" s="404"/>
      <c r="C203" s="405"/>
      <c r="D203" s="405"/>
      <c r="E203" s="405"/>
      <c r="F203" s="406"/>
      <c r="G203" s="44">
        <f t="shared" si="1"/>
        <v>0</v>
      </c>
      <c r="H203" s="93"/>
      <c r="I203" s="92"/>
      <c r="J203" s="95"/>
      <c r="K203" s="1"/>
      <c r="L203" s="50" t="str">
        <f t="array" ref="L203">if($B203="","",index(Setup!$C$52:$C$201,match($D203,Setup!$B$52:$B$201,0),0))</f>
        <v/>
      </c>
      <c r="M203" s="52" t="str">
        <f t="shared" si="2"/>
        <v/>
      </c>
      <c r="N203" s="58">
        <f t="shared" si="3"/>
        <v>0</v>
      </c>
      <c r="O203" s="64" t="str">
        <f t="shared" si="4"/>
        <v/>
      </c>
      <c r="P203" s="64">
        <f t="shared" si="5"/>
        <v>0</v>
      </c>
      <c r="Q203" s="64">
        <f t="shared" si="6"/>
        <v>0</v>
      </c>
      <c r="R203" s="68">
        <f t="shared" si="7"/>
        <v>0</v>
      </c>
      <c r="S203" s="68">
        <f t="shared" si="8"/>
        <v>0</v>
      </c>
      <c r="T203" s="71" t="str">
        <f t="shared" si="9"/>
        <v/>
      </c>
      <c r="U203" s="79" t="str">
        <f t="array" ref="U203">IF($B203="","",IF(INDEX('Your Portfolio Holdings'!$BW$7:$BW$156,match($D203,'Your Portfolio Holdings'!$B$7:$B$156,0),0)&gt;0,PRODUCT(IF(($D$5:$D$2004=$D203)*($C$5:$C$2004="Split")*($B$5:$B$2004&lt;=Dashboard!$C$2)*($B$5:$B$2004&gt;$B203),$J$5:$J$2004,1)),1))</f>
        <v/>
      </c>
      <c r="V203" s="79">
        <f t="shared" si="10"/>
        <v>0</v>
      </c>
      <c r="W203" s="79" t="str">
        <f t="array" ref="W203">IF($B203="","",IF(INDEX('Your Portfolio Holdings'!$BW$7:$BW$156,match($D203,'Your Portfolio Holdings'!$B$7:$B$156,0),0)&gt;0,PRODUCT(IF(($D$5:$D$2004=$D203)*($C$5:$C$2004="Split")*($B$5:$B$2004&lt;=Dashboard!$C$54)*($B$5:$B$2004&gt;$B203),$J$5:$J$2004,1)),1))</f>
        <v/>
      </c>
      <c r="X203" s="79">
        <f t="shared" si="11"/>
        <v>0</v>
      </c>
      <c r="Y203" s="79" t="str">
        <f t="array" ref="Y203">IF($B203="","",IF(INDEX('Your Portfolio Holdings'!$BW$7:$BW$156,match($D203,'Your Portfolio Holdings'!$B$7:$B$156,0),0)&gt;0,PRODUCT(IF(($D$5:$D$2004=$D203)*($C$5:$C$2004="Split")*($B$5:$B$2004&lt;=Dashboard!$C$55)*($B$5:$B$2004&gt;$B203),$J$5:$J$2004,1)),1))</f>
        <v/>
      </c>
      <c r="Z203" s="79">
        <f t="shared" si="12"/>
        <v>0</v>
      </c>
      <c r="AA203" s="79" t="str">
        <f>IF($B202="","",IF(AND($B203&gt;Dashboard!$C$54,$B203&lt;=Dashboard!$C$55,OR($C203="Buy",$C203="Sell",$C203="Dividend",$C203="Return of capital")),MAX(AA$5:AA202)+1,0))</f>
        <v/>
      </c>
      <c r="AB203" s="79" t="str">
        <f>if($B203="","",if($L203=Dashboard!$C$3,"n/a","Currency:"&amp;$L203&amp;Dashboard!$C$3))</f>
        <v/>
      </c>
      <c r="AC203" s="88" t="str">
        <f t="shared" si="13"/>
        <v/>
      </c>
      <c r="AD203" s="89">
        <f t="shared" si="14"/>
        <v>0</v>
      </c>
      <c r="AE203" s="90">
        <f t="shared" si="15"/>
        <v>0</v>
      </c>
    </row>
    <row r="204">
      <c r="A204" s="1"/>
      <c r="B204" s="404"/>
      <c r="C204" s="405"/>
      <c r="D204" s="405"/>
      <c r="E204" s="405"/>
      <c r="F204" s="406"/>
      <c r="G204" s="44">
        <f t="shared" si="1"/>
        <v>0</v>
      </c>
      <c r="H204" s="93"/>
      <c r="I204" s="92"/>
      <c r="J204" s="95"/>
      <c r="K204" s="1"/>
      <c r="L204" s="50" t="str">
        <f t="array" ref="L204">if($B204="","",index(Setup!$C$52:$C$201,match($D204,Setup!$B$52:$B$201,0),0))</f>
        <v/>
      </c>
      <c r="M204" s="52" t="str">
        <f t="shared" si="2"/>
        <v/>
      </c>
      <c r="N204" s="58">
        <f t="shared" si="3"/>
        <v>0</v>
      </c>
      <c r="O204" s="64" t="str">
        <f t="shared" si="4"/>
        <v/>
      </c>
      <c r="P204" s="64">
        <f t="shared" si="5"/>
        <v>0</v>
      </c>
      <c r="Q204" s="64">
        <f t="shared" si="6"/>
        <v>0</v>
      </c>
      <c r="R204" s="68">
        <f t="shared" si="7"/>
        <v>0</v>
      </c>
      <c r="S204" s="68">
        <f t="shared" si="8"/>
        <v>0</v>
      </c>
      <c r="T204" s="71" t="str">
        <f t="shared" si="9"/>
        <v/>
      </c>
      <c r="U204" s="79" t="str">
        <f t="array" ref="U204">IF($B204="","",IF(INDEX('Your Portfolio Holdings'!$BW$7:$BW$156,match($D204,'Your Portfolio Holdings'!$B$7:$B$156,0),0)&gt;0,PRODUCT(IF(($D$5:$D$2004=$D204)*($C$5:$C$2004="Split")*($B$5:$B$2004&lt;=Dashboard!$C$2)*($B$5:$B$2004&gt;$B204),$J$5:$J$2004,1)),1))</f>
        <v/>
      </c>
      <c r="V204" s="79">
        <f t="shared" si="10"/>
        <v>0</v>
      </c>
      <c r="W204" s="79" t="str">
        <f t="array" ref="W204">IF($B204="","",IF(INDEX('Your Portfolio Holdings'!$BW$7:$BW$156,match($D204,'Your Portfolio Holdings'!$B$7:$B$156,0),0)&gt;0,PRODUCT(IF(($D$5:$D$2004=$D204)*($C$5:$C$2004="Split")*($B$5:$B$2004&lt;=Dashboard!$C$54)*($B$5:$B$2004&gt;$B204),$J$5:$J$2004,1)),1))</f>
        <v/>
      </c>
      <c r="X204" s="79">
        <f t="shared" si="11"/>
        <v>0</v>
      </c>
      <c r="Y204" s="79" t="str">
        <f t="array" ref="Y204">IF($B204="","",IF(INDEX('Your Portfolio Holdings'!$BW$7:$BW$156,match($D204,'Your Portfolio Holdings'!$B$7:$B$156,0),0)&gt;0,PRODUCT(IF(($D$5:$D$2004=$D204)*($C$5:$C$2004="Split")*($B$5:$B$2004&lt;=Dashboard!$C$55)*($B$5:$B$2004&gt;$B204),$J$5:$J$2004,1)),1))</f>
        <v/>
      </c>
      <c r="Z204" s="79">
        <f t="shared" si="12"/>
        <v>0</v>
      </c>
      <c r="AA204" s="79" t="str">
        <f>IF($B203="","",IF(AND($B204&gt;Dashboard!$C$54,$B204&lt;=Dashboard!$C$55,OR($C204="Buy",$C204="Sell",$C204="Dividend",$C204="Return of capital")),MAX(AA$5:AA203)+1,0))</f>
        <v/>
      </c>
      <c r="AB204" s="79" t="str">
        <f>if($B204="","",if($L204=Dashboard!$C$3,"n/a","Currency:"&amp;$L204&amp;Dashboard!$C$3))</f>
        <v/>
      </c>
      <c r="AC204" s="88" t="str">
        <f t="shared" si="13"/>
        <v/>
      </c>
      <c r="AD204" s="89">
        <f t="shared" si="14"/>
        <v>0</v>
      </c>
      <c r="AE204" s="90">
        <f t="shared" si="15"/>
        <v>0</v>
      </c>
    </row>
    <row r="205">
      <c r="A205" s="1"/>
      <c r="B205" s="404"/>
      <c r="C205" s="405"/>
      <c r="D205" s="405"/>
      <c r="E205" s="405"/>
      <c r="F205" s="406"/>
      <c r="G205" s="44">
        <f t="shared" si="1"/>
        <v>0</v>
      </c>
      <c r="H205" s="93"/>
      <c r="I205" s="92"/>
      <c r="J205" s="95"/>
      <c r="K205" s="1"/>
      <c r="L205" s="50" t="str">
        <f t="array" ref="L205">if($B205="","",index(Setup!$C$52:$C$201,match($D205,Setup!$B$52:$B$201,0),0))</f>
        <v/>
      </c>
      <c r="M205" s="52" t="str">
        <f t="shared" si="2"/>
        <v/>
      </c>
      <c r="N205" s="58">
        <f t="shared" si="3"/>
        <v>0</v>
      </c>
      <c r="O205" s="64" t="str">
        <f t="shared" si="4"/>
        <v/>
      </c>
      <c r="P205" s="64">
        <f t="shared" si="5"/>
        <v>0</v>
      </c>
      <c r="Q205" s="64">
        <f t="shared" si="6"/>
        <v>0</v>
      </c>
      <c r="R205" s="68">
        <f t="shared" si="7"/>
        <v>0</v>
      </c>
      <c r="S205" s="68">
        <f t="shared" si="8"/>
        <v>0</v>
      </c>
      <c r="T205" s="71" t="str">
        <f t="shared" si="9"/>
        <v/>
      </c>
      <c r="U205" s="79" t="str">
        <f t="array" ref="U205">IF($B205="","",IF(INDEX('Your Portfolio Holdings'!$BW$7:$BW$156,match($D205,'Your Portfolio Holdings'!$B$7:$B$156,0),0)&gt;0,PRODUCT(IF(($D$5:$D$2004=$D205)*($C$5:$C$2004="Split")*($B$5:$B$2004&lt;=Dashboard!$C$2)*($B$5:$B$2004&gt;$B205),$J$5:$J$2004,1)),1))</f>
        <v/>
      </c>
      <c r="V205" s="79">
        <f t="shared" si="10"/>
        <v>0</v>
      </c>
      <c r="W205" s="79" t="str">
        <f t="array" ref="W205">IF($B205="","",IF(INDEX('Your Portfolio Holdings'!$BW$7:$BW$156,match($D205,'Your Portfolio Holdings'!$B$7:$B$156,0),0)&gt;0,PRODUCT(IF(($D$5:$D$2004=$D205)*($C$5:$C$2004="Split")*($B$5:$B$2004&lt;=Dashboard!$C$54)*($B$5:$B$2004&gt;$B205),$J$5:$J$2004,1)),1))</f>
        <v/>
      </c>
      <c r="X205" s="79">
        <f t="shared" si="11"/>
        <v>0</v>
      </c>
      <c r="Y205" s="79" t="str">
        <f t="array" ref="Y205">IF($B205="","",IF(INDEX('Your Portfolio Holdings'!$BW$7:$BW$156,match($D205,'Your Portfolio Holdings'!$B$7:$B$156,0),0)&gt;0,PRODUCT(IF(($D$5:$D$2004=$D205)*($C$5:$C$2004="Split")*($B$5:$B$2004&lt;=Dashboard!$C$55)*($B$5:$B$2004&gt;$B205),$J$5:$J$2004,1)),1))</f>
        <v/>
      </c>
      <c r="Z205" s="79">
        <f t="shared" si="12"/>
        <v>0</v>
      </c>
      <c r="AA205" s="79" t="str">
        <f>IF($B204="","",IF(AND($B205&gt;Dashboard!$C$54,$B205&lt;=Dashboard!$C$55,OR($C205="Buy",$C205="Sell",$C205="Dividend",$C205="Return of capital")),MAX(AA$5:AA204)+1,0))</f>
        <v/>
      </c>
      <c r="AB205" s="79" t="str">
        <f>if($B205="","",if($L205=Dashboard!$C$3,"n/a","Currency:"&amp;$L205&amp;Dashboard!$C$3))</f>
        <v/>
      </c>
      <c r="AC205" s="88" t="str">
        <f t="shared" si="13"/>
        <v/>
      </c>
      <c r="AD205" s="89">
        <f t="shared" si="14"/>
        <v>0</v>
      </c>
      <c r="AE205" s="90">
        <f t="shared" si="15"/>
        <v>0</v>
      </c>
    </row>
    <row r="206">
      <c r="A206" s="1"/>
      <c r="B206" s="404"/>
      <c r="C206" s="405"/>
      <c r="D206" s="405"/>
      <c r="E206" s="405"/>
      <c r="F206" s="406"/>
      <c r="G206" s="44">
        <f t="shared" si="1"/>
        <v>0</v>
      </c>
      <c r="H206" s="93"/>
      <c r="I206" s="92"/>
      <c r="J206" s="95"/>
      <c r="K206" s="1"/>
      <c r="L206" s="50" t="str">
        <f t="array" ref="L206">if($B206="","",index(Setup!$C$52:$C$201,match($D206,Setup!$B$52:$B$201,0),0))</f>
        <v/>
      </c>
      <c r="M206" s="52" t="str">
        <f t="shared" si="2"/>
        <v/>
      </c>
      <c r="N206" s="58">
        <f t="shared" si="3"/>
        <v>0</v>
      </c>
      <c r="O206" s="64" t="str">
        <f t="shared" si="4"/>
        <v/>
      </c>
      <c r="P206" s="64">
        <f t="shared" si="5"/>
        <v>0</v>
      </c>
      <c r="Q206" s="64">
        <f t="shared" si="6"/>
        <v>0</v>
      </c>
      <c r="R206" s="68">
        <f t="shared" si="7"/>
        <v>0</v>
      </c>
      <c r="S206" s="68">
        <f t="shared" si="8"/>
        <v>0</v>
      </c>
      <c r="T206" s="71" t="str">
        <f t="shared" si="9"/>
        <v/>
      </c>
      <c r="U206" s="79" t="str">
        <f t="array" ref="U206">IF($B206="","",IF(INDEX('Your Portfolio Holdings'!$BW$7:$BW$156,match($D206,'Your Portfolio Holdings'!$B$7:$B$156,0),0)&gt;0,PRODUCT(IF(($D$5:$D$2004=$D206)*($C$5:$C$2004="Split")*($B$5:$B$2004&lt;=Dashboard!$C$2)*($B$5:$B$2004&gt;$B206),$J$5:$J$2004,1)),1))</f>
        <v/>
      </c>
      <c r="V206" s="79">
        <f t="shared" si="10"/>
        <v>0</v>
      </c>
      <c r="W206" s="79" t="str">
        <f t="array" ref="W206">IF($B206="","",IF(INDEX('Your Portfolio Holdings'!$BW$7:$BW$156,match($D206,'Your Portfolio Holdings'!$B$7:$B$156,0),0)&gt;0,PRODUCT(IF(($D$5:$D$2004=$D206)*($C$5:$C$2004="Split")*($B$5:$B$2004&lt;=Dashboard!$C$54)*($B$5:$B$2004&gt;$B206),$J$5:$J$2004,1)),1))</f>
        <v/>
      </c>
      <c r="X206" s="79">
        <f t="shared" si="11"/>
        <v>0</v>
      </c>
      <c r="Y206" s="79" t="str">
        <f t="array" ref="Y206">IF($B206="","",IF(INDEX('Your Portfolio Holdings'!$BW$7:$BW$156,match($D206,'Your Portfolio Holdings'!$B$7:$B$156,0),0)&gt;0,PRODUCT(IF(($D$5:$D$2004=$D206)*($C$5:$C$2004="Split")*($B$5:$B$2004&lt;=Dashboard!$C$55)*($B$5:$B$2004&gt;$B206),$J$5:$J$2004,1)),1))</f>
        <v/>
      </c>
      <c r="Z206" s="79">
        <f t="shared" si="12"/>
        <v>0</v>
      </c>
      <c r="AA206" s="79" t="str">
        <f>IF($B205="","",IF(AND($B206&gt;Dashboard!$C$54,$B206&lt;=Dashboard!$C$55,OR($C206="Buy",$C206="Sell",$C206="Dividend",$C206="Return of capital")),MAX(AA$5:AA205)+1,0))</f>
        <v/>
      </c>
      <c r="AB206" s="79" t="str">
        <f>if($B206="","",if($L206=Dashboard!$C$3,"n/a","Currency:"&amp;$L206&amp;Dashboard!$C$3))</f>
        <v/>
      </c>
      <c r="AC206" s="88" t="str">
        <f t="shared" si="13"/>
        <v/>
      </c>
      <c r="AD206" s="89">
        <f t="shared" si="14"/>
        <v>0</v>
      </c>
      <c r="AE206" s="90">
        <f t="shared" si="15"/>
        <v>0</v>
      </c>
    </row>
    <row r="207">
      <c r="A207" s="1"/>
      <c r="B207" s="404"/>
      <c r="C207" s="405"/>
      <c r="D207" s="405"/>
      <c r="E207" s="405"/>
      <c r="F207" s="406"/>
      <c r="G207" s="44">
        <f t="shared" si="1"/>
        <v>0</v>
      </c>
      <c r="H207" s="93"/>
      <c r="I207" s="92"/>
      <c r="J207" s="95"/>
      <c r="K207" s="1"/>
      <c r="L207" s="50" t="str">
        <f t="array" ref="L207">if($B207="","",index(Setup!$C$52:$C$201,match($D207,Setup!$B$52:$B$201,0),0))</f>
        <v/>
      </c>
      <c r="M207" s="52" t="str">
        <f t="shared" si="2"/>
        <v/>
      </c>
      <c r="N207" s="58">
        <f t="shared" si="3"/>
        <v>0</v>
      </c>
      <c r="O207" s="64" t="str">
        <f t="shared" si="4"/>
        <v/>
      </c>
      <c r="P207" s="64">
        <f t="shared" si="5"/>
        <v>0</v>
      </c>
      <c r="Q207" s="64">
        <f t="shared" si="6"/>
        <v>0</v>
      </c>
      <c r="R207" s="68">
        <f t="shared" si="7"/>
        <v>0</v>
      </c>
      <c r="S207" s="68">
        <f t="shared" si="8"/>
        <v>0</v>
      </c>
      <c r="T207" s="71" t="str">
        <f t="shared" si="9"/>
        <v/>
      </c>
      <c r="U207" s="79" t="str">
        <f t="array" ref="U207">IF($B207="","",IF(INDEX('Your Portfolio Holdings'!$BW$7:$BW$156,match($D207,'Your Portfolio Holdings'!$B$7:$B$156,0),0)&gt;0,PRODUCT(IF(($D$5:$D$2004=$D207)*($C$5:$C$2004="Split")*($B$5:$B$2004&lt;=Dashboard!$C$2)*($B$5:$B$2004&gt;$B207),$J$5:$J$2004,1)),1))</f>
        <v/>
      </c>
      <c r="V207" s="79">
        <f t="shared" si="10"/>
        <v>0</v>
      </c>
      <c r="W207" s="79" t="str">
        <f t="array" ref="W207">IF($B207="","",IF(INDEX('Your Portfolio Holdings'!$BW$7:$BW$156,match($D207,'Your Portfolio Holdings'!$B$7:$B$156,0),0)&gt;0,PRODUCT(IF(($D$5:$D$2004=$D207)*($C$5:$C$2004="Split")*($B$5:$B$2004&lt;=Dashboard!$C$54)*($B$5:$B$2004&gt;$B207),$J$5:$J$2004,1)),1))</f>
        <v/>
      </c>
      <c r="X207" s="79">
        <f t="shared" si="11"/>
        <v>0</v>
      </c>
      <c r="Y207" s="79" t="str">
        <f t="array" ref="Y207">IF($B207="","",IF(INDEX('Your Portfolio Holdings'!$BW$7:$BW$156,match($D207,'Your Portfolio Holdings'!$B$7:$B$156,0),0)&gt;0,PRODUCT(IF(($D$5:$D$2004=$D207)*($C$5:$C$2004="Split")*($B$5:$B$2004&lt;=Dashboard!$C$55)*($B$5:$B$2004&gt;$B207),$J$5:$J$2004,1)),1))</f>
        <v/>
      </c>
      <c r="Z207" s="79">
        <f t="shared" si="12"/>
        <v>0</v>
      </c>
      <c r="AA207" s="79" t="str">
        <f>IF($B206="","",IF(AND($B207&gt;Dashboard!$C$54,$B207&lt;=Dashboard!$C$55,OR($C207="Buy",$C207="Sell",$C207="Dividend",$C207="Return of capital")),MAX(AA$5:AA206)+1,0))</f>
        <v/>
      </c>
      <c r="AB207" s="79" t="str">
        <f>if($B207="","",if($L207=Dashboard!$C$3,"n/a","Currency:"&amp;$L207&amp;Dashboard!$C$3))</f>
        <v/>
      </c>
      <c r="AC207" s="88" t="str">
        <f t="shared" si="13"/>
        <v/>
      </c>
      <c r="AD207" s="89">
        <f t="shared" si="14"/>
        <v>0</v>
      </c>
      <c r="AE207" s="90">
        <f t="shared" si="15"/>
        <v>0</v>
      </c>
    </row>
    <row r="208">
      <c r="A208" s="1"/>
      <c r="B208" s="404"/>
      <c r="C208" s="405"/>
      <c r="D208" s="405"/>
      <c r="E208" s="405"/>
      <c r="F208" s="406"/>
      <c r="G208" s="44">
        <f t="shared" si="1"/>
        <v>0</v>
      </c>
      <c r="H208" s="93"/>
      <c r="I208" s="92"/>
      <c r="J208" s="95"/>
      <c r="K208" s="1"/>
      <c r="L208" s="50" t="str">
        <f t="array" ref="L208">if($B208="","",index(Setup!$C$52:$C$201,match($D208,Setup!$B$52:$B$201,0),0))</f>
        <v/>
      </c>
      <c r="M208" s="52" t="str">
        <f t="shared" si="2"/>
        <v/>
      </c>
      <c r="N208" s="58">
        <f t="shared" si="3"/>
        <v>0</v>
      </c>
      <c r="O208" s="64" t="str">
        <f t="shared" si="4"/>
        <v/>
      </c>
      <c r="P208" s="64">
        <f t="shared" si="5"/>
        <v>0</v>
      </c>
      <c r="Q208" s="64">
        <f t="shared" si="6"/>
        <v>0</v>
      </c>
      <c r="R208" s="68">
        <f t="shared" si="7"/>
        <v>0</v>
      </c>
      <c r="S208" s="68">
        <f t="shared" si="8"/>
        <v>0</v>
      </c>
      <c r="T208" s="71" t="str">
        <f t="shared" si="9"/>
        <v/>
      </c>
      <c r="U208" s="79" t="str">
        <f t="array" ref="U208">IF($B208="","",IF(INDEX('Your Portfolio Holdings'!$BW$7:$BW$156,match($D208,'Your Portfolio Holdings'!$B$7:$B$156,0),0)&gt;0,PRODUCT(IF(($D$5:$D$2004=$D208)*($C$5:$C$2004="Split")*($B$5:$B$2004&lt;=Dashboard!$C$2)*($B$5:$B$2004&gt;$B208),$J$5:$J$2004,1)),1))</f>
        <v/>
      </c>
      <c r="V208" s="79">
        <f t="shared" si="10"/>
        <v>0</v>
      </c>
      <c r="W208" s="79" t="str">
        <f t="array" ref="W208">IF($B208="","",IF(INDEX('Your Portfolio Holdings'!$BW$7:$BW$156,match($D208,'Your Portfolio Holdings'!$B$7:$B$156,0),0)&gt;0,PRODUCT(IF(($D$5:$D$2004=$D208)*($C$5:$C$2004="Split")*($B$5:$B$2004&lt;=Dashboard!$C$54)*($B$5:$B$2004&gt;$B208),$J$5:$J$2004,1)),1))</f>
        <v/>
      </c>
      <c r="X208" s="79">
        <f t="shared" si="11"/>
        <v>0</v>
      </c>
      <c r="Y208" s="79" t="str">
        <f t="array" ref="Y208">IF($B208="","",IF(INDEX('Your Portfolio Holdings'!$BW$7:$BW$156,match($D208,'Your Portfolio Holdings'!$B$7:$B$156,0),0)&gt;0,PRODUCT(IF(($D$5:$D$2004=$D208)*($C$5:$C$2004="Split")*($B$5:$B$2004&lt;=Dashboard!$C$55)*($B$5:$B$2004&gt;$B208),$J$5:$J$2004,1)),1))</f>
        <v/>
      </c>
      <c r="Z208" s="79">
        <f t="shared" si="12"/>
        <v>0</v>
      </c>
      <c r="AA208" s="79" t="str">
        <f>IF($B207="","",IF(AND($B208&gt;Dashboard!$C$54,$B208&lt;=Dashboard!$C$55,OR($C208="Buy",$C208="Sell",$C208="Dividend",$C208="Return of capital")),MAX(AA$5:AA207)+1,0))</f>
        <v/>
      </c>
      <c r="AB208" s="79" t="str">
        <f>if($B208="","",if($L208=Dashboard!$C$3,"n/a","Currency:"&amp;$L208&amp;Dashboard!$C$3))</f>
        <v/>
      </c>
      <c r="AC208" s="88" t="str">
        <f t="shared" si="13"/>
        <v/>
      </c>
      <c r="AD208" s="89">
        <f t="shared" si="14"/>
        <v>0</v>
      </c>
      <c r="AE208" s="90">
        <f t="shared" si="15"/>
        <v>0</v>
      </c>
    </row>
    <row r="209">
      <c r="A209" s="1"/>
      <c r="B209" s="404"/>
      <c r="C209" s="405"/>
      <c r="D209" s="405"/>
      <c r="E209" s="405"/>
      <c r="F209" s="406"/>
      <c r="G209" s="44">
        <f t="shared" si="1"/>
        <v>0</v>
      </c>
      <c r="H209" s="93"/>
      <c r="I209" s="92"/>
      <c r="J209" s="95"/>
      <c r="K209" s="1"/>
      <c r="L209" s="50" t="str">
        <f t="array" ref="L209">if($B209="","",index(Setup!$C$52:$C$201,match($D209,Setup!$B$52:$B$201,0),0))</f>
        <v/>
      </c>
      <c r="M209" s="52" t="str">
        <f t="shared" si="2"/>
        <v/>
      </c>
      <c r="N209" s="58">
        <f t="shared" si="3"/>
        <v>0</v>
      </c>
      <c r="O209" s="64" t="str">
        <f t="shared" si="4"/>
        <v/>
      </c>
      <c r="P209" s="64">
        <f t="shared" si="5"/>
        <v>0</v>
      </c>
      <c r="Q209" s="64">
        <f t="shared" si="6"/>
        <v>0</v>
      </c>
      <c r="R209" s="68">
        <f t="shared" si="7"/>
        <v>0</v>
      </c>
      <c r="S209" s="68">
        <f t="shared" si="8"/>
        <v>0</v>
      </c>
      <c r="T209" s="71" t="str">
        <f t="shared" si="9"/>
        <v/>
      </c>
      <c r="U209" s="79" t="str">
        <f t="array" ref="U209">IF($B209="","",IF(INDEX('Your Portfolio Holdings'!$BW$7:$BW$156,match($D209,'Your Portfolio Holdings'!$B$7:$B$156,0),0)&gt;0,PRODUCT(IF(($D$5:$D$2004=$D209)*($C$5:$C$2004="Split")*($B$5:$B$2004&lt;=Dashboard!$C$2)*($B$5:$B$2004&gt;$B209),$J$5:$J$2004,1)),1))</f>
        <v/>
      </c>
      <c r="V209" s="79">
        <f t="shared" si="10"/>
        <v>0</v>
      </c>
      <c r="W209" s="79" t="str">
        <f t="array" ref="W209">IF($B209="","",IF(INDEX('Your Portfolio Holdings'!$BW$7:$BW$156,match($D209,'Your Portfolio Holdings'!$B$7:$B$156,0),0)&gt;0,PRODUCT(IF(($D$5:$D$2004=$D209)*($C$5:$C$2004="Split")*($B$5:$B$2004&lt;=Dashboard!$C$54)*($B$5:$B$2004&gt;$B209),$J$5:$J$2004,1)),1))</f>
        <v/>
      </c>
      <c r="X209" s="79">
        <f t="shared" si="11"/>
        <v>0</v>
      </c>
      <c r="Y209" s="79" t="str">
        <f t="array" ref="Y209">IF($B209="","",IF(INDEX('Your Portfolio Holdings'!$BW$7:$BW$156,match($D209,'Your Portfolio Holdings'!$B$7:$B$156,0),0)&gt;0,PRODUCT(IF(($D$5:$D$2004=$D209)*($C$5:$C$2004="Split")*($B$5:$B$2004&lt;=Dashboard!$C$55)*($B$5:$B$2004&gt;$B209),$J$5:$J$2004,1)),1))</f>
        <v/>
      </c>
      <c r="Z209" s="79">
        <f t="shared" si="12"/>
        <v>0</v>
      </c>
      <c r="AA209" s="79" t="str">
        <f>IF($B208="","",IF(AND($B209&gt;Dashboard!$C$54,$B209&lt;=Dashboard!$C$55,OR($C209="Buy",$C209="Sell",$C209="Dividend",$C209="Return of capital")),MAX(AA$5:AA208)+1,0))</f>
        <v/>
      </c>
      <c r="AB209" s="79" t="str">
        <f>if($B209="","",if($L209=Dashboard!$C$3,"n/a","Currency:"&amp;$L209&amp;Dashboard!$C$3))</f>
        <v/>
      </c>
      <c r="AC209" s="88" t="str">
        <f t="shared" si="13"/>
        <v/>
      </c>
      <c r="AD209" s="89">
        <f t="shared" si="14"/>
        <v>0</v>
      </c>
      <c r="AE209" s="90">
        <f t="shared" si="15"/>
        <v>0</v>
      </c>
    </row>
    <row r="210">
      <c r="A210" s="1"/>
      <c r="B210" s="404"/>
      <c r="C210" s="405"/>
      <c r="D210" s="405"/>
      <c r="E210" s="405"/>
      <c r="F210" s="406"/>
      <c r="G210" s="44">
        <f t="shared" si="1"/>
        <v>0</v>
      </c>
      <c r="H210" s="93"/>
      <c r="I210" s="92"/>
      <c r="J210" s="95"/>
      <c r="K210" s="1"/>
      <c r="L210" s="50" t="str">
        <f t="array" ref="L210">if($B210="","",index(Setup!$C$52:$C$201,match($D210,Setup!$B$52:$B$201,0),0))</f>
        <v/>
      </c>
      <c r="M210" s="52" t="str">
        <f t="shared" si="2"/>
        <v/>
      </c>
      <c r="N210" s="58">
        <f t="shared" si="3"/>
        <v>0</v>
      </c>
      <c r="O210" s="64" t="str">
        <f t="shared" si="4"/>
        <v/>
      </c>
      <c r="P210" s="64">
        <f t="shared" si="5"/>
        <v>0</v>
      </c>
      <c r="Q210" s="64">
        <f t="shared" si="6"/>
        <v>0</v>
      </c>
      <c r="R210" s="68">
        <f t="shared" si="7"/>
        <v>0</v>
      </c>
      <c r="S210" s="68">
        <f t="shared" si="8"/>
        <v>0</v>
      </c>
      <c r="T210" s="71" t="str">
        <f t="shared" si="9"/>
        <v/>
      </c>
      <c r="U210" s="79" t="str">
        <f t="array" ref="U210">IF($B210="","",IF(INDEX('Your Portfolio Holdings'!$BW$7:$BW$156,match($D210,'Your Portfolio Holdings'!$B$7:$B$156,0),0)&gt;0,PRODUCT(IF(($D$5:$D$2004=$D210)*($C$5:$C$2004="Split")*($B$5:$B$2004&lt;=Dashboard!$C$2)*($B$5:$B$2004&gt;$B210),$J$5:$J$2004,1)),1))</f>
        <v/>
      </c>
      <c r="V210" s="79">
        <f t="shared" si="10"/>
        <v>0</v>
      </c>
      <c r="W210" s="79" t="str">
        <f t="array" ref="W210">IF($B210="","",IF(INDEX('Your Portfolio Holdings'!$BW$7:$BW$156,match($D210,'Your Portfolio Holdings'!$B$7:$B$156,0),0)&gt;0,PRODUCT(IF(($D$5:$D$2004=$D210)*($C$5:$C$2004="Split")*($B$5:$B$2004&lt;=Dashboard!$C$54)*($B$5:$B$2004&gt;$B210),$J$5:$J$2004,1)),1))</f>
        <v/>
      </c>
      <c r="X210" s="79">
        <f t="shared" si="11"/>
        <v>0</v>
      </c>
      <c r="Y210" s="79" t="str">
        <f t="array" ref="Y210">IF($B210="","",IF(INDEX('Your Portfolio Holdings'!$BW$7:$BW$156,match($D210,'Your Portfolio Holdings'!$B$7:$B$156,0),0)&gt;0,PRODUCT(IF(($D$5:$D$2004=$D210)*($C$5:$C$2004="Split")*($B$5:$B$2004&lt;=Dashboard!$C$55)*($B$5:$B$2004&gt;$B210),$J$5:$J$2004,1)),1))</f>
        <v/>
      </c>
      <c r="Z210" s="79">
        <f t="shared" si="12"/>
        <v>0</v>
      </c>
      <c r="AA210" s="79" t="str">
        <f>IF($B209="","",IF(AND($B210&gt;Dashboard!$C$54,$B210&lt;=Dashboard!$C$55,OR($C210="Buy",$C210="Sell",$C210="Dividend",$C210="Return of capital")),MAX(AA$5:AA209)+1,0))</f>
        <v/>
      </c>
      <c r="AB210" s="79" t="str">
        <f>if($B210="","",if($L210=Dashboard!$C$3,"n/a","Currency:"&amp;$L210&amp;Dashboard!$C$3))</f>
        <v/>
      </c>
      <c r="AC210" s="88" t="str">
        <f t="shared" si="13"/>
        <v/>
      </c>
      <c r="AD210" s="89">
        <f t="shared" si="14"/>
        <v>0</v>
      </c>
      <c r="AE210" s="90">
        <f t="shared" si="15"/>
        <v>0</v>
      </c>
    </row>
    <row r="211">
      <c r="A211" s="1"/>
      <c r="B211" s="404"/>
      <c r="C211" s="405"/>
      <c r="D211" s="405"/>
      <c r="E211" s="405"/>
      <c r="F211" s="406"/>
      <c r="G211" s="44">
        <f t="shared" si="1"/>
        <v>0</v>
      </c>
      <c r="H211" s="93"/>
      <c r="I211" s="92"/>
      <c r="J211" s="95"/>
      <c r="K211" s="1"/>
      <c r="L211" s="50" t="str">
        <f t="array" ref="L211">if($B211="","",index(Setup!$C$52:$C$201,match($D211,Setup!$B$52:$B$201,0),0))</f>
        <v/>
      </c>
      <c r="M211" s="52" t="str">
        <f t="shared" si="2"/>
        <v/>
      </c>
      <c r="N211" s="58">
        <f t="shared" si="3"/>
        <v>0</v>
      </c>
      <c r="O211" s="64" t="str">
        <f t="shared" si="4"/>
        <v/>
      </c>
      <c r="P211" s="64">
        <f t="shared" si="5"/>
        <v>0</v>
      </c>
      <c r="Q211" s="64">
        <f t="shared" si="6"/>
        <v>0</v>
      </c>
      <c r="R211" s="68">
        <f t="shared" si="7"/>
        <v>0</v>
      </c>
      <c r="S211" s="68">
        <f t="shared" si="8"/>
        <v>0</v>
      </c>
      <c r="T211" s="71" t="str">
        <f t="shared" si="9"/>
        <v/>
      </c>
      <c r="U211" s="79" t="str">
        <f t="array" ref="U211">IF($B211="","",IF(INDEX('Your Portfolio Holdings'!$BW$7:$BW$156,match($D211,'Your Portfolio Holdings'!$B$7:$B$156,0),0)&gt;0,PRODUCT(IF(($D$5:$D$2004=$D211)*($C$5:$C$2004="Split")*($B$5:$B$2004&lt;=Dashboard!$C$2)*($B$5:$B$2004&gt;$B211),$J$5:$J$2004,1)),1))</f>
        <v/>
      </c>
      <c r="V211" s="79">
        <f t="shared" si="10"/>
        <v>0</v>
      </c>
      <c r="W211" s="79" t="str">
        <f t="array" ref="W211">IF($B211="","",IF(INDEX('Your Portfolio Holdings'!$BW$7:$BW$156,match($D211,'Your Portfolio Holdings'!$B$7:$B$156,0),0)&gt;0,PRODUCT(IF(($D$5:$D$2004=$D211)*($C$5:$C$2004="Split")*($B$5:$B$2004&lt;=Dashboard!$C$54)*($B$5:$B$2004&gt;$B211),$J$5:$J$2004,1)),1))</f>
        <v/>
      </c>
      <c r="X211" s="79">
        <f t="shared" si="11"/>
        <v>0</v>
      </c>
      <c r="Y211" s="79" t="str">
        <f t="array" ref="Y211">IF($B211="","",IF(INDEX('Your Portfolio Holdings'!$BW$7:$BW$156,match($D211,'Your Portfolio Holdings'!$B$7:$B$156,0),0)&gt;0,PRODUCT(IF(($D$5:$D$2004=$D211)*($C$5:$C$2004="Split")*($B$5:$B$2004&lt;=Dashboard!$C$55)*($B$5:$B$2004&gt;$B211),$J$5:$J$2004,1)),1))</f>
        <v/>
      </c>
      <c r="Z211" s="79">
        <f t="shared" si="12"/>
        <v>0</v>
      </c>
      <c r="AA211" s="79" t="str">
        <f>IF($B210="","",IF(AND($B211&gt;Dashboard!$C$54,$B211&lt;=Dashboard!$C$55,OR($C211="Buy",$C211="Sell",$C211="Dividend",$C211="Return of capital")),MAX(AA$5:AA210)+1,0))</f>
        <v/>
      </c>
      <c r="AB211" s="79" t="str">
        <f>if($B211="","",if($L211=Dashboard!$C$3,"n/a","Currency:"&amp;$L211&amp;Dashboard!$C$3))</f>
        <v/>
      </c>
      <c r="AC211" s="88" t="str">
        <f t="shared" si="13"/>
        <v/>
      </c>
      <c r="AD211" s="89">
        <f t="shared" si="14"/>
        <v>0</v>
      </c>
      <c r="AE211" s="90">
        <f t="shared" si="15"/>
        <v>0</v>
      </c>
    </row>
    <row r="212">
      <c r="A212" s="1"/>
      <c r="B212" s="404"/>
      <c r="C212" s="405"/>
      <c r="D212" s="405"/>
      <c r="E212" s="405"/>
      <c r="F212" s="406"/>
      <c r="G212" s="44">
        <f t="shared" si="1"/>
        <v>0</v>
      </c>
      <c r="H212" s="93"/>
      <c r="I212" s="92"/>
      <c r="J212" s="95"/>
      <c r="K212" s="1"/>
      <c r="L212" s="50" t="str">
        <f t="array" ref="L212">if($B212="","",index(Setup!$C$52:$C$201,match($D212,Setup!$B$52:$B$201,0),0))</f>
        <v/>
      </c>
      <c r="M212" s="52" t="str">
        <f t="shared" si="2"/>
        <v/>
      </c>
      <c r="N212" s="58">
        <f t="shared" si="3"/>
        <v>0</v>
      </c>
      <c r="O212" s="64" t="str">
        <f t="shared" si="4"/>
        <v/>
      </c>
      <c r="P212" s="64">
        <f t="shared" si="5"/>
        <v>0</v>
      </c>
      <c r="Q212" s="64">
        <f t="shared" si="6"/>
        <v>0</v>
      </c>
      <c r="R212" s="68">
        <f t="shared" si="7"/>
        <v>0</v>
      </c>
      <c r="S212" s="68">
        <f t="shared" si="8"/>
        <v>0</v>
      </c>
      <c r="T212" s="71" t="str">
        <f t="shared" si="9"/>
        <v/>
      </c>
      <c r="U212" s="79" t="str">
        <f t="array" ref="U212">IF($B212="","",IF(INDEX('Your Portfolio Holdings'!$BW$7:$BW$156,match($D212,'Your Portfolio Holdings'!$B$7:$B$156,0),0)&gt;0,PRODUCT(IF(($D$5:$D$2004=$D212)*($C$5:$C$2004="Split")*($B$5:$B$2004&lt;=Dashboard!$C$2)*($B$5:$B$2004&gt;$B212),$J$5:$J$2004,1)),1))</f>
        <v/>
      </c>
      <c r="V212" s="79">
        <f t="shared" si="10"/>
        <v>0</v>
      </c>
      <c r="W212" s="79" t="str">
        <f t="array" ref="W212">IF($B212="","",IF(INDEX('Your Portfolio Holdings'!$BW$7:$BW$156,match($D212,'Your Portfolio Holdings'!$B$7:$B$156,0),0)&gt;0,PRODUCT(IF(($D$5:$D$2004=$D212)*($C$5:$C$2004="Split")*($B$5:$B$2004&lt;=Dashboard!$C$54)*($B$5:$B$2004&gt;$B212),$J$5:$J$2004,1)),1))</f>
        <v/>
      </c>
      <c r="X212" s="79">
        <f t="shared" si="11"/>
        <v>0</v>
      </c>
      <c r="Y212" s="79" t="str">
        <f t="array" ref="Y212">IF($B212="","",IF(INDEX('Your Portfolio Holdings'!$BW$7:$BW$156,match($D212,'Your Portfolio Holdings'!$B$7:$B$156,0),0)&gt;0,PRODUCT(IF(($D$5:$D$2004=$D212)*($C$5:$C$2004="Split")*($B$5:$B$2004&lt;=Dashboard!$C$55)*($B$5:$B$2004&gt;$B212),$J$5:$J$2004,1)),1))</f>
        <v/>
      </c>
      <c r="Z212" s="79">
        <f t="shared" si="12"/>
        <v>0</v>
      </c>
      <c r="AA212" s="79" t="str">
        <f>IF($B211="","",IF(AND($B212&gt;Dashboard!$C$54,$B212&lt;=Dashboard!$C$55,OR($C212="Buy",$C212="Sell",$C212="Dividend",$C212="Return of capital")),MAX(AA$5:AA211)+1,0))</f>
        <v/>
      </c>
      <c r="AB212" s="79" t="str">
        <f>if($B212="","",if($L212=Dashboard!$C$3,"n/a","Currency:"&amp;$L212&amp;Dashboard!$C$3))</f>
        <v/>
      </c>
      <c r="AC212" s="88" t="str">
        <f t="shared" si="13"/>
        <v/>
      </c>
      <c r="AD212" s="89">
        <f t="shared" si="14"/>
        <v>0</v>
      </c>
      <c r="AE212" s="90">
        <f t="shared" si="15"/>
        <v>0</v>
      </c>
    </row>
    <row r="213">
      <c r="A213" s="1"/>
      <c r="B213" s="404"/>
      <c r="C213" s="405"/>
      <c r="D213" s="405"/>
      <c r="E213" s="405"/>
      <c r="F213" s="406"/>
      <c r="G213" s="44">
        <f t="shared" si="1"/>
        <v>0</v>
      </c>
      <c r="H213" s="93"/>
      <c r="I213" s="92"/>
      <c r="J213" s="95"/>
      <c r="K213" s="1"/>
      <c r="L213" s="50" t="str">
        <f t="array" ref="L213">if($B213="","",index(Setup!$C$52:$C$201,match($D213,Setup!$B$52:$B$201,0),0))</f>
        <v/>
      </c>
      <c r="M213" s="52" t="str">
        <f t="shared" si="2"/>
        <v/>
      </c>
      <c r="N213" s="58">
        <f t="shared" si="3"/>
        <v>0</v>
      </c>
      <c r="O213" s="64" t="str">
        <f t="shared" si="4"/>
        <v/>
      </c>
      <c r="P213" s="64">
        <f t="shared" si="5"/>
        <v>0</v>
      </c>
      <c r="Q213" s="64">
        <f t="shared" si="6"/>
        <v>0</v>
      </c>
      <c r="R213" s="68">
        <f t="shared" si="7"/>
        <v>0</v>
      </c>
      <c r="S213" s="68">
        <f t="shared" si="8"/>
        <v>0</v>
      </c>
      <c r="T213" s="71" t="str">
        <f t="shared" si="9"/>
        <v/>
      </c>
      <c r="U213" s="79" t="str">
        <f t="array" ref="U213">IF($B213="","",IF(INDEX('Your Portfolio Holdings'!$BW$7:$BW$156,match($D213,'Your Portfolio Holdings'!$B$7:$B$156,0),0)&gt;0,PRODUCT(IF(($D$5:$D$2004=$D213)*($C$5:$C$2004="Split")*($B$5:$B$2004&lt;=Dashboard!$C$2)*($B$5:$B$2004&gt;$B213),$J$5:$J$2004,1)),1))</f>
        <v/>
      </c>
      <c r="V213" s="79">
        <f t="shared" si="10"/>
        <v>0</v>
      </c>
      <c r="W213" s="79" t="str">
        <f t="array" ref="W213">IF($B213="","",IF(INDEX('Your Portfolio Holdings'!$BW$7:$BW$156,match($D213,'Your Portfolio Holdings'!$B$7:$B$156,0),0)&gt;0,PRODUCT(IF(($D$5:$D$2004=$D213)*($C$5:$C$2004="Split")*($B$5:$B$2004&lt;=Dashboard!$C$54)*($B$5:$B$2004&gt;$B213),$J$5:$J$2004,1)),1))</f>
        <v/>
      </c>
      <c r="X213" s="79">
        <f t="shared" si="11"/>
        <v>0</v>
      </c>
      <c r="Y213" s="79" t="str">
        <f t="array" ref="Y213">IF($B213="","",IF(INDEX('Your Portfolio Holdings'!$BW$7:$BW$156,match($D213,'Your Portfolio Holdings'!$B$7:$B$156,0),0)&gt;0,PRODUCT(IF(($D$5:$D$2004=$D213)*($C$5:$C$2004="Split")*($B$5:$B$2004&lt;=Dashboard!$C$55)*($B$5:$B$2004&gt;$B213),$J$5:$J$2004,1)),1))</f>
        <v/>
      </c>
      <c r="Z213" s="79">
        <f t="shared" si="12"/>
        <v>0</v>
      </c>
      <c r="AA213" s="79" t="str">
        <f>IF($B212="","",IF(AND($B213&gt;Dashboard!$C$54,$B213&lt;=Dashboard!$C$55,OR($C213="Buy",$C213="Sell",$C213="Dividend",$C213="Return of capital")),MAX(AA$5:AA212)+1,0))</f>
        <v/>
      </c>
      <c r="AB213" s="79" t="str">
        <f>if($B213="","",if($L213=Dashboard!$C$3,"n/a","Currency:"&amp;$L213&amp;Dashboard!$C$3))</f>
        <v/>
      </c>
      <c r="AC213" s="88" t="str">
        <f t="shared" si="13"/>
        <v/>
      </c>
      <c r="AD213" s="89">
        <f t="shared" si="14"/>
        <v>0</v>
      </c>
      <c r="AE213" s="90">
        <f t="shared" si="15"/>
        <v>0</v>
      </c>
    </row>
    <row r="214">
      <c r="A214" s="1"/>
      <c r="B214" s="404"/>
      <c r="C214" s="405"/>
      <c r="D214" s="405"/>
      <c r="E214" s="405"/>
      <c r="F214" s="406"/>
      <c r="G214" s="44">
        <f t="shared" si="1"/>
        <v>0</v>
      </c>
      <c r="H214" s="93"/>
      <c r="I214" s="92"/>
      <c r="J214" s="95"/>
      <c r="K214" s="1"/>
      <c r="L214" s="50" t="str">
        <f t="array" ref="L214">if($B214="","",index(Setup!$C$52:$C$201,match($D214,Setup!$B$52:$B$201,0),0))</f>
        <v/>
      </c>
      <c r="M214" s="52" t="str">
        <f t="shared" si="2"/>
        <v/>
      </c>
      <c r="N214" s="58">
        <f t="shared" si="3"/>
        <v>0</v>
      </c>
      <c r="O214" s="64" t="str">
        <f t="shared" si="4"/>
        <v/>
      </c>
      <c r="P214" s="64">
        <f t="shared" si="5"/>
        <v>0</v>
      </c>
      <c r="Q214" s="64">
        <f t="shared" si="6"/>
        <v>0</v>
      </c>
      <c r="R214" s="68">
        <f t="shared" si="7"/>
        <v>0</v>
      </c>
      <c r="S214" s="68">
        <f t="shared" si="8"/>
        <v>0</v>
      </c>
      <c r="T214" s="71" t="str">
        <f t="shared" si="9"/>
        <v/>
      </c>
      <c r="U214" s="79" t="str">
        <f t="array" ref="U214">IF($B214="","",IF(INDEX('Your Portfolio Holdings'!$BW$7:$BW$156,match($D214,'Your Portfolio Holdings'!$B$7:$B$156,0),0)&gt;0,PRODUCT(IF(($D$5:$D$2004=$D214)*($C$5:$C$2004="Split")*($B$5:$B$2004&lt;=Dashboard!$C$2)*($B$5:$B$2004&gt;$B214),$J$5:$J$2004,1)),1))</f>
        <v/>
      </c>
      <c r="V214" s="79">
        <f t="shared" si="10"/>
        <v>0</v>
      </c>
      <c r="W214" s="79" t="str">
        <f t="array" ref="W214">IF($B214="","",IF(INDEX('Your Portfolio Holdings'!$BW$7:$BW$156,match($D214,'Your Portfolio Holdings'!$B$7:$B$156,0),0)&gt;0,PRODUCT(IF(($D$5:$D$2004=$D214)*($C$5:$C$2004="Split")*($B$5:$B$2004&lt;=Dashboard!$C$54)*($B$5:$B$2004&gt;$B214),$J$5:$J$2004,1)),1))</f>
        <v/>
      </c>
      <c r="X214" s="79">
        <f t="shared" si="11"/>
        <v>0</v>
      </c>
      <c r="Y214" s="79" t="str">
        <f t="array" ref="Y214">IF($B214="","",IF(INDEX('Your Portfolio Holdings'!$BW$7:$BW$156,match($D214,'Your Portfolio Holdings'!$B$7:$B$156,0),0)&gt;0,PRODUCT(IF(($D$5:$D$2004=$D214)*($C$5:$C$2004="Split")*($B$5:$B$2004&lt;=Dashboard!$C$55)*($B$5:$B$2004&gt;$B214),$J$5:$J$2004,1)),1))</f>
        <v/>
      </c>
      <c r="Z214" s="79">
        <f t="shared" si="12"/>
        <v>0</v>
      </c>
      <c r="AA214" s="79" t="str">
        <f>IF($B213="","",IF(AND($B214&gt;Dashboard!$C$54,$B214&lt;=Dashboard!$C$55,OR($C214="Buy",$C214="Sell",$C214="Dividend",$C214="Return of capital")),MAX(AA$5:AA213)+1,0))</f>
        <v/>
      </c>
      <c r="AB214" s="79" t="str">
        <f>if($B214="","",if($L214=Dashboard!$C$3,"n/a","Currency:"&amp;$L214&amp;Dashboard!$C$3))</f>
        <v/>
      </c>
      <c r="AC214" s="88" t="str">
        <f t="shared" si="13"/>
        <v/>
      </c>
      <c r="AD214" s="89">
        <f t="shared" si="14"/>
        <v>0</v>
      </c>
      <c r="AE214" s="90">
        <f t="shared" si="15"/>
        <v>0</v>
      </c>
    </row>
    <row r="215">
      <c r="A215" s="1"/>
      <c r="B215" s="404"/>
      <c r="C215" s="405"/>
      <c r="D215" s="405"/>
      <c r="E215" s="405"/>
      <c r="F215" s="406"/>
      <c r="G215" s="44">
        <f t="shared" si="1"/>
        <v>0</v>
      </c>
      <c r="H215" s="93"/>
      <c r="I215" s="92"/>
      <c r="J215" s="95"/>
      <c r="K215" s="1"/>
      <c r="L215" s="50" t="str">
        <f t="array" ref="L215">if($B215="","",index(Setup!$C$52:$C$201,match($D215,Setup!$B$52:$B$201,0),0))</f>
        <v/>
      </c>
      <c r="M215" s="52" t="str">
        <f t="shared" si="2"/>
        <v/>
      </c>
      <c r="N215" s="58">
        <f t="shared" si="3"/>
        <v>0</v>
      </c>
      <c r="O215" s="64" t="str">
        <f t="shared" si="4"/>
        <v/>
      </c>
      <c r="P215" s="64">
        <f t="shared" si="5"/>
        <v>0</v>
      </c>
      <c r="Q215" s="64">
        <f t="shared" si="6"/>
        <v>0</v>
      </c>
      <c r="R215" s="68">
        <f t="shared" si="7"/>
        <v>0</v>
      </c>
      <c r="S215" s="68">
        <f t="shared" si="8"/>
        <v>0</v>
      </c>
      <c r="T215" s="71" t="str">
        <f t="shared" si="9"/>
        <v/>
      </c>
      <c r="U215" s="79" t="str">
        <f t="array" ref="U215">IF($B215="","",IF(INDEX('Your Portfolio Holdings'!$BW$7:$BW$156,match($D215,'Your Portfolio Holdings'!$B$7:$B$156,0),0)&gt;0,PRODUCT(IF(($D$5:$D$2004=$D215)*($C$5:$C$2004="Split")*($B$5:$B$2004&lt;=Dashboard!$C$2)*($B$5:$B$2004&gt;$B215),$J$5:$J$2004,1)),1))</f>
        <v/>
      </c>
      <c r="V215" s="79">
        <f t="shared" si="10"/>
        <v>0</v>
      </c>
      <c r="W215" s="79" t="str">
        <f t="array" ref="W215">IF($B215="","",IF(INDEX('Your Portfolio Holdings'!$BW$7:$BW$156,match($D215,'Your Portfolio Holdings'!$B$7:$B$156,0),0)&gt;0,PRODUCT(IF(($D$5:$D$2004=$D215)*($C$5:$C$2004="Split")*($B$5:$B$2004&lt;=Dashboard!$C$54)*($B$5:$B$2004&gt;$B215),$J$5:$J$2004,1)),1))</f>
        <v/>
      </c>
      <c r="X215" s="79">
        <f t="shared" si="11"/>
        <v>0</v>
      </c>
      <c r="Y215" s="79" t="str">
        <f t="array" ref="Y215">IF($B215="","",IF(INDEX('Your Portfolio Holdings'!$BW$7:$BW$156,match($D215,'Your Portfolio Holdings'!$B$7:$B$156,0),0)&gt;0,PRODUCT(IF(($D$5:$D$2004=$D215)*($C$5:$C$2004="Split")*($B$5:$B$2004&lt;=Dashboard!$C$55)*($B$5:$B$2004&gt;$B215),$J$5:$J$2004,1)),1))</f>
        <v/>
      </c>
      <c r="Z215" s="79">
        <f t="shared" si="12"/>
        <v>0</v>
      </c>
      <c r="AA215" s="79" t="str">
        <f>IF($B214="","",IF(AND($B215&gt;Dashboard!$C$54,$B215&lt;=Dashboard!$C$55,OR($C215="Buy",$C215="Sell",$C215="Dividend",$C215="Return of capital")),MAX(AA$5:AA214)+1,0))</f>
        <v/>
      </c>
      <c r="AB215" s="79" t="str">
        <f>if($B215="","",if($L215=Dashboard!$C$3,"n/a","Currency:"&amp;$L215&amp;Dashboard!$C$3))</f>
        <v/>
      </c>
      <c r="AC215" s="88" t="str">
        <f t="shared" si="13"/>
        <v/>
      </c>
      <c r="AD215" s="89">
        <f t="shared" si="14"/>
        <v>0</v>
      </c>
      <c r="AE215" s="90">
        <f t="shared" si="15"/>
        <v>0</v>
      </c>
    </row>
    <row r="216">
      <c r="A216" s="1"/>
      <c r="B216" s="404"/>
      <c r="C216" s="405"/>
      <c r="D216" s="405"/>
      <c r="E216" s="405"/>
      <c r="F216" s="406"/>
      <c r="G216" s="44">
        <f t="shared" si="1"/>
        <v>0</v>
      </c>
      <c r="H216" s="93"/>
      <c r="I216" s="92"/>
      <c r="J216" s="95"/>
      <c r="K216" s="1"/>
      <c r="L216" s="50" t="str">
        <f t="array" ref="L216">if($B216="","",index(Setup!$C$52:$C$201,match($D216,Setup!$B$52:$B$201,0),0))</f>
        <v/>
      </c>
      <c r="M216" s="52" t="str">
        <f t="shared" si="2"/>
        <v/>
      </c>
      <c r="N216" s="58">
        <f t="shared" si="3"/>
        <v>0</v>
      </c>
      <c r="O216" s="64" t="str">
        <f t="shared" si="4"/>
        <v/>
      </c>
      <c r="P216" s="64">
        <f t="shared" si="5"/>
        <v>0</v>
      </c>
      <c r="Q216" s="64">
        <f t="shared" si="6"/>
        <v>0</v>
      </c>
      <c r="R216" s="68">
        <f t="shared" si="7"/>
        <v>0</v>
      </c>
      <c r="S216" s="68">
        <f t="shared" si="8"/>
        <v>0</v>
      </c>
      <c r="T216" s="71" t="str">
        <f t="shared" si="9"/>
        <v/>
      </c>
      <c r="U216" s="79" t="str">
        <f t="array" ref="U216">IF($B216="","",IF(INDEX('Your Portfolio Holdings'!$BW$7:$BW$156,match($D216,'Your Portfolio Holdings'!$B$7:$B$156,0),0)&gt;0,PRODUCT(IF(($D$5:$D$2004=$D216)*($C$5:$C$2004="Split")*($B$5:$B$2004&lt;=Dashboard!$C$2)*($B$5:$B$2004&gt;$B216),$J$5:$J$2004,1)),1))</f>
        <v/>
      </c>
      <c r="V216" s="79">
        <f t="shared" si="10"/>
        <v>0</v>
      </c>
      <c r="W216" s="79" t="str">
        <f t="array" ref="W216">IF($B216="","",IF(INDEX('Your Portfolio Holdings'!$BW$7:$BW$156,match($D216,'Your Portfolio Holdings'!$B$7:$B$156,0),0)&gt;0,PRODUCT(IF(($D$5:$D$2004=$D216)*($C$5:$C$2004="Split")*($B$5:$B$2004&lt;=Dashboard!$C$54)*($B$5:$B$2004&gt;$B216),$J$5:$J$2004,1)),1))</f>
        <v/>
      </c>
      <c r="X216" s="79">
        <f t="shared" si="11"/>
        <v>0</v>
      </c>
      <c r="Y216" s="79" t="str">
        <f t="array" ref="Y216">IF($B216="","",IF(INDEX('Your Portfolio Holdings'!$BW$7:$BW$156,match($D216,'Your Portfolio Holdings'!$B$7:$B$156,0),0)&gt;0,PRODUCT(IF(($D$5:$D$2004=$D216)*($C$5:$C$2004="Split")*($B$5:$B$2004&lt;=Dashboard!$C$55)*($B$5:$B$2004&gt;$B216),$J$5:$J$2004,1)),1))</f>
        <v/>
      </c>
      <c r="Z216" s="79">
        <f t="shared" si="12"/>
        <v>0</v>
      </c>
      <c r="AA216" s="79" t="str">
        <f>IF($B215="","",IF(AND($B216&gt;Dashboard!$C$54,$B216&lt;=Dashboard!$C$55,OR($C216="Buy",$C216="Sell",$C216="Dividend",$C216="Return of capital")),MAX(AA$5:AA215)+1,0))</f>
        <v/>
      </c>
      <c r="AB216" s="79" t="str">
        <f>if($B216="","",if($L216=Dashboard!$C$3,"n/a","Currency:"&amp;$L216&amp;Dashboard!$C$3))</f>
        <v/>
      </c>
      <c r="AC216" s="88" t="str">
        <f t="shared" si="13"/>
        <v/>
      </c>
      <c r="AD216" s="89">
        <f t="shared" si="14"/>
        <v>0</v>
      </c>
      <c r="AE216" s="90">
        <f t="shared" si="15"/>
        <v>0</v>
      </c>
    </row>
    <row r="217">
      <c r="A217" s="1"/>
      <c r="B217" s="404"/>
      <c r="C217" s="405"/>
      <c r="D217" s="405"/>
      <c r="E217" s="405"/>
      <c r="F217" s="406"/>
      <c r="G217" s="44">
        <f t="shared" si="1"/>
        <v>0</v>
      </c>
      <c r="H217" s="93"/>
      <c r="I217" s="92"/>
      <c r="J217" s="95"/>
      <c r="K217" s="1"/>
      <c r="L217" s="50" t="str">
        <f t="array" ref="L217">if($B217="","",index(Setup!$C$52:$C$201,match($D217,Setup!$B$52:$B$201,0),0))</f>
        <v/>
      </c>
      <c r="M217" s="52" t="str">
        <f t="shared" si="2"/>
        <v/>
      </c>
      <c r="N217" s="58">
        <f t="shared" si="3"/>
        <v>0</v>
      </c>
      <c r="O217" s="64" t="str">
        <f t="shared" si="4"/>
        <v/>
      </c>
      <c r="P217" s="64">
        <f t="shared" si="5"/>
        <v>0</v>
      </c>
      <c r="Q217" s="64">
        <f t="shared" si="6"/>
        <v>0</v>
      </c>
      <c r="R217" s="68">
        <f t="shared" si="7"/>
        <v>0</v>
      </c>
      <c r="S217" s="68">
        <f t="shared" si="8"/>
        <v>0</v>
      </c>
      <c r="T217" s="71" t="str">
        <f t="shared" si="9"/>
        <v/>
      </c>
      <c r="U217" s="79" t="str">
        <f t="array" ref="U217">IF($B217="","",IF(INDEX('Your Portfolio Holdings'!$BW$7:$BW$156,match($D217,'Your Portfolio Holdings'!$B$7:$B$156,0),0)&gt;0,PRODUCT(IF(($D$5:$D$2004=$D217)*($C$5:$C$2004="Split")*($B$5:$B$2004&lt;=Dashboard!$C$2)*($B$5:$B$2004&gt;$B217),$J$5:$J$2004,1)),1))</f>
        <v/>
      </c>
      <c r="V217" s="79">
        <f t="shared" si="10"/>
        <v>0</v>
      </c>
      <c r="W217" s="79" t="str">
        <f t="array" ref="W217">IF($B217="","",IF(INDEX('Your Portfolio Holdings'!$BW$7:$BW$156,match($D217,'Your Portfolio Holdings'!$B$7:$B$156,0),0)&gt;0,PRODUCT(IF(($D$5:$D$2004=$D217)*($C$5:$C$2004="Split")*($B$5:$B$2004&lt;=Dashboard!$C$54)*($B$5:$B$2004&gt;$B217),$J$5:$J$2004,1)),1))</f>
        <v/>
      </c>
      <c r="X217" s="79">
        <f t="shared" si="11"/>
        <v>0</v>
      </c>
      <c r="Y217" s="79" t="str">
        <f t="array" ref="Y217">IF($B217="","",IF(INDEX('Your Portfolio Holdings'!$BW$7:$BW$156,match($D217,'Your Portfolio Holdings'!$B$7:$B$156,0),0)&gt;0,PRODUCT(IF(($D$5:$D$2004=$D217)*($C$5:$C$2004="Split")*($B$5:$B$2004&lt;=Dashboard!$C$55)*($B$5:$B$2004&gt;$B217),$J$5:$J$2004,1)),1))</f>
        <v/>
      </c>
      <c r="Z217" s="79">
        <f t="shared" si="12"/>
        <v>0</v>
      </c>
      <c r="AA217" s="79" t="str">
        <f>IF($B216="","",IF(AND($B217&gt;Dashboard!$C$54,$B217&lt;=Dashboard!$C$55,OR($C217="Buy",$C217="Sell",$C217="Dividend",$C217="Return of capital")),MAX(AA$5:AA216)+1,0))</f>
        <v/>
      </c>
      <c r="AB217" s="79" t="str">
        <f>if($B217="","",if($L217=Dashboard!$C$3,"n/a","Currency:"&amp;$L217&amp;Dashboard!$C$3))</f>
        <v/>
      </c>
      <c r="AC217" s="88" t="str">
        <f t="shared" si="13"/>
        <v/>
      </c>
      <c r="AD217" s="89">
        <f t="shared" si="14"/>
        <v>0</v>
      </c>
      <c r="AE217" s="90">
        <f t="shared" si="15"/>
        <v>0</v>
      </c>
    </row>
    <row r="218">
      <c r="A218" s="1"/>
      <c r="B218" s="404"/>
      <c r="C218" s="405"/>
      <c r="D218" s="405"/>
      <c r="E218" s="405"/>
      <c r="F218" s="406"/>
      <c r="G218" s="44">
        <f t="shared" si="1"/>
        <v>0</v>
      </c>
      <c r="H218" s="93"/>
      <c r="I218" s="92"/>
      <c r="J218" s="95"/>
      <c r="K218" s="1"/>
      <c r="L218" s="50" t="str">
        <f t="array" ref="L218">if($B218="","",index(Setup!$C$52:$C$201,match($D218,Setup!$B$52:$B$201,0),0))</f>
        <v/>
      </c>
      <c r="M218" s="52" t="str">
        <f t="shared" si="2"/>
        <v/>
      </c>
      <c r="N218" s="58">
        <f t="shared" si="3"/>
        <v>0</v>
      </c>
      <c r="O218" s="64" t="str">
        <f t="shared" si="4"/>
        <v/>
      </c>
      <c r="P218" s="64">
        <f t="shared" si="5"/>
        <v>0</v>
      </c>
      <c r="Q218" s="64">
        <f t="shared" si="6"/>
        <v>0</v>
      </c>
      <c r="R218" s="68">
        <f t="shared" si="7"/>
        <v>0</v>
      </c>
      <c r="S218" s="68">
        <f t="shared" si="8"/>
        <v>0</v>
      </c>
      <c r="T218" s="71" t="str">
        <f t="shared" si="9"/>
        <v/>
      </c>
      <c r="U218" s="79" t="str">
        <f t="array" ref="U218">IF($B218="","",IF(INDEX('Your Portfolio Holdings'!$BW$7:$BW$156,match($D218,'Your Portfolio Holdings'!$B$7:$B$156,0),0)&gt;0,PRODUCT(IF(($D$5:$D$2004=$D218)*($C$5:$C$2004="Split")*($B$5:$B$2004&lt;=Dashboard!$C$2)*($B$5:$B$2004&gt;$B218),$J$5:$J$2004,1)),1))</f>
        <v/>
      </c>
      <c r="V218" s="79">
        <f t="shared" si="10"/>
        <v>0</v>
      </c>
      <c r="W218" s="79" t="str">
        <f t="array" ref="W218">IF($B218="","",IF(INDEX('Your Portfolio Holdings'!$BW$7:$BW$156,match($D218,'Your Portfolio Holdings'!$B$7:$B$156,0),0)&gt;0,PRODUCT(IF(($D$5:$D$2004=$D218)*($C$5:$C$2004="Split")*($B$5:$B$2004&lt;=Dashboard!$C$54)*($B$5:$B$2004&gt;$B218),$J$5:$J$2004,1)),1))</f>
        <v/>
      </c>
      <c r="X218" s="79">
        <f t="shared" si="11"/>
        <v>0</v>
      </c>
      <c r="Y218" s="79" t="str">
        <f t="array" ref="Y218">IF($B218="","",IF(INDEX('Your Portfolio Holdings'!$BW$7:$BW$156,match($D218,'Your Portfolio Holdings'!$B$7:$B$156,0),0)&gt;0,PRODUCT(IF(($D$5:$D$2004=$D218)*($C$5:$C$2004="Split")*($B$5:$B$2004&lt;=Dashboard!$C$55)*($B$5:$B$2004&gt;$B218),$J$5:$J$2004,1)),1))</f>
        <v/>
      </c>
      <c r="Z218" s="79">
        <f t="shared" si="12"/>
        <v>0</v>
      </c>
      <c r="AA218" s="79" t="str">
        <f>IF($B217="","",IF(AND($B218&gt;Dashboard!$C$54,$B218&lt;=Dashboard!$C$55,OR($C218="Buy",$C218="Sell",$C218="Dividend",$C218="Return of capital")),MAX(AA$5:AA217)+1,0))</f>
        <v/>
      </c>
      <c r="AB218" s="79" t="str">
        <f>if($B218="","",if($L218=Dashboard!$C$3,"n/a","Currency:"&amp;$L218&amp;Dashboard!$C$3))</f>
        <v/>
      </c>
      <c r="AC218" s="88" t="str">
        <f t="shared" si="13"/>
        <v/>
      </c>
      <c r="AD218" s="89">
        <f t="shared" si="14"/>
        <v>0</v>
      </c>
      <c r="AE218" s="90">
        <f t="shared" si="15"/>
        <v>0</v>
      </c>
    </row>
    <row r="219">
      <c r="A219" s="1"/>
      <c r="B219" s="404"/>
      <c r="C219" s="405"/>
      <c r="D219" s="405"/>
      <c r="E219" s="405"/>
      <c r="F219" s="406"/>
      <c r="G219" s="44">
        <f t="shared" si="1"/>
        <v>0</v>
      </c>
      <c r="H219" s="93"/>
      <c r="I219" s="92"/>
      <c r="J219" s="95"/>
      <c r="K219" s="1"/>
      <c r="L219" s="50" t="str">
        <f t="array" ref="L219">if($B219="","",index(Setup!$C$52:$C$201,match($D219,Setup!$B$52:$B$201,0),0))</f>
        <v/>
      </c>
      <c r="M219" s="52" t="str">
        <f t="shared" si="2"/>
        <v/>
      </c>
      <c r="N219" s="58">
        <f t="shared" si="3"/>
        <v>0</v>
      </c>
      <c r="O219" s="64" t="str">
        <f t="shared" si="4"/>
        <v/>
      </c>
      <c r="P219" s="64">
        <f t="shared" si="5"/>
        <v>0</v>
      </c>
      <c r="Q219" s="64">
        <f t="shared" si="6"/>
        <v>0</v>
      </c>
      <c r="R219" s="68">
        <f t="shared" si="7"/>
        <v>0</v>
      </c>
      <c r="S219" s="68">
        <f t="shared" si="8"/>
        <v>0</v>
      </c>
      <c r="T219" s="71" t="str">
        <f t="shared" si="9"/>
        <v/>
      </c>
      <c r="U219" s="79" t="str">
        <f t="array" ref="U219">IF($B219="","",IF(INDEX('Your Portfolio Holdings'!$BW$7:$BW$156,match($D219,'Your Portfolio Holdings'!$B$7:$B$156,0),0)&gt;0,PRODUCT(IF(($D$5:$D$2004=$D219)*($C$5:$C$2004="Split")*($B$5:$B$2004&lt;=Dashboard!$C$2)*($B$5:$B$2004&gt;$B219),$J$5:$J$2004,1)),1))</f>
        <v/>
      </c>
      <c r="V219" s="79">
        <f t="shared" si="10"/>
        <v>0</v>
      </c>
      <c r="W219" s="79" t="str">
        <f t="array" ref="W219">IF($B219="","",IF(INDEX('Your Portfolio Holdings'!$BW$7:$BW$156,match($D219,'Your Portfolio Holdings'!$B$7:$B$156,0),0)&gt;0,PRODUCT(IF(($D$5:$D$2004=$D219)*($C$5:$C$2004="Split")*($B$5:$B$2004&lt;=Dashboard!$C$54)*($B$5:$B$2004&gt;$B219),$J$5:$J$2004,1)),1))</f>
        <v/>
      </c>
      <c r="X219" s="79">
        <f t="shared" si="11"/>
        <v>0</v>
      </c>
      <c r="Y219" s="79" t="str">
        <f t="array" ref="Y219">IF($B219="","",IF(INDEX('Your Portfolio Holdings'!$BW$7:$BW$156,match($D219,'Your Portfolio Holdings'!$B$7:$B$156,0),0)&gt;0,PRODUCT(IF(($D$5:$D$2004=$D219)*($C$5:$C$2004="Split")*($B$5:$B$2004&lt;=Dashboard!$C$55)*($B$5:$B$2004&gt;$B219),$J$5:$J$2004,1)),1))</f>
        <v/>
      </c>
      <c r="Z219" s="79">
        <f t="shared" si="12"/>
        <v>0</v>
      </c>
      <c r="AA219" s="79" t="str">
        <f>IF($B218="","",IF(AND($B219&gt;Dashboard!$C$54,$B219&lt;=Dashboard!$C$55,OR($C219="Buy",$C219="Sell",$C219="Dividend",$C219="Return of capital")),MAX(AA$5:AA218)+1,0))</f>
        <v/>
      </c>
      <c r="AB219" s="79" t="str">
        <f>if($B219="","",if($L219=Dashboard!$C$3,"n/a","Currency:"&amp;$L219&amp;Dashboard!$C$3))</f>
        <v/>
      </c>
      <c r="AC219" s="88" t="str">
        <f t="shared" si="13"/>
        <v/>
      </c>
      <c r="AD219" s="89">
        <f t="shared" si="14"/>
        <v>0</v>
      </c>
      <c r="AE219" s="90">
        <f t="shared" si="15"/>
        <v>0</v>
      </c>
    </row>
    <row r="220">
      <c r="A220" s="1"/>
      <c r="B220" s="404"/>
      <c r="C220" s="405"/>
      <c r="D220" s="405"/>
      <c r="E220" s="405"/>
      <c r="F220" s="406"/>
      <c r="G220" s="44">
        <f t="shared" si="1"/>
        <v>0</v>
      </c>
      <c r="H220" s="93"/>
      <c r="I220" s="92"/>
      <c r="J220" s="95"/>
      <c r="K220" s="1"/>
      <c r="L220" s="50" t="str">
        <f t="array" ref="L220">if($B220="","",index(Setup!$C$52:$C$201,match($D220,Setup!$B$52:$B$201,0),0))</f>
        <v/>
      </c>
      <c r="M220" s="52" t="str">
        <f t="shared" si="2"/>
        <v/>
      </c>
      <c r="N220" s="58">
        <f t="shared" si="3"/>
        <v>0</v>
      </c>
      <c r="O220" s="64" t="str">
        <f t="shared" si="4"/>
        <v/>
      </c>
      <c r="P220" s="64">
        <f t="shared" si="5"/>
        <v>0</v>
      </c>
      <c r="Q220" s="64">
        <f t="shared" si="6"/>
        <v>0</v>
      </c>
      <c r="R220" s="68">
        <f t="shared" si="7"/>
        <v>0</v>
      </c>
      <c r="S220" s="68">
        <f t="shared" si="8"/>
        <v>0</v>
      </c>
      <c r="T220" s="71" t="str">
        <f t="shared" si="9"/>
        <v/>
      </c>
      <c r="U220" s="79" t="str">
        <f t="array" ref="U220">IF($B220="","",IF(INDEX('Your Portfolio Holdings'!$BW$7:$BW$156,match($D220,'Your Portfolio Holdings'!$B$7:$B$156,0),0)&gt;0,PRODUCT(IF(($D$5:$D$2004=$D220)*($C$5:$C$2004="Split")*($B$5:$B$2004&lt;=Dashboard!$C$2)*($B$5:$B$2004&gt;$B220),$J$5:$J$2004,1)),1))</f>
        <v/>
      </c>
      <c r="V220" s="79">
        <f t="shared" si="10"/>
        <v>0</v>
      </c>
      <c r="W220" s="79" t="str">
        <f t="array" ref="W220">IF($B220="","",IF(INDEX('Your Portfolio Holdings'!$BW$7:$BW$156,match($D220,'Your Portfolio Holdings'!$B$7:$B$156,0),0)&gt;0,PRODUCT(IF(($D$5:$D$2004=$D220)*($C$5:$C$2004="Split")*($B$5:$B$2004&lt;=Dashboard!$C$54)*($B$5:$B$2004&gt;$B220),$J$5:$J$2004,1)),1))</f>
        <v/>
      </c>
      <c r="X220" s="79">
        <f t="shared" si="11"/>
        <v>0</v>
      </c>
      <c r="Y220" s="79" t="str">
        <f t="array" ref="Y220">IF($B220="","",IF(INDEX('Your Portfolio Holdings'!$BW$7:$BW$156,match($D220,'Your Portfolio Holdings'!$B$7:$B$156,0),0)&gt;0,PRODUCT(IF(($D$5:$D$2004=$D220)*($C$5:$C$2004="Split")*($B$5:$B$2004&lt;=Dashboard!$C$55)*($B$5:$B$2004&gt;$B220),$J$5:$J$2004,1)),1))</f>
        <v/>
      </c>
      <c r="Z220" s="79">
        <f t="shared" si="12"/>
        <v>0</v>
      </c>
      <c r="AA220" s="79" t="str">
        <f>IF($B219="","",IF(AND($B220&gt;Dashboard!$C$54,$B220&lt;=Dashboard!$C$55,OR($C220="Buy",$C220="Sell",$C220="Dividend",$C220="Return of capital")),MAX(AA$5:AA219)+1,0))</f>
        <v/>
      </c>
      <c r="AB220" s="79" t="str">
        <f>if($B220="","",if($L220=Dashboard!$C$3,"n/a","Currency:"&amp;$L220&amp;Dashboard!$C$3))</f>
        <v/>
      </c>
      <c r="AC220" s="88" t="str">
        <f t="shared" si="13"/>
        <v/>
      </c>
      <c r="AD220" s="89">
        <f t="shared" si="14"/>
        <v>0</v>
      </c>
      <c r="AE220" s="90">
        <f t="shared" si="15"/>
        <v>0</v>
      </c>
    </row>
    <row r="221">
      <c r="A221" s="1"/>
      <c r="B221" s="404"/>
      <c r="C221" s="405"/>
      <c r="D221" s="405"/>
      <c r="E221" s="405"/>
      <c r="F221" s="406"/>
      <c r="G221" s="44">
        <f t="shared" si="1"/>
        <v>0</v>
      </c>
      <c r="H221" s="93"/>
      <c r="I221" s="92"/>
      <c r="J221" s="95"/>
      <c r="K221" s="1"/>
      <c r="L221" s="50" t="str">
        <f t="array" ref="L221">if($B221="","",index(Setup!$C$52:$C$201,match($D221,Setup!$B$52:$B$201,0),0))</f>
        <v/>
      </c>
      <c r="M221" s="52" t="str">
        <f t="shared" si="2"/>
        <v/>
      </c>
      <c r="N221" s="58">
        <f t="shared" si="3"/>
        <v>0</v>
      </c>
      <c r="O221" s="64" t="str">
        <f t="shared" si="4"/>
        <v/>
      </c>
      <c r="P221" s="64">
        <f t="shared" si="5"/>
        <v>0</v>
      </c>
      <c r="Q221" s="64">
        <f t="shared" si="6"/>
        <v>0</v>
      </c>
      <c r="R221" s="68">
        <f t="shared" si="7"/>
        <v>0</v>
      </c>
      <c r="S221" s="68">
        <f t="shared" si="8"/>
        <v>0</v>
      </c>
      <c r="T221" s="71" t="str">
        <f t="shared" si="9"/>
        <v/>
      </c>
      <c r="U221" s="79" t="str">
        <f t="array" ref="U221">IF($B221="","",IF(INDEX('Your Portfolio Holdings'!$BW$7:$BW$156,match($D221,'Your Portfolio Holdings'!$B$7:$B$156,0),0)&gt;0,PRODUCT(IF(($D$5:$D$2004=$D221)*($C$5:$C$2004="Split")*($B$5:$B$2004&lt;=Dashboard!$C$2)*($B$5:$B$2004&gt;$B221),$J$5:$J$2004,1)),1))</f>
        <v/>
      </c>
      <c r="V221" s="79">
        <f t="shared" si="10"/>
        <v>0</v>
      </c>
      <c r="W221" s="79" t="str">
        <f t="array" ref="W221">IF($B221="","",IF(INDEX('Your Portfolio Holdings'!$BW$7:$BW$156,match($D221,'Your Portfolio Holdings'!$B$7:$B$156,0),0)&gt;0,PRODUCT(IF(($D$5:$D$2004=$D221)*($C$5:$C$2004="Split")*($B$5:$B$2004&lt;=Dashboard!$C$54)*($B$5:$B$2004&gt;$B221),$J$5:$J$2004,1)),1))</f>
        <v/>
      </c>
      <c r="X221" s="79">
        <f t="shared" si="11"/>
        <v>0</v>
      </c>
      <c r="Y221" s="79" t="str">
        <f t="array" ref="Y221">IF($B221="","",IF(INDEX('Your Portfolio Holdings'!$BW$7:$BW$156,match($D221,'Your Portfolio Holdings'!$B$7:$B$156,0),0)&gt;0,PRODUCT(IF(($D$5:$D$2004=$D221)*($C$5:$C$2004="Split")*($B$5:$B$2004&lt;=Dashboard!$C$55)*($B$5:$B$2004&gt;$B221),$J$5:$J$2004,1)),1))</f>
        <v/>
      </c>
      <c r="Z221" s="79">
        <f t="shared" si="12"/>
        <v>0</v>
      </c>
      <c r="AA221" s="79" t="str">
        <f>IF($B220="","",IF(AND($B221&gt;Dashboard!$C$54,$B221&lt;=Dashboard!$C$55,OR($C221="Buy",$C221="Sell",$C221="Dividend",$C221="Return of capital")),MAX(AA$5:AA220)+1,0))</f>
        <v/>
      </c>
      <c r="AB221" s="79" t="str">
        <f>if($B221="","",if($L221=Dashboard!$C$3,"n/a","Currency:"&amp;$L221&amp;Dashboard!$C$3))</f>
        <v/>
      </c>
      <c r="AC221" s="88" t="str">
        <f t="shared" si="13"/>
        <v/>
      </c>
      <c r="AD221" s="89">
        <f t="shared" si="14"/>
        <v>0</v>
      </c>
      <c r="AE221" s="90">
        <f t="shared" si="15"/>
        <v>0</v>
      </c>
    </row>
    <row r="222">
      <c r="A222" s="1"/>
      <c r="B222" s="404"/>
      <c r="C222" s="405"/>
      <c r="D222" s="405"/>
      <c r="E222" s="405"/>
      <c r="F222" s="406"/>
      <c r="G222" s="44">
        <f t="shared" si="1"/>
        <v>0</v>
      </c>
      <c r="H222" s="93"/>
      <c r="I222" s="92"/>
      <c r="J222" s="95"/>
      <c r="K222" s="1"/>
      <c r="L222" s="50" t="str">
        <f t="array" ref="L222">if($B222="","",index(Setup!$C$52:$C$201,match($D222,Setup!$B$52:$B$201,0),0))</f>
        <v/>
      </c>
      <c r="M222" s="52" t="str">
        <f t="shared" si="2"/>
        <v/>
      </c>
      <c r="N222" s="58">
        <f t="shared" si="3"/>
        <v>0</v>
      </c>
      <c r="O222" s="64" t="str">
        <f t="shared" si="4"/>
        <v/>
      </c>
      <c r="P222" s="64">
        <f t="shared" si="5"/>
        <v>0</v>
      </c>
      <c r="Q222" s="64">
        <f t="shared" si="6"/>
        <v>0</v>
      </c>
      <c r="R222" s="68">
        <f t="shared" si="7"/>
        <v>0</v>
      </c>
      <c r="S222" s="68">
        <f t="shared" si="8"/>
        <v>0</v>
      </c>
      <c r="T222" s="71" t="str">
        <f t="shared" si="9"/>
        <v/>
      </c>
      <c r="U222" s="79" t="str">
        <f t="array" ref="U222">IF($B222="","",IF(INDEX('Your Portfolio Holdings'!$BW$7:$BW$156,match($D222,'Your Portfolio Holdings'!$B$7:$B$156,0),0)&gt;0,PRODUCT(IF(($D$5:$D$2004=$D222)*($C$5:$C$2004="Split")*($B$5:$B$2004&lt;=Dashboard!$C$2)*($B$5:$B$2004&gt;$B222),$J$5:$J$2004,1)),1))</f>
        <v/>
      </c>
      <c r="V222" s="79">
        <f t="shared" si="10"/>
        <v>0</v>
      </c>
      <c r="W222" s="79" t="str">
        <f t="array" ref="W222">IF($B222="","",IF(INDEX('Your Portfolio Holdings'!$BW$7:$BW$156,match($D222,'Your Portfolio Holdings'!$B$7:$B$156,0),0)&gt;0,PRODUCT(IF(($D$5:$D$2004=$D222)*($C$5:$C$2004="Split")*($B$5:$B$2004&lt;=Dashboard!$C$54)*($B$5:$B$2004&gt;$B222),$J$5:$J$2004,1)),1))</f>
        <v/>
      </c>
      <c r="X222" s="79">
        <f t="shared" si="11"/>
        <v>0</v>
      </c>
      <c r="Y222" s="79" t="str">
        <f t="array" ref="Y222">IF($B222="","",IF(INDEX('Your Portfolio Holdings'!$BW$7:$BW$156,match($D222,'Your Portfolio Holdings'!$B$7:$B$156,0),0)&gt;0,PRODUCT(IF(($D$5:$D$2004=$D222)*($C$5:$C$2004="Split")*($B$5:$B$2004&lt;=Dashboard!$C$55)*($B$5:$B$2004&gt;$B222),$J$5:$J$2004,1)),1))</f>
        <v/>
      </c>
      <c r="Z222" s="79">
        <f t="shared" si="12"/>
        <v>0</v>
      </c>
      <c r="AA222" s="79" t="str">
        <f>IF($B221="","",IF(AND($B222&gt;Dashboard!$C$54,$B222&lt;=Dashboard!$C$55,OR($C222="Buy",$C222="Sell",$C222="Dividend",$C222="Return of capital")),MAX(AA$5:AA221)+1,0))</f>
        <v/>
      </c>
      <c r="AB222" s="79" t="str">
        <f>if($B222="","",if($L222=Dashboard!$C$3,"n/a","Currency:"&amp;$L222&amp;Dashboard!$C$3))</f>
        <v/>
      </c>
      <c r="AC222" s="88" t="str">
        <f t="shared" si="13"/>
        <v/>
      </c>
      <c r="AD222" s="89">
        <f t="shared" si="14"/>
        <v>0</v>
      </c>
      <c r="AE222" s="90">
        <f t="shared" si="15"/>
        <v>0</v>
      </c>
    </row>
    <row r="223">
      <c r="A223" s="1"/>
      <c r="B223" s="404"/>
      <c r="C223" s="405"/>
      <c r="D223" s="405"/>
      <c r="E223" s="405"/>
      <c r="F223" s="406"/>
      <c r="G223" s="44">
        <f t="shared" si="1"/>
        <v>0</v>
      </c>
      <c r="H223" s="93"/>
      <c r="I223" s="92"/>
      <c r="J223" s="95"/>
      <c r="K223" s="1"/>
      <c r="L223" s="50" t="str">
        <f t="array" ref="L223">if($B223="","",index(Setup!$C$52:$C$201,match($D223,Setup!$B$52:$B$201,0),0))</f>
        <v/>
      </c>
      <c r="M223" s="52" t="str">
        <f t="shared" si="2"/>
        <v/>
      </c>
      <c r="N223" s="58">
        <f t="shared" si="3"/>
        <v>0</v>
      </c>
      <c r="O223" s="64" t="str">
        <f t="shared" si="4"/>
        <v/>
      </c>
      <c r="P223" s="64">
        <f t="shared" si="5"/>
        <v>0</v>
      </c>
      <c r="Q223" s="64">
        <f t="shared" si="6"/>
        <v>0</v>
      </c>
      <c r="R223" s="68">
        <f t="shared" si="7"/>
        <v>0</v>
      </c>
      <c r="S223" s="68">
        <f t="shared" si="8"/>
        <v>0</v>
      </c>
      <c r="T223" s="71" t="str">
        <f t="shared" si="9"/>
        <v/>
      </c>
      <c r="U223" s="79" t="str">
        <f t="array" ref="U223">IF($B223="","",IF(INDEX('Your Portfolio Holdings'!$BW$7:$BW$156,match($D223,'Your Portfolio Holdings'!$B$7:$B$156,0),0)&gt;0,PRODUCT(IF(($D$5:$D$2004=$D223)*($C$5:$C$2004="Split")*($B$5:$B$2004&lt;=Dashboard!$C$2)*($B$5:$B$2004&gt;$B223),$J$5:$J$2004,1)),1))</f>
        <v/>
      </c>
      <c r="V223" s="79">
        <f t="shared" si="10"/>
        <v>0</v>
      </c>
      <c r="W223" s="79" t="str">
        <f t="array" ref="W223">IF($B223="","",IF(INDEX('Your Portfolio Holdings'!$BW$7:$BW$156,match($D223,'Your Portfolio Holdings'!$B$7:$B$156,0),0)&gt;0,PRODUCT(IF(($D$5:$D$2004=$D223)*($C$5:$C$2004="Split")*($B$5:$B$2004&lt;=Dashboard!$C$54)*($B$5:$B$2004&gt;$B223),$J$5:$J$2004,1)),1))</f>
        <v/>
      </c>
      <c r="X223" s="79">
        <f t="shared" si="11"/>
        <v>0</v>
      </c>
      <c r="Y223" s="79" t="str">
        <f t="array" ref="Y223">IF($B223="","",IF(INDEX('Your Portfolio Holdings'!$BW$7:$BW$156,match($D223,'Your Portfolio Holdings'!$B$7:$B$156,0),0)&gt;0,PRODUCT(IF(($D$5:$D$2004=$D223)*($C$5:$C$2004="Split")*($B$5:$B$2004&lt;=Dashboard!$C$55)*($B$5:$B$2004&gt;$B223),$J$5:$J$2004,1)),1))</f>
        <v/>
      </c>
      <c r="Z223" s="79">
        <f t="shared" si="12"/>
        <v>0</v>
      </c>
      <c r="AA223" s="79" t="str">
        <f>IF($B222="","",IF(AND($B223&gt;Dashboard!$C$54,$B223&lt;=Dashboard!$C$55,OR($C223="Buy",$C223="Sell",$C223="Dividend",$C223="Return of capital")),MAX(AA$5:AA222)+1,0))</f>
        <v/>
      </c>
      <c r="AB223" s="79" t="str">
        <f>if($B223="","",if($L223=Dashboard!$C$3,"n/a","Currency:"&amp;$L223&amp;Dashboard!$C$3))</f>
        <v/>
      </c>
      <c r="AC223" s="88" t="str">
        <f t="shared" si="13"/>
        <v/>
      </c>
      <c r="AD223" s="89">
        <f t="shared" si="14"/>
        <v>0</v>
      </c>
      <c r="AE223" s="90">
        <f t="shared" si="15"/>
        <v>0</v>
      </c>
    </row>
    <row r="224">
      <c r="A224" s="1"/>
      <c r="B224" s="404"/>
      <c r="C224" s="405"/>
      <c r="D224" s="405"/>
      <c r="E224" s="405"/>
      <c r="F224" s="406"/>
      <c r="G224" s="44">
        <f t="shared" si="1"/>
        <v>0</v>
      </c>
      <c r="H224" s="93"/>
      <c r="I224" s="92"/>
      <c r="J224" s="95"/>
      <c r="K224" s="1"/>
      <c r="L224" s="50" t="str">
        <f t="array" ref="L224">if($B224="","",index(Setup!$C$52:$C$201,match($D224,Setup!$B$52:$B$201,0),0))</f>
        <v/>
      </c>
      <c r="M224" s="52" t="str">
        <f t="shared" si="2"/>
        <v/>
      </c>
      <c r="N224" s="58">
        <f t="shared" si="3"/>
        <v>0</v>
      </c>
      <c r="O224" s="64" t="str">
        <f t="shared" si="4"/>
        <v/>
      </c>
      <c r="P224" s="64">
        <f t="shared" si="5"/>
        <v>0</v>
      </c>
      <c r="Q224" s="64">
        <f t="shared" si="6"/>
        <v>0</v>
      </c>
      <c r="R224" s="68">
        <f t="shared" si="7"/>
        <v>0</v>
      </c>
      <c r="S224" s="68">
        <f t="shared" si="8"/>
        <v>0</v>
      </c>
      <c r="T224" s="71" t="str">
        <f t="shared" si="9"/>
        <v/>
      </c>
      <c r="U224" s="79" t="str">
        <f t="array" ref="U224">IF($B224="","",IF(INDEX('Your Portfolio Holdings'!$BW$7:$BW$156,match($D224,'Your Portfolio Holdings'!$B$7:$B$156,0),0)&gt;0,PRODUCT(IF(($D$5:$D$2004=$D224)*($C$5:$C$2004="Split")*($B$5:$B$2004&lt;=Dashboard!$C$2)*($B$5:$B$2004&gt;$B224),$J$5:$J$2004,1)),1))</f>
        <v/>
      </c>
      <c r="V224" s="79">
        <f t="shared" si="10"/>
        <v>0</v>
      </c>
      <c r="W224" s="79" t="str">
        <f t="array" ref="W224">IF($B224="","",IF(INDEX('Your Portfolio Holdings'!$BW$7:$BW$156,match($D224,'Your Portfolio Holdings'!$B$7:$B$156,0),0)&gt;0,PRODUCT(IF(($D$5:$D$2004=$D224)*($C$5:$C$2004="Split")*($B$5:$B$2004&lt;=Dashboard!$C$54)*($B$5:$B$2004&gt;$B224),$J$5:$J$2004,1)),1))</f>
        <v/>
      </c>
      <c r="X224" s="79">
        <f t="shared" si="11"/>
        <v>0</v>
      </c>
      <c r="Y224" s="79" t="str">
        <f t="array" ref="Y224">IF($B224="","",IF(INDEX('Your Portfolio Holdings'!$BW$7:$BW$156,match($D224,'Your Portfolio Holdings'!$B$7:$B$156,0),0)&gt;0,PRODUCT(IF(($D$5:$D$2004=$D224)*($C$5:$C$2004="Split")*($B$5:$B$2004&lt;=Dashboard!$C$55)*($B$5:$B$2004&gt;$B224),$J$5:$J$2004,1)),1))</f>
        <v/>
      </c>
      <c r="Z224" s="79">
        <f t="shared" si="12"/>
        <v>0</v>
      </c>
      <c r="AA224" s="79" t="str">
        <f>IF($B223="","",IF(AND($B224&gt;Dashboard!$C$54,$B224&lt;=Dashboard!$C$55,OR($C224="Buy",$C224="Sell",$C224="Dividend",$C224="Return of capital")),MAX(AA$5:AA223)+1,0))</f>
        <v/>
      </c>
      <c r="AB224" s="79" t="str">
        <f>if($B224="","",if($L224=Dashboard!$C$3,"n/a","Currency:"&amp;$L224&amp;Dashboard!$C$3))</f>
        <v/>
      </c>
      <c r="AC224" s="88" t="str">
        <f t="shared" si="13"/>
        <v/>
      </c>
      <c r="AD224" s="89">
        <f t="shared" si="14"/>
        <v>0</v>
      </c>
      <c r="AE224" s="90">
        <f t="shared" si="15"/>
        <v>0</v>
      </c>
    </row>
    <row r="225">
      <c r="A225" s="1"/>
      <c r="B225" s="404"/>
      <c r="C225" s="405"/>
      <c r="D225" s="405"/>
      <c r="E225" s="405"/>
      <c r="F225" s="406"/>
      <c r="G225" s="44">
        <f t="shared" si="1"/>
        <v>0</v>
      </c>
      <c r="H225" s="93"/>
      <c r="I225" s="92"/>
      <c r="J225" s="95"/>
      <c r="K225" s="1"/>
      <c r="L225" s="50" t="str">
        <f t="array" ref="L225">if($B225="","",index(Setup!$C$52:$C$201,match($D225,Setup!$B$52:$B$201,0),0))</f>
        <v/>
      </c>
      <c r="M225" s="52" t="str">
        <f t="shared" si="2"/>
        <v/>
      </c>
      <c r="N225" s="58">
        <f t="shared" si="3"/>
        <v>0</v>
      </c>
      <c r="O225" s="64" t="str">
        <f t="shared" si="4"/>
        <v/>
      </c>
      <c r="P225" s="64">
        <f t="shared" si="5"/>
        <v>0</v>
      </c>
      <c r="Q225" s="64">
        <f t="shared" si="6"/>
        <v>0</v>
      </c>
      <c r="R225" s="68">
        <f t="shared" si="7"/>
        <v>0</v>
      </c>
      <c r="S225" s="68">
        <f t="shared" si="8"/>
        <v>0</v>
      </c>
      <c r="T225" s="71" t="str">
        <f t="shared" si="9"/>
        <v/>
      </c>
      <c r="U225" s="79" t="str">
        <f t="array" ref="U225">IF($B225="","",IF(INDEX('Your Portfolio Holdings'!$BW$7:$BW$156,match($D225,'Your Portfolio Holdings'!$B$7:$B$156,0),0)&gt;0,PRODUCT(IF(($D$5:$D$2004=$D225)*($C$5:$C$2004="Split")*($B$5:$B$2004&lt;=Dashboard!$C$2)*($B$5:$B$2004&gt;$B225),$J$5:$J$2004,1)),1))</f>
        <v/>
      </c>
      <c r="V225" s="79">
        <f t="shared" si="10"/>
        <v>0</v>
      </c>
      <c r="W225" s="79" t="str">
        <f t="array" ref="W225">IF($B225="","",IF(INDEX('Your Portfolio Holdings'!$BW$7:$BW$156,match($D225,'Your Portfolio Holdings'!$B$7:$B$156,0),0)&gt;0,PRODUCT(IF(($D$5:$D$2004=$D225)*($C$5:$C$2004="Split")*($B$5:$B$2004&lt;=Dashboard!$C$54)*($B$5:$B$2004&gt;$B225),$J$5:$J$2004,1)),1))</f>
        <v/>
      </c>
      <c r="X225" s="79">
        <f t="shared" si="11"/>
        <v>0</v>
      </c>
      <c r="Y225" s="79" t="str">
        <f t="array" ref="Y225">IF($B225="","",IF(INDEX('Your Portfolio Holdings'!$BW$7:$BW$156,match($D225,'Your Portfolio Holdings'!$B$7:$B$156,0),0)&gt;0,PRODUCT(IF(($D$5:$D$2004=$D225)*($C$5:$C$2004="Split")*($B$5:$B$2004&lt;=Dashboard!$C$55)*($B$5:$B$2004&gt;$B225),$J$5:$J$2004,1)),1))</f>
        <v/>
      </c>
      <c r="Z225" s="79">
        <f t="shared" si="12"/>
        <v>0</v>
      </c>
      <c r="AA225" s="79" t="str">
        <f>IF($B224="","",IF(AND($B225&gt;Dashboard!$C$54,$B225&lt;=Dashboard!$C$55,OR($C225="Buy",$C225="Sell",$C225="Dividend",$C225="Return of capital")),MAX(AA$5:AA224)+1,0))</f>
        <v/>
      </c>
      <c r="AB225" s="79" t="str">
        <f>if($B225="","",if($L225=Dashboard!$C$3,"n/a","Currency:"&amp;$L225&amp;Dashboard!$C$3))</f>
        <v/>
      </c>
      <c r="AC225" s="88" t="str">
        <f t="shared" si="13"/>
        <v/>
      </c>
      <c r="AD225" s="89">
        <f t="shared" si="14"/>
        <v>0</v>
      </c>
      <c r="AE225" s="90">
        <f t="shared" si="15"/>
        <v>0</v>
      </c>
    </row>
    <row r="226">
      <c r="A226" s="1"/>
      <c r="B226" s="404"/>
      <c r="C226" s="405"/>
      <c r="D226" s="405"/>
      <c r="E226" s="405"/>
      <c r="F226" s="406"/>
      <c r="G226" s="44">
        <f t="shared" si="1"/>
        <v>0</v>
      </c>
      <c r="H226" s="93"/>
      <c r="I226" s="92"/>
      <c r="J226" s="95"/>
      <c r="K226" s="1"/>
      <c r="L226" s="50" t="str">
        <f t="array" ref="L226">if($B226="","",index(Setup!$C$52:$C$201,match($D226,Setup!$B$52:$B$201,0),0))</f>
        <v/>
      </c>
      <c r="M226" s="52" t="str">
        <f t="shared" si="2"/>
        <v/>
      </c>
      <c r="N226" s="58">
        <f t="shared" si="3"/>
        <v>0</v>
      </c>
      <c r="O226" s="64" t="str">
        <f t="shared" si="4"/>
        <v/>
      </c>
      <c r="P226" s="64">
        <f t="shared" si="5"/>
        <v>0</v>
      </c>
      <c r="Q226" s="64">
        <f t="shared" si="6"/>
        <v>0</v>
      </c>
      <c r="R226" s="68">
        <f t="shared" si="7"/>
        <v>0</v>
      </c>
      <c r="S226" s="68">
        <f t="shared" si="8"/>
        <v>0</v>
      </c>
      <c r="T226" s="71" t="str">
        <f t="shared" si="9"/>
        <v/>
      </c>
      <c r="U226" s="79" t="str">
        <f t="array" ref="U226">IF($B226="","",IF(INDEX('Your Portfolio Holdings'!$BW$7:$BW$156,match($D226,'Your Portfolio Holdings'!$B$7:$B$156,0),0)&gt;0,PRODUCT(IF(($D$5:$D$2004=$D226)*($C$5:$C$2004="Split")*($B$5:$B$2004&lt;=Dashboard!$C$2)*($B$5:$B$2004&gt;$B226),$J$5:$J$2004,1)),1))</f>
        <v/>
      </c>
      <c r="V226" s="79">
        <f t="shared" si="10"/>
        <v>0</v>
      </c>
      <c r="W226" s="79" t="str">
        <f t="array" ref="W226">IF($B226="","",IF(INDEX('Your Portfolio Holdings'!$BW$7:$BW$156,match($D226,'Your Portfolio Holdings'!$B$7:$B$156,0),0)&gt;0,PRODUCT(IF(($D$5:$D$2004=$D226)*($C$5:$C$2004="Split")*($B$5:$B$2004&lt;=Dashboard!$C$54)*($B$5:$B$2004&gt;$B226),$J$5:$J$2004,1)),1))</f>
        <v/>
      </c>
      <c r="X226" s="79">
        <f t="shared" si="11"/>
        <v>0</v>
      </c>
      <c r="Y226" s="79" t="str">
        <f t="array" ref="Y226">IF($B226="","",IF(INDEX('Your Portfolio Holdings'!$BW$7:$BW$156,match($D226,'Your Portfolio Holdings'!$B$7:$B$156,0),0)&gt;0,PRODUCT(IF(($D$5:$D$2004=$D226)*($C$5:$C$2004="Split")*($B$5:$B$2004&lt;=Dashboard!$C$55)*($B$5:$B$2004&gt;$B226),$J$5:$J$2004,1)),1))</f>
        <v/>
      </c>
      <c r="Z226" s="79">
        <f t="shared" si="12"/>
        <v>0</v>
      </c>
      <c r="AA226" s="79" t="str">
        <f>IF($B225="","",IF(AND($B226&gt;Dashboard!$C$54,$B226&lt;=Dashboard!$C$55,OR($C226="Buy",$C226="Sell",$C226="Dividend",$C226="Return of capital")),MAX(AA$5:AA225)+1,0))</f>
        <v/>
      </c>
      <c r="AB226" s="79" t="str">
        <f>if($B226="","",if($L226=Dashboard!$C$3,"n/a","Currency:"&amp;$L226&amp;Dashboard!$C$3))</f>
        <v/>
      </c>
      <c r="AC226" s="88" t="str">
        <f t="shared" si="13"/>
        <v/>
      </c>
      <c r="AD226" s="89">
        <f t="shared" si="14"/>
        <v>0</v>
      </c>
      <c r="AE226" s="90">
        <f t="shared" si="15"/>
        <v>0</v>
      </c>
    </row>
    <row r="227">
      <c r="A227" s="1"/>
      <c r="B227" s="404"/>
      <c r="C227" s="405"/>
      <c r="D227" s="405"/>
      <c r="E227" s="405"/>
      <c r="F227" s="406"/>
      <c r="G227" s="44">
        <f t="shared" si="1"/>
        <v>0</v>
      </c>
      <c r="H227" s="93"/>
      <c r="I227" s="92"/>
      <c r="J227" s="95"/>
      <c r="K227" s="1"/>
      <c r="L227" s="50" t="str">
        <f t="array" ref="L227">if($B227="","",index(Setup!$C$52:$C$201,match($D227,Setup!$B$52:$B$201,0),0))</f>
        <v/>
      </c>
      <c r="M227" s="52" t="str">
        <f t="shared" si="2"/>
        <v/>
      </c>
      <c r="N227" s="58">
        <f t="shared" si="3"/>
        <v>0</v>
      </c>
      <c r="O227" s="64" t="str">
        <f t="shared" si="4"/>
        <v/>
      </c>
      <c r="P227" s="64">
        <f t="shared" si="5"/>
        <v>0</v>
      </c>
      <c r="Q227" s="64">
        <f t="shared" si="6"/>
        <v>0</v>
      </c>
      <c r="R227" s="68">
        <f t="shared" si="7"/>
        <v>0</v>
      </c>
      <c r="S227" s="68">
        <f t="shared" si="8"/>
        <v>0</v>
      </c>
      <c r="T227" s="71" t="str">
        <f t="shared" si="9"/>
        <v/>
      </c>
      <c r="U227" s="79" t="str">
        <f t="array" ref="U227">IF($B227="","",IF(INDEX('Your Portfolio Holdings'!$BW$7:$BW$156,match($D227,'Your Portfolio Holdings'!$B$7:$B$156,0),0)&gt;0,PRODUCT(IF(($D$5:$D$2004=$D227)*($C$5:$C$2004="Split")*($B$5:$B$2004&lt;=Dashboard!$C$2)*($B$5:$B$2004&gt;$B227),$J$5:$J$2004,1)),1))</f>
        <v/>
      </c>
      <c r="V227" s="79">
        <f t="shared" si="10"/>
        <v>0</v>
      </c>
      <c r="W227" s="79" t="str">
        <f t="array" ref="W227">IF($B227="","",IF(INDEX('Your Portfolio Holdings'!$BW$7:$BW$156,match($D227,'Your Portfolio Holdings'!$B$7:$B$156,0),0)&gt;0,PRODUCT(IF(($D$5:$D$2004=$D227)*($C$5:$C$2004="Split")*($B$5:$B$2004&lt;=Dashboard!$C$54)*($B$5:$B$2004&gt;$B227),$J$5:$J$2004,1)),1))</f>
        <v/>
      </c>
      <c r="X227" s="79">
        <f t="shared" si="11"/>
        <v>0</v>
      </c>
      <c r="Y227" s="79" t="str">
        <f t="array" ref="Y227">IF($B227="","",IF(INDEX('Your Portfolio Holdings'!$BW$7:$BW$156,match($D227,'Your Portfolio Holdings'!$B$7:$B$156,0),0)&gt;0,PRODUCT(IF(($D$5:$D$2004=$D227)*($C$5:$C$2004="Split")*($B$5:$B$2004&lt;=Dashboard!$C$55)*($B$5:$B$2004&gt;$B227),$J$5:$J$2004,1)),1))</f>
        <v/>
      </c>
      <c r="Z227" s="79">
        <f t="shared" si="12"/>
        <v>0</v>
      </c>
      <c r="AA227" s="79" t="str">
        <f>IF($B226="","",IF(AND($B227&gt;Dashboard!$C$54,$B227&lt;=Dashboard!$C$55,OR($C227="Buy",$C227="Sell",$C227="Dividend",$C227="Return of capital")),MAX(AA$5:AA226)+1,0))</f>
        <v/>
      </c>
      <c r="AB227" s="79" t="str">
        <f>if($B227="","",if($L227=Dashboard!$C$3,"n/a","Currency:"&amp;$L227&amp;Dashboard!$C$3))</f>
        <v/>
      </c>
      <c r="AC227" s="88" t="str">
        <f t="shared" si="13"/>
        <v/>
      </c>
      <c r="AD227" s="89">
        <f t="shared" si="14"/>
        <v>0</v>
      </c>
      <c r="AE227" s="90">
        <f t="shared" si="15"/>
        <v>0</v>
      </c>
    </row>
    <row r="228">
      <c r="A228" s="1"/>
      <c r="B228" s="404"/>
      <c r="C228" s="405"/>
      <c r="D228" s="405"/>
      <c r="E228" s="405"/>
      <c r="F228" s="406"/>
      <c r="G228" s="44">
        <f t="shared" si="1"/>
        <v>0</v>
      </c>
      <c r="H228" s="93"/>
      <c r="I228" s="92"/>
      <c r="J228" s="95"/>
      <c r="K228" s="1"/>
      <c r="L228" s="50" t="str">
        <f t="array" ref="L228">if($B228="","",index(Setup!$C$52:$C$201,match($D228,Setup!$B$52:$B$201,0),0))</f>
        <v/>
      </c>
      <c r="M228" s="52" t="str">
        <f t="shared" si="2"/>
        <v/>
      </c>
      <c r="N228" s="58">
        <f t="shared" si="3"/>
        <v>0</v>
      </c>
      <c r="O228" s="64" t="str">
        <f t="shared" si="4"/>
        <v/>
      </c>
      <c r="P228" s="64">
        <f t="shared" si="5"/>
        <v>0</v>
      </c>
      <c r="Q228" s="64">
        <f t="shared" si="6"/>
        <v>0</v>
      </c>
      <c r="R228" s="68">
        <f t="shared" si="7"/>
        <v>0</v>
      </c>
      <c r="S228" s="68">
        <f t="shared" si="8"/>
        <v>0</v>
      </c>
      <c r="T228" s="71" t="str">
        <f t="shared" si="9"/>
        <v/>
      </c>
      <c r="U228" s="79" t="str">
        <f t="array" ref="U228">IF($B228="","",IF(INDEX('Your Portfolio Holdings'!$BW$7:$BW$156,match($D228,'Your Portfolio Holdings'!$B$7:$B$156,0),0)&gt;0,PRODUCT(IF(($D$5:$D$2004=$D228)*($C$5:$C$2004="Split")*($B$5:$B$2004&lt;=Dashboard!$C$2)*($B$5:$B$2004&gt;$B228),$J$5:$J$2004,1)),1))</f>
        <v/>
      </c>
      <c r="V228" s="79">
        <f t="shared" si="10"/>
        <v>0</v>
      </c>
      <c r="W228" s="79" t="str">
        <f t="array" ref="W228">IF($B228="","",IF(INDEX('Your Portfolio Holdings'!$BW$7:$BW$156,match($D228,'Your Portfolio Holdings'!$B$7:$B$156,0),0)&gt;0,PRODUCT(IF(($D$5:$D$2004=$D228)*($C$5:$C$2004="Split")*($B$5:$B$2004&lt;=Dashboard!$C$54)*($B$5:$B$2004&gt;$B228),$J$5:$J$2004,1)),1))</f>
        <v/>
      </c>
      <c r="X228" s="79">
        <f t="shared" si="11"/>
        <v>0</v>
      </c>
      <c r="Y228" s="79" t="str">
        <f t="array" ref="Y228">IF($B228="","",IF(INDEX('Your Portfolio Holdings'!$BW$7:$BW$156,match($D228,'Your Portfolio Holdings'!$B$7:$B$156,0),0)&gt;0,PRODUCT(IF(($D$5:$D$2004=$D228)*($C$5:$C$2004="Split")*($B$5:$B$2004&lt;=Dashboard!$C$55)*($B$5:$B$2004&gt;$B228),$J$5:$J$2004,1)),1))</f>
        <v/>
      </c>
      <c r="Z228" s="79">
        <f t="shared" si="12"/>
        <v>0</v>
      </c>
      <c r="AA228" s="79" t="str">
        <f>IF($B227="","",IF(AND($B228&gt;Dashboard!$C$54,$B228&lt;=Dashboard!$C$55,OR($C228="Buy",$C228="Sell",$C228="Dividend",$C228="Return of capital")),MAX(AA$5:AA227)+1,0))</f>
        <v/>
      </c>
      <c r="AB228" s="79" t="str">
        <f>if($B228="","",if($L228=Dashboard!$C$3,"n/a","Currency:"&amp;$L228&amp;Dashboard!$C$3))</f>
        <v/>
      </c>
      <c r="AC228" s="88" t="str">
        <f t="shared" si="13"/>
        <v/>
      </c>
      <c r="AD228" s="89">
        <f t="shared" si="14"/>
        <v>0</v>
      </c>
      <c r="AE228" s="90">
        <f t="shared" si="15"/>
        <v>0</v>
      </c>
    </row>
    <row r="229">
      <c r="A229" s="1"/>
      <c r="B229" s="404"/>
      <c r="C229" s="405"/>
      <c r="D229" s="405"/>
      <c r="E229" s="405"/>
      <c r="F229" s="406"/>
      <c r="G229" s="44">
        <f t="shared" si="1"/>
        <v>0</v>
      </c>
      <c r="H229" s="93"/>
      <c r="I229" s="92"/>
      <c r="J229" s="95"/>
      <c r="K229" s="1"/>
      <c r="L229" s="50" t="str">
        <f t="array" ref="L229">if($B229="","",index(Setup!$C$52:$C$201,match($D229,Setup!$B$52:$B$201,0),0))</f>
        <v/>
      </c>
      <c r="M229" s="52" t="str">
        <f t="shared" si="2"/>
        <v/>
      </c>
      <c r="N229" s="58">
        <f t="shared" si="3"/>
        <v>0</v>
      </c>
      <c r="O229" s="64" t="str">
        <f t="shared" si="4"/>
        <v/>
      </c>
      <c r="P229" s="64">
        <f t="shared" si="5"/>
        <v>0</v>
      </c>
      <c r="Q229" s="64">
        <f t="shared" si="6"/>
        <v>0</v>
      </c>
      <c r="R229" s="68">
        <f t="shared" si="7"/>
        <v>0</v>
      </c>
      <c r="S229" s="68">
        <f t="shared" si="8"/>
        <v>0</v>
      </c>
      <c r="T229" s="71" t="str">
        <f t="shared" si="9"/>
        <v/>
      </c>
      <c r="U229" s="79" t="str">
        <f t="array" ref="U229">IF($B229="","",IF(INDEX('Your Portfolio Holdings'!$BW$7:$BW$156,match($D229,'Your Portfolio Holdings'!$B$7:$B$156,0),0)&gt;0,PRODUCT(IF(($D$5:$D$2004=$D229)*($C$5:$C$2004="Split")*($B$5:$B$2004&lt;=Dashboard!$C$2)*($B$5:$B$2004&gt;$B229),$J$5:$J$2004,1)),1))</f>
        <v/>
      </c>
      <c r="V229" s="79">
        <f t="shared" si="10"/>
        <v>0</v>
      </c>
      <c r="W229" s="79" t="str">
        <f t="array" ref="W229">IF($B229="","",IF(INDEX('Your Portfolio Holdings'!$BW$7:$BW$156,match($D229,'Your Portfolio Holdings'!$B$7:$B$156,0),0)&gt;0,PRODUCT(IF(($D$5:$D$2004=$D229)*($C$5:$C$2004="Split")*($B$5:$B$2004&lt;=Dashboard!$C$54)*($B$5:$B$2004&gt;$B229),$J$5:$J$2004,1)),1))</f>
        <v/>
      </c>
      <c r="X229" s="79">
        <f t="shared" si="11"/>
        <v>0</v>
      </c>
      <c r="Y229" s="79" t="str">
        <f t="array" ref="Y229">IF($B229="","",IF(INDEX('Your Portfolio Holdings'!$BW$7:$BW$156,match($D229,'Your Portfolio Holdings'!$B$7:$B$156,0),0)&gt;0,PRODUCT(IF(($D$5:$D$2004=$D229)*($C$5:$C$2004="Split")*($B$5:$B$2004&lt;=Dashboard!$C$55)*($B$5:$B$2004&gt;$B229),$J$5:$J$2004,1)),1))</f>
        <v/>
      </c>
      <c r="Z229" s="79">
        <f t="shared" si="12"/>
        <v>0</v>
      </c>
      <c r="AA229" s="79" t="str">
        <f>IF($B228="","",IF(AND($B229&gt;Dashboard!$C$54,$B229&lt;=Dashboard!$C$55,OR($C229="Buy",$C229="Sell",$C229="Dividend",$C229="Return of capital")),MAX(AA$5:AA228)+1,0))</f>
        <v/>
      </c>
      <c r="AB229" s="79" t="str">
        <f>if($B229="","",if($L229=Dashboard!$C$3,"n/a","Currency:"&amp;$L229&amp;Dashboard!$C$3))</f>
        <v/>
      </c>
      <c r="AC229" s="88" t="str">
        <f t="shared" si="13"/>
        <v/>
      </c>
      <c r="AD229" s="89">
        <f t="shared" si="14"/>
        <v>0</v>
      </c>
      <c r="AE229" s="90">
        <f t="shared" si="15"/>
        <v>0</v>
      </c>
    </row>
    <row r="230">
      <c r="A230" s="1"/>
      <c r="B230" s="404"/>
      <c r="C230" s="405"/>
      <c r="D230" s="405"/>
      <c r="E230" s="405"/>
      <c r="F230" s="406"/>
      <c r="G230" s="44">
        <f t="shared" si="1"/>
        <v>0</v>
      </c>
      <c r="H230" s="93"/>
      <c r="I230" s="92"/>
      <c r="J230" s="95"/>
      <c r="K230" s="1"/>
      <c r="L230" s="50" t="str">
        <f t="array" ref="L230">if($B230="","",index(Setup!$C$52:$C$201,match($D230,Setup!$B$52:$B$201,0),0))</f>
        <v/>
      </c>
      <c r="M230" s="52" t="str">
        <f t="shared" si="2"/>
        <v/>
      </c>
      <c r="N230" s="58">
        <f t="shared" si="3"/>
        <v>0</v>
      </c>
      <c r="O230" s="64" t="str">
        <f t="shared" si="4"/>
        <v/>
      </c>
      <c r="P230" s="64">
        <f t="shared" si="5"/>
        <v>0</v>
      </c>
      <c r="Q230" s="64">
        <f t="shared" si="6"/>
        <v>0</v>
      </c>
      <c r="R230" s="68">
        <f t="shared" si="7"/>
        <v>0</v>
      </c>
      <c r="S230" s="68">
        <f t="shared" si="8"/>
        <v>0</v>
      </c>
      <c r="T230" s="71" t="str">
        <f t="shared" si="9"/>
        <v/>
      </c>
      <c r="U230" s="79" t="str">
        <f t="array" ref="U230">IF($B230="","",IF(INDEX('Your Portfolio Holdings'!$BW$7:$BW$156,match($D230,'Your Portfolio Holdings'!$B$7:$B$156,0),0)&gt;0,PRODUCT(IF(($D$5:$D$2004=$D230)*($C$5:$C$2004="Split")*($B$5:$B$2004&lt;=Dashboard!$C$2)*($B$5:$B$2004&gt;$B230),$J$5:$J$2004,1)),1))</f>
        <v/>
      </c>
      <c r="V230" s="79">
        <f t="shared" si="10"/>
        <v>0</v>
      </c>
      <c r="W230" s="79" t="str">
        <f t="array" ref="W230">IF($B230="","",IF(INDEX('Your Portfolio Holdings'!$BW$7:$BW$156,match($D230,'Your Portfolio Holdings'!$B$7:$B$156,0),0)&gt;0,PRODUCT(IF(($D$5:$D$2004=$D230)*($C$5:$C$2004="Split")*($B$5:$B$2004&lt;=Dashboard!$C$54)*($B$5:$B$2004&gt;$B230),$J$5:$J$2004,1)),1))</f>
        <v/>
      </c>
      <c r="X230" s="79">
        <f t="shared" si="11"/>
        <v>0</v>
      </c>
      <c r="Y230" s="79" t="str">
        <f t="array" ref="Y230">IF($B230="","",IF(INDEX('Your Portfolio Holdings'!$BW$7:$BW$156,match($D230,'Your Portfolio Holdings'!$B$7:$B$156,0),0)&gt;0,PRODUCT(IF(($D$5:$D$2004=$D230)*($C$5:$C$2004="Split")*($B$5:$B$2004&lt;=Dashboard!$C$55)*($B$5:$B$2004&gt;$B230),$J$5:$J$2004,1)),1))</f>
        <v/>
      </c>
      <c r="Z230" s="79">
        <f t="shared" si="12"/>
        <v>0</v>
      </c>
      <c r="AA230" s="79" t="str">
        <f>IF($B229="","",IF(AND($B230&gt;Dashboard!$C$54,$B230&lt;=Dashboard!$C$55,OR($C230="Buy",$C230="Sell",$C230="Dividend",$C230="Return of capital")),MAX(AA$5:AA229)+1,0))</f>
        <v/>
      </c>
      <c r="AB230" s="79" t="str">
        <f>if($B230="","",if($L230=Dashboard!$C$3,"n/a","Currency:"&amp;$L230&amp;Dashboard!$C$3))</f>
        <v/>
      </c>
      <c r="AC230" s="88" t="str">
        <f t="shared" si="13"/>
        <v/>
      </c>
      <c r="AD230" s="89">
        <f t="shared" si="14"/>
        <v>0</v>
      </c>
      <c r="AE230" s="90">
        <f t="shared" si="15"/>
        <v>0</v>
      </c>
    </row>
    <row r="231">
      <c r="A231" s="1"/>
      <c r="B231" s="404"/>
      <c r="C231" s="405"/>
      <c r="D231" s="405"/>
      <c r="E231" s="405"/>
      <c r="F231" s="406"/>
      <c r="G231" s="44">
        <f t="shared" si="1"/>
        <v>0</v>
      </c>
      <c r="H231" s="93"/>
      <c r="I231" s="92"/>
      <c r="J231" s="95"/>
      <c r="K231" s="1"/>
      <c r="L231" s="50" t="str">
        <f t="array" ref="L231">if($B231="","",index(Setup!$C$52:$C$201,match($D231,Setup!$B$52:$B$201,0),0))</f>
        <v/>
      </c>
      <c r="M231" s="52" t="str">
        <f t="shared" si="2"/>
        <v/>
      </c>
      <c r="N231" s="58">
        <f t="shared" si="3"/>
        <v>0</v>
      </c>
      <c r="O231" s="64" t="str">
        <f t="shared" si="4"/>
        <v/>
      </c>
      <c r="P231" s="64">
        <f t="shared" si="5"/>
        <v>0</v>
      </c>
      <c r="Q231" s="64">
        <f t="shared" si="6"/>
        <v>0</v>
      </c>
      <c r="R231" s="68">
        <f t="shared" si="7"/>
        <v>0</v>
      </c>
      <c r="S231" s="68">
        <f t="shared" si="8"/>
        <v>0</v>
      </c>
      <c r="T231" s="71" t="str">
        <f t="shared" si="9"/>
        <v/>
      </c>
      <c r="U231" s="79" t="str">
        <f t="array" ref="U231">IF($B231="","",IF(INDEX('Your Portfolio Holdings'!$BW$7:$BW$156,match($D231,'Your Portfolio Holdings'!$B$7:$B$156,0),0)&gt;0,PRODUCT(IF(($D$5:$D$2004=$D231)*($C$5:$C$2004="Split")*($B$5:$B$2004&lt;=Dashboard!$C$2)*($B$5:$B$2004&gt;$B231),$J$5:$J$2004,1)),1))</f>
        <v/>
      </c>
      <c r="V231" s="79">
        <f t="shared" si="10"/>
        <v>0</v>
      </c>
      <c r="W231" s="79" t="str">
        <f t="array" ref="W231">IF($B231="","",IF(INDEX('Your Portfolio Holdings'!$BW$7:$BW$156,match($D231,'Your Portfolio Holdings'!$B$7:$B$156,0),0)&gt;0,PRODUCT(IF(($D$5:$D$2004=$D231)*($C$5:$C$2004="Split")*($B$5:$B$2004&lt;=Dashboard!$C$54)*($B$5:$B$2004&gt;$B231),$J$5:$J$2004,1)),1))</f>
        <v/>
      </c>
      <c r="X231" s="79">
        <f t="shared" si="11"/>
        <v>0</v>
      </c>
      <c r="Y231" s="79" t="str">
        <f t="array" ref="Y231">IF($B231="","",IF(INDEX('Your Portfolio Holdings'!$BW$7:$BW$156,match($D231,'Your Portfolio Holdings'!$B$7:$B$156,0),0)&gt;0,PRODUCT(IF(($D$5:$D$2004=$D231)*($C$5:$C$2004="Split")*($B$5:$B$2004&lt;=Dashboard!$C$55)*($B$5:$B$2004&gt;$B231),$J$5:$J$2004,1)),1))</f>
        <v/>
      </c>
      <c r="Z231" s="79">
        <f t="shared" si="12"/>
        <v>0</v>
      </c>
      <c r="AA231" s="79" t="str">
        <f>IF($B230="","",IF(AND($B231&gt;Dashboard!$C$54,$B231&lt;=Dashboard!$C$55,OR($C231="Buy",$C231="Sell",$C231="Dividend",$C231="Return of capital")),MAX(AA$5:AA230)+1,0))</f>
        <v/>
      </c>
      <c r="AB231" s="79" t="str">
        <f>if($B231="","",if($L231=Dashboard!$C$3,"n/a","Currency:"&amp;$L231&amp;Dashboard!$C$3))</f>
        <v/>
      </c>
      <c r="AC231" s="88" t="str">
        <f t="shared" si="13"/>
        <v/>
      </c>
      <c r="AD231" s="89">
        <f t="shared" si="14"/>
        <v>0</v>
      </c>
      <c r="AE231" s="90">
        <f t="shared" si="15"/>
        <v>0</v>
      </c>
    </row>
    <row r="232">
      <c r="A232" s="1"/>
      <c r="B232" s="404"/>
      <c r="C232" s="405"/>
      <c r="D232" s="405"/>
      <c r="E232" s="405"/>
      <c r="F232" s="406"/>
      <c r="G232" s="44">
        <f t="shared" si="1"/>
        <v>0</v>
      </c>
      <c r="H232" s="93"/>
      <c r="I232" s="92"/>
      <c r="J232" s="95"/>
      <c r="K232" s="1"/>
      <c r="L232" s="50" t="str">
        <f t="array" ref="L232">if($B232="","",index(Setup!$C$52:$C$201,match($D232,Setup!$B$52:$B$201,0),0))</f>
        <v/>
      </c>
      <c r="M232" s="52" t="str">
        <f t="shared" si="2"/>
        <v/>
      </c>
      <c r="N232" s="58">
        <f t="shared" si="3"/>
        <v>0</v>
      </c>
      <c r="O232" s="64" t="str">
        <f t="shared" si="4"/>
        <v/>
      </c>
      <c r="P232" s="64">
        <f t="shared" si="5"/>
        <v>0</v>
      </c>
      <c r="Q232" s="64">
        <f t="shared" si="6"/>
        <v>0</v>
      </c>
      <c r="R232" s="68">
        <f t="shared" si="7"/>
        <v>0</v>
      </c>
      <c r="S232" s="68">
        <f t="shared" si="8"/>
        <v>0</v>
      </c>
      <c r="T232" s="71" t="str">
        <f t="shared" si="9"/>
        <v/>
      </c>
      <c r="U232" s="79" t="str">
        <f t="array" ref="U232">IF($B232="","",IF(INDEX('Your Portfolio Holdings'!$BW$7:$BW$156,match($D232,'Your Portfolio Holdings'!$B$7:$B$156,0),0)&gt;0,PRODUCT(IF(($D$5:$D$2004=$D232)*($C$5:$C$2004="Split")*($B$5:$B$2004&lt;=Dashboard!$C$2)*($B$5:$B$2004&gt;$B232),$J$5:$J$2004,1)),1))</f>
        <v/>
      </c>
      <c r="V232" s="79">
        <f t="shared" si="10"/>
        <v>0</v>
      </c>
      <c r="W232" s="79" t="str">
        <f t="array" ref="W232">IF($B232="","",IF(INDEX('Your Portfolio Holdings'!$BW$7:$BW$156,match($D232,'Your Portfolio Holdings'!$B$7:$B$156,0),0)&gt;0,PRODUCT(IF(($D$5:$D$2004=$D232)*($C$5:$C$2004="Split")*($B$5:$B$2004&lt;=Dashboard!$C$54)*($B$5:$B$2004&gt;$B232),$J$5:$J$2004,1)),1))</f>
        <v/>
      </c>
      <c r="X232" s="79">
        <f t="shared" si="11"/>
        <v>0</v>
      </c>
      <c r="Y232" s="79" t="str">
        <f t="array" ref="Y232">IF($B232="","",IF(INDEX('Your Portfolio Holdings'!$BW$7:$BW$156,match($D232,'Your Portfolio Holdings'!$B$7:$B$156,0),0)&gt;0,PRODUCT(IF(($D$5:$D$2004=$D232)*($C$5:$C$2004="Split")*($B$5:$B$2004&lt;=Dashboard!$C$55)*($B$5:$B$2004&gt;$B232),$J$5:$J$2004,1)),1))</f>
        <v/>
      </c>
      <c r="Z232" s="79">
        <f t="shared" si="12"/>
        <v>0</v>
      </c>
      <c r="AA232" s="79" t="str">
        <f>IF($B231="","",IF(AND($B232&gt;Dashboard!$C$54,$B232&lt;=Dashboard!$C$55,OR($C232="Buy",$C232="Sell",$C232="Dividend",$C232="Return of capital")),MAX(AA$5:AA231)+1,0))</f>
        <v/>
      </c>
      <c r="AB232" s="79" t="str">
        <f>if($B232="","",if($L232=Dashboard!$C$3,"n/a","Currency:"&amp;$L232&amp;Dashboard!$C$3))</f>
        <v/>
      </c>
      <c r="AC232" s="88" t="str">
        <f t="shared" si="13"/>
        <v/>
      </c>
      <c r="AD232" s="89">
        <f t="shared" si="14"/>
        <v>0</v>
      </c>
      <c r="AE232" s="90">
        <f t="shared" si="15"/>
        <v>0</v>
      </c>
    </row>
    <row r="233">
      <c r="A233" s="1"/>
      <c r="B233" s="404"/>
      <c r="C233" s="405"/>
      <c r="D233" s="405"/>
      <c r="E233" s="405"/>
      <c r="F233" s="406"/>
      <c r="G233" s="44">
        <f t="shared" si="1"/>
        <v>0</v>
      </c>
      <c r="H233" s="93"/>
      <c r="I233" s="92"/>
      <c r="J233" s="95"/>
      <c r="K233" s="1"/>
      <c r="L233" s="50" t="str">
        <f t="array" ref="L233">if($B233="","",index(Setup!$C$52:$C$201,match($D233,Setup!$B$52:$B$201,0),0))</f>
        <v/>
      </c>
      <c r="M233" s="52" t="str">
        <f t="shared" si="2"/>
        <v/>
      </c>
      <c r="N233" s="58">
        <f t="shared" si="3"/>
        <v>0</v>
      </c>
      <c r="O233" s="64" t="str">
        <f t="shared" si="4"/>
        <v/>
      </c>
      <c r="P233" s="64">
        <f t="shared" si="5"/>
        <v>0</v>
      </c>
      <c r="Q233" s="64">
        <f t="shared" si="6"/>
        <v>0</v>
      </c>
      <c r="R233" s="68">
        <f t="shared" si="7"/>
        <v>0</v>
      </c>
      <c r="S233" s="68">
        <f t="shared" si="8"/>
        <v>0</v>
      </c>
      <c r="T233" s="71" t="str">
        <f t="shared" si="9"/>
        <v/>
      </c>
      <c r="U233" s="79" t="str">
        <f t="array" ref="U233">IF($B233="","",IF(INDEX('Your Portfolio Holdings'!$BW$7:$BW$156,match($D233,'Your Portfolio Holdings'!$B$7:$B$156,0),0)&gt;0,PRODUCT(IF(($D$5:$D$2004=$D233)*($C$5:$C$2004="Split")*($B$5:$B$2004&lt;=Dashboard!$C$2)*($B$5:$B$2004&gt;$B233),$J$5:$J$2004,1)),1))</f>
        <v/>
      </c>
      <c r="V233" s="79">
        <f t="shared" si="10"/>
        <v>0</v>
      </c>
      <c r="W233" s="79" t="str">
        <f t="array" ref="W233">IF($B233="","",IF(INDEX('Your Portfolio Holdings'!$BW$7:$BW$156,match($D233,'Your Portfolio Holdings'!$B$7:$B$156,0),0)&gt;0,PRODUCT(IF(($D$5:$D$2004=$D233)*($C$5:$C$2004="Split")*($B$5:$B$2004&lt;=Dashboard!$C$54)*($B$5:$B$2004&gt;$B233),$J$5:$J$2004,1)),1))</f>
        <v/>
      </c>
      <c r="X233" s="79">
        <f t="shared" si="11"/>
        <v>0</v>
      </c>
      <c r="Y233" s="79" t="str">
        <f t="array" ref="Y233">IF($B233="","",IF(INDEX('Your Portfolio Holdings'!$BW$7:$BW$156,match($D233,'Your Portfolio Holdings'!$B$7:$B$156,0),0)&gt;0,PRODUCT(IF(($D$5:$D$2004=$D233)*($C$5:$C$2004="Split")*($B$5:$B$2004&lt;=Dashboard!$C$55)*($B$5:$B$2004&gt;$B233),$J$5:$J$2004,1)),1))</f>
        <v/>
      </c>
      <c r="Z233" s="79">
        <f t="shared" si="12"/>
        <v>0</v>
      </c>
      <c r="AA233" s="79" t="str">
        <f>IF($B232="","",IF(AND($B233&gt;Dashboard!$C$54,$B233&lt;=Dashboard!$C$55,OR($C233="Buy",$C233="Sell",$C233="Dividend",$C233="Return of capital")),MAX(AA$5:AA232)+1,0))</f>
        <v/>
      </c>
      <c r="AB233" s="79" t="str">
        <f>if($B233="","",if($L233=Dashboard!$C$3,"n/a","Currency:"&amp;$L233&amp;Dashboard!$C$3))</f>
        <v/>
      </c>
      <c r="AC233" s="88" t="str">
        <f t="shared" si="13"/>
        <v/>
      </c>
      <c r="AD233" s="89">
        <f t="shared" si="14"/>
        <v>0</v>
      </c>
      <c r="AE233" s="90">
        <f t="shared" si="15"/>
        <v>0</v>
      </c>
    </row>
    <row r="234">
      <c r="A234" s="1"/>
      <c r="B234" s="404"/>
      <c r="C234" s="405"/>
      <c r="D234" s="405"/>
      <c r="E234" s="405"/>
      <c r="F234" s="406"/>
      <c r="G234" s="44">
        <f t="shared" si="1"/>
        <v>0</v>
      </c>
      <c r="H234" s="93"/>
      <c r="I234" s="92"/>
      <c r="J234" s="95"/>
      <c r="K234" s="1"/>
      <c r="L234" s="50" t="str">
        <f t="array" ref="L234">if($B234="","",index(Setup!$C$52:$C$201,match($D234,Setup!$B$52:$B$201,0),0))</f>
        <v/>
      </c>
      <c r="M234" s="52" t="str">
        <f t="shared" si="2"/>
        <v/>
      </c>
      <c r="N234" s="58">
        <f t="shared" si="3"/>
        <v>0</v>
      </c>
      <c r="O234" s="64" t="str">
        <f t="shared" si="4"/>
        <v/>
      </c>
      <c r="P234" s="64">
        <f t="shared" si="5"/>
        <v>0</v>
      </c>
      <c r="Q234" s="64">
        <f t="shared" si="6"/>
        <v>0</v>
      </c>
      <c r="R234" s="68">
        <f t="shared" si="7"/>
        <v>0</v>
      </c>
      <c r="S234" s="68">
        <f t="shared" si="8"/>
        <v>0</v>
      </c>
      <c r="T234" s="71" t="str">
        <f t="shared" si="9"/>
        <v/>
      </c>
      <c r="U234" s="79" t="str">
        <f t="array" ref="U234">IF($B234="","",IF(INDEX('Your Portfolio Holdings'!$BW$7:$BW$156,match($D234,'Your Portfolio Holdings'!$B$7:$B$156,0),0)&gt;0,PRODUCT(IF(($D$5:$D$2004=$D234)*($C$5:$C$2004="Split")*($B$5:$B$2004&lt;=Dashboard!$C$2)*($B$5:$B$2004&gt;$B234),$J$5:$J$2004,1)),1))</f>
        <v/>
      </c>
      <c r="V234" s="79">
        <f t="shared" si="10"/>
        <v>0</v>
      </c>
      <c r="W234" s="79" t="str">
        <f t="array" ref="W234">IF($B234="","",IF(INDEX('Your Portfolio Holdings'!$BW$7:$BW$156,match($D234,'Your Portfolio Holdings'!$B$7:$B$156,0),0)&gt;0,PRODUCT(IF(($D$5:$D$2004=$D234)*($C$5:$C$2004="Split")*($B$5:$B$2004&lt;=Dashboard!$C$54)*($B$5:$B$2004&gt;$B234),$J$5:$J$2004,1)),1))</f>
        <v/>
      </c>
      <c r="X234" s="79">
        <f t="shared" si="11"/>
        <v>0</v>
      </c>
      <c r="Y234" s="79" t="str">
        <f t="array" ref="Y234">IF($B234="","",IF(INDEX('Your Portfolio Holdings'!$BW$7:$BW$156,match($D234,'Your Portfolio Holdings'!$B$7:$B$156,0),0)&gt;0,PRODUCT(IF(($D$5:$D$2004=$D234)*($C$5:$C$2004="Split")*($B$5:$B$2004&lt;=Dashboard!$C$55)*($B$5:$B$2004&gt;$B234),$J$5:$J$2004,1)),1))</f>
        <v/>
      </c>
      <c r="Z234" s="79">
        <f t="shared" si="12"/>
        <v>0</v>
      </c>
      <c r="AA234" s="79" t="str">
        <f>IF($B233="","",IF(AND($B234&gt;Dashboard!$C$54,$B234&lt;=Dashboard!$C$55,OR($C234="Buy",$C234="Sell",$C234="Dividend",$C234="Return of capital")),MAX(AA$5:AA233)+1,0))</f>
        <v/>
      </c>
      <c r="AB234" s="79" t="str">
        <f>if($B234="","",if($L234=Dashboard!$C$3,"n/a","Currency:"&amp;$L234&amp;Dashboard!$C$3))</f>
        <v/>
      </c>
      <c r="AC234" s="88" t="str">
        <f t="shared" si="13"/>
        <v/>
      </c>
      <c r="AD234" s="89">
        <f t="shared" si="14"/>
        <v>0</v>
      </c>
      <c r="AE234" s="90">
        <f t="shared" si="15"/>
        <v>0</v>
      </c>
    </row>
    <row r="235">
      <c r="A235" s="1"/>
      <c r="B235" s="404"/>
      <c r="C235" s="405"/>
      <c r="D235" s="405"/>
      <c r="E235" s="405"/>
      <c r="F235" s="406"/>
      <c r="G235" s="44">
        <f t="shared" si="1"/>
        <v>0</v>
      </c>
      <c r="H235" s="93"/>
      <c r="I235" s="92"/>
      <c r="J235" s="95"/>
      <c r="K235" s="1"/>
      <c r="L235" s="50" t="str">
        <f t="array" ref="L235">if($B235="","",index(Setup!$C$52:$C$201,match($D235,Setup!$B$52:$B$201,0),0))</f>
        <v/>
      </c>
      <c r="M235" s="52" t="str">
        <f t="shared" si="2"/>
        <v/>
      </c>
      <c r="N235" s="58">
        <f t="shared" si="3"/>
        <v>0</v>
      </c>
      <c r="O235" s="64" t="str">
        <f t="shared" si="4"/>
        <v/>
      </c>
      <c r="P235" s="64">
        <f t="shared" si="5"/>
        <v>0</v>
      </c>
      <c r="Q235" s="64">
        <f t="shared" si="6"/>
        <v>0</v>
      </c>
      <c r="R235" s="68">
        <f t="shared" si="7"/>
        <v>0</v>
      </c>
      <c r="S235" s="68">
        <f t="shared" si="8"/>
        <v>0</v>
      </c>
      <c r="T235" s="71" t="str">
        <f t="shared" si="9"/>
        <v/>
      </c>
      <c r="U235" s="79" t="str">
        <f t="array" ref="U235">IF($B235="","",IF(INDEX('Your Portfolio Holdings'!$BW$7:$BW$156,match($D235,'Your Portfolio Holdings'!$B$7:$B$156,0),0)&gt;0,PRODUCT(IF(($D$5:$D$2004=$D235)*($C$5:$C$2004="Split")*($B$5:$B$2004&lt;=Dashboard!$C$2)*($B$5:$B$2004&gt;$B235),$J$5:$J$2004,1)),1))</f>
        <v/>
      </c>
      <c r="V235" s="79">
        <f t="shared" si="10"/>
        <v>0</v>
      </c>
      <c r="W235" s="79" t="str">
        <f t="array" ref="W235">IF($B235="","",IF(INDEX('Your Portfolio Holdings'!$BW$7:$BW$156,match($D235,'Your Portfolio Holdings'!$B$7:$B$156,0),0)&gt;0,PRODUCT(IF(($D$5:$D$2004=$D235)*($C$5:$C$2004="Split")*($B$5:$B$2004&lt;=Dashboard!$C$54)*($B$5:$B$2004&gt;$B235),$J$5:$J$2004,1)),1))</f>
        <v/>
      </c>
      <c r="X235" s="79">
        <f t="shared" si="11"/>
        <v>0</v>
      </c>
      <c r="Y235" s="79" t="str">
        <f t="array" ref="Y235">IF($B235="","",IF(INDEX('Your Portfolio Holdings'!$BW$7:$BW$156,match($D235,'Your Portfolio Holdings'!$B$7:$B$156,0),0)&gt;0,PRODUCT(IF(($D$5:$D$2004=$D235)*($C$5:$C$2004="Split")*($B$5:$B$2004&lt;=Dashboard!$C$55)*($B$5:$B$2004&gt;$B235),$J$5:$J$2004,1)),1))</f>
        <v/>
      </c>
      <c r="Z235" s="79">
        <f t="shared" si="12"/>
        <v>0</v>
      </c>
      <c r="AA235" s="79" t="str">
        <f>IF($B234="","",IF(AND($B235&gt;Dashboard!$C$54,$B235&lt;=Dashboard!$C$55,OR($C235="Buy",$C235="Sell",$C235="Dividend",$C235="Return of capital")),MAX(AA$5:AA234)+1,0))</f>
        <v/>
      </c>
      <c r="AB235" s="79" t="str">
        <f>if($B235="","",if($L235=Dashboard!$C$3,"n/a","Currency:"&amp;$L235&amp;Dashboard!$C$3))</f>
        <v/>
      </c>
      <c r="AC235" s="88" t="str">
        <f t="shared" si="13"/>
        <v/>
      </c>
      <c r="AD235" s="89">
        <f t="shared" si="14"/>
        <v>0</v>
      </c>
      <c r="AE235" s="90">
        <f t="shared" si="15"/>
        <v>0</v>
      </c>
    </row>
    <row r="236">
      <c r="A236" s="1"/>
      <c r="B236" s="404"/>
      <c r="C236" s="405"/>
      <c r="D236" s="405"/>
      <c r="E236" s="405"/>
      <c r="F236" s="406"/>
      <c r="G236" s="44">
        <f t="shared" si="1"/>
        <v>0</v>
      </c>
      <c r="H236" s="93"/>
      <c r="I236" s="92"/>
      <c r="J236" s="95"/>
      <c r="K236" s="1"/>
      <c r="L236" s="50" t="str">
        <f t="array" ref="L236">if($B236="","",index(Setup!$C$52:$C$201,match($D236,Setup!$B$52:$B$201,0),0))</f>
        <v/>
      </c>
      <c r="M236" s="52" t="str">
        <f t="shared" si="2"/>
        <v/>
      </c>
      <c r="N236" s="58">
        <f t="shared" si="3"/>
        <v>0</v>
      </c>
      <c r="O236" s="64" t="str">
        <f t="shared" si="4"/>
        <v/>
      </c>
      <c r="P236" s="64">
        <f t="shared" si="5"/>
        <v>0</v>
      </c>
      <c r="Q236" s="64">
        <f t="shared" si="6"/>
        <v>0</v>
      </c>
      <c r="R236" s="68">
        <f t="shared" si="7"/>
        <v>0</v>
      </c>
      <c r="S236" s="68">
        <f t="shared" si="8"/>
        <v>0</v>
      </c>
      <c r="T236" s="71" t="str">
        <f t="shared" si="9"/>
        <v/>
      </c>
      <c r="U236" s="79" t="str">
        <f t="array" ref="U236">IF($B236="","",IF(INDEX('Your Portfolio Holdings'!$BW$7:$BW$156,match($D236,'Your Portfolio Holdings'!$B$7:$B$156,0),0)&gt;0,PRODUCT(IF(($D$5:$D$2004=$D236)*($C$5:$C$2004="Split")*($B$5:$B$2004&lt;=Dashboard!$C$2)*($B$5:$B$2004&gt;$B236),$J$5:$J$2004,1)),1))</f>
        <v/>
      </c>
      <c r="V236" s="79">
        <f t="shared" si="10"/>
        <v>0</v>
      </c>
      <c r="W236" s="79" t="str">
        <f t="array" ref="W236">IF($B236="","",IF(INDEX('Your Portfolio Holdings'!$BW$7:$BW$156,match($D236,'Your Portfolio Holdings'!$B$7:$B$156,0),0)&gt;0,PRODUCT(IF(($D$5:$D$2004=$D236)*($C$5:$C$2004="Split")*($B$5:$B$2004&lt;=Dashboard!$C$54)*($B$5:$B$2004&gt;$B236),$J$5:$J$2004,1)),1))</f>
        <v/>
      </c>
      <c r="X236" s="79">
        <f t="shared" si="11"/>
        <v>0</v>
      </c>
      <c r="Y236" s="79" t="str">
        <f t="array" ref="Y236">IF($B236="","",IF(INDEX('Your Portfolio Holdings'!$BW$7:$BW$156,match($D236,'Your Portfolio Holdings'!$B$7:$B$156,0),0)&gt;0,PRODUCT(IF(($D$5:$D$2004=$D236)*($C$5:$C$2004="Split")*($B$5:$B$2004&lt;=Dashboard!$C$55)*($B$5:$B$2004&gt;$B236),$J$5:$J$2004,1)),1))</f>
        <v/>
      </c>
      <c r="Z236" s="79">
        <f t="shared" si="12"/>
        <v>0</v>
      </c>
      <c r="AA236" s="79" t="str">
        <f>IF($B235="","",IF(AND($B236&gt;Dashboard!$C$54,$B236&lt;=Dashboard!$C$55,OR($C236="Buy",$C236="Sell",$C236="Dividend",$C236="Return of capital")),MAX(AA$5:AA235)+1,0))</f>
        <v/>
      </c>
      <c r="AB236" s="79" t="str">
        <f>if($B236="","",if($L236=Dashboard!$C$3,"n/a","Currency:"&amp;$L236&amp;Dashboard!$C$3))</f>
        <v/>
      </c>
      <c r="AC236" s="88" t="str">
        <f t="shared" si="13"/>
        <v/>
      </c>
      <c r="AD236" s="89">
        <f t="shared" si="14"/>
        <v>0</v>
      </c>
      <c r="AE236" s="90">
        <f t="shared" si="15"/>
        <v>0</v>
      </c>
    </row>
    <row r="237">
      <c r="A237" s="1"/>
      <c r="B237" s="404"/>
      <c r="C237" s="405"/>
      <c r="D237" s="405"/>
      <c r="E237" s="405"/>
      <c r="F237" s="406"/>
      <c r="G237" s="44">
        <f t="shared" si="1"/>
        <v>0</v>
      </c>
      <c r="H237" s="93"/>
      <c r="I237" s="92"/>
      <c r="J237" s="95"/>
      <c r="K237" s="1"/>
      <c r="L237" s="50" t="str">
        <f t="array" ref="L237">if($B237="","",index(Setup!$C$52:$C$201,match($D237,Setup!$B$52:$B$201,0),0))</f>
        <v/>
      </c>
      <c r="M237" s="52" t="str">
        <f t="shared" si="2"/>
        <v/>
      </c>
      <c r="N237" s="58">
        <f t="shared" si="3"/>
        <v>0</v>
      </c>
      <c r="O237" s="64" t="str">
        <f t="shared" si="4"/>
        <v/>
      </c>
      <c r="P237" s="64">
        <f t="shared" si="5"/>
        <v>0</v>
      </c>
      <c r="Q237" s="64">
        <f t="shared" si="6"/>
        <v>0</v>
      </c>
      <c r="R237" s="68">
        <f t="shared" si="7"/>
        <v>0</v>
      </c>
      <c r="S237" s="68">
        <f t="shared" si="8"/>
        <v>0</v>
      </c>
      <c r="T237" s="71" t="str">
        <f t="shared" si="9"/>
        <v/>
      </c>
      <c r="U237" s="79" t="str">
        <f t="array" ref="U237">IF($B237="","",IF(INDEX('Your Portfolio Holdings'!$BW$7:$BW$156,match($D237,'Your Portfolio Holdings'!$B$7:$B$156,0),0)&gt;0,PRODUCT(IF(($D$5:$D$2004=$D237)*($C$5:$C$2004="Split")*($B$5:$B$2004&lt;=Dashboard!$C$2)*($B$5:$B$2004&gt;$B237),$J$5:$J$2004,1)),1))</f>
        <v/>
      </c>
      <c r="V237" s="79">
        <f t="shared" si="10"/>
        <v>0</v>
      </c>
      <c r="W237" s="79" t="str">
        <f t="array" ref="W237">IF($B237="","",IF(INDEX('Your Portfolio Holdings'!$BW$7:$BW$156,match($D237,'Your Portfolio Holdings'!$B$7:$B$156,0),0)&gt;0,PRODUCT(IF(($D$5:$D$2004=$D237)*($C$5:$C$2004="Split")*($B$5:$B$2004&lt;=Dashboard!$C$54)*($B$5:$B$2004&gt;$B237),$J$5:$J$2004,1)),1))</f>
        <v/>
      </c>
      <c r="X237" s="79">
        <f t="shared" si="11"/>
        <v>0</v>
      </c>
      <c r="Y237" s="79" t="str">
        <f t="array" ref="Y237">IF($B237="","",IF(INDEX('Your Portfolio Holdings'!$BW$7:$BW$156,match($D237,'Your Portfolio Holdings'!$B$7:$B$156,0),0)&gt;0,PRODUCT(IF(($D$5:$D$2004=$D237)*($C$5:$C$2004="Split")*($B$5:$B$2004&lt;=Dashboard!$C$55)*($B$5:$B$2004&gt;$B237),$J$5:$J$2004,1)),1))</f>
        <v/>
      </c>
      <c r="Z237" s="79">
        <f t="shared" si="12"/>
        <v>0</v>
      </c>
      <c r="AA237" s="79" t="str">
        <f>IF($B236="","",IF(AND($B237&gt;Dashboard!$C$54,$B237&lt;=Dashboard!$C$55,OR($C237="Buy",$C237="Sell",$C237="Dividend",$C237="Return of capital")),MAX(AA$5:AA236)+1,0))</f>
        <v/>
      </c>
      <c r="AB237" s="79" t="str">
        <f>if($B237="","",if($L237=Dashboard!$C$3,"n/a","Currency:"&amp;$L237&amp;Dashboard!$C$3))</f>
        <v/>
      </c>
      <c r="AC237" s="88" t="str">
        <f t="shared" si="13"/>
        <v/>
      </c>
      <c r="AD237" s="89">
        <f t="shared" si="14"/>
        <v>0</v>
      </c>
      <c r="AE237" s="90">
        <f t="shared" si="15"/>
        <v>0</v>
      </c>
    </row>
    <row r="238">
      <c r="A238" s="1"/>
      <c r="B238" s="404"/>
      <c r="C238" s="405"/>
      <c r="D238" s="405"/>
      <c r="E238" s="405"/>
      <c r="F238" s="406"/>
      <c r="G238" s="44">
        <f t="shared" si="1"/>
        <v>0</v>
      </c>
      <c r="H238" s="93"/>
      <c r="I238" s="92"/>
      <c r="J238" s="95"/>
      <c r="K238" s="1"/>
      <c r="L238" s="50" t="str">
        <f t="array" ref="L238">if($B238="","",index(Setup!$C$52:$C$201,match($D238,Setup!$B$52:$B$201,0),0))</f>
        <v/>
      </c>
      <c r="M238" s="52" t="str">
        <f t="shared" si="2"/>
        <v/>
      </c>
      <c r="N238" s="58">
        <f t="shared" si="3"/>
        <v>0</v>
      </c>
      <c r="O238" s="64" t="str">
        <f t="shared" si="4"/>
        <v/>
      </c>
      <c r="P238" s="64">
        <f t="shared" si="5"/>
        <v>0</v>
      </c>
      <c r="Q238" s="64">
        <f t="shared" si="6"/>
        <v>0</v>
      </c>
      <c r="R238" s="68">
        <f t="shared" si="7"/>
        <v>0</v>
      </c>
      <c r="S238" s="68">
        <f t="shared" si="8"/>
        <v>0</v>
      </c>
      <c r="T238" s="71" t="str">
        <f t="shared" si="9"/>
        <v/>
      </c>
      <c r="U238" s="79" t="str">
        <f t="array" ref="U238">IF($B238="","",IF(INDEX('Your Portfolio Holdings'!$BW$7:$BW$156,match($D238,'Your Portfolio Holdings'!$B$7:$B$156,0),0)&gt;0,PRODUCT(IF(($D$5:$D$2004=$D238)*($C$5:$C$2004="Split")*($B$5:$B$2004&lt;=Dashboard!$C$2)*($B$5:$B$2004&gt;$B238),$J$5:$J$2004,1)),1))</f>
        <v/>
      </c>
      <c r="V238" s="79">
        <f t="shared" si="10"/>
        <v>0</v>
      </c>
      <c r="W238" s="79" t="str">
        <f t="array" ref="W238">IF($B238="","",IF(INDEX('Your Portfolio Holdings'!$BW$7:$BW$156,match($D238,'Your Portfolio Holdings'!$B$7:$B$156,0),0)&gt;0,PRODUCT(IF(($D$5:$D$2004=$D238)*($C$5:$C$2004="Split")*($B$5:$B$2004&lt;=Dashboard!$C$54)*($B$5:$B$2004&gt;$B238),$J$5:$J$2004,1)),1))</f>
        <v/>
      </c>
      <c r="X238" s="79">
        <f t="shared" si="11"/>
        <v>0</v>
      </c>
      <c r="Y238" s="79" t="str">
        <f t="array" ref="Y238">IF($B238="","",IF(INDEX('Your Portfolio Holdings'!$BW$7:$BW$156,match($D238,'Your Portfolio Holdings'!$B$7:$B$156,0),0)&gt;0,PRODUCT(IF(($D$5:$D$2004=$D238)*($C$5:$C$2004="Split")*($B$5:$B$2004&lt;=Dashboard!$C$55)*($B$5:$B$2004&gt;$B238),$J$5:$J$2004,1)),1))</f>
        <v/>
      </c>
      <c r="Z238" s="79">
        <f t="shared" si="12"/>
        <v>0</v>
      </c>
      <c r="AA238" s="79" t="str">
        <f>IF($B237="","",IF(AND($B238&gt;Dashboard!$C$54,$B238&lt;=Dashboard!$C$55,OR($C238="Buy",$C238="Sell",$C238="Dividend",$C238="Return of capital")),MAX(AA$5:AA237)+1,0))</f>
        <v/>
      </c>
      <c r="AB238" s="79" t="str">
        <f>if($B238="","",if($L238=Dashboard!$C$3,"n/a","Currency:"&amp;$L238&amp;Dashboard!$C$3))</f>
        <v/>
      </c>
      <c r="AC238" s="88" t="str">
        <f t="shared" si="13"/>
        <v/>
      </c>
      <c r="AD238" s="89">
        <f t="shared" si="14"/>
        <v>0</v>
      </c>
      <c r="AE238" s="90">
        <f t="shared" si="15"/>
        <v>0</v>
      </c>
    </row>
    <row r="239">
      <c r="A239" s="1"/>
      <c r="B239" s="404"/>
      <c r="C239" s="405"/>
      <c r="D239" s="405"/>
      <c r="E239" s="405"/>
      <c r="F239" s="406"/>
      <c r="G239" s="44">
        <f t="shared" si="1"/>
        <v>0</v>
      </c>
      <c r="H239" s="93"/>
      <c r="I239" s="92"/>
      <c r="J239" s="95"/>
      <c r="K239" s="1"/>
      <c r="L239" s="50" t="str">
        <f t="array" ref="L239">if($B239="","",index(Setup!$C$52:$C$201,match($D239,Setup!$B$52:$B$201,0),0))</f>
        <v/>
      </c>
      <c r="M239" s="52" t="str">
        <f t="shared" si="2"/>
        <v/>
      </c>
      <c r="N239" s="58">
        <f t="shared" si="3"/>
        <v>0</v>
      </c>
      <c r="O239" s="64" t="str">
        <f t="shared" si="4"/>
        <v/>
      </c>
      <c r="P239" s="64">
        <f t="shared" si="5"/>
        <v>0</v>
      </c>
      <c r="Q239" s="64">
        <f t="shared" si="6"/>
        <v>0</v>
      </c>
      <c r="R239" s="68">
        <f t="shared" si="7"/>
        <v>0</v>
      </c>
      <c r="S239" s="68">
        <f t="shared" si="8"/>
        <v>0</v>
      </c>
      <c r="T239" s="71" t="str">
        <f t="shared" si="9"/>
        <v/>
      </c>
      <c r="U239" s="79" t="str">
        <f t="array" ref="U239">IF($B239="","",IF(INDEX('Your Portfolio Holdings'!$BW$7:$BW$156,match($D239,'Your Portfolio Holdings'!$B$7:$B$156,0),0)&gt;0,PRODUCT(IF(($D$5:$D$2004=$D239)*($C$5:$C$2004="Split")*($B$5:$B$2004&lt;=Dashboard!$C$2)*($B$5:$B$2004&gt;$B239),$J$5:$J$2004,1)),1))</f>
        <v/>
      </c>
      <c r="V239" s="79">
        <f t="shared" si="10"/>
        <v>0</v>
      </c>
      <c r="W239" s="79" t="str">
        <f t="array" ref="W239">IF($B239="","",IF(INDEX('Your Portfolio Holdings'!$BW$7:$BW$156,match($D239,'Your Portfolio Holdings'!$B$7:$B$156,0),0)&gt;0,PRODUCT(IF(($D$5:$D$2004=$D239)*($C$5:$C$2004="Split")*($B$5:$B$2004&lt;=Dashboard!$C$54)*($B$5:$B$2004&gt;$B239),$J$5:$J$2004,1)),1))</f>
        <v/>
      </c>
      <c r="X239" s="79">
        <f t="shared" si="11"/>
        <v>0</v>
      </c>
      <c r="Y239" s="79" t="str">
        <f t="array" ref="Y239">IF($B239="","",IF(INDEX('Your Portfolio Holdings'!$BW$7:$BW$156,match($D239,'Your Portfolio Holdings'!$B$7:$B$156,0),0)&gt;0,PRODUCT(IF(($D$5:$D$2004=$D239)*($C$5:$C$2004="Split")*($B$5:$B$2004&lt;=Dashboard!$C$55)*($B$5:$B$2004&gt;$B239),$J$5:$J$2004,1)),1))</f>
        <v/>
      </c>
      <c r="Z239" s="79">
        <f t="shared" si="12"/>
        <v>0</v>
      </c>
      <c r="AA239" s="79" t="str">
        <f>IF($B238="","",IF(AND($B239&gt;Dashboard!$C$54,$B239&lt;=Dashboard!$C$55,OR($C239="Buy",$C239="Sell",$C239="Dividend",$C239="Return of capital")),MAX(AA$5:AA238)+1,0))</f>
        <v/>
      </c>
      <c r="AB239" s="79" t="str">
        <f>if($B239="","",if($L239=Dashboard!$C$3,"n/a","Currency:"&amp;$L239&amp;Dashboard!$C$3))</f>
        <v/>
      </c>
      <c r="AC239" s="88" t="str">
        <f t="shared" si="13"/>
        <v/>
      </c>
      <c r="AD239" s="89">
        <f t="shared" si="14"/>
        <v>0</v>
      </c>
      <c r="AE239" s="90">
        <f t="shared" si="15"/>
        <v>0</v>
      </c>
    </row>
    <row r="240">
      <c r="A240" s="1"/>
      <c r="B240" s="404"/>
      <c r="C240" s="405"/>
      <c r="D240" s="405"/>
      <c r="E240" s="405"/>
      <c r="F240" s="406"/>
      <c r="G240" s="44">
        <f t="shared" si="1"/>
        <v>0</v>
      </c>
      <c r="H240" s="93"/>
      <c r="I240" s="92"/>
      <c r="J240" s="95"/>
      <c r="K240" s="1"/>
      <c r="L240" s="50" t="str">
        <f t="array" ref="L240">if($B240="","",index(Setup!$C$52:$C$201,match($D240,Setup!$B$52:$B$201,0),0))</f>
        <v/>
      </c>
      <c r="M240" s="52" t="str">
        <f t="shared" si="2"/>
        <v/>
      </c>
      <c r="N240" s="58">
        <f t="shared" si="3"/>
        <v>0</v>
      </c>
      <c r="O240" s="64" t="str">
        <f t="shared" si="4"/>
        <v/>
      </c>
      <c r="P240" s="64">
        <f t="shared" si="5"/>
        <v>0</v>
      </c>
      <c r="Q240" s="64">
        <f t="shared" si="6"/>
        <v>0</v>
      </c>
      <c r="R240" s="68">
        <f t="shared" si="7"/>
        <v>0</v>
      </c>
      <c r="S240" s="68">
        <f t="shared" si="8"/>
        <v>0</v>
      </c>
      <c r="T240" s="71" t="str">
        <f t="shared" si="9"/>
        <v/>
      </c>
      <c r="U240" s="79" t="str">
        <f t="array" ref="U240">IF($B240="","",IF(INDEX('Your Portfolio Holdings'!$BW$7:$BW$156,match($D240,'Your Portfolio Holdings'!$B$7:$B$156,0),0)&gt;0,PRODUCT(IF(($D$5:$D$2004=$D240)*($C$5:$C$2004="Split")*($B$5:$B$2004&lt;=Dashboard!$C$2)*($B$5:$B$2004&gt;$B240),$J$5:$J$2004,1)),1))</f>
        <v/>
      </c>
      <c r="V240" s="79">
        <f t="shared" si="10"/>
        <v>0</v>
      </c>
      <c r="W240" s="79" t="str">
        <f t="array" ref="W240">IF($B240="","",IF(INDEX('Your Portfolio Holdings'!$BW$7:$BW$156,match($D240,'Your Portfolio Holdings'!$B$7:$B$156,0),0)&gt;0,PRODUCT(IF(($D$5:$D$2004=$D240)*($C$5:$C$2004="Split")*($B$5:$B$2004&lt;=Dashboard!$C$54)*($B$5:$B$2004&gt;$B240),$J$5:$J$2004,1)),1))</f>
        <v/>
      </c>
      <c r="X240" s="79">
        <f t="shared" si="11"/>
        <v>0</v>
      </c>
      <c r="Y240" s="79" t="str">
        <f t="array" ref="Y240">IF($B240="","",IF(INDEX('Your Portfolio Holdings'!$BW$7:$BW$156,match($D240,'Your Portfolio Holdings'!$B$7:$B$156,0),0)&gt;0,PRODUCT(IF(($D$5:$D$2004=$D240)*($C$5:$C$2004="Split")*($B$5:$B$2004&lt;=Dashboard!$C$55)*($B$5:$B$2004&gt;$B240),$J$5:$J$2004,1)),1))</f>
        <v/>
      </c>
      <c r="Z240" s="79">
        <f t="shared" si="12"/>
        <v>0</v>
      </c>
      <c r="AA240" s="79" t="str">
        <f>IF($B239="","",IF(AND($B240&gt;Dashboard!$C$54,$B240&lt;=Dashboard!$C$55,OR($C240="Buy",$C240="Sell",$C240="Dividend",$C240="Return of capital")),MAX(AA$5:AA239)+1,0))</f>
        <v/>
      </c>
      <c r="AB240" s="79" t="str">
        <f>if($B240="","",if($L240=Dashboard!$C$3,"n/a","Currency:"&amp;$L240&amp;Dashboard!$C$3))</f>
        <v/>
      </c>
      <c r="AC240" s="88" t="str">
        <f t="shared" si="13"/>
        <v/>
      </c>
      <c r="AD240" s="89">
        <f t="shared" si="14"/>
        <v>0</v>
      </c>
      <c r="AE240" s="90">
        <f t="shared" si="15"/>
        <v>0</v>
      </c>
    </row>
    <row r="241">
      <c r="A241" s="1"/>
      <c r="B241" s="404"/>
      <c r="C241" s="405"/>
      <c r="D241" s="405"/>
      <c r="E241" s="405"/>
      <c r="F241" s="406"/>
      <c r="G241" s="44">
        <f t="shared" si="1"/>
        <v>0</v>
      </c>
      <c r="H241" s="93"/>
      <c r="I241" s="92"/>
      <c r="J241" s="95"/>
      <c r="K241" s="1"/>
      <c r="L241" s="50" t="str">
        <f t="array" ref="L241">if($B241="","",index(Setup!$C$52:$C$201,match($D241,Setup!$B$52:$B$201,0),0))</f>
        <v/>
      </c>
      <c r="M241" s="52" t="str">
        <f t="shared" si="2"/>
        <v/>
      </c>
      <c r="N241" s="58">
        <f t="shared" si="3"/>
        <v>0</v>
      </c>
      <c r="O241" s="64" t="str">
        <f t="shared" si="4"/>
        <v/>
      </c>
      <c r="P241" s="64">
        <f t="shared" si="5"/>
        <v>0</v>
      </c>
      <c r="Q241" s="64">
        <f t="shared" si="6"/>
        <v>0</v>
      </c>
      <c r="R241" s="68">
        <f t="shared" si="7"/>
        <v>0</v>
      </c>
      <c r="S241" s="68">
        <f t="shared" si="8"/>
        <v>0</v>
      </c>
      <c r="T241" s="71" t="str">
        <f t="shared" si="9"/>
        <v/>
      </c>
      <c r="U241" s="79" t="str">
        <f t="array" ref="U241">IF($B241="","",IF(INDEX('Your Portfolio Holdings'!$BW$7:$BW$156,match($D241,'Your Portfolio Holdings'!$B$7:$B$156,0),0)&gt;0,PRODUCT(IF(($D$5:$D$2004=$D241)*($C$5:$C$2004="Split")*($B$5:$B$2004&lt;=Dashboard!$C$2)*($B$5:$B$2004&gt;$B241),$J$5:$J$2004,1)),1))</f>
        <v/>
      </c>
      <c r="V241" s="79">
        <f t="shared" si="10"/>
        <v>0</v>
      </c>
      <c r="W241" s="79" t="str">
        <f t="array" ref="W241">IF($B241="","",IF(INDEX('Your Portfolio Holdings'!$BW$7:$BW$156,match($D241,'Your Portfolio Holdings'!$B$7:$B$156,0),0)&gt;0,PRODUCT(IF(($D$5:$D$2004=$D241)*($C$5:$C$2004="Split")*($B$5:$B$2004&lt;=Dashboard!$C$54)*($B$5:$B$2004&gt;$B241),$J$5:$J$2004,1)),1))</f>
        <v/>
      </c>
      <c r="X241" s="79">
        <f t="shared" si="11"/>
        <v>0</v>
      </c>
      <c r="Y241" s="79" t="str">
        <f t="array" ref="Y241">IF($B241="","",IF(INDEX('Your Portfolio Holdings'!$BW$7:$BW$156,match($D241,'Your Portfolio Holdings'!$B$7:$B$156,0),0)&gt;0,PRODUCT(IF(($D$5:$D$2004=$D241)*($C$5:$C$2004="Split")*($B$5:$B$2004&lt;=Dashboard!$C$55)*($B$5:$B$2004&gt;$B241),$J$5:$J$2004,1)),1))</f>
        <v/>
      </c>
      <c r="Z241" s="79">
        <f t="shared" si="12"/>
        <v>0</v>
      </c>
      <c r="AA241" s="79" t="str">
        <f>IF($B240="","",IF(AND($B241&gt;Dashboard!$C$54,$B241&lt;=Dashboard!$C$55,OR($C241="Buy",$C241="Sell",$C241="Dividend",$C241="Return of capital")),MAX(AA$5:AA240)+1,0))</f>
        <v/>
      </c>
      <c r="AB241" s="79" t="str">
        <f>if($B241="","",if($L241=Dashboard!$C$3,"n/a","Currency:"&amp;$L241&amp;Dashboard!$C$3))</f>
        <v/>
      </c>
      <c r="AC241" s="88" t="str">
        <f t="shared" si="13"/>
        <v/>
      </c>
      <c r="AD241" s="89">
        <f t="shared" si="14"/>
        <v>0</v>
      </c>
      <c r="AE241" s="90">
        <f t="shared" si="15"/>
        <v>0</v>
      </c>
    </row>
    <row r="242">
      <c r="A242" s="1"/>
      <c r="B242" s="404"/>
      <c r="C242" s="405"/>
      <c r="D242" s="405"/>
      <c r="E242" s="405"/>
      <c r="F242" s="406"/>
      <c r="G242" s="44">
        <f t="shared" si="1"/>
        <v>0</v>
      </c>
      <c r="H242" s="93"/>
      <c r="I242" s="92"/>
      <c r="J242" s="95"/>
      <c r="K242" s="1"/>
      <c r="L242" s="50" t="str">
        <f t="array" ref="L242">if($B242="","",index(Setup!$C$52:$C$201,match($D242,Setup!$B$52:$B$201,0),0))</f>
        <v/>
      </c>
      <c r="M242" s="52" t="str">
        <f t="shared" si="2"/>
        <v/>
      </c>
      <c r="N242" s="58">
        <f t="shared" si="3"/>
        <v>0</v>
      </c>
      <c r="O242" s="64" t="str">
        <f t="shared" si="4"/>
        <v/>
      </c>
      <c r="P242" s="64">
        <f t="shared" si="5"/>
        <v>0</v>
      </c>
      <c r="Q242" s="64">
        <f t="shared" si="6"/>
        <v>0</v>
      </c>
      <c r="R242" s="68">
        <f t="shared" si="7"/>
        <v>0</v>
      </c>
      <c r="S242" s="68">
        <f t="shared" si="8"/>
        <v>0</v>
      </c>
      <c r="T242" s="71" t="str">
        <f t="shared" si="9"/>
        <v/>
      </c>
      <c r="U242" s="79" t="str">
        <f t="array" ref="U242">IF($B242="","",IF(INDEX('Your Portfolio Holdings'!$BW$7:$BW$156,match($D242,'Your Portfolio Holdings'!$B$7:$B$156,0),0)&gt;0,PRODUCT(IF(($D$5:$D$2004=$D242)*($C$5:$C$2004="Split")*($B$5:$B$2004&lt;=Dashboard!$C$2)*($B$5:$B$2004&gt;$B242),$J$5:$J$2004,1)),1))</f>
        <v/>
      </c>
      <c r="V242" s="79">
        <f t="shared" si="10"/>
        <v>0</v>
      </c>
      <c r="W242" s="79" t="str">
        <f t="array" ref="W242">IF($B242="","",IF(INDEX('Your Portfolio Holdings'!$BW$7:$BW$156,match($D242,'Your Portfolio Holdings'!$B$7:$B$156,0),0)&gt;0,PRODUCT(IF(($D$5:$D$2004=$D242)*($C$5:$C$2004="Split")*($B$5:$B$2004&lt;=Dashboard!$C$54)*($B$5:$B$2004&gt;$B242),$J$5:$J$2004,1)),1))</f>
        <v/>
      </c>
      <c r="X242" s="79">
        <f t="shared" si="11"/>
        <v>0</v>
      </c>
      <c r="Y242" s="79" t="str">
        <f t="array" ref="Y242">IF($B242="","",IF(INDEX('Your Portfolio Holdings'!$BW$7:$BW$156,match($D242,'Your Portfolio Holdings'!$B$7:$B$156,0),0)&gt;0,PRODUCT(IF(($D$5:$D$2004=$D242)*($C$5:$C$2004="Split")*($B$5:$B$2004&lt;=Dashboard!$C$55)*($B$5:$B$2004&gt;$B242),$J$5:$J$2004,1)),1))</f>
        <v/>
      </c>
      <c r="Z242" s="79">
        <f t="shared" si="12"/>
        <v>0</v>
      </c>
      <c r="AA242" s="79" t="str">
        <f>IF($B241="","",IF(AND($B242&gt;Dashboard!$C$54,$B242&lt;=Dashboard!$C$55,OR($C242="Buy",$C242="Sell",$C242="Dividend",$C242="Return of capital")),MAX(AA$5:AA241)+1,0))</f>
        <v/>
      </c>
      <c r="AB242" s="79" t="str">
        <f>if($B242="","",if($L242=Dashboard!$C$3,"n/a","Currency:"&amp;$L242&amp;Dashboard!$C$3))</f>
        <v/>
      </c>
      <c r="AC242" s="88" t="str">
        <f t="shared" si="13"/>
        <v/>
      </c>
      <c r="AD242" s="89">
        <f t="shared" si="14"/>
        <v>0</v>
      </c>
      <c r="AE242" s="90">
        <f t="shared" si="15"/>
        <v>0</v>
      </c>
    </row>
    <row r="243">
      <c r="A243" s="1"/>
      <c r="B243" s="404"/>
      <c r="C243" s="405"/>
      <c r="D243" s="405"/>
      <c r="E243" s="405"/>
      <c r="F243" s="406"/>
      <c r="G243" s="44">
        <f t="shared" si="1"/>
        <v>0</v>
      </c>
      <c r="H243" s="93"/>
      <c r="I243" s="92"/>
      <c r="J243" s="95"/>
      <c r="K243" s="1"/>
      <c r="L243" s="50" t="str">
        <f t="array" ref="L243">if($B243="","",index(Setup!$C$52:$C$201,match($D243,Setup!$B$52:$B$201,0),0))</f>
        <v/>
      </c>
      <c r="M243" s="52" t="str">
        <f t="shared" si="2"/>
        <v/>
      </c>
      <c r="N243" s="58">
        <f t="shared" si="3"/>
        <v>0</v>
      </c>
      <c r="O243" s="64" t="str">
        <f t="shared" si="4"/>
        <v/>
      </c>
      <c r="P243" s="64">
        <f t="shared" si="5"/>
        <v>0</v>
      </c>
      <c r="Q243" s="64">
        <f t="shared" si="6"/>
        <v>0</v>
      </c>
      <c r="R243" s="68">
        <f t="shared" si="7"/>
        <v>0</v>
      </c>
      <c r="S243" s="68">
        <f t="shared" si="8"/>
        <v>0</v>
      </c>
      <c r="T243" s="71" t="str">
        <f t="shared" si="9"/>
        <v/>
      </c>
      <c r="U243" s="79" t="str">
        <f t="array" ref="U243">IF($B243="","",IF(INDEX('Your Portfolio Holdings'!$BW$7:$BW$156,match($D243,'Your Portfolio Holdings'!$B$7:$B$156,0),0)&gt;0,PRODUCT(IF(($D$5:$D$2004=$D243)*($C$5:$C$2004="Split")*($B$5:$B$2004&lt;=Dashboard!$C$2)*($B$5:$B$2004&gt;$B243),$J$5:$J$2004,1)),1))</f>
        <v/>
      </c>
      <c r="V243" s="79">
        <f t="shared" si="10"/>
        <v>0</v>
      </c>
      <c r="W243" s="79" t="str">
        <f t="array" ref="W243">IF($B243="","",IF(INDEX('Your Portfolio Holdings'!$BW$7:$BW$156,match($D243,'Your Portfolio Holdings'!$B$7:$B$156,0),0)&gt;0,PRODUCT(IF(($D$5:$D$2004=$D243)*($C$5:$C$2004="Split")*($B$5:$B$2004&lt;=Dashboard!$C$54)*($B$5:$B$2004&gt;$B243),$J$5:$J$2004,1)),1))</f>
        <v/>
      </c>
      <c r="X243" s="79">
        <f t="shared" si="11"/>
        <v>0</v>
      </c>
      <c r="Y243" s="79" t="str">
        <f t="array" ref="Y243">IF($B243="","",IF(INDEX('Your Portfolio Holdings'!$BW$7:$BW$156,match($D243,'Your Portfolio Holdings'!$B$7:$B$156,0),0)&gt;0,PRODUCT(IF(($D$5:$D$2004=$D243)*($C$5:$C$2004="Split")*($B$5:$B$2004&lt;=Dashboard!$C$55)*($B$5:$B$2004&gt;$B243),$J$5:$J$2004,1)),1))</f>
        <v/>
      </c>
      <c r="Z243" s="79">
        <f t="shared" si="12"/>
        <v>0</v>
      </c>
      <c r="AA243" s="79" t="str">
        <f>IF($B242="","",IF(AND($B243&gt;Dashboard!$C$54,$B243&lt;=Dashboard!$C$55,OR($C243="Buy",$C243="Sell",$C243="Dividend",$C243="Return of capital")),MAX(AA$5:AA242)+1,0))</f>
        <v/>
      </c>
      <c r="AB243" s="79" t="str">
        <f>if($B243="","",if($L243=Dashboard!$C$3,"n/a","Currency:"&amp;$L243&amp;Dashboard!$C$3))</f>
        <v/>
      </c>
      <c r="AC243" s="88" t="str">
        <f t="shared" si="13"/>
        <v/>
      </c>
      <c r="AD243" s="89">
        <f t="shared" si="14"/>
        <v>0</v>
      </c>
      <c r="AE243" s="90">
        <f t="shared" si="15"/>
        <v>0</v>
      </c>
    </row>
    <row r="244">
      <c r="A244" s="1"/>
      <c r="B244" s="404"/>
      <c r="C244" s="405"/>
      <c r="D244" s="405"/>
      <c r="E244" s="405"/>
      <c r="F244" s="406"/>
      <c r="G244" s="44">
        <f t="shared" si="1"/>
        <v>0</v>
      </c>
      <c r="H244" s="93"/>
      <c r="I244" s="92"/>
      <c r="J244" s="95"/>
      <c r="K244" s="1"/>
      <c r="L244" s="50" t="str">
        <f t="array" ref="L244">if($B244="","",index(Setup!$C$52:$C$201,match($D244,Setup!$B$52:$B$201,0),0))</f>
        <v/>
      </c>
      <c r="M244" s="52" t="str">
        <f t="shared" si="2"/>
        <v/>
      </c>
      <c r="N244" s="58">
        <f t="shared" si="3"/>
        <v>0</v>
      </c>
      <c r="O244" s="64" t="str">
        <f t="shared" si="4"/>
        <v/>
      </c>
      <c r="P244" s="64">
        <f t="shared" si="5"/>
        <v>0</v>
      </c>
      <c r="Q244" s="64">
        <f t="shared" si="6"/>
        <v>0</v>
      </c>
      <c r="R244" s="68">
        <f t="shared" si="7"/>
        <v>0</v>
      </c>
      <c r="S244" s="68">
        <f t="shared" si="8"/>
        <v>0</v>
      </c>
      <c r="T244" s="71" t="str">
        <f t="shared" si="9"/>
        <v/>
      </c>
      <c r="U244" s="79" t="str">
        <f t="array" ref="U244">IF($B244="","",IF(INDEX('Your Portfolio Holdings'!$BW$7:$BW$156,match($D244,'Your Portfolio Holdings'!$B$7:$B$156,0),0)&gt;0,PRODUCT(IF(($D$5:$D$2004=$D244)*($C$5:$C$2004="Split")*($B$5:$B$2004&lt;=Dashboard!$C$2)*($B$5:$B$2004&gt;$B244),$J$5:$J$2004,1)),1))</f>
        <v/>
      </c>
      <c r="V244" s="79">
        <f t="shared" si="10"/>
        <v>0</v>
      </c>
      <c r="W244" s="79" t="str">
        <f t="array" ref="W244">IF($B244="","",IF(INDEX('Your Portfolio Holdings'!$BW$7:$BW$156,match($D244,'Your Portfolio Holdings'!$B$7:$B$156,0),0)&gt;0,PRODUCT(IF(($D$5:$D$2004=$D244)*($C$5:$C$2004="Split")*($B$5:$B$2004&lt;=Dashboard!$C$54)*($B$5:$B$2004&gt;$B244),$J$5:$J$2004,1)),1))</f>
        <v/>
      </c>
      <c r="X244" s="79">
        <f t="shared" si="11"/>
        <v>0</v>
      </c>
      <c r="Y244" s="79" t="str">
        <f t="array" ref="Y244">IF($B244="","",IF(INDEX('Your Portfolio Holdings'!$BW$7:$BW$156,match($D244,'Your Portfolio Holdings'!$B$7:$B$156,0),0)&gt;0,PRODUCT(IF(($D$5:$D$2004=$D244)*($C$5:$C$2004="Split")*($B$5:$B$2004&lt;=Dashboard!$C$55)*($B$5:$B$2004&gt;$B244),$J$5:$J$2004,1)),1))</f>
        <v/>
      </c>
      <c r="Z244" s="79">
        <f t="shared" si="12"/>
        <v>0</v>
      </c>
      <c r="AA244" s="79" t="str">
        <f>IF($B243="","",IF(AND($B244&gt;Dashboard!$C$54,$B244&lt;=Dashboard!$C$55,OR($C244="Buy",$C244="Sell",$C244="Dividend",$C244="Return of capital")),MAX(AA$5:AA243)+1,0))</f>
        <v/>
      </c>
      <c r="AB244" s="79" t="str">
        <f>if($B244="","",if($L244=Dashboard!$C$3,"n/a","Currency:"&amp;$L244&amp;Dashboard!$C$3))</f>
        <v/>
      </c>
      <c r="AC244" s="88" t="str">
        <f t="shared" si="13"/>
        <v/>
      </c>
      <c r="AD244" s="89">
        <f t="shared" si="14"/>
        <v>0</v>
      </c>
      <c r="AE244" s="90">
        <f t="shared" si="15"/>
        <v>0</v>
      </c>
    </row>
    <row r="245">
      <c r="A245" s="1"/>
      <c r="B245" s="404"/>
      <c r="C245" s="405"/>
      <c r="D245" s="405"/>
      <c r="E245" s="405"/>
      <c r="F245" s="406"/>
      <c r="G245" s="44">
        <f t="shared" si="1"/>
        <v>0</v>
      </c>
      <c r="H245" s="93"/>
      <c r="I245" s="92"/>
      <c r="J245" s="95"/>
      <c r="K245" s="1"/>
      <c r="L245" s="50" t="str">
        <f t="array" ref="L245">if($B245="","",index(Setup!$C$52:$C$201,match($D245,Setup!$B$52:$B$201,0),0))</f>
        <v/>
      </c>
      <c r="M245" s="52" t="str">
        <f t="shared" si="2"/>
        <v/>
      </c>
      <c r="N245" s="58">
        <f t="shared" si="3"/>
        <v>0</v>
      </c>
      <c r="O245" s="64" t="str">
        <f t="shared" si="4"/>
        <v/>
      </c>
      <c r="P245" s="64">
        <f t="shared" si="5"/>
        <v>0</v>
      </c>
      <c r="Q245" s="64">
        <f t="shared" si="6"/>
        <v>0</v>
      </c>
      <c r="R245" s="68">
        <f t="shared" si="7"/>
        <v>0</v>
      </c>
      <c r="S245" s="68">
        <f t="shared" si="8"/>
        <v>0</v>
      </c>
      <c r="T245" s="71" t="str">
        <f t="shared" si="9"/>
        <v/>
      </c>
      <c r="U245" s="79" t="str">
        <f t="array" ref="U245">IF($B245="","",IF(INDEX('Your Portfolio Holdings'!$BW$7:$BW$156,match($D245,'Your Portfolio Holdings'!$B$7:$B$156,0),0)&gt;0,PRODUCT(IF(($D$5:$D$2004=$D245)*($C$5:$C$2004="Split")*($B$5:$B$2004&lt;=Dashboard!$C$2)*($B$5:$B$2004&gt;$B245),$J$5:$J$2004,1)),1))</f>
        <v/>
      </c>
      <c r="V245" s="79">
        <f t="shared" si="10"/>
        <v>0</v>
      </c>
      <c r="W245" s="79" t="str">
        <f t="array" ref="W245">IF($B245="","",IF(INDEX('Your Portfolio Holdings'!$BW$7:$BW$156,match($D245,'Your Portfolio Holdings'!$B$7:$B$156,0),0)&gt;0,PRODUCT(IF(($D$5:$D$2004=$D245)*($C$5:$C$2004="Split")*($B$5:$B$2004&lt;=Dashboard!$C$54)*($B$5:$B$2004&gt;$B245),$J$5:$J$2004,1)),1))</f>
        <v/>
      </c>
      <c r="X245" s="79">
        <f t="shared" si="11"/>
        <v>0</v>
      </c>
      <c r="Y245" s="79" t="str">
        <f t="array" ref="Y245">IF($B245="","",IF(INDEX('Your Portfolio Holdings'!$BW$7:$BW$156,match($D245,'Your Portfolio Holdings'!$B$7:$B$156,0),0)&gt;0,PRODUCT(IF(($D$5:$D$2004=$D245)*($C$5:$C$2004="Split")*($B$5:$B$2004&lt;=Dashboard!$C$55)*($B$5:$B$2004&gt;$B245),$J$5:$J$2004,1)),1))</f>
        <v/>
      </c>
      <c r="Z245" s="79">
        <f t="shared" si="12"/>
        <v>0</v>
      </c>
      <c r="AA245" s="79" t="str">
        <f>IF($B244="","",IF(AND($B245&gt;Dashboard!$C$54,$B245&lt;=Dashboard!$C$55,OR($C245="Buy",$C245="Sell",$C245="Dividend",$C245="Return of capital")),MAX(AA$5:AA244)+1,0))</f>
        <v/>
      </c>
      <c r="AB245" s="79" t="str">
        <f>if($B245="","",if($L245=Dashboard!$C$3,"n/a","Currency:"&amp;$L245&amp;Dashboard!$C$3))</f>
        <v/>
      </c>
      <c r="AC245" s="88" t="str">
        <f t="shared" si="13"/>
        <v/>
      </c>
      <c r="AD245" s="89">
        <f t="shared" si="14"/>
        <v>0</v>
      </c>
      <c r="AE245" s="90">
        <f t="shared" si="15"/>
        <v>0</v>
      </c>
    </row>
    <row r="246">
      <c r="A246" s="1"/>
      <c r="B246" s="404"/>
      <c r="C246" s="405"/>
      <c r="D246" s="405"/>
      <c r="E246" s="405"/>
      <c r="F246" s="406"/>
      <c r="G246" s="44">
        <f t="shared" si="1"/>
        <v>0</v>
      </c>
      <c r="H246" s="93"/>
      <c r="I246" s="92"/>
      <c r="J246" s="95"/>
      <c r="K246" s="1"/>
      <c r="L246" s="50" t="str">
        <f t="array" ref="L246">if($B246="","",index(Setup!$C$52:$C$201,match($D246,Setup!$B$52:$B$201,0),0))</f>
        <v/>
      </c>
      <c r="M246" s="52" t="str">
        <f t="shared" si="2"/>
        <v/>
      </c>
      <c r="N246" s="58">
        <f t="shared" si="3"/>
        <v>0</v>
      </c>
      <c r="O246" s="64" t="str">
        <f t="shared" si="4"/>
        <v/>
      </c>
      <c r="P246" s="64">
        <f t="shared" si="5"/>
        <v>0</v>
      </c>
      <c r="Q246" s="64">
        <f t="shared" si="6"/>
        <v>0</v>
      </c>
      <c r="R246" s="68">
        <f t="shared" si="7"/>
        <v>0</v>
      </c>
      <c r="S246" s="68">
        <f t="shared" si="8"/>
        <v>0</v>
      </c>
      <c r="T246" s="71" t="str">
        <f t="shared" si="9"/>
        <v/>
      </c>
      <c r="U246" s="79" t="str">
        <f t="array" ref="U246">IF($B246="","",IF(INDEX('Your Portfolio Holdings'!$BW$7:$BW$156,match($D246,'Your Portfolio Holdings'!$B$7:$B$156,0),0)&gt;0,PRODUCT(IF(($D$5:$D$2004=$D246)*($C$5:$C$2004="Split")*($B$5:$B$2004&lt;=Dashboard!$C$2)*($B$5:$B$2004&gt;$B246),$J$5:$J$2004,1)),1))</f>
        <v/>
      </c>
      <c r="V246" s="79">
        <f t="shared" si="10"/>
        <v>0</v>
      </c>
      <c r="W246" s="79" t="str">
        <f t="array" ref="W246">IF($B246="","",IF(INDEX('Your Portfolio Holdings'!$BW$7:$BW$156,match($D246,'Your Portfolio Holdings'!$B$7:$B$156,0),0)&gt;0,PRODUCT(IF(($D$5:$D$2004=$D246)*($C$5:$C$2004="Split")*($B$5:$B$2004&lt;=Dashboard!$C$54)*($B$5:$B$2004&gt;$B246),$J$5:$J$2004,1)),1))</f>
        <v/>
      </c>
      <c r="X246" s="79">
        <f t="shared" si="11"/>
        <v>0</v>
      </c>
      <c r="Y246" s="79" t="str">
        <f t="array" ref="Y246">IF($B246="","",IF(INDEX('Your Portfolio Holdings'!$BW$7:$BW$156,match($D246,'Your Portfolio Holdings'!$B$7:$B$156,0),0)&gt;0,PRODUCT(IF(($D$5:$D$2004=$D246)*($C$5:$C$2004="Split")*($B$5:$B$2004&lt;=Dashboard!$C$55)*($B$5:$B$2004&gt;$B246),$J$5:$J$2004,1)),1))</f>
        <v/>
      </c>
      <c r="Z246" s="79">
        <f t="shared" si="12"/>
        <v>0</v>
      </c>
      <c r="AA246" s="79" t="str">
        <f>IF($B245="","",IF(AND($B246&gt;Dashboard!$C$54,$B246&lt;=Dashboard!$C$55,OR($C246="Buy",$C246="Sell",$C246="Dividend",$C246="Return of capital")),MAX(AA$5:AA245)+1,0))</f>
        <v/>
      </c>
      <c r="AB246" s="79" t="str">
        <f>if($B246="","",if($L246=Dashboard!$C$3,"n/a","Currency:"&amp;$L246&amp;Dashboard!$C$3))</f>
        <v/>
      </c>
      <c r="AC246" s="88" t="str">
        <f t="shared" si="13"/>
        <v/>
      </c>
      <c r="AD246" s="89">
        <f t="shared" si="14"/>
        <v>0</v>
      </c>
      <c r="AE246" s="90">
        <f t="shared" si="15"/>
        <v>0</v>
      </c>
    </row>
    <row r="247">
      <c r="A247" s="1"/>
      <c r="B247" s="404"/>
      <c r="C247" s="405"/>
      <c r="D247" s="405"/>
      <c r="E247" s="405"/>
      <c r="F247" s="406"/>
      <c r="G247" s="44">
        <f t="shared" si="1"/>
        <v>0</v>
      </c>
      <c r="H247" s="93"/>
      <c r="I247" s="92"/>
      <c r="J247" s="95"/>
      <c r="K247" s="1"/>
      <c r="L247" s="50" t="str">
        <f t="array" ref="L247">if($B247="","",index(Setup!$C$52:$C$201,match($D247,Setup!$B$52:$B$201,0),0))</f>
        <v/>
      </c>
      <c r="M247" s="52" t="str">
        <f t="shared" si="2"/>
        <v/>
      </c>
      <c r="N247" s="58">
        <f t="shared" si="3"/>
        <v>0</v>
      </c>
      <c r="O247" s="64" t="str">
        <f t="shared" si="4"/>
        <v/>
      </c>
      <c r="P247" s="64">
        <f t="shared" si="5"/>
        <v>0</v>
      </c>
      <c r="Q247" s="64">
        <f t="shared" si="6"/>
        <v>0</v>
      </c>
      <c r="R247" s="68">
        <f t="shared" si="7"/>
        <v>0</v>
      </c>
      <c r="S247" s="68">
        <f t="shared" si="8"/>
        <v>0</v>
      </c>
      <c r="T247" s="71" t="str">
        <f t="shared" si="9"/>
        <v/>
      </c>
      <c r="U247" s="79" t="str">
        <f t="array" ref="U247">IF($B247="","",IF(INDEX('Your Portfolio Holdings'!$BW$7:$BW$156,match($D247,'Your Portfolio Holdings'!$B$7:$B$156,0),0)&gt;0,PRODUCT(IF(($D$5:$D$2004=$D247)*($C$5:$C$2004="Split")*($B$5:$B$2004&lt;=Dashboard!$C$2)*($B$5:$B$2004&gt;$B247),$J$5:$J$2004,1)),1))</f>
        <v/>
      </c>
      <c r="V247" s="79">
        <f t="shared" si="10"/>
        <v>0</v>
      </c>
      <c r="W247" s="79" t="str">
        <f t="array" ref="W247">IF($B247="","",IF(INDEX('Your Portfolio Holdings'!$BW$7:$BW$156,match($D247,'Your Portfolio Holdings'!$B$7:$B$156,0),0)&gt;0,PRODUCT(IF(($D$5:$D$2004=$D247)*($C$5:$C$2004="Split")*($B$5:$B$2004&lt;=Dashboard!$C$54)*($B$5:$B$2004&gt;$B247),$J$5:$J$2004,1)),1))</f>
        <v/>
      </c>
      <c r="X247" s="79">
        <f t="shared" si="11"/>
        <v>0</v>
      </c>
      <c r="Y247" s="79" t="str">
        <f t="array" ref="Y247">IF($B247="","",IF(INDEX('Your Portfolio Holdings'!$BW$7:$BW$156,match($D247,'Your Portfolio Holdings'!$B$7:$B$156,0),0)&gt;0,PRODUCT(IF(($D$5:$D$2004=$D247)*($C$5:$C$2004="Split")*($B$5:$B$2004&lt;=Dashboard!$C$55)*($B$5:$B$2004&gt;$B247),$J$5:$J$2004,1)),1))</f>
        <v/>
      </c>
      <c r="Z247" s="79">
        <f t="shared" si="12"/>
        <v>0</v>
      </c>
      <c r="AA247" s="79" t="str">
        <f>IF($B246="","",IF(AND($B247&gt;Dashboard!$C$54,$B247&lt;=Dashboard!$C$55,OR($C247="Buy",$C247="Sell",$C247="Dividend",$C247="Return of capital")),MAX(AA$5:AA246)+1,0))</f>
        <v/>
      </c>
      <c r="AB247" s="79" t="str">
        <f>if($B247="","",if($L247=Dashboard!$C$3,"n/a","Currency:"&amp;$L247&amp;Dashboard!$C$3))</f>
        <v/>
      </c>
      <c r="AC247" s="88" t="str">
        <f t="shared" si="13"/>
        <v/>
      </c>
      <c r="AD247" s="89">
        <f t="shared" si="14"/>
        <v>0</v>
      </c>
      <c r="AE247" s="90">
        <f t="shared" si="15"/>
        <v>0</v>
      </c>
    </row>
    <row r="248">
      <c r="A248" s="1"/>
      <c r="B248" s="404"/>
      <c r="C248" s="405"/>
      <c r="D248" s="405"/>
      <c r="E248" s="405"/>
      <c r="F248" s="406"/>
      <c r="G248" s="44">
        <f t="shared" si="1"/>
        <v>0</v>
      </c>
      <c r="H248" s="93"/>
      <c r="I248" s="92"/>
      <c r="J248" s="95"/>
      <c r="K248" s="1"/>
      <c r="L248" s="50" t="str">
        <f t="array" ref="L248">if($B248="","",index(Setup!$C$52:$C$201,match($D248,Setup!$B$52:$B$201,0),0))</f>
        <v/>
      </c>
      <c r="M248" s="52" t="str">
        <f t="shared" si="2"/>
        <v/>
      </c>
      <c r="N248" s="58">
        <f t="shared" si="3"/>
        <v>0</v>
      </c>
      <c r="O248" s="64" t="str">
        <f t="shared" si="4"/>
        <v/>
      </c>
      <c r="P248" s="64">
        <f t="shared" si="5"/>
        <v>0</v>
      </c>
      <c r="Q248" s="64">
        <f t="shared" si="6"/>
        <v>0</v>
      </c>
      <c r="R248" s="68">
        <f t="shared" si="7"/>
        <v>0</v>
      </c>
      <c r="S248" s="68">
        <f t="shared" si="8"/>
        <v>0</v>
      </c>
      <c r="T248" s="71" t="str">
        <f t="shared" si="9"/>
        <v/>
      </c>
      <c r="U248" s="79" t="str">
        <f t="array" ref="U248">IF($B248="","",IF(INDEX('Your Portfolio Holdings'!$BW$7:$BW$156,match($D248,'Your Portfolio Holdings'!$B$7:$B$156,0),0)&gt;0,PRODUCT(IF(($D$5:$D$2004=$D248)*($C$5:$C$2004="Split")*($B$5:$B$2004&lt;=Dashboard!$C$2)*($B$5:$B$2004&gt;$B248),$J$5:$J$2004,1)),1))</f>
        <v/>
      </c>
      <c r="V248" s="79">
        <f t="shared" si="10"/>
        <v>0</v>
      </c>
      <c r="W248" s="79" t="str">
        <f t="array" ref="W248">IF($B248="","",IF(INDEX('Your Portfolio Holdings'!$BW$7:$BW$156,match($D248,'Your Portfolio Holdings'!$B$7:$B$156,0),0)&gt;0,PRODUCT(IF(($D$5:$D$2004=$D248)*($C$5:$C$2004="Split")*($B$5:$B$2004&lt;=Dashboard!$C$54)*($B$5:$B$2004&gt;$B248),$J$5:$J$2004,1)),1))</f>
        <v/>
      </c>
      <c r="X248" s="79">
        <f t="shared" si="11"/>
        <v>0</v>
      </c>
      <c r="Y248" s="79" t="str">
        <f t="array" ref="Y248">IF($B248="","",IF(INDEX('Your Portfolio Holdings'!$BW$7:$BW$156,match($D248,'Your Portfolio Holdings'!$B$7:$B$156,0),0)&gt;0,PRODUCT(IF(($D$5:$D$2004=$D248)*($C$5:$C$2004="Split")*($B$5:$B$2004&lt;=Dashboard!$C$55)*($B$5:$B$2004&gt;$B248),$J$5:$J$2004,1)),1))</f>
        <v/>
      </c>
      <c r="Z248" s="79">
        <f t="shared" si="12"/>
        <v>0</v>
      </c>
      <c r="AA248" s="79" t="str">
        <f>IF($B247="","",IF(AND($B248&gt;Dashboard!$C$54,$B248&lt;=Dashboard!$C$55,OR($C248="Buy",$C248="Sell",$C248="Dividend",$C248="Return of capital")),MAX(AA$5:AA247)+1,0))</f>
        <v/>
      </c>
      <c r="AB248" s="79" t="str">
        <f>if($B248="","",if($L248=Dashboard!$C$3,"n/a","Currency:"&amp;$L248&amp;Dashboard!$C$3))</f>
        <v/>
      </c>
      <c r="AC248" s="88" t="str">
        <f t="shared" si="13"/>
        <v/>
      </c>
      <c r="AD248" s="89">
        <f t="shared" si="14"/>
        <v>0</v>
      </c>
      <c r="AE248" s="90">
        <f t="shared" si="15"/>
        <v>0</v>
      </c>
    </row>
    <row r="249">
      <c r="A249" s="1"/>
      <c r="B249" s="404"/>
      <c r="C249" s="405"/>
      <c r="D249" s="405"/>
      <c r="E249" s="405"/>
      <c r="F249" s="406"/>
      <c r="G249" s="44">
        <f t="shared" si="1"/>
        <v>0</v>
      </c>
      <c r="H249" s="93"/>
      <c r="I249" s="92"/>
      <c r="J249" s="95"/>
      <c r="K249" s="1"/>
      <c r="L249" s="50" t="str">
        <f t="array" ref="L249">if($B249="","",index(Setup!$C$52:$C$201,match($D249,Setup!$B$52:$B$201,0),0))</f>
        <v/>
      </c>
      <c r="M249" s="52" t="str">
        <f t="shared" si="2"/>
        <v/>
      </c>
      <c r="N249" s="58">
        <f t="shared" si="3"/>
        <v>0</v>
      </c>
      <c r="O249" s="64" t="str">
        <f t="shared" si="4"/>
        <v/>
      </c>
      <c r="P249" s="64">
        <f t="shared" si="5"/>
        <v>0</v>
      </c>
      <c r="Q249" s="64">
        <f t="shared" si="6"/>
        <v>0</v>
      </c>
      <c r="R249" s="68">
        <f t="shared" si="7"/>
        <v>0</v>
      </c>
      <c r="S249" s="68">
        <f t="shared" si="8"/>
        <v>0</v>
      </c>
      <c r="T249" s="71" t="str">
        <f t="shared" si="9"/>
        <v/>
      </c>
      <c r="U249" s="79" t="str">
        <f t="array" ref="U249">IF($B249="","",IF(INDEX('Your Portfolio Holdings'!$BW$7:$BW$156,match($D249,'Your Portfolio Holdings'!$B$7:$B$156,0),0)&gt;0,PRODUCT(IF(($D$5:$D$2004=$D249)*($C$5:$C$2004="Split")*($B$5:$B$2004&lt;=Dashboard!$C$2)*($B$5:$B$2004&gt;$B249),$J$5:$J$2004,1)),1))</f>
        <v/>
      </c>
      <c r="V249" s="79">
        <f t="shared" si="10"/>
        <v>0</v>
      </c>
      <c r="W249" s="79" t="str">
        <f t="array" ref="W249">IF($B249="","",IF(INDEX('Your Portfolio Holdings'!$BW$7:$BW$156,match($D249,'Your Portfolio Holdings'!$B$7:$B$156,0),0)&gt;0,PRODUCT(IF(($D$5:$D$2004=$D249)*($C$5:$C$2004="Split")*($B$5:$B$2004&lt;=Dashboard!$C$54)*($B$5:$B$2004&gt;$B249),$J$5:$J$2004,1)),1))</f>
        <v/>
      </c>
      <c r="X249" s="79">
        <f t="shared" si="11"/>
        <v>0</v>
      </c>
      <c r="Y249" s="79" t="str">
        <f t="array" ref="Y249">IF($B249="","",IF(INDEX('Your Portfolio Holdings'!$BW$7:$BW$156,match($D249,'Your Portfolio Holdings'!$B$7:$B$156,0),0)&gt;0,PRODUCT(IF(($D$5:$D$2004=$D249)*($C$5:$C$2004="Split")*($B$5:$B$2004&lt;=Dashboard!$C$55)*($B$5:$B$2004&gt;$B249),$J$5:$J$2004,1)),1))</f>
        <v/>
      </c>
      <c r="Z249" s="79">
        <f t="shared" si="12"/>
        <v>0</v>
      </c>
      <c r="AA249" s="79" t="str">
        <f>IF($B248="","",IF(AND($B249&gt;Dashboard!$C$54,$B249&lt;=Dashboard!$C$55,OR($C249="Buy",$C249="Sell",$C249="Dividend",$C249="Return of capital")),MAX(AA$5:AA248)+1,0))</f>
        <v/>
      </c>
      <c r="AB249" s="79" t="str">
        <f>if($B249="","",if($L249=Dashboard!$C$3,"n/a","Currency:"&amp;$L249&amp;Dashboard!$C$3))</f>
        <v/>
      </c>
      <c r="AC249" s="88" t="str">
        <f t="shared" si="13"/>
        <v/>
      </c>
      <c r="AD249" s="89">
        <f t="shared" si="14"/>
        <v>0</v>
      </c>
      <c r="AE249" s="90">
        <f t="shared" si="15"/>
        <v>0</v>
      </c>
    </row>
    <row r="250">
      <c r="A250" s="1"/>
      <c r="B250" s="404"/>
      <c r="C250" s="405"/>
      <c r="D250" s="405"/>
      <c r="E250" s="405"/>
      <c r="F250" s="406"/>
      <c r="G250" s="44">
        <f t="shared" si="1"/>
        <v>0</v>
      </c>
      <c r="H250" s="93"/>
      <c r="I250" s="92"/>
      <c r="J250" s="95"/>
      <c r="K250" s="1"/>
      <c r="L250" s="50" t="str">
        <f t="array" ref="L250">if($B250="","",index(Setup!$C$52:$C$201,match($D250,Setup!$B$52:$B$201,0),0))</f>
        <v/>
      </c>
      <c r="M250" s="52" t="str">
        <f t="shared" si="2"/>
        <v/>
      </c>
      <c r="N250" s="58">
        <f t="shared" si="3"/>
        <v>0</v>
      </c>
      <c r="O250" s="64" t="str">
        <f t="shared" si="4"/>
        <v/>
      </c>
      <c r="P250" s="64">
        <f t="shared" si="5"/>
        <v>0</v>
      </c>
      <c r="Q250" s="64">
        <f t="shared" si="6"/>
        <v>0</v>
      </c>
      <c r="R250" s="68">
        <f t="shared" si="7"/>
        <v>0</v>
      </c>
      <c r="S250" s="68">
        <f t="shared" si="8"/>
        <v>0</v>
      </c>
      <c r="T250" s="71" t="str">
        <f t="shared" si="9"/>
        <v/>
      </c>
      <c r="U250" s="79" t="str">
        <f t="array" ref="U250">IF($B250="","",IF(INDEX('Your Portfolio Holdings'!$BW$7:$BW$156,match($D250,'Your Portfolio Holdings'!$B$7:$B$156,0),0)&gt;0,PRODUCT(IF(($D$5:$D$2004=$D250)*($C$5:$C$2004="Split")*($B$5:$B$2004&lt;=Dashboard!$C$2)*($B$5:$B$2004&gt;$B250),$J$5:$J$2004,1)),1))</f>
        <v/>
      </c>
      <c r="V250" s="79">
        <f t="shared" si="10"/>
        <v>0</v>
      </c>
      <c r="W250" s="79" t="str">
        <f t="array" ref="W250">IF($B250="","",IF(INDEX('Your Portfolio Holdings'!$BW$7:$BW$156,match($D250,'Your Portfolio Holdings'!$B$7:$B$156,0),0)&gt;0,PRODUCT(IF(($D$5:$D$2004=$D250)*($C$5:$C$2004="Split")*($B$5:$B$2004&lt;=Dashboard!$C$54)*($B$5:$B$2004&gt;$B250),$J$5:$J$2004,1)),1))</f>
        <v/>
      </c>
      <c r="X250" s="79">
        <f t="shared" si="11"/>
        <v>0</v>
      </c>
      <c r="Y250" s="79" t="str">
        <f t="array" ref="Y250">IF($B250="","",IF(INDEX('Your Portfolio Holdings'!$BW$7:$BW$156,match($D250,'Your Portfolio Holdings'!$B$7:$B$156,0),0)&gt;0,PRODUCT(IF(($D$5:$D$2004=$D250)*($C$5:$C$2004="Split")*($B$5:$B$2004&lt;=Dashboard!$C$55)*($B$5:$B$2004&gt;$B250),$J$5:$J$2004,1)),1))</f>
        <v/>
      </c>
      <c r="Z250" s="79">
        <f t="shared" si="12"/>
        <v>0</v>
      </c>
      <c r="AA250" s="79" t="str">
        <f>IF($B249="","",IF(AND($B250&gt;Dashboard!$C$54,$B250&lt;=Dashboard!$C$55,OR($C250="Buy",$C250="Sell",$C250="Dividend",$C250="Return of capital")),MAX(AA$5:AA249)+1,0))</f>
        <v/>
      </c>
      <c r="AB250" s="79" t="str">
        <f>if($B250="","",if($L250=Dashboard!$C$3,"n/a","Currency:"&amp;$L250&amp;Dashboard!$C$3))</f>
        <v/>
      </c>
      <c r="AC250" s="88" t="str">
        <f t="shared" si="13"/>
        <v/>
      </c>
      <c r="AD250" s="89">
        <f t="shared" si="14"/>
        <v>0</v>
      </c>
      <c r="AE250" s="90">
        <f t="shared" si="15"/>
        <v>0</v>
      </c>
    </row>
    <row r="251">
      <c r="A251" s="1"/>
      <c r="B251" s="404"/>
      <c r="C251" s="405"/>
      <c r="D251" s="405"/>
      <c r="E251" s="405"/>
      <c r="F251" s="406"/>
      <c r="G251" s="44">
        <f t="shared" si="1"/>
        <v>0</v>
      </c>
      <c r="H251" s="93"/>
      <c r="I251" s="92"/>
      <c r="J251" s="95"/>
      <c r="K251" s="1"/>
      <c r="L251" s="50" t="str">
        <f t="array" ref="L251">if($B251="","",index(Setup!$C$52:$C$201,match($D251,Setup!$B$52:$B$201,0),0))</f>
        <v/>
      </c>
      <c r="M251" s="52" t="str">
        <f t="shared" si="2"/>
        <v/>
      </c>
      <c r="N251" s="58">
        <f t="shared" si="3"/>
        <v>0</v>
      </c>
      <c r="O251" s="64" t="str">
        <f t="shared" si="4"/>
        <v/>
      </c>
      <c r="P251" s="64">
        <f t="shared" si="5"/>
        <v>0</v>
      </c>
      <c r="Q251" s="64">
        <f t="shared" si="6"/>
        <v>0</v>
      </c>
      <c r="R251" s="68">
        <f t="shared" si="7"/>
        <v>0</v>
      </c>
      <c r="S251" s="68">
        <f t="shared" si="8"/>
        <v>0</v>
      </c>
      <c r="T251" s="71" t="str">
        <f t="shared" si="9"/>
        <v/>
      </c>
      <c r="U251" s="79" t="str">
        <f t="array" ref="U251">IF($B251="","",IF(INDEX('Your Portfolio Holdings'!$BW$7:$BW$156,match($D251,'Your Portfolio Holdings'!$B$7:$B$156,0),0)&gt;0,PRODUCT(IF(($D$5:$D$2004=$D251)*($C$5:$C$2004="Split")*($B$5:$B$2004&lt;=Dashboard!$C$2)*($B$5:$B$2004&gt;$B251),$J$5:$J$2004,1)),1))</f>
        <v/>
      </c>
      <c r="V251" s="79">
        <f t="shared" si="10"/>
        <v>0</v>
      </c>
      <c r="W251" s="79" t="str">
        <f t="array" ref="W251">IF($B251="","",IF(INDEX('Your Portfolio Holdings'!$BW$7:$BW$156,match($D251,'Your Portfolio Holdings'!$B$7:$B$156,0),0)&gt;0,PRODUCT(IF(($D$5:$D$2004=$D251)*($C$5:$C$2004="Split")*($B$5:$B$2004&lt;=Dashboard!$C$54)*($B$5:$B$2004&gt;$B251),$J$5:$J$2004,1)),1))</f>
        <v/>
      </c>
      <c r="X251" s="79">
        <f t="shared" si="11"/>
        <v>0</v>
      </c>
      <c r="Y251" s="79" t="str">
        <f t="array" ref="Y251">IF($B251="","",IF(INDEX('Your Portfolio Holdings'!$BW$7:$BW$156,match($D251,'Your Portfolio Holdings'!$B$7:$B$156,0),0)&gt;0,PRODUCT(IF(($D$5:$D$2004=$D251)*($C$5:$C$2004="Split")*($B$5:$B$2004&lt;=Dashboard!$C$55)*($B$5:$B$2004&gt;$B251),$J$5:$J$2004,1)),1))</f>
        <v/>
      </c>
      <c r="Z251" s="79">
        <f t="shared" si="12"/>
        <v>0</v>
      </c>
      <c r="AA251" s="79" t="str">
        <f>IF($B250="","",IF(AND($B251&gt;Dashboard!$C$54,$B251&lt;=Dashboard!$C$55,OR($C251="Buy",$C251="Sell",$C251="Dividend",$C251="Return of capital")),MAX(AA$5:AA250)+1,0))</f>
        <v/>
      </c>
      <c r="AB251" s="79" t="str">
        <f>if($B251="","",if($L251=Dashboard!$C$3,"n/a","Currency:"&amp;$L251&amp;Dashboard!$C$3))</f>
        <v/>
      </c>
      <c r="AC251" s="88" t="str">
        <f t="shared" si="13"/>
        <v/>
      </c>
      <c r="AD251" s="89">
        <f t="shared" si="14"/>
        <v>0</v>
      </c>
      <c r="AE251" s="90">
        <f t="shared" si="15"/>
        <v>0</v>
      </c>
    </row>
    <row r="252">
      <c r="A252" s="1"/>
      <c r="B252" s="404"/>
      <c r="C252" s="405"/>
      <c r="D252" s="405"/>
      <c r="E252" s="405"/>
      <c r="F252" s="406"/>
      <c r="G252" s="44">
        <f t="shared" si="1"/>
        <v>0</v>
      </c>
      <c r="H252" s="93"/>
      <c r="I252" s="92"/>
      <c r="J252" s="95"/>
      <c r="K252" s="1"/>
      <c r="L252" s="50" t="str">
        <f t="array" ref="L252">if($B252="","",index(Setup!$C$52:$C$201,match($D252,Setup!$B$52:$B$201,0),0))</f>
        <v/>
      </c>
      <c r="M252" s="52" t="str">
        <f t="shared" si="2"/>
        <v/>
      </c>
      <c r="N252" s="58">
        <f t="shared" si="3"/>
        <v>0</v>
      </c>
      <c r="O252" s="64" t="str">
        <f t="shared" si="4"/>
        <v/>
      </c>
      <c r="P252" s="64">
        <f t="shared" si="5"/>
        <v>0</v>
      </c>
      <c r="Q252" s="64">
        <f t="shared" si="6"/>
        <v>0</v>
      </c>
      <c r="R252" s="68">
        <f t="shared" si="7"/>
        <v>0</v>
      </c>
      <c r="S252" s="68">
        <f t="shared" si="8"/>
        <v>0</v>
      </c>
      <c r="T252" s="71" t="str">
        <f t="shared" si="9"/>
        <v/>
      </c>
      <c r="U252" s="79" t="str">
        <f t="array" ref="U252">IF($B252="","",IF(INDEX('Your Portfolio Holdings'!$BW$7:$BW$156,match($D252,'Your Portfolio Holdings'!$B$7:$B$156,0),0)&gt;0,PRODUCT(IF(($D$5:$D$2004=$D252)*($C$5:$C$2004="Split")*($B$5:$B$2004&lt;=Dashboard!$C$2)*($B$5:$B$2004&gt;$B252),$J$5:$J$2004,1)),1))</f>
        <v/>
      </c>
      <c r="V252" s="79">
        <f t="shared" si="10"/>
        <v>0</v>
      </c>
      <c r="W252" s="79" t="str">
        <f t="array" ref="W252">IF($B252="","",IF(INDEX('Your Portfolio Holdings'!$BW$7:$BW$156,match($D252,'Your Portfolio Holdings'!$B$7:$B$156,0),0)&gt;0,PRODUCT(IF(($D$5:$D$2004=$D252)*($C$5:$C$2004="Split")*($B$5:$B$2004&lt;=Dashboard!$C$54)*($B$5:$B$2004&gt;$B252),$J$5:$J$2004,1)),1))</f>
        <v/>
      </c>
      <c r="X252" s="79">
        <f t="shared" si="11"/>
        <v>0</v>
      </c>
      <c r="Y252" s="79" t="str">
        <f t="array" ref="Y252">IF($B252="","",IF(INDEX('Your Portfolio Holdings'!$BW$7:$BW$156,match($D252,'Your Portfolio Holdings'!$B$7:$B$156,0),0)&gt;0,PRODUCT(IF(($D$5:$D$2004=$D252)*($C$5:$C$2004="Split")*($B$5:$B$2004&lt;=Dashboard!$C$55)*($B$5:$B$2004&gt;$B252),$J$5:$J$2004,1)),1))</f>
        <v/>
      </c>
      <c r="Z252" s="79">
        <f t="shared" si="12"/>
        <v>0</v>
      </c>
      <c r="AA252" s="79" t="str">
        <f>IF($B251="","",IF(AND($B252&gt;Dashboard!$C$54,$B252&lt;=Dashboard!$C$55,OR($C252="Buy",$C252="Sell",$C252="Dividend",$C252="Return of capital")),MAX(AA$5:AA251)+1,0))</f>
        <v/>
      </c>
      <c r="AB252" s="79" t="str">
        <f>if($B252="","",if($L252=Dashboard!$C$3,"n/a","Currency:"&amp;$L252&amp;Dashboard!$C$3))</f>
        <v/>
      </c>
      <c r="AC252" s="88" t="str">
        <f t="shared" si="13"/>
        <v/>
      </c>
      <c r="AD252" s="89">
        <f t="shared" si="14"/>
        <v>0</v>
      </c>
      <c r="AE252" s="90">
        <f t="shared" si="15"/>
        <v>0</v>
      </c>
    </row>
    <row r="253">
      <c r="A253" s="1"/>
      <c r="B253" s="404"/>
      <c r="C253" s="405"/>
      <c r="D253" s="405"/>
      <c r="E253" s="405"/>
      <c r="F253" s="406"/>
      <c r="G253" s="44">
        <f t="shared" si="1"/>
        <v>0</v>
      </c>
      <c r="H253" s="93"/>
      <c r="I253" s="92"/>
      <c r="J253" s="95"/>
      <c r="K253" s="1"/>
      <c r="L253" s="50" t="str">
        <f t="array" ref="L253">if($B253="","",index(Setup!$C$52:$C$201,match($D253,Setup!$B$52:$B$201,0),0))</f>
        <v/>
      </c>
      <c r="M253" s="52" t="str">
        <f t="shared" si="2"/>
        <v/>
      </c>
      <c r="N253" s="58">
        <f t="shared" si="3"/>
        <v>0</v>
      </c>
      <c r="O253" s="64" t="str">
        <f t="shared" si="4"/>
        <v/>
      </c>
      <c r="P253" s="64">
        <f t="shared" si="5"/>
        <v>0</v>
      </c>
      <c r="Q253" s="64">
        <f t="shared" si="6"/>
        <v>0</v>
      </c>
      <c r="R253" s="68">
        <f t="shared" si="7"/>
        <v>0</v>
      </c>
      <c r="S253" s="68">
        <f t="shared" si="8"/>
        <v>0</v>
      </c>
      <c r="T253" s="71" t="str">
        <f t="shared" si="9"/>
        <v/>
      </c>
      <c r="U253" s="79" t="str">
        <f t="array" ref="U253">IF($B253="","",IF(INDEX('Your Portfolio Holdings'!$BW$7:$BW$156,match($D253,'Your Portfolio Holdings'!$B$7:$B$156,0),0)&gt;0,PRODUCT(IF(($D$5:$D$2004=$D253)*($C$5:$C$2004="Split")*($B$5:$B$2004&lt;=Dashboard!$C$2)*($B$5:$B$2004&gt;$B253),$J$5:$J$2004,1)),1))</f>
        <v/>
      </c>
      <c r="V253" s="79">
        <f t="shared" si="10"/>
        <v>0</v>
      </c>
      <c r="W253" s="79" t="str">
        <f t="array" ref="W253">IF($B253="","",IF(INDEX('Your Portfolio Holdings'!$BW$7:$BW$156,match($D253,'Your Portfolio Holdings'!$B$7:$B$156,0),0)&gt;0,PRODUCT(IF(($D$5:$D$2004=$D253)*($C$5:$C$2004="Split")*($B$5:$B$2004&lt;=Dashboard!$C$54)*($B$5:$B$2004&gt;$B253),$J$5:$J$2004,1)),1))</f>
        <v/>
      </c>
      <c r="X253" s="79">
        <f t="shared" si="11"/>
        <v>0</v>
      </c>
      <c r="Y253" s="79" t="str">
        <f t="array" ref="Y253">IF($B253="","",IF(INDEX('Your Portfolio Holdings'!$BW$7:$BW$156,match($D253,'Your Portfolio Holdings'!$B$7:$B$156,0),0)&gt;0,PRODUCT(IF(($D$5:$D$2004=$D253)*($C$5:$C$2004="Split")*($B$5:$B$2004&lt;=Dashboard!$C$55)*($B$5:$B$2004&gt;$B253),$J$5:$J$2004,1)),1))</f>
        <v/>
      </c>
      <c r="Z253" s="79">
        <f t="shared" si="12"/>
        <v>0</v>
      </c>
      <c r="AA253" s="79" t="str">
        <f>IF($B252="","",IF(AND($B253&gt;Dashboard!$C$54,$B253&lt;=Dashboard!$C$55,OR($C253="Buy",$C253="Sell",$C253="Dividend",$C253="Return of capital")),MAX(AA$5:AA252)+1,0))</f>
        <v/>
      </c>
      <c r="AB253" s="79" t="str">
        <f>if($B253="","",if($L253=Dashboard!$C$3,"n/a","Currency:"&amp;$L253&amp;Dashboard!$C$3))</f>
        <v/>
      </c>
      <c r="AC253" s="88" t="str">
        <f t="shared" si="13"/>
        <v/>
      </c>
      <c r="AD253" s="89">
        <f t="shared" si="14"/>
        <v>0</v>
      </c>
      <c r="AE253" s="90">
        <f t="shared" si="15"/>
        <v>0</v>
      </c>
    </row>
    <row r="254">
      <c r="A254" s="1"/>
      <c r="B254" s="404"/>
      <c r="C254" s="405"/>
      <c r="D254" s="405"/>
      <c r="E254" s="405"/>
      <c r="F254" s="406"/>
      <c r="G254" s="44">
        <f t="shared" si="1"/>
        <v>0</v>
      </c>
      <c r="H254" s="93"/>
      <c r="I254" s="92"/>
      <c r="J254" s="95"/>
      <c r="K254" s="1"/>
      <c r="L254" s="50" t="str">
        <f t="array" ref="L254">if($B254="","",index(Setup!$C$52:$C$201,match($D254,Setup!$B$52:$B$201,0),0))</f>
        <v/>
      </c>
      <c r="M254" s="52" t="str">
        <f t="shared" si="2"/>
        <v/>
      </c>
      <c r="N254" s="58">
        <f t="shared" si="3"/>
        <v>0</v>
      </c>
      <c r="O254" s="64" t="str">
        <f t="shared" si="4"/>
        <v/>
      </c>
      <c r="P254" s="64">
        <f t="shared" si="5"/>
        <v>0</v>
      </c>
      <c r="Q254" s="64">
        <f t="shared" si="6"/>
        <v>0</v>
      </c>
      <c r="R254" s="68">
        <f t="shared" si="7"/>
        <v>0</v>
      </c>
      <c r="S254" s="68">
        <f t="shared" si="8"/>
        <v>0</v>
      </c>
      <c r="T254" s="71" t="str">
        <f t="shared" si="9"/>
        <v/>
      </c>
      <c r="U254" s="79" t="str">
        <f t="array" ref="U254">IF($B254="","",IF(INDEX('Your Portfolio Holdings'!$BW$7:$BW$156,match($D254,'Your Portfolio Holdings'!$B$7:$B$156,0),0)&gt;0,PRODUCT(IF(($D$5:$D$2004=$D254)*($C$5:$C$2004="Split")*($B$5:$B$2004&lt;=Dashboard!$C$2)*($B$5:$B$2004&gt;$B254),$J$5:$J$2004,1)),1))</f>
        <v/>
      </c>
      <c r="V254" s="79">
        <f t="shared" si="10"/>
        <v>0</v>
      </c>
      <c r="W254" s="79" t="str">
        <f t="array" ref="W254">IF($B254="","",IF(INDEX('Your Portfolio Holdings'!$BW$7:$BW$156,match($D254,'Your Portfolio Holdings'!$B$7:$B$156,0),0)&gt;0,PRODUCT(IF(($D$5:$D$2004=$D254)*($C$5:$C$2004="Split")*($B$5:$B$2004&lt;=Dashboard!$C$54)*($B$5:$B$2004&gt;$B254),$J$5:$J$2004,1)),1))</f>
        <v/>
      </c>
      <c r="X254" s="79">
        <f t="shared" si="11"/>
        <v>0</v>
      </c>
      <c r="Y254" s="79" t="str">
        <f t="array" ref="Y254">IF($B254="","",IF(INDEX('Your Portfolio Holdings'!$BW$7:$BW$156,match($D254,'Your Portfolio Holdings'!$B$7:$B$156,0),0)&gt;0,PRODUCT(IF(($D$5:$D$2004=$D254)*($C$5:$C$2004="Split")*($B$5:$B$2004&lt;=Dashboard!$C$55)*($B$5:$B$2004&gt;$B254),$J$5:$J$2004,1)),1))</f>
        <v/>
      </c>
      <c r="Z254" s="79">
        <f t="shared" si="12"/>
        <v>0</v>
      </c>
      <c r="AA254" s="79" t="str">
        <f>IF($B253="","",IF(AND($B254&gt;Dashboard!$C$54,$B254&lt;=Dashboard!$C$55,OR($C254="Buy",$C254="Sell",$C254="Dividend",$C254="Return of capital")),MAX(AA$5:AA253)+1,0))</f>
        <v/>
      </c>
      <c r="AB254" s="79" t="str">
        <f>if($B254="","",if($L254=Dashboard!$C$3,"n/a","Currency:"&amp;$L254&amp;Dashboard!$C$3))</f>
        <v/>
      </c>
      <c r="AC254" s="88" t="str">
        <f t="shared" si="13"/>
        <v/>
      </c>
      <c r="AD254" s="89">
        <f t="shared" si="14"/>
        <v>0</v>
      </c>
      <c r="AE254" s="90">
        <f t="shared" si="15"/>
        <v>0</v>
      </c>
    </row>
    <row r="255">
      <c r="A255" s="1"/>
      <c r="B255" s="404"/>
      <c r="C255" s="405"/>
      <c r="D255" s="405"/>
      <c r="E255" s="405"/>
      <c r="F255" s="406"/>
      <c r="G255" s="44">
        <f t="shared" si="1"/>
        <v>0</v>
      </c>
      <c r="H255" s="93"/>
      <c r="I255" s="92"/>
      <c r="J255" s="95"/>
      <c r="K255" s="1"/>
      <c r="L255" s="50" t="str">
        <f t="array" ref="L255">if($B255="","",index(Setup!$C$52:$C$201,match($D255,Setup!$B$52:$B$201,0),0))</f>
        <v/>
      </c>
      <c r="M255" s="52" t="str">
        <f t="shared" si="2"/>
        <v/>
      </c>
      <c r="N255" s="58">
        <f t="shared" si="3"/>
        <v>0</v>
      </c>
      <c r="O255" s="64" t="str">
        <f t="shared" si="4"/>
        <v/>
      </c>
      <c r="P255" s="64">
        <f t="shared" si="5"/>
        <v>0</v>
      </c>
      <c r="Q255" s="64">
        <f t="shared" si="6"/>
        <v>0</v>
      </c>
      <c r="R255" s="68">
        <f t="shared" si="7"/>
        <v>0</v>
      </c>
      <c r="S255" s="68">
        <f t="shared" si="8"/>
        <v>0</v>
      </c>
      <c r="T255" s="71" t="str">
        <f t="shared" si="9"/>
        <v/>
      </c>
      <c r="U255" s="79" t="str">
        <f t="array" ref="U255">IF($B255="","",IF(INDEX('Your Portfolio Holdings'!$BW$7:$BW$156,match($D255,'Your Portfolio Holdings'!$B$7:$B$156,0),0)&gt;0,PRODUCT(IF(($D$5:$D$2004=$D255)*($C$5:$C$2004="Split")*($B$5:$B$2004&lt;=Dashboard!$C$2)*($B$5:$B$2004&gt;$B255),$J$5:$J$2004,1)),1))</f>
        <v/>
      </c>
      <c r="V255" s="79">
        <f t="shared" si="10"/>
        <v>0</v>
      </c>
      <c r="W255" s="79" t="str">
        <f t="array" ref="W255">IF($B255="","",IF(INDEX('Your Portfolio Holdings'!$BW$7:$BW$156,match($D255,'Your Portfolio Holdings'!$B$7:$B$156,0),0)&gt;0,PRODUCT(IF(($D$5:$D$2004=$D255)*($C$5:$C$2004="Split")*($B$5:$B$2004&lt;=Dashboard!$C$54)*($B$5:$B$2004&gt;$B255),$J$5:$J$2004,1)),1))</f>
        <v/>
      </c>
      <c r="X255" s="79">
        <f t="shared" si="11"/>
        <v>0</v>
      </c>
      <c r="Y255" s="79" t="str">
        <f t="array" ref="Y255">IF($B255="","",IF(INDEX('Your Portfolio Holdings'!$BW$7:$BW$156,match($D255,'Your Portfolio Holdings'!$B$7:$B$156,0),0)&gt;0,PRODUCT(IF(($D$5:$D$2004=$D255)*($C$5:$C$2004="Split")*($B$5:$B$2004&lt;=Dashboard!$C$55)*($B$5:$B$2004&gt;$B255),$J$5:$J$2004,1)),1))</f>
        <v/>
      </c>
      <c r="Z255" s="79">
        <f t="shared" si="12"/>
        <v>0</v>
      </c>
      <c r="AA255" s="79" t="str">
        <f>IF($B254="","",IF(AND($B255&gt;Dashboard!$C$54,$B255&lt;=Dashboard!$C$55,OR($C255="Buy",$C255="Sell",$C255="Dividend",$C255="Return of capital")),MAX(AA$5:AA254)+1,0))</f>
        <v/>
      </c>
      <c r="AB255" s="79" t="str">
        <f>if($B255="","",if($L255=Dashboard!$C$3,"n/a","Currency:"&amp;$L255&amp;Dashboard!$C$3))</f>
        <v/>
      </c>
      <c r="AC255" s="88" t="str">
        <f t="shared" si="13"/>
        <v/>
      </c>
      <c r="AD255" s="89">
        <f t="shared" si="14"/>
        <v>0</v>
      </c>
      <c r="AE255" s="90">
        <f t="shared" si="15"/>
        <v>0</v>
      </c>
    </row>
    <row r="256">
      <c r="A256" s="1"/>
      <c r="B256" s="404"/>
      <c r="C256" s="405"/>
      <c r="D256" s="405"/>
      <c r="E256" s="405"/>
      <c r="F256" s="406"/>
      <c r="G256" s="44">
        <f t="shared" si="1"/>
        <v>0</v>
      </c>
      <c r="H256" s="93"/>
      <c r="I256" s="92"/>
      <c r="J256" s="95"/>
      <c r="K256" s="1"/>
      <c r="L256" s="50" t="str">
        <f t="array" ref="L256">if($B256="","",index(Setup!$C$52:$C$201,match($D256,Setup!$B$52:$B$201,0),0))</f>
        <v/>
      </c>
      <c r="M256" s="52" t="str">
        <f t="shared" si="2"/>
        <v/>
      </c>
      <c r="N256" s="58">
        <f t="shared" si="3"/>
        <v>0</v>
      </c>
      <c r="O256" s="64" t="str">
        <f t="shared" si="4"/>
        <v/>
      </c>
      <c r="P256" s="64">
        <f t="shared" si="5"/>
        <v>0</v>
      </c>
      <c r="Q256" s="64">
        <f t="shared" si="6"/>
        <v>0</v>
      </c>
      <c r="R256" s="68">
        <f t="shared" si="7"/>
        <v>0</v>
      </c>
      <c r="S256" s="68">
        <f t="shared" si="8"/>
        <v>0</v>
      </c>
      <c r="T256" s="71" t="str">
        <f t="shared" si="9"/>
        <v/>
      </c>
      <c r="U256" s="79" t="str">
        <f t="array" ref="U256">IF($B256="","",IF(INDEX('Your Portfolio Holdings'!$BW$7:$BW$156,match($D256,'Your Portfolio Holdings'!$B$7:$B$156,0),0)&gt;0,PRODUCT(IF(($D$5:$D$2004=$D256)*($C$5:$C$2004="Split")*($B$5:$B$2004&lt;=Dashboard!$C$2)*($B$5:$B$2004&gt;$B256),$J$5:$J$2004,1)),1))</f>
        <v/>
      </c>
      <c r="V256" s="79">
        <f t="shared" si="10"/>
        <v>0</v>
      </c>
      <c r="W256" s="79" t="str">
        <f t="array" ref="W256">IF($B256="","",IF(INDEX('Your Portfolio Holdings'!$BW$7:$BW$156,match($D256,'Your Portfolio Holdings'!$B$7:$B$156,0),0)&gt;0,PRODUCT(IF(($D$5:$D$2004=$D256)*($C$5:$C$2004="Split")*($B$5:$B$2004&lt;=Dashboard!$C$54)*($B$5:$B$2004&gt;$B256),$J$5:$J$2004,1)),1))</f>
        <v/>
      </c>
      <c r="X256" s="79">
        <f t="shared" si="11"/>
        <v>0</v>
      </c>
      <c r="Y256" s="79" t="str">
        <f t="array" ref="Y256">IF($B256="","",IF(INDEX('Your Portfolio Holdings'!$BW$7:$BW$156,match($D256,'Your Portfolio Holdings'!$B$7:$B$156,0),0)&gt;0,PRODUCT(IF(($D$5:$D$2004=$D256)*($C$5:$C$2004="Split")*($B$5:$B$2004&lt;=Dashboard!$C$55)*($B$5:$B$2004&gt;$B256),$J$5:$J$2004,1)),1))</f>
        <v/>
      </c>
      <c r="Z256" s="79">
        <f t="shared" si="12"/>
        <v>0</v>
      </c>
      <c r="AA256" s="79" t="str">
        <f>IF($B255="","",IF(AND($B256&gt;Dashboard!$C$54,$B256&lt;=Dashboard!$C$55,OR($C256="Buy",$C256="Sell",$C256="Dividend",$C256="Return of capital")),MAX(AA$5:AA255)+1,0))</f>
        <v/>
      </c>
      <c r="AB256" s="79" t="str">
        <f>if($B256="","",if($L256=Dashboard!$C$3,"n/a","Currency:"&amp;$L256&amp;Dashboard!$C$3))</f>
        <v/>
      </c>
      <c r="AC256" s="88" t="str">
        <f t="shared" si="13"/>
        <v/>
      </c>
      <c r="AD256" s="89">
        <f t="shared" si="14"/>
        <v>0</v>
      </c>
      <c r="AE256" s="90">
        <f t="shared" si="15"/>
        <v>0</v>
      </c>
    </row>
    <row r="257">
      <c r="A257" s="1"/>
      <c r="B257" s="404"/>
      <c r="C257" s="405"/>
      <c r="D257" s="405"/>
      <c r="E257" s="405"/>
      <c r="F257" s="406"/>
      <c r="G257" s="44">
        <f t="shared" si="1"/>
        <v>0</v>
      </c>
      <c r="H257" s="93"/>
      <c r="I257" s="92"/>
      <c r="J257" s="95"/>
      <c r="K257" s="1"/>
      <c r="L257" s="50" t="str">
        <f t="array" ref="L257">if($B257="","",index(Setup!$C$52:$C$201,match($D257,Setup!$B$52:$B$201,0),0))</f>
        <v/>
      </c>
      <c r="M257" s="52" t="str">
        <f t="shared" si="2"/>
        <v/>
      </c>
      <c r="N257" s="58">
        <f t="shared" si="3"/>
        <v>0</v>
      </c>
      <c r="O257" s="64" t="str">
        <f t="shared" si="4"/>
        <v/>
      </c>
      <c r="P257" s="64">
        <f t="shared" si="5"/>
        <v>0</v>
      </c>
      <c r="Q257" s="64">
        <f t="shared" si="6"/>
        <v>0</v>
      </c>
      <c r="R257" s="68">
        <f t="shared" si="7"/>
        <v>0</v>
      </c>
      <c r="S257" s="68">
        <f t="shared" si="8"/>
        <v>0</v>
      </c>
      <c r="T257" s="71" t="str">
        <f t="shared" si="9"/>
        <v/>
      </c>
      <c r="U257" s="79" t="str">
        <f t="array" ref="U257">IF($B257="","",IF(INDEX('Your Portfolio Holdings'!$BW$7:$BW$156,match($D257,'Your Portfolio Holdings'!$B$7:$B$156,0),0)&gt;0,PRODUCT(IF(($D$5:$D$2004=$D257)*($C$5:$C$2004="Split")*($B$5:$B$2004&lt;=Dashboard!$C$2)*($B$5:$B$2004&gt;$B257),$J$5:$J$2004,1)),1))</f>
        <v/>
      </c>
      <c r="V257" s="79">
        <f t="shared" si="10"/>
        <v>0</v>
      </c>
      <c r="W257" s="79" t="str">
        <f t="array" ref="W257">IF($B257="","",IF(INDEX('Your Portfolio Holdings'!$BW$7:$BW$156,match($D257,'Your Portfolio Holdings'!$B$7:$B$156,0),0)&gt;0,PRODUCT(IF(($D$5:$D$2004=$D257)*($C$5:$C$2004="Split")*($B$5:$B$2004&lt;=Dashboard!$C$54)*($B$5:$B$2004&gt;$B257),$J$5:$J$2004,1)),1))</f>
        <v/>
      </c>
      <c r="X257" s="79">
        <f t="shared" si="11"/>
        <v>0</v>
      </c>
      <c r="Y257" s="79" t="str">
        <f t="array" ref="Y257">IF($B257="","",IF(INDEX('Your Portfolio Holdings'!$BW$7:$BW$156,match($D257,'Your Portfolio Holdings'!$B$7:$B$156,0),0)&gt;0,PRODUCT(IF(($D$5:$D$2004=$D257)*($C$5:$C$2004="Split")*($B$5:$B$2004&lt;=Dashboard!$C$55)*($B$5:$B$2004&gt;$B257),$J$5:$J$2004,1)),1))</f>
        <v/>
      </c>
      <c r="Z257" s="79">
        <f t="shared" si="12"/>
        <v>0</v>
      </c>
      <c r="AA257" s="79" t="str">
        <f>IF($B256="","",IF(AND($B257&gt;Dashboard!$C$54,$B257&lt;=Dashboard!$C$55,OR($C257="Buy",$C257="Sell",$C257="Dividend",$C257="Return of capital")),MAX(AA$5:AA256)+1,0))</f>
        <v/>
      </c>
      <c r="AB257" s="79" t="str">
        <f>if($B257="","",if($L257=Dashboard!$C$3,"n/a","Currency:"&amp;$L257&amp;Dashboard!$C$3))</f>
        <v/>
      </c>
      <c r="AC257" s="88" t="str">
        <f t="shared" si="13"/>
        <v/>
      </c>
      <c r="AD257" s="89">
        <f t="shared" si="14"/>
        <v>0</v>
      </c>
      <c r="AE257" s="90">
        <f t="shared" si="15"/>
        <v>0</v>
      </c>
    </row>
    <row r="258">
      <c r="A258" s="1"/>
      <c r="B258" s="404"/>
      <c r="C258" s="405"/>
      <c r="D258" s="405"/>
      <c r="E258" s="405"/>
      <c r="F258" s="406"/>
      <c r="G258" s="44">
        <f t="shared" si="1"/>
        <v>0</v>
      </c>
      <c r="H258" s="93"/>
      <c r="I258" s="92"/>
      <c r="J258" s="95"/>
      <c r="K258" s="1"/>
      <c r="L258" s="50" t="str">
        <f t="array" ref="L258">if($B258="","",index(Setup!$C$52:$C$201,match($D258,Setup!$B$52:$B$201,0),0))</f>
        <v/>
      </c>
      <c r="M258" s="52" t="str">
        <f t="shared" si="2"/>
        <v/>
      </c>
      <c r="N258" s="58">
        <f t="shared" si="3"/>
        <v>0</v>
      </c>
      <c r="O258" s="64" t="str">
        <f t="shared" si="4"/>
        <v/>
      </c>
      <c r="P258" s="64">
        <f t="shared" si="5"/>
        <v>0</v>
      </c>
      <c r="Q258" s="64">
        <f t="shared" si="6"/>
        <v>0</v>
      </c>
      <c r="R258" s="68">
        <f t="shared" si="7"/>
        <v>0</v>
      </c>
      <c r="S258" s="68">
        <f t="shared" si="8"/>
        <v>0</v>
      </c>
      <c r="T258" s="71" t="str">
        <f t="shared" si="9"/>
        <v/>
      </c>
      <c r="U258" s="79" t="str">
        <f t="array" ref="U258">IF($B258="","",IF(INDEX('Your Portfolio Holdings'!$BW$7:$BW$156,match($D258,'Your Portfolio Holdings'!$B$7:$B$156,0),0)&gt;0,PRODUCT(IF(($D$5:$D$2004=$D258)*($C$5:$C$2004="Split")*($B$5:$B$2004&lt;=Dashboard!$C$2)*($B$5:$B$2004&gt;$B258),$J$5:$J$2004,1)),1))</f>
        <v/>
      </c>
      <c r="V258" s="79">
        <f t="shared" si="10"/>
        <v>0</v>
      </c>
      <c r="W258" s="79" t="str">
        <f t="array" ref="W258">IF($B258="","",IF(INDEX('Your Portfolio Holdings'!$BW$7:$BW$156,match($D258,'Your Portfolio Holdings'!$B$7:$B$156,0),0)&gt;0,PRODUCT(IF(($D$5:$D$2004=$D258)*($C$5:$C$2004="Split")*($B$5:$B$2004&lt;=Dashboard!$C$54)*($B$5:$B$2004&gt;$B258),$J$5:$J$2004,1)),1))</f>
        <v/>
      </c>
      <c r="X258" s="79">
        <f t="shared" si="11"/>
        <v>0</v>
      </c>
      <c r="Y258" s="79" t="str">
        <f t="array" ref="Y258">IF($B258="","",IF(INDEX('Your Portfolio Holdings'!$BW$7:$BW$156,match($D258,'Your Portfolio Holdings'!$B$7:$B$156,0),0)&gt;0,PRODUCT(IF(($D$5:$D$2004=$D258)*($C$5:$C$2004="Split")*($B$5:$B$2004&lt;=Dashboard!$C$55)*($B$5:$B$2004&gt;$B258),$J$5:$J$2004,1)),1))</f>
        <v/>
      </c>
      <c r="Z258" s="79">
        <f t="shared" si="12"/>
        <v>0</v>
      </c>
      <c r="AA258" s="79" t="str">
        <f>IF($B257="","",IF(AND($B258&gt;Dashboard!$C$54,$B258&lt;=Dashboard!$C$55,OR($C258="Buy",$C258="Sell",$C258="Dividend",$C258="Return of capital")),MAX(AA$5:AA257)+1,0))</f>
        <v/>
      </c>
      <c r="AB258" s="79" t="str">
        <f>if($B258="","",if($L258=Dashboard!$C$3,"n/a","Currency:"&amp;$L258&amp;Dashboard!$C$3))</f>
        <v/>
      </c>
      <c r="AC258" s="88" t="str">
        <f t="shared" si="13"/>
        <v/>
      </c>
      <c r="AD258" s="89">
        <f t="shared" si="14"/>
        <v>0</v>
      </c>
      <c r="AE258" s="90">
        <f t="shared" si="15"/>
        <v>0</v>
      </c>
    </row>
    <row r="259">
      <c r="A259" s="1"/>
      <c r="B259" s="404"/>
      <c r="C259" s="405"/>
      <c r="D259" s="405"/>
      <c r="E259" s="405"/>
      <c r="F259" s="406"/>
      <c r="G259" s="44">
        <f t="shared" si="1"/>
        <v>0</v>
      </c>
      <c r="H259" s="93"/>
      <c r="I259" s="92"/>
      <c r="J259" s="95"/>
      <c r="K259" s="1"/>
      <c r="L259" s="50" t="str">
        <f t="array" ref="L259">if($B259="","",index(Setup!$C$52:$C$201,match($D259,Setup!$B$52:$B$201,0),0))</f>
        <v/>
      </c>
      <c r="M259" s="52" t="str">
        <f t="shared" si="2"/>
        <v/>
      </c>
      <c r="N259" s="58">
        <f t="shared" si="3"/>
        <v>0</v>
      </c>
      <c r="O259" s="64" t="str">
        <f t="shared" si="4"/>
        <v/>
      </c>
      <c r="P259" s="64">
        <f t="shared" si="5"/>
        <v>0</v>
      </c>
      <c r="Q259" s="64">
        <f t="shared" si="6"/>
        <v>0</v>
      </c>
      <c r="R259" s="68">
        <f t="shared" si="7"/>
        <v>0</v>
      </c>
      <c r="S259" s="68">
        <f t="shared" si="8"/>
        <v>0</v>
      </c>
      <c r="T259" s="71" t="str">
        <f t="shared" si="9"/>
        <v/>
      </c>
      <c r="U259" s="79" t="str">
        <f t="array" ref="U259">IF($B259="","",IF(INDEX('Your Portfolio Holdings'!$BW$7:$BW$156,match($D259,'Your Portfolio Holdings'!$B$7:$B$156,0),0)&gt;0,PRODUCT(IF(($D$5:$D$2004=$D259)*($C$5:$C$2004="Split")*($B$5:$B$2004&lt;=Dashboard!$C$2)*($B$5:$B$2004&gt;$B259),$J$5:$J$2004,1)),1))</f>
        <v/>
      </c>
      <c r="V259" s="79">
        <f t="shared" si="10"/>
        <v>0</v>
      </c>
      <c r="W259" s="79" t="str">
        <f t="array" ref="W259">IF($B259="","",IF(INDEX('Your Portfolio Holdings'!$BW$7:$BW$156,match($D259,'Your Portfolio Holdings'!$B$7:$B$156,0),0)&gt;0,PRODUCT(IF(($D$5:$D$2004=$D259)*($C$5:$C$2004="Split")*($B$5:$B$2004&lt;=Dashboard!$C$54)*($B$5:$B$2004&gt;$B259),$J$5:$J$2004,1)),1))</f>
        <v/>
      </c>
      <c r="X259" s="79">
        <f t="shared" si="11"/>
        <v>0</v>
      </c>
      <c r="Y259" s="79" t="str">
        <f t="array" ref="Y259">IF($B259="","",IF(INDEX('Your Portfolio Holdings'!$BW$7:$BW$156,match($D259,'Your Portfolio Holdings'!$B$7:$B$156,0),0)&gt;0,PRODUCT(IF(($D$5:$D$2004=$D259)*($C$5:$C$2004="Split")*($B$5:$B$2004&lt;=Dashboard!$C$55)*($B$5:$B$2004&gt;$B259),$J$5:$J$2004,1)),1))</f>
        <v/>
      </c>
      <c r="Z259" s="79">
        <f t="shared" si="12"/>
        <v>0</v>
      </c>
      <c r="AA259" s="79" t="str">
        <f>IF($B258="","",IF(AND($B259&gt;Dashboard!$C$54,$B259&lt;=Dashboard!$C$55,OR($C259="Buy",$C259="Sell",$C259="Dividend",$C259="Return of capital")),MAX(AA$5:AA258)+1,0))</f>
        <v/>
      </c>
      <c r="AB259" s="79" t="str">
        <f>if($B259="","",if($L259=Dashboard!$C$3,"n/a","Currency:"&amp;$L259&amp;Dashboard!$C$3))</f>
        <v/>
      </c>
      <c r="AC259" s="88" t="str">
        <f t="shared" si="13"/>
        <v/>
      </c>
      <c r="AD259" s="89">
        <f t="shared" si="14"/>
        <v>0</v>
      </c>
      <c r="AE259" s="90">
        <f t="shared" si="15"/>
        <v>0</v>
      </c>
    </row>
    <row r="260">
      <c r="A260" s="1"/>
      <c r="B260" s="404"/>
      <c r="C260" s="405"/>
      <c r="D260" s="405"/>
      <c r="E260" s="405"/>
      <c r="F260" s="406"/>
      <c r="G260" s="44">
        <f t="shared" si="1"/>
        <v>0</v>
      </c>
      <c r="H260" s="93"/>
      <c r="I260" s="92"/>
      <c r="J260" s="95"/>
      <c r="K260" s="1"/>
      <c r="L260" s="50" t="str">
        <f t="array" ref="L260">if($B260="","",index(Setup!$C$52:$C$201,match($D260,Setup!$B$52:$B$201,0),0))</f>
        <v/>
      </c>
      <c r="M260" s="52" t="str">
        <f t="shared" si="2"/>
        <v/>
      </c>
      <c r="N260" s="58">
        <f t="shared" si="3"/>
        <v>0</v>
      </c>
      <c r="O260" s="64" t="str">
        <f t="shared" si="4"/>
        <v/>
      </c>
      <c r="P260" s="64">
        <f t="shared" si="5"/>
        <v>0</v>
      </c>
      <c r="Q260" s="64">
        <f t="shared" si="6"/>
        <v>0</v>
      </c>
      <c r="R260" s="68">
        <f t="shared" si="7"/>
        <v>0</v>
      </c>
      <c r="S260" s="68">
        <f t="shared" si="8"/>
        <v>0</v>
      </c>
      <c r="T260" s="71" t="str">
        <f t="shared" si="9"/>
        <v/>
      </c>
      <c r="U260" s="79" t="str">
        <f t="array" ref="U260">IF($B260="","",IF(INDEX('Your Portfolio Holdings'!$BW$7:$BW$156,match($D260,'Your Portfolio Holdings'!$B$7:$B$156,0),0)&gt;0,PRODUCT(IF(($D$5:$D$2004=$D260)*($C$5:$C$2004="Split")*($B$5:$B$2004&lt;=Dashboard!$C$2)*($B$5:$B$2004&gt;$B260),$J$5:$J$2004,1)),1))</f>
        <v/>
      </c>
      <c r="V260" s="79">
        <f t="shared" si="10"/>
        <v>0</v>
      </c>
      <c r="W260" s="79" t="str">
        <f t="array" ref="W260">IF($B260="","",IF(INDEX('Your Portfolio Holdings'!$BW$7:$BW$156,match($D260,'Your Portfolio Holdings'!$B$7:$B$156,0),0)&gt;0,PRODUCT(IF(($D$5:$D$2004=$D260)*($C$5:$C$2004="Split")*($B$5:$B$2004&lt;=Dashboard!$C$54)*($B$5:$B$2004&gt;$B260),$J$5:$J$2004,1)),1))</f>
        <v/>
      </c>
      <c r="X260" s="79">
        <f t="shared" si="11"/>
        <v>0</v>
      </c>
      <c r="Y260" s="79" t="str">
        <f t="array" ref="Y260">IF($B260="","",IF(INDEX('Your Portfolio Holdings'!$BW$7:$BW$156,match($D260,'Your Portfolio Holdings'!$B$7:$B$156,0),0)&gt;0,PRODUCT(IF(($D$5:$D$2004=$D260)*($C$5:$C$2004="Split")*($B$5:$B$2004&lt;=Dashboard!$C$55)*($B$5:$B$2004&gt;$B260),$J$5:$J$2004,1)),1))</f>
        <v/>
      </c>
      <c r="Z260" s="79">
        <f t="shared" si="12"/>
        <v>0</v>
      </c>
      <c r="AA260" s="79" t="str">
        <f>IF($B259="","",IF(AND($B260&gt;Dashboard!$C$54,$B260&lt;=Dashboard!$C$55,OR($C260="Buy",$C260="Sell",$C260="Dividend",$C260="Return of capital")),MAX(AA$5:AA259)+1,0))</f>
        <v/>
      </c>
      <c r="AB260" s="79" t="str">
        <f>if($B260="","",if($L260=Dashboard!$C$3,"n/a","Currency:"&amp;$L260&amp;Dashboard!$C$3))</f>
        <v/>
      </c>
      <c r="AC260" s="88" t="str">
        <f t="shared" si="13"/>
        <v/>
      </c>
      <c r="AD260" s="89">
        <f t="shared" si="14"/>
        <v>0</v>
      </c>
      <c r="AE260" s="90">
        <f t="shared" si="15"/>
        <v>0</v>
      </c>
    </row>
    <row r="261">
      <c r="A261" s="1"/>
      <c r="B261" s="404"/>
      <c r="C261" s="405"/>
      <c r="D261" s="405"/>
      <c r="E261" s="405"/>
      <c r="F261" s="406"/>
      <c r="G261" s="44">
        <f t="shared" si="1"/>
        <v>0</v>
      </c>
      <c r="H261" s="93"/>
      <c r="I261" s="92"/>
      <c r="J261" s="95"/>
      <c r="K261" s="1"/>
      <c r="L261" s="50" t="str">
        <f t="array" ref="L261">if($B261="","",index(Setup!$C$52:$C$201,match($D261,Setup!$B$52:$B$201,0),0))</f>
        <v/>
      </c>
      <c r="M261" s="52" t="str">
        <f t="shared" si="2"/>
        <v/>
      </c>
      <c r="N261" s="58">
        <f t="shared" si="3"/>
        <v>0</v>
      </c>
      <c r="O261" s="64" t="str">
        <f t="shared" si="4"/>
        <v/>
      </c>
      <c r="P261" s="64">
        <f t="shared" si="5"/>
        <v>0</v>
      </c>
      <c r="Q261" s="64">
        <f t="shared" si="6"/>
        <v>0</v>
      </c>
      <c r="R261" s="68">
        <f t="shared" si="7"/>
        <v>0</v>
      </c>
      <c r="S261" s="68">
        <f t="shared" si="8"/>
        <v>0</v>
      </c>
      <c r="T261" s="71" t="str">
        <f t="shared" si="9"/>
        <v/>
      </c>
      <c r="U261" s="79" t="str">
        <f t="array" ref="U261">IF($B261="","",IF(INDEX('Your Portfolio Holdings'!$BW$7:$BW$156,match($D261,'Your Portfolio Holdings'!$B$7:$B$156,0),0)&gt;0,PRODUCT(IF(($D$5:$D$2004=$D261)*($C$5:$C$2004="Split")*($B$5:$B$2004&lt;=Dashboard!$C$2)*($B$5:$B$2004&gt;$B261),$J$5:$J$2004,1)),1))</f>
        <v/>
      </c>
      <c r="V261" s="79">
        <f t="shared" si="10"/>
        <v>0</v>
      </c>
      <c r="W261" s="79" t="str">
        <f t="array" ref="W261">IF($B261="","",IF(INDEX('Your Portfolio Holdings'!$BW$7:$BW$156,match($D261,'Your Portfolio Holdings'!$B$7:$B$156,0),0)&gt;0,PRODUCT(IF(($D$5:$D$2004=$D261)*($C$5:$C$2004="Split")*($B$5:$B$2004&lt;=Dashboard!$C$54)*($B$5:$B$2004&gt;$B261),$J$5:$J$2004,1)),1))</f>
        <v/>
      </c>
      <c r="X261" s="79">
        <f t="shared" si="11"/>
        <v>0</v>
      </c>
      <c r="Y261" s="79" t="str">
        <f t="array" ref="Y261">IF($B261="","",IF(INDEX('Your Portfolio Holdings'!$BW$7:$BW$156,match($D261,'Your Portfolio Holdings'!$B$7:$B$156,0),0)&gt;0,PRODUCT(IF(($D$5:$D$2004=$D261)*($C$5:$C$2004="Split")*($B$5:$B$2004&lt;=Dashboard!$C$55)*($B$5:$B$2004&gt;$B261),$J$5:$J$2004,1)),1))</f>
        <v/>
      </c>
      <c r="Z261" s="79">
        <f t="shared" si="12"/>
        <v>0</v>
      </c>
      <c r="AA261" s="79" t="str">
        <f>IF($B260="","",IF(AND($B261&gt;Dashboard!$C$54,$B261&lt;=Dashboard!$C$55,OR($C261="Buy",$C261="Sell",$C261="Dividend",$C261="Return of capital")),MAX(AA$5:AA260)+1,0))</f>
        <v/>
      </c>
      <c r="AB261" s="79" t="str">
        <f>if($B261="","",if($L261=Dashboard!$C$3,"n/a","Currency:"&amp;$L261&amp;Dashboard!$C$3))</f>
        <v/>
      </c>
      <c r="AC261" s="88" t="str">
        <f t="shared" si="13"/>
        <v/>
      </c>
      <c r="AD261" s="89">
        <f t="shared" si="14"/>
        <v>0</v>
      </c>
      <c r="AE261" s="90">
        <f t="shared" si="15"/>
        <v>0</v>
      </c>
    </row>
    <row r="262">
      <c r="A262" s="1"/>
      <c r="B262" s="404"/>
      <c r="C262" s="405"/>
      <c r="D262" s="405"/>
      <c r="E262" s="405"/>
      <c r="F262" s="406"/>
      <c r="G262" s="44">
        <f t="shared" si="1"/>
        <v>0</v>
      </c>
      <c r="H262" s="93"/>
      <c r="I262" s="92"/>
      <c r="J262" s="95"/>
      <c r="K262" s="1"/>
      <c r="L262" s="50" t="str">
        <f t="array" ref="L262">if($B262="","",index(Setup!$C$52:$C$201,match($D262,Setup!$B$52:$B$201,0),0))</f>
        <v/>
      </c>
      <c r="M262" s="52" t="str">
        <f t="shared" si="2"/>
        <v/>
      </c>
      <c r="N262" s="58">
        <f t="shared" si="3"/>
        <v>0</v>
      </c>
      <c r="O262" s="64" t="str">
        <f t="shared" si="4"/>
        <v/>
      </c>
      <c r="P262" s="64">
        <f t="shared" si="5"/>
        <v>0</v>
      </c>
      <c r="Q262" s="64">
        <f t="shared" si="6"/>
        <v>0</v>
      </c>
      <c r="R262" s="68">
        <f t="shared" si="7"/>
        <v>0</v>
      </c>
      <c r="S262" s="68">
        <f t="shared" si="8"/>
        <v>0</v>
      </c>
      <c r="T262" s="71" t="str">
        <f t="shared" si="9"/>
        <v/>
      </c>
      <c r="U262" s="79" t="str">
        <f t="array" ref="U262">IF($B262="","",IF(INDEX('Your Portfolio Holdings'!$BW$7:$BW$156,match($D262,'Your Portfolio Holdings'!$B$7:$B$156,0),0)&gt;0,PRODUCT(IF(($D$5:$D$2004=$D262)*($C$5:$C$2004="Split")*($B$5:$B$2004&lt;=Dashboard!$C$2)*($B$5:$B$2004&gt;$B262),$J$5:$J$2004,1)),1))</f>
        <v/>
      </c>
      <c r="V262" s="79">
        <f t="shared" si="10"/>
        <v>0</v>
      </c>
      <c r="W262" s="79" t="str">
        <f t="array" ref="W262">IF($B262="","",IF(INDEX('Your Portfolio Holdings'!$BW$7:$BW$156,match($D262,'Your Portfolio Holdings'!$B$7:$B$156,0),0)&gt;0,PRODUCT(IF(($D$5:$D$2004=$D262)*($C$5:$C$2004="Split")*($B$5:$B$2004&lt;=Dashboard!$C$54)*($B$5:$B$2004&gt;$B262),$J$5:$J$2004,1)),1))</f>
        <v/>
      </c>
      <c r="X262" s="79">
        <f t="shared" si="11"/>
        <v>0</v>
      </c>
      <c r="Y262" s="79" t="str">
        <f t="array" ref="Y262">IF($B262="","",IF(INDEX('Your Portfolio Holdings'!$BW$7:$BW$156,match($D262,'Your Portfolio Holdings'!$B$7:$B$156,0),0)&gt;0,PRODUCT(IF(($D$5:$D$2004=$D262)*($C$5:$C$2004="Split")*($B$5:$B$2004&lt;=Dashboard!$C$55)*($B$5:$B$2004&gt;$B262),$J$5:$J$2004,1)),1))</f>
        <v/>
      </c>
      <c r="Z262" s="79">
        <f t="shared" si="12"/>
        <v>0</v>
      </c>
      <c r="AA262" s="79" t="str">
        <f>IF($B261="","",IF(AND($B262&gt;Dashboard!$C$54,$B262&lt;=Dashboard!$C$55,OR($C262="Buy",$C262="Sell",$C262="Dividend",$C262="Return of capital")),MAX(AA$5:AA261)+1,0))</f>
        <v/>
      </c>
      <c r="AB262" s="79" t="str">
        <f>if($B262="","",if($L262=Dashboard!$C$3,"n/a","Currency:"&amp;$L262&amp;Dashboard!$C$3))</f>
        <v/>
      </c>
      <c r="AC262" s="88" t="str">
        <f t="shared" si="13"/>
        <v/>
      </c>
      <c r="AD262" s="89">
        <f t="shared" si="14"/>
        <v>0</v>
      </c>
      <c r="AE262" s="90">
        <f t="shared" si="15"/>
        <v>0</v>
      </c>
    </row>
    <row r="263">
      <c r="A263" s="1"/>
      <c r="B263" s="404"/>
      <c r="C263" s="405"/>
      <c r="D263" s="405"/>
      <c r="E263" s="405"/>
      <c r="F263" s="406"/>
      <c r="G263" s="44">
        <f t="shared" si="1"/>
        <v>0</v>
      </c>
      <c r="H263" s="93"/>
      <c r="I263" s="92"/>
      <c r="J263" s="95"/>
      <c r="K263" s="1"/>
      <c r="L263" s="50" t="str">
        <f t="array" ref="L263">if($B263="","",index(Setup!$C$52:$C$201,match($D263,Setup!$B$52:$B$201,0),0))</f>
        <v/>
      </c>
      <c r="M263" s="52" t="str">
        <f t="shared" si="2"/>
        <v/>
      </c>
      <c r="N263" s="58">
        <f t="shared" si="3"/>
        <v>0</v>
      </c>
      <c r="O263" s="64" t="str">
        <f t="shared" si="4"/>
        <v/>
      </c>
      <c r="P263" s="64">
        <f t="shared" si="5"/>
        <v>0</v>
      </c>
      <c r="Q263" s="64">
        <f t="shared" si="6"/>
        <v>0</v>
      </c>
      <c r="R263" s="68">
        <f t="shared" si="7"/>
        <v>0</v>
      </c>
      <c r="S263" s="68">
        <f t="shared" si="8"/>
        <v>0</v>
      </c>
      <c r="T263" s="71" t="str">
        <f t="shared" si="9"/>
        <v/>
      </c>
      <c r="U263" s="79" t="str">
        <f t="array" ref="U263">IF($B263="","",IF(INDEX('Your Portfolio Holdings'!$BW$7:$BW$156,match($D263,'Your Portfolio Holdings'!$B$7:$B$156,0),0)&gt;0,PRODUCT(IF(($D$5:$D$2004=$D263)*($C$5:$C$2004="Split")*($B$5:$B$2004&lt;=Dashboard!$C$2)*($B$5:$B$2004&gt;$B263),$J$5:$J$2004,1)),1))</f>
        <v/>
      </c>
      <c r="V263" s="79">
        <f t="shared" si="10"/>
        <v>0</v>
      </c>
      <c r="W263" s="79" t="str">
        <f t="array" ref="W263">IF($B263="","",IF(INDEX('Your Portfolio Holdings'!$BW$7:$BW$156,match($D263,'Your Portfolio Holdings'!$B$7:$B$156,0),0)&gt;0,PRODUCT(IF(($D$5:$D$2004=$D263)*($C$5:$C$2004="Split")*($B$5:$B$2004&lt;=Dashboard!$C$54)*($B$5:$B$2004&gt;$B263),$J$5:$J$2004,1)),1))</f>
        <v/>
      </c>
      <c r="X263" s="79">
        <f t="shared" si="11"/>
        <v>0</v>
      </c>
      <c r="Y263" s="79" t="str">
        <f t="array" ref="Y263">IF($B263="","",IF(INDEX('Your Portfolio Holdings'!$BW$7:$BW$156,match($D263,'Your Portfolio Holdings'!$B$7:$B$156,0),0)&gt;0,PRODUCT(IF(($D$5:$D$2004=$D263)*($C$5:$C$2004="Split")*($B$5:$B$2004&lt;=Dashboard!$C$55)*($B$5:$B$2004&gt;$B263),$J$5:$J$2004,1)),1))</f>
        <v/>
      </c>
      <c r="Z263" s="79">
        <f t="shared" si="12"/>
        <v>0</v>
      </c>
      <c r="AA263" s="79" t="str">
        <f>IF($B262="","",IF(AND($B263&gt;Dashboard!$C$54,$B263&lt;=Dashboard!$C$55,OR($C263="Buy",$C263="Sell",$C263="Dividend",$C263="Return of capital")),MAX(AA$5:AA262)+1,0))</f>
        <v/>
      </c>
      <c r="AB263" s="79" t="str">
        <f>if($B263="","",if($L263=Dashboard!$C$3,"n/a","Currency:"&amp;$L263&amp;Dashboard!$C$3))</f>
        <v/>
      </c>
      <c r="AC263" s="88" t="str">
        <f t="shared" si="13"/>
        <v/>
      </c>
      <c r="AD263" s="89">
        <f t="shared" si="14"/>
        <v>0</v>
      </c>
      <c r="AE263" s="90">
        <f t="shared" si="15"/>
        <v>0</v>
      </c>
    </row>
    <row r="264">
      <c r="A264" s="1"/>
      <c r="B264" s="404"/>
      <c r="C264" s="405"/>
      <c r="D264" s="405"/>
      <c r="E264" s="405"/>
      <c r="F264" s="406"/>
      <c r="G264" s="44">
        <f t="shared" si="1"/>
        <v>0</v>
      </c>
      <c r="H264" s="93"/>
      <c r="I264" s="92"/>
      <c r="J264" s="95"/>
      <c r="K264" s="1"/>
      <c r="L264" s="50" t="str">
        <f t="array" ref="L264">if($B264="","",index(Setup!$C$52:$C$201,match($D264,Setup!$B$52:$B$201,0),0))</f>
        <v/>
      </c>
      <c r="M264" s="52" t="str">
        <f t="shared" si="2"/>
        <v/>
      </c>
      <c r="N264" s="58">
        <f t="shared" si="3"/>
        <v>0</v>
      </c>
      <c r="O264" s="64" t="str">
        <f t="shared" si="4"/>
        <v/>
      </c>
      <c r="P264" s="64">
        <f t="shared" si="5"/>
        <v>0</v>
      </c>
      <c r="Q264" s="64">
        <f t="shared" si="6"/>
        <v>0</v>
      </c>
      <c r="R264" s="68">
        <f t="shared" si="7"/>
        <v>0</v>
      </c>
      <c r="S264" s="68">
        <f t="shared" si="8"/>
        <v>0</v>
      </c>
      <c r="T264" s="71" t="str">
        <f t="shared" si="9"/>
        <v/>
      </c>
      <c r="U264" s="79" t="str">
        <f t="array" ref="U264">IF($B264="","",IF(INDEX('Your Portfolio Holdings'!$BW$7:$BW$156,match($D264,'Your Portfolio Holdings'!$B$7:$B$156,0),0)&gt;0,PRODUCT(IF(($D$5:$D$2004=$D264)*($C$5:$C$2004="Split")*($B$5:$B$2004&lt;=Dashboard!$C$2)*($B$5:$B$2004&gt;$B264),$J$5:$J$2004,1)),1))</f>
        <v/>
      </c>
      <c r="V264" s="79">
        <f t="shared" si="10"/>
        <v>0</v>
      </c>
      <c r="W264" s="79" t="str">
        <f t="array" ref="W264">IF($B264="","",IF(INDEX('Your Portfolio Holdings'!$BW$7:$BW$156,match($D264,'Your Portfolio Holdings'!$B$7:$B$156,0),0)&gt;0,PRODUCT(IF(($D$5:$D$2004=$D264)*($C$5:$C$2004="Split")*($B$5:$B$2004&lt;=Dashboard!$C$54)*($B$5:$B$2004&gt;$B264),$J$5:$J$2004,1)),1))</f>
        <v/>
      </c>
      <c r="X264" s="79">
        <f t="shared" si="11"/>
        <v>0</v>
      </c>
      <c r="Y264" s="79" t="str">
        <f t="array" ref="Y264">IF($B264="","",IF(INDEX('Your Portfolio Holdings'!$BW$7:$BW$156,match($D264,'Your Portfolio Holdings'!$B$7:$B$156,0),0)&gt;0,PRODUCT(IF(($D$5:$D$2004=$D264)*($C$5:$C$2004="Split")*($B$5:$B$2004&lt;=Dashboard!$C$55)*($B$5:$B$2004&gt;$B264),$J$5:$J$2004,1)),1))</f>
        <v/>
      </c>
      <c r="Z264" s="79">
        <f t="shared" si="12"/>
        <v>0</v>
      </c>
      <c r="AA264" s="79" t="str">
        <f>IF($B263="","",IF(AND($B264&gt;Dashboard!$C$54,$B264&lt;=Dashboard!$C$55,OR($C264="Buy",$C264="Sell",$C264="Dividend",$C264="Return of capital")),MAX(AA$5:AA263)+1,0))</f>
        <v/>
      </c>
      <c r="AB264" s="79" t="str">
        <f>if($B264="","",if($L264=Dashboard!$C$3,"n/a","Currency:"&amp;$L264&amp;Dashboard!$C$3))</f>
        <v/>
      </c>
      <c r="AC264" s="88" t="str">
        <f t="shared" si="13"/>
        <v/>
      </c>
      <c r="AD264" s="89">
        <f t="shared" si="14"/>
        <v>0</v>
      </c>
      <c r="AE264" s="90">
        <f t="shared" si="15"/>
        <v>0</v>
      </c>
    </row>
    <row r="265">
      <c r="A265" s="1"/>
      <c r="B265" s="404"/>
      <c r="C265" s="405"/>
      <c r="D265" s="405"/>
      <c r="E265" s="405"/>
      <c r="F265" s="406"/>
      <c r="G265" s="44">
        <f t="shared" si="1"/>
        <v>0</v>
      </c>
      <c r="H265" s="93"/>
      <c r="I265" s="92"/>
      <c r="J265" s="95"/>
      <c r="K265" s="1"/>
      <c r="L265" s="50" t="str">
        <f t="array" ref="L265">if($B265="","",index(Setup!$C$52:$C$201,match($D265,Setup!$B$52:$B$201,0),0))</f>
        <v/>
      </c>
      <c r="M265" s="52" t="str">
        <f t="shared" si="2"/>
        <v/>
      </c>
      <c r="N265" s="58">
        <f t="shared" si="3"/>
        <v>0</v>
      </c>
      <c r="O265" s="64" t="str">
        <f t="shared" si="4"/>
        <v/>
      </c>
      <c r="P265" s="64">
        <f t="shared" si="5"/>
        <v>0</v>
      </c>
      <c r="Q265" s="64">
        <f t="shared" si="6"/>
        <v>0</v>
      </c>
      <c r="R265" s="68">
        <f t="shared" si="7"/>
        <v>0</v>
      </c>
      <c r="S265" s="68">
        <f t="shared" si="8"/>
        <v>0</v>
      </c>
      <c r="T265" s="71" t="str">
        <f t="shared" si="9"/>
        <v/>
      </c>
      <c r="U265" s="79" t="str">
        <f t="array" ref="U265">IF($B265="","",IF(INDEX('Your Portfolio Holdings'!$BW$7:$BW$156,match($D265,'Your Portfolio Holdings'!$B$7:$B$156,0),0)&gt;0,PRODUCT(IF(($D$5:$D$2004=$D265)*($C$5:$C$2004="Split")*($B$5:$B$2004&lt;=Dashboard!$C$2)*($B$5:$B$2004&gt;$B265),$J$5:$J$2004,1)),1))</f>
        <v/>
      </c>
      <c r="V265" s="79">
        <f t="shared" si="10"/>
        <v>0</v>
      </c>
      <c r="W265" s="79" t="str">
        <f t="array" ref="W265">IF($B265="","",IF(INDEX('Your Portfolio Holdings'!$BW$7:$BW$156,match($D265,'Your Portfolio Holdings'!$B$7:$B$156,0),0)&gt;0,PRODUCT(IF(($D$5:$D$2004=$D265)*($C$5:$C$2004="Split")*($B$5:$B$2004&lt;=Dashboard!$C$54)*($B$5:$B$2004&gt;$B265),$J$5:$J$2004,1)),1))</f>
        <v/>
      </c>
      <c r="X265" s="79">
        <f t="shared" si="11"/>
        <v>0</v>
      </c>
      <c r="Y265" s="79" t="str">
        <f t="array" ref="Y265">IF($B265="","",IF(INDEX('Your Portfolio Holdings'!$BW$7:$BW$156,match($D265,'Your Portfolio Holdings'!$B$7:$B$156,0),0)&gt;0,PRODUCT(IF(($D$5:$D$2004=$D265)*($C$5:$C$2004="Split")*($B$5:$B$2004&lt;=Dashboard!$C$55)*($B$5:$B$2004&gt;$B265),$J$5:$J$2004,1)),1))</f>
        <v/>
      </c>
      <c r="Z265" s="79">
        <f t="shared" si="12"/>
        <v>0</v>
      </c>
      <c r="AA265" s="79" t="str">
        <f>IF($B264="","",IF(AND($B265&gt;Dashboard!$C$54,$B265&lt;=Dashboard!$C$55,OR($C265="Buy",$C265="Sell",$C265="Dividend",$C265="Return of capital")),MAX(AA$5:AA264)+1,0))</f>
        <v/>
      </c>
      <c r="AB265" s="79" t="str">
        <f>if($B265="","",if($L265=Dashboard!$C$3,"n/a","Currency:"&amp;$L265&amp;Dashboard!$C$3))</f>
        <v/>
      </c>
      <c r="AC265" s="88" t="str">
        <f t="shared" si="13"/>
        <v/>
      </c>
      <c r="AD265" s="89">
        <f t="shared" si="14"/>
        <v>0</v>
      </c>
      <c r="AE265" s="90">
        <f t="shared" si="15"/>
        <v>0</v>
      </c>
    </row>
    <row r="266">
      <c r="A266" s="1"/>
      <c r="B266" s="404"/>
      <c r="C266" s="405"/>
      <c r="D266" s="405"/>
      <c r="E266" s="405"/>
      <c r="F266" s="406"/>
      <c r="G266" s="44">
        <f t="shared" si="1"/>
        <v>0</v>
      </c>
      <c r="H266" s="93"/>
      <c r="I266" s="92"/>
      <c r="J266" s="95"/>
      <c r="K266" s="1"/>
      <c r="L266" s="50" t="str">
        <f t="array" ref="L266">if($B266="","",index(Setup!$C$52:$C$201,match($D266,Setup!$B$52:$B$201,0),0))</f>
        <v/>
      </c>
      <c r="M266" s="52" t="str">
        <f t="shared" si="2"/>
        <v/>
      </c>
      <c r="N266" s="58">
        <f t="shared" si="3"/>
        <v>0</v>
      </c>
      <c r="O266" s="64" t="str">
        <f t="shared" si="4"/>
        <v/>
      </c>
      <c r="P266" s="64">
        <f t="shared" si="5"/>
        <v>0</v>
      </c>
      <c r="Q266" s="64">
        <f t="shared" si="6"/>
        <v>0</v>
      </c>
      <c r="R266" s="68">
        <f t="shared" si="7"/>
        <v>0</v>
      </c>
      <c r="S266" s="68">
        <f t="shared" si="8"/>
        <v>0</v>
      </c>
      <c r="T266" s="71" t="str">
        <f t="shared" si="9"/>
        <v/>
      </c>
      <c r="U266" s="79" t="str">
        <f t="array" ref="U266">IF($B266="","",IF(INDEX('Your Portfolio Holdings'!$BW$7:$BW$156,match($D266,'Your Portfolio Holdings'!$B$7:$B$156,0),0)&gt;0,PRODUCT(IF(($D$5:$D$2004=$D266)*($C$5:$C$2004="Split")*($B$5:$B$2004&lt;=Dashboard!$C$2)*($B$5:$B$2004&gt;$B266),$J$5:$J$2004,1)),1))</f>
        <v/>
      </c>
      <c r="V266" s="79">
        <f t="shared" si="10"/>
        <v>0</v>
      </c>
      <c r="W266" s="79" t="str">
        <f t="array" ref="W266">IF($B266="","",IF(INDEX('Your Portfolio Holdings'!$BW$7:$BW$156,match($D266,'Your Portfolio Holdings'!$B$7:$B$156,0),0)&gt;0,PRODUCT(IF(($D$5:$D$2004=$D266)*($C$5:$C$2004="Split")*($B$5:$B$2004&lt;=Dashboard!$C$54)*($B$5:$B$2004&gt;$B266),$J$5:$J$2004,1)),1))</f>
        <v/>
      </c>
      <c r="X266" s="79">
        <f t="shared" si="11"/>
        <v>0</v>
      </c>
      <c r="Y266" s="79" t="str">
        <f t="array" ref="Y266">IF($B266="","",IF(INDEX('Your Portfolio Holdings'!$BW$7:$BW$156,match($D266,'Your Portfolio Holdings'!$B$7:$B$156,0),0)&gt;0,PRODUCT(IF(($D$5:$D$2004=$D266)*($C$5:$C$2004="Split")*($B$5:$B$2004&lt;=Dashboard!$C$55)*($B$5:$B$2004&gt;$B266),$J$5:$J$2004,1)),1))</f>
        <v/>
      </c>
      <c r="Z266" s="79">
        <f t="shared" si="12"/>
        <v>0</v>
      </c>
      <c r="AA266" s="79" t="str">
        <f>IF($B265="","",IF(AND($B266&gt;Dashboard!$C$54,$B266&lt;=Dashboard!$C$55,OR($C266="Buy",$C266="Sell",$C266="Dividend",$C266="Return of capital")),MAX(AA$5:AA265)+1,0))</f>
        <v/>
      </c>
      <c r="AB266" s="79" t="str">
        <f>if($B266="","",if($L266=Dashboard!$C$3,"n/a","Currency:"&amp;$L266&amp;Dashboard!$C$3))</f>
        <v/>
      </c>
      <c r="AC266" s="88" t="str">
        <f t="shared" si="13"/>
        <v/>
      </c>
      <c r="AD266" s="89">
        <f t="shared" si="14"/>
        <v>0</v>
      </c>
      <c r="AE266" s="90">
        <f t="shared" si="15"/>
        <v>0</v>
      </c>
    </row>
    <row r="267">
      <c r="A267" s="1"/>
      <c r="B267" s="404"/>
      <c r="C267" s="405"/>
      <c r="D267" s="405"/>
      <c r="E267" s="405"/>
      <c r="F267" s="406"/>
      <c r="G267" s="44">
        <f t="shared" si="1"/>
        <v>0</v>
      </c>
      <c r="H267" s="93"/>
      <c r="I267" s="92"/>
      <c r="J267" s="95"/>
      <c r="K267" s="1"/>
      <c r="L267" s="50" t="str">
        <f t="array" ref="L267">if($B267="","",index(Setup!$C$52:$C$201,match($D267,Setup!$B$52:$B$201,0),0))</f>
        <v/>
      </c>
      <c r="M267" s="52" t="str">
        <f t="shared" si="2"/>
        <v/>
      </c>
      <c r="N267" s="58">
        <f t="shared" si="3"/>
        <v>0</v>
      </c>
      <c r="O267" s="64" t="str">
        <f t="shared" si="4"/>
        <v/>
      </c>
      <c r="P267" s="64">
        <f t="shared" si="5"/>
        <v>0</v>
      </c>
      <c r="Q267" s="64">
        <f t="shared" si="6"/>
        <v>0</v>
      </c>
      <c r="R267" s="68">
        <f t="shared" si="7"/>
        <v>0</v>
      </c>
      <c r="S267" s="68">
        <f t="shared" si="8"/>
        <v>0</v>
      </c>
      <c r="T267" s="71" t="str">
        <f t="shared" si="9"/>
        <v/>
      </c>
      <c r="U267" s="79" t="str">
        <f t="array" ref="U267">IF($B267="","",IF(INDEX('Your Portfolio Holdings'!$BW$7:$BW$156,match($D267,'Your Portfolio Holdings'!$B$7:$B$156,0),0)&gt;0,PRODUCT(IF(($D$5:$D$2004=$D267)*($C$5:$C$2004="Split")*($B$5:$B$2004&lt;=Dashboard!$C$2)*($B$5:$B$2004&gt;$B267),$J$5:$J$2004,1)),1))</f>
        <v/>
      </c>
      <c r="V267" s="79">
        <f t="shared" si="10"/>
        <v>0</v>
      </c>
      <c r="W267" s="79" t="str">
        <f t="array" ref="W267">IF($B267="","",IF(INDEX('Your Portfolio Holdings'!$BW$7:$BW$156,match($D267,'Your Portfolio Holdings'!$B$7:$B$156,0),0)&gt;0,PRODUCT(IF(($D$5:$D$2004=$D267)*($C$5:$C$2004="Split")*($B$5:$B$2004&lt;=Dashboard!$C$54)*($B$5:$B$2004&gt;$B267),$J$5:$J$2004,1)),1))</f>
        <v/>
      </c>
      <c r="X267" s="79">
        <f t="shared" si="11"/>
        <v>0</v>
      </c>
      <c r="Y267" s="79" t="str">
        <f t="array" ref="Y267">IF($B267="","",IF(INDEX('Your Portfolio Holdings'!$BW$7:$BW$156,match($D267,'Your Portfolio Holdings'!$B$7:$B$156,0),0)&gt;0,PRODUCT(IF(($D$5:$D$2004=$D267)*($C$5:$C$2004="Split")*($B$5:$B$2004&lt;=Dashboard!$C$55)*($B$5:$B$2004&gt;$B267),$J$5:$J$2004,1)),1))</f>
        <v/>
      </c>
      <c r="Z267" s="79">
        <f t="shared" si="12"/>
        <v>0</v>
      </c>
      <c r="AA267" s="79" t="str">
        <f>IF($B266="","",IF(AND($B267&gt;Dashboard!$C$54,$B267&lt;=Dashboard!$C$55,OR($C267="Buy",$C267="Sell",$C267="Dividend",$C267="Return of capital")),MAX(AA$5:AA266)+1,0))</f>
        <v/>
      </c>
      <c r="AB267" s="79" t="str">
        <f>if($B267="","",if($L267=Dashboard!$C$3,"n/a","Currency:"&amp;$L267&amp;Dashboard!$C$3))</f>
        <v/>
      </c>
      <c r="AC267" s="88" t="str">
        <f t="shared" si="13"/>
        <v/>
      </c>
      <c r="AD267" s="89">
        <f t="shared" si="14"/>
        <v>0</v>
      </c>
      <c r="AE267" s="90">
        <f t="shared" si="15"/>
        <v>0</v>
      </c>
    </row>
    <row r="268">
      <c r="A268" s="1"/>
      <c r="B268" s="404"/>
      <c r="C268" s="405"/>
      <c r="D268" s="405"/>
      <c r="E268" s="405"/>
      <c r="F268" s="406"/>
      <c r="G268" s="44">
        <f t="shared" si="1"/>
        <v>0</v>
      </c>
      <c r="H268" s="93"/>
      <c r="I268" s="92"/>
      <c r="J268" s="95"/>
      <c r="K268" s="1"/>
      <c r="L268" s="50" t="str">
        <f t="array" ref="L268">if($B268="","",index(Setup!$C$52:$C$201,match($D268,Setup!$B$52:$B$201,0),0))</f>
        <v/>
      </c>
      <c r="M268" s="52" t="str">
        <f t="shared" si="2"/>
        <v/>
      </c>
      <c r="N268" s="58">
        <f t="shared" si="3"/>
        <v>0</v>
      </c>
      <c r="O268" s="64" t="str">
        <f t="shared" si="4"/>
        <v/>
      </c>
      <c r="P268" s="64">
        <f t="shared" si="5"/>
        <v>0</v>
      </c>
      <c r="Q268" s="64">
        <f t="shared" si="6"/>
        <v>0</v>
      </c>
      <c r="R268" s="68">
        <f t="shared" si="7"/>
        <v>0</v>
      </c>
      <c r="S268" s="68">
        <f t="shared" si="8"/>
        <v>0</v>
      </c>
      <c r="T268" s="71" t="str">
        <f t="shared" si="9"/>
        <v/>
      </c>
      <c r="U268" s="79" t="str">
        <f t="array" ref="U268">IF($B268="","",IF(INDEX('Your Portfolio Holdings'!$BW$7:$BW$156,match($D268,'Your Portfolio Holdings'!$B$7:$B$156,0),0)&gt;0,PRODUCT(IF(($D$5:$D$2004=$D268)*($C$5:$C$2004="Split")*($B$5:$B$2004&lt;=Dashboard!$C$2)*($B$5:$B$2004&gt;$B268),$J$5:$J$2004,1)),1))</f>
        <v/>
      </c>
      <c r="V268" s="79">
        <f t="shared" si="10"/>
        <v>0</v>
      </c>
      <c r="W268" s="79" t="str">
        <f t="array" ref="W268">IF($B268="","",IF(INDEX('Your Portfolio Holdings'!$BW$7:$BW$156,match($D268,'Your Portfolio Holdings'!$B$7:$B$156,0),0)&gt;0,PRODUCT(IF(($D$5:$D$2004=$D268)*($C$5:$C$2004="Split")*($B$5:$B$2004&lt;=Dashboard!$C$54)*($B$5:$B$2004&gt;$B268),$J$5:$J$2004,1)),1))</f>
        <v/>
      </c>
      <c r="X268" s="79">
        <f t="shared" si="11"/>
        <v>0</v>
      </c>
      <c r="Y268" s="79" t="str">
        <f t="array" ref="Y268">IF($B268="","",IF(INDEX('Your Portfolio Holdings'!$BW$7:$BW$156,match($D268,'Your Portfolio Holdings'!$B$7:$B$156,0),0)&gt;0,PRODUCT(IF(($D$5:$D$2004=$D268)*($C$5:$C$2004="Split")*($B$5:$B$2004&lt;=Dashboard!$C$55)*($B$5:$B$2004&gt;$B268),$J$5:$J$2004,1)),1))</f>
        <v/>
      </c>
      <c r="Z268" s="79">
        <f t="shared" si="12"/>
        <v>0</v>
      </c>
      <c r="AA268" s="79" t="str">
        <f>IF($B267="","",IF(AND($B268&gt;Dashboard!$C$54,$B268&lt;=Dashboard!$C$55,OR($C268="Buy",$C268="Sell",$C268="Dividend",$C268="Return of capital")),MAX(AA$5:AA267)+1,0))</f>
        <v/>
      </c>
      <c r="AB268" s="79" t="str">
        <f>if($B268="","",if($L268=Dashboard!$C$3,"n/a","Currency:"&amp;$L268&amp;Dashboard!$C$3))</f>
        <v/>
      </c>
      <c r="AC268" s="88" t="str">
        <f t="shared" si="13"/>
        <v/>
      </c>
      <c r="AD268" s="89">
        <f t="shared" si="14"/>
        <v>0</v>
      </c>
      <c r="AE268" s="90">
        <f t="shared" si="15"/>
        <v>0</v>
      </c>
    </row>
    <row r="269">
      <c r="A269" s="1"/>
      <c r="B269" s="404"/>
      <c r="C269" s="405"/>
      <c r="D269" s="405"/>
      <c r="E269" s="405"/>
      <c r="F269" s="406"/>
      <c r="G269" s="44">
        <f t="shared" si="1"/>
        <v>0</v>
      </c>
      <c r="H269" s="93"/>
      <c r="I269" s="92"/>
      <c r="J269" s="95"/>
      <c r="K269" s="1"/>
      <c r="L269" s="50" t="str">
        <f t="array" ref="L269">if($B269="","",index(Setup!$C$52:$C$201,match($D269,Setup!$B$52:$B$201,0),0))</f>
        <v/>
      </c>
      <c r="M269" s="52" t="str">
        <f t="shared" si="2"/>
        <v/>
      </c>
      <c r="N269" s="58">
        <f t="shared" si="3"/>
        <v>0</v>
      </c>
      <c r="O269" s="64" t="str">
        <f t="shared" si="4"/>
        <v/>
      </c>
      <c r="P269" s="64">
        <f t="shared" si="5"/>
        <v>0</v>
      </c>
      <c r="Q269" s="64">
        <f t="shared" si="6"/>
        <v>0</v>
      </c>
      <c r="R269" s="68">
        <f t="shared" si="7"/>
        <v>0</v>
      </c>
      <c r="S269" s="68">
        <f t="shared" si="8"/>
        <v>0</v>
      </c>
      <c r="T269" s="71" t="str">
        <f t="shared" si="9"/>
        <v/>
      </c>
      <c r="U269" s="79" t="str">
        <f t="array" ref="U269">IF($B269="","",IF(INDEX('Your Portfolio Holdings'!$BW$7:$BW$156,match($D269,'Your Portfolio Holdings'!$B$7:$B$156,0),0)&gt;0,PRODUCT(IF(($D$5:$D$2004=$D269)*($C$5:$C$2004="Split")*($B$5:$B$2004&lt;=Dashboard!$C$2)*($B$5:$B$2004&gt;$B269),$J$5:$J$2004,1)),1))</f>
        <v/>
      </c>
      <c r="V269" s="79">
        <f t="shared" si="10"/>
        <v>0</v>
      </c>
      <c r="W269" s="79" t="str">
        <f t="array" ref="W269">IF($B269="","",IF(INDEX('Your Portfolio Holdings'!$BW$7:$BW$156,match($D269,'Your Portfolio Holdings'!$B$7:$B$156,0),0)&gt;0,PRODUCT(IF(($D$5:$D$2004=$D269)*($C$5:$C$2004="Split")*($B$5:$B$2004&lt;=Dashboard!$C$54)*($B$5:$B$2004&gt;$B269),$J$5:$J$2004,1)),1))</f>
        <v/>
      </c>
      <c r="X269" s="79">
        <f t="shared" si="11"/>
        <v>0</v>
      </c>
      <c r="Y269" s="79" t="str">
        <f t="array" ref="Y269">IF($B269="","",IF(INDEX('Your Portfolio Holdings'!$BW$7:$BW$156,match($D269,'Your Portfolio Holdings'!$B$7:$B$156,0),0)&gt;0,PRODUCT(IF(($D$5:$D$2004=$D269)*($C$5:$C$2004="Split")*($B$5:$B$2004&lt;=Dashboard!$C$55)*($B$5:$B$2004&gt;$B269),$J$5:$J$2004,1)),1))</f>
        <v/>
      </c>
      <c r="Z269" s="79">
        <f t="shared" si="12"/>
        <v>0</v>
      </c>
      <c r="AA269" s="79" t="str">
        <f>IF($B268="","",IF(AND($B269&gt;Dashboard!$C$54,$B269&lt;=Dashboard!$C$55,OR($C269="Buy",$C269="Sell",$C269="Dividend",$C269="Return of capital")),MAX(AA$5:AA268)+1,0))</f>
        <v/>
      </c>
      <c r="AB269" s="79" t="str">
        <f>if($B269="","",if($L269=Dashboard!$C$3,"n/a","Currency:"&amp;$L269&amp;Dashboard!$C$3))</f>
        <v/>
      </c>
      <c r="AC269" s="88" t="str">
        <f t="shared" si="13"/>
        <v/>
      </c>
      <c r="AD269" s="89">
        <f t="shared" si="14"/>
        <v>0</v>
      </c>
      <c r="AE269" s="90">
        <f t="shared" si="15"/>
        <v>0</v>
      </c>
    </row>
    <row r="270">
      <c r="A270" s="1"/>
      <c r="B270" s="404"/>
      <c r="C270" s="405"/>
      <c r="D270" s="405"/>
      <c r="E270" s="405"/>
      <c r="F270" s="406"/>
      <c r="G270" s="44">
        <f t="shared" si="1"/>
        <v>0</v>
      </c>
      <c r="H270" s="93"/>
      <c r="I270" s="92"/>
      <c r="J270" s="95"/>
      <c r="K270" s="1"/>
      <c r="L270" s="50" t="str">
        <f t="array" ref="L270">if($B270="","",index(Setup!$C$52:$C$201,match($D270,Setup!$B$52:$B$201,0),0))</f>
        <v/>
      </c>
      <c r="M270" s="52" t="str">
        <f t="shared" si="2"/>
        <v/>
      </c>
      <c r="N270" s="58">
        <f t="shared" si="3"/>
        <v>0</v>
      </c>
      <c r="O270" s="64" t="str">
        <f t="shared" si="4"/>
        <v/>
      </c>
      <c r="P270" s="64">
        <f t="shared" si="5"/>
        <v>0</v>
      </c>
      <c r="Q270" s="64">
        <f t="shared" si="6"/>
        <v>0</v>
      </c>
      <c r="R270" s="68">
        <f t="shared" si="7"/>
        <v>0</v>
      </c>
      <c r="S270" s="68">
        <f t="shared" si="8"/>
        <v>0</v>
      </c>
      <c r="T270" s="71" t="str">
        <f t="shared" si="9"/>
        <v/>
      </c>
      <c r="U270" s="79" t="str">
        <f t="array" ref="U270">IF($B270="","",IF(INDEX('Your Portfolio Holdings'!$BW$7:$BW$156,match($D270,'Your Portfolio Holdings'!$B$7:$B$156,0),0)&gt;0,PRODUCT(IF(($D$5:$D$2004=$D270)*($C$5:$C$2004="Split")*($B$5:$B$2004&lt;=Dashboard!$C$2)*($B$5:$B$2004&gt;$B270),$J$5:$J$2004,1)),1))</f>
        <v/>
      </c>
      <c r="V270" s="79">
        <f t="shared" si="10"/>
        <v>0</v>
      </c>
      <c r="W270" s="79" t="str">
        <f t="array" ref="W270">IF($B270="","",IF(INDEX('Your Portfolio Holdings'!$BW$7:$BW$156,match($D270,'Your Portfolio Holdings'!$B$7:$B$156,0),0)&gt;0,PRODUCT(IF(($D$5:$D$2004=$D270)*($C$5:$C$2004="Split")*($B$5:$B$2004&lt;=Dashboard!$C$54)*($B$5:$B$2004&gt;$B270),$J$5:$J$2004,1)),1))</f>
        <v/>
      </c>
      <c r="X270" s="79">
        <f t="shared" si="11"/>
        <v>0</v>
      </c>
      <c r="Y270" s="79" t="str">
        <f t="array" ref="Y270">IF($B270="","",IF(INDEX('Your Portfolio Holdings'!$BW$7:$BW$156,match($D270,'Your Portfolio Holdings'!$B$7:$B$156,0),0)&gt;0,PRODUCT(IF(($D$5:$D$2004=$D270)*($C$5:$C$2004="Split")*($B$5:$B$2004&lt;=Dashboard!$C$55)*($B$5:$B$2004&gt;$B270),$J$5:$J$2004,1)),1))</f>
        <v/>
      </c>
      <c r="Z270" s="79">
        <f t="shared" si="12"/>
        <v>0</v>
      </c>
      <c r="AA270" s="79" t="str">
        <f>IF($B269="","",IF(AND($B270&gt;Dashboard!$C$54,$B270&lt;=Dashboard!$C$55,OR($C270="Buy",$C270="Sell",$C270="Dividend",$C270="Return of capital")),MAX(AA$5:AA269)+1,0))</f>
        <v/>
      </c>
      <c r="AB270" s="79" t="str">
        <f>if($B270="","",if($L270=Dashboard!$C$3,"n/a","Currency:"&amp;$L270&amp;Dashboard!$C$3))</f>
        <v/>
      </c>
      <c r="AC270" s="88" t="str">
        <f t="shared" si="13"/>
        <v/>
      </c>
      <c r="AD270" s="89">
        <f t="shared" si="14"/>
        <v>0</v>
      </c>
      <c r="AE270" s="90">
        <f t="shared" si="15"/>
        <v>0</v>
      </c>
    </row>
    <row r="271">
      <c r="A271" s="1"/>
      <c r="B271" s="404"/>
      <c r="C271" s="405"/>
      <c r="D271" s="405"/>
      <c r="E271" s="405"/>
      <c r="F271" s="406"/>
      <c r="G271" s="44">
        <f t="shared" si="1"/>
        <v>0</v>
      </c>
      <c r="H271" s="93"/>
      <c r="I271" s="92"/>
      <c r="J271" s="95"/>
      <c r="K271" s="1"/>
      <c r="L271" s="50" t="str">
        <f t="array" ref="L271">if($B271="","",index(Setup!$C$52:$C$201,match($D271,Setup!$B$52:$B$201,0),0))</f>
        <v/>
      </c>
      <c r="M271" s="52" t="str">
        <f t="shared" si="2"/>
        <v/>
      </c>
      <c r="N271" s="58">
        <f t="shared" si="3"/>
        <v>0</v>
      </c>
      <c r="O271" s="64" t="str">
        <f t="shared" si="4"/>
        <v/>
      </c>
      <c r="P271" s="64">
        <f t="shared" si="5"/>
        <v>0</v>
      </c>
      <c r="Q271" s="64">
        <f t="shared" si="6"/>
        <v>0</v>
      </c>
      <c r="R271" s="68">
        <f t="shared" si="7"/>
        <v>0</v>
      </c>
      <c r="S271" s="68">
        <f t="shared" si="8"/>
        <v>0</v>
      </c>
      <c r="T271" s="71" t="str">
        <f t="shared" si="9"/>
        <v/>
      </c>
      <c r="U271" s="79" t="str">
        <f t="array" ref="U271">IF($B271="","",IF(INDEX('Your Portfolio Holdings'!$BW$7:$BW$156,match($D271,'Your Portfolio Holdings'!$B$7:$B$156,0),0)&gt;0,PRODUCT(IF(($D$5:$D$2004=$D271)*($C$5:$C$2004="Split")*($B$5:$B$2004&lt;=Dashboard!$C$2)*($B$5:$B$2004&gt;$B271),$J$5:$J$2004,1)),1))</f>
        <v/>
      </c>
      <c r="V271" s="79">
        <f t="shared" si="10"/>
        <v>0</v>
      </c>
      <c r="W271" s="79" t="str">
        <f t="array" ref="W271">IF($B271="","",IF(INDEX('Your Portfolio Holdings'!$BW$7:$BW$156,match($D271,'Your Portfolio Holdings'!$B$7:$B$156,0),0)&gt;0,PRODUCT(IF(($D$5:$D$2004=$D271)*($C$5:$C$2004="Split")*($B$5:$B$2004&lt;=Dashboard!$C$54)*($B$5:$B$2004&gt;$B271),$J$5:$J$2004,1)),1))</f>
        <v/>
      </c>
      <c r="X271" s="79">
        <f t="shared" si="11"/>
        <v>0</v>
      </c>
      <c r="Y271" s="79" t="str">
        <f t="array" ref="Y271">IF($B271="","",IF(INDEX('Your Portfolio Holdings'!$BW$7:$BW$156,match($D271,'Your Portfolio Holdings'!$B$7:$B$156,0),0)&gt;0,PRODUCT(IF(($D$5:$D$2004=$D271)*($C$5:$C$2004="Split")*($B$5:$B$2004&lt;=Dashboard!$C$55)*($B$5:$B$2004&gt;$B271),$J$5:$J$2004,1)),1))</f>
        <v/>
      </c>
      <c r="Z271" s="79">
        <f t="shared" si="12"/>
        <v>0</v>
      </c>
      <c r="AA271" s="79" t="str">
        <f>IF($B270="","",IF(AND($B271&gt;Dashboard!$C$54,$B271&lt;=Dashboard!$C$55,OR($C271="Buy",$C271="Sell",$C271="Dividend",$C271="Return of capital")),MAX(AA$5:AA270)+1,0))</f>
        <v/>
      </c>
      <c r="AB271" s="79" t="str">
        <f>if($B271="","",if($L271=Dashboard!$C$3,"n/a","Currency:"&amp;$L271&amp;Dashboard!$C$3))</f>
        <v/>
      </c>
      <c r="AC271" s="88" t="str">
        <f t="shared" si="13"/>
        <v/>
      </c>
      <c r="AD271" s="89">
        <f t="shared" si="14"/>
        <v>0</v>
      </c>
      <c r="AE271" s="90">
        <f t="shared" si="15"/>
        <v>0</v>
      </c>
    </row>
    <row r="272">
      <c r="A272" s="1"/>
      <c r="B272" s="404"/>
      <c r="C272" s="405"/>
      <c r="D272" s="405"/>
      <c r="E272" s="405"/>
      <c r="F272" s="406"/>
      <c r="G272" s="44">
        <f t="shared" si="1"/>
        <v>0</v>
      </c>
      <c r="H272" s="93"/>
      <c r="I272" s="92"/>
      <c r="J272" s="95"/>
      <c r="K272" s="1"/>
      <c r="L272" s="50" t="str">
        <f t="array" ref="L272">if($B272="","",index(Setup!$C$52:$C$201,match($D272,Setup!$B$52:$B$201,0),0))</f>
        <v/>
      </c>
      <c r="M272" s="52" t="str">
        <f t="shared" si="2"/>
        <v/>
      </c>
      <c r="N272" s="58">
        <f t="shared" si="3"/>
        <v>0</v>
      </c>
      <c r="O272" s="64" t="str">
        <f t="shared" si="4"/>
        <v/>
      </c>
      <c r="P272" s="64">
        <f t="shared" si="5"/>
        <v>0</v>
      </c>
      <c r="Q272" s="64">
        <f t="shared" si="6"/>
        <v>0</v>
      </c>
      <c r="R272" s="68">
        <f t="shared" si="7"/>
        <v>0</v>
      </c>
      <c r="S272" s="68">
        <f t="shared" si="8"/>
        <v>0</v>
      </c>
      <c r="T272" s="71" t="str">
        <f t="shared" si="9"/>
        <v/>
      </c>
      <c r="U272" s="79" t="str">
        <f t="array" ref="U272">IF($B272="","",IF(INDEX('Your Portfolio Holdings'!$BW$7:$BW$156,match($D272,'Your Portfolio Holdings'!$B$7:$B$156,0),0)&gt;0,PRODUCT(IF(($D$5:$D$2004=$D272)*($C$5:$C$2004="Split")*($B$5:$B$2004&lt;=Dashboard!$C$2)*($B$5:$B$2004&gt;$B272),$J$5:$J$2004,1)),1))</f>
        <v/>
      </c>
      <c r="V272" s="79">
        <f t="shared" si="10"/>
        <v>0</v>
      </c>
      <c r="W272" s="79" t="str">
        <f t="array" ref="W272">IF($B272="","",IF(INDEX('Your Portfolio Holdings'!$BW$7:$BW$156,match($D272,'Your Portfolio Holdings'!$B$7:$B$156,0),0)&gt;0,PRODUCT(IF(($D$5:$D$2004=$D272)*($C$5:$C$2004="Split")*($B$5:$B$2004&lt;=Dashboard!$C$54)*($B$5:$B$2004&gt;$B272),$J$5:$J$2004,1)),1))</f>
        <v/>
      </c>
      <c r="X272" s="79">
        <f t="shared" si="11"/>
        <v>0</v>
      </c>
      <c r="Y272" s="79" t="str">
        <f t="array" ref="Y272">IF($B272="","",IF(INDEX('Your Portfolio Holdings'!$BW$7:$BW$156,match($D272,'Your Portfolio Holdings'!$B$7:$B$156,0),0)&gt;0,PRODUCT(IF(($D$5:$D$2004=$D272)*($C$5:$C$2004="Split")*($B$5:$B$2004&lt;=Dashboard!$C$55)*($B$5:$B$2004&gt;$B272),$J$5:$J$2004,1)),1))</f>
        <v/>
      </c>
      <c r="Z272" s="79">
        <f t="shared" si="12"/>
        <v>0</v>
      </c>
      <c r="AA272" s="79" t="str">
        <f>IF($B271="","",IF(AND($B272&gt;Dashboard!$C$54,$B272&lt;=Dashboard!$C$55,OR($C272="Buy",$C272="Sell",$C272="Dividend",$C272="Return of capital")),MAX(AA$5:AA271)+1,0))</f>
        <v/>
      </c>
      <c r="AB272" s="79" t="str">
        <f>if($B272="","",if($L272=Dashboard!$C$3,"n/a","Currency:"&amp;$L272&amp;Dashboard!$C$3))</f>
        <v/>
      </c>
      <c r="AC272" s="88" t="str">
        <f t="shared" si="13"/>
        <v/>
      </c>
      <c r="AD272" s="89">
        <f t="shared" si="14"/>
        <v>0</v>
      </c>
      <c r="AE272" s="90">
        <f t="shared" si="15"/>
        <v>0</v>
      </c>
    </row>
    <row r="273">
      <c r="A273" s="1"/>
      <c r="B273" s="404"/>
      <c r="C273" s="405"/>
      <c r="D273" s="405"/>
      <c r="E273" s="405"/>
      <c r="F273" s="406"/>
      <c r="G273" s="44">
        <f t="shared" si="1"/>
        <v>0</v>
      </c>
      <c r="H273" s="93"/>
      <c r="I273" s="92"/>
      <c r="J273" s="95"/>
      <c r="K273" s="1"/>
      <c r="L273" s="50" t="str">
        <f t="array" ref="L273">if($B273="","",index(Setup!$C$52:$C$201,match($D273,Setup!$B$52:$B$201,0),0))</f>
        <v/>
      </c>
      <c r="M273" s="52" t="str">
        <f t="shared" si="2"/>
        <v/>
      </c>
      <c r="N273" s="58">
        <f t="shared" si="3"/>
        <v>0</v>
      </c>
      <c r="O273" s="64" t="str">
        <f t="shared" si="4"/>
        <v/>
      </c>
      <c r="P273" s="64">
        <f t="shared" si="5"/>
        <v>0</v>
      </c>
      <c r="Q273" s="64">
        <f t="shared" si="6"/>
        <v>0</v>
      </c>
      <c r="R273" s="68">
        <f t="shared" si="7"/>
        <v>0</v>
      </c>
      <c r="S273" s="68">
        <f t="shared" si="8"/>
        <v>0</v>
      </c>
      <c r="T273" s="71" t="str">
        <f t="shared" si="9"/>
        <v/>
      </c>
      <c r="U273" s="79" t="str">
        <f t="array" ref="U273">IF($B273="","",IF(INDEX('Your Portfolio Holdings'!$BW$7:$BW$156,match($D273,'Your Portfolio Holdings'!$B$7:$B$156,0),0)&gt;0,PRODUCT(IF(($D$5:$D$2004=$D273)*($C$5:$C$2004="Split")*($B$5:$B$2004&lt;=Dashboard!$C$2)*($B$5:$B$2004&gt;$B273),$J$5:$J$2004,1)),1))</f>
        <v/>
      </c>
      <c r="V273" s="79">
        <f t="shared" si="10"/>
        <v>0</v>
      </c>
      <c r="W273" s="79" t="str">
        <f t="array" ref="W273">IF($B273="","",IF(INDEX('Your Portfolio Holdings'!$BW$7:$BW$156,match($D273,'Your Portfolio Holdings'!$B$7:$B$156,0),0)&gt;0,PRODUCT(IF(($D$5:$D$2004=$D273)*($C$5:$C$2004="Split")*($B$5:$B$2004&lt;=Dashboard!$C$54)*($B$5:$B$2004&gt;$B273),$J$5:$J$2004,1)),1))</f>
        <v/>
      </c>
      <c r="X273" s="79">
        <f t="shared" si="11"/>
        <v>0</v>
      </c>
      <c r="Y273" s="79" t="str">
        <f t="array" ref="Y273">IF($B273="","",IF(INDEX('Your Portfolio Holdings'!$BW$7:$BW$156,match($D273,'Your Portfolio Holdings'!$B$7:$B$156,0),0)&gt;0,PRODUCT(IF(($D$5:$D$2004=$D273)*($C$5:$C$2004="Split")*($B$5:$B$2004&lt;=Dashboard!$C$55)*($B$5:$B$2004&gt;$B273),$J$5:$J$2004,1)),1))</f>
        <v/>
      </c>
      <c r="Z273" s="79">
        <f t="shared" si="12"/>
        <v>0</v>
      </c>
      <c r="AA273" s="79" t="str">
        <f>IF($B272="","",IF(AND($B273&gt;Dashboard!$C$54,$B273&lt;=Dashboard!$C$55,OR($C273="Buy",$C273="Sell",$C273="Dividend",$C273="Return of capital")),MAX(AA$5:AA272)+1,0))</f>
        <v/>
      </c>
      <c r="AB273" s="79" t="str">
        <f>if($B273="","",if($L273=Dashboard!$C$3,"n/a","Currency:"&amp;$L273&amp;Dashboard!$C$3))</f>
        <v/>
      </c>
      <c r="AC273" s="88" t="str">
        <f t="shared" si="13"/>
        <v/>
      </c>
      <c r="AD273" s="89">
        <f t="shared" si="14"/>
        <v>0</v>
      </c>
      <c r="AE273" s="90">
        <f t="shared" si="15"/>
        <v>0</v>
      </c>
    </row>
    <row r="274">
      <c r="A274" s="1"/>
      <c r="B274" s="404"/>
      <c r="C274" s="405"/>
      <c r="D274" s="405"/>
      <c r="E274" s="405"/>
      <c r="F274" s="406"/>
      <c r="G274" s="44">
        <f t="shared" si="1"/>
        <v>0</v>
      </c>
      <c r="H274" s="93"/>
      <c r="I274" s="92"/>
      <c r="J274" s="95"/>
      <c r="K274" s="1"/>
      <c r="L274" s="50" t="str">
        <f t="array" ref="L274">if($B274="","",index(Setup!$C$52:$C$201,match($D274,Setup!$B$52:$B$201,0),0))</f>
        <v/>
      </c>
      <c r="M274" s="52" t="str">
        <f t="shared" si="2"/>
        <v/>
      </c>
      <c r="N274" s="58">
        <f t="shared" si="3"/>
        <v>0</v>
      </c>
      <c r="O274" s="64" t="str">
        <f t="shared" si="4"/>
        <v/>
      </c>
      <c r="P274" s="64">
        <f t="shared" si="5"/>
        <v>0</v>
      </c>
      <c r="Q274" s="64">
        <f t="shared" si="6"/>
        <v>0</v>
      </c>
      <c r="R274" s="68">
        <f t="shared" si="7"/>
        <v>0</v>
      </c>
      <c r="S274" s="68">
        <f t="shared" si="8"/>
        <v>0</v>
      </c>
      <c r="T274" s="71" t="str">
        <f t="shared" si="9"/>
        <v/>
      </c>
      <c r="U274" s="79" t="str">
        <f t="array" ref="U274">IF($B274="","",IF(INDEX('Your Portfolio Holdings'!$BW$7:$BW$156,match($D274,'Your Portfolio Holdings'!$B$7:$B$156,0),0)&gt;0,PRODUCT(IF(($D$5:$D$2004=$D274)*($C$5:$C$2004="Split")*($B$5:$B$2004&lt;=Dashboard!$C$2)*($B$5:$B$2004&gt;$B274),$J$5:$J$2004,1)),1))</f>
        <v/>
      </c>
      <c r="V274" s="79">
        <f t="shared" si="10"/>
        <v>0</v>
      </c>
      <c r="W274" s="79" t="str">
        <f t="array" ref="W274">IF($B274="","",IF(INDEX('Your Portfolio Holdings'!$BW$7:$BW$156,match($D274,'Your Portfolio Holdings'!$B$7:$B$156,0),0)&gt;0,PRODUCT(IF(($D$5:$D$2004=$D274)*($C$5:$C$2004="Split")*($B$5:$B$2004&lt;=Dashboard!$C$54)*($B$5:$B$2004&gt;$B274),$J$5:$J$2004,1)),1))</f>
        <v/>
      </c>
      <c r="X274" s="79">
        <f t="shared" si="11"/>
        <v>0</v>
      </c>
      <c r="Y274" s="79" t="str">
        <f t="array" ref="Y274">IF($B274="","",IF(INDEX('Your Portfolio Holdings'!$BW$7:$BW$156,match($D274,'Your Portfolio Holdings'!$B$7:$B$156,0),0)&gt;0,PRODUCT(IF(($D$5:$D$2004=$D274)*($C$5:$C$2004="Split")*($B$5:$B$2004&lt;=Dashboard!$C$55)*($B$5:$B$2004&gt;$B274),$J$5:$J$2004,1)),1))</f>
        <v/>
      </c>
      <c r="Z274" s="79">
        <f t="shared" si="12"/>
        <v>0</v>
      </c>
      <c r="AA274" s="79" t="str">
        <f>IF($B273="","",IF(AND($B274&gt;Dashboard!$C$54,$B274&lt;=Dashboard!$C$55,OR($C274="Buy",$C274="Sell",$C274="Dividend",$C274="Return of capital")),MAX(AA$5:AA273)+1,0))</f>
        <v/>
      </c>
      <c r="AB274" s="79" t="str">
        <f>if($B274="","",if($L274=Dashboard!$C$3,"n/a","Currency:"&amp;$L274&amp;Dashboard!$C$3))</f>
        <v/>
      </c>
      <c r="AC274" s="88" t="str">
        <f t="shared" si="13"/>
        <v/>
      </c>
      <c r="AD274" s="89">
        <f t="shared" si="14"/>
        <v>0</v>
      </c>
      <c r="AE274" s="90">
        <f t="shared" si="15"/>
        <v>0</v>
      </c>
    </row>
    <row r="275">
      <c r="A275" s="1"/>
      <c r="B275" s="404"/>
      <c r="C275" s="405"/>
      <c r="D275" s="405"/>
      <c r="E275" s="405"/>
      <c r="F275" s="406"/>
      <c r="G275" s="44">
        <f t="shared" si="1"/>
        <v>0</v>
      </c>
      <c r="H275" s="93"/>
      <c r="I275" s="92"/>
      <c r="J275" s="95"/>
      <c r="K275" s="1"/>
      <c r="L275" s="50" t="str">
        <f t="array" ref="L275">if($B275="","",index(Setup!$C$52:$C$201,match($D275,Setup!$B$52:$B$201,0),0))</f>
        <v/>
      </c>
      <c r="M275" s="52" t="str">
        <f t="shared" si="2"/>
        <v/>
      </c>
      <c r="N275" s="58">
        <f t="shared" si="3"/>
        <v>0</v>
      </c>
      <c r="O275" s="64" t="str">
        <f t="shared" si="4"/>
        <v/>
      </c>
      <c r="P275" s="64">
        <f t="shared" si="5"/>
        <v>0</v>
      </c>
      <c r="Q275" s="64">
        <f t="shared" si="6"/>
        <v>0</v>
      </c>
      <c r="R275" s="68">
        <f t="shared" si="7"/>
        <v>0</v>
      </c>
      <c r="S275" s="68">
        <f t="shared" si="8"/>
        <v>0</v>
      </c>
      <c r="T275" s="71" t="str">
        <f t="shared" si="9"/>
        <v/>
      </c>
      <c r="U275" s="79" t="str">
        <f t="array" ref="U275">IF($B275="","",IF(INDEX('Your Portfolio Holdings'!$BW$7:$BW$156,match($D275,'Your Portfolio Holdings'!$B$7:$B$156,0),0)&gt;0,PRODUCT(IF(($D$5:$D$2004=$D275)*($C$5:$C$2004="Split")*($B$5:$B$2004&lt;=Dashboard!$C$2)*($B$5:$B$2004&gt;$B275),$J$5:$J$2004,1)),1))</f>
        <v/>
      </c>
      <c r="V275" s="79">
        <f t="shared" si="10"/>
        <v>0</v>
      </c>
      <c r="W275" s="79" t="str">
        <f t="array" ref="W275">IF($B275="","",IF(INDEX('Your Portfolio Holdings'!$BW$7:$BW$156,match($D275,'Your Portfolio Holdings'!$B$7:$B$156,0),0)&gt;0,PRODUCT(IF(($D$5:$D$2004=$D275)*($C$5:$C$2004="Split")*($B$5:$B$2004&lt;=Dashboard!$C$54)*($B$5:$B$2004&gt;$B275),$J$5:$J$2004,1)),1))</f>
        <v/>
      </c>
      <c r="X275" s="79">
        <f t="shared" si="11"/>
        <v>0</v>
      </c>
      <c r="Y275" s="79" t="str">
        <f t="array" ref="Y275">IF($B275="","",IF(INDEX('Your Portfolio Holdings'!$BW$7:$BW$156,match($D275,'Your Portfolio Holdings'!$B$7:$B$156,0),0)&gt;0,PRODUCT(IF(($D$5:$D$2004=$D275)*($C$5:$C$2004="Split")*($B$5:$B$2004&lt;=Dashboard!$C$55)*($B$5:$B$2004&gt;$B275),$J$5:$J$2004,1)),1))</f>
        <v/>
      </c>
      <c r="Z275" s="79">
        <f t="shared" si="12"/>
        <v>0</v>
      </c>
      <c r="AA275" s="79" t="str">
        <f>IF($B274="","",IF(AND($B275&gt;Dashboard!$C$54,$B275&lt;=Dashboard!$C$55,OR($C275="Buy",$C275="Sell",$C275="Dividend",$C275="Return of capital")),MAX(AA$5:AA274)+1,0))</f>
        <v/>
      </c>
      <c r="AB275" s="79" t="str">
        <f>if($B275="","",if($L275=Dashboard!$C$3,"n/a","Currency:"&amp;$L275&amp;Dashboard!$C$3))</f>
        <v/>
      </c>
      <c r="AC275" s="88" t="str">
        <f t="shared" si="13"/>
        <v/>
      </c>
      <c r="AD275" s="89">
        <f t="shared" si="14"/>
        <v>0</v>
      </c>
      <c r="AE275" s="90">
        <f t="shared" si="15"/>
        <v>0</v>
      </c>
    </row>
    <row r="276">
      <c r="A276" s="1"/>
      <c r="B276" s="404"/>
      <c r="C276" s="405"/>
      <c r="D276" s="405"/>
      <c r="E276" s="405"/>
      <c r="F276" s="406"/>
      <c r="G276" s="44">
        <f t="shared" si="1"/>
        <v>0</v>
      </c>
      <c r="H276" s="93"/>
      <c r="I276" s="92"/>
      <c r="J276" s="95"/>
      <c r="K276" s="1"/>
      <c r="L276" s="50" t="str">
        <f t="array" ref="L276">if($B276="","",index(Setup!$C$52:$C$201,match($D276,Setup!$B$52:$B$201,0),0))</f>
        <v/>
      </c>
      <c r="M276" s="52" t="str">
        <f t="shared" si="2"/>
        <v/>
      </c>
      <c r="N276" s="58">
        <f t="shared" si="3"/>
        <v>0</v>
      </c>
      <c r="O276" s="64" t="str">
        <f t="shared" si="4"/>
        <v/>
      </c>
      <c r="P276" s="64">
        <f t="shared" si="5"/>
        <v>0</v>
      </c>
      <c r="Q276" s="64">
        <f t="shared" si="6"/>
        <v>0</v>
      </c>
      <c r="R276" s="68">
        <f t="shared" si="7"/>
        <v>0</v>
      </c>
      <c r="S276" s="68">
        <f t="shared" si="8"/>
        <v>0</v>
      </c>
      <c r="T276" s="71" t="str">
        <f t="shared" si="9"/>
        <v/>
      </c>
      <c r="U276" s="79" t="str">
        <f t="array" ref="U276">IF($B276="","",IF(INDEX('Your Portfolio Holdings'!$BW$7:$BW$156,match($D276,'Your Portfolio Holdings'!$B$7:$B$156,0),0)&gt;0,PRODUCT(IF(($D$5:$D$2004=$D276)*($C$5:$C$2004="Split")*($B$5:$B$2004&lt;=Dashboard!$C$2)*($B$5:$B$2004&gt;$B276),$J$5:$J$2004,1)),1))</f>
        <v/>
      </c>
      <c r="V276" s="79">
        <f t="shared" si="10"/>
        <v>0</v>
      </c>
      <c r="W276" s="79" t="str">
        <f t="array" ref="W276">IF($B276="","",IF(INDEX('Your Portfolio Holdings'!$BW$7:$BW$156,match($D276,'Your Portfolio Holdings'!$B$7:$B$156,0),0)&gt;0,PRODUCT(IF(($D$5:$D$2004=$D276)*($C$5:$C$2004="Split")*($B$5:$B$2004&lt;=Dashboard!$C$54)*($B$5:$B$2004&gt;$B276),$J$5:$J$2004,1)),1))</f>
        <v/>
      </c>
      <c r="X276" s="79">
        <f t="shared" si="11"/>
        <v>0</v>
      </c>
      <c r="Y276" s="79" t="str">
        <f t="array" ref="Y276">IF($B276="","",IF(INDEX('Your Portfolio Holdings'!$BW$7:$BW$156,match($D276,'Your Portfolio Holdings'!$B$7:$B$156,0),0)&gt;0,PRODUCT(IF(($D$5:$D$2004=$D276)*($C$5:$C$2004="Split")*($B$5:$B$2004&lt;=Dashboard!$C$55)*($B$5:$B$2004&gt;$B276),$J$5:$J$2004,1)),1))</f>
        <v/>
      </c>
      <c r="Z276" s="79">
        <f t="shared" si="12"/>
        <v>0</v>
      </c>
      <c r="AA276" s="79" t="str">
        <f>IF($B275="","",IF(AND($B276&gt;Dashboard!$C$54,$B276&lt;=Dashboard!$C$55,OR($C276="Buy",$C276="Sell",$C276="Dividend",$C276="Return of capital")),MAX(AA$5:AA275)+1,0))</f>
        <v/>
      </c>
      <c r="AB276" s="79" t="str">
        <f>if($B276="","",if($L276=Dashboard!$C$3,"n/a","Currency:"&amp;$L276&amp;Dashboard!$C$3))</f>
        <v/>
      </c>
      <c r="AC276" s="88" t="str">
        <f t="shared" si="13"/>
        <v/>
      </c>
      <c r="AD276" s="89">
        <f t="shared" si="14"/>
        <v>0</v>
      </c>
      <c r="AE276" s="90">
        <f t="shared" si="15"/>
        <v>0</v>
      </c>
    </row>
    <row r="277">
      <c r="A277" s="1"/>
      <c r="B277" s="404"/>
      <c r="C277" s="405"/>
      <c r="D277" s="405"/>
      <c r="E277" s="405"/>
      <c r="F277" s="406"/>
      <c r="G277" s="44">
        <f t="shared" si="1"/>
        <v>0</v>
      </c>
      <c r="H277" s="93"/>
      <c r="I277" s="92"/>
      <c r="J277" s="95"/>
      <c r="K277" s="1"/>
      <c r="L277" s="50" t="str">
        <f t="array" ref="L277">if($B277="","",index(Setup!$C$52:$C$201,match($D277,Setup!$B$52:$B$201,0),0))</f>
        <v/>
      </c>
      <c r="M277" s="52" t="str">
        <f t="shared" si="2"/>
        <v/>
      </c>
      <c r="N277" s="58">
        <f t="shared" si="3"/>
        <v>0</v>
      </c>
      <c r="O277" s="64" t="str">
        <f t="shared" si="4"/>
        <v/>
      </c>
      <c r="P277" s="64">
        <f t="shared" si="5"/>
        <v>0</v>
      </c>
      <c r="Q277" s="64">
        <f t="shared" si="6"/>
        <v>0</v>
      </c>
      <c r="R277" s="68">
        <f t="shared" si="7"/>
        <v>0</v>
      </c>
      <c r="S277" s="68">
        <f t="shared" si="8"/>
        <v>0</v>
      </c>
      <c r="T277" s="71" t="str">
        <f t="shared" si="9"/>
        <v/>
      </c>
      <c r="U277" s="79" t="str">
        <f t="array" ref="U277">IF($B277="","",IF(INDEX('Your Portfolio Holdings'!$BW$7:$BW$156,match($D277,'Your Portfolio Holdings'!$B$7:$B$156,0),0)&gt;0,PRODUCT(IF(($D$5:$D$2004=$D277)*($C$5:$C$2004="Split")*($B$5:$B$2004&lt;=Dashboard!$C$2)*($B$5:$B$2004&gt;$B277),$J$5:$J$2004,1)),1))</f>
        <v/>
      </c>
      <c r="V277" s="79">
        <f t="shared" si="10"/>
        <v>0</v>
      </c>
      <c r="W277" s="79" t="str">
        <f t="array" ref="W277">IF($B277="","",IF(INDEX('Your Portfolio Holdings'!$BW$7:$BW$156,match($D277,'Your Portfolio Holdings'!$B$7:$B$156,0),0)&gt;0,PRODUCT(IF(($D$5:$D$2004=$D277)*($C$5:$C$2004="Split")*($B$5:$B$2004&lt;=Dashboard!$C$54)*($B$5:$B$2004&gt;$B277),$J$5:$J$2004,1)),1))</f>
        <v/>
      </c>
      <c r="X277" s="79">
        <f t="shared" si="11"/>
        <v>0</v>
      </c>
      <c r="Y277" s="79" t="str">
        <f t="array" ref="Y277">IF($B277="","",IF(INDEX('Your Portfolio Holdings'!$BW$7:$BW$156,match($D277,'Your Portfolio Holdings'!$B$7:$B$156,0),0)&gt;0,PRODUCT(IF(($D$5:$D$2004=$D277)*($C$5:$C$2004="Split")*($B$5:$B$2004&lt;=Dashboard!$C$55)*($B$5:$B$2004&gt;$B277),$J$5:$J$2004,1)),1))</f>
        <v/>
      </c>
      <c r="Z277" s="79">
        <f t="shared" si="12"/>
        <v>0</v>
      </c>
      <c r="AA277" s="79" t="str">
        <f>IF($B276="","",IF(AND($B277&gt;Dashboard!$C$54,$B277&lt;=Dashboard!$C$55,OR($C277="Buy",$C277="Sell",$C277="Dividend",$C277="Return of capital")),MAX(AA$5:AA276)+1,0))</f>
        <v/>
      </c>
      <c r="AB277" s="79" t="str">
        <f>if($B277="","",if($L277=Dashboard!$C$3,"n/a","Currency:"&amp;$L277&amp;Dashboard!$C$3))</f>
        <v/>
      </c>
      <c r="AC277" s="88" t="str">
        <f t="shared" si="13"/>
        <v/>
      </c>
      <c r="AD277" s="89">
        <f t="shared" si="14"/>
        <v>0</v>
      </c>
      <c r="AE277" s="90">
        <f t="shared" si="15"/>
        <v>0</v>
      </c>
    </row>
    <row r="278">
      <c r="A278" s="1"/>
      <c r="B278" s="404"/>
      <c r="C278" s="405"/>
      <c r="D278" s="405"/>
      <c r="E278" s="405"/>
      <c r="F278" s="406"/>
      <c r="G278" s="44">
        <f t="shared" si="1"/>
        <v>0</v>
      </c>
      <c r="H278" s="93"/>
      <c r="I278" s="92"/>
      <c r="J278" s="95"/>
      <c r="K278" s="1"/>
      <c r="L278" s="50" t="str">
        <f t="array" ref="L278">if($B278="","",index(Setup!$C$52:$C$201,match($D278,Setup!$B$52:$B$201,0),0))</f>
        <v/>
      </c>
      <c r="M278" s="52" t="str">
        <f t="shared" si="2"/>
        <v/>
      </c>
      <c r="N278" s="58">
        <f t="shared" si="3"/>
        <v>0</v>
      </c>
      <c r="O278" s="64" t="str">
        <f t="shared" si="4"/>
        <v/>
      </c>
      <c r="P278" s="64">
        <f t="shared" si="5"/>
        <v>0</v>
      </c>
      <c r="Q278" s="64">
        <f t="shared" si="6"/>
        <v>0</v>
      </c>
      <c r="R278" s="68">
        <f t="shared" si="7"/>
        <v>0</v>
      </c>
      <c r="S278" s="68">
        <f t="shared" si="8"/>
        <v>0</v>
      </c>
      <c r="T278" s="71" t="str">
        <f t="shared" si="9"/>
        <v/>
      </c>
      <c r="U278" s="79" t="str">
        <f t="array" ref="U278">IF($B278="","",IF(INDEX('Your Portfolio Holdings'!$BW$7:$BW$156,match($D278,'Your Portfolio Holdings'!$B$7:$B$156,0),0)&gt;0,PRODUCT(IF(($D$5:$D$2004=$D278)*($C$5:$C$2004="Split")*($B$5:$B$2004&lt;=Dashboard!$C$2)*($B$5:$B$2004&gt;$B278),$J$5:$J$2004,1)),1))</f>
        <v/>
      </c>
      <c r="V278" s="79">
        <f t="shared" si="10"/>
        <v>0</v>
      </c>
      <c r="W278" s="79" t="str">
        <f t="array" ref="W278">IF($B278="","",IF(INDEX('Your Portfolio Holdings'!$BW$7:$BW$156,match($D278,'Your Portfolio Holdings'!$B$7:$B$156,0),0)&gt;0,PRODUCT(IF(($D$5:$D$2004=$D278)*($C$5:$C$2004="Split")*($B$5:$B$2004&lt;=Dashboard!$C$54)*($B$5:$B$2004&gt;$B278),$J$5:$J$2004,1)),1))</f>
        <v/>
      </c>
      <c r="X278" s="79">
        <f t="shared" si="11"/>
        <v>0</v>
      </c>
      <c r="Y278" s="79" t="str">
        <f t="array" ref="Y278">IF($B278="","",IF(INDEX('Your Portfolio Holdings'!$BW$7:$BW$156,match($D278,'Your Portfolio Holdings'!$B$7:$B$156,0),0)&gt;0,PRODUCT(IF(($D$5:$D$2004=$D278)*($C$5:$C$2004="Split")*($B$5:$B$2004&lt;=Dashboard!$C$55)*($B$5:$B$2004&gt;$B278),$J$5:$J$2004,1)),1))</f>
        <v/>
      </c>
      <c r="Z278" s="79">
        <f t="shared" si="12"/>
        <v>0</v>
      </c>
      <c r="AA278" s="79" t="str">
        <f>IF($B277="","",IF(AND($B278&gt;Dashboard!$C$54,$B278&lt;=Dashboard!$C$55,OR($C278="Buy",$C278="Sell",$C278="Dividend",$C278="Return of capital")),MAX(AA$5:AA277)+1,0))</f>
        <v/>
      </c>
      <c r="AB278" s="79" t="str">
        <f>if($B278="","",if($L278=Dashboard!$C$3,"n/a","Currency:"&amp;$L278&amp;Dashboard!$C$3))</f>
        <v/>
      </c>
      <c r="AC278" s="88" t="str">
        <f t="shared" si="13"/>
        <v/>
      </c>
      <c r="AD278" s="89">
        <f t="shared" si="14"/>
        <v>0</v>
      </c>
      <c r="AE278" s="90">
        <f t="shared" si="15"/>
        <v>0</v>
      </c>
    </row>
    <row r="279">
      <c r="A279" s="1"/>
      <c r="B279" s="404"/>
      <c r="C279" s="405"/>
      <c r="D279" s="405"/>
      <c r="E279" s="405"/>
      <c r="F279" s="406"/>
      <c r="G279" s="44">
        <f t="shared" si="1"/>
        <v>0</v>
      </c>
      <c r="H279" s="93"/>
      <c r="I279" s="92"/>
      <c r="J279" s="95"/>
      <c r="K279" s="1"/>
      <c r="L279" s="50" t="str">
        <f t="array" ref="L279">if($B279="","",index(Setup!$C$52:$C$201,match($D279,Setup!$B$52:$B$201,0),0))</f>
        <v/>
      </c>
      <c r="M279" s="52" t="str">
        <f t="shared" si="2"/>
        <v/>
      </c>
      <c r="N279" s="58">
        <f t="shared" si="3"/>
        <v>0</v>
      </c>
      <c r="O279" s="64" t="str">
        <f t="shared" si="4"/>
        <v/>
      </c>
      <c r="P279" s="64">
        <f t="shared" si="5"/>
        <v>0</v>
      </c>
      <c r="Q279" s="64">
        <f t="shared" si="6"/>
        <v>0</v>
      </c>
      <c r="R279" s="68">
        <f t="shared" si="7"/>
        <v>0</v>
      </c>
      <c r="S279" s="68">
        <f t="shared" si="8"/>
        <v>0</v>
      </c>
      <c r="T279" s="71" t="str">
        <f t="shared" si="9"/>
        <v/>
      </c>
      <c r="U279" s="79" t="str">
        <f t="array" ref="U279">IF($B279="","",IF(INDEX('Your Portfolio Holdings'!$BW$7:$BW$156,match($D279,'Your Portfolio Holdings'!$B$7:$B$156,0),0)&gt;0,PRODUCT(IF(($D$5:$D$2004=$D279)*($C$5:$C$2004="Split")*($B$5:$B$2004&lt;=Dashboard!$C$2)*($B$5:$B$2004&gt;$B279),$J$5:$J$2004,1)),1))</f>
        <v/>
      </c>
      <c r="V279" s="79">
        <f t="shared" si="10"/>
        <v>0</v>
      </c>
      <c r="W279" s="79" t="str">
        <f t="array" ref="W279">IF($B279="","",IF(INDEX('Your Portfolio Holdings'!$BW$7:$BW$156,match($D279,'Your Portfolio Holdings'!$B$7:$B$156,0),0)&gt;0,PRODUCT(IF(($D$5:$D$2004=$D279)*($C$5:$C$2004="Split")*($B$5:$B$2004&lt;=Dashboard!$C$54)*($B$5:$B$2004&gt;$B279),$J$5:$J$2004,1)),1))</f>
        <v/>
      </c>
      <c r="X279" s="79">
        <f t="shared" si="11"/>
        <v>0</v>
      </c>
      <c r="Y279" s="79" t="str">
        <f t="array" ref="Y279">IF($B279="","",IF(INDEX('Your Portfolio Holdings'!$BW$7:$BW$156,match($D279,'Your Portfolio Holdings'!$B$7:$B$156,0),0)&gt;0,PRODUCT(IF(($D$5:$D$2004=$D279)*($C$5:$C$2004="Split")*($B$5:$B$2004&lt;=Dashboard!$C$55)*($B$5:$B$2004&gt;$B279),$J$5:$J$2004,1)),1))</f>
        <v/>
      </c>
      <c r="Z279" s="79">
        <f t="shared" si="12"/>
        <v>0</v>
      </c>
      <c r="AA279" s="79" t="str">
        <f>IF($B278="","",IF(AND($B279&gt;Dashboard!$C$54,$B279&lt;=Dashboard!$C$55,OR($C279="Buy",$C279="Sell",$C279="Dividend",$C279="Return of capital")),MAX(AA$5:AA278)+1,0))</f>
        <v/>
      </c>
      <c r="AB279" s="79" t="str">
        <f>if($B279="","",if($L279=Dashboard!$C$3,"n/a","Currency:"&amp;$L279&amp;Dashboard!$C$3))</f>
        <v/>
      </c>
      <c r="AC279" s="88" t="str">
        <f t="shared" si="13"/>
        <v/>
      </c>
      <c r="AD279" s="89">
        <f t="shared" si="14"/>
        <v>0</v>
      </c>
      <c r="AE279" s="90">
        <f t="shared" si="15"/>
        <v>0</v>
      </c>
    </row>
    <row r="280">
      <c r="A280" s="1"/>
      <c r="B280" s="404"/>
      <c r="C280" s="405"/>
      <c r="D280" s="405"/>
      <c r="E280" s="405"/>
      <c r="F280" s="406"/>
      <c r="G280" s="44">
        <f t="shared" si="1"/>
        <v>0</v>
      </c>
      <c r="H280" s="93"/>
      <c r="I280" s="92"/>
      <c r="J280" s="95"/>
      <c r="K280" s="1"/>
      <c r="L280" s="50" t="str">
        <f t="array" ref="L280">if($B280="","",index(Setup!$C$52:$C$201,match($D280,Setup!$B$52:$B$201,0),0))</f>
        <v/>
      </c>
      <c r="M280" s="52" t="str">
        <f t="shared" si="2"/>
        <v/>
      </c>
      <c r="N280" s="58">
        <f t="shared" si="3"/>
        <v>0</v>
      </c>
      <c r="O280" s="64" t="str">
        <f t="shared" si="4"/>
        <v/>
      </c>
      <c r="P280" s="64">
        <f t="shared" si="5"/>
        <v>0</v>
      </c>
      <c r="Q280" s="64">
        <f t="shared" si="6"/>
        <v>0</v>
      </c>
      <c r="R280" s="68">
        <f t="shared" si="7"/>
        <v>0</v>
      </c>
      <c r="S280" s="68">
        <f t="shared" si="8"/>
        <v>0</v>
      </c>
      <c r="T280" s="71" t="str">
        <f t="shared" si="9"/>
        <v/>
      </c>
      <c r="U280" s="79" t="str">
        <f t="array" ref="U280">IF($B280="","",IF(INDEX('Your Portfolio Holdings'!$BW$7:$BW$156,match($D280,'Your Portfolio Holdings'!$B$7:$B$156,0),0)&gt;0,PRODUCT(IF(($D$5:$D$2004=$D280)*($C$5:$C$2004="Split")*($B$5:$B$2004&lt;=Dashboard!$C$2)*($B$5:$B$2004&gt;$B280),$J$5:$J$2004,1)),1))</f>
        <v/>
      </c>
      <c r="V280" s="79">
        <f t="shared" si="10"/>
        <v>0</v>
      </c>
      <c r="W280" s="79" t="str">
        <f t="array" ref="W280">IF($B280="","",IF(INDEX('Your Portfolio Holdings'!$BW$7:$BW$156,match($D280,'Your Portfolio Holdings'!$B$7:$B$156,0),0)&gt;0,PRODUCT(IF(($D$5:$D$2004=$D280)*($C$5:$C$2004="Split")*($B$5:$B$2004&lt;=Dashboard!$C$54)*($B$5:$B$2004&gt;$B280),$J$5:$J$2004,1)),1))</f>
        <v/>
      </c>
      <c r="X280" s="79">
        <f t="shared" si="11"/>
        <v>0</v>
      </c>
      <c r="Y280" s="79" t="str">
        <f t="array" ref="Y280">IF($B280="","",IF(INDEX('Your Portfolio Holdings'!$BW$7:$BW$156,match($D280,'Your Portfolio Holdings'!$B$7:$B$156,0),0)&gt;0,PRODUCT(IF(($D$5:$D$2004=$D280)*($C$5:$C$2004="Split")*($B$5:$B$2004&lt;=Dashboard!$C$55)*($B$5:$B$2004&gt;$B280),$J$5:$J$2004,1)),1))</f>
        <v/>
      </c>
      <c r="Z280" s="79">
        <f t="shared" si="12"/>
        <v>0</v>
      </c>
      <c r="AA280" s="79" t="str">
        <f>IF($B279="","",IF(AND($B280&gt;Dashboard!$C$54,$B280&lt;=Dashboard!$C$55,OR($C280="Buy",$C280="Sell",$C280="Dividend",$C280="Return of capital")),MAX(AA$5:AA279)+1,0))</f>
        <v/>
      </c>
      <c r="AB280" s="79" t="str">
        <f>if($B280="","",if($L280=Dashboard!$C$3,"n/a","Currency:"&amp;$L280&amp;Dashboard!$C$3))</f>
        <v/>
      </c>
      <c r="AC280" s="88" t="str">
        <f t="shared" si="13"/>
        <v/>
      </c>
      <c r="AD280" s="89">
        <f t="shared" si="14"/>
        <v>0</v>
      </c>
      <c r="AE280" s="90">
        <f t="shared" si="15"/>
        <v>0</v>
      </c>
    </row>
    <row r="281">
      <c r="A281" s="1"/>
      <c r="B281" s="404"/>
      <c r="C281" s="405"/>
      <c r="D281" s="405"/>
      <c r="E281" s="405"/>
      <c r="F281" s="406"/>
      <c r="G281" s="44">
        <f t="shared" si="1"/>
        <v>0</v>
      </c>
      <c r="H281" s="93"/>
      <c r="I281" s="92"/>
      <c r="J281" s="95"/>
      <c r="K281" s="1"/>
      <c r="L281" s="50" t="str">
        <f t="array" ref="L281">if($B281="","",index(Setup!$C$52:$C$201,match($D281,Setup!$B$52:$B$201,0),0))</f>
        <v/>
      </c>
      <c r="M281" s="52" t="str">
        <f t="shared" si="2"/>
        <v/>
      </c>
      <c r="N281" s="58">
        <f t="shared" si="3"/>
        <v>0</v>
      </c>
      <c r="O281" s="64" t="str">
        <f t="shared" si="4"/>
        <v/>
      </c>
      <c r="P281" s="64">
        <f t="shared" si="5"/>
        <v>0</v>
      </c>
      <c r="Q281" s="64">
        <f t="shared" si="6"/>
        <v>0</v>
      </c>
      <c r="R281" s="68">
        <f t="shared" si="7"/>
        <v>0</v>
      </c>
      <c r="S281" s="68">
        <f t="shared" si="8"/>
        <v>0</v>
      </c>
      <c r="T281" s="71" t="str">
        <f t="shared" si="9"/>
        <v/>
      </c>
      <c r="U281" s="79" t="str">
        <f t="array" ref="U281">IF($B281="","",IF(INDEX('Your Portfolio Holdings'!$BW$7:$BW$156,match($D281,'Your Portfolio Holdings'!$B$7:$B$156,0),0)&gt;0,PRODUCT(IF(($D$5:$D$2004=$D281)*($C$5:$C$2004="Split")*($B$5:$B$2004&lt;=Dashboard!$C$2)*($B$5:$B$2004&gt;$B281),$J$5:$J$2004,1)),1))</f>
        <v/>
      </c>
      <c r="V281" s="79">
        <f t="shared" si="10"/>
        <v>0</v>
      </c>
      <c r="W281" s="79" t="str">
        <f t="array" ref="W281">IF($B281="","",IF(INDEX('Your Portfolio Holdings'!$BW$7:$BW$156,match($D281,'Your Portfolio Holdings'!$B$7:$B$156,0),0)&gt;0,PRODUCT(IF(($D$5:$D$2004=$D281)*($C$5:$C$2004="Split")*($B$5:$B$2004&lt;=Dashboard!$C$54)*($B$5:$B$2004&gt;$B281),$J$5:$J$2004,1)),1))</f>
        <v/>
      </c>
      <c r="X281" s="79">
        <f t="shared" si="11"/>
        <v>0</v>
      </c>
      <c r="Y281" s="79" t="str">
        <f t="array" ref="Y281">IF($B281="","",IF(INDEX('Your Portfolio Holdings'!$BW$7:$BW$156,match($D281,'Your Portfolio Holdings'!$B$7:$B$156,0),0)&gt;0,PRODUCT(IF(($D$5:$D$2004=$D281)*($C$5:$C$2004="Split")*($B$5:$B$2004&lt;=Dashboard!$C$55)*($B$5:$B$2004&gt;$B281),$J$5:$J$2004,1)),1))</f>
        <v/>
      </c>
      <c r="Z281" s="79">
        <f t="shared" si="12"/>
        <v>0</v>
      </c>
      <c r="AA281" s="79" t="str">
        <f>IF($B280="","",IF(AND($B281&gt;Dashboard!$C$54,$B281&lt;=Dashboard!$C$55,OR($C281="Buy",$C281="Sell",$C281="Dividend",$C281="Return of capital")),MAX(AA$5:AA280)+1,0))</f>
        <v/>
      </c>
      <c r="AB281" s="79" t="str">
        <f>if($B281="","",if($L281=Dashboard!$C$3,"n/a","Currency:"&amp;$L281&amp;Dashboard!$C$3))</f>
        <v/>
      </c>
      <c r="AC281" s="88" t="str">
        <f t="shared" si="13"/>
        <v/>
      </c>
      <c r="AD281" s="89">
        <f t="shared" si="14"/>
        <v>0</v>
      </c>
      <c r="AE281" s="90">
        <f t="shared" si="15"/>
        <v>0</v>
      </c>
    </row>
    <row r="282">
      <c r="A282" s="1"/>
      <c r="B282" s="404"/>
      <c r="C282" s="405"/>
      <c r="D282" s="405"/>
      <c r="E282" s="405"/>
      <c r="F282" s="406"/>
      <c r="G282" s="44">
        <f t="shared" si="1"/>
        <v>0</v>
      </c>
      <c r="H282" s="93"/>
      <c r="I282" s="92"/>
      <c r="J282" s="95"/>
      <c r="K282" s="1"/>
      <c r="L282" s="50" t="str">
        <f t="array" ref="L282">if($B282="","",index(Setup!$C$52:$C$201,match($D282,Setup!$B$52:$B$201,0),0))</f>
        <v/>
      </c>
      <c r="M282" s="52" t="str">
        <f t="shared" si="2"/>
        <v/>
      </c>
      <c r="N282" s="58">
        <f t="shared" si="3"/>
        <v>0</v>
      </c>
      <c r="O282" s="64" t="str">
        <f t="shared" si="4"/>
        <v/>
      </c>
      <c r="P282" s="64">
        <f t="shared" si="5"/>
        <v>0</v>
      </c>
      <c r="Q282" s="64">
        <f t="shared" si="6"/>
        <v>0</v>
      </c>
      <c r="R282" s="68">
        <f t="shared" si="7"/>
        <v>0</v>
      </c>
      <c r="S282" s="68">
        <f t="shared" si="8"/>
        <v>0</v>
      </c>
      <c r="T282" s="71" t="str">
        <f t="shared" si="9"/>
        <v/>
      </c>
      <c r="U282" s="79" t="str">
        <f t="array" ref="U282">IF($B282="","",IF(INDEX('Your Portfolio Holdings'!$BW$7:$BW$156,match($D282,'Your Portfolio Holdings'!$B$7:$B$156,0),0)&gt;0,PRODUCT(IF(($D$5:$D$2004=$D282)*($C$5:$C$2004="Split")*($B$5:$B$2004&lt;=Dashboard!$C$2)*($B$5:$B$2004&gt;$B282),$J$5:$J$2004,1)),1))</f>
        <v/>
      </c>
      <c r="V282" s="79">
        <f t="shared" si="10"/>
        <v>0</v>
      </c>
      <c r="W282" s="79" t="str">
        <f t="array" ref="W282">IF($B282="","",IF(INDEX('Your Portfolio Holdings'!$BW$7:$BW$156,match($D282,'Your Portfolio Holdings'!$B$7:$B$156,0),0)&gt;0,PRODUCT(IF(($D$5:$D$2004=$D282)*($C$5:$C$2004="Split")*($B$5:$B$2004&lt;=Dashboard!$C$54)*($B$5:$B$2004&gt;$B282),$J$5:$J$2004,1)),1))</f>
        <v/>
      </c>
      <c r="X282" s="79">
        <f t="shared" si="11"/>
        <v>0</v>
      </c>
      <c r="Y282" s="79" t="str">
        <f t="array" ref="Y282">IF($B282="","",IF(INDEX('Your Portfolio Holdings'!$BW$7:$BW$156,match($D282,'Your Portfolio Holdings'!$B$7:$B$156,0),0)&gt;0,PRODUCT(IF(($D$5:$D$2004=$D282)*($C$5:$C$2004="Split")*($B$5:$B$2004&lt;=Dashboard!$C$55)*($B$5:$B$2004&gt;$B282),$J$5:$J$2004,1)),1))</f>
        <v/>
      </c>
      <c r="Z282" s="79">
        <f t="shared" si="12"/>
        <v>0</v>
      </c>
      <c r="AA282" s="79" t="str">
        <f>IF($B281="","",IF(AND($B282&gt;Dashboard!$C$54,$B282&lt;=Dashboard!$C$55,OR($C282="Buy",$C282="Sell",$C282="Dividend",$C282="Return of capital")),MAX(AA$5:AA281)+1,0))</f>
        <v/>
      </c>
      <c r="AB282" s="79" t="str">
        <f>if($B282="","",if($L282=Dashboard!$C$3,"n/a","Currency:"&amp;$L282&amp;Dashboard!$C$3))</f>
        <v/>
      </c>
      <c r="AC282" s="88" t="str">
        <f t="shared" si="13"/>
        <v/>
      </c>
      <c r="AD282" s="89">
        <f t="shared" si="14"/>
        <v>0</v>
      </c>
      <c r="AE282" s="90">
        <f t="shared" si="15"/>
        <v>0</v>
      </c>
    </row>
    <row r="283">
      <c r="A283" s="1"/>
      <c r="B283" s="404"/>
      <c r="C283" s="405"/>
      <c r="D283" s="405"/>
      <c r="E283" s="405"/>
      <c r="F283" s="406"/>
      <c r="G283" s="44">
        <f t="shared" si="1"/>
        <v>0</v>
      </c>
      <c r="H283" s="93"/>
      <c r="I283" s="92"/>
      <c r="J283" s="95"/>
      <c r="K283" s="1"/>
      <c r="L283" s="50" t="str">
        <f t="array" ref="L283">if($B283="","",index(Setup!$C$52:$C$201,match($D283,Setup!$B$52:$B$201,0),0))</f>
        <v/>
      </c>
      <c r="M283" s="52" t="str">
        <f t="shared" si="2"/>
        <v/>
      </c>
      <c r="N283" s="58">
        <f t="shared" si="3"/>
        <v>0</v>
      </c>
      <c r="O283" s="64" t="str">
        <f t="shared" si="4"/>
        <v/>
      </c>
      <c r="P283" s="64">
        <f t="shared" si="5"/>
        <v>0</v>
      </c>
      <c r="Q283" s="64">
        <f t="shared" si="6"/>
        <v>0</v>
      </c>
      <c r="R283" s="68">
        <f t="shared" si="7"/>
        <v>0</v>
      </c>
      <c r="S283" s="68">
        <f t="shared" si="8"/>
        <v>0</v>
      </c>
      <c r="T283" s="71" t="str">
        <f t="shared" si="9"/>
        <v/>
      </c>
      <c r="U283" s="79" t="str">
        <f t="array" ref="U283">IF($B283="","",IF(INDEX('Your Portfolio Holdings'!$BW$7:$BW$156,match($D283,'Your Portfolio Holdings'!$B$7:$B$156,0),0)&gt;0,PRODUCT(IF(($D$5:$D$2004=$D283)*($C$5:$C$2004="Split")*($B$5:$B$2004&lt;=Dashboard!$C$2)*($B$5:$B$2004&gt;$B283),$J$5:$J$2004,1)),1))</f>
        <v/>
      </c>
      <c r="V283" s="79">
        <f t="shared" si="10"/>
        <v>0</v>
      </c>
      <c r="W283" s="79" t="str">
        <f t="array" ref="W283">IF($B283="","",IF(INDEX('Your Portfolio Holdings'!$BW$7:$BW$156,match($D283,'Your Portfolio Holdings'!$B$7:$B$156,0),0)&gt;0,PRODUCT(IF(($D$5:$D$2004=$D283)*($C$5:$C$2004="Split")*($B$5:$B$2004&lt;=Dashboard!$C$54)*($B$5:$B$2004&gt;$B283),$J$5:$J$2004,1)),1))</f>
        <v/>
      </c>
      <c r="X283" s="79">
        <f t="shared" si="11"/>
        <v>0</v>
      </c>
      <c r="Y283" s="79" t="str">
        <f t="array" ref="Y283">IF($B283="","",IF(INDEX('Your Portfolio Holdings'!$BW$7:$BW$156,match($D283,'Your Portfolio Holdings'!$B$7:$B$156,0),0)&gt;0,PRODUCT(IF(($D$5:$D$2004=$D283)*($C$5:$C$2004="Split")*($B$5:$B$2004&lt;=Dashboard!$C$55)*($B$5:$B$2004&gt;$B283),$J$5:$J$2004,1)),1))</f>
        <v/>
      </c>
      <c r="Z283" s="79">
        <f t="shared" si="12"/>
        <v>0</v>
      </c>
      <c r="AA283" s="79" t="str">
        <f>IF($B282="","",IF(AND($B283&gt;Dashboard!$C$54,$B283&lt;=Dashboard!$C$55,OR($C283="Buy",$C283="Sell",$C283="Dividend",$C283="Return of capital")),MAX(AA$5:AA282)+1,0))</f>
        <v/>
      </c>
      <c r="AB283" s="79" t="str">
        <f>if($B283="","",if($L283=Dashboard!$C$3,"n/a","Currency:"&amp;$L283&amp;Dashboard!$C$3))</f>
        <v/>
      </c>
      <c r="AC283" s="88" t="str">
        <f t="shared" si="13"/>
        <v/>
      </c>
      <c r="AD283" s="89">
        <f t="shared" si="14"/>
        <v>0</v>
      </c>
      <c r="AE283" s="90">
        <f t="shared" si="15"/>
        <v>0</v>
      </c>
    </row>
    <row r="284">
      <c r="A284" s="1"/>
      <c r="B284" s="404"/>
      <c r="C284" s="405"/>
      <c r="D284" s="405"/>
      <c r="E284" s="405"/>
      <c r="F284" s="406"/>
      <c r="G284" s="44">
        <f t="shared" si="1"/>
        <v>0</v>
      </c>
      <c r="H284" s="93"/>
      <c r="I284" s="92"/>
      <c r="J284" s="95"/>
      <c r="K284" s="1"/>
      <c r="L284" s="50" t="str">
        <f t="array" ref="L284">if($B284="","",index(Setup!$C$52:$C$201,match($D284,Setup!$B$52:$B$201,0),0))</f>
        <v/>
      </c>
      <c r="M284" s="52" t="str">
        <f t="shared" si="2"/>
        <v/>
      </c>
      <c r="N284" s="58">
        <f t="shared" si="3"/>
        <v>0</v>
      </c>
      <c r="O284" s="64" t="str">
        <f t="shared" si="4"/>
        <v/>
      </c>
      <c r="P284" s="64">
        <f t="shared" si="5"/>
        <v>0</v>
      </c>
      <c r="Q284" s="64">
        <f t="shared" si="6"/>
        <v>0</v>
      </c>
      <c r="R284" s="68">
        <f t="shared" si="7"/>
        <v>0</v>
      </c>
      <c r="S284" s="68">
        <f t="shared" si="8"/>
        <v>0</v>
      </c>
      <c r="T284" s="71" t="str">
        <f t="shared" si="9"/>
        <v/>
      </c>
      <c r="U284" s="79" t="str">
        <f t="array" ref="U284">IF($B284="","",IF(INDEX('Your Portfolio Holdings'!$BW$7:$BW$156,match($D284,'Your Portfolio Holdings'!$B$7:$B$156,0),0)&gt;0,PRODUCT(IF(($D$5:$D$2004=$D284)*($C$5:$C$2004="Split")*($B$5:$B$2004&lt;=Dashboard!$C$2)*($B$5:$B$2004&gt;$B284),$J$5:$J$2004,1)),1))</f>
        <v/>
      </c>
      <c r="V284" s="79">
        <f t="shared" si="10"/>
        <v>0</v>
      </c>
      <c r="W284" s="79" t="str">
        <f t="array" ref="W284">IF($B284="","",IF(INDEX('Your Portfolio Holdings'!$BW$7:$BW$156,match($D284,'Your Portfolio Holdings'!$B$7:$B$156,0),0)&gt;0,PRODUCT(IF(($D$5:$D$2004=$D284)*($C$5:$C$2004="Split")*($B$5:$B$2004&lt;=Dashboard!$C$54)*($B$5:$B$2004&gt;$B284),$J$5:$J$2004,1)),1))</f>
        <v/>
      </c>
      <c r="X284" s="79">
        <f t="shared" si="11"/>
        <v>0</v>
      </c>
      <c r="Y284" s="79" t="str">
        <f t="array" ref="Y284">IF($B284="","",IF(INDEX('Your Portfolio Holdings'!$BW$7:$BW$156,match($D284,'Your Portfolio Holdings'!$B$7:$B$156,0),0)&gt;0,PRODUCT(IF(($D$5:$D$2004=$D284)*($C$5:$C$2004="Split")*($B$5:$B$2004&lt;=Dashboard!$C$55)*($B$5:$B$2004&gt;$B284),$J$5:$J$2004,1)),1))</f>
        <v/>
      </c>
      <c r="Z284" s="79">
        <f t="shared" si="12"/>
        <v>0</v>
      </c>
      <c r="AA284" s="79" t="str">
        <f>IF($B283="","",IF(AND($B284&gt;Dashboard!$C$54,$B284&lt;=Dashboard!$C$55,OR($C284="Buy",$C284="Sell",$C284="Dividend",$C284="Return of capital")),MAX(AA$5:AA283)+1,0))</f>
        <v/>
      </c>
      <c r="AB284" s="79" t="str">
        <f>if($B284="","",if($L284=Dashboard!$C$3,"n/a","Currency:"&amp;$L284&amp;Dashboard!$C$3))</f>
        <v/>
      </c>
      <c r="AC284" s="88" t="str">
        <f t="shared" si="13"/>
        <v/>
      </c>
      <c r="AD284" s="89">
        <f t="shared" si="14"/>
        <v>0</v>
      </c>
      <c r="AE284" s="90">
        <f t="shared" si="15"/>
        <v>0</v>
      </c>
    </row>
    <row r="285">
      <c r="A285" s="1"/>
      <c r="B285" s="404"/>
      <c r="C285" s="405"/>
      <c r="D285" s="405"/>
      <c r="E285" s="405"/>
      <c r="F285" s="406"/>
      <c r="G285" s="44">
        <f t="shared" si="1"/>
        <v>0</v>
      </c>
      <c r="H285" s="93"/>
      <c r="I285" s="92"/>
      <c r="J285" s="95"/>
      <c r="K285" s="1"/>
      <c r="L285" s="50" t="str">
        <f t="array" ref="L285">if($B285="","",index(Setup!$C$52:$C$201,match($D285,Setup!$B$52:$B$201,0),0))</f>
        <v/>
      </c>
      <c r="M285" s="52" t="str">
        <f t="shared" si="2"/>
        <v/>
      </c>
      <c r="N285" s="58">
        <f t="shared" si="3"/>
        <v>0</v>
      </c>
      <c r="O285" s="64" t="str">
        <f t="shared" si="4"/>
        <v/>
      </c>
      <c r="P285" s="64">
        <f t="shared" si="5"/>
        <v>0</v>
      </c>
      <c r="Q285" s="64">
        <f t="shared" si="6"/>
        <v>0</v>
      </c>
      <c r="R285" s="68">
        <f t="shared" si="7"/>
        <v>0</v>
      </c>
      <c r="S285" s="68">
        <f t="shared" si="8"/>
        <v>0</v>
      </c>
      <c r="T285" s="71" t="str">
        <f t="shared" si="9"/>
        <v/>
      </c>
      <c r="U285" s="79" t="str">
        <f t="array" ref="U285">IF($B285="","",IF(INDEX('Your Portfolio Holdings'!$BW$7:$BW$156,match($D285,'Your Portfolio Holdings'!$B$7:$B$156,0),0)&gt;0,PRODUCT(IF(($D$5:$D$2004=$D285)*($C$5:$C$2004="Split")*($B$5:$B$2004&lt;=Dashboard!$C$2)*($B$5:$B$2004&gt;$B285),$J$5:$J$2004,1)),1))</f>
        <v/>
      </c>
      <c r="V285" s="79">
        <f t="shared" si="10"/>
        <v>0</v>
      </c>
      <c r="W285" s="79" t="str">
        <f t="array" ref="W285">IF($B285="","",IF(INDEX('Your Portfolio Holdings'!$BW$7:$BW$156,match($D285,'Your Portfolio Holdings'!$B$7:$B$156,0),0)&gt;0,PRODUCT(IF(($D$5:$D$2004=$D285)*($C$5:$C$2004="Split")*($B$5:$B$2004&lt;=Dashboard!$C$54)*($B$5:$B$2004&gt;$B285),$J$5:$J$2004,1)),1))</f>
        <v/>
      </c>
      <c r="X285" s="79">
        <f t="shared" si="11"/>
        <v>0</v>
      </c>
      <c r="Y285" s="79" t="str">
        <f t="array" ref="Y285">IF($B285="","",IF(INDEX('Your Portfolio Holdings'!$BW$7:$BW$156,match($D285,'Your Portfolio Holdings'!$B$7:$B$156,0),0)&gt;0,PRODUCT(IF(($D$5:$D$2004=$D285)*($C$5:$C$2004="Split")*($B$5:$B$2004&lt;=Dashboard!$C$55)*($B$5:$B$2004&gt;$B285),$J$5:$J$2004,1)),1))</f>
        <v/>
      </c>
      <c r="Z285" s="79">
        <f t="shared" si="12"/>
        <v>0</v>
      </c>
      <c r="AA285" s="79" t="str">
        <f>IF($B284="","",IF(AND($B285&gt;Dashboard!$C$54,$B285&lt;=Dashboard!$C$55,OR($C285="Buy",$C285="Sell",$C285="Dividend",$C285="Return of capital")),MAX(AA$5:AA284)+1,0))</f>
        <v/>
      </c>
      <c r="AB285" s="79" t="str">
        <f>if($B285="","",if($L285=Dashboard!$C$3,"n/a","Currency:"&amp;$L285&amp;Dashboard!$C$3))</f>
        <v/>
      </c>
      <c r="AC285" s="88" t="str">
        <f t="shared" si="13"/>
        <v/>
      </c>
      <c r="AD285" s="89">
        <f t="shared" si="14"/>
        <v>0</v>
      </c>
      <c r="AE285" s="90">
        <f t="shared" si="15"/>
        <v>0</v>
      </c>
    </row>
    <row r="286">
      <c r="A286" s="1"/>
      <c r="B286" s="404"/>
      <c r="C286" s="405"/>
      <c r="D286" s="405"/>
      <c r="E286" s="405"/>
      <c r="F286" s="406"/>
      <c r="G286" s="44">
        <f t="shared" si="1"/>
        <v>0</v>
      </c>
      <c r="H286" s="93"/>
      <c r="I286" s="92"/>
      <c r="J286" s="95"/>
      <c r="K286" s="1"/>
      <c r="L286" s="50" t="str">
        <f t="array" ref="L286">if($B286="","",index(Setup!$C$52:$C$201,match($D286,Setup!$B$52:$B$201,0),0))</f>
        <v/>
      </c>
      <c r="M286" s="52" t="str">
        <f t="shared" si="2"/>
        <v/>
      </c>
      <c r="N286" s="58">
        <f t="shared" si="3"/>
        <v>0</v>
      </c>
      <c r="O286" s="64" t="str">
        <f t="shared" si="4"/>
        <v/>
      </c>
      <c r="P286" s="64">
        <f t="shared" si="5"/>
        <v>0</v>
      </c>
      <c r="Q286" s="64">
        <f t="shared" si="6"/>
        <v>0</v>
      </c>
      <c r="R286" s="68">
        <f t="shared" si="7"/>
        <v>0</v>
      </c>
      <c r="S286" s="68">
        <f t="shared" si="8"/>
        <v>0</v>
      </c>
      <c r="T286" s="71" t="str">
        <f t="shared" si="9"/>
        <v/>
      </c>
      <c r="U286" s="79" t="str">
        <f t="array" ref="U286">IF($B286="","",IF(INDEX('Your Portfolio Holdings'!$BW$7:$BW$156,match($D286,'Your Portfolio Holdings'!$B$7:$B$156,0),0)&gt;0,PRODUCT(IF(($D$5:$D$2004=$D286)*($C$5:$C$2004="Split")*($B$5:$B$2004&lt;=Dashboard!$C$2)*($B$5:$B$2004&gt;$B286),$J$5:$J$2004,1)),1))</f>
        <v/>
      </c>
      <c r="V286" s="79">
        <f t="shared" si="10"/>
        <v>0</v>
      </c>
      <c r="W286" s="79" t="str">
        <f t="array" ref="W286">IF($B286="","",IF(INDEX('Your Portfolio Holdings'!$BW$7:$BW$156,match($D286,'Your Portfolio Holdings'!$B$7:$B$156,0),0)&gt;0,PRODUCT(IF(($D$5:$D$2004=$D286)*($C$5:$C$2004="Split")*($B$5:$B$2004&lt;=Dashboard!$C$54)*($B$5:$B$2004&gt;$B286),$J$5:$J$2004,1)),1))</f>
        <v/>
      </c>
      <c r="X286" s="79">
        <f t="shared" si="11"/>
        <v>0</v>
      </c>
      <c r="Y286" s="79" t="str">
        <f t="array" ref="Y286">IF($B286="","",IF(INDEX('Your Portfolio Holdings'!$BW$7:$BW$156,match($D286,'Your Portfolio Holdings'!$B$7:$B$156,0),0)&gt;0,PRODUCT(IF(($D$5:$D$2004=$D286)*($C$5:$C$2004="Split")*($B$5:$B$2004&lt;=Dashboard!$C$55)*($B$5:$B$2004&gt;$B286),$J$5:$J$2004,1)),1))</f>
        <v/>
      </c>
      <c r="Z286" s="79">
        <f t="shared" si="12"/>
        <v>0</v>
      </c>
      <c r="AA286" s="79" t="str">
        <f>IF($B285="","",IF(AND($B286&gt;Dashboard!$C$54,$B286&lt;=Dashboard!$C$55,OR($C286="Buy",$C286="Sell",$C286="Dividend",$C286="Return of capital")),MAX(AA$5:AA285)+1,0))</f>
        <v/>
      </c>
      <c r="AB286" s="79" t="str">
        <f>if($B286="","",if($L286=Dashboard!$C$3,"n/a","Currency:"&amp;$L286&amp;Dashboard!$C$3))</f>
        <v/>
      </c>
      <c r="AC286" s="88" t="str">
        <f t="shared" si="13"/>
        <v/>
      </c>
      <c r="AD286" s="89">
        <f t="shared" si="14"/>
        <v>0</v>
      </c>
      <c r="AE286" s="90">
        <f t="shared" si="15"/>
        <v>0</v>
      </c>
    </row>
    <row r="287">
      <c r="A287" s="1"/>
      <c r="B287" s="404"/>
      <c r="C287" s="405"/>
      <c r="D287" s="405"/>
      <c r="E287" s="405"/>
      <c r="F287" s="406"/>
      <c r="G287" s="44">
        <f t="shared" si="1"/>
        <v>0</v>
      </c>
      <c r="H287" s="93"/>
      <c r="I287" s="92"/>
      <c r="J287" s="95"/>
      <c r="K287" s="1"/>
      <c r="L287" s="50" t="str">
        <f t="array" ref="L287">if($B287="","",index(Setup!$C$52:$C$201,match($D287,Setup!$B$52:$B$201,0),0))</f>
        <v/>
      </c>
      <c r="M287" s="52" t="str">
        <f t="shared" si="2"/>
        <v/>
      </c>
      <c r="N287" s="58">
        <f t="shared" si="3"/>
        <v>0</v>
      </c>
      <c r="O287" s="64" t="str">
        <f t="shared" si="4"/>
        <v/>
      </c>
      <c r="P287" s="64">
        <f t="shared" si="5"/>
        <v>0</v>
      </c>
      <c r="Q287" s="64">
        <f t="shared" si="6"/>
        <v>0</v>
      </c>
      <c r="R287" s="68">
        <f t="shared" si="7"/>
        <v>0</v>
      </c>
      <c r="S287" s="68">
        <f t="shared" si="8"/>
        <v>0</v>
      </c>
      <c r="T287" s="71" t="str">
        <f t="shared" si="9"/>
        <v/>
      </c>
      <c r="U287" s="79" t="str">
        <f t="array" ref="U287">IF($B287="","",IF(INDEX('Your Portfolio Holdings'!$BW$7:$BW$156,match($D287,'Your Portfolio Holdings'!$B$7:$B$156,0),0)&gt;0,PRODUCT(IF(($D$5:$D$2004=$D287)*($C$5:$C$2004="Split")*($B$5:$B$2004&lt;=Dashboard!$C$2)*($B$5:$B$2004&gt;$B287),$J$5:$J$2004,1)),1))</f>
        <v/>
      </c>
      <c r="V287" s="79">
        <f t="shared" si="10"/>
        <v>0</v>
      </c>
      <c r="W287" s="79" t="str">
        <f t="array" ref="W287">IF($B287="","",IF(INDEX('Your Portfolio Holdings'!$BW$7:$BW$156,match($D287,'Your Portfolio Holdings'!$B$7:$B$156,0),0)&gt;0,PRODUCT(IF(($D$5:$D$2004=$D287)*($C$5:$C$2004="Split")*($B$5:$B$2004&lt;=Dashboard!$C$54)*($B$5:$B$2004&gt;$B287),$J$5:$J$2004,1)),1))</f>
        <v/>
      </c>
      <c r="X287" s="79">
        <f t="shared" si="11"/>
        <v>0</v>
      </c>
      <c r="Y287" s="79" t="str">
        <f t="array" ref="Y287">IF($B287="","",IF(INDEX('Your Portfolio Holdings'!$BW$7:$BW$156,match($D287,'Your Portfolio Holdings'!$B$7:$B$156,0),0)&gt;0,PRODUCT(IF(($D$5:$D$2004=$D287)*($C$5:$C$2004="Split")*($B$5:$B$2004&lt;=Dashboard!$C$55)*($B$5:$B$2004&gt;$B287),$J$5:$J$2004,1)),1))</f>
        <v/>
      </c>
      <c r="Z287" s="79">
        <f t="shared" si="12"/>
        <v>0</v>
      </c>
      <c r="AA287" s="79" t="str">
        <f>IF($B286="","",IF(AND($B287&gt;Dashboard!$C$54,$B287&lt;=Dashboard!$C$55,OR($C287="Buy",$C287="Sell",$C287="Dividend",$C287="Return of capital")),MAX(AA$5:AA286)+1,0))</f>
        <v/>
      </c>
      <c r="AB287" s="79" t="str">
        <f>if($B287="","",if($L287=Dashboard!$C$3,"n/a","Currency:"&amp;$L287&amp;Dashboard!$C$3))</f>
        <v/>
      </c>
      <c r="AC287" s="88" t="str">
        <f t="shared" si="13"/>
        <v/>
      </c>
      <c r="AD287" s="89">
        <f t="shared" si="14"/>
        <v>0</v>
      </c>
      <c r="AE287" s="90">
        <f t="shared" si="15"/>
        <v>0</v>
      </c>
    </row>
    <row r="288">
      <c r="A288" s="1"/>
      <c r="B288" s="404"/>
      <c r="C288" s="405"/>
      <c r="D288" s="405"/>
      <c r="E288" s="405"/>
      <c r="F288" s="406"/>
      <c r="G288" s="44">
        <f t="shared" si="1"/>
        <v>0</v>
      </c>
      <c r="H288" s="93"/>
      <c r="I288" s="92"/>
      <c r="J288" s="95"/>
      <c r="K288" s="1"/>
      <c r="L288" s="50" t="str">
        <f t="array" ref="L288">if($B288="","",index(Setup!$C$52:$C$201,match($D288,Setup!$B$52:$B$201,0),0))</f>
        <v/>
      </c>
      <c r="M288" s="52" t="str">
        <f t="shared" si="2"/>
        <v/>
      </c>
      <c r="N288" s="58">
        <f t="shared" si="3"/>
        <v>0</v>
      </c>
      <c r="O288" s="64" t="str">
        <f t="shared" si="4"/>
        <v/>
      </c>
      <c r="P288" s="64">
        <f t="shared" si="5"/>
        <v>0</v>
      </c>
      <c r="Q288" s="64">
        <f t="shared" si="6"/>
        <v>0</v>
      </c>
      <c r="R288" s="68">
        <f t="shared" si="7"/>
        <v>0</v>
      </c>
      <c r="S288" s="68">
        <f t="shared" si="8"/>
        <v>0</v>
      </c>
      <c r="T288" s="71" t="str">
        <f t="shared" si="9"/>
        <v/>
      </c>
      <c r="U288" s="79" t="str">
        <f t="array" ref="U288">IF($B288="","",IF(INDEX('Your Portfolio Holdings'!$BW$7:$BW$156,match($D288,'Your Portfolio Holdings'!$B$7:$B$156,0),0)&gt;0,PRODUCT(IF(($D$5:$D$2004=$D288)*($C$5:$C$2004="Split")*($B$5:$B$2004&lt;=Dashboard!$C$2)*($B$5:$B$2004&gt;$B288),$J$5:$J$2004,1)),1))</f>
        <v/>
      </c>
      <c r="V288" s="79">
        <f t="shared" si="10"/>
        <v>0</v>
      </c>
      <c r="W288" s="79" t="str">
        <f t="array" ref="W288">IF($B288="","",IF(INDEX('Your Portfolio Holdings'!$BW$7:$BW$156,match($D288,'Your Portfolio Holdings'!$B$7:$B$156,0),0)&gt;0,PRODUCT(IF(($D$5:$D$2004=$D288)*($C$5:$C$2004="Split")*($B$5:$B$2004&lt;=Dashboard!$C$54)*($B$5:$B$2004&gt;$B288),$J$5:$J$2004,1)),1))</f>
        <v/>
      </c>
      <c r="X288" s="79">
        <f t="shared" si="11"/>
        <v>0</v>
      </c>
      <c r="Y288" s="79" t="str">
        <f t="array" ref="Y288">IF($B288="","",IF(INDEX('Your Portfolio Holdings'!$BW$7:$BW$156,match($D288,'Your Portfolio Holdings'!$B$7:$B$156,0),0)&gt;0,PRODUCT(IF(($D$5:$D$2004=$D288)*($C$5:$C$2004="Split")*($B$5:$B$2004&lt;=Dashboard!$C$55)*($B$5:$B$2004&gt;$B288),$J$5:$J$2004,1)),1))</f>
        <v/>
      </c>
      <c r="Z288" s="79">
        <f t="shared" si="12"/>
        <v>0</v>
      </c>
      <c r="AA288" s="79" t="str">
        <f>IF($B287="","",IF(AND($B288&gt;Dashboard!$C$54,$B288&lt;=Dashboard!$C$55,OR($C288="Buy",$C288="Sell",$C288="Dividend",$C288="Return of capital")),MAX(AA$5:AA287)+1,0))</f>
        <v/>
      </c>
      <c r="AB288" s="79" t="str">
        <f>if($B288="","",if($L288=Dashboard!$C$3,"n/a","Currency:"&amp;$L288&amp;Dashboard!$C$3))</f>
        <v/>
      </c>
      <c r="AC288" s="88" t="str">
        <f t="shared" si="13"/>
        <v/>
      </c>
      <c r="AD288" s="89">
        <f t="shared" si="14"/>
        <v>0</v>
      </c>
      <c r="AE288" s="90">
        <f t="shared" si="15"/>
        <v>0</v>
      </c>
    </row>
    <row r="289">
      <c r="A289" s="1"/>
      <c r="B289" s="404"/>
      <c r="C289" s="405"/>
      <c r="D289" s="405"/>
      <c r="E289" s="405"/>
      <c r="F289" s="406"/>
      <c r="G289" s="44">
        <f t="shared" si="1"/>
        <v>0</v>
      </c>
      <c r="H289" s="93"/>
      <c r="I289" s="92"/>
      <c r="J289" s="95"/>
      <c r="K289" s="1"/>
      <c r="L289" s="50" t="str">
        <f t="array" ref="L289">if($B289="","",index(Setup!$C$52:$C$201,match($D289,Setup!$B$52:$B$201,0),0))</f>
        <v/>
      </c>
      <c r="M289" s="52" t="str">
        <f t="shared" si="2"/>
        <v/>
      </c>
      <c r="N289" s="58">
        <f t="shared" si="3"/>
        <v>0</v>
      </c>
      <c r="O289" s="64" t="str">
        <f t="shared" si="4"/>
        <v/>
      </c>
      <c r="P289" s="64">
        <f t="shared" si="5"/>
        <v>0</v>
      </c>
      <c r="Q289" s="64">
        <f t="shared" si="6"/>
        <v>0</v>
      </c>
      <c r="R289" s="68">
        <f t="shared" si="7"/>
        <v>0</v>
      </c>
      <c r="S289" s="68">
        <f t="shared" si="8"/>
        <v>0</v>
      </c>
      <c r="T289" s="71" t="str">
        <f t="shared" si="9"/>
        <v/>
      </c>
      <c r="U289" s="79" t="str">
        <f t="array" ref="U289">IF($B289="","",IF(INDEX('Your Portfolio Holdings'!$BW$7:$BW$156,match($D289,'Your Portfolio Holdings'!$B$7:$B$156,0),0)&gt;0,PRODUCT(IF(($D$5:$D$2004=$D289)*($C$5:$C$2004="Split")*($B$5:$B$2004&lt;=Dashboard!$C$2)*($B$5:$B$2004&gt;$B289),$J$5:$J$2004,1)),1))</f>
        <v/>
      </c>
      <c r="V289" s="79">
        <f t="shared" si="10"/>
        <v>0</v>
      </c>
      <c r="W289" s="79" t="str">
        <f t="array" ref="W289">IF($B289="","",IF(INDEX('Your Portfolio Holdings'!$BW$7:$BW$156,match($D289,'Your Portfolio Holdings'!$B$7:$B$156,0),0)&gt;0,PRODUCT(IF(($D$5:$D$2004=$D289)*($C$5:$C$2004="Split")*($B$5:$B$2004&lt;=Dashboard!$C$54)*($B$5:$B$2004&gt;$B289),$J$5:$J$2004,1)),1))</f>
        <v/>
      </c>
      <c r="X289" s="79">
        <f t="shared" si="11"/>
        <v>0</v>
      </c>
      <c r="Y289" s="79" t="str">
        <f t="array" ref="Y289">IF($B289="","",IF(INDEX('Your Portfolio Holdings'!$BW$7:$BW$156,match($D289,'Your Portfolio Holdings'!$B$7:$B$156,0),0)&gt;0,PRODUCT(IF(($D$5:$D$2004=$D289)*($C$5:$C$2004="Split")*($B$5:$B$2004&lt;=Dashboard!$C$55)*($B$5:$B$2004&gt;$B289),$J$5:$J$2004,1)),1))</f>
        <v/>
      </c>
      <c r="Z289" s="79">
        <f t="shared" si="12"/>
        <v>0</v>
      </c>
      <c r="AA289" s="79" t="str">
        <f>IF($B288="","",IF(AND($B289&gt;Dashboard!$C$54,$B289&lt;=Dashboard!$C$55,OR($C289="Buy",$C289="Sell",$C289="Dividend",$C289="Return of capital")),MAX(AA$5:AA288)+1,0))</f>
        <v/>
      </c>
      <c r="AB289" s="79" t="str">
        <f>if($B289="","",if($L289=Dashboard!$C$3,"n/a","Currency:"&amp;$L289&amp;Dashboard!$C$3))</f>
        <v/>
      </c>
      <c r="AC289" s="88" t="str">
        <f t="shared" si="13"/>
        <v/>
      </c>
      <c r="AD289" s="89">
        <f t="shared" si="14"/>
        <v>0</v>
      </c>
      <c r="AE289" s="90">
        <f t="shared" si="15"/>
        <v>0</v>
      </c>
    </row>
    <row r="290">
      <c r="A290" s="1"/>
      <c r="B290" s="404"/>
      <c r="C290" s="405"/>
      <c r="D290" s="405"/>
      <c r="E290" s="405"/>
      <c r="F290" s="406"/>
      <c r="G290" s="44">
        <f t="shared" si="1"/>
        <v>0</v>
      </c>
      <c r="H290" s="93"/>
      <c r="I290" s="92"/>
      <c r="J290" s="95"/>
      <c r="K290" s="1"/>
      <c r="L290" s="50" t="str">
        <f t="array" ref="L290">if($B290="","",index(Setup!$C$52:$C$201,match($D290,Setup!$B$52:$B$201,0),0))</f>
        <v/>
      </c>
      <c r="M290" s="52" t="str">
        <f t="shared" si="2"/>
        <v/>
      </c>
      <c r="N290" s="58">
        <f t="shared" si="3"/>
        <v>0</v>
      </c>
      <c r="O290" s="64" t="str">
        <f t="shared" si="4"/>
        <v/>
      </c>
      <c r="P290" s="64">
        <f t="shared" si="5"/>
        <v>0</v>
      </c>
      <c r="Q290" s="64">
        <f t="shared" si="6"/>
        <v>0</v>
      </c>
      <c r="R290" s="68">
        <f t="shared" si="7"/>
        <v>0</v>
      </c>
      <c r="S290" s="68">
        <f t="shared" si="8"/>
        <v>0</v>
      </c>
      <c r="T290" s="71" t="str">
        <f t="shared" si="9"/>
        <v/>
      </c>
      <c r="U290" s="79" t="str">
        <f t="array" ref="U290">IF($B290="","",IF(INDEX('Your Portfolio Holdings'!$BW$7:$BW$156,match($D290,'Your Portfolio Holdings'!$B$7:$B$156,0),0)&gt;0,PRODUCT(IF(($D$5:$D$2004=$D290)*($C$5:$C$2004="Split")*($B$5:$B$2004&lt;=Dashboard!$C$2)*($B$5:$B$2004&gt;$B290),$J$5:$J$2004,1)),1))</f>
        <v/>
      </c>
      <c r="V290" s="79">
        <f t="shared" si="10"/>
        <v>0</v>
      </c>
      <c r="W290" s="79" t="str">
        <f t="array" ref="W290">IF($B290="","",IF(INDEX('Your Portfolio Holdings'!$BW$7:$BW$156,match($D290,'Your Portfolio Holdings'!$B$7:$B$156,0),0)&gt;0,PRODUCT(IF(($D$5:$D$2004=$D290)*($C$5:$C$2004="Split")*($B$5:$B$2004&lt;=Dashboard!$C$54)*($B$5:$B$2004&gt;$B290),$J$5:$J$2004,1)),1))</f>
        <v/>
      </c>
      <c r="X290" s="79">
        <f t="shared" si="11"/>
        <v>0</v>
      </c>
      <c r="Y290" s="79" t="str">
        <f t="array" ref="Y290">IF($B290="","",IF(INDEX('Your Portfolio Holdings'!$BW$7:$BW$156,match($D290,'Your Portfolio Holdings'!$B$7:$B$156,0),0)&gt;0,PRODUCT(IF(($D$5:$D$2004=$D290)*($C$5:$C$2004="Split")*($B$5:$B$2004&lt;=Dashboard!$C$55)*($B$5:$B$2004&gt;$B290),$J$5:$J$2004,1)),1))</f>
        <v/>
      </c>
      <c r="Z290" s="79">
        <f t="shared" si="12"/>
        <v>0</v>
      </c>
      <c r="AA290" s="79" t="str">
        <f>IF($B289="","",IF(AND($B290&gt;Dashboard!$C$54,$B290&lt;=Dashboard!$C$55,OR($C290="Buy",$C290="Sell",$C290="Dividend",$C290="Return of capital")),MAX(AA$5:AA289)+1,0))</f>
        <v/>
      </c>
      <c r="AB290" s="79" t="str">
        <f>if($B290="","",if($L290=Dashboard!$C$3,"n/a","Currency:"&amp;$L290&amp;Dashboard!$C$3))</f>
        <v/>
      </c>
      <c r="AC290" s="88" t="str">
        <f t="shared" si="13"/>
        <v/>
      </c>
      <c r="AD290" s="89">
        <f t="shared" si="14"/>
        <v>0</v>
      </c>
      <c r="AE290" s="90">
        <f t="shared" si="15"/>
        <v>0</v>
      </c>
    </row>
    <row r="291">
      <c r="A291" s="1"/>
      <c r="B291" s="404"/>
      <c r="C291" s="405"/>
      <c r="D291" s="405"/>
      <c r="E291" s="405"/>
      <c r="F291" s="406"/>
      <c r="G291" s="44">
        <f t="shared" si="1"/>
        <v>0</v>
      </c>
      <c r="H291" s="93"/>
      <c r="I291" s="92"/>
      <c r="J291" s="95"/>
      <c r="K291" s="1"/>
      <c r="L291" s="50" t="str">
        <f t="array" ref="L291">if($B291="","",index(Setup!$C$52:$C$201,match($D291,Setup!$B$52:$B$201,0),0))</f>
        <v/>
      </c>
      <c r="M291" s="52" t="str">
        <f t="shared" si="2"/>
        <v/>
      </c>
      <c r="N291" s="58">
        <f t="shared" si="3"/>
        <v>0</v>
      </c>
      <c r="O291" s="64" t="str">
        <f t="shared" si="4"/>
        <v/>
      </c>
      <c r="P291" s="64">
        <f t="shared" si="5"/>
        <v>0</v>
      </c>
      <c r="Q291" s="64">
        <f t="shared" si="6"/>
        <v>0</v>
      </c>
      <c r="R291" s="68">
        <f t="shared" si="7"/>
        <v>0</v>
      </c>
      <c r="S291" s="68">
        <f t="shared" si="8"/>
        <v>0</v>
      </c>
      <c r="T291" s="71" t="str">
        <f t="shared" si="9"/>
        <v/>
      </c>
      <c r="U291" s="79" t="str">
        <f t="array" ref="U291">IF($B291="","",IF(INDEX('Your Portfolio Holdings'!$BW$7:$BW$156,match($D291,'Your Portfolio Holdings'!$B$7:$B$156,0),0)&gt;0,PRODUCT(IF(($D$5:$D$2004=$D291)*($C$5:$C$2004="Split")*($B$5:$B$2004&lt;=Dashboard!$C$2)*($B$5:$B$2004&gt;$B291),$J$5:$J$2004,1)),1))</f>
        <v/>
      </c>
      <c r="V291" s="79">
        <f t="shared" si="10"/>
        <v>0</v>
      </c>
      <c r="W291" s="79" t="str">
        <f t="array" ref="W291">IF($B291="","",IF(INDEX('Your Portfolio Holdings'!$BW$7:$BW$156,match($D291,'Your Portfolio Holdings'!$B$7:$B$156,0),0)&gt;0,PRODUCT(IF(($D$5:$D$2004=$D291)*($C$5:$C$2004="Split")*($B$5:$B$2004&lt;=Dashboard!$C$54)*($B$5:$B$2004&gt;$B291),$J$5:$J$2004,1)),1))</f>
        <v/>
      </c>
      <c r="X291" s="79">
        <f t="shared" si="11"/>
        <v>0</v>
      </c>
      <c r="Y291" s="79" t="str">
        <f t="array" ref="Y291">IF($B291="","",IF(INDEX('Your Portfolio Holdings'!$BW$7:$BW$156,match($D291,'Your Portfolio Holdings'!$B$7:$B$156,0),0)&gt;0,PRODUCT(IF(($D$5:$D$2004=$D291)*($C$5:$C$2004="Split")*($B$5:$B$2004&lt;=Dashboard!$C$55)*($B$5:$B$2004&gt;$B291),$J$5:$J$2004,1)),1))</f>
        <v/>
      </c>
      <c r="Z291" s="79">
        <f t="shared" si="12"/>
        <v>0</v>
      </c>
      <c r="AA291" s="79" t="str">
        <f>IF($B290="","",IF(AND($B291&gt;Dashboard!$C$54,$B291&lt;=Dashboard!$C$55,OR($C291="Buy",$C291="Sell",$C291="Dividend",$C291="Return of capital")),MAX(AA$5:AA290)+1,0))</f>
        <v/>
      </c>
      <c r="AB291" s="79" t="str">
        <f>if($B291="","",if($L291=Dashboard!$C$3,"n/a","Currency:"&amp;$L291&amp;Dashboard!$C$3))</f>
        <v/>
      </c>
      <c r="AC291" s="88" t="str">
        <f t="shared" si="13"/>
        <v/>
      </c>
      <c r="AD291" s="89">
        <f t="shared" si="14"/>
        <v>0</v>
      </c>
      <c r="AE291" s="90">
        <f t="shared" si="15"/>
        <v>0</v>
      </c>
    </row>
    <row r="292">
      <c r="A292" s="1"/>
      <c r="B292" s="404"/>
      <c r="C292" s="405"/>
      <c r="D292" s="405"/>
      <c r="E292" s="405"/>
      <c r="F292" s="406"/>
      <c r="G292" s="44">
        <f t="shared" si="1"/>
        <v>0</v>
      </c>
      <c r="H292" s="93"/>
      <c r="I292" s="92"/>
      <c r="J292" s="95"/>
      <c r="K292" s="1"/>
      <c r="L292" s="50" t="str">
        <f t="array" ref="L292">if($B292="","",index(Setup!$C$52:$C$201,match($D292,Setup!$B$52:$B$201,0),0))</f>
        <v/>
      </c>
      <c r="M292" s="52" t="str">
        <f t="shared" si="2"/>
        <v/>
      </c>
      <c r="N292" s="58">
        <f t="shared" si="3"/>
        <v>0</v>
      </c>
      <c r="O292" s="64" t="str">
        <f t="shared" si="4"/>
        <v/>
      </c>
      <c r="P292" s="64">
        <f t="shared" si="5"/>
        <v>0</v>
      </c>
      <c r="Q292" s="64">
        <f t="shared" si="6"/>
        <v>0</v>
      </c>
      <c r="R292" s="68">
        <f t="shared" si="7"/>
        <v>0</v>
      </c>
      <c r="S292" s="68">
        <f t="shared" si="8"/>
        <v>0</v>
      </c>
      <c r="T292" s="71" t="str">
        <f t="shared" si="9"/>
        <v/>
      </c>
      <c r="U292" s="79" t="str">
        <f t="array" ref="U292">IF($B292="","",IF(INDEX('Your Portfolio Holdings'!$BW$7:$BW$156,match($D292,'Your Portfolio Holdings'!$B$7:$B$156,0),0)&gt;0,PRODUCT(IF(($D$5:$D$2004=$D292)*($C$5:$C$2004="Split")*($B$5:$B$2004&lt;=Dashboard!$C$2)*($B$5:$B$2004&gt;$B292),$J$5:$J$2004,1)),1))</f>
        <v/>
      </c>
      <c r="V292" s="79">
        <f t="shared" si="10"/>
        <v>0</v>
      </c>
      <c r="W292" s="79" t="str">
        <f t="array" ref="W292">IF($B292="","",IF(INDEX('Your Portfolio Holdings'!$BW$7:$BW$156,match($D292,'Your Portfolio Holdings'!$B$7:$B$156,0),0)&gt;0,PRODUCT(IF(($D$5:$D$2004=$D292)*($C$5:$C$2004="Split")*($B$5:$B$2004&lt;=Dashboard!$C$54)*($B$5:$B$2004&gt;$B292),$J$5:$J$2004,1)),1))</f>
        <v/>
      </c>
      <c r="X292" s="79">
        <f t="shared" si="11"/>
        <v>0</v>
      </c>
      <c r="Y292" s="79" t="str">
        <f t="array" ref="Y292">IF($B292="","",IF(INDEX('Your Portfolio Holdings'!$BW$7:$BW$156,match($D292,'Your Portfolio Holdings'!$B$7:$B$156,0),0)&gt;0,PRODUCT(IF(($D$5:$D$2004=$D292)*($C$5:$C$2004="Split")*($B$5:$B$2004&lt;=Dashboard!$C$55)*($B$5:$B$2004&gt;$B292),$J$5:$J$2004,1)),1))</f>
        <v/>
      </c>
      <c r="Z292" s="79">
        <f t="shared" si="12"/>
        <v>0</v>
      </c>
      <c r="AA292" s="79" t="str">
        <f>IF($B291="","",IF(AND($B292&gt;Dashboard!$C$54,$B292&lt;=Dashboard!$C$55,OR($C292="Buy",$C292="Sell",$C292="Dividend",$C292="Return of capital")),MAX(AA$5:AA291)+1,0))</f>
        <v/>
      </c>
      <c r="AB292" s="79" t="str">
        <f>if($B292="","",if($L292=Dashboard!$C$3,"n/a","Currency:"&amp;$L292&amp;Dashboard!$C$3))</f>
        <v/>
      </c>
      <c r="AC292" s="88" t="str">
        <f t="shared" si="13"/>
        <v/>
      </c>
      <c r="AD292" s="89">
        <f t="shared" si="14"/>
        <v>0</v>
      </c>
      <c r="AE292" s="90">
        <f t="shared" si="15"/>
        <v>0</v>
      </c>
    </row>
    <row r="293">
      <c r="A293" s="1"/>
      <c r="B293" s="404"/>
      <c r="C293" s="405"/>
      <c r="D293" s="405"/>
      <c r="E293" s="405"/>
      <c r="F293" s="406"/>
      <c r="G293" s="44">
        <f t="shared" si="1"/>
        <v>0</v>
      </c>
      <c r="H293" s="93"/>
      <c r="I293" s="92"/>
      <c r="J293" s="95"/>
      <c r="K293" s="1"/>
      <c r="L293" s="50" t="str">
        <f t="array" ref="L293">if($B293="","",index(Setup!$C$52:$C$201,match($D293,Setup!$B$52:$B$201,0),0))</f>
        <v/>
      </c>
      <c r="M293" s="52" t="str">
        <f t="shared" si="2"/>
        <v/>
      </c>
      <c r="N293" s="58">
        <f t="shared" si="3"/>
        <v>0</v>
      </c>
      <c r="O293" s="64" t="str">
        <f t="shared" si="4"/>
        <v/>
      </c>
      <c r="P293" s="64">
        <f t="shared" si="5"/>
        <v>0</v>
      </c>
      <c r="Q293" s="64">
        <f t="shared" si="6"/>
        <v>0</v>
      </c>
      <c r="R293" s="68">
        <f t="shared" si="7"/>
        <v>0</v>
      </c>
      <c r="S293" s="68">
        <f t="shared" si="8"/>
        <v>0</v>
      </c>
      <c r="T293" s="71" t="str">
        <f t="shared" si="9"/>
        <v/>
      </c>
      <c r="U293" s="79" t="str">
        <f t="array" ref="U293">IF($B293="","",IF(INDEX('Your Portfolio Holdings'!$BW$7:$BW$156,match($D293,'Your Portfolio Holdings'!$B$7:$B$156,0),0)&gt;0,PRODUCT(IF(($D$5:$D$2004=$D293)*($C$5:$C$2004="Split")*($B$5:$B$2004&lt;=Dashboard!$C$2)*($B$5:$B$2004&gt;$B293),$J$5:$J$2004,1)),1))</f>
        <v/>
      </c>
      <c r="V293" s="79">
        <f t="shared" si="10"/>
        <v>0</v>
      </c>
      <c r="W293" s="79" t="str">
        <f t="array" ref="W293">IF($B293="","",IF(INDEX('Your Portfolio Holdings'!$BW$7:$BW$156,match($D293,'Your Portfolio Holdings'!$B$7:$B$156,0),0)&gt;0,PRODUCT(IF(($D$5:$D$2004=$D293)*($C$5:$C$2004="Split")*($B$5:$B$2004&lt;=Dashboard!$C$54)*($B$5:$B$2004&gt;$B293),$J$5:$J$2004,1)),1))</f>
        <v/>
      </c>
      <c r="X293" s="79">
        <f t="shared" si="11"/>
        <v>0</v>
      </c>
      <c r="Y293" s="79" t="str">
        <f t="array" ref="Y293">IF($B293="","",IF(INDEX('Your Portfolio Holdings'!$BW$7:$BW$156,match($D293,'Your Portfolio Holdings'!$B$7:$B$156,0),0)&gt;0,PRODUCT(IF(($D$5:$D$2004=$D293)*($C$5:$C$2004="Split")*($B$5:$B$2004&lt;=Dashboard!$C$55)*($B$5:$B$2004&gt;$B293),$J$5:$J$2004,1)),1))</f>
        <v/>
      </c>
      <c r="Z293" s="79">
        <f t="shared" si="12"/>
        <v>0</v>
      </c>
      <c r="AA293" s="79" t="str">
        <f>IF($B292="","",IF(AND($B293&gt;Dashboard!$C$54,$B293&lt;=Dashboard!$C$55,OR($C293="Buy",$C293="Sell",$C293="Dividend",$C293="Return of capital")),MAX(AA$5:AA292)+1,0))</f>
        <v/>
      </c>
      <c r="AB293" s="79" t="str">
        <f>if($B293="","",if($L293=Dashboard!$C$3,"n/a","Currency:"&amp;$L293&amp;Dashboard!$C$3))</f>
        <v/>
      </c>
      <c r="AC293" s="88" t="str">
        <f t="shared" si="13"/>
        <v/>
      </c>
      <c r="AD293" s="89">
        <f t="shared" si="14"/>
        <v>0</v>
      </c>
      <c r="AE293" s="90">
        <f t="shared" si="15"/>
        <v>0</v>
      </c>
    </row>
    <row r="294">
      <c r="A294" s="1"/>
      <c r="B294" s="404"/>
      <c r="C294" s="405"/>
      <c r="D294" s="405"/>
      <c r="E294" s="405"/>
      <c r="F294" s="406"/>
      <c r="G294" s="44">
        <f t="shared" si="1"/>
        <v>0</v>
      </c>
      <c r="H294" s="93"/>
      <c r="I294" s="92"/>
      <c r="J294" s="95"/>
      <c r="K294" s="1"/>
      <c r="L294" s="50" t="str">
        <f t="array" ref="L294">if($B294="","",index(Setup!$C$52:$C$201,match($D294,Setup!$B$52:$B$201,0),0))</f>
        <v/>
      </c>
      <c r="M294" s="52" t="str">
        <f t="shared" si="2"/>
        <v/>
      </c>
      <c r="N294" s="58">
        <f t="shared" si="3"/>
        <v>0</v>
      </c>
      <c r="O294" s="64" t="str">
        <f t="shared" si="4"/>
        <v/>
      </c>
      <c r="P294" s="64">
        <f t="shared" si="5"/>
        <v>0</v>
      </c>
      <c r="Q294" s="64">
        <f t="shared" si="6"/>
        <v>0</v>
      </c>
      <c r="R294" s="68">
        <f t="shared" si="7"/>
        <v>0</v>
      </c>
      <c r="S294" s="68">
        <f t="shared" si="8"/>
        <v>0</v>
      </c>
      <c r="T294" s="71" t="str">
        <f t="shared" si="9"/>
        <v/>
      </c>
      <c r="U294" s="79" t="str">
        <f t="array" ref="U294">IF($B294="","",IF(INDEX('Your Portfolio Holdings'!$BW$7:$BW$156,match($D294,'Your Portfolio Holdings'!$B$7:$B$156,0),0)&gt;0,PRODUCT(IF(($D$5:$D$2004=$D294)*($C$5:$C$2004="Split")*($B$5:$B$2004&lt;=Dashboard!$C$2)*($B$5:$B$2004&gt;$B294),$J$5:$J$2004,1)),1))</f>
        <v/>
      </c>
      <c r="V294" s="79">
        <f t="shared" si="10"/>
        <v>0</v>
      </c>
      <c r="W294" s="79" t="str">
        <f t="array" ref="W294">IF($B294="","",IF(INDEX('Your Portfolio Holdings'!$BW$7:$BW$156,match($D294,'Your Portfolio Holdings'!$B$7:$B$156,0),0)&gt;0,PRODUCT(IF(($D$5:$D$2004=$D294)*($C$5:$C$2004="Split")*($B$5:$B$2004&lt;=Dashboard!$C$54)*($B$5:$B$2004&gt;$B294),$J$5:$J$2004,1)),1))</f>
        <v/>
      </c>
      <c r="X294" s="79">
        <f t="shared" si="11"/>
        <v>0</v>
      </c>
      <c r="Y294" s="79" t="str">
        <f t="array" ref="Y294">IF($B294="","",IF(INDEX('Your Portfolio Holdings'!$BW$7:$BW$156,match($D294,'Your Portfolio Holdings'!$B$7:$B$156,0),0)&gt;0,PRODUCT(IF(($D$5:$D$2004=$D294)*($C$5:$C$2004="Split")*($B$5:$B$2004&lt;=Dashboard!$C$55)*($B$5:$B$2004&gt;$B294),$J$5:$J$2004,1)),1))</f>
        <v/>
      </c>
      <c r="Z294" s="79">
        <f t="shared" si="12"/>
        <v>0</v>
      </c>
      <c r="AA294" s="79" t="str">
        <f>IF($B293="","",IF(AND($B294&gt;Dashboard!$C$54,$B294&lt;=Dashboard!$C$55,OR($C294="Buy",$C294="Sell",$C294="Dividend",$C294="Return of capital")),MAX(AA$5:AA293)+1,0))</f>
        <v/>
      </c>
      <c r="AB294" s="79" t="str">
        <f>if($B294="","",if($L294=Dashboard!$C$3,"n/a","Currency:"&amp;$L294&amp;Dashboard!$C$3))</f>
        <v/>
      </c>
      <c r="AC294" s="88" t="str">
        <f t="shared" si="13"/>
        <v/>
      </c>
      <c r="AD294" s="89">
        <f t="shared" si="14"/>
        <v>0</v>
      </c>
      <c r="AE294" s="90">
        <f t="shared" si="15"/>
        <v>0</v>
      </c>
    </row>
    <row r="295">
      <c r="A295" s="1"/>
      <c r="B295" s="404"/>
      <c r="C295" s="405"/>
      <c r="D295" s="405"/>
      <c r="E295" s="405"/>
      <c r="F295" s="406"/>
      <c r="G295" s="44">
        <f t="shared" si="1"/>
        <v>0</v>
      </c>
      <c r="H295" s="93"/>
      <c r="I295" s="92"/>
      <c r="J295" s="95"/>
      <c r="K295" s="1"/>
      <c r="L295" s="50" t="str">
        <f t="array" ref="L295">if($B295="","",index(Setup!$C$52:$C$201,match($D295,Setup!$B$52:$B$201,0),0))</f>
        <v/>
      </c>
      <c r="M295" s="52" t="str">
        <f t="shared" si="2"/>
        <v/>
      </c>
      <c r="N295" s="58">
        <f t="shared" si="3"/>
        <v>0</v>
      </c>
      <c r="O295" s="64" t="str">
        <f t="shared" si="4"/>
        <v/>
      </c>
      <c r="P295" s="64">
        <f t="shared" si="5"/>
        <v>0</v>
      </c>
      <c r="Q295" s="64">
        <f t="shared" si="6"/>
        <v>0</v>
      </c>
      <c r="R295" s="68">
        <f t="shared" si="7"/>
        <v>0</v>
      </c>
      <c r="S295" s="68">
        <f t="shared" si="8"/>
        <v>0</v>
      </c>
      <c r="T295" s="71" t="str">
        <f t="shared" si="9"/>
        <v/>
      </c>
      <c r="U295" s="79" t="str">
        <f t="array" ref="U295">IF($B295="","",IF(INDEX('Your Portfolio Holdings'!$BW$7:$BW$156,match($D295,'Your Portfolio Holdings'!$B$7:$B$156,0),0)&gt;0,PRODUCT(IF(($D$5:$D$2004=$D295)*($C$5:$C$2004="Split")*($B$5:$B$2004&lt;=Dashboard!$C$2)*($B$5:$B$2004&gt;$B295),$J$5:$J$2004,1)),1))</f>
        <v/>
      </c>
      <c r="V295" s="79">
        <f t="shared" si="10"/>
        <v>0</v>
      </c>
      <c r="W295" s="79" t="str">
        <f t="array" ref="W295">IF($B295="","",IF(INDEX('Your Portfolio Holdings'!$BW$7:$BW$156,match($D295,'Your Portfolio Holdings'!$B$7:$B$156,0),0)&gt;0,PRODUCT(IF(($D$5:$D$2004=$D295)*($C$5:$C$2004="Split")*($B$5:$B$2004&lt;=Dashboard!$C$54)*($B$5:$B$2004&gt;$B295),$J$5:$J$2004,1)),1))</f>
        <v/>
      </c>
      <c r="X295" s="79">
        <f t="shared" si="11"/>
        <v>0</v>
      </c>
      <c r="Y295" s="79" t="str">
        <f t="array" ref="Y295">IF($B295="","",IF(INDEX('Your Portfolio Holdings'!$BW$7:$BW$156,match($D295,'Your Portfolio Holdings'!$B$7:$B$156,0),0)&gt;0,PRODUCT(IF(($D$5:$D$2004=$D295)*($C$5:$C$2004="Split")*($B$5:$B$2004&lt;=Dashboard!$C$55)*($B$5:$B$2004&gt;$B295),$J$5:$J$2004,1)),1))</f>
        <v/>
      </c>
      <c r="Z295" s="79">
        <f t="shared" si="12"/>
        <v>0</v>
      </c>
      <c r="AA295" s="79" t="str">
        <f>IF($B294="","",IF(AND($B295&gt;Dashboard!$C$54,$B295&lt;=Dashboard!$C$55,OR($C295="Buy",$C295="Sell",$C295="Dividend",$C295="Return of capital")),MAX(AA$5:AA294)+1,0))</f>
        <v/>
      </c>
      <c r="AB295" s="79" t="str">
        <f>if($B295="","",if($L295=Dashboard!$C$3,"n/a","Currency:"&amp;$L295&amp;Dashboard!$C$3))</f>
        <v/>
      </c>
      <c r="AC295" s="88" t="str">
        <f t="shared" si="13"/>
        <v/>
      </c>
      <c r="AD295" s="89">
        <f t="shared" si="14"/>
        <v>0</v>
      </c>
      <c r="AE295" s="90">
        <f t="shared" si="15"/>
        <v>0</v>
      </c>
    </row>
    <row r="296">
      <c r="A296" s="1"/>
      <c r="B296" s="404"/>
      <c r="C296" s="405"/>
      <c r="D296" s="405"/>
      <c r="E296" s="405"/>
      <c r="F296" s="406"/>
      <c r="G296" s="44">
        <f t="shared" si="1"/>
        <v>0</v>
      </c>
      <c r="H296" s="93"/>
      <c r="I296" s="92"/>
      <c r="J296" s="95"/>
      <c r="K296" s="1"/>
      <c r="L296" s="50" t="str">
        <f t="array" ref="L296">if($B296="","",index(Setup!$C$52:$C$201,match($D296,Setup!$B$52:$B$201,0),0))</f>
        <v/>
      </c>
      <c r="M296" s="52" t="str">
        <f t="shared" si="2"/>
        <v/>
      </c>
      <c r="N296" s="58">
        <f t="shared" si="3"/>
        <v>0</v>
      </c>
      <c r="O296" s="64" t="str">
        <f t="shared" si="4"/>
        <v/>
      </c>
      <c r="P296" s="64">
        <f t="shared" si="5"/>
        <v>0</v>
      </c>
      <c r="Q296" s="64">
        <f t="shared" si="6"/>
        <v>0</v>
      </c>
      <c r="R296" s="68">
        <f t="shared" si="7"/>
        <v>0</v>
      </c>
      <c r="S296" s="68">
        <f t="shared" si="8"/>
        <v>0</v>
      </c>
      <c r="T296" s="71" t="str">
        <f t="shared" si="9"/>
        <v/>
      </c>
      <c r="U296" s="79" t="str">
        <f t="array" ref="U296">IF($B296="","",IF(INDEX('Your Portfolio Holdings'!$BW$7:$BW$156,match($D296,'Your Portfolio Holdings'!$B$7:$B$156,0),0)&gt;0,PRODUCT(IF(($D$5:$D$2004=$D296)*($C$5:$C$2004="Split")*($B$5:$B$2004&lt;=Dashboard!$C$2)*($B$5:$B$2004&gt;$B296),$J$5:$J$2004,1)),1))</f>
        <v/>
      </c>
      <c r="V296" s="79">
        <f t="shared" si="10"/>
        <v>0</v>
      </c>
      <c r="W296" s="79" t="str">
        <f t="array" ref="W296">IF($B296="","",IF(INDEX('Your Portfolio Holdings'!$BW$7:$BW$156,match($D296,'Your Portfolio Holdings'!$B$7:$B$156,0),0)&gt;0,PRODUCT(IF(($D$5:$D$2004=$D296)*($C$5:$C$2004="Split")*($B$5:$B$2004&lt;=Dashboard!$C$54)*($B$5:$B$2004&gt;$B296),$J$5:$J$2004,1)),1))</f>
        <v/>
      </c>
      <c r="X296" s="79">
        <f t="shared" si="11"/>
        <v>0</v>
      </c>
      <c r="Y296" s="79" t="str">
        <f t="array" ref="Y296">IF($B296="","",IF(INDEX('Your Portfolio Holdings'!$BW$7:$BW$156,match($D296,'Your Portfolio Holdings'!$B$7:$B$156,0),0)&gt;0,PRODUCT(IF(($D$5:$D$2004=$D296)*($C$5:$C$2004="Split")*($B$5:$B$2004&lt;=Dashboard!$C$55)*($B$5:$B$2004&gt;$B296),$J$5:$J$2004,1)),1))</f>
        <v/>
      </c>
      <c r="Z296" s="79">
        <f t="shared" si="12"/>
        <v>0</v>
      </c>
      <c r="AA296" s="79" t="str">
        <f>IF($B295="","",IF(AND($B296&gt;Dashboard!$C$54,$B296&lt;=Dashboard!$C$55,OR($C296="Buy",$C296="Sell",$C296="Dividend",$C296="Return of capital")),MAX(AA$5:AA295)+1,0))</f>
        <v/>
      </c>
      <c r="AB296" s="79" t="str">
        <f>if($B296="","",if($L296=Dashboard!$C$3,"n/a","Currency:"&amp;$L296&amp;Dashboard!$C$3))</f>
        <v/>
      </c>
      <c r="AC296" s="88" t="str">
        <f t="shared" si="13"/>
        <v/>
      </c>
      <c r="AD296" s="89">
        <f t="shared" si="14"/>
        <v>0</v>
      </c>
      <c r="AE296" s="90">
        <f t="shared" si="15"/>
        <v>0</v>
      </c>
    </row>
    <row r="297">
      <c r="A297" s="1"/>
      <c r="B297" s="404"/>
      <c r="C297" s="405"/>
      <c r="D297" s="405"/>
      <c r="E297" s="405"/>
      <c r="F297" s="406"/>
      <c r="G297" s="44">
        <f t="shared" si="1"/>
        <v>0</v>
      </c>
      <c r="H297" s="93"/>
      <c r="I297" s="92"/>
      <c r="J297" s="95"/>
      <c r="K297" s="1"/>
      <c r="L297" s="50" t="str">
        <f t="array" ref="L297">if($B297="","",index(Setup!$C$52:$C$201,match($D297,Setup!$B$52:$B$201,0),0))</f>
        <v/>
      </c>
      <c r="M297" s="52" t="str">
        <f t="shared" si="2"/>
        <v/>
      </c>
      <c r="N297" s="58">
        <f t="shared" si="3"/>
        <v>0</v>
      </c>
      <c r="O297" s="64" t="str">
        <f t="shared" si="4"/>
        <v/>
      </c>
      <c r="P297" s="64">
        <f t="shared" si="5"/>
        <v>0</v>
      </c>
      <c r="Q297" s="64">
        <f t="shared" si="6"/>
        <v>0</v>
      </c>
      <c r="R297" s="68">
        <f t="shared" si="7"/>
        <v>0</v>
      </c>
      <c r="S297" s="68">
        <f t="shared" si="8"/>
        <v>0</v>
      </c>
      <c r="T297" s="71" t="str">
        <f t="shared" si="9"/>
        <v/>
      </c>
      <c r="U297" s="79" t="str">
        <f t="array" ref="U297">IF($B297="","",IF(INDEX('Your Portfolio Holdings'!$BW$7:$BW$156,match($D297,'Your Portfolio Holdings'!$B$7:$B$156,0),0)&gt;0,PRODUCT(IF(($D$5:$D$2004=$D297)*($C$5:$C$2004="Split")*($B$5:$B$2004&lt;=Dashboard!$C$2)*($B$5:$B$2004&gt;$B297),$J$5:$J$2004,1)),1))</f>
        <v/>
      </c>
      <c r="V297" s="79">
        <f t="shared" si="10"/>
        <v>0</v>
      </c>
      <c r="W297" s="79" t="str">
        <f t="array" ref="W297">IF($B297="","",IF(INDEX('Your Portfolio Holdings'!$BW$7:$BW$156,match($D297,'Your Portfolio Holdings'!$B$7:$B$156,0),0)&gt;0,PRODUCT(IF(($D$5:$D$2004=$D297)*($C$5:$C$2004="Split")*($B$5:$B$2004&lt;=Dashboard!$C$54)*($B$5:$B$2004&gt;$B297),$J$5:$J$2004,1)),1))</f>
        <v/>
      </c>
      <c r="X297" s="79">
        <f t="shared" si="11"/>
        <v>0</v>
      </c>
      <c r="Y297" s="79" t="str">
        <f t="array" ref="Y297">IF($B297="","",IF(INDEX('Your Portfolio Holdings'!$BW$7:$BW$156,match($D297,'Your Portfolio Holdings'!$B$7:$B$156,0),0)&gt;0,PRODUCT(IF(($D$5:$D$2004=$D297)*($C$5:$C$2004="Split")*($B$5:$B$2004&lt;=Dashboard!$C$55)*($B$5:$B$2004&gt;$B297),$J$5:$J$2004,1)),1))</f>
        <v/>
      </c>
      <c r="Z297" s="79">
        <f t="shared" si="12"/>
        <v>0</v>
      </c>
      <c r="AA297" s="79" t="str">
        <f>IF($B296="","",IF(AND($B297&gt;Dashboard!$C$54,$B297&lt;=Dashboard!$C$55,OR($C297="Buy",$C297="Sell",$C297="Dividend",$C297="Return of capital")),MAX(AA$5:AA296)+1,0))</f>
        <v/>
      </c>
      <c r="AB297" s="79" t="str">
        <f>if($B297="","",if($L297=Dashboard!$C$3,"n/a","Currency:"&amp;$L297&amp;Dashboard!$C$3))</f>
        <v/>
      </c>
      <c r="AC297" s="88" t="str">
        <f t="shared" si="13"/>
        <v/>
      </c>
      <c r="AD297" s="89">
        <f t="shared" si="14"/>
        <v>0</v>
      </c>
      <c r="AE297" s="90">
        <f t="shared" si="15"/>
        <v>0</v>
      </c>
    </row>
    <row r="298">
      <c r="A298" s="1"/>
      <c r="B298" s="404"/>
      <c r="C298" s="405"/>
      <c r="D298" s="405"/>
      <c r="E298" s="405"/>
      <c r="F298" s="406"/>
      <c r="G298" s="44">
        <f t="shared" si="1"/>
        <v>0</v>
      </c>
      <c r="H298" s="93"/>
      <c r="I298" s="92"/>
      <c r="J298" s="95"/>
      <c r="K298" s="1"/>
      <c r="L298" s="50" t="str">
        <f t="array" ref="L298">if($B298="","",index(Setup!$C$52:$C$201,match($D298,Setup!$B$52:$B$201,0),0))</f>
        <v/>
      </c>
      <c r="M298" s="52" t="str">
        <f t="shared" si="2"/>
        <v/>
      </c>
      <c r="N298" s="58">
        <f t="shared" si="3"/>
        <v>0</v>
      </c>
      <c r="O298" s="64" t="str">
        <f t="shared" si="4"/>
        <v/>
      </c>
      <c r="P298" s="64">
        <f t="shared" si="5"/>
        <v>0</v>
      </c>
      <c r="Q298" s="64">
        <f t="shared" si="6"/>
        <v>0</v>
      </c>
      <c r="R298" s="68">
        <f t="shared" si="7"/>
        <v>0</v>
      </c>
      <c r="S298" s="68">
        <f t="shared" si="8"/>
        <v>0</v>
      </c>
      <c r="T298" s="71" t="str">
        <f t="shared" si="9"/>
        <v/>
      </c>
      <c r="U298" s="79" t="str">
        <f t="array" ref="U298">IF($B298="","",IF(INDEX('Your Portfolio Holdings'!$BW$7:$BW$156,match($D298,'Your Portfolio Holdings'!$B$7:$B$156,0),0)&gt;0,PRODUCT(IF(($D$5:$D$2004=$D298)*($C$5:$C$2004="Split")*($B$5:$B$2004&lt;=Dashboard!$C$2)*($B$5:$B$2004&gt;$B298),$J$5:$J$2004,1)),1))</f>
        <v/>
      </c>
      <c r="V298" s="79">
        <f t="shared" si="10"/>
        <v>0</v>
      </c>
      <c r="W298" s="79" t="str">
        <f t="array" ref="W298">IF($B298="","",IF(INDEX('Your Portfolio Holdings'!$BW$7:$BW$156,match($D298,'Your Portfolio Holdings'!$B$7:$B$156,0),0)&gt;0,PRODUCT(IF(($D$5:$D$2004=$D298)*($C$5:$C$2004="Split")*($B$5:$B$2004&lt;=Dashboard!$C$54)*($B$5:$B$2004&gt;$B298),$J$5:$J$2004,1)),1))</f>
        <v/>
      </c>
      <c r="X298" s="79">
        <f t="shared" si="11"/>
        <v>0</v>
      </c>
      <c r="Y298" s="79" t="str">
        <f t="array" ref="Y298">IF($B298="","",IF(INDEX('Your Portfolio Holdings'!$BW$7:$BW$156,match($D298,'Your Portfolio Holdings'!$B$7:$B$156,0),0)&gt;0,PRODUCT(IF(($D$5:$D$2004=$D298)*($C$5:$C$2004="Split")*($B$5:$B$2004&lt;=Dashboard!$C$55)*($B$5:$B$2004&gt;$B298),$J$5:$J$2004,1)),1))</f>
        <v/>
      </c>
      <c r="Z298" s="79">
        <f t="shared" si="12"/>
        <v>0</v>
      </c>
      <c r="AA298" s="79" t="str">
        <f>IF($B297="","",IF(AND($B298&gt;Dashboard!$C$54,$B298&lt;=Dashboard!$C$55,OR($C298="Buy",$C298="Sell",$C298="Dividend",$C298="Return of capital")),MAX(AA$5:AA297)+1,0))</f>
        <v/>
      </c>
      <c r="AB298" s="79" t="str">
        <f>if($B298="","",if($L298=Dashboard!$C$3,"n/a","Currency:"&amp;$L298&amp;Dashboard!$C$3))</f>
        <v/>
      </c>
      <c r="AC298" s="88" t="str">
        <f t="shared" si="13"/>
        <v/>
      </c>
      <c r="AD298" s="89">
        <f t="shared" si="14"/>
        <v>0</v>
      </c>
      <c r="AE298" s="90">
        <f t="shared" si="15"/>
        <v>0</v>
      </c>
    </row>
    <row r="299">
      <c r="A299" s="1"/>
      <c r="B299" s="404"/>
      <c r="C299" s="405"/>
      <c r="D299" s="405"/>
      <c r="E299" s="405"/>
      <c r="F299" s="406"/>
      <c r="G299" s="44">
        <f t="shared" si="1"/>
        <v>0</v>
      </c>
      <c r="H299" s="93"/>
      <c r="I299" s="92"/>
      <c r="J299" s="95"/>
      <c r="K299" s="1"/>
      <c r="L299" s="50" t="str">
        <f t="array" ref="L299">if($B299="","",index(Setup!$C$52:$C$201,match($D299,Setup!$B$52:$B$201,0),0))</f>
        <v/>
      </c>
      <c r="M299" s="52" t="str">
        <f t="shared" si="2"/>
        <v/>
      </c>
      <c r="N299" s="58">
        <f t="shared" si="3"/>
        <v>0</v>
      </c>
      <c r="O299" s="64" t="str">
        <f t="shared" si="4"/>
        <v/>
      </c>
      <c r="P299" s="64">
        <f t="shared" si="5"/>
        <v>0</v>
      </c>
      <c r="Q299" s="64">
        <f t="shared" si="6"/>
        <v>0</v>
      </c>
      <c r="R299" s="68">
        <f t="shared" si="7"/>
        <v>0</v>
      </c>
      <c r="S299" s="68">
        <f t="shared" si="8"/>
        <v>0</v>
      </c>
      <c r="T299" s="71" t="str">
        <f t="shared" si="9"/>
        <v/>
      </c>
      <c r="U299" s="79" t="str">
        <f t="array" ref="U299">IF($B299="","",IF(INDEX('Your Portfolio Holdings'!$BW$7:$BW$156,match($D299,'Your Portfolio Holdings'!$B$7:$B$156,0),0)&gt;0,PRODUCT(IF(($D$5:$D$2004=$D299)*($C$5:$C$2004="Split")*($B$5:$B$2004&lt;=Dashboard!$C$2)*($B$5:$B$2004&gt;$B299),$J$5:$J$2004,1)),1))</f>
        <v/>
      </c>
      <c r="V299" s="79">
        <f t="shared" si="10"/>
        <v>0</v>
      </c>
      <c r="W299" s="79" t="str">
        <f t="array" ref="W299">IF($B299="","",IF(INDEX('Your Portfolio Holdings'!$BW$7:$BW$156,match($D299,'Your Portfolio Holdings'!$B$7:$B$156,0),0)&gt;0,PRODUCT(IF(($D$5:$D$2004=$D299)*($C$5:$C$2004="Split")*($B$5:$B$2004&lt;=Dashboard!$C$54)*($B$5:$B$2004&gt;$B299),$J$5:$J$2004,1)),1))</f>
        <v/>
      </c>
      <c r="X299" s="79">
        <f t="shared" si="11"/>
        <v>0</v>
      </c>
      <c r="Y299" s="79" t="str">
        <f t="array" ref="Y299">IF($B299="","",IF(INDEX('Your Portfolio Holdings'!$BW$7:$BW$156,match($D299,'Your Portfolio Holdings'!$B$7:$B$156,0),0)&gt;0,PRODUCT(IF(($D$5:$D$2004=$D299)*($C$5:$C$2004="Split")*($B$5:$B$2004&lt;=Dashboard!$C$55)*($B$5:$B$2004&gt;$B299),$J$5:$J$2004,1)),1))</f>
        <v/>
      </c>
      <c r="Z299" s="79">
        <f t="shared" si="12"/>
        <v>0</v>
      </c>
      <c r="AA299" s="79" t="str">
        <f>IF($B298="","",IF(AND($B299&gt;Dashboard!$C$54,$B299&lt;=Dashboard!$C$55,OR($C299="Buy",$C299="Sell",$C299="Dividend",$C299="Return of capital")),MAX(AA$5:AA298)+1,0))</f>
        <v/>
      </c>
      <c r="AB299" s="79" t="str">
        <f>if($B299="","",if($L299=Dashboard!$C$3,"n/a","Currency:"&amp;$L299&amp;Dashboard!$C$3))</f>
        <v/>
      </c>
      <c r="AC299" s="88" t="str">
        <f t="shared" si="13"/>
        <v/>
      </c>
      <c r="AD299" s="89">
        <f t="shared" si="14"/>
        <v>0</v>
      </c>
      <c r="AE299" s="90">
        <f t="shared" si="15"/>
        <v>0</v>
      </c>
    </row>
    <row r="300">
      <c r="A300" s="1"/>
      <c r="B300" s="404"/>
      <c r="C300" s="405"/>
      <c r="D300" s="405"/>
      <c r="E300" s="405"/>
      <c r="F300" s="406"/>
      <c r="G300" s="44">
        <f t="shared" si="1"/>
        <v>0</v>
      </c>
      <c r="H300" s="93"/>
      <c r="I300" s="92"/>
      <c r="J300" s="95"/>
      <c r="K300" s="1"/>
      <c r="L300" s="50" t="str">
        <f t="array" ref="L300">if($B300="","",index(Setup!$C$52:$C$201,match($D300,Setup!$B$52:$B$201,0),0))</f>
        <v/>
      </c>
      <c r="M300" s="52" t="str">
        <f t="shared" si="2"/>
        <v/>
      </c>
      <c r="N300" s="58">
        <f t="shared" si="3"/>
        <v>0</v>
      </c>
      <c r="O300" s="64" t="str">
        <f t="shared" si="4"/>
        <v/>
      </c>
      <c r="P300" s="64">
        <f t="shared" si="5"/>
        <v>0</v>
      </c>
      <c r="Q300" s="64">
        <f t="shared" si="6"/>
        <v>0</v>
      </c>
      <c r="R300" s="68">
        <f t="shared" si="7"/>
        <v>0</v>
      </c>
      <c r="S300" s="68">
        <f t="shared" si="8"/>
        <v>0</v>
      </c>
      <c r="T300" s="71" t="str">
        <f t="shared" si="9"/>
        <v/>
      </c>
      <c r="U300" s="79" t="str">
        <f t="array" ref="U300">IF($B300="","",IF(INDEX('Your Portfolio Holdings'!$BW$7:$BW$156,match($D300,'Your Portfolio Holdings'!$B$7:$B$156,0),0)&gt;0,PRODUCT(IF(($D$5:$D$2004=$D300)*($C$5:$C$2004="Split")*($B$5:$B$2004&lt;=Dashboard!$C$2)*($B$5:$B$2004&gt;$B300),$J$5:$J$2004,1)),1))</f>
        <v/>
      </c>
      <c r="V300" s="79">
        <f t="shared" si="10"/>
        <v>0</v>
      </c>
      <c r="W300" s="79" t="str">
        <f t="array" ref="W300">IF($B300="","",IF(INDEX('Your Portfolio Holdings'!$BW$7:$BW$156,match($D300,'Your Portfolio Holdings'!$B$7:$B$156,0),0)&gt;0,PRODUCT(IF(($D$5:$D$2004=$D300)*($C$5:$C$2004="Split")*($B$5:$B$2004&lt;=Dashboard!$C$54)*($B$5:$B$2004&gt;$B300),$J$5:$J$2004,1)),1))</f>
        <v/>
      </c>
      <c r="X300" s="79">
        <f t="shared" si="11"/>
        <v>0</v>
      </c>
      <c r="Y300" s="79" t="str">
        <f t="array" ref="Y300">IF($B300="","",IF(INDEX('Your Portfolio Holdings'!$BW$7:$BW$156,match($D300,'Your Portfolio Holdings'!$B$7:$B$156,0),0)&gt;0,PRODUCT(IF(($D$5:$D$2004=$D300)*($C$5:$C$2004="Split")*($B$5:$B$2004&lt;=Dashboard!$C$55)*($B$5:$B$2004&gt;$B300),$J$5:$J$2004,1)),1))</f>
        <v/>
      </c>
      <c r="Z300" s="79">
        <f t="shared" si="12"/>
        <v>0</v>
      </c>
      <c r="AA300" s="79" t="str">
        <f>IF($B299="","",IF(AND($B300&gt;Dashboard!$C$54,$B300&lt;=Dashboard!$C$55,OR($C300="Buy",$C300="Sell",$C300="Dividend",$C300="Return of capital")),MAX(AA$5:AA299)+1,0))</f>
        <v/>
      </c>
      <c r="AB300" s="79" t="str">
        <f>if($B300="","",if($L300=Dashboard!$C$3,"n/a","Currency:"&amp;$L300&amp;Dashboard!$C$3))</f>
        <v/>
      </c>
      <c r="AC300" s="88" t="str">
        <f t="shared" si="13"/>
        <v/>
      </c>
      <c r="AD300" s="89">
        <f t="shared" si="14"/>
        <v>0</v>
      </c>
      <c r="AE300" s="90">
        <f t="shared" si="15"/>
        <v>0</v>
      </c>
    </row>
    <row r="301">
      <c r="A301" s="1"/>
      <c r="B301" s="404"/>
      <c r="C301" s="405"/>
      <c r="D301" s="405"/>
      <c r="E301" s="405"/>
      <c r="F301" s="406"/>
      <c r="G301" s="44">
        <f t="shared" si="1"/>
        <v>0</v>
      </c>
      <c r="H301" s="93"/>
      <c r="I301" s="92"/>
      <c r="J301" s="95"/>
      <c r="K301" s="1"/>
      <c r="L301" s="50" t="str">
        <f t="array" ref="L301">if($B301="","",index(Setup!$C$52:$C$201,match($D301,Setup!$B$52:$B$201,0),0))</f>
        <v/>
      </c>
      <c r="M301" s="52" t="str">
        <f t="shared" si="2"/>
        <v/>
      </c>
      <c r="N301" s="58">
        <f t="shared" si="3"/>
        <v>0</v>
      </c>
      <c r="O301" s="64" t="str">
        <f t="shared" si="4"/>
        <v/>
      </c>
      <c r="P301" s="64">
        <f t="shared" si="5"/>
        <v>0</v>
      </c>
      <c r="Q301" s="64">
        <f t="shared" si="6"/>
        <v>0</v>
      </c>
      <c r="R301" s="68">
        <f t="shared" si="7"/>
        <v>0</v>
      </c>
      <c r="S301" s="68">
        <f t="shared" si="8"/>
        <v>0</v>
      </c>
      <c r="T301" s="71" t="str">
        <f t="shared" si="9"/>
        <v/>
      </c>
      <c r="U301" s="79" t="str">
        <f t="array" ref="U301">IF($B301="","",IF(INDEX('Your Portfolio Holdings'!$BW$7:$BW$156,match($D301,'Your Portfolio Holdings'!$B$7:$B$156,0),0)&gt;0,PRODUCT(IF(($D$5:$D$2004=$D301)*($C$5:$C$2004="Split")*($B$5:$B$2004&lt;=Dashboard!$C$2)*($B$5:$B$2004&gt;$B301),$J$5:$J$2004,1)),1))</f>
        <v/>
      </c>
      <c r="V301" s="79">
        <f t="shared" si="10"/>
        <v>0</v>
      </c>
      <c r="W301" s="79" t="str">
        <f t="array" ref="W301">IF($B301="","",IF(INDEX('Your Portfolio Holdings'!$BW$7:$BW$156,match($D301,'Your Portfolio Holdings'!$B$7:$B$156,0),0)&gt;0,PRODUCT(IF(($D$5:$D$2004=$D301)*($C$5:$C$2004="Split")*($B$5:$B$2004&lt;=Dashboard!$C$54)*($B$5:$B$2004&gt;$B301),$J$5:$J$2004,1)),1))</f>
        <v/>
      </c>
      <c r="X301" s="79">
        <f t="shared" si="11"/>
        <v>0</v>
      </c>
      <c r="Y301" s="79" t="str">
        <f t="array" ref="Y301">IF($B301="","",IF(INDEX('Your Portfolio Holdings'!$BW$7:$BW$156,match($D301,'Your Portfolio Holdings'!$B$7:$B$156,0),0)&gt;0,PRODUCT(IF(($D$5:$D$2004=$D301)*($C$5:$C$2004="Split")*($B$5:$B$2004&lt;=Dashboard!$C$55)*($B$5:$B$2004&gt;$B301),$J$5:$J$2004,1)),1))</f>
        <v/>
      </c>
      <c r="Z301" s="79">
        <f t="shared" si="12"/>
        <v>0</v>
      </c>
      <c r="AA301" s="79" t="str">
        <f>IF($B300="","",IF(AND($B301&gt;Dashboard!$C$54,$B301&lt;=Dashboard!$C$55,OR($C301="Buy",$C301="Sell",$C301="Dividend",$C301="Return of capital")),MAX(AA$5:AA300)+1,0))</f>
        <v/>
      </c>
      <c r="AB301" s="79" t="str">
        <f>if($B301="","",if($L301=Dashboard!$C$3,"n/a","Currency:"&amp;$L301&amp;Dashboard!$C$3))</f>
        <v/>
      </c>
      <c r="AC301" s="88" t="str">
        <f t="shared" si="13"/>
        <v/>
      </c>
      <c r="AD301" s="89">
        <f t="shared" si="14"/>
        <v>0</v>
      </c>
      <c r="AE301" s="90">
        <f t="shared" si="15"/>
        <v>0</v>
      </c>
    </row>
    <row r="302">
      <c r="A302" s="1"/>
      <c r="B302" s="404"/>
      <c r="C302" s="405"/>
      <c r="D302" s="405"/>
      <c r="E302" s="405"/>
      <c r="F302" s="406"/>
      <c r="G302" s="44">
        <f t="shared" si="1"/>
        <v>0</v>
      </c>
      <c r="H302" s="93"/>
      <c r="I302" s="92"/>
      <c r="J302" s="95"/>
      <c r="K302" s="1"/>
      <c r="L302" s="50" t="str">
        <f t="array" ref="L302">if($B302="","",index(Setup!$C$52:$C$201,match($D302,Setup!$B$52:$B$201,0),0))</f>
        <v/>
      </c>
      <c r="M302" s="52" t="str">
        <f t="shared" si="2"/>
        <v/>
      </c>
      <c r="N302" s="58">
        <f t="shared" si="3"/>
        <v>0</v>
      </c>
      <c r="O302" s="64" t="str">
        <f t="shared" si="4"/>
        <v/>
      </c>
      <c r="P302" s="64">
        <f t="shared" si="5"/>
        <v>0</v>
      </c>
      <c r="Q302" s="64">
        <f t="shared" si="6"/>
        <v>0</v>
      </c>
      <c r="R302" s="68">
        <f t="shared" si="7"/>
        <v>0</v>
      </c>
      <c r="S302" s="68">
        <f t="shared" si="8"/>
        <v>0</v>
      </c>
      <c r="T302" s="71" t="str">
        <f t="shared" si="9"/>
        <v/>
      </c>
      <c r="U302" s="79" t="str">
        <f t="array" ref="U302">IF($B302="","",IF(INDEX('Your Portfolio Holdings'!$BW$7:$BW$156,match($D302,'Your Portfolio Holdings'!$B$7:$B$156,0),0)&gt;0,PRODUCT(IF(($D$5:$D$2004=$D302)*($C$5:$C$2004="Split")*($B$5:$B$2004&lt;=Dashboard!$C$2)*($B$5:$B$2004&gt;$B302),$J$5:$J$2004,1)),1))</f>
        <v/>
      </c>
      <c r="V302" s="79">
        <f t="shared" si="10"/>
        <v>0</v>
      </c>
      <c r="W302" s="79" t="str">
        <f t="array" ref="W302">IF($B302="","",IF(INDEX('Your Portfolio Holdings'!$BW$7:$BW$156,match($D302,'Your Portfolio Holdings'!$B$7:$B$156,0),0)&gt;0,PRODUCT(IF(($D$5:$D$2004=$D302)*($C$5:$C$2004="Split")*($B$5:$B$2004&lt;=Dashboard!$C$54)*($B$5:$B$2004&gt;$B302),$J$5:$J$2004,1)),1))</f>
        <v/>
      </c>
      <c r="X302" s="79">
        <f t="shared" si="11"/>
        <v>0</v>
      </c>
      <c r="Y302" s="79" t="str">
        <f t="array" ref="Y302">IF($B302="","",IF(INDEX('Your Portfolio Holdings'!$BW$7:$BW$156,match($D302,'Your Portfolio Holdings'!$B$7:$B$156,0),0)&gt;0,PRODUCT(IF(($D$5:$D$2004=$D302)*($C$5:$C$2004="Split")*($B$5:$B$2004&lt;=Dashboard!$C$55)*($B$5:$B$2004&gt;$B302),$J$5:$J$2004,1)),1))</f>
        <v/>
      </c>
      <c r="Z302" s="79">
        <f t="shared" si="12"/>
        <v>0</v>
      </c>
      <c r="AA302" s="79" t="str">
        <f>IF($B301="","",IF(AND($B302&gt;Dashboard!$C$54,$B302&lt;=Dashboard!$C$55,OR($C302="Buy",$C302="Sell",$C302="Dividend",$C302="Return of capital")),MAX(AA$5:AA301)+1,0))</f>
        <v/>
      </c>
      <c r="AB302" s="79" t="str">
        <f>if($B302="","",if($L302=Dashboard!$C$3,"n/a","Currency:"&amp;$L302&amp;Dashboard!$C$3))</f>
        <v/>
      </c>
      <c r="AC302" s="88" t="str">
        <f t="shared" si="13"/>
        <v/>
      </c>
      <c r="AD302" s="89">
        <f t="shared" si="14"/>
        <v>0</v>
      </c>
      <c r="AE302" s="90">
        <f t="shared" si="15"/>
        <v>0</v>
      </c>
    </row>
    <row r="303">
      <c r="A303" s="1"/>
      <c r="B303" s="404"/>
      <c r="C303" s="405"/>
      <c r="D303" s="405"/>
      <c r="E303" s="405"/>
      <c r="F303" s="406"/>
      <c r="G303" s="44">
        <f t="shared" si="1"/>
        <v>0</v>
      </c>
      <c r="H303" s="93"/>
      <c r="I303" s="92"/>
      <c r="J303" s="95"/>
      <c r="K303" s="1"/>
      <c r="L303" s="50" t="str">
        <f t="array" ref="L303">if($B303="","",index(Setup!$C$52:$C$201,match($D303,Setup!$B$52:$B$201,0),0))</f>
        <v/>
      </c>
      <c r="M303" s="52" t="str">
        <f t="shared" si="2"/>
        <v/>
      </c>
      <c r="N303" s="58">
        <f t="shared" si="3"/>
        <v>0</v>
      </c>
      <c r="O303" s="64" t="str">
        <f t="shared" si="4"/>
        <v/>
      </c>
      <c r="P303" s="64">
        <f t="shared" si="5"/>
        <v>0</v>
      </c>
      <c r="Q303" s="64">
        <f t="shared" si="6"/>
        <v>0</v>
      </c>
      <c r="R303" s="68">
        <f t="shared" si="7"/>
        <v>0</v>
      </c>
      <c r="S303" s="68">
        <f t="shared" si="8"/>
        <v>0</v>
      </c>
      <c r="T303" s="71" t="str">
        <f t="shared" si="9"/>
        <v/>
      </c>
      <c r="U303" s="79" t="str">
        <f t="array" ref="U303">IF($B303="","",IF(INDEX('Your Portfolio Holdings'!$BW$7:$BW$156,match($D303,'Your Portfolio Holdings'!$B$7:$B$156,0),0)&gt;0,PRODUCT(IF(($D$5:$D$2004=$D303)*($C$5:$C$2004="Split")*($B$5:$B$2004&lt;=Dashboard!$C$2)*($B$5:$B$2004&gt;$B303),$J$5:$J$2004,1)),1))</f>
        <v/>
      </c>
      <c r="V303" s="79">
        <f t="shared" si="10"/>
        <v>0</v>
      </c>
      <c r="W303" s="79" t="str">
        <f t="array" ref="W303">IF($B303="","",IF(INDEX('Your Portfolio Holdings'!$BW$7:$BW$156,match($D303,'Your Portfolio Holdings'!$B$7:$B$156,0),0)&gt;0,PRODUCT(IF(($D$5:$D$2004=$D303)*($C$5:$C$2004="Split")*($B$5:$B$2004&lt;=Dashboard!$C$54)*($B$5:$B$2004&gt;$B303),$J$5:$J$2004,1)),1))</f>
        <v/>
      </c>
      <c r="X303" s="79">
        <f t="shared" si="11"/>
        <v>0</v>
      </c>
      <c r="Y303" s="79" t="str">
        <f t="array" ref="Y303">IF($B303="","",IF(INDEX('Your Portfolio Holdings'!$BW$7:$BW$156,match($D303,'Your Portfolio Holdings'!$B$7:$B$156,0),0)&gt;0,PRODUCT(IF(($D$5:$D$2004=$D303)*($C$5:$C$2004="Split")*($B$5:$B$2004&lt;=Dashboard!$C$55)*($B$5:$B$2004&gt;$B303),$J$5:$J$2004,1)),1))</f>
        <v/>
      </c>
      <c r="Z303" s="79">
        <f t="shared" si="12"/>
        <v>0</v>
      </c>
      <c r="AA303" s="79" t="str">
        <f>IF($B302="","",IF(AND($B303&gt;Dashboard!$C$54,$B303&lt;=Dashboard!$C$55,OR($C303="Buy",$C303="Sell",$C303="Dividend",$C303="Return of capital")),MAX(AA$5:AA302)+1,0))</f>
        <v/>
      </c>
      <c r="AB303" s="79" t="str">
        <f>if($B303="","",if($L303=Dashboard!$C$3,"n/a","Currency:"&amp;$L303&amp;Dashboard!$C$3))</f>
        <v/>
      </c>
      <c r="AC303" s="88" t="str">
        <f t="shared" si="13"/>
        <v/>
      </c>
      <c r="AD303" s="89">
        <f t="shared" si="14"/>
        <v>0</v>
      </c>
      <c r="AE303" s="90">
        <f t="shared" si="15"/>
        <v>0</v>
      </c>
    </row>
    <row r="304">
      <c r="A304" s="1"/>
      <c r="B304" s="404"/>
      <c r="C304" s="405"/>
      <c r="D304" s="405"/>
      <c r="E304" s="405"/>
      <c r="F304" s="406"/>
      <c r="G304" s="44">
        <f t="shared" si="1"/>
        <v>0</v>
      </c>
      <c r="H304" s="93"/>
      <c r="I304" s="92"/>
      <c r="J304" s="95"/>
      <c r="K304" s="1"/>
      <c r="L304" s="50" t="str">
        <f t="array" ref="L304">if($B304="","",index(Setup!$C$52:$C$201,match($D304,Setup!$B$52:$B$201,0),0))</f>
        <v/>
      </c>
      <c r="M304" s="52" t="str">
        <f t="shared" si="2"/>
        <v/>
      </c>
      <c r="N304" s="58">
        <f t="shared" si="3"/>
        <v>0</v>
      </c>
      <c r="O304" s="64" t="str">
        <f t="shared" si="4"/>
        <v/>
      </c>
      <c r="P304" s="64">
        <f t="shared" si="5"/>
        <v>0</v>
      </c>
      <c r="Q304" s="64">
        <f t="shared" si="6"/>
        <v>0</v>
      </c>
      <c r="R304" s="68">
        <f t="shared" si="7"/>
        <v>0</v>
      </c>
      <c r="S304" s="68">
        <f t="shared" si="8"/>
        <v>0</v>
      </c>
      <c r="T304" s="71" t="str">
        <f t="shared" si="9"/>
        <v/>
      </c>
      <c r="U304" s="79" t="str">
        <f t="array" ref="U304">IF($B304="","",IF(INDEX('Your Portfolio Holdings'!$BW$7:$BW$156,match($D304,'Your Portfolio Holdings'!$B$7:$B$156,0),0)&gt;0,PRODUCT(IF(($D$5:$D$2004=$D304)*($C$5:$C$2004="Split")*($B$5:$B$2004&lt;=Dashboard!$C$2)*($B$5:$B$2004&gt;$B304),$J$5:$J$2004,1)),1))</f>
        <v/>
      </c>
      <c r="V304" s="79">
        <f t="shared" si="10"/>
        <v>0</v>
      </c>
      <c r="W304" s="79" t="str">
        <f t="array" ref="W304">IF($B304="","",IF(INDEX('Your Portfolio Holdings'!$BW$7:$BW$156,match($D304,'Your Portfolio Holdings'!$B$7:$B$156,0),0)&gt;0,PRODUCT(IF(($D$5:$D$2004=$D304)*($C$5:$C$2004="Split")*($B$5:$B$2004&lt;=Dashboard!$C$54)*($B$5:$B$2004&gt;$B304),$J$5:$J$2004,1)),1))</f>
        <v/>
      </c>
      <c r="X304" s="79">
        <f t="shared" si="11"/>
        <v>0</v>
      </c>
      <c r="Y304" s="79" t="str">
        <f t="array" ref="Y304">IF($B304="","",IF(INDEX('Your Portfolio Holdings'!$BW$7:$BW$156,match($D304,'Your Portfolio Holdings'!$B$7:$B$156,0),0)&gt;0,PRODUCT(IF(($D$5:$D$2004=$D304)*($C$5:$C$2004="Split")*($B$5:$B$2004&lt;=Dashboard!$C$55)*($B$5:$B$2004&gt;$B304),$J$5:$J$2004,1)),1))</f>
        <v/>
      </c>
      <c r="Z304" s="79">
        <f t="shared" si="12"/>
        <v>0</v>
      </c>
      <c r="AA304" s="79" t="str">
        <f>IF($B303="","",IF(AND($B304&gt;Dashboard!$C$54,$B304&lt;=Dashboard!$C$55,OR($C304="Buy",$C304="Sell",$C304="Dividend",$C304="Return of capital")),MAX(AA$5:AA303)+1,0))</f>
        <v/>
      </c>
      <c r="AB304" s="79" t="str">
        <f>if($B304="","",if($L304=Dashboard!$C$3,"n/a","Currency:"&amp;$L304&amp;Dashboard!$C$3))</f>
        <v/>
      </c>
      <c r="AC304" s="88" t="str">
        <f t="shared" si="13"/>
        <v/>
      </c>
      <c r="AD304" s="89">
        <f t="shared" si="14"/>
        <v>0</v>
      </c>
      <c r="AE304" s="90">
        <f t="shared" si="15"/>
        <v>0</v>
      </c>
    </row>
    <row r="305">
      <c r="A305" s="1"/>
      <c r="B305" s="404"/>
      <c r="C305" s="405"/>
      <c r="D305" s="405"/>
      <c r="E305" s="405"/>
      <c r="F305" s="406"/>
      <c r="G305" s="44">
        <f t="shared" si="1"/>
        <v>0</v>
      </c>
      <c r="H305" s="93"/>
      <c r="I305" s="92"/>
      <c r="J305" s="95"/>
      <c r="K305" s="1"/>
      <c r="L305" s="50" t="str">
        <f t="array" ref="L305">if($B305="","",index(Setup!$C$52:$C$201,match($D305,Setup!$B$52:$B$201,0),0))</f>
        <v/>
      </c>
      <c r="M305" s="52" t="str">
        <f t="shared" si="2"/>
        <v/>
      </c>
      <c r="N305" s="58">
        <f t="shared" si="3"/>
        <v>0</v>
      </c>
      <c r="O305" s="64" t="str">
        <f t="shared" si="4"/>
        <v/>
      </c>
      <c r="P305" s="64">
        <f t="shared" si="5"/>
        <v>0</v>
      </c>
      <c r="Q305" s="64">
        <f t="shared" si="6"/>
        <v>0</v>
      </c>
      <c r="R305" s="68">
        <f t="shared" si="7"/>
        <v>0</v>
      </c>
      <c r="S305" s="68">
        <f t="shared" si="8"/>
        <v>0</v>
      </c>
      <c r="T305" s="71" t="str">
        <f t="shared" si="9"/>
        <v/>
      </c>
      <c r="U305" s="79" t="str">
        <f t="array" ref="U305">IF($B305="","",IF(INDEX('Your Portfolio Holdings'!$BW$7:$BW$156,match($D305,'Your Portfolio Holdings'!$B$7:$B$156,0),0)&gt;0,PRODUCT(IF(($D$5:$D$2004=$D305)*($C$5:$C$2004="Split")*($B$5:$B$2004&lt;=Dashboard!$C$2)*($B$5:$B$2004&gt;$B305),$J$5:$J$2004,1)),1))</f>
        <v/>
      </c>
      <c r="V305" s="79">
        <f t="shared" si="10"/>
        <v>0</v>
      </c>
      <c r="W305" s="79" t="str">
        <f t="array" ref="W305">IF($B305="","",IF(INDEX('Your Portfolio Holdings'!$BW$7:$BW$156,match($D305,'Your Portfolio Holdings'!$B$7:$B$156,0),0)&gt;0,PRODUCT(IF(($D$5:$D$2004=$D305)*($C$5:$C$2004="Split")*($B$5:$B$2004&lt;=Dashboard!$C$54)*($B$5:$B$2004&gt;$B305),$J$5:$J$2004,1)),1))</f>
        <v/>
      </c>
      <c r="X305" s="79">
        <f t="shared" si="11"/>
        <v>0</v>
      </c>
      <c r="Y305" s="79" t="str">
        <f t="array" ref="Y305">IF($B305="","",IF(INDEX('Your Portfolio Holdings'!$BW$7:$BW$156,match($D305,'Your Portfolio Holdings'!$B$7:$B$156,0),0)&gt;0,PRODUCT(IF(($D$5:$D$2004=$D305)*($C$5:$C$2004="Split")*($B$5:$B$2004&lt;=Dashboard!$C$55)*($B$5:$B$2004&gt;$B305),$J$5:$J$2004,1)),1))</f>
        <v/>
      </c>
      <c r="Z305" s="79">
        <f t="shared" si="12"/>
        <v>0</v>
      </c>
      <c r="AA305" s="79" t="str">
        <f>IF($B304="","",IF(AND($B305&gt;Dashboard!$C$54,$B305&lt;=Dashboard!$C$55,OR($C305="Buy",$C305="Sell",$C305="Dividend",$C305="Return of capital")),MAX(AA$5:AA304)+1,0))</f>
        <v/>
      </c>
      <c r="AB305" s="79" t="str">
        <f>if($B305="","",if($L305=Dashboard!$C$3,"n/a","Currency:"&amp;$L305&amp;Dashboard!$C$3))</f>
        <v/>
      </c>
      <c r="AC305" s="88" t="str">
        <f t="shared" si="13"/>
        <v/>
      </c>
      <c r="AD305" s="89">
        <f t="shared" si="14"/>
        <v>0</v>
      </c>
      <c r="AE305" s="90">
        <f t="shared" si="15"/>
        <v>0</v>
      </c>
    </row>
    <row r="306">
      <c r="A306" s="1"/>
      <c r="B306" s="404"/>
      <c r="C306" s="405"/>
      <c r="D306" s="405"/>
      <c r="E306" s="405"/>
      <c r="F306" s="406"/>
      <c r="G306" s="44">
        <f t="shared" si="1"/>
        <v>0</v>
      </c>
      <c r="H306" s="93"/>
      <c r="I306" s="92"/>
      <c r="J306" s="95"/>
      <c r="K306" s="1"/>
      <c r="L306" s="50" t="str">
        <f t="array" ref="L306">if($B306="","",index(Setup!$C$52:$C$201,match($D306,Setup!$B$52:$B$201,0),0))</f>
        <v/>
      </c>
      <c r="M306" s="52" t="str">
        <f t="shared" si="2"/>
        <v/>
      </c>
      <c r="N306" s="58">
        <f t="shared" si="3"/>
        <v>0</v>
      </c>
      <c r="O306" s="64" t="str">
        <f t="shared" si="4"/>
        <v/>
      </c>
      <c r="P306" s="64">
        <f t="shared" si="5"/>
        <v>0</v>
      </c>
      <c r="Q306" s="64">
        <f t="shared" si="6"/>
        <v>0</v>
      </c>
      <c r="R306" s="68">
        <f t="shared" si="7"/>
        <v>0</v>
      </c>
      <c r="S306" s="68">
        <f t="shared" si="8"/>
        <v>0</v>
      </c>
      <c r="T306" s="71" t="str">
        <f t="shared" si="9"/>
        <v/>
      </c>
      <c r="U306" s="79" t="str">
        <f t="array" ref="U306">IF($B306="","",IF(INDEX('Your Portfolio Holdings'!$BW$7:$BW$156,match($D306,'Your Portfolio Holdings'!$B$7:$B$156,0),0)&gt;0,PRODUCT(IF(($D$5:$D$2004=$D306)*($C$5:$C$2004="Split")*($B$5:$B$2004&lt;=Dashboard!$C$2)*($B$5:$B$2004&gt;$B306),$J$5:$J$2004,1)),1))</f>
        <v/>
      </c>
      <c r="V306" s="79">
        <f t="shared" si="10"/>
        <v>0</v>
      </c>
      <c r="W306" s="79" t="str">
        <f t="array" ref="W306">IF($B306="","",IF(INDEX('Your Portfolio Holdings'!$BW$7:$BW$156,match($D306,'Your Portfolio Holdings'!$B$7:$B$156,0),0)&gt;0,PRODUCT(IF(($D$5:$D$2004=$D306)*($C$5:$C$2004="Split")*($B$5:$B$2004&lt;=Dashboard!$C$54)*($B$5:$B$2004&gt;$B306),$J$5:$J$2004,1)),1))</f>
        <v/>
      </c>
      <c r="X306" s="79">
        <f t="shared" si="11"/>
        <v>0</v>
      </c>
      <c r="Y306" s="79" t="str">
        <f t="array" ref="Y306">IF($B306="","",IF(INDEX('Your Portfolio Holdings'!$BW$7:$BW$156,match($D306,'Your Portfolio Holdings'!$B$7:$B$156,0),0)&gt;0,PRODUCT(IF(($D$5:$D$2004=$D306)*($C$5:$C$2004="Split")*($B$5:$B$2004&lt;=Dashboard!$C$55)*($B$5:$B$2004&gt;$B306),$J$5:$J$2004,1)),1))</f>
        <v/>
      </c>
      <c r="Z306" s="79">
        <f t="shared" si="12"/>
        <v>0</v>
      </c>
      <c r="AA306" s="79" t="str">
        <f>IF($B305="","",IF(AND($B306&gt;Dashboard!$C$54,$B306&lt;=Dashboard!$C$55,OR($C306="Buy",$C306="Sell",$C306="Dividend",$C306="Return of capital")),MAX(AA$5:AA305)+1,0))</f>
        <v/>
      </c>
      <c r="AB306" s="79" t="str">
        <f>if($B306="","",if($L306=Dashboard!$C$3,"n/a","Currency:"&amp;$L306&amp;Dashboard!$C$3))</f>
        <v/>
      </c>
      <c r="AC306" s="88" t="str">
        <f t="shared" si="13"/>
        <v/>
      </c>
      <c r="AD306" s="89">
        <f t="shared" si="14"/>
        <v>0</v>
      </c>
      <c r="AE306" s="90">
        <f t="shared" si="15"/>
        <v>0</v>
      </c>
    </row>
    <row r="307">
      <c r="A307" s="1"/>
      <c r="B307" s="404"/>
      <c r="C307" s="405"/>
      <c r="D307" s="405"/>
      <c r="E307" s="405"/>
      <c r="F307" s="406"/>
      <c r="G307" s="44">
        <f t="shared" si="1"/>
        <v>0</v>
      </c>
      <c r="H307" s="93"/>
      <c r="I307" s="92"/>
      <c r="J307" s="95"/>
      <c r="K307" s="1"/>
      <c r="L307" s="50" t="str">
        <f t="array" ref="L307">if($B307="","",index(Setup!$C$52:$C$201,match($D307,Setup!$B$52:$B$201,0),0))</f>
        <v/>
      </c>
      <c r="M307" s="52" t="str">
        <f t="shared" si="2"/>
        <v/>
      </c>
      <c r="N307" s="58">
        <f t="shared" si="3"/>
        <v>0</v>
      </c>
      <c r="O307" s="64" t="str">
        <f t="shared" si="4"/>
        <v/>
      </c>
      <c r="P307" s="64">
        <f t="shared" si="5"/>
        <v>0</v>
      </c>
      <c r="Q307" s="64">
        <f t="shared" si="6"/>
        <v>0</v>
      </c>
      <c r="R307" s="68">
        <f t="shared" si="7"/>
        <v>0</v>
      </c>
      <c r="S307" s="68">
        <f t="shared" si="8"/>
        <v>0</v>
      </c>
      <c r="T307" s="71" t="str">
        <f t="shared" si="9"/>
        <v/>
      </c>
      <c r="U307" s="79" t="str">
        <f t="array" ref="U307">IF($B307="","",IF(INDEX('Your Portfolio Holdings'!$BW$7:$BW$156,match($D307,'Your Portfolio Holdings'!$B$7:$B$156,0),0)&gt;0,PRODUCT(IF(($D$5:$D$2004=$D307)*($C$5:$C$2004="Split")*($B$5:$B$2004&lt;=Dashboard!$C$2)*($B$5:$B$2004&gt;$B307),$J$5:$J$2004,1)),1))</f>
        <v/>
      </c>
      <c r="V307" s="79">
        <f t="shared" si="10"/>
        <v>0</v>
      </c>
      <c r="W307" s="79" t="str">
        <f t="array" ref="W307">IF($B307="","",IF(INDEX('Your Portfolio Holdings'!$BW$7:$BW$156,match($D307,'Your Portfolio Holdings'!$B$7:$B$156,0),0)&gt;0,PRODUCT(IF(($D$5:$D$2004=$D307)*($C$5:$C$2004="Split")*($B$5:$B$2004&lt;=Dashboard!$C$54)*($B$5:$B$2004&gt;$B307),$J$5:$J$2004,1)),1))</f>
        <v/>
      </c>
      <c r="X307" s="79">
        <f t="shared" si="11"/>
        <v>0</v>
      </c>
      <c r="Y307" s="79" t="str">
        <f t="array" ref="Y307">IF($B307="","",IF(INDEX('Your Portfolio Holdings'!$BW$7:$BW$156,match($D307,'Your Portfolio Holdings'!$B$7:$B$156,0),0)&gt;0,PRODUCT(IF(($D$5:$D$2004=$D307)*($C$5:$C$2004="Split")*($B$5:$B$2004&lt;=Dashboard!$C$55)*($B$5:$B$2004&gt;$B307),$J$5:$J$2004,1)),1))</f>
        <v/>
      </c>
      <c r="Z307" s="79">
        <f t="shared" si="12"/>
        <v>0</v>
      </c>
      <c r="AA307" s="79" t="str">
        <f>IF($B306="","",IF(AND($B307&gt;Dashboard!$C$54,$B307&lt;=Dashboard!$C$55,OR($C307="Buy",$C307="Sell",$C307="Dividend",$C307="Return of capital")),MAX(AA$5:AA306)+1,0))</f>
        <v/>
      </c>
      <c r="AB307" s="79" t="str">
        <f>if($B307="","",if($L307=Dashboard!$C$3,"n/a","Currency:"&amp;$L307&amp;Dashboard!$C$3))</f>
        <v/>
      </c>
      <c r="AC307" s="88" t="str">
        <f t="shared" si="13"/>
        <v/>
      </c>
      <c r="AD307" s="89">
        <f t="shared" si="14"/>
        <v>0</v>
      </c>
      <c r="AE307" s="90">
        <f t="shared" si="15"/>
        <v>0</v>
      </c>
    </row>
    <row r="308">
      <c r="A308" s="1"/>
      <c r="B308" s="404"/>
      <c r="C308" s="405"/>
      <c r="D308" s="405"/>
      <c r="E308" s="405"/>
      <c r="F308" s="406"/>
      <c r="G308" s="44">
        <f t="shared" si="1"/>
        <v>0</v>
      </c>
      <c r="H308" s="93"/>
      <c r="I308" s="92"/>
      <c r="J308" s="95"/>
      <c r="K308" s="1"/>
      <c r="L308" s="50" t="str">
        <f t="array" ref="L308">if($B308="","",index(Setup!$C$52:$C$201,match($D308,Setup!$B$52:$B$201,0),0))</f>
        <v/>
      </c>
      <c r="M308" s="52" t="str">
        <f t="shared" si="2"/>
        <v/>
      </c>
      <c r="N308" s="58">
        <f t="shared" si="3"/>
        <v>0</v>
      </c>
      <c r="O308" s="64" t="str">
        <f t="shared" si="4"/>
        <v/>
      </c>
      <c r="P308" s="64">
        <f t="shared" si="5"/>
        <v>0</v>
      </c>
      <c r="Q308" s="64">
        <f t="shared" si="6"/>
        <v>0</v>
      </c>
      <c r="R308" s="68">
        <f t="shared" si="7"/>
        <v>0</v>
      </c>
      <c r="S308" s="68">
        <f t="shared" si="8"/>
        <v>0</v>
      </c>
      <c r="T308" s="71" t="str">
        <f t="shared" si="9"/>
        <v/>
      </c>
      <c r="U308" s="79" t="str">
        <f t="array" ref="U308">IF($B308="","",IF(INDEX('Your Portfolio Holdings'!$BW$7:$BW$156,match($D308,'Your Portfolio Holdings'!$B$7:$B$156,0),0)&gt;0,PRODUCT(IF(($D$5:$D$2004=$D308)*($C$5:$C$2004="Split")*($B$5:$B$2004&lt;=Dashboard!$C$2)*($B$5:$B$2004&gt;$B308),$J$5:$J$2004,1)),1))</f>
        <v/>
      </c>
      <c r="V308" s="79">
        <f t="shared" si="10"/>
        <v>0</v>
      </c>
      <c r="W308" s="79" t="str">
        <f t="array" ref="W308">IF($B308="","",IF(INDEX('Your Portfolio Holdings'!$BW$7:$BW$156,match($D308,'Your Portfolio Holdings'!$B$7:$B$156,0),0)&gt;0,PRODUCT(IF(($D$5:$D$2004=$D308)*($C$5:$C$2004="Split")*($B$5:$B$2004&lt;=Dashboard!$C$54)*($B$5:$B$2004&gt;$B308),$J$5:$J$2004,1)),1))</f>
        <v/>
      </c>
      <c r="X308" s="79">
        <f t="shared" si="11"/>
        <v>0</v>
      </c>
      <c r="Y308" s="79" t="str">
        <f t="array" ref="Y308">IF($B308="","",IF(INDEX('Your Portfolio Holdings'!$BW$7:$BW$156,match($D308,'Your Portfolio Holdings'!$B$7:$B$156,0),0)&gt;0,PRODUCT(IF(($D$5:$D$2004=$D308)*($C$5:$C$2004="Split")*($B$5:$B$2004&lt;=Dashboard!$C$55)*($B$5:$B$2004&gt;$B308),$J$5:$J$2004,1)),1))</f>
        <v/>
      </c>
      <c r="Z308" s="79">
        <f t="shared" si="12"/>
        <v>0</v>
      </c>
      <c r="AA308" s="79" t="str">
        <f>IF($B307="","",IF(AND($B308&gt;Dashboard!$C$54,$B308&lt;=Dashboard!$C$55,OR($C308="Buy",$C308="Sell",$C308="Dividend",$C308="Return of capital")),MAX(AA$5:AA307)+1,0))</f>
        <v/>
      </c>
      <c r="AB308" s="79" t="str">
        <f>if($B308="","",if($L308=Dashboard!$C$3,"n/a","Currency:"&amp;$L308&amp;Dashboard!$C$3))</f>
        <v/>
      </c>
      <c r="AC308" s="88" t="str">
        <f t="shared" si="13"/>
        <v/>
      </c>
      <c r="AD308" s="89">
        <f t="shared" si="14"/>
        <v>0</v>
      </c>
      <c r="AE308" s="90">
        <f t="shared" si="15"/>
        <v>0</v>
      </c>
    </row>
    <row r="309">
      <c r="A309" s="1"/>
      <c r="B309" s="404"/>
      <c r="C309" s="405"/>
      <c r="D309" s="405"/>
      <c r="E309" s="405"/>
      <c r="F309" s="406"/>
      <c r="G309" s="44">
        <f t="shared" si="1"/>
        <v>0</v>
      </c>
      <c r="H309" s="93"/>
      <c r="I309" s="92"/>
      <c r="J309" s="95"/>
      <c r="K309" s="1"/>
      <c r="L309" s="50" t="str">
        <f t="array" ref="L309">if($B309="","",index(Setup!$C$52:$C$201,match($D309,Setup!$B$52:$B$201,0),0))</f>
        <v/>
      </c>
      <c r="M309" s="52" t="str">
        <f t="shared" si="2"/>
        <v/>
      </c>
      <c r="N309" s="58">
        <f t="shared" si="3"/>
        <v>0</v>
      </c>
      <c r="O309" s="64" t="str">
        <f t="shared" si="4"/>
        <v/>
      </c>
      <c r="P309" s="64">
        <f t="shared" si="5"/>
        <v>0</v>
      </c>
      <c r="Q309" s="64">
        <f t="shared" si="6"/>
        <v>0</v>
      </c>
      <c r="R309" s="68">
        <f t="shared" si="7"/>
        <v>0</v>
      </c>
      <c r="S309" s="68">
        <f t="shared" si="8"/>
        <v>0</v>
      </c>
      <c r="T309" s="71" t="str">
        <f t="shared" si="9"/>
        <v/>
      </c>
      <c r="U309" s="79" t="str">
        <f t="array" ref="U309">IF($B309="","",IF(INDEX('Your Portfolio Holdings'!$BW$7:$BW$156,match($D309,'Your Portfolio Holdings'!$B$7:$B$156,0),0)&gt;0,PRODUCT(IF(($D$5:$D$2004=$D309)*($C$5:$C$2004="Split")*($B$5:$B$2004&lt;=Dashboard!$C$2)*($B$5:$B$2004&gt;$B309),$J$5:$J$2004,1)),1))</f>
        <v/>
      </c>
      <c r="V309" s="79">
        <f t="shared" si="10"/>
        <v>0</v>
      </c>
      <c r="W309" s="79" t="str">
        <f t="array" ref="W309">IF($B309="","",IF(INDEX('Your Portfolio Holdings'!$BW$7:$BW$156,match($D309,'Your Portfolio Holdings'!$B$7:$B$156,0),0)&gt;0,PRODUCT(IF(($D$5:$D$2004=$D309)*($C$5:$C$2004="Split")*($B$5:$B$2004&lt;=Dashboard!$C$54)*($B$5:$B$2004&gt;$B309),$J$5:$J$2004,1)),1))</f>
        <v/>
      </c>
      <c r="X309" s="79">
        <f t="shared" si="11"/>
        <v>0</v>
      </c>
      <c r="Y309" s="79" t="str">
        <f t="array" ref="Y309">IF($B309="","",IF(INDEX('Your Portfolio Holdings'!$BW$7:$BW$156,match($D309,'Your Portfolio Holdings'!$B$7:$B$156,0),0)&gt;0,PRODUCT(IF(($D$5:$D$2004=$D309)*($C$5:$C$2004="Split")*($B$5:$B$2004&lt;=Dashboard!$C$55)*($B$5:$B$2004&gt;$B309),$J$5:$J$2004,1)),1))</f>
        <v/>
      </c>
      <c r="Z309" s="79">
        <f t="shared" si="12"/>
        <v>0</v>
      </c>
      <c r="AA309" s="79" t="str">
        <f>IF($B308="","",IF(AND($B309&gt;Dashboard!$C$54,$B309&lt;=Dashboard!$C$55,OR($C309="Buy",$C309="Sell",$C309="Dividend",$C309="Return of capital")),MAX(AA$5:AA308)+1,0))</f>
        <v/>
      </c>
      <c r="AB309" s="79" t="str">
        <f>if($B309="","",if($L309=Dashboard!$C$3,"n/a","Currency:"&amp;$L309&amp;Dashboard!$C$3))</f>
        <v/>
      </c>
      <c r="AC309" s="88" t="str">
        <f t="shared" si="13"/>
        <v/>
      </c>
      <c r="AD309" s="89">
        <f t="shared" si="14"/>
        <v>0</v>
      </c>
      <c r="AE309" s="90">
        <f t="shared" si="15"/>
        <v>0</v>
      </c>
    </row>
    <row r="310">
      <c r="A310" s="1"/>
      <c r="B310" s="404"/>
      <c r="C310" s="405"/>
      <c r="D310" s="405"/>
      <c r="E310" s="405"/>
      <c r="F310" s="406"/>
      <c r="G310" s="44">
        <f t="shared" si="1"/>
        <v>0</v>
      </c>
      <c r="H310" s="93"/>
      <c r="I310" s="92"/>
      <c r="J310" s="95"/>
      <c r="K310" s="1"/>
      <c r="L310" s="50" t="str">
        <f t="array" ref="L310">if($B310="","",index(Setup!$C$52:$C$201,match($D310,Setup!$B$52:$B$201,0),0))</f>
        <v/>
      </c>
      <c r="M310" s="52" t="str">
        <f t="shared" si="2"/>
        <v/>
      </c>
      <c r="N310" s="58">
        <f t="shared" si="3"/>
        <v>0</v>
      </c>
      <c r="O310" s="64" t="str">
        <f t="shared" si="4"/>
        <v/>
      </c>
      <c r="P310" s="64">
        <f t="shared" si="5"/>
        <v>0</v>
      </c>
      <c r="Q310" s="64">
        <f t="shared" si="6"/>
        <v>0</v>
      </c>
      <c r="R310" s="68">
        <f t="shared" si="7"/>
        <v>0</v>
      </c>
      <c r="S310" s="68">
        <f t="shared" si="8"/>
        <v>0</v>
      </c>
      <c r="T310" s="71" t="str">
        <f t="shared" si="9"/>
        <v/>
      </c>
      <c r="U310" s="79" t="str">
        <f t="array" ref="U310">IF($B310="","",IF(INDEX('Your Portfolio Holdings'!$BW$7:$BW$156,match($D310,'Your Portfolio Holdings'!$B$7:$B$156,0),0)&gt;0,PRODUCT(IF(($D$5:$D$2004=$D310)*($C$5:$C$2004="Split")*($B$5:$B$2004&lt;=Dashboard!$C$2)*($B$5:$B$2004&gt;$B310),$J$5:$J$2004,1)),1))</f>
        <v/>
      </c>
      <c r="V310" s="79">
        <f t="shared" si="10"/>
        <v>0</v>
      </c>
      <c r="W310" s="79" t="str">
        <f t="array" ref="W310">IF($B310="","",IF(INDEX('Your Portfolio Holdings'!$BW$7:$BW$156,match($D310,'Your Portfolio Holdings'!$B$7:$B$156,0),0)&gt;0,PRODUCT(IF(($D$5:$D$2004=$D310)*($C$5:$C$2004="Split")*($B$5:$B$2004&lt;=Dashboard!$C$54)*($B$5:$B$2004&gt;$B310),$J$5:$J$2004,1)),1))</f>
        <v/>
      </c>
      <c r="X310" s="79">
        <f t="shared" si="11"/>
        <v>0</v>
      </c>
      <c r="Y310" s="79" t="str">
        <f t="array" ref="Y310">IF($B310="","",IF(INDEX('Your Portfolio Holdings'!$BW$7:$BW$156,match($D310,'Your Portfolio Holdings'!$B$7:$B$156,0),0)&gt;0,PRODUCT(IF(($D$5:$D$2004=$D310)*($C$5:$C$2004="Split")*($B$5:$B$2004&lt;=Dashboard!$C$55)*($B$5:$B$2004&gt;$B310),$J$5:$J$2004,1)),1))</f>
        <v/>
      </c>
      <c r="Z310" s="79">
        <f t="shared" si="12"/>
        <v>0</v>
      </c>
      <c r="AA310" s="79" t="str">
        <f>IF($B309="","",IF(AND($B310&gt;Dashboard!$C$54,$B310&lt;=Dashboard!$C$55,OR($C310="Buy",$C310="Sell",$C310="Dividend",$C310="Return of capital")),MAX(AA$5:AA309)+1,0))</f>
        <v/>
      </c>
      <c r="AB310" s="79" t="str">
        <f>if($B310="","",if($L310=Dashboard!$C$3,"n/a","Currency:"&amp;$L310&amp;Dashboard!$C$3))</f>
        <v/>
      </c>
      <c r="AC310" s="88" t="str">
        <f t="shared" si="13"/>
        <v/>
      </c>
      <c r="AD310" s="89">
        <f t="shared" si="14"/>
        <v>0</v>
      </c>
      <c r="AE310" s="90">
        <f t="shared" si="15"/>
        <v>0</v>
      </c>
    </row>
    <row r="311">
      <c r="A311" s="1"/>
      <c r="B311" s="404"/>
      <c r="C311" s="405"/>
      <c r="D311" s="405"/>
      <c r="E311" s="405"/>
      <c r="F311" s="406"/>
      <c r="G311" s="44">
        <f t="shared" si="1"/>
        <v>0</v>
      </c>
      <c r="H311" s="93"/>
      <c r="I311" s="92"/>
      <c r="J311" s="95"/>
      <c r="K311" s="1"/>
      <c r="L311" s="50" t="str">
        <f t="array" ref="L311">if($B311="","",index(Setup!$C$52:$C$201,match($D311,Setup!$B$52:$B$201,0),0))</f>
        <v/>
      </c>
      <c r="M311" s="52" t="str">
        <f t="shared" si="2"/>
        <v/>
      </c>
      <c r="N311" s="58">
        <f t="shared" si="3"/>
        <v>0</v>
      </c>
      <c r="O311" s="64" t="str">
        <f t="shared" si="4"/>
        <v/>
      </c>
      <c r="P311" s="64">
        <f t="shared" si="5"/>
        <v>0</v>
      </c>
      <c r="Q311" s="64">
        <f t="shared" si="6"/>
        <v>0</v>
      </c>
      <c r="R311" s="68">
        <f t="shared" si="7"/>
        <v>0</v>
      </c>
      <c r="S311" s="68">
        <f t="shared" si="8"/>
        <v>0</v>
      </c>
      <c r="T311" s="71" t="str">
        <f t="shared" si="9"/>
        <v/>
      </c>
      <c r="U311" s="79" t="str">
        <f t="array" ref="U311">IF($B311="","",IF(INDEX('Your Portfolio Holdings'!$BW$7:$BW$156,match($D311,'Your Portfolio Holdings'!$B$7:$B$156,0),0)&gt;0,PRODUCT(IF(($D$5:$D$2004=$D311)*($C$5:$C$2004="Split")*($B$5:$B$2004&lt;=Dashboard!$C$2)*($B$5:$B$2004&gt;$B311),$J$5:$J$2004,1)),1))</f>
        <v/>
      </c>
      <c r="V311" s="79">
        <f t="shared" si="10"/>
        <v>0</v>
      </c>
      <c r="W311" s="79" t="str">
        <f t="array" ref="W311">IF($B311="","",IF(INDEX('Your Portfolio Holdings'!$BW$7:$BW$156,match($D311,'Your Portfolio Holdings'!$B$7:$B$156,0),0)&gt;0,PRODUCT(IF(($D$5:$D$2004=$D311)*($C$5:$C$2004="Split")*($B$5:$B$2004&lt;=Dashboard!$C$54)*($B$5:$B$2004&gt;$B311),$J$5:$J$2004,1)),1))</f>
        <v/>
      </c>
      <c r="X311" s="79">
        <f t="shared" si="11"/>
        <v>0</v>
      </c>
      <c r="Y311" s="79" t="str">
        <f t="array" ref="Y311">IF($B311="","",IF(INDEX('Your Portfolio Holdings'!$BW$7:$BW$156,match($D311,'Your Portfolio Holdings'!$B$7:$B$156,0),0)&gt;0,PRODUCT(IF(($D$5:$D$2004=$D311)*($C$5:$C$2004="Split")*($B$5:$B$2004&lt;=Dashboard!$C$55)*($B$5:$B$2004&gt;$B311),$J$5:$J$2004,1)),1))</f>
        <v/>
      </c>
      <c r="Z311" s="79">
        <f t="shared" si="12"/>
        <v>0</v>
      </c>
      <c r="AA311" s="79" t="str">
        <f>IF($B310="","",IF(AND($B311&gt;Dashboard!$C$54,$B311&lt;=Dashboard!$C$55,OR($C311="Buy",$C311="Sell",$C311="Dividend",$C311="Return of capital")),MAX(AA$5:AA310)+1,0))</f>
        <v/>
      </c>
      <c r="AB311" s="79" t="str">
        <f>if($B311="","",if($L311=Dashboard!$C$3,"n/a","Currency:"&amp;$L311&amp;Dashboard!$C$3))</f>
        <v/>
      </c>
      <c r="AC311" s="88" t="str">
        <f t="shared" si="13"/>
        <v/>
      </c>
      <c r="AD311" s="89">
        <f t="shared" si="14"/>
        <v>0</v>
      </c>
      <c r="AE311" s="90">
        <f t="shared" si="15"/>
        <v>0</v>
      </c>
    </row>
    <row r="312">
      <c r="A312" s="1"/>
      <c r="B312" s="404"/>
      <c r="C312" s="405"/>
      <c r="D312" s="405"/>
      <c r="E312" s="405"/>
      <c r="F312" s="406"/>
      <c r="G312" s="44">
        <f t="shared" si="1"/>
        <v>0</v>
      </c>
      <c r="H312" s="93"/>
      <c r="I312" s="92"/>
      <c r="J312" s="95"/>
      <c r="K312" s="1"/>
      <c r="L312" s="50" t="str">
        <f t="array" ref="L312">if($B312="","",index(Setup!$C$52:$C$201,match($D312,Setup!$B$52:$B$201,0),0))</f>
        <v/>
      </c>
      <c r="M312" s="52" t="str">
        <f t="shared" si="2"/>
        <v/>
      </c>
      <c r="N312" s="58">
        <f t="shared" si="3"/>
        <v>0</v>
      </c>
      <c r="O312" s="64" t="str">
        <f t="shared" si="4"/>
        <v/>
      </c>
      <c r="P312" s="64">
        <f t="shared" si="5"/>
        <v>0</v>
      </c>
      <c r="Q312" s="64">
        <f t="shared" si="6"/>
        <v>0</v>
      </c>
      <c r="R312" s="68">
        <f t="shared" si="7"/>
        <v>0</v>
      </c>
      <c r="S312" s="68">
        <f t="shared" si="8"/>
        <v>0</v>
      </c>
      <c r="T312" s="71" t="str">
        <f t="shared" si="9"/>
        <v/>
      </c>
      <c r="U312" s="79" t="str">
        <f t="array" ref="U312">IF($B312="","",IF(INDEX('Your Portfolio Holdings'!$BW$7:$BW$156,match($D312,'Your Portfolio Holdings'!$B$7:$B$156,0),0)&gt;0,PRODUCT(IF(($D$5:$D$2004=$D312)*($C$5:$C$2004="Split")*($B$5:$B$2004&lt;=Dashboard!$C$2)*($B$5:$B$2004&gt;$B312),$J$5:$J$2004,1)),1))</f>
        <v/>
      </c>
      <c r="V312" s="79">
        <f t="shared" si="10"/>
        <v>0</v>
      </c>
      <c r="W312" s="79" t="str">
        <f t="array" ref="W312">IF($B312="","",IF(INDEX('Your Portfolio Holdings'!$BW$7:$BW$156,match($D312,'Your Portfolio Holdings'!$B$7:$B$156,0),0)&gt;0,PRODUCT(IF(($D$5:$D$2004=$D312)*($C$5:$C$2004="Split")*($B$5:$B$2004&lt;=Dashboard!$C$54)*($B$5:$B$2004&gt;$B312),$J$5:$J$2004,1)),1))</f>
        <v/>
      </c>
      <c r="X312" s="79">
        <f t="shared" si="11"/>
        <v>0</v>
      </c>
      <c r="Y312" s="79" t="str">
        <f t="array" ref="Y312">IF($B312="","",IF(INDEX('Your Portfolio Holdings'!$BW$7:$BW$156,match($D312,'Your Portfolio Holdings'!$B$7:$B$156,0),0)&gt;0,PRODUCT(IF(($D$5:$D$2004=$D312)*($C$5:$C$2004="Split")*($B$5:$B$2004&lt;=Dashboard!$C$55)*($B$5:$B$2004&gt;$B312),$J$5:$J$2004,1)),1))</f>
        <v/>
      </c>
      <c r="Z312" s="79">
        <f t="shared" si="12"/>
        <v>0</v>
      </c>
      <c r="AA312" s="79" t="str">
        <f>IF($B311="","",IF(AND($B312&gt;Dashboard!$C$54,$B312&lt;=Dashboard!$C$55,OR($C312="Buy",$C312="Sell",$C312="Dividend",$C312="Return of capital")),MAX(AA$5:AA311)+1,0))</f>
        <v/>
      </c>
      <c r="AB312" s="79" t="str">
        <f>if($B312="","",if($L312=Dashboard!$C$3,"n/a","Currency:"&amp;$L312&amp;Dashboard!$C$3))</f>
        <v/>
      </c>
      <c r="AC312" s="88" t="str">
        <f t="shared" si="13"/>
        <v/>
      </c>
      <c r="AD312" s="89">
        <f t="shared" si="14"/>
        <v>0</v>
      </c>
      <c r="AE312" s="90">
        <f t="shared" si="15"/>
        <v>0</v>
      </c>
    </row>
    <row r="313">
      <c r="A313" s="1"/>
      <c r="B313" s="404"/>
      <c r="C313" s="405"/>
      <c r="D313" s="405"/>
      <c r="E313" s="405"/>
      <c r="F313" s="406"/>
      <c r="G313" s="44">
        <f t="shared" si="1"/>
        <v>0</v>
      </c>
      <c r="H313" s="93"/>
      <c r="I313" s="92"/>
      <c r="J313" s="95"/>
      <c r="K313" s="1"/>
      <c r="L313" s="50" t="str">
        <f t="array" ref="L313">if($B313="","",index(Setup!$C$52:$C$201,match($D313,Setup!$B$52:$B$201,0),0))</f>
        <v/>
      </c>
      <c r="M313" s="52" t="str">
        <f t="shared" si="2"/>
        <v/>
      </c>
      <c r="N313" s="58">
        <f t="shared" si="3"/>
        <v>0</v>
      </c>
      <c r="O313" s="64" t="str">
        <f t="shared" si="4"/>
        <v/>
      </c>
      <c r="P313" s="64">
        <f t="shared" si="5"/>
        <v>0</v>
      </c>
      <c r="Q313" s="64">
        <f t="shared" si="6"/>
        <v>0</v>
      </c>
      <c r="R313" s="68">
        <f t="shared" si="7"/>
        <v>0</v>
      </c>
      <c r="S313" s="68">
        <f t="shared" si="8"/>
        <v>0</v>
      </c>
      <c r="T313" s="71" t="str">
        <f t="shared" si="9"/>
        <v/>
      </c>
      <c r="U313" s="79" t="str">
        <f t="array" ref="U313">IF($B313="","",IF(INDEX('Your Portfolio Holdings'!$BW$7:$BW$156,match($D313,'Your Portfolio Holdings'!$B$7:$B$156,0),0)&gt;0,PRODUCT(IF(($D$5:$D$2004=$D313)*($C$5:$C$2004="Split")*($B$5:$B$2004&lt;=Dashboard!$C$2)*($B$5:$B$2004&gt;$B313),$J$5:$J$2004,1)),1))</f>
        <v/>
      </c>
      <c r="V313" s="79">
        <f t="shared" si="10"/>
        <v>0</v>
      </c>
      <c r="W313" s="79" t="str">
        <f t="array" ref="W313">IF($B313="","",IF(INDEX('Your Portfolio Holdings'!$BW$7:$BW$156,match($D313,'Your Portfolio Holdings'!$B$7:$B$156,0),0)&gt;0,PRODUCT(IF(($D$5:$D$2004=$D313)*($C$5:$C$2004="Split")*($B$5:$B$2004&lt;=Dashboard!$C$54)*($B$5:$B$2004&gt;$B313),$J$5:$J$2004,1)),1))</f>
        <v/>
      </c>
      <c r="X313" s="79">
        <f t="shared" si="11"/>
        <v>0</v>
      </c>
      <c r="Y313" s="79" t="str">
        <f t="array" ref="Y313">IF($B313="","",IF(INDEX('Your Portfolio Holdings'!$BW$7:$BW$156,match($D313,'Your Portfolio Holdings'!$B$7:$B$156,0),0)&gt;0,PRODUCT(IF(($D$5:$D$2004=$D313)*($C$5:$C$2004="Split")*($B$5:$B$2004&lt;=Dashboard!$C$55)*($B$5:$B$2004&gt;$B313),$J$5:$J$2004,1)),1))</f>
        <v/>
      </c>
      <c r="Z313" s="79">
        <f t="shared" si="12"/>
        <v>0</v>
      </c>
      <c r="AA313" s="79" t="str">
        <f>IF($B312="","",IF(AND($B313&gt;Dashboard!$C$54,$B313&lt;=Dashboard!$C$55,OR($C313="Buy",$C313="Sell",$C313="Dividend",$C313="Return of capital")),MAX(AA$5:AA312)+1,0))</f>
        <v/>
      </c>
      <c r="AB313" s="79" t="str">
        <f>if($B313="","",if($L313=Dashboard!$C$3,"n/a","Currency:"&amp;$L313&amp;Dashboard!$C$3))</f>
        <v/>
      </c>
      <c r="AC313" s="88" t="str">
        <f t="shared" si="13"/>
        <v/>
      </c>
      <c r="AD313" s="89">
        <f t="shared" si="14"/>
        <v>0</v>
      </c>
      <c r="AE313" s="90">
        <f t="shared" si="15"/>
        <v>0</v>
      </c>
    </row>
    <row r="314">
      <c r="A314" s="1"/>
      <c r="B314" s="404"/>
      <c r="C314" s="405"/>
      <c r="D314" s="405"/>
      <c r="E314" s="405"/>
      <c r="F314" s="406"/>
      <c r="G314" s="44">
        <f t="shared" si="1"/>
        <v>0</v>
      </c>
      <c r="H314" s="93"/>
      <c r="I314" s="92"/>
      <c r="J314" s="95"/>
      <c r="K314" s="1"/>
      <c r="L314" s="50" t="str">
        <f t="array" ref="L314">if($B314="","",index(Setup!$C$52:$C$201,match($D314,Setup!$B$52:$B$201,0),0))</f>
        <v/>
      </c>
      <c r="M314" s="52" t="str">
        <f t="shared" si="2"/>
        <v/>
      </c>
      <c r="N314" s="58">
        <f t="shared" si="3"/>
        <v>0</v>
      </c>
      <c r="O314" s="64" t="str">
        <f t="shared" si="4"/>
        <v/>
      </c>
      <c r="P314" s="64">
        <f t="shared" si="5"/>
        <v>0</v>
      </c>
      <c r="Q314" s="64">
        <f t="shared" si="6"/>
        <v>0</v>
      </c>
      <c r="R314" s="68">
        <f t="shared" si="7"/>
        <v>0</v>
      </c>
      <c r="S314" s="68">
        <f t="shared" si="8"/>
        <v>0</v>
      </c>
      <c r="T314" s="71" t="str">
        <f t="shared" si="9"/>
        <v/>
      </c>
      <c r="U314" s="79" t="str">
        <f t="array" ref="U314">IF($B314="","",IF(INDEX('Your Portfolio Holdings'!$BW$7:$BW$156,match($D314,'Your Portfolio Holdings'!$B$7:$B$156,0),0)&gt;0,PRODUCT(IF(($D$5:$D$2004=$D314)*($C$5:$C$2004="Split")*($B$5:$B$2004&lt;=Dashboard!$C$2)*($B$5:$B$2004&gt;$B314),$J$5:$J$2004,1)),1))</f>
        <v/>
      </c>
      <c r="V314" s="79">
        <f t="shared" si="10"/>
        <v>0</v>
      </c>
      <c r="W314" s="79" t="str">
        <f t="array" ref="W314">IF($B314="","",IF(INDEX('Your Portfolio Holdings'!$BW$7:$BW$156,match($D314,'Your Portfolio Holdings'!$B$7:$B$156,0),0)&gt;0,PRODUCT(IF(($D$5:$D$2004=$D314)*($C$5:$C$2004="Split")*($B$5:$B$2004&lt;=Dashboard!$C$54)*($B$5:$B$2004&gt;$B314),$J$5:$J$2004,1)),1))</f>
        <v/>
      </c>
      <c r="X314" s="79">
        <f t="shared" si="11"/>
        <v>0</v>
      </c>
      <c r="Y314" s="79" t="str">
        <f t="array" ref="Y314">IF($B314="","",IF(INDEX('Your Portfolio Holdings'!$BW$7:$BW$156,match($D314,'Your Portfolio Holdings'!$B$7:$B$156,0),0)&gt;0,PRODUCT(IF(($D$5:$D$2004=$D314)*($C$5:$C$2004="Split")*($B$5:$B$2004&lt;=Dashboard!$C$55)*($B$5:$B$2004&gt;$B314),$J$5:$J$2004,1)),1))</f>
        <v/>
      </c>
      <c r="Z314" s="79">
        <f t="shared" si="12"/>
        <v>0</v>
      </c>
      <c r="AA314" s="79" t="str">
        <f>IF($B313="","",IF(AND($B314&gt;Dashboard!$C$54,$B314&lt;=Dashboard!$C$55,OR($C314="Buy",$C314="Sell",$C314="Dividend",$C314="Return of capital")),MAX(AA$5:AA313)+1,0))</f>
        <v/>
      </c>
      <c r="AB314" s="79" t="str">
        <f>if($B314="","",if($L314=Dashboard!$C$3,"n/a","Currency:"&amp;$L314&amp;Dashboard!$C$3))</f>
        <v/>
      </c>
      <c r="AC314" s="88" t="str">
        <f t="shared" si="13"/>
        <v/>
      </c>
      <c r="AD314" s="89">
        <f t="shared" si="14"/>
        <v>0</v>
      </c>
      <c r="AE314" s="90">
        <f t="shared" si="15"/>
        <v>0</v>
      </c>
    </row>
    <row r="315">
      <c r="A315" s="1"/>
      <c r="B315" s="404"/>
      <c r="C315" s="405"/>
      <c r="D315" s="405"/>
      <c r="E315" s="405"/>
      <c r="F315" s="406"/>
      <c r="G315" s="44">
        <f t="shared" si="1"/>
        <v>0</v>
      </c>
      <c r="H315" s="93"/>
      <c r="I315" s="92"/>
      <c r="J315" s="95"/>
      <c r="K315" s="1"/>
      <c r="L315" s="50" t="str">
        <f t="array" ref="L315">if($B315="","",index(Setup!$C$52:$C$201,match($D315,Setup!$B$52:$B$201,0),0))</f>
        <v/>
      </c>
      <c r="M315" s="52" t="str">
        <f t="shared" si="2"/>
        <v/>
      </c>
      <c r="N315" s="58">
        <f t="shared" si="3"/>
        <v>0</v>
      </c>
      <c r="O315" s="64" t="str">
        <f t="shared" si="4"/>
        <v/>
      </c>
      <c r="P315" s="64">
        <f t="shared" si="5"/>
        <v>0</v>
      </c>
      <c r="Q315" s="64">
        <f t="shared" si="6"/>
        <v>0</v>
      </c>
      <c r="R315" s="68">
        <f t="shared" si="7"/>
        <v>0</v>
      </c>
      <c r="S315" s="68">
        <f t="shared" si="8"/>
        <v>0</v>
      </c>
      <c r="T315" s="71" t="str">
        <f t="shared" si="9"/>
        <v/>
      </c>
      <c r="U315" s="79" t="str">
        <f t="array" ref="U315">IF($B315="","",IF(INDEX('Your Portfolio Holdings'!$BW$7:$BW$156,match($D315,'Your Portfolio Holdings'!$B$7:$B$156,0),0)&gt;0,PRODUCT(IF(($D$5:$D$2004=$D315)*($C$5:$C$2004="Split")*($B$5:$B$2004&lt;=Dashboard!$C$2)*($B$5:$B$2004&gt;$B315),$J$5:$J$2004,1)),1))</f>
        <v/>
      </c>
      <c r="V315" s="79">
        <f t="shared" si="10"/>
        <v>0</v>
      </c>
      <c r="W315" s="79" t="str">
        <f t="array" ref="W315">IF($B315="","",IF(INDEX('Your Portfolio Holdings'!$BW$7:$BW$156,match($D315,'Your Portfolio Holdings'!$B$7:$B$156,0),0)&gt;0,PRODUCT(IF(($D$5:$D$2004=$D315)*($C$5:$C$2004="Split")*($B$5:$B$2004&lt;=Dashboard!$C$54)*($B$5:$B$2004&gt;$B315),$J$5:$J$2004,1)),1))</f>
        <v/>
      </c>
      <c r="X315" s="79">
        <f t="shared" si="11"/>
        <v>0</v>
      </c>
      <c r="Y315" s="79" t="str">
        <f t="array" ref="Y315">IF($B315="","",IF(INDEX('Your Portfolio Holdings'!$BW$7:$BW$156,match($D315,'Your Portfolio Holdings'!$B$7:$B$156,0),0)&gt;0,PRODUCT(IF(($D$5:$D$2004=$D315)*($C$5:$C$2004="Split")*($B$5:$B$2004&lt;=Dashboard!$C$55)*($B$5:$B$2004&gt;$B315),$J$5:$J$2004,1)),1))</f>
        <v/>
      </c>
      <c r="Z315" s="79">
        <f t="shared" si="12"/>
        <v>0</v>
      </c>
      <c r="AA315" s="79" t="str">
        <f>IF($B314="","",IF(AND($B315&gt;Dashboard!$C$54,$B315&lt;=Dashboard!$C$55,OR($C315="Buy",$C315="Sell",$C315="Dividend",$C315="Return of capital")),MAX(AA$5:AA314)+1,0))</f>
        <v/>
      </c>
      <c r="AB315" s="79" t="str">
        <f>if($B315="","",if($L315=Dashboard!$C$3,"n/a","Currency:"&amp;$L315&amp;Dashboard!$C$3))</f>
        <v/>
      </c>
      <c r="AC315" s="88" t="str">
        <f t="shared" si="13"/>
        <v/>
      </c>
      <c r="AD315" s="89">
        <f t="shared" si="14"/>
        <v>0</v>
      </c>
      <c r="AE315" s="90">
        <f t="shared" si="15"/>
        <v>0</v>
      </c>
    </row>
    <row r="316">
      <c r="A316" s="1"/>
      <c r="B316" s="404"/>
      <c r="C316" s="405"/>
      <c r="D316" s="405"/>
      <c r="E316" s="405"/>
      <c r="F316" s="406"/>
      <c r="G316" s="44">
        <f t="shared" si="1"/>
        <v>0</v>
      </c>
      <c r="H316" s="93"/>
      <c r="I316" s="92"/>
      <c r="J316" s="95"/>
      <c r="K316" s="1"/>
      <c r="L316" s="50" t="str">
        <f t="array" ref="L316">if($B316="","",index(Setup!$C$52:$C$201,match($D316,Setup!$B$52:$B$201,0),0))</f>
        <v/>
      </c>
      <c r="M316" s="52" t="str">
        <f t="shared" si="2"/>
        <v/>
      </c>
      <c r="N316" s="58">
        <f t="shared" si="3"/>
        <v>0</v>
      </c>
      <c r="O316" s="64" t="str">
        <f t="shared" si="4"/>
        <v/>
      </c>
      <c r="P316" s="64">
        <f t="shared" si="5"/>
        <v>0</v>
      </c>
      <c r="Q316" s="64">
        <f t="shared" si="6"/>
        <v>0</v>
      </c>
      <c r="R316" s="68">
        <f t="shared" si="7"/>
        <v>0</v>
      </c>
      <c r="S316" s="68">
        <f t="shared" si="8"/>
        <v>0</v>
      </c>
      <c r="T316" s="71" t="str">
        <f t="shared" si="9"/>
        <v/>
      </c>
      <c r="U316" s="79" t="str">
        <f t="array" ref="U316">IF($B316="","",IF(INDEX('Your Portfolio Holdings'!$BW$7:$BW$156,match($D316,'Your Portfolio Holdings'!$B$7:$B$156,0),0)&gt;0,PRODUCT(IF(($D$5:$D$2004=$D316)*($C$5:$C$2004="Split")*($B$5:$B$2004&lt;=Dashboard!$C$2)*($B$5:$B$2004&gt;$B316),$J$5:$J$2004,1)),1))</f>
        <v/>
      </c>
      <c r="V316" s="79">
        <f t="shared" si="10"/>
        <v>0</v>
      </c>
      <c r="W316" s="79" t="str">
        <f t="array" ref="W316">IF($B316="","",IF(INDEX('Your Portfolio Holdings'!$BW$7:$BW$156,match($D316,'Your Portfolio Holdings'!$B$7:$B$156,0),0)&gt;0,PRODUCT(IF(($D$5:$D$2004=$D316)*($C$5:$C$2004="Split")*($B$5:$B$2004&lt;=Dashboard!$C$54)*($B$5:$B$2004&gt;$B316),$J$5:$J$2004,1)),1))</f>
        <v/>
      </c>
      <c r="X316" s="79">
        <f t="shared" si="11"/>
        <v>0</v>
      </c>
      <c r="Y316" s="79" t="str">
        <f t="array" ref="Y316">IF($B316="","",IF(INDEX('Your Portfolio Holdings'!$BW$7:$BW$156,match($D316,'Your Portfolio Holdings'!$B$7:$B$156,0),0)&gt;0,PRODUCT(IF(($D$5:$D$2004=$D316)*($C$5:$C$2004="Split")*($B$5:$B$2004&lt;=Dashboard!$C$55)*($B$5:$B$2004&gt;$B316),$J$5:$J$2004,1)),1))</f>
        <v/>
      </c>
      <c r="Z316" s="79">
        <f t="shared" si="12"/>
        <v>0</v>
      </c>
      <c r="AA316" s="79" t="str">
        <f>IF($B315="","",IF(AND($B316&gt;Dashboard!$C$54,$B316&lt;=Dashboard!$C$55,OR($C316="Buy",$C316="Sell",$C316="Dividend",$C316="Return of capital")),MAX(AA$5:AA315)+1,0))</f>
        <v/>
      </c>
      <c r="AB316" s="79" t="str">
        <f>if($B316="","",if($L316=Dashboard!$C$3,"n/a","Currency:"&amp;$L316&amp;Dashboard!$C$3))</f>
        <v/>
      </c>
      <c r="AC316" s="88" t="str">
        <f t="shared" si="13"/>
        <v/>
      </c>
      <c r="AD316" s="89">
        <f t="shared" si="14"/>
        <v>0</v>
      </c>
      <c r="AE316" s="90">
        <f t="shared" si="15"/>
        <v>0</v>
      </c>
    </row>
    <row r="317">
      <c r="A317" s="1"/>
      <c r="B317" s="404"/>
      <c r="C317" s="405"/>
      <c r="D317" s="405"/>
      <c r="E317" s="405"/>
      <c r="F317" s="406"/>
      <c r="G317" s="44">
        <f t="shared" si="1"/>
        <v>0</v>
      </c>
      <c r="H317" s="93"/>
      <c r="I317" s="92"/>
      <c r="J317" s="95"/>
      <c r="K317" s="1"/>
      <c r="L317" s="50" t="str">
        <f t="array" ref="L317">if($B317="","",index(Setup!$C$52:$C$201,match($D317,Setup!$B$52:$B$201,0),0))</f>
        <v/>
      </c>
      <c r="M317" s="52" t="str">
        <f t="shared" si="2"/>
        <v/>
      </c>
      <c r="N317" s="58">
        <f t="shared" si="3"/>
        <v>0</v>
      </c>
      <c r="O317" s="64" t="str">
        <f t="shared" si="4"/>
        <v/>
      </c>
      <c r="P317" s="64">
        <f t="shared" si="5"/>
        <v>0</v>
      </c>
      <c r="Q317" s="64">
        <f t="shared" si="6"/>
        <v>0</v>
      </c>
      <c r="R317" s="68">
        <f t="shared" si="7"/>
        <v>0</v>
      </c>
      <c r="S317" s="68">
        <f t="shared" si="8"/>
        <v>0</v>
      </c>
      <c r="T317" s="71" t="str">
        <f t="shared" si="9"/>
        <v/>
      </c>
      <c r="U317" s="79" t="str">
        <f t="array" ref="U317">IF($B317="","",IF(INDEX('Your Portfolio Holdings'!$BW$7:$BW$156,match($D317,'Your Portfolio Holdings'!$B$7:$B$156,0),0)&gt;0,PRODUCT(IF(($D$5:$D$2004=$D317)*($C$5:$C$2004="Split")*($B$5:$B$2004&lt;=Dashboard!$C$2)*($B$5:$B$2004&gt;$B317),$J$5:$J$2004,1)),1))</f>
        <v/>
      </c>
      <c r="V317" s="79">
        <f t="shared" si="10"/>
        <v>0</v>
      </c>
      <c r="W317" s="79" t="str">
        <f t="array" ref="W317">IF($B317="","",IF(INDEX('Your Portfolio Holdings'!$BW$7:$BW$156,match($D317,'Your Portfolio Holdings'!$B$7:$B$156,0),0)&gt;0,PRODUCT(IF(($D$5:$D$2004=$D317)*($C$5:$C$2004="Split")*($B$5:$B$2004&lt;=Dashboard!$C$54)*($B$5:$B$2004&gt;$B317),$J$5:$J$2004,1)),1))</f>
        <v/>
      </c>
      <c r="X317" s="79">
        <f t="shared" si="11"/>
        <v>0</v>
      </c>
      <c r="Y317" s="79" t="str">
        <f t="array" ref="Y317">IF($B317="","",IF(INDEX('Your Portfolio Holdings'!$BW$7:$BW$156,match($D317,'Your Portfolio Holdings'!$B$7:$B$156,0),0)&gt;0,PRODUCT(IF(($D$5:$D$2004=$D317)*($C$5:$C$2004="Split")*($B$5:$B$2004&lt;=Dashboard!$C$55)*($B$5:$B$2004&gt;$B317),$J$5:$J$2004,1)),1))</f>
        <v/>
      </c>
      <c r="Z317" s="79">
        <f t="shared" si="12"/>
        <v>0</v>
      </c>
      <c r="AA317" s="79" t="str">
        <f>IF($B316="","",IF(AND($B317&gt;Dashboard!$C$54,$B317&lt;=Dashboard!$C$55,OR($C317="Buy",$C317="Sell",$C317="Dividend",$C317="Return of capital")),MAX(AA$5:AA316)+1,0))</f>
        <v/>
      </c>
      <c r="AB317" s="79" t="str">
        <f>if($B317="","",if($L317=Dashboard!$C$3,"n/a","Currency:"&amp;$L317&amp;Dashboard!$C$3))</f>
        <v/>
      </c>
      <c r="AC317" s="88" t="str">
        <f t="shared" si="13"/>
        <v/>
      </c>
      <c r="AD317" s="89">
        <f t="shared" si="14"/>
        <v>0</v>
      </c>
      <c r="AE317" s="90">
        <f t="shared" si="15"/>
        <v>0</v>
      </c>
    </row>
    <row r="318">
      <c r="A318" s="1"/>
      <c r="B318" s="404"/>
      <c r="C318" s="405"/>
      <c r="D318" s="405"/>
      <c r="E318" s="405"/>
      <c r="F318" s="406"/>
      <c r="G318" s="44">
        <f t="shared" si="1"/>
        <v>0</v>
      </c>
      <c r="H318" s="93"/>
      <c r="I318" s="92"/>
      <c r="J318" s="95"/>
      <c r="K318" s="1"/>
      <c r="L318" s="50" t="str">
        <f t="array" ref="L318">if($B318="","",index(Setup!$C$52:$C$201,match($D318,Setup!$B$52:$B$201,0),0))</f>
        <v/>
      </c>
      <c r="M318" s="52" t="str">
        <f t="shared" si="2"/>
        <v/>
      </c>
      <c r="N318" s="58">
        <f t="shared" si="3"/>
        <v>0</v>
      </c>
      <c r="O318" s="64" t="str">
        <f t="shared" si="4"/>
        <v/>
      </c>
      <c r="P318" s="64">
        <f t="shared" si="5"/>
        <v>0</v>
      </c>
      <c r="Q318" s="64">
        <f t="shared" si="6"/>
        <v>0</v>
      </c>
      <c r="R318" s="68">
        <f t="shared" si="7"/>
        <v>0</v>
      </c>
      <c r="S318" s="68">
        <f t="shared" si="8"/>
        <v>0</v>
      </c>
      <c r="T318" s="71" t="str">
        <f t="shared" si="9"/>
        <v/>
      </c>
      <c r="U318" s="79" t="str">
        <f t="array" ref="U318">IF($B318="","",IF(INDEX('Your Portfolio Holdings'!$BW$7:$BW$156,match($D318,'Your Portfolio Holdings'!$B$7:$B$156,0),0)&gt;0,PRODUCT(IF(($D$5:$D$2004=$D318)*($C$5:$C$2004="Split")*($B$5:$B$2004&lt;=Dashboard!$C$2)*($B$5:$B$2004&gt;$B318),$J$5:$J$2004,1)),1))</f>
        <v/>
      </c>
      <c r="V318" s="79">
        <f t="shared" si="10"/>
        <v>0</v>
      </c>
      <c r="W318" s="79" t="str">
        <f t="array" ref="W318">IF($B318="","",IF(INDEX('Your Portfolio Holdings'!$BW$7:$BW$156,match($D318,'Your Portfolio Holdings'!$B$7:$B$156,0),0)&gt;0,PRODUCT(IF(($D$5:$D$2004=$D318)*($C$5:$C$2004="Split")*($B$5:$B$2004&lt;=Dashboard!$C$54)*($B$5:$B$2004&gt;$B318),$J$5:$J$2004,1)),1))</f>
        <v/>
      </c>
      <c r="X318" s="79">
        <f t="shared" si="11"/>
        <v>0</v>
      </c>
      <c r="Y318" s="79" t="str">
        <f t="array" ref="Y318">IF($B318="","",IF(INDEX('Your Portfolio Holdings'!$BW$7:$BW$156,match($D318,'Your Portfolio Holdings'!$B$7:$B$156,0),0)&gt;0,PRODUCT(IF(($D$5:$D$2004=$D318)*($C$5:$C$2004="Split")*($B$5:$B$2004&lt;=Dashboard!$C$55)*($B$5:$B$2004&gt;$B318),$J$5:$J$2004,1)),1))</f>
        <v/>
      </c>
      <c r="Z318" s="79">
        <f t="shared" si="12"/>
        <v>0</v>
      </c>
      <c r="AA318" s="79" t="str">
        <f>IF($B317="","",IF(AND($B318&gt;Dashboard!$C$54,$B318&lt;=Dashboard!$C$55,OR($C318="Buy",$C318="Sell",$C318="Dividend",$C318="Return of capital")),MAX(AA$5:AA317)+1,0))</f>
        <v/>
      </c>
      <c r="AB318" s="79" t="str">
        <f>if($B318="","",if($L318=Dashboard!$C$3,"n/a","Currency:"&amp;$L318&amp;Dashboard!$C$3))</f>
        <v/>
      </c>
      <c r="AC318" s="88" t="str">
        <f t="shared" si="13"/>
        <v/>
      </c>
      <c r="AD318" s="89">
        <f t="shared" si="14"/>
        <v>0</v>
      </c>
      <c r="AE318" s="90">
        <f t="shared" si="15"/>
        <v>0</v>
      </c>
    </row>
    <row r="319">
      <c r="A319" s="1"/>
      <c r="B319" s="404"/>
      <c r="C319" s="405"/>
      <c r="D319" s="405"/>
      <c r="E319" s="405"/>
      <c r="F319" s="406"/>
      <c r="G319" s="44">
        <f t="shared" si="1"/>
        <v>0</v>
      </c>
      <c r="H319" s="93"/>
      <c r="I319" s="92"/>
      <c r="J319" s="95"/>
      <c r="K319" s="1"/>
      <c r="L319" s="50" t="str">
        <f t="array" ref="L319">if($B319="","",index(Setup!$C$52:$C$201,match($D319,Setup!$B$52:$B$201,0),0))</f>
        <v/>
      </c>
      <c r="M319" s="52" t="str">
        <f t="shared" si="2"/>
        <v/>
      </c>
      <c r="N319" s="58">
        <f t="shared" si="3"/>
        <v>0</v>
      </c>
      <c r="O319" s="64" t="str">
        <f t="shared" si="4"/>
        <v/>
      </c>
      <c r="P319" s="64">
        <f t="shared" si="5"/>
        <v>0</v>
      </c>
      <c r="Q319" s="64">
        <f t="shared" si="6"/>
        <v>0</v>
      </c>
      <c r="R319" s="68">
        <f t="shared" si="7"/>
        <v>0</v>
      </c>
      <c r="S319" s="68">
        <f t="shared" si="8"/>
        <v>0</v>
      </c>
      <c r="T319" s="71" t="str">
        <f t="shared" si="9"/>
        <v/>
      </c>
      <c r="U319" s="79" t="str">
        <f t="array" ref="U319">IF($B319="","",IF(INDEX('Your Portfolio Holdings'!$BW$7:$BW$156,match($D319,'Your Portfolio Holdings'!$B$7:$B$156,0),0)&gt;0,PRODUCT(IF(($D$5:$D$2004=$D319)*($C$5:$C$2004="Split")*($B$5:$B$2004&lt;=Dashboard!$C$2)*($B$5:$B$2004&gt;$B319),$J$5:$J$2004,1)),1))</f>
        <v/>
      </c>
      <c r="V319" s="79">
        <f t="shared" si="10"/>
        <v>0</v>
      </c>
      <c r="W319" s="79" t="str">
        <f t="array" ref="W319">IF($B319="","",IF(INDEX('Your Portfolio Holdings'!$BW$7:$BW$156,match($D319,'Your Portfolio Holdings'!$B$7:$B$156,0),0)&gt;0,PRODUCT(IF(($D$5:$D$2004=$D319)*($C$5:$C$2004="Split")*($B$5:$B$2004&lt;=Dashboard!$C$54)*($B$5:$B$2004&gt;$B319),$J$5:$J$2004,1)),1))</f>
        <v/>
      </c>
      <c r="X319" s="79">
        <f t="shared" si="11"/>
        <v>0</v>
      </c>
      <c r="Y319" s="79" t="str">
        <f t="array" ref="Y319">IF($B319="","",IF(INDEX('Your Portfolio Holdings'!$BW$7:$BW$156,match($D319,'Your Portfolio Holdings'!$B$7:$B$156,0),0)&gt;0,PRODUCT(IF(($D$5:$D$2004=$D319)*($C$5:$C$2004="Split")*($B$5:$B$2004&lt;=Dashboard!$C$55)*($B$5:$B$2004&gt;$B319),$J$5:$J$2004,1)),1))</f>
        <v/>
      </c>
      <c r="Z319" s="79">
        <f t="shared" si="12"/>
        <v>0</v>
      </c>
      <c r="AA319" s="79" t="str">
        <f>IF($B318="","",IF(AND($B319&gt;Dashboard!$C$54,$B319&lt;=Dashboard!$C$55,OR($C319="Buy",$C319="Sell",$C319="Dividend",$C319="Return of capital")),MAX(AA$5:AA318)+1,0))</f>
        <v/>
      </c>
      <c r="AB319" s="79" t="str">
        <f>if($B319="","",if($L319=Dashboard!$C$3,"n/a","Currency:"&amp;$L319&amp;Dashboard!$C$3))</f>
        <v/>
      </c>
      <c r="AC319" s="88" t="str">
        <f t="shared" si="13"/>
        <v/>
      </c>
      <c r="AD319" s="89">
        <f t="shared" si="14"/>
        <v>0</v>
      </c>
      <c r="AE319" s="90">
        <f t="shared" si="15"/>
        <v>0</v>
      </c>
    </row>
    <row r="320">
      <c r="A320" s="1"/>
      <c r="B320" s="404"/>
      <c r="C320" s="405"/>
      <c r="D320" s="405"/>
      <c r="E320" s="405"/>
      <c r="F320" s="406"/>
      <c r="G320" s="44">
        <f t="shared" si="1"/>
        <v>0</v>
      </c>
      <c r="H320" s="93"/>
      <c r="I320" s="92"/>
      <c r="J320" s="95"/>
      <c r="K320" s="1"/>
      <c r="L320" s="50" t="str">
        <f t="array" ref="L320">if($B320="","",index(Setup!$C$52:$C$201,match($D320,Setup!$B$52:$B$201,0),0))</f>
        <v/>
      </c>
      <c r="M320" s="52" t="str">
        <f t="shared" si="2"/>
        <v/>
      </c>
      <c r="N320" s="58">
        <f t="shared" si="3"/>
        <v>0</v>
      </c>
      <c r="O320" s="64" t="str">
        <f t="shared" si="4"/>
        <v/>
      </c>
      <c r="P320" s="64">
        <f t="shared" si="5"/>
        <v>0</v>
      </c>
      <c r="Q320" s="64">
        <f t="shared" si="6"/>
        <v>0</v>
      </c>
      <c r="R320" s="68">
        <f t="shared" si="7"/>
        <v>0</v>
      </c>
      <c r="S320" s="68">
        <f t="shared" si="8"/>
        <v>0</v>
      </c>
      <c r="T320" s="71" t="str">
        <f t="shared" si="9"/>
        <v/>
      </c>
      <c r="U320" s="79" t="str">
        <f t="array" ref="U320">IF($B320="","",IF(INDEX('Your Portfolio Holdings'!$BW$7:$BW$156,match($D320,'Your Portfolio Holdings'!$B$7:$B$156,0),0)&gt;0,PRODUCT(IF(($D$5:$D$2004=$D320)*($C$5:$C$2004="Split")*($B$5:$B$2004&lt;=Dashboard!$C$2)*($B$5:$B$2004&gt;$B320),$J$5:$J$2004,1)),1))</f>
        <v/>
      </c>
      <c r="V320" s="79">
        <f t="shared" si="10"/>
        <v>0</v>
      </c>
      <c r="W320" s="79" t="str">
        <f t="array" ref="W320">IF($B320="","",IF(INDEX('Your Portfolio Holdings'!$BW$7:$BW$156,match($D320,'Your Portfolio Holdings'!$B$7:$B$156,0),0)&gt;0,PRODUCT(IF(($D$5:$D$2004=$D320)*($C$5:$C$2004="Split")*($B$5:$B$2004&lt;=Dashboard!$C$54)*($B$5:$B$2004&gt;$B320),$J$5:$J$2004,1)),1))</f>
        <v/>
      </c>
      <c r="X320" s="79">
        <f t="shared" si="11"/>
        <v>0</v>
      </c>
      <c r="Y320" s="79" t="str">
        <f t="array" ref="Y320">IF($B320="","",IF(INDEX('Your Portfolio Holdings'!$BW$7:$BW$156,match($D320,'Your Portfolio Holdings'!$B$7:$B$156,0),0)&gt;0,PRODUCT(IF(($D$5:$D$2004=$D320)*($C$5:$C$2004="Split")*($B$5:$B$2004&lt;=Dashboard!$C$55)*($B$5:$B$2004&gt;$B320),$J$5:$J$2004,1)),1))</f>
        <v/>
      </c>
      <c r="Z320" s="79">
        <f t="shared" si="12"/>
        <v>0</v>
      </c>
      <c r="AA320" s="79" t="str">
        <f>IF($B319="","",IF(AND($B320&gt;Dashboard!$C$54,$B320&lt;=Dashboard!$C$55,OR($C320="Buy",$C320="Sell",$C320="Dividend",$C320="Return of capital")),MAX(AA$5:AA319)+1,0))</f>
        <v/>
      </c>
      <c r="AB320" s="79" t="str">
        <f>if($B320="","",if($L320=Dashboard!$C$3,"n/a","Currency:"&amp;$L320&amp;Dashboard!$C$3))</f>
        <v/>
      </c>
      <c r="AC320" s="88" t="str">
        <f t="shared" si="13"/>
        <v/>
      </c>
      <c r="AD320" s="89">
        <f t="shared" si="14"/>
        <v>0</v>
      </c>
      <c r="AE320" s="90">
        <f t="shared" si="15"/>
        <v>0</v>
      </c>
    </row>
    <row r="321">
      <c r="A321" s="1"/>
      <c r="B321" s="404"/>
      <c r="C321" s="405"/>
      <c r="D321" s="405"/>
      <c r="E321" s="405"/>
      <c r="F321" s="406"/>
      <c r="G321" s="44">
        <f t="shared" si="1"/>
        <v>0</v>
      </c>
      <c r="H321" s="93"/>
      <c r="I321" s="92"/>
      <c r="J321" s="95"/>
      <c r="K321" s="1"/>
      <c r="L321" s="50" t="str">
        <f t="array" ref="L321">if($B321="","",index(Setup!$C$52:$C$201,match($D321,Setup!$B$52:$B$201,0),0))</f>
        <v/>
      </c>
      <c r="M321" s="52" t="str">
        <f t="shared" si="2"/>
        <v/>
      </c>
      <c r="N321" s="58">
        <f t="shared" si="3"/>
        <v>0</v>
      </c>
      <c r="O321" s="64" t="str">
        <f t="shared" si="4"/>
        <v/>
      </c>
      <c r="P321" s="64">
        <f t="shared" si="5"/>
        <v>0</v>
      </c>
      <c r="Q321" s="64">
        <f t="shared" si="6"/>
        <v>0</v>
      </c>
      <c r="R321" s="68">
        <f t="shared" si="7"/>
        <v>0</v>
      </c>
      <c r="S321" s="68">
        <f t="shared" si="8"/>
        <v>0</v>
      </c>
      <c r="T321" s="71" t="str">
        <f t="shared" si="9"/>
        <v/>
      </c>
      <c r="U321" s="79" t="str">
        <f t="array" ref="U321">IF($B321="","",IF(INDEX('Your Portfolio Holdings'!$BW$7:$BW$156,match($D321,'Your Portfolio Holdings'!$B$7:$B$156,0),0)&gt;0,PRODUCT(IF(($D$5:$D$2004=$D321)*($C$5:$C$2004="Split")*($B$5:$B$2004&lt;=Dashboard!$C$2)*($B$5:$B$2004&gt;$B321),$J$5:$J$2004,1)),1))</f>
        <v/>
      </c>
      <c r="V321" s="79">
        <f t="shared" si="10"/>
        <v>0</v>
      </c>
      <c r="W321" s="79" t="str">
        <f t="array" ref="W321">IF($B321="","",IF(INDEX('Your Portfolio Holdings'!$BW$7:$BW$156,match($D321,'Your Portfolio Holdings'!$B$7:$B$156,0),0)&gt;0,PRODUCT(IF(($D$5:$D$2004=$D321)*($C$5:$C$2004="Split")*($B$5:$B$2004&lt;=Dashboard!$C$54)*($B$5:$B$2004&gt;$B321),$J$5:$J$2004,1)),1))</f>
        <v/>
      </c>
      <c r="X321" s="79">
        <f t="shared" si="11"/>
        <v>0</v>
      </c>
      <c r="Y321" s="79" t="str">
        <f t="array" ref="Y321">IF($B321="","",IF(INDEX('Your Portfolio Holdings'!$BW$7:$BW$156,match($D321,'Your Portfolio Holdings'!$B$7:$B$156,0),0)&gt;0,PRODUCT(IF(($D$5:$D$2004=$D321)*($C$5:$C$2004="Split")*($B$5:$B$2004&lt;=Dashboard!$C$55)*($B$5:$B$2004&gt;$B321),$J$5:$J$2004,1)),1))</f>
        <v/>
      </c>
      <c r="Z321" s="79">
        <f t="shared" si="12"/>
        <v>0</v>
      </c>
      <c r="AA321" s="79" t="str">
        <f>IF($B320="","",IF(AND($B321&gt;Dashboard!$C$54,$B321&lt;=Dashboard!$C$55,OR($C321="Buy",$C321="Sell",$C321="Dividend",$C321="Return of capital")),MAX(AA$5:AA320)+1,0))</f>
        <v/>
      </c>
      <c r="AB321" s="79" t="str">
        <f>if($B321="","",if($L321=Dashboard!$C$3,"n/a","Currency:"&amp;$L321&amp;Dashboard!$C$3))</f>
        <v/>
      </c>
      <c r="AC321" s="88" t="str">
        <f t="shared" si="13"/>
        <v/>
      </c>
      <c r="AD321" s="89">
        <f t="shared" si="14"/>
        <v>0</v>
      </c>
      <c r="AE321" s="90">
        <f t="shared" si="15"/>
        <v>0</v>
      </c>
    </row>
    <row r="322">
      <c r="A322" s="1"/>
      <c r="B322" s="404"/>
      <c r="C322" s="405"/>
      <c r="D322" s="405"/>
      <c r="E322" s="405"/>
      <c r="F322" s="406"/>
      <c r="G322" s="44">
        <f t="shared" si="1"/>
        <v>0</v>
      </c>
      <c r="H322" s="93"/>
      <c r="I322" s="92"/>
      <c r="J322" s="95"/>
      <c r="K322" s="1"/>
      <c r="L322" s="50" t="str">
        <f t="array" ref="L322">if($B322="","",index(Setup!$C$52:$C$201,match($D322,Setup!$B$52:$B$201,0),0))</f>
        <v/>
      </c>
      <c r="M322" s="52" t="str">
        <f t="shared" si="2"/>
        <v/>
      </c>
      <c r="N322" s="58">
        <f t="shared" si="3"/>
        <v>0</v>
      </c>
      <c r="O322" s="64" t="str">
        <f t="shared" si="4"/>
        <v/>
      </c>
      <c r="P322" s="64">
        <f t="shared" si="5"/>
        <v>0</v>
      </c>
      <c r="Q322" s="64">
        <f t="shared" si="6"/>
        <v>0</v>
      </c>
      <c r="R322" s="68">
        <f t="shared" si="7"/>
        <v>0</v>
      </c>
      <c r="S322" s="68">
        <f t="shared" si="8"/>
        <v>0</v>
      </c>
      <c r="T322" s="71" t="str">
        <f t="shared" si="9"/>
        <v/>
      </c>
      <c r="U322" s="79" t="str">
        <f t="array" ref="U322">IF($B322="","",IF(INDEX('Your Portfolio Holdings'!$BW$7:$BW$156,match($D322,'Your Portfolio Holdings'!$B$7:$B$156,0),0)&gt;0,PRODUCT(IF(($D$5:$D$2004=$D322)*($C$5:$C$2004="Split")*($B$5:$B$2004&lt;=Dashboard!$C$2)*($B$5:$B$2004&gt;$B322),$J$5:$J$2004,1)),1))</f>
        <v/>
      </c>
      <c r="V322" s="79">
        <f t="shared" si="10"/>
        <v>0</v>
      </c>
      <c r="W322" s="79" t="str">
        <f t="array" ref="W322">IF($B322="","",IF(INDEX('Your Portfolio Holdings'!$BW$7:$BW$156,match($D322,'Your Portfolio Holdings'!$B$7:$B$156,0),0)&gt;0,PRODUCT(IF(($D$5:$D$2004=$D322)*($C$5:$C$2004="Split")*($B$5:$B$2004&lt;=Dashboard!$C$54)*($B$5:$B$2004&gt;$B322),$J$5:$J$2004,1)),1))</f>
        <v/>
      </c>
      <c r="X322" s="79">
        <f t="shared" si="11"/>
        <v>0</v>
      </c>
      <c r="Y322" s="79" t="str">
        <f t="array" ref="Y322">IF($B322="","",IF(INDEX('Your Portfolio Holdings'!$BW$7:$BW$156,match($D322,'Your Portfolio Holdings'!$B$7:$B$156,0),0)&gt;0,PRODUCT(IF(($D$5:$D$2004=$D322)*($C$5:$C$2004="Split")*($B$5:$B$2004&lt;=Dashboard!$C$55)*($B$5:$B$2004&gt;$B322),$J$5:$J$2004,1)),1))</f>
        <v/>
      </c>
      <c r="Z322" s="79">
        <f t="shared" si="12"/>
        <v>0</v>
      </c>
      <c r="AA322" s="79" t="str">
        <f>IF($B321="","",IF(AND($B322&gt;Dashboard!$C$54,$B322&lt;=Dashboard!$C$55,OR($C322="Buy",$C322="Sell",$C322="Dividend",$C322="Return of capital")),MAX(AA$5:AA321)+1,0))</f>
        <v/>
      </c>
      <c r="AB322" s="79" t="str">
        <f>if($B322="","",if($L322=Dashboard!$C$3,"n/a","Currency:"&amp;$L322&amp;Dashboard!$C$3))</f>
        <v/>
      </c>
      <c r="AC322" s="88" t="str">
        <f t="shared" si="13"/>
        <v/>
      </c>
      <c r="AD322" s="89">
        <f t="shared" si="14"/>
        <v>0</v>
      </c>
      <c r="AE322" s="90">
        <f t="shared" si="15"/>
        <v>0</v>
      </c>
    </row>
    <row r="323">
      <c r="A323" s="1"/>
      <c r="B323" s="404"/>
      <c r="C323" s="405"/>
      <c r="D323" s="405"/>
      <c r="E323" s="405"/>
      <c r="F323" s="406"/>
      <c r="G323" s="44">
        <f t="shared" si="1"/>
        <v>0</v>
      </c>
      <c r="H323" s="93"/>
      <c r="I323" s="92"/>
      <c r="J323" s="95"/>
      <c r="K323" s="1"/>
      <c r="L323" s="50" t="str">
        <f t="array" ref="L323">if($B323="","",index(Setup!$C$52:$C$201,match($D323,Setup!$B$52:$B$201,0),0))</f>
        <v/>
      </c>
      <c r="M323" s="52" t="str">
        <f t="shared" si="2"/>
        <v/>
      </c>
      <c r="N323" s="58">
        <f t="shared" si="3"/>
        <v>0</v>
      </c>
      <c r="O323" s="64" t="str">
        <f t="shared" si="4"/>
        <v/>
      </c>
      <c r="P323" s="64">
        <f t="shared" si="5"/>
        <v>0</v>
      </c>
      <c r="Q323" s="64">
        <f t="shared" si="6"/>
        <v>0</v>
      </c>
      <c r="R323" s="68">
        <f t="shared" si="7"/>
        <v>0</v>
      </c>
      <c r="S323" s="68">
        <f t="shared" si="8"/>
        <v>0</v>
      </c>
      <c r="T323" s="71" t="str">
        <f t="shared" si="9"/>
        <v/>
      </c>
      <c r="U323" s="79" t="str">
        <f t="array" ref="U323">IF($B323="","",IF(INDEX('Your Portfolio Holdings'!$BW$7:$BW$156,match($D323,'Your Portfolio Holdings'!$B$7:$B$156,0),0)&gt;0,PRODUCT(IF(($D$5:$D$2004=$D323)*($C$5:$C$2004="Split")*($B$5:$B$2004&lt;=Dashboard!$C$2)*($B$5:$B$2004&gt;$B323),$J$5:$J$2004,1)),1))</f>
        <v/>
      </c>
      <c r="V323" s="79">
        <f t="shared" si="10"/>
        <v>0</v>
      </c>
      <c r="W323" s="79" t="str">
        <f t="array" ref="W323">IF($B323="","",IF(INDEX('Your Portfolio Holdings'!$BW$7:$BW$156,match($D323,'Your Portfolio Holdings'!$B$7:$B$156,0),0)&gt;0,PRODUCT(IF(($D$5:$D$2004=$D323)*($C$5:$C$2004="Split")*($B$5:$B$2004&lt;=Dashboard!$C$54)*($B$5:$B$2004&gt;$B323),$J$5:$J$2004,1)),1))</f>
        <v/>
      </c>
      <c r="X323" s="79">
        <f t="shared" si="11"/>
        <v>0</v>
      </c>
      <c r="Y323" s="79" t="str">
        <f t="array" ref="Y323">IF($B323="","",IF(INDEX('Your Portfolio Holdings'!$BW$7:$BW$156,match($D323,'Your Portfolio Holdings'!$B$7:$B$156,0),0)&gt;0,PRODUCT(IF(($D$5:$D$2004=$D323)*($C$5:$C$2004="Split")*($B$5:$B$2004&lt;=Dashboard!$C$55)*($B$5:$B$2004&gt;$B323),$J$5:$J$2004,1)),1))</f>
        <v/>
      </c>
      <c r="Z323" s="79">
        <f t="shared" si="12"/>
        <v>0</v>
      </c>
      <c r="AA323" s="79" t="str">
        <f>IF($B322="","",IF(AND($B323&gt;Dashboard!$C$54,$B323&lt;=Dashboard!$C$55,OR($C323="Buy",$C323="Sell",$C323="Dividend",$C323="Return of capital")),MAX(AA$5:AA322)+1,0))</f>
        <v/>
      </c>
      <c r="AB323" s="79" t="str">
        <f>if($B323="","",if($L323=Dashboard!$C$3,"n/a","Currency:"&amp;$L323&amp;Dashboard!$C$3))</f>
        <v/>
      </c>
      <c r="AC323" s="88" t="str">
        <f t="shared" si="13"/>
        <v/>
      </c>
      <c r="AD323" s="89">
        <f t="shared" si="14"/>
        <v>0</v>
      </c>
      <c r="AE323" s="90">
        <f t="shared" si="15"/>
        <v>0</v>
      </c>
    </row>
    <row r="324">
      <c r="A324" s="1"/>
      <c r="B324" s="404"/>
      <c r="C324" s="405"/>
      <c r="D324" s="405"/>
      <c r="E324" s="405"/>
      <c r="F324" s="406"/>
      <c r="G324" s="44">
        <f t="shared" si="1"/>
        <v>0</v>
      </c>
      <c r="H324" s="93"/>
      <c r="I324" s="92"/>
      <c r="J324" s="95"/>
      <c r="K324" s="1"/>
      <c r="L324" s="50" t="str">
        <f t="array" ref="L324">if($B324="","",index(Setup!$C$52:$C$201,match($D324,Setup!$B$52:$B$201,0),0))</f>
        <v/>
      </c>
      <c r="M324" s="52" t="str">
        <f t="shared" si="2"/>
        <v/>
      </c>
      <c r="N324" s="58">
        <f t="shared" si="3"/>
        <v>0</v>
      </c>
      <c r="O324" s="64" t="str">
        <f t="shared" si="4"/>
        <v/>
      </c>
      <c r="P324" s="64">
        <f t="shared" si="5"/>
        <v>0</v>
      </c>
      <c r="Q324" s="64">
        <f t="shared" si="6"/>
        <v>0</v>
      </c>
      <c r="R324" s="68">
        <f t="shared" si="7"/>
        <v>0</v>
      </c>
      <c r="S324" s="68">
        <f t="shared" si="8"/>
        <v>0</v>
      </c>
      <c r="T324" s="71" t="str">
        <f t="shared" si="9"/>
        <v/>
      </c>
      <c r="U324" s="79" t="str">
        <f t="array" ref="U324">IF($B324="","",IF(INDEX('Your Portfolio Holdings'!$BW$7:$BW$156,match($D324,'Your Portfolio Holdings'!$B$7:$B$156,0),0)&gt;0,PRODUCT(IF(($D$5:$D$2004=$D324)*($C$5:$C$2004="Split")*($B$5:$B$2004&lt;=Dashboard!$C$2)*($B$5:$B$2004&gt;$B324),$J$5:$J$2004,1)),1))</f>
        <v/>
      </c>
      <c r="V324" s="79">
        <f t="shared" si="10"/>
        <v>0</v>
      </c>
      <c r="W324" s="79" t="str">
        <f t="array" ref="W324">IF($B324="","",IF(INDEX('Your Portfolio Holdings'!$BW$7:$BW$156,match($D324,'Your Portfolio Holdings'!$B$7:$B$156,0),0)&gt;0,PRODUCT(IF(($D$5:$D$2004=$D324)*($C$5:$C$2004="Split")*($B$5:$B$2004&lt;=Dashboard!$C$54)*($B$5:$B$2004&gt;$B324),$J$5:$J$2004,1)),1))</f>
        <v/>
      </c>
      <c r="X324" s="79">
        <f t="shared" si="11"/>
        <v>0</v>
      </c>
      <c r="Y324" s="79" t="str">
        <f t="array" ref="Y324">IF($B324="","",IF(INDEX('Your Portfolio Holdings'!$BW$7:$BW$156,match($D324,'Your Portfolio Holdings'!$B$7:$B$156,0),0)&gt;0,PRODUCT(IF(($D$5:$D$2004=$D324)*($C$5:$C$2004="Split")*($B$5:$B$2004&lt;=Dashboard!$C$55)*($B$5:$B$2004&gt;$B324),$J$5:$J$2004,1)),1))</f>
        <v/>
      </c>
      <c r="Z324" s="79">
        <f t="shared" si="12"/>
        <v>0</v>
      </c>
      <c r="AA324" s="79" t="str">
        <f>IF($B323="","",IF(AND($B324&gt;Dashboard!$C$54,$B324&lt;=Dashboard!$C$55,OR($C324="Buy",$C324="Sell",$C324="Dividend",$C324="Return of capital")),MAX(AA$5:AA323)+1,0))</f>
        <v/>
      </c>
      <c r="AB324" s="79" t="str">
        <f>if($B324="","",if($L324=Dashboard!$C$3,"n/a","Currency:"&amp;$L324&amp;Dashboard!$C$3))</f>
        <v/>
      </c>
      <c r="AC324" s="88" t="str">
        <f t="shared" si="13"/>
        <v/>
      </c>
      <c r="AD324" s="89">
        <f t="shared" si="14"/>
        <v>0</v>
      </c>
      <c r="AE324" s="90">
        <f t="shared" si="15"/>
        <v>0</v>
      </c>
    </row>
    <row r="325">
      <c r="A325" s="1"/>
      <c r="B325" s="404"/>
      <c r="C325" s="405"/>
      <c r="D325" s="405"/>
      <c r="E325" s="405"/>
      <c r="F325" s="406"/>
      <c r="G325" s="44">
        <f t="shared" si="1"/>
        <v>0</v>
      </c>
      <c r="H325" s="93"/>
      <c r="I325" s="92"/>
      <c r="J325" s="95"/>
      <c r="K325" s="1"/>
      <c r="L325" s="50" t="str">
        <f t="array" ref="L325">if($B325="","",index(Setup!$C$52:$C$201,match($D325,Setup!$B$52:$B$201,0),0))</f>
        <v/>
      </c>
      <c r="M325" s="52" t="str">
        <f t="shared" si="2"/>
        <v/>
      </c>
      <c r="N325" s="58">
        <f t="shared" si="3"/>
        <v>0</v>
      </c>
      <c r="O325" s="64" t="str">
        <f t="shared" si="4"/>
        <v/>
      </c>
      <c r="P325" s="64">
        <f t="shared" si="5"/>
        <v>0</v>
      </c>
      <c r="Q325" s="64">
        <f t="shared" si="6"/>
        <v>0</v>
      </c>
      <c r="R325" s="68">
        <f t="shared" si="7"/>
        <v>0</v>
      </c>
      <c r="S325" s="68">
        <f t="shared" si="8"/>
        <v>0</v>
      </c>
      <c r="T325" s="71" t="str">
        <f t="shared" si="9"/>
        <v/>
      </c>
      <c r="U325" s="79" t="str">
        <f t="array" ref="U325">IF($B325="","",IF(INDEX('Your Portfolio Holdings'!$BW$7:$BW$156,match($D325,'Your Portfolio Holdings'!$B$7:$B$156,0),0)&gt;0,PRODUCT(IF(($D$5:$D$2004=$D325)*($C$5:$C$2004="Split")*($B$5:$B$2004&lt;=Dashboard!$C$2)*($B$5:$B$2004&gt;$B325),$J$5:$J$2004,1)),1))</f>
        <v/>
      </c>
      <c r="V325" s="79">
        <f t="shared" si="10"/>
        <v>0</v>
      </c>
      <c r="W325" s="79" t="str">
        <f t="array" ref="W325">IF($B325="","",IF(INDEX('Your Portfolio Holdings'!$BW$7:$BW$156,match($D325,'Your Portfolio Holdings'!$B$7:$B$156,0),0)&gt;0,PRODUCT(IF(($D$5:$D$2004=$D325)*($C$5:$C$2004="Split")*($B$5:$B$2004&lt;=Dashboard!$C$54)*($B$5:$B$2004&gt;$B325),$J$5:$J$2004,1)),1))</f>
        <v/>
      </c>
      <c r="X325" s="79">
        <f t="shared" si="11"/>
        <v>0</v>
      </c>
      <c r="Y325" s="79" t="str">
        <f t="array" ref="Y325">IF($B325="","",IF(INDEX('Your Portfolio Holdings'!$BW$7:$BW$156,match($D325,'Your Portfolio Holdings'!$B$7:$B$156,0),0)&gt;0,PRODUCT(IF(($D$5:$D$2004=$D325)*($C$5:$C$2004="Split")*($B$5:$B$2004&lt;=Dashboard!$C$55)*($B$5:$B$2004&gt;$B325),$J$5:$J$2004,1)),1))</f>
        <v/>
      </c>
      <c r="Z325" s="79">
        <f t="shared" si="12"/>
        <v>0</v>
      </c>
      <c r="AA325" s="79" t="str">
        <f>IF($B324="","",IF(AND($B325&gt;Dashboard!$C$54,$B325&lt;=Dashboard!$C$55,OR($C325="Buy",$C325="Sell",$C325="Dividend",$C325="Return of capital")),MAX(AA$5:AA324)+1,0))</f>
        <v/>
      </c>
      <c r="AB325" s="79" t="str">
        <f>if($B325="","",if($L325=Dashboard!$C$3,"n/a","Currency:"&amp;$L325&amp;Dashboard!$C$3))</f>
        <v/>
      </c>
      <c r="AC325" s="88" t="str">
        <f t="shared" si="13"/>
        <v/>
      </c>
      <c r="AD325" s="89">
        <f t="shared" si="14"/>
        <v>0</v>
      </c>
      <c r="AE325" s="90">
        <f t="shared" si="15"/>
        <v>0</v>
      </c>
    </row>
    <row r="326">
      <c r="A326" s="1"/>
      <c r="B326" s="404"/>
      <c r="C326" s="405"/>
      <c r="D326" s="405"/>
      <c r="E326" s="405"/>
      <c r="F326" s="406"/>
      <c r="G326" s="44">
        <f t="shared" si="1"/>
        <v>0</v>
      </c>
      <c r="H326" s="93"/>
      <c r="I326" s="92"/>
      <c r="J326" s="95"/>
      <c r="K326" s="1"/>
      <c r="L326" s="50" t="str">
        <f t="array" ref="L326">if($B326="","",index(Setup!$C$52:$C$201,match($D326,Setup!$B$52:$B$201,0),0))</f>
        <v/>
      </c>
      <c r="M326" s="52" t="str">
        <f t="shared" si="2"/>
        <v/>
      </c>
      <c r="N326" s="58">
        <f t="shared" si="3"/>
        <v>0</v>
      </c>
      <c r="O326" s="64" t="str">
        <f t="shared" si="4"/>
        <v/>
      </c>
      <c r="P326" s="64">
        <f t="shared" si="5"/>
        <v>0</v>
      </c>
      <c r="Q326" s="64">
        <f t="shared" si="6"/>
        <v>0</v>
      </c>
      <c r="R326" s="68">
        <f t="shared" si="7"/>
        <v>0</v>
      </c>
      <c r="S326" s="68">
        <f t="shared" si="8"/>
        <v>0</v>
      </c>
      <c r="T326" s="71" t="str">
        <f t="shared" si="9"/>
        <v/>
      </c>
      <c r="U326" s="79" t="str">
        <f t="array" ref="U326">IF($B326="","",IF(INDEX('Your Portfolio Holdings'!$BW$7:$BW$156,match($D326,'Your Portfolio Holdings'!$B$7:$B$156,0),0)&gt;0,PRODUCT(IF(($D$5:$D$2004=$D326)*($C$5:$C$2004="Split")*($B$5:$B$2004&lt;=Dashboard!$C$2)*($B$5:$B$2004&gt;$B326),$J$5:$J$2004,1)),1))</f>
        <v/>
      </c>
      <c r="V326" s="79">
        <f t="shared" si="10"/>
        <v>0</v>
      </c>
      <c r="W326" s="79" t="str">
        <f t="array" ref="W326">IF($B326="","",IF(INDEX('Your Portfolio Holdings'!$BW$7:$BW$156,match($D326,'Your Portfolio Holdings'!$B$7:$B$156,0),0)&gt;0,PRODUCT(IF(($D$5:$D$2004=$D326)*($C$5:$C$2004="Split")*($B$5:$B$2004&lt;=Dashboard!$C$54)*($B$5:$B$2004&gt;$B326),$J$5:$J$2004,1)),1))</f>
        <v/>
      </c>
      <c r="X326" s="79">
        <f t="shared" si="11"/>
        <v>0</v>
      </c>
      <c r="Y326" s="79" t="str">
        <f t="array" ref="Y326">IF($B326="","",IF(INDEX('Your Portfolio Holdings'!$BW$7:$BW$156,match($D326,'Your Portfolio Holdings'!$B$7:$B$156,0),0)&gt;0,PRODUCT(IF(($D$5:$D$2004=$D326)*($C$5:$C$2004="Split")*($B$5:$B$2004&lt;=Dashboard!$C$55)*($B$5:$B$2004&gt;$B326),$J$5:$J$2004,1)),1))</f>
        <v/>
      </c>
      <c r="Z326" s="79">
        <f t="shared" si="12"/>
        <v>0</v>
      </c>
      <c r="AA326" s="79" t="str">
        <f>IF($B325="","",IF(AND($B326&gt;Dashboard!$C$54,$B326&lt;=Dashboard!$C$55,OR($C326="Buy",$C326="Sell",$C326="Dividend",$C326="Return of capital")),MAX(AA$5:AA325)+1,0))</f>
        <v/>
      </c>
      <c r="AB326" s="79" t="str">
        <f>if($B326="","",if($L326=Dashboard!$C$3,"n/a","Currency:"&amp;$L326&amp;Dashboard!$C$3))</f>
        <v/>
      </c>
      <c r="AC326" s="88" t="str">
        <f t="shared" si="13"/>
        <v/>
      </c>
      <c r="AD326" s="89">
        <f t="shared" si="14"/>
        <v>0</v>
      </c>
      <c r="AE326" s="90">
        <f t="shared" si="15"/>
        <v>0</v>
      </c>
    </row>
    <row r="327">
      <c r="A327" s="1"/>
      <c r="B327" s="404"/>
      <c r="C327" s="405"/>
      <c r="D327" s="405"/>
      <c r="E327" s="405"/>
      <c r="F327" s="406"/>
      <c r="G327" s="44">
        <f t="shared" si="1"/>
        <v>0</v>
      </c>
      <c r="H327" s="93"/>
      <c r="I327" s="92"/>
      <c r="J327" s="95"/>
      <c r="K327" s="1"/>
      <c r="L327" s="50" t="str">
        <f t="array" ref="L327">if($B327="","",index(Setup!$C$52:$C$201,match($D327,Setup!$B$52:$B$201,0),0))</f>
        <v/>
      </c>
      <c r="M327" s="52" t="str">
        <f t="shared" si="2"/>
        <v/>
      </c>
      <c r="N327" s="58">
        <f t="shared" si="3"/>
        <v>0</v>
      </c>
      <c r="O327" s="64" t="str">
        <f t="shared" si="4"/>
        <v/>
      </c>
      <c r="P327" s="64">
        <f t="shared" si="5"/>
        <v>0</v>
      </c>
      <c r="Q327" s="64">
        <f t="shared" si="6"/>
        <v>0</v>
      </c>
      <c r="R327" s="68">
        <f t="shared" si="7"/>
        <v>0</v>
      </c>
      <c r="S327" s="68">
        <f t="shared" si="8"/>
        <v>0</v>
      </c>
      <c r="T327" s="71" t="str">
        <f t="shared" si="9"/>
        <v/>
      </c>
      <c r="U327" s="79" t="str">
        <f t="array" ref="U327">IF($B327="","",IF(INDEX('Your Portfolio Holdings'!$BW$7:$BW$156,match($D327,'Your Portfolio Holdings'!$B$7:$B$156,0),0)&gt;0,PRODUCT(IF(($D$5:$D$2004=$D327)*($C$5:$C$2004="Split")*($B$5:$B$2004&lt;=Dashboard!$C$2)*($B$5:$B$2004&gt;$B327),$J$5:$J$2004,1)),1))</f>
        <v/>
      </c>
      <c r="V327" s="79">
        <f t="shared" si="10"/>
        <v>0</v>
      </c>
      <c r="W327" s="79" t="str">
        <f t="array" ref="W327">IF($B327="","",IF(INDEX('Your Portfolio Holdings'!$BW$7:$BW$156,match($D327,'Your Portfolio Holdings'!$B$7:$B$156,0),0)&gt;0,PRODUCT(IF(($D$5:$D$2004=$D327)*($C$5:$C$2004="Split")*($B$5:$B$2004&lt;=Dashboard!$C$54)*($B$5:$B$2004&gt;$B327),$J$5:$J$2004,1)),1))</f>
        <v/>
      </c>
      <c r="X327" s="79">
        <f t="shared" si="11"/>
        <v>0</v>
      </c>
      <c r="Y327" s="79" t="str">
        <f t="array" ref="Y327">IF($B327="","",IF(INDEX('Your Portfolio Holdings'!$BW$7:$BW$156,match($D327,'Your Portfolio Holdings'!$B$7:$B$156,0),0)&gt;0,PRODUCT(IF(($D$5:$D$2004=$D327)*($C$5:$C$2004="Split")*($B$5:$B$2004&lt;=Dashboard!$C$55)*($B$5:$B$2004&gt;$B327),$J$5:$J$2004,1)),1))</f>
        <v/>
      </c>
      <c r="Z327" s="79">
        <f t="shared" si="12"/>
        <v>0</v>
      </c>
      <c r="AA327" s="79" t="str">
        <f>IF($B326="","",IF(AND($B327&gt;Dashboard!$C$54,$B327&lt;=Dashboard!$C$55,OR($C327="Buy",$C327="Sell",$C327="Dividend",$C327="Return of capital")),MAX(AA$5:AA326)+1,0))</f>
        <v/>
      </c>
      <c r="AB327" s="79" t="str">
        <f>if($B327="","",if($L327=Dashboard!$C$3,"n/a","Currency:"&amp;$L327&amp;Dashboard!$C$3))</f>
        <v/>
      </c>
      <c r="AC327" s="88" t="str">
        <f t="shared" si="13"/>
        <v/>
      </c>
      <c r="AD327" s="89">
        <f t="shared" si="14"/>
        <v>0</v>
      </c>
      <c r="AE327" s="90">
        <f t="shared" si="15"/>
        <v>0</v>
      </c>
    </row>
    <row r="328">
      <c r="A328" s="1"/>
      <c r="B328" s="404"/>
      <c r="C328" s="405"/>
      <c r="D328" s="405"/>
      <c r="E328" s="405"/>
      <c r="F328" s="406"/>
      <c r="G328" s="44">
        <f t="shared" si="1"/>
        <v>0</v>
      </c>
      <c r="H328" s="93"/>
      <c r="I328" s="92"/>
      <c r="J328" s="95"/>
      <c r="K328" s="1"/>
      <c r="L328" s="50" t="str">
        <f t="array" ref="L328">if($B328="","",index(Setup!$C$52:$C$201,match($D328,Setup!$B$52:$B$201,0),0))</f>
        <v/>
      </c>
      <c r="M328" s="52" t="str">
        <f t="shared" si="2"/>
        <v/>
      </c>
      <c r="N328" s="58">
        <f t="shared" si="3"/>
        <v>0</v>
      </c>
      <c r="O328" s="64" t="str">
        <f t="shared" si="4"/>
        <v/>
      </c>
      <c r="P328" s="64">
        <f t="shared" si="5"/>
        <v>0</v>
      </c>
      <c r="Q328" s="64">
        <f t="shared" si="6"/>
        <v>0</v>
      </c>
      <c r="R328" s="68">
        <f t="shared" si="7"/>
        <v>0</v>
      </c>
      <c r="S328" s="68">
        <f t="shared" si="8"/>
        <v>0</v>
      </c>
      <c r="T328" s="71" t="str">
        <f t="shared" si="9"/>
        <v/>
      </c>
      <c r="U328" s="79" t="str">
        <f t="array" ref="U328">IF($B328="","",IF(INDEX('Your Portfolio Holdings'!$BW$7:$BW$156,match($D328,'Your Portfolio Holdings'!$B$7:$B$156,0),0)&gt;0,PRODUCT(IF(($D$5:$D$2004=$D328)*($C$5:$C$2004="Split")*($B$5:$B$2004&lt;=Dashboard!$C$2)*($B$5:$B$2004&gt;$B328),$J$5:$J$2004,1)),1))</f>
        <v/>
      </c>
      <c r="V328" s="79">
        <f t="shared" si="10"/>
        <v>0</v>
      </c>
      <c r="W328" s="79" t="str">
        <f t="array" ref="W328">IF($B328="","",IF(INDEX('Your Portfolio Holdings'!$BW$7:$BW$156,match($D328,'Your Portfolio Holdings'!$B$7:$B$156,0),0)&gt;0,PRODUCT(IF(($D$5:$D$2004=$D328)*($C$5:$C$2004="Split")*($B$5:$B$2004&lt;=Dashboard!$C$54)*($B$5:$B$2004&gt;$B328),$J$5:$J$2004,1)),1))</f>
        <v/>
      </c>
      <c r="X328" s="79">
        <f t="shared" si="11"/>
        <v>0</v>
      </c>
      <c r="Y328" s="79" t="str">
        <f t="array" ref="Y328">IF($B328="","",IF(INDEX('Your Portfolio Holdings'!$BW$7:$BW$156,match($D328,'Your Portfolio Holdings'!$B$7:$B$156,0),0)&gt;0,PRODUCT(IF(($D$5:$D$2004=$D328)*($C$5:$C$2004="Split")*($B$5:$B$2004&lt;=Dashboard!$C$55)*($B$5:$B$2004&gt;$B328),$J$5:$J$2004,1)),1))</f>
        <v/>
      </c>
      <c r="Z328" s="79">
        <f t="shared" si="12"/>
        <v>0</v>
      </c>
      <c r="AA328" s="79" t="str">
        <f>IF($B327="","",IF(AND($B328&gt;Dashboard!$C$54,$B328&lt;=Dashboard!$C$55,OR($C328="Buy",$C328="Sell",$C328="Dividend",$C328="Return of capital")),MAX(AA$5:AA327)+1,0))</f>
        <v/>
      </c>
      <c r="AB328" s="79" t="str">
        <f>if($B328="","",if($L328=Dashboard!$C$3,"n/a","Currency:"&amp;$L328&amp;Dashboard!$C$3))</f>
        <v/>
      </c>
      <c r="AC328" s="88" t="str">
        <f t="shared" si="13"/>
        <v/>
      </c>
      <c r="AD328" s="89">
        <f t="shared" si="14"/>
        <v>0</v>
      </c>
      <c r="AE328" s="90">
        <f t="shared" si="15"/>
        <v>0</v>
      </c>
    </row>
    <row r="329">
      <c r="A329" s="1"/>
      <c r="B329" s="404"/>
      <c r="C329" s="405"/>
      <c r="D329" s="405"/>
      <c r="E329" s="405"/>
      <c r="F329" s="406"/>
      <c r="G329" s="44">
        <f t="shared" si="1"/>
        <v>0</v>
      </c>
      <c r="H329" s="93"/>
      <c r="I329" s="92"/>
      <c r="J329" s="95"/>
      <c r="K329" s="1"/>
      <c r="L329" s="50" t="str">
        <f t="array" ref="L329">if($B329="","",index(Setup!$C$52:$C$201,match($D329,Setup!$B$52:$B$201,0),0))</f>
        <v/>
      </c>
      <c r="M329" s="52" t="str">
        <f t="shared" si="2"/>
        <v/>
      </c>
      <c r="N329" s="58">
        <f t="shared" si="3"/>
        <v>0</v>
      </c>
      <c r="O329" s="64" t="str">
        <f t="shared" si="4"/>
        <v/>
      </c>
      <c r="P329" s="64">
        <f t="shared" si="5"/>
        <v>0</v>
      </c>
      <c r="Q329" s="64">
        <f t="shared" si="6"/>
        <v>0</v>
      </c>
      <c r="R329" s="68">
        <f t="shared" si="7"/>
        <v>0</v>
      </c>
      <c r="S329" s="68">
        <f t="shared" si="8"/>
        <v>0</v>
      </c>
      <c r="T329" s="71" t="str">
        <f t="shared" si="9"/>
        <v/>
      </c>
      <c r="U329" s="79" t="str">
        <f t="array" ref="U329">IF($B329="","",IF(INDEX('Your Portfolio Holdings'!$BW$7:$BW$156,match($D329,'Your Portfolio Holdings'!$B$7:$B$156,0),0)&gt;0,PRODUCT(IF(($D$5:$D$2004=$D329)*($C$5:$C$2004="Split")*($B$5:$B$2004&lt;=Dashboard!$C$2)*($B$5:$B$2004&gt;$B329),$J$5:$J$2004,1)),1))</f>
        <v/>
      </c>
      <c r="V329" s="79">
        <f t="shared" si="10"/>
        <v>0</v>
      </c>
      <c r="W329" s="79" t="str">
        <f t="array" ref="W329">IF($B329="","",IF(INDEX('Your Portfolio Holdings'!$BW$7:$BW$156,match($D329,'Your Portfolio Holdings'!$B$7:$B$156,0),0)&gt;0,PRODUCT(IF(($D$5:$D$2004=$D329)*($C$5:$C$2004="Split")*($B$5:$B$2004&lt;=Dashboard!$C$54)*($B$5:$B$2004&gt;$B329),$J$5:$J$2004,1)),1))</f>
        <v/>
      </c>
      <c r="X329" s="79">
        <f t="shared" si="11"/>
        <v>0</v>
      </c>
      <c r="Y329" s="79" t="str">
        <f t="array" ref="Y329">IF($B329="","",IF(INDEX('Your Portfolio Holdings'!$BW$7:$BW$156,match($D329,'Your Portfolio Holdings'!$B$7:$B$156,0),0)&gt;0,PRODUCT(IF(($D$5:$D$2004=$D329)*($C$5:$C$2004="Split")*($B$5:$B$2004&lt;=Dashboard!$C$55)*($B$5:$B$2004&gt;$B329),$J$5:$J$2004,1)),1))</f>
        <v/>
      </c>
      <c r="Z329" s="79">
        <f t="shared" si="12"/>
        <v>0</v>
      </c>
      <c r="AA329" s="79" t="str">
        <f>IF($B328="","",IF(AND($B329&gt;Dashboard!$C$54,$B329&lt;=Dashboard!$C$55,OR($C329="Buy",$C329="Sell",$C329="Dividend",$C329="Return of capital")),MAX(AA$5:AA328)+1,0))</f>
        <v/>
      </c>
      <c r="AB329" s="79" t="str">
        <f>if($B329="","",if($L329=Dashboard!$C$3,"n/a","Currency:"&amp;$L329&amp;Dashboard!$C$3))</f>
        <v/>
      </c>
      <c r="AC329" s="88" t="str">
        <f t="shared" si="13"/>
        <v/>
      </c>
      <c r="AD329" s="89">
        <f t="shared" si="14"/>
        <v>0</v>
      </c>
      <c r="AE329" s="90">
        <f t="shared" si="15"/>
        <v>0</v>
      </c>
    </row>
    <row r="330">
      <c r="A330" s="1"/>
      <c r="B330" s="404"/>
      <c r="C330" s="405"/>
      <c r="D330" s="405"/>
      <c r="E330" s="405"/>
      <c r="F330" s="406"/>
      <c r="G330" s="44">
        <f t="shared" si="1"/>
        <v>0</v>
      </c>
      <c r="H330" s="93"/>
      <c r="I330" s="92"/>
      <c r="J330" s="95"/>
      <c r="K330" s="1"/>
      <c r="L330" s="50" t="str">
        <f t="array" ref="L330">if($B330="","",index(Setup!$C$52:$C$201,match($D330,Setup!$B$52:$B$201,0),0))</f>
        <v/>
      </c>
      <c r="M330" s="52" t="str">
        <f t="shared" si="2"/>
        <v/>
      </c>
      <c r="N330" s="58">
        <f t="shared" si="3"/>
        <v>0</v>
      </c>
      <c r="O330" s="64" t="str">
        <f t="shared" si="4"/>
        <v/>
      </c>
      <c r="P330" s="64">
        <f t="shared" si="5"/>
        <v>0</v>
      </c>
      <c r="Q330" s="64">
        <f t="shared" si="6"/>
        <v>0</v>
      </c>
      <c r="R330" s="68">
        <f t="shared" si="7"/>
        <v>0</v>
      </c>
      <c r="S330" s="68">
        <f t="shared" si="8"/>
        <v>0</v>
      </c>
      <c r="T330" s="71" t="str">
        <f t="shared" si="9"/>
        <v/>
      </c>
      <c r="U330" s="79" t="str">
        <f t="array" ref="U330">IF($B330="","",IF(INDEX('Your Portfolio Holdings'!$BW$7:$BW$156,match($D330,'Your Portfolio Holdings'!$B$7:$B$156,0),0)&gt;0,PRODUCT(IF(($D$5:$D$2004=$D330)*($C$5:$C$2004="Split")*($B$5:$B$2004&lt;=Dashboard!$C$2)*($B$5:$B$2004&gt;$B330),$J$5:$J$2004,1)),1))</f>
        <v/>
      </c>
      <c r="V330" s="79">
        <f t="shared" si="10"/>
        <v>0</v>
      </c>
      <c r="W330" s="79" t="str">
        <f t="array" ref="W330">IF($B330="","",IF(INDEX('Your Portfolio Holdings'!$BW$7:$BW$156,match($D330,'Your Portfolio Holdings'!$B$7:$B$156,0),0)&gt;0,PRODUCT(IF(($D$5:$D$2004=$D330)*($C$5:$C$2004="Split")*($B$5:$B$2004&lt;=Dashboard!$C$54)*($B$5:$B$2004&gt;$B330),$J$5:$J$2004,1)),1))</f>
        <v/>
      </c>
      <c r="X330" s="79">
        <f t="shared" si="11"/>
        <v>0</v>
      </c>
      <c r="Y330" s="79" t="str">
        <f t="array" ref="Y330">IF($B330="","",IF(INDEX('Your Portfolio Holdings'!$BW$7:$BW$156,match($D330,'Your Portfolio Holdings'!$B$7:$B$156,0),0)&gt;0,PRODUCT(IF(($D$5:$D$2004=$D330)*($C$5:$C$2004="Split")*($B$5:$B$2004&lt;=Dashboard!$C$55)*($B$5:$B$2004&gt;$B330),$J$5:$J$2004,1)),1))</f>
        <v/>
      </c>
      <c r="Z330" s="79">
        <f t="shared" si="12"/>
        <v>0</v>
      </c>
      <c r="AA330" s="79" t="str">
        <f>IF($B329="","",IF(AND($B330&gt;Dashboard!$C$54,$B330&lt;=Dashboard!$C$55,OR($C330="Buy",$C330="Sell",$C330="Dividend",$C330="Return of capital")),MAX(AA$5:AA329)+1,0))</f>
        <v/>
      </c>
      <c r="AB330" s="79" t="str">
        <f>if($B330="","",if($L330=Dashboard!$C$3,"n/a","Currency:"&amp;$L330&amp;Dashboard!$C$3))</f>
        <v/>
      </c>
      <c r="AC330" s="88" t="str">
        <f t="shared" si="13"/>
        <v/>
      </c>
      <c r="AD330" s="89">
        <f t="shared" si="14"/>
        <v>0</v>
      </c>
      <c r="AE330" s="90">
        <f t="shared" si="15"/>
        <v>0</v>
      </c>
    </row>
    <row r="331">
      <c r="A331" s="1"/>
      <c r="B331" s="404"/>
      <c r="C331" s="405"/>
      <c r="D331" s="405"/>
      <c r="E331" s="405"/>
      <c r="F331" s="406"/>
      <c r="G331" s="44">
        <f t="shared" si="1"/>
        <v>0</v>
      </c>
      <c r="H331" s="93"/>
      <c r="I331" s="92"/>
      <c r="J331" s="95"/>
      <c r="K331" s="1"/>
      <c r="L331" s="50" t="str">
        <f t="array" ref="L331">if($B331="","",index(Setup!$C$52:$C$201,match($D331,Setup!$B$52:$B$201,0),0))</f>
        <v/>
      </c>
      <c r="M331" s="52" t="str">
        <f t="shared" si="2"/>
        <v/>
      </c>
      <c r="N331" s="58">
        <f t="shared" si="3"/>
        <v>0</v>
      </c>
      <c r="O331" s="64" t="str">
        <f t="shared" si="4"/>
        <v/>
      </c>
      <c r="P331" s="64">
        <f t="shared" si="5"/>
        <v>0</v>
      </c>
      <c r="Q331" s="64">
        <f t="shared" si="6"/>
        <v>0</v>
      </c>
      <c r="R331" s="68">
        <f t="shared" si="7"/>
        <v>0</v>
      </c>
      <c r="S331" s="68">
        <f t="shared" si="8"/>
        <v>0</v>
      </c>
      <c r="T331" s="71" t="str">
        <f t="shared" si="9"/>
        <v/>
      </c>
      <c r="U331" s="79" t="str">
        <f t="array" ref="U331">IF($B331="","",IF(INDEX('Your Portfolio Holdings'!$BW$7:$BW$156,match($D331,'Your Portfolio Holdings'!$B$7:$B$156,0),0)&gt;0,PRODUCT(IF(($D$5:$D$2004=$D331)*($C$5:$C$2004="Split")*($B$5:$B$2004&lt;=Dashboard!$C$2)*($B$5:$B$2004&gt;$B331),$J$5:$J$2004,1)),1))</f>
        <v/>
      </c>
      <c r="V331" s="79">
        <f t="shared" si="10"/>
        <v>0</v>
      </c>
      <c r="W331" s="79" t="str">
        <f t="array" ref="W331">IF($B331="","",IF(INDEX('Your Portfolio Holdings'!$BW$7:$BW$156,match($D331,'Your Portfolio Holdings'!$B$7:$B$156,0),0)&gt;0,PRODUCT(IF(($D$5:$D$2004=$D331)*($C$5:$C$2004="Split")*($B$5:$B$2004&lt;=Dashboard!$C$54)*($B$5:$B$2004&gt;$B331),$J$5:$J$2004,1)),1))</f>
        <v/>
      </c>
      <c r="X331" s="79">
        <f t="shared" si="11"/>
        <v>0</v>
      </c>
      <c r="Y331" s="79" t="str">
        <f t="array" ref="Y331">IF($B331="","",IF(INDEX('Your Portfolio Holdings'!$BW$7:$BW$156,match($D331,'Your Portfolio Holdings'!$B$7:$B$156,0),0)&gt;0,PRODUCT(IF(($D$5:$D$2004=$D331)*($C$5:$C$2004="Split")*($B$5:$B$2004&lt;=Dashboard!$C$55)*($B$5:$B$2004&gt;$B331),$J$5:$J$2004,1)),1))</f>
        <v/>
      </c>
      <c r="Z331" s="79">
        <f t="shared" si="12"/>
        <v>0</v>
      </c>
      <c r="AA331" s="79" t="str">
        <f>IF($B330="","",IF(AND($B331&gt;Dashboard!$C$54,$B331&lt;=Dashboard!$C$55,OR($C331="Buy",$C331="Sell",$C331="Dividend",$C331="Return of capital")),MAX(AA$5:AA330)+1,0))</f>
        <v/>
      </c>
      <c r="AB331" s="79" t="str">
        <f>if($B331="","",if($L331=Dashboard!$C$3,"n/a","Currency:"&amp;$L331&amp;Dashboard!$C$3))</f>
        <v/>
      </c>
      <c r="AC331" s="88" t="str">
        <f t="shared" si="13"/>
        <v/>
      </c>
      <c r="AD331" s="89">
        <f t="shared" si="14"/>
        <v>0</v>
      </c>
      <c r="AE331" s="90">
        <f t="shared" si="15"/>
        <v>0</v>
      </c>
    </row>
    <row r="332">
      <c r="A332" s="1"/>
      <c r="B332" s="404"/>
      <c r="C332" s="405"/>
      <c r="D332" s="405"/>
      <c r="E332" s="405"/>
      <c r="F332" s="406"/>
      <c r="G332" s="44">
        <f t="shared" si="1"/>
        <v>0</v>
      </c>
      <c r="H332" s="93"/>
      <c r="I332" s="92"/>
      <c r="J332" s="95"/>
      <c r="K332" s="1"/>
      <c r="L332" s="50" t="str">
        <f t="array" ref="L332">if($B332="","",index(Setup!$C$52:$C$201,match($D332,Setup!$B$52:$B$201,0),0))</f>
        <v/>
      </c>
      <c r="M332" s="52" t="str">
        <f t="shared" si="2"/>
        <v/>
      </c>
      <c r="N332" s="58">
        <f t="shared" si="3"/>
        <v>0</v>
      </c>
      <c r="O332" s="64" t="str">
        <f t="shared" si="4"/>
        <v/>
      </c>
      <c r="P332" s="64">
        <f t="shared" si="5"/>
        <v>0</v>
      </c>
      <c r="Q332" s="64">
        <f t="shared" si="6"/>
        <v>0</v>
      </c>
      <c r="R332" s="68">
        <f t="shared" si="7"/>
        <v>0</v>
      </c>
      <c r="S332" s="68">
        <f t="shared" si="8"/>
        <v>0</v>
      </c>
      <c r="T332" s="71" t="str">
        <f t="shared" si="9"/>
        <v/>
      </c>
      <c r="U332" s="79" t="str">
        <f t="array" ref="U332">IF($B332="","",IF(INDEX('Your Portfolio Holdings'!$BW$7:$BW$156,match($D332,'Your Portfolio Holdings'!$B$7:$B$156,0),0)&gt;0,PRODUCT(IF(($D$5:$D$2004=$D332)*($C$5:$C$2004="Split")*($B$5:$B$2004&lt;=Dashboard!$C$2)*($B$5:$B$2004&gt;$B332),$J$5:$J$2004,1)),1))</f>
        <v/>
      </c>
      <c r="V332" s="79">
        <f t="shared" si="10"/>
        <v>0</v>
      </c>
      <c r="W332" s="79" t="str">
        <f t="array" ref="W332">IF($B332="","",IF(INDEX('Your Portfolio Holdings'!$BW$7:$BW$156,match($D332,'Your Portfolio Holdings'!$B$7:$B$156,0),0)&gt;0,PRODUCT(IF(($D$5:$D$2004=$D332)*($C$5:$C$2004="Split")*($B$5:$B$2004&lt;=Dashboard!$C$54)*($B$5:$B$2004&gt;$B332),$J$5:$J$2004,1)),1))</f>
        <v/>
      </c>
      <c r="X332" s="79">
        <f t="shared" si="11"/>
        <v>0</v>
      </c>
      <c r="Y332" s="79" t="str">
        <f t="array" ref="Y332">IF($B332="","",IF(INDEX('Your Portfolio Holdings'!$BW$7:$BW$156,match($D332,'Your Portfolio Holdings'!$B$7:$B$156,0),0)&gt;0,PRODUCT(IF(($D$5:$D$2004=$D332)*($C$5:$C$2004="Split")*($B$5:$B$2004&lt;=Dashboard!$C$55)*($B$5:$B$2004&gt;$B332),$J$5:$J$2004,1)),1))</f>
        <v/>
      </c>
      <c r="Z332" s="79">
        <f t="shared" si="12"/>
        <v>0</v>
      </c>
      <c r="AA332" s="79" t="str">
        <f>IF($B331="","",IF(AND($B332&gt;Dashboard!$C$54,$B332&lt;=Dashboard!$C$55,OR($C332="Buy",$C332="Sell",$C332="Dividend",$C332="Return of capital")),MAX(AA$5:AA331)+1,0))</f>
        <v/>
      </c>
      <c r="AB332" s="79" t="str">
        <f>if($B332="","",if($L332=Dashboard!$C$3,"n/a","Currency:"&amp;$L332&amp;Dashboard!$C$3))</f>
        <v/>
      </c>
      <c r="AC332" s="88" t="str">
        <f t="shared" si="13"/>
        <v/>
      </c>
      <c r="AD332" s="89">
        <f t="shared" si="14"/>
        <v>0</v>
      </c>
      <c r="AE332" s="90">
        <f t="shared" si="15"/>
        <v>0</v>
      </c>
    </row>
    <row r="333">
      <c r="A333" s="1"/>
      <c r="B333" s="404"/>
      <c r="C333" s="405"/>
      <c r="D333" s="405"/>
      <c r="E333" s="405"/>
      <c r="F333" s="406"/>
      <c r="G333" s="44">
        <f t="shared" si="1"/>
        <v>0</v>
      </c>
      <c r="H333" s="93"/>
      <c r="I333" s="92"/>
      <c r="J333" s="95"/>
      <c r="K333" s="1"/>
      <c r="L333" s="50" t="str">
        <f t="array" ref="L333">if($B333="","",index(Setup!$C$52:$C$201,match($D333,Setup!$B$52:$B$201,0),0))</f>
        <v/>
      </c>
      <c r="M333" s="52" t="str">
        <f t="shared" si="2"/>
        <v/>
      </c>
      <c r="N333" s="58">
        <f t="shared" si="3"/>
        <v>0</v>
      </c>
      <c r="O333" s="64" t="str">
        <f t="shared" si="4"/>
        <v/>
      </c>
      <c r="P333" s="64">
        <f t="shared" si="5"/>
        <v>0</v>
      </c>
      <c r="Q333" s="64">
        <f t="shared" si="6"/>
        <v>0</v>
      </c>
      <c r="R333" s="68">
        <f t="shared" si="7"/>
        <v>0</v>
      </c>
      <c r="S333" s="68">
        <f t="shared" si="8"/>
        <v>0</v>
      </c>
      <c r="T333" s="71" t="str">
        <f t="shared" si="9"/>
        <v/>
      </c>
      <c r="U333" s="79" t="str">
        <f t="array" ref="U333">IF($B333="","",IF(INDEX('Your Portfolio Holdings'!$BW$7:$BW$156,match($D333,'Your Portfolio Holdings'!$B$7:$B$156,0),0)&gt;0,PRODUCT(IF(($D$5:$D$2004=$D333)*($C$5:$C$2004="Split")*($B$5:$B$2004&lt;=Dashboard!$C$2)*($B$5:$B$2004&gt;$B333),$J$5:$J$2004,1)),1))</f>
        <v/>
      </c>
      <c r="V333" s="79">
        <f t="shared" si="10"/>
        <v>0</v>
      </c>
      <c r="W333" s="79" t="str">
        <f t="array" ref="W333">IF($B333="","",IF(INDEX('Your Portfolio Holdings'!$BW$7:$BW$156,match($D333,'Your Portfolio Holdings'!$B$7:$B$156,0),0)&gt;0,PRODUCT(IF(($D$5:$D$2004=$D333)*($C$5:$C$2004="Split")*($B$5:$B$2004&lt;=Dashboard!$C$54)*($B$5:$B$2004&gt;$B333),$J$5:$J$2004,1)),1))</f>
        <v/>
      </c>
      <c r="X333" s="79">
        <f t="shared" si="11"/>
        <v>0</v>
      </c>
      <c r="Y333" s="79" t="str">
        <f t="array" ref="Y333">IF($B333="","",IF(INDEX('Your Portfolio Holdings'!$BW$7:$BW$156,match($D333,'Your Portfolio Holdings'!$B$7:$B$156,0),0)&gt;0,PRODUCT(IF(($D$5:$D$2004=$D333)*($C$5:$C$2004="Split")*($B$5:$B$2004&lt;=Dashboard!$C$55)*($B$5:$B$2004&gt;$B333),$J$5:$J$2004,1)),1))</f>
        <v/>
      </c>
      <c r="Z333" s="79">
        <f t="shared" si="12"/>
        <v>0</v>
      </c>
      <c r="AA333" s="79" t="str">
        <f>IF($B332="","",IF(AND($B333&gt;Dashboard!$C$54,$B333&lt;=Dashboard!$C$55,OR($C333="Buy",$C333="Sell",$C333="Dividend",$C333="Return of capital")),MAX(AA$5:AA332)+1,0))</f>
        <v/>
      </c>
      <c r="AB333" s="79" t="str">
        <f>if($B333="","",if($L333=Dashboard!$C$3,"n/a","Currency:"&amp;$L333&amp;Dashboard!$C$3))</f>
        <v/>
      </c>
      <c r="AC333" s="88" t="str">
        <f t="shared" si="13"/>
        <v/>
      </c>
      <c r="AD333" s="89">
        <f t="shared" si="14"/>
        <v>0</v>
      </c>
      <c r="AE333" s="90">
        <f t="shared" si="15"/>
        <v>0</v>
      </c>
    </row>
    <row r="334">
      <c r="A334" s="1"/>
      <c r="B334" s="404"/>
      <c r="C334" s="405"/>
      <c r="D334" s="405"/>
      <c r="E334" s="405"/>
      <c r="F334" s="406"/>
      <c r="G334" s="44">
        <f t="shared" si="1"/>
        <v>0</v>
      </c>
      <c r="H334" s="93"/>
      <c r="I334" s="92"/>
      <c r="J334" s="95"/>
      <c r="K334" s="1"/>
      <c r="L334" s="50" t="str">
        <f t="array" ref="L334">if($B334="","",index(Setup!$C$52:$C$201,match($D334,Setup!$B$52:$B$201,0),0))</f>
        <v/>
      </c>
      <c r="M334" s="52" t="str">
        <f t="shared" si="2"/>
        <v/>
      </c>
      <c r="N334" s="58">
        <f t="shared" si="3"/>
        <v>0</v>
      </c>
      <c r="O334" s="64" t="str">
        <f t="shared" si="4"/>
        <v/>
      </c>
      <c r="P334" s="64">
        <f t="shared" si="5"/>
        <v>0</v>
      </c>
      <c r="Q334" s="64">
        <f t="shared" si="6"/>
        <v>0</v>
      </c>
      <c r="R334" s="68">
        <f t="shared" si="7"/>
        <v>0</v>
      </c>
      <c r="S334" s="68">
        <f t="shared" si="8"/>
        <v>0</v>
      </c>
      <c r="T334" s="71" t="str">
        <f t="shared" si="9"/>
        <v/>
      </c>
      <c r="U334" s="79" t="str">
        <f t="array" ref="U334">IF($B334="","",IF(INDEX('Your Portfolio Holdings'!$BW$7:$BW$156,match($D334,'Your Portfolio Holdings'!$B$7:$B$156,0),0)&gt;0,PRODUCT(IF(($D$5:$D$2004=$D334)*($C$5:$C$2004="Split")*($B$5:$B$2004&lt;=Dashboard!$C$2)*($B$5:$B$2004&gt;$B334),$J$5:$J$2004,1)),1))</f>
        <v/>
      </c>
      <c r="V334" s="79">
        <f t="shared" si="10"/>
        <v>0</v>
      </c>
      <c r="W334" s="79" t="str">
        <f t="array" ref="W334">IF($B334="","",IF(INDEX('Your Portfolio Holdings'!$BW$7:$BW$156,match($D334,'Your Portfolio Holdings'!$B$7:$B$156,0),0)&gt;0,PRODUCT(IF(($D$5:$D$2004=$D334)*($C$5:$C$2004="Split")*($B$5:$B$2004&lt;=Dashboard!$C$54)*($B$5:$B$2004&gt;$B334),$J$5:$J$2004,1)),1))</f>
        <v/>
      </c>
      <c r="X334" s="79">
        <f t="shared" si="11"/>
        <v>0</v>
      </c>
      <c r="Y334" s="79" t="str">
        <f t="array" ref="Y334">IF($B334="","",IF(INDEX('Your Portfolio Holdings'!$BW$7:$BW$156,match($D334,'Your Portfolio Holdings'!$B$7:$B$156,0),0)&gt;0,PRODUCT(IF(($D$5:$D$2004=$D334)*($C$5:$C$2004="Split")*($B$5:$B$2004&lt;=Dashboard!$C$55)*($B$5:$B$2004&gt;$B334),$J$5:$J$2004,1)),1))</f>
        <v/>
      </c>
      <c r="Z334" s="79">
        <f t="shared" si="12"/>
        <v>0</v>
      </c>
      <c r="AA334" s="79" t="str">
        <f>IF($B333="","",IF(AND($B334&gt;Dashboard!$C$54,$B334&lt;=Dashboard!$C$55,OR($C334="Buy",$C334="Sell",$C334="Dividend",$C334="Return of capital")),MAX(AA$5:AA333)+1,0))</f>
        <v/>
      </c>
      <c r="AB334" s="79" t="str">
        <f>if($B334="","",if($L334=Dashboard!$C$3,"n/a","Currency:"&amp;$L334&amp;Dashboard!$C$3))</f>
        <v/>
      </c>
      <c r="AC334" s="88" t="str">
        <f t="shared" si="13"/>
        <v/>
      </c>
      <c r="AD334" s="89">
        <f t="shared" si="14"/>
        <v>0</v>
      </c>
      <c r="AE334" s="90">
        <f t="shared" si="15"/>
        <v>0</v>
      </c>
    </row>
    <row r="335">
      <c r="A335" s="1"/>
      <c r="B335" s="404"/>
      <c r="C335" s="405"/>
      <c r="D335" s="405"/>
      <c r="E335" s="405"/>
      <c r="F335" s="406"/>
      <c r="G335" s="44">
        <f t="shared" si="1"/>
        <v>0</v>
      </c>
      <c r="H335" s="93"/>
      <c r="I335" s="92"/>
      <c r="J335" s="95"/>
      <c r="K335" s="1"/>
      <c r="L335" s="50" t="str">
        <f t="array" ref="L335">if($B335="","",index(Setup!$C$52:$C$201,match($D335,Setup!$B$52:$B$201,0),0))</f>
        <v/>
      </c>
      <c r="M335" s="52" t="str">
        <f t="shared" si="2"/>
        <v/>
      </c>
      <c r="N335" s="58">
        <f t="shared" si="3"/>
        <v>0</v>
      </c>
      <c r="O335" s="64" t="str">
        <f t="shared" si="4"/>
        <v/>
      </c>
      <c r="P335" s="64">
        <f t="shared" si="5"/>
        <v>0</v>
      </c>
      <c r="Q335" s="64">
        <f t="shared" si="6"/>
        <v>0</v>
      </c>
      <c r="R335" s="68">
        <f t="shared" si="7"/>
        <v>0</v>
      </c>
      <c r="S335" s="68">
        <f t="shared" si="8"/>
        <v>0</v>
      </c>
      <c r="T335" s="71" t="str">
        <f t="shared" si="9"/>
        <v/>
      </c>
      <c r="U335" s="79" t="str">
        <f t="array" ref="U335">IF($B335="","",IF(INDEX('Your Portfolio Holdings'!$BW$7:$BW$156,match($D335,'Your Portfolio Holdings'!$B$7:$B$156,0),0)&gt;0,PRODUCT(IF(($D$5:$D$2004=$D335)*($C$5:$C$2004="Split")*($B$5:$B$2004&lt;=Dashboard!$C$2)*($B$5:$B$2004&gt;$B335),$J$5:$J$2004,1)),1))</f>
        <v/>
      </c>
      <c r="V335" s="79">
        <f t="shared" si="10"/>
        <v>0</v>
      </c>
      <c r="W335" s="79" t="str">
        <f t="array" ref="W335">IF($B335="","",IF(INDEX('Your Portfolio Holdings'!$BW$7:$BW$156,match($D335,'Your Portfolio Holdings'!$B$7:$B$156,0),0)&gt;0,PRODUCT(IF(($D$5:$D$2004=$D335)*($C$5:$C$2004="Split")*($B$5:$B$2004&lt;=Dashboard!$C$54)*($B$5:$B$2004&gt;$B335),$J$5:$J$2004,1)),1))</f>
        <v/>
      </c>
      <c r="X335" s="79">
        <f t="shared" si="11"/>
        <v>0</v>
      </c>
      <c r="Y335" s="79" t="str">
        <f t="array" ref="Y335">IF($B335="","",IF(INDEX('Your Portfolio Holdings'!$BW$7:$BW$156,match($D335,'Your Portfolio Holdings'!$B$7:$B$156,0),0)&gt;0,PRODUCT(IF(($D$5:$D$2004=$D335)*($C$5:$C$2004="Split")*($B$5:$B$2004&lt;=Dashboard!$C$55)*($B$5:$B$2004&gt;$B335),$J$5:$J$2004,1)),1))</f>
        <v/>
      </c>
      <c r="Z335" s="79">
        <f t="shared" si="12"/>
        <v>0</v>
      </c>
      <c r="AA335" s="79" t="str">
        <f>IF($B334="","",IF(AND($B335&gt;Dashboard!$C$54,$B335&lt;=Dashboard!$C$55,OR($C335="Buy",$C335="Sell",$C335="Dividend",$C335="Return of capital")),MAX(AA$5:AA334)+1,0))</f>
        <v/>
      </c>
      <c r="AB335" s="79" t="str">
        <f>if($B335="","",if($L335=Dashboard!$C$3,"n/a","Currency:"&amp;$L335&amp;Dashboard!$C$3))</f>
        <v/>
      </c>
      <c r="AC335" s="88" t="str">
        <f t="shared" si="13"/>
        <v/>
      </c>
      <c r="AD335" s="89">
        <f t="shared" si="14"/>
        <v>0</v>
      </c>
      <c r="AE335" s="90">
        <f t="shared" si="15"/>
        <v>0</v>
      </c>
    </row>
    <row r="336">
      <c r="A336" s="1"/>
      <c r="B336" s="404"/>
      <c r="C336" s="405"/>
      <c r="D336" s="405"/>
      <c r="E336" s="405"/>
      <c r="F336" s="406"/>
      <c r="G336" s="44">
        <f t="shared" si="1"/>
        <v>0</v>
      </c>
      <c r="H336" s="93"/>
      <c r="I336" s="92"/>
      <c r="J336" s="95"/>
      <c r="K336" s="1"/>
      <c r="L336" s="50" t="str">
        <f t="array" ref="L336">if($B336="","",index(Setup!$C$52:$C$201,match($D336,Setup!$B$52:$B$201,0),0))</f>
        <v/>
      </c>
      <c r="M336" s="52" t="str">
        <f t="shared" si="2"/>
        <v/>
      </c>
      <c r="N336" s="58">
        <f t="shared" si="3"/>
        <v>0</v>
      </c>
      <c r="O336" s="64" t="str">
        <f t="shared" si="4"/>
        <v/>
      </c>
      <c r="P336" s="64">
        <f t="shared" si="5"/>
        <v>0</v>
      </c>
      <c r="Q336" s="64">
        <f t="shared" si="6"/>
        <v>0</v>
      </c>
      <c r="R336" s="68">
        <f t="shared" si="7"/>
        <v>0</v>
      </c>
      <c r="S336" s="68">
        <f t="shared" si="8"/>
        <v>0</v>
      </c>
      <c r="T336" s="71" t="str">
        <f t="shared" si="9"/>
        <v/>
      </c>
      <c r="U336" s="79" t="str">
        <f t="array" ref="U336">IF($B336="","",IF(INDEX('Your Portfolio Holdings'!$BW$7:$BW$156,match($D336,'Your Portfolio Holdings'!$B$7:$B$156,0),0)&gt;0,PRODUCT(IF(($D$5:$D$2004=$D336)*($C$5:$C$2004="Split")*($B$5:$B$2004&lt;=Dashboard!$C$2)*($B$5:$B$2004&gt;$B336),$J$5:$J$2004,1)),1))</f>
        <v/>
      </c>
      <c r="V336" s="79">
        <f t="shared" si="10"/>
        <v>0</v>
      </c>
      <c r="W336" s="79" t="str">
        <f t="array" ref="W336">IF($B336="","",IF(INDEX('Your Portfolio Holdings'!$BW$7:$BW$156,match($D336,'Your Portfolio Holdings'!$B$7:$B$156,0),0)&gt;0,PRODUCT(IF(($D$5:$D$2004=$D336)*($C$5:$C$2004="Split")*($B$5:$B$2004&lt;=Dashboard!$C$54)*($B$5:$B$2004&gt;$B336),$J$5:$J$2004,1)),1))</f>
        <v/>
      </c>
      <c r="X336" s="79">
        <f t="shared" si="11"/>
        <v>0</v>
      </c>
      <c r="Y336" s="79" t="str">
        <f t="array" ref="Y336">IF($B336="","",IF(INDEX('Your Portfolio Holdings'!$BW$7:$BW$156,match($D336,'Your Portfolio Holdings'!$B$7:$B$156,0),0)&gt;0,PRODUCT(IF(($D$5:$D$2004=$D336)*($C$5:$C$2004="Split")*($B$5:$B$2004&lt;=Dashboard!$C$55)*($B$5:$B$2004&gt;$B336),$J$5:$J$2004,1)),1))</f>
        <v/>
      </c>
      <c r="Z336" s="79">
        <f t="shared" si="12"/>
        <v>0</v>
      </c>
      <c r="AA336" s="79" t="str">
        <f>IF($B335="","",IF(AND($B336&gt;Dashboard!$C$54,$B336&lt;=Dashboard!$C$55,OR($C336="Buy",$C336="Sell",$C336="Dividend",$C336="Return of capital")),MAX(AA$5:AA335)+1,0))</f>
        <v/>
      </c>
      <c r="AB336" s="79" t="str">
        <f>if($B336="","",if($L336=Dashboard!$C$3,"n/a","Currency:"&amp;$L336&amp;Dashboard!$C$3))</f>
        <v/>
      </c>
      <c r="AC336" s="88" t="str">
        <f t="shared" si="13"/>
        <v/>
      </c>
      <c r="AD336" s="89">
        <f t="shared" si="14"/>
        <v>0</v>
      </c>
      <c r="AE336" s="90">
        <f t="shared" si="15"/>
        <v>0</v>
      </c>
    </row>
    <row r="337">
      <c r="A337" s="1"/>
      <c r="B337" s="404"/>
      <c r="C337" s="405"/>
      <c r="D337" s="405"/>
      <c r="E337" s="405"/>
      <c r="F337" s="406"/>
      <c r="G337" s="44">
        <f t="shared" si="1"/>
        <v>0</v>
      </c>
      <c r="H337" s="93"/>
      <c r="I337" s="92"/>
      <c r="J337" s="95"/>
      <c r="K337" s="1"/>
      <c r="L337" s="50" t="str">
        <f t="array" ref="L337">if($B337="","",index(Setup!$C$52:$C$201,match($D337,Setup!$B$52:$B$201,0),0))</f>
        <v/>
      </c>
      <c r="M337" s="52" t="str">
        <f t="shared" si="2"/>
        <v/>
      </c>
      <c r="N337" s="58">
        <f t="shared" si="3"/>
        <v>0</v>
      </c>
      <c r="O337" s="64" t="str">
        <f t="shared" si="4"/>
        <v/>
      </c>
      <c r="P337" s="64">
        <f t="shared" si="5"/>
        <v>0</v>
      </c>
      <c r="Q337" s="64">
        <f t="shared" si="6"/>
        <v>0</v>
      </c>
      <c r="R337" s="68">
        <f t="shared" si="7"/>
        <v>0</v>
      </c>
      <c r="S337" s="68">
        <f t="shared" si="8"/>
        <v>0</v>
      </c>
      <c r="T337" s="71" t="str">
        <f t="shared" si="9"/>
        <v/>
      </c>
      <c r="U337" s="79" t="str">
        <f t="array" ref="U337">IF($B337="","",IF(INDEX('Your Portfolio Holdings'!$BW$7:$BW$156,match($D337,'Your Portfolio Holdings'!$B$7:$B$156,0),0)&gt;0,PRODUCT(IF(($D$5:$D$2004=$D337)*($C$5:$C$2004="Split")*($B$5:$B$2004&lt;=Dashboard!$C$2)*($B$5:$B$2004&gt;$B337),$J$5:$J$2004,1)),1))</f>
        <v/>
      </c>
      <c r="V337" s="79">
        <f t="shared" si="10"/>
        <v>0</v>
      </c>
      <c r="W337" s="79" t="str">
        <f t="array" ref="W337">IF($B337="","",IF(INDEX('Your Portfolio Holdings'!$BW$7:$BW$156,match($D337,'Your Portfolio Holdings'!$B$7:$B$156,0),0)&gt;0,PRODUCT(IF(($D$5:$D$2004=$D337)*($C$5:$C$2004="Split")*($B$5:$B$2004&lt;=Dashboard!$C$54)*($B$5:$B$2004&gt;$B337),$J$5:$J$2004,1)),1))</f>
        <v/>
      </c>
      <c r="X337" s="79">
        <f t="shared" si="11"/>
        <v>0</v>
      </c>
      <c r="Y337" s="79" t="str">
        <f t="array" ref="Y337">IF($B337="","",IF(INDEX('Your Portfolio Holdings'!$BW$7:$BW$156,match($D337,'Your Portfolio Holdings'!$B$7:$B$156,0),0)&gt;0,PRODUCT(IF(($D$5:$D$2004=$D337)*($C$5:$C$2004="Split")*($B$5:$B$2004&lt;=Dashboard!$C$55)*($B$5:$B$2004&gt;$B337),$J$5:$J$2004,1)),1))</f>
        <v/>
      </c>
      <c r="Z337" s="79">
        <f t="shared" si="12"/>
        <v>0</v>
      </c>
      <c r="AA337" s="79" t="str">
        <f>IF($B336="","",IF(AND($B337&gt;Dashboard!$C$54,$B337&lt;=Dashboard!$C$55,OR($C337="Buy",$C337="Sell",$C337="Dividend",$C337="Return of capital")),MAX(AA$5:AA336)+1,0))</f>
        <v/>
      </c>
      <c r="AB337" s="79" t="str">
        <f>if($B337="","",if($L337=Dashboard!$C$3,"n/a","Currency:"&amp;$L337&amp;Dashboard!$C$3))</f>
        <v/>
      </c>
      <c r="AC337" s="88" t="str">
        <f t="shared" si="13"/>
        <v/>
      </c>
      <c r="AD337" s="89">
        <f t="shared" si="14"/>
        <v>0</v>
      </c>
      <c r="AE337" s="90">
        <f t="shared" si="15"/>
        <v>0</v>
      </c>
    </row>
    <row r="338">
      <c r="A338" s="1"/>
      <c r="B338" s="404"/>
      <c r="C338" s="405"/>
      <c r="D338" s="405"/>
      <c r="E338" s="405"/>
      <c r="F338" s="406"/>
      <c r="G338" s="44">
        <f t="shared" si="1"/>
        <v>0</v>
      </c>
      <c r="H338" s="93"/>
      <c r="I338" s="92"/>
      <c r="J338" s="95"/>
      <c r="K338" s="1"/>
      <c r="L338" s="50" t="str">
        <f t="array" ref="L338">if($B338="","",index(Setup!$C$52:$C$201,match($D338,Setup!$B$52:$B$201,0),0))</f>
        <v/>
      </c>
      <c r="M338" s="52" t="str">
        <f t="shared" si="2"/>
        <v/>
      </c>
      <c r="N338" s="58">
        <f t="shared" si="3"/>
        <v>0</v>
      </c>
      <c r="O338" s="64" t="str">
        <f t="shared" si="4"/>
        <v/>
      </c>
      <c r="P338" s="64">
        <f t="shared" si="5"/>
        <v>0</v>
      </c>
      <c r="Q338" s="64">
        <f t="shared" si="6"/>
        <v>0</v>
      </c>
      <c r="R338" s="68">
        <f t="shared" si="7"/>
        <v>0</v>
      </c>
      <c r="S338" s="68">
        <f t="shared" si="8"/>
        <v>0</v>
      </c>
      <c r="T338" s="71" t="str">
        <f t="shared" si="9"/>
        <v/>
      </c>
      <c r="U338" s="79" t="str">
        <f t="array" ref="U338">IF($B338="","",IF(INDEX('Your Portfolio Holdings'!$BW$7:$BW$156,match($D338,'Your Portfolio Holdings'!$B$7:$B$156,0),0)&gt;0,PRODUCT(IF(($D$5:$D$2004=$D338)*($C$5:$C$2004="Split")*($B$5:$B$2004&lt;=Dashboard!$C$2)*($B$5:$B$2004&gt;$B338),$J$5:$J$2004,1)),1))</f>
        <v/>
      </c>
      <c r="V338" s="79">
        <f t="shared" si="10"/>
        <v>0</v>
      </c>
      <c r="W338" s="79" t="str">
        <f t="array" ref="W338">IF($B338="","",IF(INDEX('Your Portfolio Holdings'!$BW$7:$BW$156,match($D338,'Your Portfolio Holdings'!$B$7:$B$156,0),0)&gt;0,PRODUCT(IF(($D$5:$D$2004=$D338)*($C$5:$C$2004="Split")*($B$5:$B$2004&lt;=Dashboard!$C$54)*($B$5:$B$2004&gt;$B338),$J$5:$J$2004,1)),1))</f>
        <v/>
      </c>
      <c r="X338" s="79">
        <f t="shared" si="11"/>
        <v>0</v>
      </c>
      <c r="Y338" s="79" t="str">
        <f t="array" ref="Y338">IF($B338="","",IF(INDEX('Your Portfolio Holdings'!$BW$7:$BW$156,match($D338,'Your Portfolio Holdings'!$B$7:$B$156,0),0)&gt;0,PRODUCT(IF(($D$5:$D$2004=$D338)*($C$5:$C$2004="Split")*($B$5:$B$2004&lt;=Dashboard!$C$55)*($B$5:$B$2004&gt;$B338),$J$5:$J$2004,1)),1))</f>
        <v/>
      </c>
      <c r="Z338" s="79">
        <f t="shared" si="12"/>
        <v>0</v>
      </c>
      <c r="AA338" s="79" t="str">
        <f>IF($B337="","",IF(AND($B338&gt;Dashboard!$C$54,$B338&lt;=Dashboard!$C$55,OR($C338="Buy",$C338="Sell",$C338="Dividend",$C338="Return of capital")),MAX(AA$5:AA337)+1,0))</f>
        <v/>
      </c>
      <c r="AB338" s="79" t="str">
        <f>if($B338="","",if($L338=Dashboard!$C$3,"n/a","Currency:"&amp;$L338&amp;Dashboard!$C$3))</f>
        <v/>
      </c>
      <c r="AC338" s="88" t="str">
        <f t="shared" si="13"/>
        <v/>
      </c>
      <c r="AD338" s="89">
        <f t="shared" si="14"/>
        <v>0</v>
      </c>
      <c r="AE338" s="90">
        <f t="shared" si="15"/>
        <v>0</v>
      </c>
    </row>
    <row r="339">
      <c r="A339" s="1"/>
      <c r="B339" s="404"/>
      <c r="C339" s="405"/>
      <c r="D339" s="405"/>
      <c r="E339" s="405"/>
      <c r="F339" s="406"/>
      <c r="G339" s="44">
        <f t="shared" si="1"/>
        <v>0</v>
      </c>
      <c r="H339" s="93"/>
      <c r="I339" s="92"/>
      <c r="J339" s="95"/>
      <c r="K339" s="1"/>
      <c r="L339" s="50" t="str">
        <f t="array" ref="L339">if($B339="","",index(Setup!$C$52:$C$201,match($D339,Setup!$B$52:$B$201,0),0))</f>
        <v/>
      </c>
      <c r="M339" s="52" t="str">
        <f t="shared" si="2"/>
        <v/>
      </c>
      <c r="N339" s="58">
        <f t="shared" si="3"/>
        <v>0</v>
      </c>
      <c r="O339" s="64" t="str">
        <f t="shared" si="4"/>
        <v/>
      </c>
      <c r="P339" s="64">
        <f t="shared" si="5"/>
        <v>0</v>
      </c>
      <c r="Q339" s="64">
        <f t="shared" si="6"/>
        <v>0</v>
      </c>
      <c r="R339" s="68">
        <f t="shared" si="7"/>
        <v>0</v>
      </c>
      <c r="S339" s="68">
        <f t="shared" si="8"/>
        <v>0</v>
      </c>
      <c r="T339" s="71" t="str">
        <f t="shared" si="9"/>
        <v/>
      </c>
      <c r="U339" s="79" t="str">
        <f t="array" ref="U339">IF($B339="","",IF(INDEX('Your Portfolio Holdings'!$BW$7:$BW$156,match($D339,'Your Portfolio Holdings'!$B$7:$B$156,0),0)&gt;0,PRODUCT(IF(($D$5:$D$2004=$D339)*($C$5:$C$2004="Split")*($B$5:$B$2004&lt;=Dashboard!$C$2)*($B$5:$B$2004&gt;$B339),$J$5:$J$2004,1)),1))</f>
        <v/>
      </c>
      <c r="V339" s="79">
        <f t="shared" si="10"/>
        <v>0</v>
      </c>
      <c r="W339" s="79" t="str">
        <f t="array" ref="W339">IF($B339="","",IF(INDEX('Your Portfolio Holdings'!$BW$7:$BW$156,match($D339,'Your Portfolio Holdings'!$B$7:$B$156,0),0)&gt;0,PRODUCT(IF(($D$5:$D$2004=$D339)*($C$5:$C$2004="Split")*($B$5:$B$2004&lt;=Dashboard!$C$54)*($B$5:$B$2004&gt;$B339),$J$5:$J$2004,1)),1))</f>
        <v/>
      </c>
      <c r="X339" s="79">
        <f t="shared" si="11"/>
        <v>0</v>
      </c>
      <c r="Y339" s="79" t="str">
        <f t="array" ref="Y339">IF($B339="","",IF(INDEX('Your Portfolio Holdings'!$BW$7:$BW$156,match($D339,'Your Portfolio Holdings'!$B$7:$B$156,0),0)&gt;0,PRODUCT(IF(($D$5:$D$2004=$D339)*($C$5:$C$2004="Split")*($B$5:$B$2004&lt;=Dashboard!$C$55)*($B$5:$B$2004&gt;$B339),$J$5:$J$2004,1)),1))</f>
        <v/>
      </c>
      <c r="Z339" s="79">
        <f t="shared" si="12"/>
        <v>0</v>
      </c>
      <c r="AA339" s="79" t="str">
        <f>IF($B338="","",IF(AND($B339&gt;Dashboard!$C$54,$B339&lt;=Dashboard!$C$55,OR($C339="Buy",$C339="Sell",$C339="Dividend",$C339="Return of capital")),MAX(AA$5:AA338)+1,0))</f>
        <v/>
      </c>
      <c r="AB339" s="79" t="str">
        <f>if($B339="","",if($L339=Dashboard!$C$3,"n/a","Currency:"&amp;$L339&amp;Dashboard!$C$3))</f>
        <v/>
      </c>
      <c r="AC339" s="88" t="str">
        <f t="shared" si="13"/>
        <v/>
      </c>
      <c r="AD339" s="89">
        <f t="shared" si="14"/>
        <v>0</v>
      </c>
      <c r="AE339" s="90">
        <f t="shared" si="15"/>
        <v>0</v>
      </c>
    </row>
    <row r="340">
      <c r="A340" s="1"/>
      <c r="B340" s="404"/>
      <c r="C340" s="405"/>
      <c r="D340" s="405"/>
      <c r="E340" s="405"/>
      <c r="F340" s="406"/>
      <c r="G340" s="44">
        <f t="shared" si="1"/>
        <v>0</v>
      </c>
      <c r="H340" s="93"/>
      <c r="I340" s="92"/>
      <c r="J340" s="95"/>
      <c r="K340" s="1"/>
      <c r="L340" s="50" t="str">
        <f t="array" ref="L340">if($B340="","",index(Setup!$C$52:$C$201,match($D340,Setup!$B$52:$B$201,0),0))</f>
        <v/>
      </c>
      <c r="M340" s="52" t="str">
        <f t="shared" si="2"/>
        <v/>
      </c>
      <c r="N340" s="58">
        <f t="shared" si="3"/>
        <v>0</v>
      </c>
      <c r="O340" s="64" t="str">
        <f t="shared" si="4"/>
        <v/>
      </c>
      <c r="P340" s="64">
        <f t="shared" si="5"/>
        <v>0</v>
      </c>
      <c r="Q340" s="64">
        <f t="shared" si="6"/>
        <v>0</v>
      </c>
      <c r="R340" s="68">
        <f t="shared" si="7"/>
        <v>0</v>
      </c>
      <c r="S340" s="68">
        <f t="shared" si="8"/>
        <v>0</v>
      </c>
      <c r="T340" s="71" t="str">
        <f t="shared" si="9"/>
        <v/>
      </c>
      <c r="U340" s="79" t="str">
        <f t="array" ref="U340">IF($B340="","",IF(INDEX('Your Portfolio Holdings'!$BW$7:$BW$156,match($D340,'Your Portfolio Holdings'!$B$7:$B$156,0),0)&gt;0,PRODUCT(IF(($D$5:$D$2004=$D340)*($C$5:$C$2004="Split")*($B$5:$B$2004&lt;=Dashboard!$C$2)*($B$5:$B$2004&gt;$B340),$J$5:$J$2004,1)),1))</f>
        <v/>
      </c>
      <c r="V340" s="79">
        <f t="shared" si="10"/>
        <v>0</v>
      </c>
      <c r="W340" s="79" t="str">
        <f t="array" ref="W340">IF($B340="","",IF(INDEX('Your Portfolio Holdings'!$BW$7:$BW$156,match($D340,'Your Portfolio Holdings'!$B$7:$B$156,0),0)&gt;0,PRODUCT(IF(($D$5:$D$2004=$D340)*($C$5:$C$2004="Split")*($B$5:$B$2004&lt;=Dashboard!$C$54)*($B$5:$B$2004&gt;$B340),$J$5:$J$2004,1)),1))</f>
        <v/>
      </c>
      <c r="X340" s="79">
        <f t="shared" si="11"/>
        <v>0</v>
      </c>
      <c r="Y340" s="79" t="str">
        <f t="array" ref="Y340">IF($B340="","",IF(INDEX('Your Portfolio Holdings'!$BW$7:$BW$156,match($D340,'Your Portfolio Holdings'!$B$7:$B$156,0),0)&gt;0,PRODUCT(IF(($D$5:$D$2004=$D340)*($C$5:$C$2004="Split")*($B$5:$B$2004&lt;=Dashboard!$C$55)*($B$5:$B$2004&gt;$B340),$J$5:$J$2004,1)),1))</f>
        <v/>
      </c>
      <c r="Z340" s="79">
        <f t="shared" si="12"/>
        <v>0</v>
      </c>
      <c r="AA340" s="79" t="str">
        <f>IF($B339="","",IF(AND($B340&gt;Dashboard!$C$54,$B340&lt;=Dashboard!$C$55,OR($C340="Buy",$C340="Sell",$C340="Dividend",$C340="Return of capital")),MAX(AA$5:AA339)+1,0))</f>
        <v/>
      </c>
      <c r="AB340" s="79" t="str">
        <f>if($B340="","",if($L340=Dashboard!$C$3,"n/a","Currency:"&amp;$L340&amp;Dashboard!$C$3))</f>
        <v/>
      </c>
      <c r="AC340" s="88" t="str">
        <f t="shared" si="13"/>
        <v/>
      </c>
      <c r="AD340" s="89">
        <f t="shared" si="14"/>
        <v>0</v>
      </c>
      <c r="AE340" s="90">
        <f t="shared" si="15"/>
        <v>0</v>
      </c>
    </row>
    <row r="341">
      <c r="A341" s="1"/>
      <c r="B341" s="404"/>
      <c r="C341" s="405"/>
      <c r="D341" s="405"/>
      <c r="E341" s="405"/>
      <c r="F341" s="406"/>
      <c r="G341" s="44">
        <f t="shared" si="1"/>
        <v>0</v>
      </c>
      <c r="H341" s="93"/>
      <c r="I341" s="92"/>
      <c r="J341" s="95"/>
      <c r="K341" s="1"/>
      <c r="L341" s="50" t="str">
        <f t="array" ref="L341">if($B341="","",index(Setup!$C$52:$C$201,match($D341,Setup!$B$52:$B$201,0),0))</f>
        <v/>
      </c>
      <c r="M341" s="52" t="str">
        <f t="shared" si="2"/>
        <v/>
      </c>
      <c r="N341" s="58">
        <f t="shared" si="3"/>
        <v>0</v>
      </c>
      <c r="O341" s="64" t="str">
        <f t="shared" si="4"/>
        <v/>
      </c>
      <c r="P341" s="64">
        <f t="shared" si="5"/>
        <v>0</v>
      </c>
      <c r="Q341" s="64">
        <f t="shared" si="6"/>
        <v>0</v>
      </c>
      <c r="R341" s="68">
        <f t="shared" si="7"/>
        <v>0</v>
      </c>
      <c r="S341" s="68">
        <f t="shared" si="8"/>
        <v>0</v>
      </c>
      <c r="T341" s="71" t="str">
        <f t="shared" si="9"/>
        <v/>
      </c>
      <c r="U341" s="79" t="str">
        <f t="array" ref="U341">IF($B341="","",IF(INDEX('Your Portfolio Holdings'!$BW$7:$BW$156,match($D341,'Your Portfolio Holdings'!$B$7:$B$156,0),0)&gt;0,PRODUCT(IF(($D$5:$D$2004=$D341)*($C$5:$C$2004="Split")*($B$5:$B$2004&lt;=Dashboard!$C$2)*($B$5:$B$2004&gt;$B341),$J$5:$J$2004,1)),1))</f>
        <v/>
      </c>
      <c r="V341" s="79">
        <f t="shared" si="10"/>
        <v>0</v>
      </c>
      <c r="W341" s="79" t="str">
        <f t="array" ref="W341">IF($B341="","",IF(INDEX('Your Portfolio Holdings'!$BW$7:$BW$156,match($D341,'Your Portfolio Holdings'!$B$7:$B$156,0),0)&gt;0,PRODUCT(IF(($D$5:$D$2004=$D341)*($C$5:$C$2004="Split")*($B$5:$B$2004&lt;=Dashboard!$C$54)*($B$5:$B$2004&gt;$B341),$J$5:$J$2004,1)),1))</f>
        <v/>
      </c>
      <c r="X341" s="79">
        <f t="shared" si="11"/>
        <v>0</v>
      </c>
      <c r="Y341" s="79" t="str">
        <f t="array" ref="Y341">IF($B341="","",IF(INDEX('Your Portfolio Holdings'!$BW$7:$BW$156,match($D341,'Your Portfolio Holdings'!$B$7:$B$156,0),0)&gt;0,PRODUCT(IF(($D$5:$D$2004=$D341)*($C$5:$C$2004="Split")*($B$5:$B$2004&lt;=Dashboard!$C$55)*($B$5:$B$2004&gt;$B341),$J$5:$J$2004,1)),1))</f>
        <v/>
      </c>
      <c r="Z341" s="79">
        <f t="shared" si="12"/>
        <v>0</v>
      </c>
      <c r="AA341" s="79" t="str">
        <f>IF($B340="","",IF(AND($B341&gt;Dashboard!$C$54,$B341&lt;=Dashboard!$C$55,OR($C341="Buy",$C341="Sell",$C341="Dividend",$C341="Return of capital")),MAX(AA$5:AA340)+1,0))</f>
        <v/>
      </c>
      <c r="AB341" s="79" t="str">
        <f>if($B341="","",if($L341=Dashboard!$C$3,"n/a","Currency:"&amp;$L341&amp;Dashboard!$C$3))</f>
        <v/>
      </c>
      <c r="AC341" s="88" t="str">
        <f t="shared" si="13"/>
        <v/>
      </c>
      <c r="AD341" s="89">
        <f t="shared" si="14"/>
        <v>0</v>
      </c>
      <c r="AE341" s="90">
        <f t="shared" si="15"/>
        <v>0</v>
      </c>
    </row>
    <row r="342">
      <c r="A342" s="1"/>
      <c r="B342" s="404"/>
      <c r="C342" s="405"/>
      <c r="D342" s="405"/>
      <c r="E342" s="405"/>
      <c r="F342" s="406"/>
      <c r="G342" s="44">
        <f t="shared" si="1"/>
        <v>0</v>
      </c>
      <c r="H342" s="93"/>
      <c r="I342" s="92"/>
      <c r="J342" s="95"/>
      <c r="K342" s="1"/>
      <c r="L342" s="50" t="str">
        <f t="array" ref="L342">if($B342="","",index(Setup!$C$52:$C$201,match($D342,Setup!$B$52:$B$201,0),0))</f>
        <v/>
      </c>
      <c r="M342" s="52" t="str">
        <f t="shared" si="2"/>
        <v/>
      </c>
      <c r="N342" s="58">
        <f t="shared" si="3"/>
        <v>0</v>
      </c>
      <c r="O342" s="64" t="str">
        <f t="shared" si="4"/>
        <v/>
      </c>
      <c r="P342" s="64">
        <f t="shared" si="5"/>
        <v>0</v>
      </c>
      <c r="Q342" s="64">
        <f t="shared" si="6"/>
        <v>0</v>
      </c>
      <c r="R342" s="68">
        <f t="shared" si="7"/>
        <v>0</v>
      </c>
      <c r="S342" s="68">
        <f t="shared" si="8"/>
        <v>0</v>
      </c>
      <c r="T342" s="71" t="str">
        <f t="shared" si="9"/>
        <v/>
      </c>
      <c r="U342" s="79" t="str">
        <f t="array" ref="U342">IF($B342="","",IF(INDEX('Your Portfolio Holdings'!$BW$7:$BW$156,match($D342,'Your Portfolio Holdings'!$B$7:$B$156,0),0)&gt;0,PRODUCT(IF(($D$5:$D$2004=$D342)*($C$5:$C$2004="Split")*($B$5:$B$2004&lt;=Dashboard!$C$2)*($B$5:$B$2004&gt;$B342),$J$5:$J$2004,1)),1))</f>
        <v/>
      </c>
      <c r="V342" s="79">
        <f t="shared" si="10"/>
        <v>0</v>
      </c>
      <c r="W342" s="79" t="str">
        <f t="array" ref="W342">IF($B342="","",IF(INDEX('Your Portfolio Holdings'!$BW$7:$BW$156,match($D342,'Your Portfolio Holdings'!$B$7:$B$156,0),0)&gt;0,PRODUCT(IF(($D$5:$D$2004=$D342)*($C$5:$C$2004="Split")*($B$5:$B$2004&lt;=Dashboard!$C$54)*($B$5:$B$2004&gt;$B342),$J$5:$J$2004,1)),1))</f>
        <v/>
      </c>
      <c r="X342" s="79">
        <f t="shared" si="11"/>
        <v>0</v>
      </c>
      <c r="Y342" s="79" t="str">
        <f t="array" ref="Y342">IF($B342="","",IF(INDEX('Your Portfolio Holdings'!$BW$7:$BW$156,match($D342,'Your Portfolio Holdings'!$B$7:$B$156,0),0)&gt;0,PRODUCT(IF(($D$5:$D$2004=$D342)*($C$5:$C$2004="Split")*($B$5:$B$2004&lt;=Dashboard!$C$55)*($B$5:$B$2004&gt;$B342),$J$5:$J$2004,1)),1))</f>
        <v/>
      </c>
      <c r="Z342" s="79">
        <f t="shared" si="12"/>
        <v>0</v>
      </c>
      <c r="AA342" s="79" t="str">
        <f>IF($B341="","",IF(AND($B342&gt;Dashboard!$C$54,$B342&lt;=Dashboard!$C$55,OR($C342="Buy",$C342="Sell",$C342="Dividend",$C342="Return of capital")),MAX(AA$5:AA341)+1,0))</f>
        <v/>
      </c>
      <c r="AB342" s="79" t="str">
        <f>if($B342="","",if($L342=Dashboard!$C$3,"n/a","Currency:"&amp;$L342&amp;Dashboard!$C$3))</f>
        <v/>
      </c>
      <c r="AC342" s="88" t="str">
        <f t="shared" si="13"/>
        <v/>
      </c>
      <c r="AD342" s="89">
        <f t="shared" si="14"/>
        <v>0</v>
      </c>
      <c r="AE342" s="90">
        <f t="shared" si="15"/>
        <v>0</v>
      </c>
    </row>
    <row r="343">
      <c r="A343" s="1"/>
      <c r="B343" s="404"/>
      <c r="C343" s="405"/>
      <c r="D343" s="405"/>
      <c r="E343" s="405"/>
      <c r="F343" s="406"/>
      <c r="G343" s="44">
        <f t="shared" si="1"/>
        <v>0</v>
      </c>
      <c r="H343" s="93"/>
      <c r="I343" s="92"/>
      <c r="J343" s="95"/>
      <c r="K343" s="1"/>
      <c r="L343" s="50" t="str">
        <f t="array" ref="L343">if($B343="","",index(Setup!$C$52:$C$201,match($D343,Setup!$B$52:$B$201,0),0))</f>
        <v/>
      </c>
      <c r="M343" s="52" t="str">
        <f t="shared" si="2"/>
        <v/>
      </c>
      <c r="N343" s="58">
        <f t="shared" si="3"/>
        <v>0</v>
      </c>
      <c r="O343" s="64" t="str">
        <f t="shared" si="4"/>
        <v/>
      </c>
      <c r="P343" s="64">
        <f t="shared" si="5"/>
        <v>0</v>
      </c>
      <c r="Q343" s="64">
        <f t="shared" si="6"/>
        <v>0</v>
      </c>
      <c r="R343" s="68">
        <f t="shared" si="7"/>
        <v>0</v>
      </c>
      <c r="S343" s="68">
        <f t="shared" si="8"/>
        <v>0</v>
      </c>
      <c r="T343" s="71" t="str">
        <f t="shared" si="9"/>
        <v/>
      </c>
      <c r="U343" s="79" t="str">
        <f t="array" ref="U343">IF($B343="","",IF(INDEX('Your Portfolio Holdings'!$BW$7:$BW$156,match($D343,'Your Portfolio Holdings'!$B$7:$B$156,0),0)&gt;0,PRODUCT(IF(($D$5:$D$2004=$D343)*($C$5:$C$2004="Split")*($B$5:$B$2004&lt;=Dashboard!$C$2)*($B$5:$B$2004&gt;$B343),$J$5:$J$2004,1)),1))</f>
        <v/>
      </c>
      <c r="V343" s="79">
        <f t="shared" si="10"/>
        <v>0</v>
      </c>
      <c r="W343" s="79" t="str">
        <f t="array" ref="W343">IF($B343="","",IF(INDEX('Your Portfolio Holdings'!$BW$7:$BW$156,match($D343,'Your Portfolio Holdings'!$B$7:$B$156,0),0)&gt;0,PRODUCT(IF(($D$5:$D$2004=$D343)*($C$5:$C$2004="Split")*($B$5:$B$2004&lt;=Dashboard!$C$54)*($B$5:$B$2004&gt;$B343),$J$5:$J$2004,1)),1))</f>
        <v/>
      </c>
      <c r="X343" s="79">
        <f t="shared" si="11"/>
        <v>0</v>
      </c>
      <c r="Y343" s="79" t="str">
        <f t="array" ref="Y343">IF($B343="","",IF(INDEX('Your Portfolio Holdings'!$BW$7:$BW$156,match($D343,'Your Portfolio Holdings'!$B$7:$B$156,0),0)&gt;0,PRODUCT(IF(($D$5:$D$2004=$D343)*($C$5:$C$2004="Split")*($B$5:$B$2004&lt;=Dashboard!$C$55)*($B$5:$B$2004&gt;$B343),$J$5:$J$2004,1)),1))</f>
        <v/>
      </c>
      <c r="Z343" s="79">
        <f t="shared" si="12"/>
        <v>0</v>
      </c>
      <c r="AA343" s="79" t="str">
        <f>IF($B342="","",IF(AND($B343&gt;Dashboard!$C$54,$B343&lt;=Dashboard!$C$55,OR($C343="Buy",$C343="Sell",$C343="Dividend",$C343="Return of capital")),MAX(AA$5:AA342)+1,0))</f>
        <v/>
      </c>
      <c r="AB343" s="79" t="str">
        <f>if($B343="","",if($L343=Dashboard!$C$3,"n/a","Currency:"&amp;$L343&amp;Dashboard!$C$3))</f>
        <v/>
      </c>
      <c r="AC343" s="88" t="str">
        <f t="shared" si="13"/>
        <v/>
      </c>
      <c r="AD343" s="89">
        <f t="shared" si="14"/>
        <v>0</v>
      </c>
      <c r="AE343" s="90">
        <f t="shared" si="15"/>
        <v>0</v>
      </c>
    </row>
    <row r="344">
      <c r="A344" s="1"/>
      <c r="B344" s="404"/>
      <c r="C344" s="405"/>
      <c r="D344" s="405"/>
      <c r="E344" s="405"/>
      <c r="F344" s="406"/>
      <c r="G344" s="44">
        <f t="shared" si="1"/>
        <v>0</v>
      </c>
      <c r="H344" s="93"/>
      <c r="I344" s="92"/>
      <c r="J344" s="95"/>
      <c r="K344" s="1"/>
      <c r="L344" s="50" t="str">
        <f t="array" ref="L344">if($B344="","",index(Setup!$C$52:$C$201,match($D344,Setup!$B$52:$B$201,0),0))</f>
        <v/>
      </c>
      <c r="M344" s="52" t="str">
        <f t="shared" si="2"/>
        <v/>
      </c>
      <c r="N344" s="58">
        <f t="shared" si="3"/>
        <v>0</v>
      </c>
      <c r="O344" s="64" t="str">
        <f t="shared" si="4"/>
        <v/>
      </c>
      <c r="P344" s="64">
        <f t="shared" si="5"/>
        <v>0</v>
      </c>
      <c r="Q344" s="64">
        <f t="shared" si="6"/>
        <v>0</v>
      </c>
      <c r="R344" s="68">
        <f t="shared" si="7"/>
        <v>0</v>
      </c>
      <c r="S344" s="68">
        <f t="shared" si="8"/>
        <v>0</v>
      </c>
      <c r="T344" s="71" t="str">
        <f t="shared" si="9"/>
        <v/>
      </c>
      <c r="U344" s="79" t="str">
        <f t="array" ref="U344">IF($B344="","",IF(INDEX('Your Portfolio Holdings'!$BW$7:$BW$156,match($D344,'Your Portfolio Holdings'!$B$7:$B$156,0),0)&gt;0,PRODUCT(IF(($D$5:$D$2004=$D344)*($C$5:$C$2004="Split")*($B$5:$B$2004&lt;=Dashboard!$C$2)*($B$5:$B$2004&gt;$B344),$J$5:$J$2004,1)),1))</f>
        <v/>
      </c>
      <c r="V344" s="79">
        <f t="shared" si="10"/>
        <v>0</v>
      </c>
      <c r="W344" s="79" t="str">
        <f t="array" ref="W344">IF($B344="","",IF(INDEX('Your Portfolio Holdings'!$BW$7:$BW$156,match($D344,'Your Portfolio Holdings'!$B$7:$B$156,0),0)&gt;0,PRODUCT(IF(($D$5:$D$2004=$D344)*($C$5:$C$2004="Split")*($B$5:$B$2004&lt;=Dashboard!$C$54)*($B$5:$B$2004&gt;$B344),$J$5:$J$2004,1)),1))</f>
        <v/>
      </c>
      <c r="X344" s="79">
        <f t="shared" si="11"/>
        <v>0</v>
      </c>
      <c r="Y344" s="79" t="str">
        <f t="array" ref="Y344">IF($B344="","",IF(INDEX('Your Portfolio Holdings'!$BW$7:$BW$156,match($D344,'Your Portfolio Holdings'!$B$7:$B$156,0),0)&gt;0,PRODUCT(IF(($D$5:$D$2004=$D344)*($C$5:$C$2004="Split")*($B$5:$B$2004&lt;=Dashboard!$C$55)*($B$5:$B$2004&gt;$B344),$J$5:$J$2004,1)),1))</f>
        <v/>
      </c>
      <c r="Z344" s="79">
        <f t="shared" si="12"/>
        <v>0</v>
      </c>
      <c r="AA344" s="79" t="str">
        <f>IF($B343="","",IF(AND($B344&gt;Dashboard!$C$54,$B344&lt;=Dashboard!$C$55,OR($C344="Buy",$C344="Sell",$C344="Dividend",$C344="Return of capital")),MAX(AA$5:AA343)+1,0))</f>
        <v/>
      </c>
      <c r="AB344" s="79" t="str">
        <f>if($B344="","",if($L344=Dashboard!$C$3,"n/a","Currency:"&amp;$L344&amp;Dashboard!$C$3))</f>
        <v/>
      </c>
      <c r="AC344" s="88" t="str">
        <f t="shared" si="13"/>
        <v/>
      </c>
      <c r="AD344" s="89">
        <f t="shared" si="14"/>
        <v>0</v>
      </c>
      <c r="AE344" s="90">
        <f t="shared" si="15"/>
        <v>0</v>
      </c>
    </row>
    <row r="345">
      <c r="A345" s="1"/>
      <c r="B345" s="404"/>
      <c r="C345" s="405"/>
      <c r="D345" s="405"/>
      <c r="E345" s="405"/>
      <c r="F345" s="406"/>
      <c r="G345" s="44">
        <f t="shared" si="1"/>
        <v>0</v>
      </c>
      <c r="H345" s="93"/>
      <c r="I345" s="92"/>
      <c r="J345" s="95"/>
      <c r="K345" s="1"/>
      <c r="L345" s="50" t="str">
        <f t="array" ref="L345">if($B345="","",index(Setup!$C$52:$C$201,match($D345,Setup!$B$52:$B$201,0),0))</f>
        <v/>
      </c>
      <c r="M345" s="52" t="str">
        <f t="shared" si="2"/>
        <v/>
      </c>
      <c r="N345" s="58">
        <f t="shared" si="3"/>
        <v>0</v>
      </c>
      <c r="O345" s="64" t="str">
        <f t="shared" si="4"/>
        <v/>
      </c>
      <c r="P345" s="64">
        <f t="shared" si="5"/>
        <v>0</v>
      </c>
      <c r="Q345" s="64">
        <f t="shared" si="6"/>
        <v>0</v>
      </c>
      <c r="R345" s="68">
        <f t="shared" si="7"/>
        <v>0</v>
      </c>
      <c r="S345" s="68">
        <f t="shared" si="8"/>
        <v>0</v>
      </c>
      <c r="T345" s="71" t="str">
        <f t="shared" si="9"/>
        <v/>
      </c>
      <c r="U345" s="79" t="str">
        <f t="array" ref="U345">IF($B345="","",IF(INDEX('Your Portfolio Holdings'!$BW$7:$BW$156,match($D345,'Your Portfolio Holdings'!$B$7:$B$156,0),0)&gt;0,PRODUCT(IF(($D$5:$D$2004=$D345)*($C$5:$C$2004="Split")*($B$5:$B$2004&lt;=Dashboard!$C$2)*($B$5:$B$2004&gt;$B345),$J$5:$J$2004,1)),1))</f>
        <v/>
      </c>
      <c r="V345" s="79">
        <f t="shared" si="10"/>
        <v>0</v>
      </c>
      <c r="W345" s="79" t="str">
        <f t="array" ref="W345">IF($B345="","",IF(INDEX('Your Portfolio Holdings'!$BW$7:$BW$156,match($D345,'Your Portfolio Holdings'!$B$7:$B$156,0),0)&gt;0,PRODUCT(IF(($D$5:$D$2004=$D345)*($C$5:$C$2004="Split")*($B$5:$B$2004&lt;=Dashboard!$C$54)*($B$5:$B$2004&gt;$B345),$J$5:$J$2004,1)),1))</f>
        <v/>
      </c>
      <c r="X345" s="79">
        <f t="shared" si="11"/>
        <v>0</v>
      </c>
      <c r="Y345" s="79" t="str">
        <f t="array" ref="Y345">IF($B345="","",IF(INDEX('Your Portfolio Holdings'!$BW$7:$BW$156,match($D345,'Your Portfolio Holdings'!$B$7:$B$156,0),0)&gt;0,PRODUCT(IF(($D$5:$D$2004=$D345)*($C$5:$C$2004="Split")*($B$5:$B$2004&lt;=Dashboard!$C$55)*($B$5:$B$2004&gt;$B345),$J$5:$J$2004,1)),1))</f>
        <v/>
      </c>
      <c r="Z345" s="79">
        <f t="shared" si="12"/>
        <v>0</v>
      </c>
      <c r="AA345" s="79" t="str">
        <f>IF($B344="","",IF(AND($B345&gt;Dashboard!$C$54,$B345&lt;=Dashboard!$C$55,OR($C345="Buy",$C345="Sell",$C345="Dividend",$C345="Return of capital")),MAX(AA$5:AA344)+1,0))</f>
        <v/>
      </c>
      <c r="AB345" s="79" t="str">
        <f>if($B345="","",if($L345=Dashboard!$C$3,"n/a","Currency:"&amp;$L345&amp;Dashboard!$C$3))</f>
        <v/>
      </c>
      <c r="AC345" s="88" t="str">
        <f t="shared" si="13"/>
        <v/>
      </c>
      <c r="AD345" s="89">
        <f t="shared" si="14"/>
        <v>0</v>
      </c>
      <c r="AE345" s="90">
        <f t="shared" si="15"/>
        <v>0</v>
      </c>
    </row>
    <row r="346">
      <c r="A346" s="1"/>
      <c r="B346" s="404"/>
      <c r="C346" s="405"/>
      <c r="D346" s="405"/>
      <c r="E346" s="405"/>
      <c r="F346" s="406"/>
      <c r="G346" s="44">
        <f t="shared" si="1"/>
        <v>0</v>
      </c>
      <c r="H346" s="93"/>
      <c r="I346" s="92"/>
      <c r="J346" s="95"/>
      <c r="K346" s="1"/>
      <c r="L346" s="50" t="str">
        <f t="array" ref="L346">if($B346="","",index(Setup!$C$52:$C$201,match($D346,Setup!$B$52:$B$201,0),0))</f>
        <v/>
      </c>
      <c r="M346" s="52" t="str">
        <f t="shared" si="2"/>
        <v/>
      </c>
      <c r="N346" s="58">
        <f t="shared" si="3"/>
        <v>0</v>
      </c>
      <c r="O346" s="64" t="str">
        <f t="shared" si="4"/>
        <v/>
      </c>
      <c r="P346" s="64">
        <f t="shared" si="5"/>
        <v>0</v>
      </c>
      <c r="Q346" s="64">
        <f t="shared" si="6"/>
        <v>0</v>
      </c>
      <c r="R346" s="68">
        <f t="shared" si="7"/>
        <v>0</v>
      </c>
      <c r="S346" s="68">
        <f t="shared" si="8"/>
        <v>0</v>
      </c>
      <c r="T346" s="71" t="str">
        <f t="shared" si="9"/>
        <v/>
      </c>
      <c r="U346" s="79" t="str">
        <f t="array" ref="U346">IF($B346="","",IF(INDEX('Your Portfolio Holdings'!$BW$7:$BW$156,match($D346,'Your Portfolio Holdings'!$B$7:$B$156,0),0)&gt;0,PRODUCT(IF(($D$5:$D$2004=$D346)*($C$5:$C$2004="Split")*($B$5:$B$2004&lt;=Dashboard!$C$2)*($B$5:$B$2004&gt;$B346),$J$5:$J$2004,1)),1))</f>
        <v/>
      </c>
      <c r="V346" s="79">
        <f t="shared" si="10"/>
        <v>0</v>
      </c>
      <c r="W346" s="79" t="str">
        <f t="array" ref="W346">IF($B346="","",IF(INDEX('Your Portfolio Holdings'!$BW$7:$BW$156,match($D346,'Your Portfolio Holdings'!$B$7:$B$156,0),0)&gt;0,PRODUCT(IF(($D$5:$D$2004=$D346)*($C$5:$C$2004="Split")*($B$5:$B$2004&lt;=Dashboard!$C$54)*($B$5:$B$2004&gt;$B346),$J$5:$J$2004,1)),1))</f>
        <v/>
      </c>
      <c r="X346" s="79">
        <f t="shared" si="11"/>
        <v>0</v>
      </c>
      <c r="Y346" s="79" t="str">
        <f t="array" ref="Y346">IF($B346="","",IF(INDEX('Your Portfolio Holdings'!$BW$7:$BW$156,match($D346,'Your Portfolio Holdings'!$B$7:$B$156,0),0)&gt;0,PRODUCT(IF(($D$5:$D$2004=$D346)*($C$5:$C$2004="Split")*($B$5:$B$2004&lt;=Dashboard!$C$55)*($B$5:$B$2004&gt;$B346),$J$5:$J$2004,1)),1))</f>
        <v/>
      </c>
      <c r="Z346" s="79">
        <f t="shared" si="12"/>
        <v>0</v>
      </c>
      <c r="AA346" s="79" t="str">
        <f>IF($B345="","",IF(AND($B346&gt;Dashboard!$C$54,$B346&lt;=Dashboard!$C$55,OR($C346="Buy",$C346="Sell",$C346="Dividend",$C346="Return of capital")),MAX(AA$5:AA345)+1,0))</f>
        <v/>
      </c>
      <c r="AB346" s="79" t="str">
        <f>if($B346="","",if($L346=Dashboard!$C$3,"n/a","Currency:"&amp;$L346&amp;Dashboard!$C$3))</f>
        <v/>
      </c>
      <c r="AC346" s="88" t="str">
        <f t="shared" si="13"/>
        <v/>
      </c>
      <c r="AD346" s="89">
        <f t="shared" si="14"/>
        <v>0</v>
      </c>
      <c r="AE346" s="90">
        <f t="shared" si="15"/>
        <v>0</v>
      </c>
    </row>
    <row r="347">
      <c r="A347" s="1"/>
      <c r="B347" s="404"/>
      <c r="C347" s="405"/>
      <c r="D347" s="405"/>
      <c r="E347" s="405"/>
      <c r="F347" s="406"/>
      <c r="G347" s="44">
        <f t="shared" si="1"/>
        <v>0</v>
      </c>
      <c r="H347" s="93"/>
      <c r="I347" s="92"/>
      <c r="J347" s="95"/>
      <c r="K347" s="1"/>
      <c r="L347" s="50" t="str">
        <f t="array" ref="L347">if($B347="","",index(Setup!$C$52:$C$201,match($D347,Setup!$B$52:$B$201,0),0))</f>
        <v/>
      </c>
      <c r="M347" s="52" t="str">
        <f t="shared" si="2"/>
        <v/>
      </c>
      <c r="N347" s="58">
        <f t="shared" si="3"/>
        <v>0</v>
      </c>
      <c r="O347" s="64" t="str">
        <f t="shared" si="4"/>
        <v/>
      </c>
      <c r="P347" s="64">
        <f t="shared" si="5"/>
        <v>0</v>
      </c>
      <c r="Q347" s="64">
        <f t="shared" si="6"/>
        <v>0</v>
      </c>
      <c r="R347" s="68">
        <f t="shared" si="7"/>
        <v>0</v>
      </c>
      <c r="S347" s="68">
        <f t="shared" si="8"/>
        <v>0</v>
      </c>
      <c r="T347" s="71" t="str">
        <f t="shared" si="9"/>
        <v/>
      </c>
      <c r="U347" s="79" t="str">
        <f t="array" ref="U347">IF($B347="","",IF(INDEX('Your Portfolio Holdings'!$BW$7:$BW$156,match($D347,'Your Portfolio Holdings'!$B$7:$B$156,0),0)&gt;0,PRODUCT(IF(($D$5:$D$2004=$D347)*($C$5:$C$2004="Split")*($B$5:$B$2004&lt;=Dashboard!$C$2)*($B$5:$B$2004&gt;$B347),$J$5:$J$2004,1)),1))</f>
        <v/>
      </c>
      <c r="V347" s="79">
        <f t="shared" si="10"/>
        <v>0</v>
      </c>
      <c r="W347" s="79" t="str">
        <f t="array" ref="W347">IF($B347="","",IF(INDEX('Your Portfolio Holdings'!$BW$7:$BW$156,match($D347,'Your Portfolio Holdings'!$B$7:$B$156,0),0)&gt;0,PRODUCT(IF(($D$5:$D$2004=$D347)*($C$5:$C$2004="Split")*($B$5:$B$2004&lt;=Dashboard!$C$54)*($B$5:$B$2004&gt;$B347),$J$5:$J$2004,1)),1))</f>
        <v/>
      </c>
      <c r="X347" s="79">
        <f t="shared" si="11"/>
        <v>0</v>
      </c>
      <c r="Y347" s="79" t="str">
        <f t="array" ref="Y347">IF($B347="","",IF(INDEX('Your Portfolio Holdings'!$BW$7:$BW$156,match($D347,'Your Portfolio Holdings'!$B$7:$B$156,0),0)&gt;0,PRODUCT(IF(($D$5:$D$2004=$D347)*($C$5:$C$2004="Split")*($B$5:$B$2004&lt;=Dashboard!$C$55)*($B$5:$B$2004&gt;$B347),$J$5:$J$2004,1)),1))</f>
        <v/>
      </c>
      <c r="Z347" s="79">
        <f t="shared" si="12"/>
        <v>0</v>
      </c>
      <c r="AA347" s="79" t="str">
        <f>IF($B346="","",IF(AND($B347&gt;Dashboard!$C$54,$B347&lt;=Dashboard!$C$55,OR($C347="Buy",$C347="Sell",$C347="Dividend",$C347="Return of capital")),MAX(AA$5:AA346)+1,0))</f>
        <v/>
      </c>
      <c r="AB347" s="79" t="str">
        <f>if($B347="","",if($L347=Dashboard!$C$3,"n/a","Currency:"&amp;$L347&amp;Dashboard!$C$3))</f>
        <v/>
      </c>
      <c r="AC347" s="88" t="str">
        <f t="shared" si="13"/>
        <v/>
      </c>
      <c r="AD347" s="89">
        <f t="shared" si="14"/>
        <v>0</v>
      </c>
      <c r="AE347" s="90">
        <f t="shared" si="15"/>
        <v>0</v>
      </c>
    </row>
    <row r="348">
      <c r="A348" s="1"/>
      <c r="B348" s="404"/>
      <c r="C348" s="405"/>
      <c r="D348" s="405"/>
      <c r="E348" s="405"/>
      <c r="F348" s="406"/>
      <c r="G348" s="44">
        <f t="shared" si="1"/>
        <v>0</v>
      </c>
      <c r="H348" s="93"/>
      <c r="I348" s="92"/>
      <c r="J348" s="95"/>
      <c r="K348" s="1"/>
      <c r="L348" s="50" t="str">
        <f t="array" ref="L348">if($B348="","",index(Setup!$C$52:$C$201,match($D348,Setup!$B$52:$B$201,0),0))</f>
        <v/>
      </c>
      <c r="M348" s="52" t="str">
        <f t="shared" si="2"/>
        <v/>
      </c>
      <c r="N348" s="58">
        <f t="shared" si="3"/>
        <v>0</v>
      </c>
      <c r="O348" s="64" t="str">
        <f t="shared" si="4"/>
        <v/>
      </c>
      <c r="P348" s="64">
        <f t="shared" si="5"/>
        <v>0</v>
      </c>
      <c r="Q348" s="64">
        <f t="shared" si="6"/>
        <v>0</v>
      </c>
      <c r="R348" s="68">
        <f t="shared" si="7"/>
        <v>0</v>
      </c>
      <c r="S348" s="68">
        <f t="shared" si="8"/>
        <v>0</v>
      </c>
      <c r="T348" s="71" t="str">
        <f t="shared" si="9"/>
        <v/>
      </c>
      <c r="U348" s="79" t="str">
        <f t="array" ref="U348">IF($B348="","",IF(INDEX('Your Portfolio Holdings'!$BW$7:$BW$156,match($D348,'Your Portfolio Holdings'!$B$7:$B$156,0),0)&gt;0,PRODUCT(IF(($D$5:$D$2004=$D348)*($C$5:$C$2004="Split")*($B$5:$B$2004&lt;=Dashboard!$C$2)*($B$5:$B$2004&gt;$B348),$J$5:$J$2004,1)),1))</f>
        <v/>
      </c>
      <c r="V348" s="79">
        <f t="shared" si="10"/>
        <v>0</v>
      </c>
      <c r="W348" s="79" t="str">
        <f t="array" ref="W348">IF($B348="","",IF(INDEX('Your Portfolio Holdings'!$BW$7:$BW$156,match($D348,'Your Portfolio Holdings'!$B$7:$B$156,0),0)&gt;0,PRODUCT(IF(($D$5:$D$2004=$D348)*($C$5:$C$2004="Split")*($B$5:$B$2004&lt;=Dashboard!$C$54)*($B$5:$B$2004&gt;$B348),$J$5:$J$2004,1)),1))</f>
        <v/>
      </c>
      <c r="X348" s="79">
        <f t="shared" si="11"/>
        <v>0</v>
      </c>
      <c r="Y348" s="79" t="str">
        <f t="array" ref="Y348">IF($B348="","",IF(INDEX('Your Portfolio Holdings'!$BW$7:$BW$156,match($D348,'Your Portfolio Holdings'!$B$7:$B$156,0),0)&gt;0,PRODUCT(IF(($D$5:$D$2004=$D348)*($C$5:$C$2004="Split")*($B$5:$B$2004&lt;=Dashboard!$C$55)*($B$5:$B$2004&gt;$B348),$J$5:$J$2004,1)),1))</f>
        <v/>
      </c>
      <c r="Z348" s="79">
        <f t="shared" si="12"/>
        <v>0</v>
      </c>
      <c r="AA348" s="79" t="str">
        <f>IF($B347="","",IF(AND($B348&gt;Dashboard!$C$54,$B348&lt;=Dashboard!$C$55,OR($C348="Buy",$C348="Sell",$C348="Dividend",$C348="Return of capital")),MAX(AA$5:AA347)+1,0))</f>
        <v/>
      </c>
      <c r="AB348" s="79" t="str">
        <f>if($B348="","",if($L348=Dashboard!$C$3,"n/a","Currency:"&amp;$L348&amp;Dashboard!$C$3))</f>
        <v/>
      </c>
      <c r="AC348" s="88" t="str">
        <f t="shared" si="13"/>
        <v/>
      </c>
      <c r="AD348" s="89">
        <f t="shared" si="14"/>
        <v>0</v>
      </c>
      <c r="AE348" s="90">
        <f t="shared" si="15"/>
        <v>0</v>
      </c>
    </row>
    <row r="349">
      <c r="A349" s="1"/>
      <c r="B349" s="404"/>
      <c r="C349" s="405"/>
      <c r="D349" s="405"/>
      <c r="E349" s="405"/>
      <c r="F349" s="406"/>
      <c r="G349" s="44">
        <f t="shared" si="1"/>
        <v>0</v>
      </c>
      <c r="H349" s="93"/>
      <c r="I349" s="92"/>
      <c r="J349" s="95"/>
      <c r="K349" s="1"/>
      <c r="L349" s="50" t="str">
        <f t="array" ref="L349">if($B349="","",index(Setup!$C$52:$C$201,match($D349,Setup!$B$52:$B$201,0),0))</f>
        <v/>
      </c>
      <c r="M349" s="52" t="str">
        <f t="shared" si="2"/>
        <v/>
      </c>
      <c r="N349" s="58">
        <f t="shared" si="3"/>
        <v>0</v>
      </c>
      <c r="O349" s="64" t="str">
        <f t="shared" si="4"/>
        <v/>
      </c>
      <c r="P349" s="64">
        <f t="shared" si="5"/>
        <v>0</v>
      </c>
      <c r="Q349" s="64">
        <f t="shared" si="6"/>
        <v>0</v>
      </c>
      <c r="R349" s="68">
        <f t="shared" si="7"/>
        <v>0</v>
      </c>
      <c r="S349" s="68">
        <f t="shared" si="8"/>
        <v>0</v>
      </c>
      <c r="T349" s="71" t="str">
        <f t="shared" si="9"/>
        <v/>
      </c>
      <c r="U349" s="79" t="str">
        <f t="array" ref="U349">IF($B349="","",IF(INDEX('Your Portfolio Holdings'!$BW$7:$BW$156,match($D349,'Your Portfolio Holdings'!$B$7:$B$156,0),0)&gt;0,PRODUCT(IF(($D$5:$D$2004=$D349)*($C$5:$C$2004="Split")*($B$5:$B$2004&lt;=Dashboard!$C$2)*($B$5:$B$2004&gt;$B349),$J$5:$J$2004,1)),1))</f>
        <v/>
      </c>
      <c r="V349" s="79">
        <f t="shared" si="10"/>
        <v>0</v>
      </c>
      <c r="W349" s="79" t="str">
        <f t="array" ref="W349">IF($B349="","",IF(INDEX('Your Portfolio Holdings'!$BW$7:$BW$156,match($D349,'Your Portfolio Holdings'!$B$7:$B$156,0),0)&gt;0,PRODUCT(IF(($D$5:$D$2004=$D349)*($C$5:$C$2004="Split")*($B$5:$B$2004&lt;=Dashboard!$C$54)*($B$5:$B$2004&gt;$B349),$J$5:$J$2004,1)),1))</f>
        <v/>
      </c>
      <c r="X349" s="79">
        <f t="shared" si="11"/>
        <v>0</v>
      </c>
      <c r="Y349" s="79" t="str">
        <f t="array" ref="Y349">IF($B349="","",IF(INDEX('Your Portfolio Holdings'!$BW$7:$BW$156,match($D349,'Your Portfolio Holdings'!$B$7:$B$156,0),0)&gt;0,PRODUCT(IF(($D$5:$D$2004=$D349)*($C$5:$C$2004="Split")*($B$5:$B$2004&lt;=Dashboard!$C$55)*($B$5:$B$2004&gt;$B349),$J$5:$J$2004,1)),1))</f>
        <v/>
      </c>
      <c r="Z349" s="79">
        <f t="shared" si="12"/>
        <v>0</v>
      </c>
      <c r="AA349" s="79" t="str">
        <f>IF($B348="","",IF(AND($B349&gt;Dashboard!$C$54,$B349&lt;=Dashboard!$C$55,OR($C349="Buy",$C349="Sell",$C349="Dividend",$C349="Return of capital")),MAX(AA$5:AA348)+1,0))</f>
        <v/>
      </c>
      <c r="AB349" s="79" t="str">
        <f>if($B349="","",if($L349=Dashboard!$C$3,"n/a","Currency:"&amp;$L349&amp;Dashboard!$C$3))</f>
        <v/>
      </c>
      <c r="AC349" s="88" t="str">
        <f t="shared" si="13"/>
        <v/>
      </c>
      <c r="AD349" s="89">
        <f t="shared" si="14"/>
        <v>0</v>
      </c>
      <c r="AE349" s="90">
        <f t="shared" si="15"/>
        <v>0</v>
      </c>
    </row>
    <row r="350">
      <c r="A350" s="1"/>
      <c r="B350" s="404"/>
      <c r="C350" s="405"/>
      <c r="D350" s="405"/>
      <c r="E350" s="405"/>
      <c r="F350" s="406"/>
      <c r="G350" s="44">
        <f t="shared" si="1"/>
        <v>0</v>
      </c>
      <c r="H350" s="93"/>
      <c r="I350" s="92"/>
      <c r="J350" s="95"/>
      <c r="K350" s="1"/>
      <c r="L350" s="50" t="str">
        <f t="array" ref="L350">if($B350="","",index(Setup!$C$52:$C$201,match($D350,Setup!$B$52:$B$201,0),0))</f>
        <v/>
      </c>
      <c r="M350" s="52" t="str">
        <f t="shared" si="2"/>
        <v/>
      </c>
      <c r="N350" s="58">
        <f t="shared" si="3"/>
        <v>0</v>
      </c>
      <c r="O350" s="64" t="str">
        <f t="shared" si="4"/>
        <v/>
      </c>
      <c r="P350" s="64">
        <f t="shared" si="5"/>
        <v>0</v>
      </c>
      <c r="Q350" s="64">
        <f t="shared" si="6"/>
        <v>0</v>
      </c>
      <c r="R350" s="68">
        <f t="shared" si="7"/>
        <v>0</v>
      </c>
      <c r="S350" s="68">
        <f t="shared" si="8"/>
        <v>0</v>
      </c>
      <c r="T350" s="71" t="str">
        <f t="shared" si="9"/>
        <v/>
      </c>
      <c r="U350" s="79" t="str">
        <f t="array" ref="U350">IF($B350="","",IF(INDEX('Your Portfolio Holdings'!$BW$7:$BW$156,match($D350,'Your Portfolio Holdings'!$B$7:$B$156,0),0)&gt;0,PRODUCT(IF(($D$5:$D$2004=$D350)*($C$5:$C$2004="Split")*($B$5:$B$2004&lt;=Dashboard!$C$2)*($B$5:$B$2004&gt;$B350),$J$5:$J$2004,1)),1))</f>
        <v/>
      </c>
      <c r="V350" s="79">
        <f t="shared" si="10"/>
        <v>0</v>
      </c>
      <c r="W350" s="79" t="str">
        <f t="array" ref="W350">IF($B350="","",IF(INDEX('Your Portfolio Holdings'!$BW$7:$BW$156,match($D350,'Your Portfolio Holdings'!$B$7:$B$156,0),0)&gt;0,PRODUCT(IF(($D$5:$D$2004=$D350)*($C$5:$C$2004="Split")*($B$5:$B$2004&lt;=Dashboard!$C$54)*($B$5:$B$2004&gt;$B350),$J$5:$J$2004,1)),1))</f>
        <v/>
      </c>
      <c r="X350" s="79">
        <f t="shared" si="11"/>
        <v>0</v>
      </c>
      <c r="Y350" s="79" t="str">
        <f t="array" ref="Y350">IF($B350="","",IF(INDEX('Your Portfolio Holdings'!$BW$7:$BW$156,match($D350,'Your Portfolio Holdings'!$B$7:$B$156,0),0)&gt;0,PRODUCT(IF(($D$5:$D$2004=$D350)*($C$5:$C$2004="Split")*($B$5:$B$2004&lt;=Dashboard!$C$55)*($B$5:$B$2004&gt;$B350),$J$5:$J$2004,1)),1))</f>
        <v/>
      </c>
      <c r="Z350" s="79">
        <f t="shared" si="12"/>
        <v>0</v>
      </c>
      <c r="AA350" s="79" t="str">
        <f>IF($B349="","",IF(AND($B350&gt;Dashboard!$C$54,$B350&lt;=Dashboard!$C$55,OR($C350="Buy",$C350="Sell",$C350="Dividend",$C350="Return of capital")),MAX(AA$5:AA349)+1,0))</f>
        <v/>
      </c>
      <c r="AB350" s="79" t="str">
        <f>if($B350="","",if($L350=Dashboard!$C$3,"n/a","Currency:"&amp;$L350&amp;Dashboard!$C$3))</f>
        <v/>
      </c>
      <c r="AC350" s="88" t="str">
        <f t="shared" si="13"/>
        <v/>
      </c>
      <c r="AD350" s="89">
        <f t="shared" si="14"/>
        <v>0</v>
      </c>
      <c r="AE350" s="90">
        <f t="shared" si="15"/>
        <v>0</v>
      </c>
    </row>
    <row r="351">
      <c r="A351" s="1"/>
      <c r="B351" s="404"/>
      <c r="C351" s="405"/>
      <c r="D351" s="405"/>
      <c r="E351" s="405"/>
      <c r="F351" s="406"/>
      <c r="G351" s="44">
        <f t="shared" si="1"/>
        <v>0</v>
      </c>
      <c r="H351" s="93"/>
      <c r="I351" s="92"/>
      <c r="J351" s="95"/>
      <c r="K351" s="1"/>
      <c r="L351" s="50" t="str">
        <f t="array" ref="L351">if($B351="","",index(Setup!$C$52:$C$201,match($D351,Setup!$B$52:$B$201,0),0))</f>
        <v/>
      </c>
      <c r="M351" s="52" t="str">
        <f t="shared" si="2"/>
        <v/>
      </c>
      <c r="N351" s="58">
        <f t="shared" si="3"/>
        <v>0</v>
      </c>
      <c r="O351" s="64" t="str">
        <f t="shared" si="4"/>
        <v/>
      </c>
      <c r="P351" s="64">
        <f t="shared" si="5"/>
        <v>0</v>
      </c>
      <c r="Q351" s="64">
        <f t="shared" si="6"/>
        <v>0</v>
      </c>
      <c r="R351" s="68">
        <f t="shared" si="7"/>
        <v>0</v>
      </c>
      <c r="S351" s="68">
        <f t="shared" si="8"/>
        <v>0</v>
      </c>
      <c r="T351" s="71" t="str">
        <f t="shared" si="9"/>
        <v/>
      </c>
      <c r="U351" s="79" t="str">
        <f t="array" ref="U351">IF($B351="","",IF(INDEX('Your Portfolio Holdings'!$BW$7:$BW$156,match($D351,'Your Portfolio Holdings'!$B$7:$B$156,0),0)&gt;0,PRODUCT(IF(($D$5:$D$2004=$D351)*($C$5:$C$2004="Split")*($B$5:$B$2004&lt;=Dashboard!$C$2)*($B$5:$B$2004&gt;$B351),$J$5:$J$2004,1)),1))</f>
        <v/>
      </c>
      <c r="V351" s="79">
        <f t="shared" si="10"/>
        <v>0</v>
      </c>
      <c r="W351" s="79" t="str">
        <f t="array" ref="W351">IF($B351="","",IF(INDEX('Your Portfolio Holdings'!$BW$7:$BW$156,match($D351,'Your Portfolio Holdings'!$B$7:$B$156,0),0)&gt;0,PRODUCT(IF(($D$5:$D$2004=$D351)*($C$5:$C$2004="Split")*($B$5:$B$2004&lt;=Dashboard!$C$54)*($B$5:$B$2004&gt;$B351),$J$5:$J$2004,1)),1))</f>
        <v/>
      </c>
      <c r="X351" s="79">
        <f t="shared" si="11"/>
        <v>0</v>
      </c>
      <c r="Y351" s="79" t="str">
        <f t="array" ref="Y351">IF($B351="","",IF(INDEX('Your Portfolio Holdings'!$BW$7:$BW$156,match($D351,'Your Portfolio Holdings'!$B$7:$B$156,0),0)&gt;0,PRODUCT(IF(($D$5:$D$2004=$D351)*($C$5:$C$2004="Split")*($B$5:$B$2004&lt;=Dashboard!$C$55)*($B$5:$B$2004&gt;$B351),$J$5:$J$2004,1)),1))</f>
        <v/>
      </c>
      <c r="Z351" s="79">
        <f t="shared" si="12"/>
        <v>0</v>
      </c>
      <c r="AA351" s="79" t="str">
        <f>IF($B350="","",IF(AND($B351&gt;Dashboard!$C$54,$B351&lt;=Dashboard!$C$55,OR($C351="Buy",$C351="Sell",$C351="Dividend",$C351="Return of capital")),MAX(AA$5:AA350)+1,0))</f>
        <v/>
      </c>
      <c r="AB351" s="79" t="str">
        <f>if($B351="","",if($L351=Dashboard!$C$3,"n/a","Currency:"&amp;$L351&amp;Dashboard!$C$3))</f>
        <v/>
      </c>
      <c r="AC351" s="88" t="str">
        <f t="shared" si="13"/>
        <v/>
      </c>
      <c r="AD351" s="89">
        <f t="shared" si="14"/>
        <v>0</v>
      </c>
      <c r="AE351" s="90">
        <f t="shared" si="15"/>
        <v>0</v>
      </c>
    </row>
    <row r="352">
      <c r="A352" s="1"/>
      <c r="B352" s="404"/>
      <c r="C352" s="405"/>
      <c r="D352" s="405"/>
      <c r="E352" s="405"/>
      <c r="F352" s="406"/>
      <c r="G352" s="44">
        <f t="shared" si="1"/>
        <v>0</v>
      </c>
      <c r="H352" s="93"/>
      <c r="I352" s="92"/>
      <c r="J352" s="95"/>
      <c r="K352" s="1"/>
      <c r="L352" s="50" t="str">
        <f t="array" ref="L352">if($B352="","",index(Setup!$C$52:$C$201,match($D352,Setup!$B$52:$B$201,0),0))</f>
        <v/>
      </c>
      <c r="M352" s="52" t="str">
        <f t="shared" si="2"/>
        <v/>
      </c>
      <c r="N352" s="58">
        <f t="shared" si="3"/>
        <v>0</v>
      </c>
      <c r="O352" s="64" t="str">
        <f t="shared" si="4"/>
        <v/>
      </c>
      <c r="P352" s="64">
        <f t="shared" si="5"/>
        <v>0</v>
      </c>
      <c r="Q352" s="64">
        <f t="shared" si="6"/>
        <v>0</v>
      </c>
      <c r="R352" s="68">
        <f t="shared" si="7"/>
        <v>0</v>
      </c>
      <c r="S352" s="68">
        <f t="shared" si="8"/>
        <v>0</v>
      </c>
      <c r="T352" s="71" t="str">
        <f t="shared" si="9"/>
        <v/>
      </c>
      <c r="U352" s="79" t="str">
        <f t="array" ref="U352">IF($B352="","",IF(INDEX('Your Portfolio Holdings'!$BW$7:$BW$156,match($D352,'Your Portfolio Holdings'!$B$7:$B$156,0),0)&gt;0,PRODUCT(IF(($D$5:$D$2004=$D352)*($C$5:$C$2004="Split")*($B$5:$B$2004&lt;=Dashboard!$C$2)*($B$5:$B$2004&gt;$B352),$J$5:$J$2004,1)),1))</f>
        <v/>
      </c>
      <c r="V352" s="79">
        <f t="shared" si="10"/>
        <v>0</v>
      </c>
      <c r="W352" s="79" t="str">
        <f t="array" ref="W352">IF($B352="","",IF(INDEX('Your Portfolio Holdings'!$BW$7:$BW$156,match($D352,'Your Portfolio Holdings'!$B$7:$B$156,0),0)&gt;0,PRODUCT(IF(($D$5:$D$2004=$D352)*($C$5:$C$2004="Split")*($B$5:$B$2004&lt;=Dashboard!$C$54)*($B$5:$B$2004&gt;$B352),$J$5:$J$2004,1)),1))</f>
        <v/>
      </c>
      <c r="X352" s="79">
        <f t="shared" si="11"/>
        <v>0</v>
      </c>
      <c r="Y352" s="79" t="str">
        <f t="array" ref="Y352">IF($B352="","",IF(INDEX('Your Portfolio Holdings'!$BW$7:$BW$156,match($D352,'Your Portfolio Holdings'!$B$7:$B$156,0),0)&gt;0,PRODUCT(IF(($D$5:$D$2004=$D352)*($C$5:$C$2004="Split")*($B$5:$B$2004&lt;=Dashboard!$C$55)*($B$5:$B$2004&gt;$B352),$J$5:$J$2004,1)),1))</f>
        <v/>
      </c>
      <c r="Z352" s="79">
        <f t="shared" si="12"/>
        <v>0</v>
      </c>
      <c r="AA352" s="79" t="str">
        <f>IF($B351="","",IF(AND($B352&gt;Dashboard!$C$54,$B352&lt;=Dashboard!$C$55,OR($C352="Buy",$C352="Sell",$C352="Dividend",$C352="Return of capital")),MAX(AA$5:AA351)+1,0))</f>
        <v/>
      </c>
      <c r="AB352" s="79" t="str">
        <f>if($B352="","",if($L352=Dashboard!$C$3,"n/a","Currency:"&amp;$L352&amp;Dashboard!$C$3))</f>
        <v/>
      </c>
      <c r="AC352" s="88" t="str">
        <f t="shared" si="13"/>
        <v/>
      </c>
      <c r="AD352" s="89">
        <f t="shared" si="14"/>
        <v>0</v>
      </c>
      <c r="AE352" s="90">
        <f t="shared" si="15"/>
        <v>0</v>
      </c>
    </row>
    <row r="353">
      <c r="A353" s="1"/>
      <c r="B353" s="404"/>
      <c r="C353" s="405"/>
      <c r="D353" s="405"/>
      <c r="E353" s="405"/>
      <c r="F353" s="406"/>
      <c r="G353" s="44">
        <f t="shared" si="1"/>
        <v>0</v>
      </c>
      <c r="H353" s="93"/>
      <c r="I353" s="92"/>
      <c r="J353" s="95"/>
      <c r="K353" s="1"/>
      <c r="L353" s="50" t="str">
        <f t="array" ref="L353">if($B353="","",index(Setup!$C$52:$C$201,match($D353,Setup!$B$52:$B$201,0),0))</f>
        <v/>
      </c>
      <c r="M353" s="52" t="str">
        <f t="shared" si="2"/>
        <v/>
      </c>
      <c r="N353" s="58">
        <f t="shared" si="3"/>
        <v>0</v>
      </c>
      <c r="O353" s="64" t="str">
        <f t="shared" si="4"/>
        <v/>
      </c>
      <c r="P353" s="64">
        <f t="shared" si="5"/>
        <v>0</v>
      </c>
      <c r="Q353" s="64">
        <f t="shared" si="6"/>
        <v>0</v>
      </c>
      <c r="R353" s="68">
        <f t="shared" si="7"/>
        <v>0</v>
      </c>
      <c r="S353" s="68">
        <f t="shared" si="8"/>
        <v>0</v>
      </c>
      <c r="T353" s="71" t="str">
        <f t="shared" si="9"/>
        <v/>
      </c>
      <c r="U353" s="79" t="str">
        <f t="array" ref="U353">IF($B353="","",IF(INDEX('Your Portfolio Holdings'!$BW$7:$BW$156,match($D353,'Your Portfolio Holdings'!$B$7:$B$156,0),0)&gt;0,PRODUCT(IF(($D$5:$D$2004=$D353)*($C$5:$C$2004="Split")*($B$5:$B$2004&lt;=Dashboard!$C$2)*($B$5:$B$2004&gt;$B353),$J$5:$J$2004,1)),1))</f>
        <v/>
      </c>
      <c r="V353" s="79">
        <f t="shared" si="10"/>
        <v>0</v>
      </c>
      <c r="W353" s="79" t="str">
        <f t="array" ref="W353">IF($B353="","",IF(INDEX('Your Portfolio Holdings'!$BW$7:$BW$156,match($D353,'Your Portfolio Holdings'!$B$7:$B$156,0),0)&gt;0,PRODUCT(IF(($D$5:$D$2004=$D353)*($C$5:$C$2004="Split")*($B$5:$B$2004&lt;=Dashboard!$C$54)*($B$5:$B$2004&gt;$B353),$J$5:$J$2004,1)),1))</f>
        <v/>
      </c>
      <c r="X353" s="79">
        <f t="shared" si="11"/>
        <v>0</v>
      </c>
      <c r="Y353" s="79" t="str">
        <f t="array" ref="Y353">IF($B353="","",IF(INDEX('Your Portfolio Holdings'!$BW$7:$BW$156,match($D353,'Your Portfolio Holdings'!$B$7:$B$156,0),0)&gt;0,PRODUCT(IF(($D$5:$D$2004=$D353)*($C$5:$C$2004="Split")*($B$5:$B$2004&lt;=Dashboard!$C$55)*($B$5:$B$2004&gt;$B353),$J$5:$J$2004,1)),1))</f>
        <v/>
      </c>
      <c r="Z353" s="79">
        <f t="shared" si="12"/>
        <v>0</v>
      </c>
      <c r="AA353" s="79" t="str">
        <f>IF($B352="","",IF(AND($B353&gt;Dashboard!$C$54,$B353&lt;=Dashboard!$C$55,OR($C353="Buy",$C353="Sell",$C353="Dividend",$C353="Return of capital")),MAX(AA$5:AA352)+1,0))</f>
        <v/>
      </c>
      <c r="AB353" s="79" t="str">
        <f>if($B353="","",if($L353=Dashboard!$C$3,"n/a","Currency:"&amp;$L353&amp;Dashboard!$C$3))</f>
        <v/>
      </c>
      <c r="AC353" s="88" t="str">
        <f t="shared" si="13"/>
        <v/>
      </c>
      <c r="AD353" s="89">
        <f t="shared" si="14"/>
        <v>0</v>
      </c>
      <c r="AE353" s="90">
        <f t="shared" si="15"/>
        <v>0</v>
      </c>
    </row>
    <row r="354">
      <c r="A354" s="1"/>
      <c r="B354" s="404"/>
      <c r="C354" s="405"/>
      <c r="D354" s="405"/>
      <c r="E354" s="405"/>
      <c r="F354" s="406"/>
      <c r="G354" s="44">
        <f t="shared" si="1"/>
        <v>0</v>
      </c>
      <c r="H354" s="93"/>
      <c r="I354" s="92"/>
      <c r="J354" s="95"/>
      <c r="K354" s="1"/>
      <c r="L354" s="50" t="str">
        <f t="array" ref="L354">if($B354="","",index(Setup!$C$52:$C$201,match($D354,Setup!$B$52:$B$201,0),0))</f>
        <v/>
      </c>
      <c r="M354" s="52" t="str">
        <f t="shared" si="2"/>
        <v/>
      </c>
      <c r="N354" s="58">
        <f t="shared" si="3"/>
        <v>0</v>
      </c>
      <c r="O354" s="64" t="str">
        <f t="shared" si="4"/>
        <v/>
      </c>
      <c r="P354" s="64">
        <f t="shared" si="5"/>
        <v>0</v>
      </c>
      <c r="Q354" s="64">
        <f t="shared" si="6"/>
        <v>0</v>
      </c>
      <c r="R354" s="68">
        <f t="shared" si="7"/>
        <v>0</v>
      </c>
      <c r="S354" s="68">
        <f t="shared" si="8"/>
        <v>0</v>
      </c>
      <c r="T354" s="71" t="str">
        <f t="shared" si="9"/>
        <v/>
      </c>
      <c r="U354" s="79" t="str">
        <f t="array" ref="U354">IF($B354="","",IF(INDEX('Your Portfolio Holdings'!$BW$7:$BW$156,match($D354,'Your Portfolio Holdings'!$B$7:$B$156,0),0)&gt;0,PRODUCT(IF(($D$5:$D$2004=$D354)*($C$5:$C$2004="Split")*($B$5:$B$2004&lt;=Dashboard!$C$2)*($B$5:$B$2004&gt;$B354),$J$5:$J$2004,1)),1))</f>
        <v/>
      </c>
      <c r="V354" s="79">
        <f t="shared" si="10"/>
        <v>0</v>
      </c>
      <c r="W354" s="79" t="str">
        <f t="array" ref="W354">IF($B354="","",IF(INDEX('Your Portfolio Holdings'!$BW$7:$BW$156,match($D354,'Your Portfolio Holdings'!$B$7:$B$156,0),0)&gt;0,PRODUCT(IF(($D$5:$D$2004=$D354)*($C$5:$C$2004="Split")*($B$5:$B$2004&lt;=Dashboard!$C$54)*($B$5:$B$2004&gt;$B354),$J$5:$J$2004,1)),1))</f>
        <v/>
      </c>
      <c r="X354" s="79">
        <f t="shared" si="11"/>
        <v>0</v>
      </c>
      <c r="Y354" s="79" t="str">
        <f t="array" ref="Y354">IF($B354="","",IF(INDEX('Your Portfolio Holdings'!$BW$7:$BW$156,match($D354,'Your Portfolio Holdings'!$B$7:$B$156,0),0)&gt;0,PRODUCT(IF(($D$5:$D$2004=$D354)*($C$5:$C$2004="Split")*($B$5:$B$2004&lt;=Dashboard!$C$55)*($B$5:$B$2004&gt;$B354),$J$5:$J$2004,1)),1))</f>
        <v/>
      </c>
      <c r="Z354" s="79">
        <f t="shared" si="12"/>
        <v>0</v>
      </c>
      <c r="AA354" s="79" t="str">
        <f>IF($B353="","",IF(AND($B354&gt;Dashboard!$C$54,$B354&lt;=Dashboard!$C$55,OR($C354="Buy",$C354="Sell",$C354="Dividend",$C354="Return of capital")),MAX(AA$5:AA353)+1,0))</f>
        <v/>
      </c>
      <c r="AB354" s="79" t="str">
        <f>if($B354="","",if($L354=Dashboard!$C$3,"n/a","Currency:"&amp;$L354&amp;Dashboard!$C$3))</f>
        <v/>
      </c>
      <c r="AC354" s="88" t="str">
        <f t="shared" si="13"/>
        <v/>
      </c>
      <c r="AD354" s="89">
        <f t="shared" si="14"/>
        <v>0</v>
      </c>
      <c r="AE354" s="90">
        <f t="shared" si="15"/>
        <v>0</v>
      </c>
    </row>
    <row r="355">
      <c r="A355" s="1"/>
      <c r="B355" s="404"/>
      <c r="C355" s="405"/>
      <c r="D355" s="405"/>
      <c r="E355" s="405"/>
      <c r="F355" s="406"/>
      <c r="G355" s="44">
        <f t="shared" si="1"/>
        <v>0</v>
      </c>
      <c r="H355" s="93"/>
      <c r="I355" s="92"/>
      <c r="J355" s="95"/>
      <c r="K355" s="1"/>
      <c r="L355" s="50" t="str">
        <f t="array" ref="L355">if($B355="","",index(Setup!$C$52:$C$201,match($D355,Setup!$B$52:$B$201,0),0))</f>
        <v/>
      </c>
      <c r="M355" s="52" t="str">
        <f t="shared" si="2"/>
        <v/>
      </c>
      <c r="N355" s="58">
        <f t="shared" si="3"/>
        <v>0</v>
      </c>
      <c r="O355" s="64" t="str">
        <f t="shared" si="4"/>
        <v/>
      </c>
      <c r="P355" s="64">
        <f t="shared" si="5"/>
        <v>0</v>
      </c>
      <c r="Q355" s="64">
        <f t="shared" si="6"/>
        <v>0</v>
      </c>
      <c r="R355" s="68">
        <f t="shared" si="7"/>
        <v>0</v>
      </c>
      <c r="S355" s="68">
        <f t="shared" si="8"/>
        <v>0</v>
      </c>
      <c r="T355" s="71" t="str">
        <f t="shared" si="9"/>
        <v/>
      </c>
      <c r="U355" s="79" t="str">
        <f t="array" ref="U355">IF($B355="","",IF(INDEX('Your Portfolio Holdings'!$BW$7:$BW$156,match($D355,'Your Portfolio Holdings'!$B$7:$B$156,0),0)&gt;0,PRODUCT(IF(($D$5:$D$2004=$D355)*($C$5:$C$2004="Split")*($B$5:$B$2004&lt;=Dashboard!$C$2)*($B$5:$B$2004&gt;$B355),$J$5:$J$2004,1)),1))</f>
        <v/>
      </c>
      <c r="V355" s="79">
        <f t="shared" si="10"/>
        <v>0</v>
      </c>
      <c r="W355" s="79" t="str">
        <f t="array" ref="W355">IF($B355="","",IF(INDEX('Your Portfolio Holdings'!$BW$7:$BW$156,match($D355,'Your Portfolio Holdings'!$B$7:$B$156,0),0)&gt;0,PRODUCT(IF(($D$5:$D$2004=$D355)*($C$5:$C$2004="Split")*($B$5:$B$2004&lt;=Dashboard!$C$54)*($B$5:$B$2004&gt;$B355),$J$5:$J$2004,1)),1))</f>
        <v/>
      </c>
      <c r="X355" s="79">
        <f t="shared" si="11"/>
        <v>0</v>
      </c>
      <c r="Y355" s="79" t="str">
        <f t="array" ref="Y355">IF($B355="","",IF(INDEX('Your Portfolio Holdings'!$BW$7:$BW$156,match($D355,'Your Portfolio Holdings'!$B$7:$B$156,0),0)&gt;0,PRODUCT(IF(($D$5:$D$2004=$D355)*($C$5:$C$2004="Split")*($B$5:$B$2004&lt;=Dashboard!$C$55)*($B$5:$B$2004&gt;$B355),$J$5:$J$2004,1)),1))</f>
        <v/>
      </c>
      <c r="Z355" s="79">
        <f t="shared" si="12"/>
        <v>0</v>
      </c>
      <c r="AA355" s="79" t="str">
        <f>IF($B354="","",IF(AND($B355&gt;Dashboard!$C$54,$B355&lt;=Dashboard!$C$55,OR($C355="Buy",$C355="Sell",$C355="Dividend",$C355="Return of capital")),MAX(AA$5:AA354)+1,0))</f>
        <v/>
      </c>
      <c r="AB355" s="79" t="str">
        <f>if($B355="","",if($L355=Dashboard!$C$3,"n/a","Currency:"&amp;$L355&amp;Dashboard!$C$3))</f>
        <v/>
      </c>
      <c r="AC355" s="88" t="str">
        <f t="shared" si="13"/>
        <v/>
      </c>
      <c r="AD355" s="89">
        <f t="shared" si="14"/>
        <v>0</v>
      </c>
      <c r="AE355" s="90">
        <f t="shared" si="15"/>
        <v>0</v>
      </c>
    </row>
    <row r="356">
      <c r="A356" s="1"/>
      <c r="B356" s="404"/>
      <c r="C356" s="405"/>
      <c r="D356" s="405"/>
      <c r="E356" s="405"/>
      <c r="F356" s="406"/>
      <c r="G356" s="44">
        <f t="shared" si="1"/>
        <v>0</v>
      </c>
      <c r="H356" s="93"/>
      <c r="I356" s="92"/>
      <c r="J356" s="95"/>
      <c r="K356" s="1"/>
      <c r="L356" s="50" t="str">
        <f t="array" ref="L356">if($B356="","",index(Setup!$C$52:$C$201,match($D356,Setup!$B$52:$B$201,0),0))</f>
        <v/>
      </c>
      <c r="M356" s="52" t="str">
        <f t="shared" si="2"/>
        <v/>
      </c>
      <c r="N356" s="58">
        <f t="shared" si="3"/>
        <v>0</v>
      </c>
      <c r="O356" s="64" t="str">
        <f t="shared" si="4"/>
        <v/>
      </c>
      <c r="P356" s="64">
        <f t="shared" si="5"/>
        <v>0</v>
      </c>
      <c r="Q356" s="64">
        <f t="shared" si="6"/>
        <v>0</v>
      </c>
      <c r="R356" s="68">
        <f t="shared" si="7"/>
        <v>0</v>
      </c>
      <c r="S356" s="68">
        <f t="shared" si="8"/>
        <v>0</v>
      </c>
      <c r="T356" s="71" t="str">
        <f t="shared" si="9"/>
        <v/>
      </c>
      <c r="U356" s="79" t="str">
        <f t="array" ref="U356">IF($B356="","",IF(INDEX('Your Portfolio Holdings'!$BW$7:$BW$156,match($D356,'Your Portfolio Holdings'!$B$7:$B$156,0),0)&gt;0,PRODUCT(IF(($D$5:$D$2004=$D356)*($C$5:$C$2004="Split")*($B$5:$B$2004&lt;=Dashboard!$C$2)*($B$5:$B$2004&gt;$B356),$J$5:$J$2004,1)),1))</f>
        <v/>
      </c>
      <c r="V356" s="79">
        <f t="shared" si="10"/>
        <v>0</v>
      </c>
      <c r="W356" s="79" t="str">
        <f t="array" ref="W356">IF($B356="","",IF(INDEX('Your Portfolio Holdings'!$BW$7:$BW$156,match($D356,'Your Portfolio Holdings'!$B$7:$B$156,0),0)&gt;0,PRODUCT(IF(($D$5:$D$2004=$D356)*($C$5:$C$2004="Split")*($B$5:$B$2004&lt;=Dashboard!$C$54)*($B$5:$B$2004&gt;$B356),$J$5:$J$2004,1)),1))</f>
        <v/>
      </c>
      <c r="X356" s="79">
        <f t="shared" si="11"/>
        <v>0</v>
      </c>
      <c r="Y356" s="79" t="str">
        <f t="array" ref="Y356">IF($B356="","",IF(INDEX('Your Portfolio Holdings'!$BW$7:$BW$156,match($D356,'Your Portfolio Holdings'!$B$7:$B$156,0),0)&gt;0,PRODUCT(IF(($D$5:$D$2004=$D356)*($C$5:$C$2004="Split")*($B$5:$B$2004&lt;=Dashboard!$C$55)*($B$5:$B$2004&gt;$B356),$J$5:$J$2004,1)),1))</f>
        <v/>
      </c>
      <c r="Z356" s="79">
        <f t="shared" si="12"/>
        <v>0</v>
      </c>
      <c r="AA356" s="79" t="str">
        <f>IF($B355="","",IF(AND($B356&gt;Dashboard!$C$54,$B356&lt;=Dashboard!$C$55,OR($C356="Buy",$C356="Sell",$C356="Dividend",$C356="Return of capital")),MAX(AA$5:AA355)+1,0))</f>
        <v/>
      </c>
      <c r="AB356" s="79" t="str">
        <f>if($B356="","",if($L356=Dashboard!$C$3,"n/a","Currency:"&amp;$L356&amp;Dashboard!$C$3))</f>
        <v/>
      </c>
      <c r="AC356" s="88" t="str">
        <f t="shared" si="13"/>
        <v/>
      </c>
      <c r="AD356" s="89">
        <f t="shared" si="14"/>
        <v>0</v>
      </c>
      <c r="AE356" s="90">
        <f t="shared" si="15"/>
        <v>0</v>
      </c>
    </row>
    <row r="357">
      <c r="A357" s="1"/>
      <c r="B357" s="404"/>
      <c r="C357" s="405"/>
      <c r="D357" s="405"/>
      <c r="E357" s="405"/>
      <c r="F357" s="406"/>
      <c r="G357" s="44">
        <f t="shared" si="1"/>
        <v>0</v>
      </c>
      <c r="H357" s="93"/>
      <c r="I357" s="92"/>
      <c r="J357" s="95"/>
      <c r="K357" s="1"/>
      <c r="L357" s="50" t="str">
        <f t="array" ref="L357">if($B357="","",index(Setup!$C$52:$C$201,match($D357,Setup!$B$52:$B$201,0),0))</f>
        <v/>
      </c>
      <c r="M357" s="52" t="str">
        <f t="shared" si="2"/>
        <v/>
      </c>
      <c r="N357" s="58">
        <f t="shared" si="3"/>
        <v>0</v>
      </c>
      <c r="O357" s="64" t="str">
        <f t="shared" si="4"/>
        <v/>
      </c>
      <c r="P357" s="64">
        <f t="shared" si="5"/>
        <v>0</v>
      </c>
      <c r="Q357" s="64">
        <f t="shared" si="6"/>
        <v>0</v>
      </c>
      <c r="R357" s="68">
        <f t="shared" si="7"/>
        <v>0</v>
      </c>
      <c r="S357" s="68">
        <f t="shared" si="8"/>
        <v>0</v>
      </c>
      <c r="T357" s="71" t="str">
        <f t="shared" si="9"/>
        <v/>
      </c>
      <c r="U357" s="79" t="str">
        <f t="array" ref="U357">IF($B357="","",IF(INDEX('Your Portfolio Holdings'!$BW$7:$BW$156,match($D357,'Your Portfolio Holdings'!$B$7:$B$156,0),0)&gt;0,PRODUCT(IF(($D$5:$D$2004=$D357)*($C$5:$C$2004="Split")*($B$5:$B$2004&lt;=Dashboard!$C$2)*($B$5:$B$2004&gt;$B357),$J$5:$J$2004,1)),1))</f>
        <v/>
      </c>
      <c r="V357" s="79">
        <f t="shared" si="10"/>
        <v>0</v>
      </c>
      <c r="W357" s="79" t="str">
        <f t="array" ref="W357">IF($B357="","",IF(INDEX('Your Portfolio Holdings'!$BW$7:$BW$156,match($D357,'Your Portfolio Holdings'!$B$7:$B$156,0),0)&gt;0,PRODUCT(IF(($D$5:$D$2004=$D357)*($C$5:$C$2004="Split")*($B$5:$B$2004&lt;=Dashboard!$C$54)*($B$5:$B$2004&gt;$B357),$J$5:$J$2004,1)),1))</f>
        <v/>
      </c>
      <c r="X357" s="79">
        <f t="shared" si="11"/>
        <v>0</v>
      </c>
      <c r="Y357" s="79" t="str">
        <f t="array" ref="Y357">IF($B357="","",IF(INDEX('Your Portfolio Holdings'!$BW$7:$BW$156,match($D357,'Your Portfolio Holdings'!$B$7:$B$156,0),0)&gt;0,PRODUCT(IF(($D$5:$D$2004=$D357)*($C$5:$C$2004="Split")*($B$5:$B$2004&lt;=Dashboard!$C$55)*($B$5:$B$2004&gt;$B357),$J$5:$J$2004,1)),1))</f>
        <v/>
      </c>
      <c r="Z357" s="79">
        <f t="shared" si="12"/>
        <v>0</v>
      </c>
      <c r="AA357" s="79" t="str">
        <f>IF($B356="","",IF(AND($B357&gt;Dashboard!$C$54,$B357&lt;=Dashboard!$C$55,OR($C357="Buy",$C357="Sell",$C357="Dividend",$C357="Return of capital")),MAX(AA$5:AA356)+1,0))</f>
        <v/>
      </c>
      <c r="AB357" s="79" t="str">
        <f>if($B357="","",if($L357=Dashboard!$C$3,"n/a","Currency:"&amp;$L357&amp;Dashboard!$C$3))</f>
        <v/>
      </c>
      <c r="AC357" s="88" t="str">
        <f t="shared" si="13"/>
        <v/>
      </c>
      <c r="AD357" s="89">
        <f t="shared" si="14"/>
        <v>0</v>
      </c>
      <c r="AE357" s="90">
        <f t="shared" si="15"/>
        <v>0</v>
      </c>
    </row>
    <row r="358">
      <c r="A358" s="1"/>
      <c r="B358" s="404"/>
      <c r="C358" s="405"/>
      <c r="D358" s="405"/>
      <c r="E358" s="405"/>
      <c r="F358" s="406"/>
      <c r="G358" s="44">
        <f t="shared" si="1"/>
        <v>0</v>
      </c>
      <c r="H358" s="93"/>
      <c r="I358" s="92"/>
      <c r="J358" s="95"/>
      <c r="K358" s="1"/>
      <c r="L358" s="50" t="str">
        <f t="array" ref="L358">if($B358="","",index(Setup!$C$52:$C$201,match($D358,Setup!$B$52:$B$201,0),0))</f>
        <v/>
      </c>
      <c r="M358" s="52" t="str">
        <f t="shared" si="2"/>
        <v/>
      </c>
      <c r="N358" s="58">
        <f t="shared" si="3"/>
        <v>0</v>
      </c>
      <c r="O358" s="64" t="str">
        <f t="shared" si="4"/>
        <v/>
      </c>
      <c r="P358" s="64">
        <f t="shared" si="5"/>
        <v>0</v>
      </c>
      <c r="Q358" s="64">
        <f t="shared" si="6"/>
        <v>0</v>
      </c>
      <c r="R358" s="68">
        <f t="shared" si="7"/>
        <v>0</v>
      </c>
      <c r="S358" s="68">
        <f t="shared" si="8"/>
        <v>0</v>
      </c>
      <c r="T358" s="71" t="str">
        <f t="shared" si="9"/>
        <v/>
      </c>
      <c r="U358" s="79" t="str">
        <f t="array" ref="U358">IF($B358="","",IF(INDEX('Your Portfolio Holdings'!$BW$7:$BW$156,match($D358,'Your Portfolio Holdings'!$B$7:$B$156,0),0)&gt;0,PRODUCT(IF(($D$5:$D$2004=$D358)*($C$5:$C$2004="Split")*($B$5:$B$2004&lt;=Dashboard!$C$2)*($B$5:$B$2004&gt;$B358),$J$5:$J$2004,1)),1))</f>
        <v/>
      </c>
      <c r="V358" s="79">
        <f t="shared" si="10"/>
        <v>0</v>
      </c>
      <c r="W358" s="79" t="str">
        <f t="array" ref="W358">IF($B358="","",IF(INDEX('Your Portfolio Holdings'!$BW$7:$BW$156,match($D358,'Your Portfolio Holdings'!$B$7:$B$156,0),0)&gt;0,PRODUCT(IF(($D$5:$D$2004=$D358)*($C$5:$C$2004="Split")*($B$5:$B$2004&lt;=Dashboard!$C$54)*($B$5:$B$2004&gt;$B358),$J$5:$J$2004,1)),1))</f>
        <v/>
      </c>
      <c r="X358" s="79">
        <f t="shared" si="11"/>
        <v>0</v>
      </c>
      <c r="Y358" s="79" t="str">
        <f t="array" ref="Y358">IF($B358="","",IF(INDEX('Your Portfolio Holdings'!$BW$7:$BW$156,match($D358,'Your Portfolio Holdings'!$B$7:$B$156,0),0)&gt;0,PRODUCT(IF(($D$5:$D$2004=$D358)*($C$5:$C$2004="Split")*($B$5:$B$2004&lt;=Dashboard!$C$55)*($B$5:$B$2004&gt;$B358),$J$5:$J$2004,1)),1))</f>
        <v/>
      </c>
      <c r="Z358" s="79">
        <f t="shared" si="12"/>
        <v>0</v>
      </c>
      <c r="AA358" s="79" t="str">
        <f>IF($B357="","",IF(AND($B358&gt;Dashboard!$C$54,$B358&lt;=Dashboard!$C$55,OR($C358="Buy",$C358="Sell",$C358="Dividend",$C358="Return of capital")),MAX(AA$5:AA357)+1,0))</f>
        <v/>
      </c>
      <c r="AB358" s="79" t="str">
        <f>if($B358="","",if($L358=Dashboard!$C$3,"n/a","Currency:"&amp;$L358&amp;Dashboard!$C$3))</f>
        <v/>
      </c>
      <c r="AC358" s="88" t="str">
        <f t="shared" si="13"/>
        <v/>
      </c>
      <c r="AD358" s="89">
        <f t="shared" si="14"/>
        <v>0</v>
      </c>
      <c r="AE358" s="90">
        <f t="shared" si="15"/>
        <v>0</v>
      </c>
    </row>
    <row r="359">
      <c r="A359" s="1"/>
      <c r="B359" s="404"/>
      <c r="C359" s="405"/>
      <c r="D359" s="405"/>
      <c r="E359" s="405"/>
      <c r="F359" s="406"/>
      <c r="G359" s="44">
        <f t="shared" si="1"/>
        <v>0</v>
      </c>
      <c r="H359" s="93"/>
      <c r="I359" s="92"/>
      <c r="J359" s="95"/>
      <c r="K359" s="1"/>
      <c r="L359" s="50" t="str">
        <f t="array" ref="L359">if($B359="","",index(Setup!$C$52:$C$201,match($D359,Setup!$B$52:$B$201,0),0))</f>
        <v/>
      </c>
      <c r="M359" s="52" t="str">
        <f t="shared" si="2"/>
        <v/>
      </c>
      <c r="N359" s="58">
        <f t="shared" si="3"/>
        <v>0</v>
      </c>
      <c r="O359" s="64" t="str">
        <f t="shared" si="4"/>
        <v/>
      </c>
      <c r="P359" s="64">
        <f t="shared" si="5"/>
        <v>0</v>
      </c>
      <c r="Q359" s="64">
        <f t="shared" si="6"/>
        <v>0</v>
      </c>
      <c r="R359" s="68">
        <f t="shared" si="7"/>
        <v>0</v>
      </c>
      <c r="S359" s="68">
        <f t="shared" si="8"/>
        <v>0</v>
      </c>
      <c r="T359" s="71" t="str">
        <f t="shared" si="9"/>
        <v/>
      </c>
      <c r="U359" s="79" t="str">
        <f t="array" ref="U359">IF($B359="","",IF(INDEX('Your Portfolio Holdings'!$BW$7:$BW$156,match($D359,'Your Portfolio Holdings'!$B$7:$B$156,0),0)&gt;0,PRODUCT(IF(($D$5:$D$2004=$D359)*($C$5:$C$2004="Split")*($B$5:$B$2004&lt;=Dashboard!$C$2)*($B$5:$B$2004&gt;$B359),$J$5:$J$2004,1)),1))</f>
        <v/>
      </c>
      <c r="V359" s="79">
        <f t="shared" si="10"/>
        <v>0</v>
      </c>
      <c r="W359" s="79" t="str">
        <f t="array" ref="W359">IF($B359="","",IF(INDEX('Your Portfolio Holdings'!$BW$7:$BW$156,match($D359,'Your Portfolio Holdings'!$B$7:$B$156,0),0)&gt;0,PRODUCT(IF(($D$5:$D$2004=$D359)*($C$5:$C$2004="Split")*($B$5:$B$2004&lt;=Dashboard!$C$54)*($B$5:$B$2004&gt;$B359),$J$5:$J$2004,1)),1))</f>
        <v/>
      </c>
      <c r="X359" s="79">
        <f t="shared" si="11"/>
        <v>0</v>
      </c>
      <c r="Y359" s="79" t="str">
        <f t="array" ref="Y359">IF($B359="","",IF(INDEX('Your Portfolio Holdings'!$BW$7:$BW$156,match($D359,'Your Portfolio Holdings'!$B$7:$B$156,0),0)&gt;0,PRODUCT(IF(($D$5:$D$2004=$D359)*($C$5:$C$2004="Split")*($B$5:$B$2004&lt;=Dashboard!$C$55)*($B$5:$B$2004&gt;$B359),$J$5:$J$2004,1)),1))</f>
        <v/>
      </c>
      <c r="Z359" s="79">
        <f t="shared" si="12"/>
        <v>0</v>
      </c>
      <c r="AA359" s="79" t="str">
        <f>IF($B358="","",IF(AND($B359&gt;Dashboard!$C$54,$B359&lt;=Dashboard!$C$55,OR($C359="Buy",$C359="Sell",$C359="Dividend",$C359="Return of capital")),MAX(AA$5:AA358)+1,0))</f>
        <v/>
      </c>
      <c r="AB359" s="79" t="str">
        <f>if($B359="","",if($L359=Dashboard!$C$3,"n/a","Currency:"&amp;$L359&amp;Dashboard!$C$3))</f>
        <v/>
      </c>
      <c r="AC359" s="88" t="str">
        <f t="shared" si="13"/>
        <v/>
      </c>
      <c r="AD359" s="89">
        <f t="shared" si="14"/>
        <v>0</v>
      </c>
      <c r="AE359" s="90">
        <f t="shared" si="15"/>
        <v>0</v>
      </c>
    </row>
    <row r="360">
      <c r="A360" s="1"/>
      <c r="B360" s="404"/>
      <c r="C360" s="405"/>
      <c r="D360" s="405"/>
      <c r="E360" s="405"/>
      <c r="F360" s="406"/>
      <c r="G360" s="44">
        <f t="shared" si="1"/>
        <v>0</v>
      </c>
      <c r="H360" s="93"/>
      <c r="I360" s="92"/>
      <c r="J360" s="95"/>
      <c r="K360" s="1"/>
      <c r="L360" s="50" t="str">
        <f t="array" ref="L360">if($B360="","",index(Setup!$C$52:$C$201,match($D360,Setup!$B$52:$B$201,0),0))</f>
        <v/>
      </c>
      <c r="M360" s="52" t="str">
        <f t="shared" si="2"/>
        <v/>
      </c>
      <c r="N360" s="58">
        <f t="shared" si="3"/>
        <v>0</v>
      </c>
      <c r="O360" s="64" t="str">
        <f t="shared" si="4"/>
        <v/>
      </c>
      <c r="P360" s="64">
        <f t="shared" si="5"/>
        <v>0</v>
      </c>
      <c r="Q360" s="64">
        <f t="shared" si="6"/>
        <v>0</v>
      </c>
      <c r="R360" s="68">
        <f t="shared" si="7"/>
        <v>0</v>
      </c>
      <c r="S360" s="68">
        <f t="shared" si="8"/>
        <v>0</v>
      </c>
      <c r="T360" s="71" t="str">
        <f t="shared" si="9"/>
        <v/>
      </c>
      <c r="U360" s="79" t="str">
        <f t="array" ref="U360">IF($B360="","",IF(INDEX('Your Portfolio Holdings'!$BW$7:$BW$156,match($D360,'Your Portfolio Holdings'!$B$7:$B$156,0),0)&gt;0,PRODUCT(IF(($D$5:$D$2004=$D360)*($C$5:$C$2004="Split")*($B$5:$B$2004&lt;=Dashboard!$C$2)*($B$5:$B$2004&gt;$B360),$J$5:$J$2004,1)),1))</f>
        <v/>
      </c>
      <c r="V360" s="79">
        <f t="shared" si="10"/>
        <v>0</v>
      </c>
      <c r="W360" s="79" t="str">
        <f t="array" ref="W360">IF($B360="","",IF(INDEX('Your Portfolio Holdings'!$BW$7:$BW$156,match($D360,'Your Portfolio Holdings'!$B$7:$B$156,0),0)&gt;0,PRODUCT(IF(($D$5:$D$2004=$D360)*($C$5:$C$2004="Split")*($B$5:$B$2004&lt;=Dashboard!$C$54)*($B$5:$B$2004&gt;$B360),$J$5:$J$2004,1)),1))</f>
        <v/>
      </c>
      <c r="X360" s="79">
        <f t="shared" si="11"/>
        <v>0</v>
      </c>
      <c r="Y360" s="79" t="str">
        <f t="array" ref="Y360">IF($B360="","",IF(INDEX('Your Portfolio Holdings'!$BW$7:$BW$156,match($D360,'Your Portfolio Holdings'!$B$7:$B$156,0),0)&gt;0,PRODUCT(IF(($D$5:$D$2004=$D360)*($C$5:$C$2004="Split")*($B$5:$B$2004&lt;=Dashboard!$C$55)*($B$5:$B$2004&gt;$B360),$J$5:$J$2004,1)),1))</f>
        <v/>
      </c>
      <c r="Z360" s="79">
        <f t="shared" si="12"/>
        <v>0</v>
      </c>
      <c r="AA360" s="79" t="str">
        <f>IF($B359="","",IF(AND($B360&gt;Dashboard!$C$54,$B360&lt;=Dashboard!$C$55,OR($C360="Buy",$C360="Sell",$C360="Dividend",$C360="Return of capital")),MAX(AA$5:AA359)+1,0))</f>
        <v/>
      </c>
      <c r="AB360" s="79" t="str">
        <f>if($B360="","",if($L360=Dashboard!$C$3,"n/a","Currency:"&amp;$L360&amp;Dashboard!$C$3))</f>
        <v/>
      </c>
      <c r="AC360" s="88" t="str">
        <f t="shared" si="13"/>
        <v/>
      </c>
      <c r="AD360" s="89">
        <f t="shared" si="14"/>
        <v>0</v>
      </c>
      <c r="AE360" s="90">
        <f t="shared" si="15"/>
        <v>0</v>
      </c>
    </row>
    <row r="361">
      <c r="A361" s="1"/>
      <c r="B361" s="404"/>
      <c r="C361" s="405"/>
      <c r="D361" s="405"/>
      <c r="E361" s="405"/>
      <c r="F361" s="406"/>
      <c r="G361" s="44">
        <f t="shared" si="1"/>
        <v>0</v>
      </c>
      <c r="H361" s="93"/>
      <c r="I361" s="92"/>
      <c r="J361" s="95"/>
      <c r="K361" s="1"/>
      <c r="L361" s="50" t="str">
        <f t="array" ref="L361">if($B361="","",index(Setup!$C$52:$C$201,match($D361,Setup!$B$52:$B$201,0),0))</f>
        <v/>
      </c>
      <c r="M361" s="52" t="str">
        <f t="shared" si="2"/>
        <v/>
      </c>
      <c r="N361" s="58">
        <f t="shared" si="3"/>
        <v>0</v>
      </c>
      <c r="O361" s="64" t="str">
        <f t="shared" si="4"/>
        <v/>
      </c>
      <c r="P361" s="64">
        <f t="shared" si="5"/>
        <v>0</v>
      </c>
      <c r="Q361" s="64">
        <f t="shared" si="6"/>
        <v>0</v>
      </c>
      <c r="R361" s="68">
        <f t="shared" si="7"/>
        <v>0</v>
      </c>
      <c r="S361" s="68">
        <f t="shared" si="8"/>
        <v>0</v>
      </c>
      <c r="T361" s="71" t="str">
        <f t="shared" si="9"/>
        <v/>
      </c>
      <c r="U361" s="79" t="str">
        <f t="array" ref="U361">IF($B361="","",IF(INDEX('Your Portfolio Holdings'!$BW$7:$BW$156,match($D361,'Your Portfolio Holdings'!$B$7:$B$156,0),0)&gt;0,PRODUCT(IF(($D$5:$D$2004=$D361)*($C$5:$C$2004="Split")*($B$5:$B$2004&lt;=Dashboard!$C$2)*($B$5:$B$2004&gt;$B361),$J$5:$J$2004,1)),1))</f>
        <v/>
      </c>
      <c r="V361" s="79">
        <f t="shared" si="10"/>
        <v>0</v>
      </c>
      <c r="W361" s="79" t="str">
        <f t="array" ref="W361">IF($B361="","",IF(INDEX('Your Portfolio Holdings'!$BW$7:$BW$156,match($D361,'Your Portfolio Holdings'!$B$7:$B$156,0),0)&gt;0,PRODUCT(IF(($D$5:$D$2004=$D361)*($C$5:$C$2004="Split")*($B$5:$B$2004&lt;=Dashboard!$C$54)*($B$5:$B$2004&gt;$B361),$J$5:$J$2004,1)),1))</f>
        <v/>
      </c>
      <c r="X361" s="79">
        <f t="shared" si="11"/>
        <v>0</v>
      </c>
      <c r="Y361" s="79" t="str">
        <f t="array" ref="Y361">IF($B361="","",IF(INDEX('Your Portfolio Holdings'!$BW$7:$BW$156,match($D361,'Your Portfolio Holdings'!$B$7:$B$156,0),0)&gt;0,PRODUCT(IF(($D$5:$D$2004=$D361)*($C$5:$C$2004="Split")*($B$5:$B$2004&lt;=Dashboard!$C$55)*($B$5:$B$2004&gt;$B361),$J$5:$J$2004,1)),1))</f>
        <v/>
      </c>
      <c r="Z361" s="79">
        <f t="shared" si="12"/>
        <v>0</v>
      </c>
      <c r="AA361" s="79" t="str">
        <f>IF($B360="","",IF(AND($B361&gt;Dashboard!$C$54,$B361&lt;=Dashboard!$C$55,OR($C361="Buy",$C361="Sell",$C361="Dividend",$C361="Return of capital")),MAX(AA$5:AA360)+1,0))</f>
        <v/>
      </c>
      <c r="AB361" s="79" t="str">
        <f>if($B361="","",if($L361=Dashboard!$C$3,"n/a","Currency:"&amp;$L361&amp;Dashboard!$C$3))</f>
        <v/>
      </c>
      <c r="AC361" s="88" t="str">
        <f t="shared" si="13"/>
        <v/>
      </c>
      <c r="AD361" s="89">
        <f t="shared" si="14"/>
        <v>0</v>
      </c>
      <c r="AE361" s="90">
        <f t="shared" si="15"/>
        <v>0</v>
      </c>
    </row>
    <row r="362">
      <c r="A362" s="1"/>
      <c r="B362" s="404"/>
      <c r="C362" s="405"/>
      <c r="D362" s="405"/>
      <c r="E362" s="405"/>
      <c r="F362" s="406"/>
      <c r="G362" s="44">
        <f t="shared" si="1"/>
        <v>0</v>
      </c>
      <c r="H362" s="93"/>
      <c r="I362" s="92"/>
      <c r="J362" s="95"/>
      <c r="K362" s="1"/>
      <c r="L362" s="50" t="str">
        <f t="array" ref="L362">if($B362="","",index(Setup!$C$52:$C$201,match($D362,Setup!$B$52:$B$201,0),0))</f>
        <v/>
      </c>
      <c r="M362" s="52" t="str">
        <f t="shared" si="2"/>
        <v/>
      </c>
      <c r="N362" s="58">
        <f t="shared" si="3"/>
        <v>0</v>
      </c>
      <c r="O362" s="64" t="str">
        <f t="shared" si="4"/>
        <v/>
      </c>
      <c r="P362" s="64">
        <f t="shared" si="5"/>
        <v>0</v>
      </c>
      <c r="Q362" s="64">
        <f t="shared" si="6"/>
        <v>0</v>
      </c>
      <c r="R362" s="68">
        <f t="shared" si="7"/>
        <v>0</v>
      </c>
      <c r="S362" s="68">
        <f t="shared" si="8"/>
        <v>0</v>
      </c>
      <c r="T362" s="71" t="str">
        <f t="shared" si="9"/>
        <v/>
      </c>
      <c r="U362" s="79" t="str">
        <f t="array" ref="U362">IF($B362="","",IF(INDEX('Your Portfolio Holdings'!$BW$7:$BW$156,match($D362,'Your Portfolio Holdings'!$B$7:$B$156,0),0)&gt;0,PRODUCT(IF(($D$5:$D$2004=$D362)*($C$5:$C$2004="Split")*($B$5:$B$2004&lt;=Dashboard!$C$2)*($B$5:$B$2004&gt;$B362),$J$5:$J$2004,1)),1))</f>
        <v/>
      </c>
      <c r="V362" s="79">
        <f t="shared" si="10"/>
        <v>0</v>
      </c>
      <c r="W362" s="79" t="str">
        <f t="array" ref="W362">IF($B362="","",IF(INDEX('Your Portfolio Holdings'!$BW$7:$BW$156,match($D362,'Your Portfolio Holdings'!$B$7:$B$156,0),0)&gt;0,PRODUCT(IF(($D$5:$D$2004=$D362)*($C$5:$C$2004="Split")*($B$5:$B$2004&lt;=Dashboard!$C$54)*($B$5:$B$2004&gt;$B362),$J$5:$J$2004,1)),1))</f>
        <v/>
      </c>
      <c r="X362" s="79">
        <f t="shared" si="11"/>
        <v>0</v>
      </c>
      <c r="Y362" s="79" t="str">
        <f t="array" ref="Y362">IF($B362="","",IF(INDEX('Your Portfolio Holdings'!$BW$7:$BW$156,match($D362,'Your Portfolio Holdings'!$B$7:$B$156,0),0)&gt;0,PRODUCT(IF(($D$5:$D$2004=$D362)*($C$5:$C$2004="Split")*($B$5:$B$2004&lt;=Dashboard!$C$55)*($B$5:$B$2004&gt;$B362),$J$5:$J$2004,1)),1))</f>
        <v/>
      </c>
      <c r="Z362" s="79">
        <f t="shared" si="12"/>
        <v>0</v>
      </c>
      <c r="AA362" s="79" t="str">
        <f>IF($B361="","",IF(AND($B362&gt;Dashboard!$C$54,$B362&lt;=Dashboard!$C$55,OR($C362="Buy",$C362="Sell",$C362="Dividend",$C362="Return of capital")),MAX(AA$5:AA361)+1,0))</f>
        <v/>
      </c>
      <c r="AB362" s="79" t="str">
        <f>if($B362="","",if($L362=Dashboard!$C$3,"n/a","Currency:"&amp;$L362&amp;Dashboard!$C$3))</f>
        <v/>
      </c>
      <c r="AC362" s="88" t="str">
        <f t="shared" si="13"/>
        <v/>
      </c>
      <c r="AD362" s="89">
        <f t="shared" si="14"/>
        <v>0</v>
      </c>
      <c r="AE362" s="90">
        <f t="shared" si="15"/>
        <v>0</v>
      </c>
    </row>
    <row r="363">
      <c r="A363" s="1"/>
      <c r="B363" s="404"/>
      <c r="C363" s="405"/>
      <c r="D363" s="405"/>
      <c r="E363" s="405"/>
      <c r="F363" s="406"/>
      <c r="G363" s="44">
        <f t="shared" si="1"/>
        <v>0</v>
      </c>
      <c r="H363" s="93"/>
      <c r="I363" s="92"/>
      <c r="J363" s="95"/>
      <c r="K363" s="1"/>
      <c r="L363" s="50" t="str">
        <f t="array" ref="L363">if($B363="","",index(Setup!$C$52:$C$201,match($D363,Setup!$B$52:$B$201,0),0))</f>
        <v/>
      </c>
      <c r="M363" s="52" t="str">
        <f t="shared" si="2"/>
        <v/>
      </c>
      <c r="N363" s="58">
        <f t="shared" si="3"/>
        <v>0</v>
      </c>
      <c r="O363" s="64" t="str">
        <f t="shared" si="4"/>
        <v/>
      </c>
      <c r="P363" s="64">
        <f t="shared" si="5"/>
        <v>0</v>
      </c>
      <c r="Q363" s="64">
        <f t="shared" si="6"/>
        <v>0</v>
      </c>
      <c r="R363" s="68">
        <f t="shared" si="7"/>
        <v>0</v>
      </c>
      <c r="S363" s="68">
        <f t="shared" si="8"/>
        <v>0</v>
      </c>
      <c r="T363" s="71" t="str">
        <f t="shared" si="9"/>
        <v/>
      </c>
      <c r="U363" s="79" t="str">
        <f t="array" ref="U363">IF($B363="","",IF(INDEX('Your Portfolio Holdings'!$BW$7:$BW$156,match($D363,'Your Portfolio Holdings'!$B$7:$B$156,0),0)&gt;0,PRODUCT(IF(($D$5:$D$2004=$D363)*($C$5:$C$2004="Split")*($B$5:$B$2004&lt;=Dashboard!$C$2)*($B$5:$B$2004&gt;$B363),$J$5:$J$2004,1)),1))</f>
        <v/>
      </c>
      <c r="V363" s="79">
        <f t="shared" si="10"/>
        <v>0</v>
      </c>
      <c r="W363" s="79" t="str">
        <f t="array" ref="W363">IF($B363="","",IF(INDEX('Your Portfolio Holdings'!$BW$7:$BW$156,match($D363,'Your Portfolio Holdings'!$B$7:$B$156,0),0)&gt;0,PRODUCT(IF(($D$5:$D$2004=$D363)*($C$5:$C$2004="Split")*($B$5:$B$2004&lt;=Dashboard!$C$54)*($B$5:$B$2004&gt;$B363),$J$5:$J$2004,1)),1))</f>
        <v/>
      </c>
      <c r="X363" s="79">
        <f t="shared" si="11"/>
        <v>0</v>
      </c>
      <c r="Y363" s="79" t="str">
        <f t="array" ref="Y363">IF($B363="","",IF(INDEX('Your Portfolio Holdings'!$BW$7:$BW$156,match($D363,'Your Portfolio Holdings'!$B$7:$B$156,0),0)&gt;0,PRODUCT(IF(($D$5:$D$2004=$D363)*($C$5:$C$2004="Split")*($B$5:$B$2004&lt;=Dashboard!$C$55)*($B$5:$B$2004&gt;$B363),$J$5:$J$2004,1)),1))</f>
        <v/>
      </c>
      <c r="Z363" s="79">
        <f t="shared" si="12"/>
        <v>0</v>
      </c>
      <c r="AA363" s="79" t="str">
        <f>IF($B362="","",IF(AND($B363&gt;Dashboard!$C$54,$B363&lt;=Dashboard!$C$55,OR($C363="Buy",$C363="Sell",$C363="Dividend",$C363="Return of capital")),MAX(AA$5:AA362)+1,0))</f>
        <v/>
      </c>
      <c r="AB363" s="79" t="str">
        <f>if($B363="","",if($L363=Dashboard!$C$3,"n/a","Currency:"&amp;$L363&amp;Dashboard!$C$3))</f>
        <v/>
      </c>
      <c r="AC363" s="88" t="str">
        <f t="shared" si="13"/>
        <v/>
      </c>
      <c r="AD363" s="89">
        <f t="shared" si="14"/>
        <v>0</v>
      </c>
      <c r="AE363" s="90">
        <f t="shared" si="15"/>
        <v>0</v>
      </c>
    </row>
    <row r="364">
      <c r="A364" s="1"/>
      <c r="B364" s="404"/>
      <c r="C364" s="405"/>
      <c r="D364" s="405"/>
      <c r="E364" s="405"/>
      <c r="F364" s="406"/>
      <c r="G364" s="44">
        <f t="shared" si="1"/>
        <v>0</v>
      </c>
      <c r="H364" s="93"/>
      <c r="I364" s="92"/>
      <c r="J364" s="95"/>
      <c r="K364" s="1"/>
      <c r="L364" s="50" t="str">
        <f t="array" ref="L364">if($B364="","",index(Setup!$C$52:$C$201,match($D364,Setup!$B$52:$B$201,0),0))</f>
        <v/>
      </c>
      <c r="M364" s="52" t="str">
        <f t="shared" si="2"/>
        <v/>
      </c>
      <c r="N364" s="58">
        <f t="shared" si="3"/>
        <v>0</v>
      </c>
      <c r="O364" s="64" t="str">
        <f t="shared" si="4"/>
        <v/>
      </c>
      <c r="P364" s="64">
        <f t="shared" si="5"/>
        <v>0</v>
      </c>
      <c r="Q364" s="64">
        <f t="shared" si="6"/>
        <v>0</v>
      </c>
      <c r="R364" s="68">
        <f t="shared" si="7"/>
        <v>0</v>
      </c>
      <c r="S364" s="68">
        <f t="shared" si="8"/>
        <v>0</v>
      </c>
      <c r="T364" s="71" t="str">
        <f t="shared" si="9"/>
        <v/>
      </c>
      <c r="U364" s="79" t="str">
        <f t="array" ref="U364">IF($B364="","",IF(INDEX('Your Portfolio Holdings'!$BW$7:$BW$156,match($D364,'Your Portfolio Holdings'!$B$7:$B$156,0),0)&gt;0,PRODUCT(IF(($D$5:$D$2004=$D364)*($C$5:$C$2004="Split")*($B$5:$B$2004&lt;=Dashboard!$C$2)*($B$5:$B$2004&gt;$B364),$J$5:$J$2004,1)),1))</f>
        <v/>
      </c>
      <c r="V364" s="79">
        <f t="shared" si="10"/>
        <v>0</v>
      </c>
      <c r="W364" s="79" t="str">
        <f t="array" ref="W364">IF($B364="","",IF(INDEX('Your Portfolio Holdings'!$BW$7:$BW$156,match($D364,'Your Portfolio Holdings'!$B$7:$B$156,0),0)&gt;0,PRODUCT(IF(($D$5:$D$2004=$D364)*($C$5:$C$2004="Split")*($B$5:$B$2004&lt;=Dashboard!$C$54)*($B$5:$B$2004&gt;$B364),$J$5:$J$2004,1)),1))</f>
        <v/>
      </c>
      <c r="X364" s="79">
        <f t="shared" si="11"/>
        <v>0</v>
      </c>
      <c r="Y364" s="79" t="str">
        <f t="array" ref="Y364">IF($B364="","",IF(INDEX('Your Portfolio Holdings'!$BW$7:$BW$156,match($D364,'Your Portfolio Holdings'!$B$7:$B$156,0),0)&gt;0,PRODUCT(IF(($D$5:$D$2004=$D364)*($C$5:$C$2004="Split")*($B$5:$B$2004&lt;=Dashboard!$C$55)*($B$5:$B$2004&gt;$B364),$J$5:$J$2004,1)),1))</f>
        <v/>
      </c>
      <c r="Z364" s="79">
        <f t="shared" si="12"/>
        <v>0</v>
      </c>
      <c r="AA364" s="79" t="str">
        <f>IF($B363="","",IF(AND($B364&gt;Dashboard!$C$54,$B364&lt;=Dashboard!$C$55,OR($C364="Buy",$C364="Sell",$C364="Dividend",$C364="Return of capital")),MAX(AA$5:AA363)+1,0))</f>
        <v/>
      </c>
      <c r="AB364" s="79" t="str">
        <f>if($B364="","",if($L364=Dashboard!$C$3,"n/a","Currency:"&amp;$L364&amp;Dashboard!$C$3))</f>
        <v/>
      </c>
      <c r="AC364" s="88" t="str">
        <f t="shared" si="13"/>
        <v/>
      </c>
      <c r="AD364" s="89">
        <f t="shared" si="14"/>
        <v>0</v>
      </c>
      <c r="AE364" s="90">
        <f t="shared" si="15"/>
        <v>0</v>
      </c>
    </row>
    <row r="365">
      <c r="A365" s="1"/>
      <c r="B365" s="404"/>
      <c r="C365" s="405"/>
      <c r="D365" s="405"/>
      <c r="E365" s="405"/>
      <c r="F365" s="406"/>
      <c r="G365" s="44">
        <f t="shared" si="1"/>
        <v>0</v>
      </c>
      <c r="H365" s="93"/>
      <c r="I365" s="92"/>
      <c r="J365" s="95"/>
      <c r="K365" s="1"/>
      <c r="L365" s="50" t="str">
        <f t="array" ref="L365">if($B365="","",index(Setup!$C$52:$C$201,match($D365,Setup!$B$52:$B$201,0),0))</f>
        <v/>
      </c>
      <c r="M365" s="52" t="str">
        <f t="shared" si="2"/>
        <v/>
      </c>
      <c r="N365" s="58">
        <f t="shared" si="3"/>
        <v>0</v>
      </c>
      <c r="O365" s="64" t="str">
        <f t="shared" si="4"/>
        <v/>
      </c>
      <c r="P365" s="64">
        <f t="shared" si="5"/>
        <v>0</v>
      </c>
      <c r="Q365" s="64">
        <f t="shared" si="6"/>
        <v>0</v>
      </c>
      <c r="R365" s="68">
        <f t="shared" si="7"/>
        <v>0</v>
      </c>
      <c r="S365" s="68">
        <f t="shared" si="8"/>
        <v>0</v>
      </c>
      <c r="T365" s="71" t="str">
        <f t="shared" si="9"/>
        <v/>
      </c>
      <c r="U365" s="79" t="str">
        <f t="array" ref="U365">IF($B365="","",IF(INDEX('Your Portfolio Holdings'!$BW$7:$BW$156,match($D365,'Your Portfolio Holdings'!$B$7:$B$156,0),0)&gt;0,PRODUCT(IF(($D$5:$D$2004=$D365)*($C$5:$C$2004="Split")*($B$5:$B$2004&lt;=Dashboard!$C$2)*($B$5:$B$2004&gt;$B365),$J$5:$J$2004,1)),1))</f>
        <v/>
      </c>
      <c r="V365" s="79">
        <f t="shared" si="10"/>
        <v>0</v>
      </c>
      <c r="W365" s="79" t="str">
        <f t="array" ref="W365">IF($B365="","",IF(INDEX('Your Portfolio Holdings'!$BW$7:$BW$156,match($D365,'Your Portfolio Holdings'!$B$7:$B$156,0),0)&gt;0,PRODUCT(IF(($D$5:$D$2004=$D365)*($C$5:$C$2004="Split")*($B$5:$B$2004&lt;=Dashboard!$C$54)*($B$5:$B$2004&gt;$B365),$J$5:$J$2004,1)),1))</f>
        <v/>
      </c>
      <c r="X365" s="79">
        <f t="shared" si="11"/>
        <v>0</v>
      </c>
      <c r="Y365" s="79" t="str">
        <f t="array" ref="Y365">IF($B365="","",IF(INDEX('Your Portfolio Holdings'!$BW$7:$BW$156,match($D365,'Your Portfolio Holdings'!$B$7:$B$156,0),0)&gt;0,PRODUCT(IF(($D$5:$D$2004=$D365)*($C$5:$C$2004="Split")*($B$5:$B$2004&lt;=Dashboard!$C$55)*($B$5:$B$2004&gt;$B365),$J$5:$J$2004,1)),1))</f>
        <v/>
      </c>
      <c r="Z365" s="79">
        <f t="shared" si="12"/>
        <v>0</v>
      </c>
      <c r="AA365" s="79" t="str">
        <f>IF($B364="","",IF(AND($B365&gt;Dashboard!$C$54,$B365&lt;=Dashboard!$C$55,OR($C365="Buy",$C365="Sell",$C365="Dividend",$C365="Return of capital")),MAX(AA$5:AA364)+1,0))</f>
        <v/>
      </c>
      <c r="AB365" s="79" t="str">
        <f>if($B365="","",if($L365=Dashboard!$C$3,"n/a","Currency:"&amp;$L365&amp;Dashboard!$C$3))</f>
        <v/>
      </c>
      <c r="AC365" s="88" t="str">
        <f t="shared" si="13"/>
        <v/>
      </c>
      <c r="AD365" s="89">
        <f t="shared" si="14"/>
        <v>0</v>
      </c>
      <c r="AE365" s="90">
        <f t="shared" si="15"/>
        <v>0</v>
      </c>
    </row>
    <row r="366">
      <c r="A366" s="1"/>
      <c r="B366" s="404"/>
      <c r="C366" s="405"/>
      <c r="D366" s="405"/>
      <c r="E366" s="405"/>
      <c r="F366" s="406"/>
      <c r="G366" s="44">
        <f t="shared" si="1"/>
        <v>0</v>
      </c>
      <c r="H366" s="93"/>
      <c r="I366" s="92"/>
      <c r="J366" s="95"/>
      <c r="K366" s="1"/>
      <c r="L366" s="50" t="str">
        <f t="array" ref="L366">if($B366="","",index(Setup!$C$52:$C$201,match($D366,Setup!$B$52:$B$201,0),0))</f>
        <v/>
      </c>
      <c r="M366" s="52" t="str">
        <f t="shared" si="2"/>
        <v/>
      </c>
      <c r="N366" s="58">
        <f t="shared" si="3"/>
        <v>0</v>
      </c>
      <c r="O366" s="64" t="str">
        <f t="shared" si="4"/>
        <v/>
      </c>
      <c r="P366" s="64">
        <f t="shared" si="5"/>
        <v>0</v>
      </c>
      <c r="Q366" s="64">
        <f t="shared" si="6"/>
        <v>0</v>
      </c>
      <c r="R366" s="68">
        <f t="shared" si="7"/>
        <v>0</v>
      </c>
      <c r="S366" s="68">
        <f t="shared" si="8"/>
        <v>0</v>
      </c>
      <c r="T366" s="71" t="str">
        <f t="shared" si="9"/>
        <v/>
      </c>
      <c r="U366" s="79" t="str">
        <f t="array" ref="U366">IF($B366="","",IF(INDEX('Your Portfolio Holdings'!$BW$7:$BW$156,match($D366,'Your Portfolio Holdings'!$B$7:$B$156,0),0)&gt;0,PRODUCT(IF(($D$5:$D$2004=$D366)*($C$5:$C$2004="Split")*($B$5:$B$2004&lt;=Dashboard!$C$2)*($B$5:$B$2004&gt;$B366),$J$5:$J$2004,1)),1))</f>
        <v/>
      </c>
      <c r="V366" s="79">
        <f t="shared" si="10"/>
        <v>0</v>
      </c>
      <c r="W366" s="79" t="str">
        <f t="array" ref="W366">IF($B366="","",IF(INDEX('Your Portfolio Holdings'!$BW$7:$BW$156,match($D366,'Your Portfolio Holdings'!$B$7:$B$156,0),0)&gt;0,PRODUCT(IF(($D$5:$D$2004=$D366)*($C$5:$C$2004="Split")*($B$5:$B$2004&lt;=Dashboard!$C$54)*($B$5:$B$2004&gt;$B366),$J$5:$J$2004,1)),1))</f>
        <v/>
      </c>
      <c r="X366" s="79">
        <f t="shared" si="11"/>
        <v>0</v>
      </c>
      <c r="Y366" s="79" t="str">
        <f t="array" ref="Y366">IF($B366="","",IF(INDEX('Your Portfolio Holdings'!$BW$7:$BW$156,match($D366,'Your Portfolio Holdings'!$B$7:$B$156,0),0)&gt;0,PRODUCT(IF(($D$5:$D$2004=$D366)*($C$5:$C$2004="Split")*($B$5:$B$2004&lt;=Dashboard!$C$55)*($B$5:$B$2004&gt;$B366),$J$5:$J$2004,1)),1))</f>
        <v/>
      </c>
      <c r="Z366" s="79">
        <f t="shared" si="12"/>
        <v>0</v>
      </c>
      <c r="AA366" s="79" t="str">
        <f>IF($B365="","",IF(AND($B366&gt;Dashboard!$C$54,$B366&lt;=Dashboard!$C$55,OR($C366="Buy",$C366="Sell",$C366="Dividend",$C366="Return of capital")),MAX(AA$5:AA365)+1,0))</f>
        <v/>
      </c>
      <c r="AB366" s="79" t="str">
        <f>if($B366="","",if($L366=Dashboard!$C$3,"n/a","Currency:"&amp;$L366&amp;Dashboard!$C$3))</f>
        <v/>
      </c>
      <c r="AC366" s="88" t="str">
        <f t="shared" si="13"/>
        <v/>
      </c>
      <c r="AD366" s="89">
        <f t="shared" si="14"/>
        <v>0</v>
      </c>
      <c r="AE366" s="90">
        <f t="shared" si="15"/>
        <v>0</v>
      </c>
    </row>
    <row r="367">
      <c r="A367" s="1"/>
      <c r="B367" s="404"/>
      <c r="C367" s="405"/>
      <c r="D367" s="405"/>
      <c r="E367" s="405"/>
      <c r="F367" s="406"/>
      <c r="G367" s="44">
        <f t="shared" si="1"/>
        <v>0</v>
      </c>
      <c r="H367" s="93"/>
      <c r="I367" s="92"/>
      <c r="J367" s="95"/>
      <c r="K367" s="1"/>
      <c r="L367" s="50" t="str">
        <f t="array" ref="L367">if($B367="","",index(Setup!$C$52:$C$201,match($D367,Setup!$B$52:$B$201,0),0))</f>
        <v/>
      </c>
      <c r="M367" s="52" t="str">
        <f t="shared" si="2"/>
        <v/>
      </c>
      <c r="N367" s="58">
        <f t="shared" si="3"/>
        <v>0</v>
      </c>
      <c r="O367" s="64" t="str">
        <f t="shared" si="4"/>
        <v/>
      </c>
      <c r="P367" s="64">
        <f t="shared" si="5"/>
        <v>0</v>
      </c>
      <c r="Q367" s="64">
        <f t="shared" si="6"/>
        <v>0</v>
      </c>
      <c r="R367" s="68">
        <f t="shared" si="7"/>
        <v>0</v>
      </c>
      <c r="S367" s="68">
        <f t="shared" si="8"/>
        <v>0</v>
      </c>
      <c r="T367" s="71" t="str">
        <f t="shared" si="9"/>
        <v/>
      </c>
      <c r="U367" s="79" t="str">
        <f t="array" ref="U367">IF($B367="","",IF(INDEX('Your Portfolio Holdings'!$BW$7:$BW$156,match($D367,'Your Portfolio Holdings'!$B$7:$B$156,0),0)&gt;0,PRODUCT(IF(($D$5:$D$2004=$D367)*($C$5:$C$2004="Split")*($B$5:$B$2004&lt;=Dashboard!$C$2)*($B$5:$B$2004&gt;$B367),$J$5:$J$2004,1)),1))</f>
        <v/>
      </c>
      <c r="V367" s="79">
        <f t="shared" si="10"/>
        <v>0</v>
      </c>
      <c r="W367" s="79" t="str">
        <f t="array" ref="W367">IF($B367="","",IF(INDEX('Your Portfolio Holdings'!$BW$7:$BW$156,match($D367,'Your Portfolio Holdings'!$B$7:$B$156,0),0)&gt;0,PRODUCT(IF(($D$5:$D$2004=$D367)*($C$5:$C$2004="Split")*($B$5:$B$2004&lt;=Dashboard!$C$54)*($B$5:$B$2004&gt;$B367),$J$5:$J$2004,1)),1))</f>
        <v/>
      </c>
      <c r="X367" s="79">
        <f t="shared" si="11"/>
        <v>0</v>
      </c>
      <c r="Y367" s="79" t="str">
        <f t="array" ref="Y367">IF($B367="","",IF(INDEX('Your Portfolio Holdings'!$BW$7:$BW$156,match($D367,'Your Portfolio Holdings'!$B$7:$B$156,0),0)&gt;0,PRODUCT(IF(($D$5:$D$2004=$D367)*($C$5:$C$2004="Split")*($B$5:$B$2004&lt;=Dashboard!$C$55)*($B$5:$B$2004&gt;$B367),$J$5:$J$2004,1)),1))</f>
        <v/>
      </c>
      <c r="Z367" s="79">
        <f t="shared" si="12"/>
        <v>0</v>
      </c>
      <c r="AA367" s="79" t="str">
        <f>IF($B366="","",IF(AND($B367&gt;Dashboard!$C$54,$B367&lt;=Dashboard!$C$55,OR($C367="Buy",$C367="Sell",$C367="Dividend",$C367="Return of capital")),MAX(AA$5:AA366)+1,0))</f>
        <v/>
      </c>
      <c r="AB367" s="79" t="str">
        <f>if($B367="","",if($L367=Dashboard!$C$3,"n/a","Currency:"&amp;$L367&amp;Dashboard!$C$3))</f>
        <v/>
      </c>
      <c r="AC367" s="88" t="str">
        <f t="shared" si="13"/>
        <v/>
      </c>
      <c r="AD367" s="89">
        <f t="shared" si="14"/>
        <v>0</v>
      </c>
      <c r="AE367" s="90">
        <f t="shared" si="15"/>
        <v>0</v>
      </c>
    </row>
    <row r="368">
      <c r="A368" s="1"/>
      <c r="B368" s="404"/>
      <c r="C368" s="405"/>
      <c r="D368" s="405"/>
      <c r="E368" s="405"/>
      <c r="F368" s="406"/>
      <c r="G368" s="44">
        <f t="shared" si="1"/>
        <v>0</v>
      </c>
      <c r="H368" s="93"/>
      <c r="I368" s="92"/>
      <c r="J368" s="95"/>
      <c r="K368" s="1"/>
      <c r="L368" s="50" t="str">
        <f t="array" ref="L368">if($B368="","",index(Setup!$C$52:$C$201,match($D368,Setup!$B$52:$B$201,0),0))</f>
        <v/>
      </c>
      <c r="M368" s="52" t="str">
        <f t="shared" si="2"/>
        <v/>
      </c>
      <c r="N368" s="58">
        <f t="shared" si="3"/>
        <v>0</v>
      </c>
      <c r="O368" s="64" t="str">
        <f t="shared" si="4"/>
        <v/>
      </c>
      <c r="P368" s="64">
        <f t="shared" si="5"/>
        <v>0</v>
      </c>
      <c r="Q368" s="64">
        <f t="shared" si="6"/>
        <v>0</v>
      </c>
      <c r="R368" s="68">
        <f t="shared" si="7"/>
        <v>0</v>
      </c>
      <c r="S368" s="68">
        <f t="shared" si="8"/>
        <v>0</v>
      </c>
      <c r="T368" s="71" t="str">
        <f t="shared" si="9"/>
        <v/>
      </c>
      <c r="U368" s="79" t="str">
        <f t="array" ref="U368">IF($B368="","",IF(INDEX('Your Portfolio Holdings'!$BW$7:$BW$156,match($D368,'Your Portfolio Holdings'!$B$7:$B$156,0),0)&gt;0,PRODUCT(IF(($D$5:$D$2004=$D368)*($C$5:$C$2004="Split")*($B$5:$B$2004&lt;=Dashboard!$C$2)*($B$5:$B$2004&gt;$B368),$J$5:$J$2004,1)),1))</f>
        <v/>
      </c>
      <c r="V368" s="79">
        <f t="shared" si="10"/>
        <v>0</v>
      </c>
      <c r="W368" s="79" t="str">
        <f t="array" ref="W368">IF($B368="","",IF(INDEX('Your Portfolio Holdings'!$BW$7:$BW$156,match($D368,'Your Portfolio Holdings'!$B$7:$B$156,0),0)&gt;0,PRODUCT(IF(($D$5:$D$2004=$D368)*($C$5:$C$2004="Split")*($B$5:$B$2004&lt;=Dashboard!$C$54)*($B$5:$B$2004&gt;$B368),$J$5:$J$2004,1)),1))</f>
        <v/>
      </c>
      <c r="X368" s="79">
        <f t="shared" si="11"/>
        <v>0</v>
      </c>
      <c r="Y368" s="79" t="str">
        <f t="array" ref="Y368">IF($B368="","",IF(INDEX('Your Portfolio Holdings'!$BW$7:$BW$156,match($D368,'Your Portfolio Holdings'!$B$7:$B$156,0),0)&gt;0,PRODUCT(IF(($D$5:$D$2004=$D368)*($C$5:$C$2004="Split")*($B$5:$B$2004&lt;=Dashboard!$C$55)*($B$5:$B$2004&gt;$B368),$J$5:$J$2004,1)),1))</f>
        <v/>
      </c>
      <c r="Z368" s="79">
        <f t="shared" si="12"/>
        <v>0</v>
      </c>
      <c r="AA368" s="79" t="str">
        <f>IF($B367="","",IF(AND($B368&gt;Dashboard!$C$54,$B368&lt;=Dashboard!$C$55,OR($C368="Buy",$C368="Sell",$C368="Dividend",$C368="Return of capital")),MAX(AA$5:AA367)+1,0))</f>
        <v/>
      </c>
      <c r="AB368" s="79" t="str">
        <f>if($B368="","",if($L368=Dashboard!$C$3,"n/a","Currency:"&amp;$L368&amp;Dashboard!$C$3))</f>
        <v/>
      </c>
      <c r="AC368" s="88" t="str">
        <f t="shared" si="13"/>
        <v/>
      </c>
      <c r="AD368" s="89">
        <f t="shared" si="14"/>
        <v>0</v>
      </c>
      <c r="AE368" s="90">
        <f t="shared" si="15"/>
        <v>0</v>
      </c>
    </row>
    <row r="369">
      <c r="A369" s="1"/>
      <c r="B369" s="404"/>
      <c r="C369" s="405"/>
      <c r="D369" s="405"/>
      <c r="E369" s="405"/>
      <c r="F369" s="406"/>
      <c r="G369" s="44">
        <f t="shared" si="1"/>
        <v>0</v>
      </c>
      <c r="H369" s="93"/>
      <c r="I369" s="92"/>
      <c r="J369" s="95"/>
      <c r="K369" s="1"/>
      <c r="L369" s="50" t="str">
        <f t="array" ref="L369">if($B369="","",index(Setup!$C$52:$C$201,match($D369,Setup!$B$52:$B$201,0),0))</f>
        <v/>
      </c>
      <c r="M369" s="52" t="str">
        <f t="shared" si="2"/>
        <v/>
      </c>
      <c r="N369" s="58">
        <f t="shared" si="3"/>
        <v>0</v>
      </c>
      <c r="O369" s="64" t="str">
        <f t="shared" si="4"/>
        <v/>
      </c>
      <c r="P369" s="64">
        <f t="shared" si="5"/>
        <v>0</v>
      </c>
      <c r="Q369" s="64">
        <f t="shared" si="6"/>
        <v>0</v>
      </c>
      <c r="R369" s="68">
        <f t="shared" si="7"/>
        <v>0</v>
      </c>
      <c r="S369" s="68">
        <f t="shared" si="8"/>
        <v>0</v>
      </c>
      <c r="T369" s="71" t="str">
        <f t="shared" si="9"/>
        <v/>
      </c>
      <c r="U369" s="79" t="str">
        <f t="array" ref="U369">IF($B369="","",IF(INDEX('Your Portfolio Holdings'!$BW$7:$BW$156,match($D369,'Your Portfolio Holdings'!$B$7:$B$156,0),0)&gt;0,PRODUCT(IF(($D$5:$D$2004=$D369)*($C$5:$C$2004="Split")*($B$5:$B$2004&lt;=Dashboard!$C$2)*($B$5:$B$2004&gt;$B369),$J$5:$J$2004,1)),1))</f>
        <v/>
      </c>
      <c r="V369" s="79">
        <f t="shared" si="10"/>
        <v>0</v>
      </c>
      <c r="W369" s="79" t="str">
        <f t="array" ref="W369">IF($B369="","",IF(INDEX('Your Portfolio Holdings'!$BW$7:$BW$156,match($D369,'Your Portfolio Holdings'!$B$7:$B$156,0),0)&gt;0,PRODUCT(IF(($D$5:$D$2004=$D369)*($C$5:$C$2004="Split")*($B$5:$B$2004&lt;=Dashboard!$C$54)*($B$5:$B$2004&gt;$B369),$J$5:$J$2004,1)),1))</f>
        <v/>
      </c>
      <c r="X369" s="79">
        <f t="shared" si="11"/>
        <v>0</v>
      </c>
      <c r="Y369" s="79" t="str">
        <f t="array" ref="Y369">IF($B369="","",IF(INDEX('Your Portfolio Holdings'!$BW$7:$BW$156,match($D369,'Your Portfolio Holdings'!$B$7:$B$156,0),0)&gt;0,PRODUCT(IF(($D$5:$D$2004=$D369)*($C$5:$C$2004="Split")*($B$5:$B$2004&lt;=Dashboard!$C$55)*($B$5:$B$2004&gt;$B369),$J$5:$J$2004,1)),1))</f>
        <v/>
      </c>
      <c r="Z369" s="79">
        <f t="shared" si="12"/>
        <v>0</v>
      </c>
      <c r="AA369" s="79" t="str">
        <f>IF($B368="","",IF(AND($B369&gt;Dashboard!$C$54,$B369&lt;=Dashboard!$C$55,OR($C369="Buy",$C369="Sell",$C369="Dividend",$C369="Return of capital")),MAX(AA$5:AA368)+1,0))</f>
        <v/>
      </c>
      <c r="AB369" s="79" t="str">
        <f>if($B369="","",if($L369=Dashboard!$C$3,"n/a","Currency:"&amp;$L369&amp;Dashboard!$C$3))</f>
        <v/>
      </c>
      <c r="AC369" s="88" t="str">
        <f t="shared" si="13"/>
        <v/>
      </c>
      <c r="AD369" s="89">
        <f t="shared" si="14"/>
        <v>0</v>
      </c>
      <c r="AE369" s="90">
        <f t="shared" si="15"/>
        <v>0</v>
      </c>
    </row>
    <row r="370">
      <c r="A370" s="1"/>
      <c r="B370" s="404"/>
      <c r="C370" s="405"/>
      <c r="D370" s="405"/>
      <c r="E370" s="405"/>
      <c r="F370" s="406"/>
      <c r="G370" s="44">
        <f t="shared" si="1"/>
        <v>0</v>
      </c>
      <c r="H370" s="93"/>
      <c r="I370" s="92"/>
      <c r="J370" s="95"/>
      <c r="K370" s="1"/>
      <c r="L370" s="50" t="str">
        <f t="array" ref="L370">if($B370="","",index(Setup!$C$52:$C$201,match($D370,Setup!$B$52:$B$201,0),0))</f>
        <v/>
      </c>
      <c r="M370" s="52" t="str">
        <f t="shared" si="2"/>
        <v/>
      </c>
      <c r="N370" s="58">
        <f t="shared" si="3"/>
        <v>0</v>
      </c>
      <c r="O370" s="64" t="str">
        <f t="shared" si="4"/>
        <v/>
      </c>
      <c r="P370" s="64">
        <f t="shared" si="5"/>
        <v>0</v>
      </c>
      <c r="Q370" s="64">
        <f t="shared" si="6"/>
        <v>0</v>
      </c>
      <c r="R370" s="68">
        <f t="shared" si="7"/>
        <v>0</v>
      </c>
      <c r="S370" s="68">
        <f t="shared" si="8"/>
        <v>0</v>
      </c>
      <c r="T370" s="71" t="str">
        <f t="shared" si="9"/>
        <v/>
      </c>
      <c r="U370" s="79" t="str">
        <f t="array" ref="U370">IF($B370="","",IF(INDEX('Your Portfolio Holdings'!$BW$7:$BW$156,match($D370,'Your Portfolio Holdings'!$B$7:$B$156,0),0)&gt;0,PRODUCT(IF(($D$5:$D$2004=$D370)*($C$5:$C$2004="Split")*($B$5:$B$2004&lt;=Dashboard!$C$2)*($B$5:$B$2004&gt;$B370),$J$5:$J$2004,1)),1))</f>
        <v/>
      </c>
      <c r="V370" s="79">
        <f t="shared" si="10"/>
        <v>0</v>
      </c>
      <c r="W370" s="79" t="str">
        <f t="array" ref="W370">IF($B370="","",IF(INDEX('Your Portfolio Holdings'!$BW$7:$BW$156,match($D370,'Your Portfolio Holdings'!$B$7:$B$156,0),0)&gt;0,PRODUCT(IF(($D$5:$D$2004=$D370)*($C$5:$C$2004="Split")*($B$5:$B$2004&lt;=Dashboard!$C$54)*($B$5:$B$2004&gt;$B370),$J$5:$J$2004,1)),1))</f>
        <v/>
      </c>
      <c r="X370" s="79">
        <f t="shared" si="11"/>
        <v>0</v>
      </c>
      <c r="Y370" s="79" t="str">
        <f t="array" ref="Y370">IF($B370="","",IF(INDEX('Your Portfolio Holdings'!$BW$7:$BW$156,match($D370,'Your Portfolio Holdings'!$B$7:$B$156,0),0)&gt;0,PRODUCT(IF(($D$5:$D$2004=$D370)*($C$5:$C$2004="Split")*($B$5:$B$2004&lt;=Dashboard!$C$55)*($B$5:$B$2004&gt;$B370),$J$5:$J$2004,1)),1))</f>
        <v/>
      </c>
      <c r="Z370" s="79">
        <f t="shared" si="12"/>
        <v>0</v>
      </c>
      <c r="AA370" s="79" t="str">
        <f>IF($B369="","",IF(AND($B370&gt;Dashboard!$C$54,$B370&lt;=Dashboard!$C$55,OR($C370="Buy",$C370="Sell",$C370="Dividend",$C370="Return of capital")),MAX(AA$5:AA369)+1,0))</f>
        <v/>
      </c>
      <c r="AB370" s="79" t="str">
        <f>if($B370="","",if($L370=Dashboard!$C$3,"n/a","Currency:"&amp;$L370&amp;Dashboard!$C$3))</f>
        <v/>
      </c>
      <c r="AC370" s="88" t="str">
        <f t="shared" si="13"/>
        <v/>
      </c>
      <c r="AD370" s="89">
        <f t="shared" si="14"/>
        <v>0</v>
      </c>
      <c r="AE370" s="90">
        <f t="shared" si="15"/>
        <v>0</v>
      </c>
    </row>
    <row r="371">
      <c r="A371" s="1"/>
      <c r="B371" s="404"/>
      <c r="C371" s="405"/>
      <c r="D371" s="405"/>
      <c r="E371" s="405"/>
      <c r="F371" s="406"/>
      <c r="G371" s="44">
        <f t="shared" si="1"/>
        <v>0</v>
      </c>
      <c r="H371" s="93"/>
      <c r="I371" s="92"/>
      <c r="J371" s="95"/>
      <c r="K371" s="1"/>
      <c r="L371" s="50" t="str">
        <f t="array" ref="L371">if($B371="","",index(Setup!$C$52:$C$201,match($D371,Setup!$B$52:$B$201,0),0))</f>
        <v/>
      </c>
      <c r="M371" s="52" t="str">
        <f t="shared" si="2"/>
        <v/>
      </c>
      <c r="N371" s="58">
        <f t="shared" si="3"/>
        <v>0</v>
      </c>
      <c r="O371" s="64" t="str">
        <f t="shared" si="4"/>
        <v/>
      </c>
      <c r="P371" s="64">
        <f t="shared" si="5"/>
        <v>0</v>
      </c>
      <c r="Q371" s="64">
        <f t="shared" si="6"/>
        <v>0</v>
      </c>
      <c r="R371" s="68">
        <f t="shared" si="7"/>
        <v>0</v>
      </c>
      <c r="S371" s="68">
        <f t="shared" si="8"/>
        <v>0</v>
      </c>
      <c r="T371" s="71" t="str">
        <f t="shared" si="9"/>
        <v/>
      </c>
      <c r="U371" s="79" t="str">
        <f t="array" ref="U371">IF($B371="","",IF(INDEX('Your Portfolio Holdings'!$BW$7:$BW$156,match($D371,'Your Portfolio Holdings'!$B$7:$B$156,0),0)&gt;0,PRODUCT(IF(($D$5:$D$2004=$D371)*($C$5:$C$2004="Split")*($B$5:$B$2004&lt;=Dashboard!$C$2)*($B$5:$B$2004&gt;$B371),$J$5:$J$2004,1)),1))</f>
        <v/>
      </c>
      <c r="V371" s="79">
        <f t="shared" si="10"/>
        <v>0</v>
      </c>
      <c r="W371" s="79" t="str">
        <f t="array" ref="W371">IF($B371="","",IF(INDEX('Your Portfolio Holdings'!$BW$7:$BW$156,match($D371,'Your Portfolio Holdings'!$B$7:$B$156,0),0)&gt;0,PRODUCT(IF(($D$5:$D$2004=$D371)*($C$5:$C$2004="Split")*($B$5:$B$2004&lt;=Dashboard!$C$54)*($B$5:$B$2004&gt;$B371),$J$5:$J$2004,1)),1))</f>
        <v/>
      </c>
      <c r="X371" s="79">
        <f t="shared" si="11"/>
        <v>0</v>
      </c>
      <c r="Y371" s="79" t="str">
        <f t="array" ref="Y371">IF($B371="","",IF(INDEX('Your Portfolio Holdings'!$BW$7:$BW$156,match($D371,'Your Portfolio Holdings'!$B$7:$B$156,0),0)&gt;0,PRODUCT(IF(($D$5:$D$2004=$D371)*($C$5:$C$2004="Split")*($B$5:$B$2004&lt;=Dashboard!$C$55)*($B$5:$B$2004&gt;$B371),$J$5:$J$2004,1)),1))</f>
        <v/>
      </c>
      <c r="Z371" s="79">
        <f t="shared" si="12"/>
        <v>0</v>
      </c>
      <c r="AA371" s="79" t="str">
        <f>IF($B370="","",IF(AND($B371&gt;Dashboard!$C$54,$B371&lt;=Dashboard!$C$55,OR($C371="Buy",$C371="Sell",$C371="Dividend",$C371="Return of capital")),MAX(AA$5:AA370)+1,0))</f>
        <v/>
      </c>
      <c r="AB371" s="79" t="str">
        <f>if($B371="","",if($L371=Dashboard!$C$3,"n/a","Currency:"&amp;$L371&amp;Dashboard!$C$3))</f>
        <v/>
      </c>
      <c r="AC371" s="88" t="str">
        <f t="shared" si="13"/>
        <v/>
      </c>
      <c r="AD371" s="89">
        <f t="shared" si="14"/>
        <v>0</v>
      </c>
      <c r="AE371" s="90">
        <f t="shared" si="15"/>
        <v>0</v>
      </c>
    </row>
    <row r="372">
      <c r="A372" s="1"/>
      <c r="B372" s="404"/>
      <c r="C372" s="405"/>
      <c r="D372" s="405"/>
      <c r="E372" s="405"/>
      <c r="F372" s="406"/>
      <c r="G372" s="44">
        <f t="shared" si="1"/>
        <v>0</v>
      </c>
      <c r="H372" s="93"/>
      <c r="I372" s="92"/>
      <c r="J372" s="95"/>
      <c r="K372" s="1"/>
      <c r="L372" s="50" t="str">
        <f t="array" ref="L372">if($B372="","",index(Setup!$C$52:$C$201,match($D372,Setup!$B$52:$B$201,0),0))</f>
        <v/>
      </c>
      <c r="M372" s="52" t="str">
        <f t="shared" si="2"/>
        <v/>
      </c>
      <c r="N372" s="58">
        <f t="shared" si="3"/>
        <v>0</v>
      </c>
      <c r="O372" s="64" t="str">
        <f t="shared" si="4"/>
        <v/>
      </c>
      <c r="P372" s="64">
        <f t="shared" si="5"/>
        <v>0</v>
      </c>
      <c r="Q372" s="64">
        <f t="shared" si="6"/>
        <v>0</v>
      </c>
      <c r="R372" s="68">
        <f t="shared" si="7"/>
        <v>0</v>
      </c>
      <c r="S372" s="68">
        <f t="shared" si="8"/>
        <v>0</v>
      </c>
      <c r="T372" s="71" t="str">
        <f t="shared" si="9"/>
        <v/>
      </c>
      <c r="U372" s="79" t="str">
        <f t="array" ref="U372">IF($B372="","",IF(INDEX('Your Portfolio Holdings'!$BW$7:$BW$156,match($D372,'Your Portfolio Holdings'!$B$7:$B$156,0),0)&gt;0,PRODUCT(IF(($D$5:$D$2004=$D372)*($C$5:$C$2004="Split")*($B$5:$B$2004&lt;=Dashboard!$C$2)*($B$5:$B$2004&gt;$B372),$J$5:$J$2004,1)),1))</f>
        <v/>
      </c>
      <c r="V372" s="79">
        <f t="shared" si="10"/>
        <v>0</v>
      </c>
      <c r="W372" s="79" t="str">
        <f t="array" ref="W372">IF($B372="","",IF(INDEX('Your Portfolio Holdings'!$BW$7:$BW$156,match($D372,'Your Portfolio Holdings'!$B$7:$B$156,0),0)&gt;0,PRODUCT(IF(($D$5:$D$2004=$D372)*($C$5:$C$2004="Split")*($B$5:$B$2004&lt;=Dashboard!$C$54)*($B$5:$B$2004&gt;$B372),$J$5:$J$2004,1)),1))</f>
        <v/>
      </c>
      <c r="X372" s="79">
        <f t="shared" si="11"/>
        <v>0</v>
      </c>
      <c r="Y372" s="79" t="str">
        <f t="array" ref="Y372">IF($B372="","",IF(INDEX('Your Portfolio Holdings'!$BW$7:$BW$156,match($D372,'Your Portfolio Holdings'!$B$7:$B$156,0),0)&gt;0,PRODUCT(IF(($D$5:$D$2004=$D372)*($C$5:$C$2004="Split")*($B$5:$B$2004&lt;=Dashboard!$C$55)*($B$5:$B$2004&gt;$B372),$J$5:$J$2004,1)),1))</f>
        <v/>
      </c>
      <c r="Z372" s="79">
        <f t="shared" si="12"/>
        <v>0</v>
      </c>
      <c r="AA372" s="79" t="str">
        <f>IF($B371="","",IF(AND($B372&gt;Dashboard!$C$54,$B372&lt;=Dashboard!$C$55,OR($C372="Buy",$C372="Sell",$C372="Dividend",$C372="Return of capital")),MAX(AA$5:AA371)+1,0))</f>
        <v/>
      </c>
      <c r="AB372" s="79" t="str">
        <f>if($B372="","",if($L372=Dashboard!$C$3,"n/a","Currency:"&amp;$L372&amp;Dashboard!$C$3))</f>
        <v/>
      </c>
      <c r="AC372" s="88" t="str">
        <f t="shared" si="13"/>
        <v/>
      </c>
      <c r="AD372" s="89">
        <f t="shared" si="14"/>
        <v>0</v>
      </c>
      <c r="AE372" s="90">
        <f t="shared" si="15"/>
        <v>0</v>
      </c>
    </row>
    <row r="373">
      <c r="A373" s="1"/>
      <c r="B373" s="404"/>
      <c r="C373" s="405"/>
      <c r="D373" s="405"/>
      <c r="E373" s="405"/>
      <c r="F373" s="406"/>
      <c r="G373" s="44">
        <f t="shared" si="1"/>
        <v>0</v>
      </c>
      <c r="H373" s="93"/>
      <c r="I373" s="92"/>
      <c r="J373" s="95"/>
      <c r="K373" s="1"/>
      <c r="L373" s="50" t="str">
        <f t="array" ref="L373">if($B373="","",index(Setup!$C$52:$C$201,match($D373,Setup!$B$52:$B$201,0),0))</f>
        <v/>
      </c>
      <c r="M373" s="52" t="str">
        <f t="shared" si="2"/>
        <v/>
      </c>
      <c r="N373" s="58">
        <f t="shared" si="3"/>
        <v>0</v>
      </c>
      <c r="O373" s="64" t="str">
        <f t="shared" si="4"/>
        <v/>
      </c>
      <c r="P373" s="64">
        <f t="shared" si="5"/>
        <v>0</v>
      </c>
      <c r="Q373" s="64">
        <f t="shared" si="6"/>
        <v>0</v>
      </c>
      <c r="R373" s="68">
        <f t="shared" si="7"/>
        <v>0</v>
      </c>
      <c r="S373" s="68">
        <f t="shared" si="8"/>
        <v>0</v>
      </c>
      <c r="T373" s="71" t="str">
        <f t="shared" si="9"/>
        <v/>
      </c>
      <c r="U373" s="79" t="str">
        <f t="array" ref="U373">IF($B373="","",IF(INDEX('Your Portfolio Holdings'!$BW$7:$BW$156,match($D373,'Your Portfolio Holdings'!$B$7:$B$156,0),0)&gt;0,PRODUCT(IF(($D$5:$D$2004=$D373)*($C$5:$C$2004="Split")*($B$5:$B$2004&lt;=Dashboard!$C$2)*($B$5:$B$2004&gt;$B373),$J$5:$J$2004,1)),1))</f>
        <v/>
      </c>
      <c r="V373" s="79">
        <f t="shared" si="10"/>
        <v>0</v>
      </c>
      <c r="W373" s="79" t="str">
        <f t="array" ref="W373">IF($B373="","",IF(INDEX('Your Portfolio Holdings'!$BW$7:$BW$156,match($D373,'Your Portfolio Holdings'!$B$7:$B$156,0),0)&gt;0,PRODUCT(IF(($D$5:$D$2004=$D373)*($C$5:$C$2004="Split")*($B$5:$B$2004&lt;=Dashboard!$C$54)*($B$5:$B$2004&gt;$B373),$J$5:$J$2004,1)),1))</f>
        <v/>
      </c>
      <c r="X373" s="79">
        <f t="shared" si="11"/>
        <v>0</v>
      </c>
      <c r="Y373" s="79" t="str">
        <f t="array" ref="Y373">IF($B373="","",IF(INDEX('Your Portfolio Holdings'!$BW$7:$BW$156,match($D373,'Your Portfolio Holdings'!$B$7:$B$156,0),0)&gt;0,PRODUCT(IF(($D$5:$D$2004=$D373)*($C$5:$C$2004="Split")*($B$5:$B$2004&lt;=Dashboard!$C$55)*($B$5:$B$2004&gt;$B373),$J$5:$J$2004,1)),1))</f>
        <v/>
      </c>
      <c r="Z373" s="79">
        <f t="shared" si="12"/>
        <v>0</v>
      </c>
      <c r="AA373" s="79" t="str">
        <f>IF($B372="","",IF(AND($B373&gt;Dashboard!$C$54,$B373&lt;=Dashboard!$C$55,OR($C373="Buy",$C373="Sell",$C373="Dividend",$C373="Return of capital")),MAX(AA$5:AA372)+1,0))</f>
        <v/>
      </c>
      <c r="AB373" s="79" t="str">
        <f>if($B373="","",if($L373=Dashboard!$C$3,"n/a","Currency:"&amp;$L373&amp;Dashboard!$C$3))</f>
        <v/>
      </c>
      <c r="AC373" s="88" t="str">
        <f t="shared" si="13"/>
        <v/>
      </c>
      <c r="AD373" s="89">
        <f t="shared" si="14"/>
        <v>0</v>
      </c>
      <c r="AE373" s="90">
        <f t="shared" si="15"/>
        <v>0</v>
      </c>
    </row>
    <row r="374">
      <c r="A374" s="1"/>
      <c r="B374" s="404"/>
      <c r="C374" s="405"/>
      <c r="D374" s="405"/>
      <c r="E374" s="405"/>
      <c r="F374" s="406"/>
      <c r="G374" s="44">
        <f t="shared" si="1"/>
        <v>0</v>
      </c>
      <c r="H374" s="93"/>
      <c r="I374" s="92"/>
      <c r="J374" s="95"/>
      <c r="K374" s="1"/>
      <c r="L374" s="50" t="str">
        <f t="array" ref="L374">if($B374="","",index(Setup!$C$52:$C$201,match($D374,Setup!$B$52:$B$201,0),0))</f>
        <v/>
      </c>
      <c r="M374" s="52" t="str">
        <f t="shared" si="2"/>
        <v/>
      </c>
      <c r="N374" s="58">
        <f t="shared" si="3"/>
        <v>0</v>
      </c>
      <c r="O374" s="64" t="str">
        <f t="shared" si="4"/>
        <v/>
      </c>
      <c r="P374" s="64">
        <f t="shared" si="5"/>
        <v>0</v>
      </c>
      <c r="Q374" s="64">
        <f t="shared" si="6"/>
        <v>0</v>
      </c>
      <c r="R374" s="68">
        <f t="shared" si="7"/>
        <v>0</v>
      </c>
      <c r="S374" s="68">
        <f t="shared" si="8"/>
        <v>0</v>
      </c>
      <c r="T374" s="71" t="str">
        <f t="shared" si="9"/>
        <v/>
      </c>
      <c r="U374" s="79" t="str">
        <f t="array" ref="U374">IF($B374="","",IF(INDEX('Your Portfolio Holdings'!$BW$7:$BW$156,match($D374,'Your Portfolio Holdings'!$B$7:$B$156,0),0)&gt;0,PRODUCT(IF(($D$5:$D$2004=$D374)*($C$5:$C$2004="Split")*($B$5:$B$2004&lt;=Dashboard!$C$2)*($B$5:$B$2004&gt;$B374),$J$5:$J$2004,1)),1))</f>
        <v/>
      </c>
      <c r="V374" s="79">
        <f t="shared" si="10"/>
        <v>0</v>
      </c>
      <c r="W374" s="79" t="str">
        <f t="array" ref="W374">IF($B374="","",IF(INDEX('Your Portfolio Holdings'!$BW$7:$BW$156,match($D374,'Your Portfolio Holdings'!$B$7:$B$156,0),0)&gt;0,PRODUCT(IF(($D$5:$D$2004=$D374)*($C$5:$C$2004="Split")*($B$5:$B$2004&lt;=Dashboard!$C$54)*($B$5:$B$2004&gt;$B374),$J$5:$J$2004,1)),1))</f>
        <v/>
      </c>
      <c r="X374" s="79">
        <f t="shared" si="11"/>
        <v>0</v>
      </c>
      <c r="Y374" s="79" t="str">
        <f t="array" ref="Y374">IF($B374="","",IF(INDEX('Your Portfolio Holdings'!$BW$7:$BW$156,match($D374,'Your Portfolio Holdings'!$B$7:$B$156,0),0)&gt;0,PRODUCT(IF(($D$5:$D$2004=$D374)*($C$5:$C$2004="Split")*($B$5:$B$2004&lt;=Dashboard!$C$55)*($B$5:$B$2004&gt;$B374),$J$5:$J$2004,1)),1))</f>
        <v/>
      </c>
      <c r="Z374" s="79">
        <f t="shared" si="12"/>
        <v>0</v>
      </c>
      <c r="AA374" s="79" t="str">
        <f>IF($B373="","",IF(AND($B374&gt;Dashboard!$C$54,$B374&lt;=Dashboard!$C$55,OR($C374="Buy",$C374="Sell",$C374="Dividend",$C374="Return of capital")),MAX(AA$5:AA373)+1,0))</f>
        <v/>
      </c>
      <c r="AB374" s="79" t="str">
        <f>if($B374="","",if($L374=Dashboard!$C$3,"n/a","Currency:"&amp;$L374&amp;Dashboard!$C$3))</f>
        <v/>
      </c>
      <c r="AC374" s="88" t="str">
        <f t="shared" si="13"/>
        <v/>
      </c>
      <c r="AD374" s="89">
        <f t="shared" si="14"/>
        <v>0</v>
      </c>
      <c r="AE374" s="90">
        <f t="shared" si="15"/>
        <v>0</v>
      </c>
    </row>
    <row r="375">
      <c r="A375" s="1"/>
      <c r="B375" s="404"/>
      <c r="C375" s="405"/>
      <c r="D375" s="405"/>
      <c r="E375" s="405"/>
      <c r="F375" s="406"/>
      <c r="G375" s="44">
        <f t="shared" si="1"/>
        <v>0</v>
      </c>
      <c r="H375" s="93"/>
      <c r="I375" s="92"/>
      <c r="J375" s="95"/>
      <c r="K375" s="1"/>
      <c r="L375" s="50" t="str">
        <f t="array" ref="L375">if($B375="","",index(Setup!$C$52:$C$201,match($D375,Setup!$B$52:$B$201,0),0))</f>
        <v/>
      </c>
      <c r="M375" s="52" t="str">
        <f t="shared" si="2"/>
        <v/>
      </c>
      <c r="N375" s="58">
        <f t="shared" si="3"/>
        <v>0</v>
      </c>
      <c r="O375" s="64" t="str">
        <f t="shared" si="4"/>
        <v/>
      </c>
      <c r="P375" s="64">
        <f t="shared" si="5"/>
        <v>0</v>
      </c>
      <c r="Q375" s="64">
        <f t="shared" si="6"/>
        <v>0</v>
      </c>
      <c r="R375" s="68">
        <f t="shared" si="7"/>
        <v>0</v>
      </c>
      <c r="S375" s="68">
        <f t="shared" si="8"/>
        <v>0</v>
      </c>
      <c r="T375" s="71" t="str">
        <f t="shared" si="9"/>
        <v/>
      </c>
      <c r="U375" s="79" t="str">
        <f t="array" ref="U375">IF($B375="","",IF(INDEX('Your Portfolio Holdings'!$BW$7:$BW$156,match($D375,'Your Portfolio Holdings'!$B$7:$B$156,0),0)&gt;0,PRODUCT(IF(($D$5:$D$2004=$D375)*($C$5:$C$2004="Split")*($B$5:$B$2004&lt;=Dashboard!$C$2)*($B$5:$B$2004&gt;$B375),$J$5:$J$2004,1)),1))</f>
        <v/>
      </c>
      <c r="V375" s="79">
        <f t="shared" si="10"/>
        <v>0</v>
      </c>
      <c r="W375" s="79" t="str">
        <f t="array" ref="W375">IF($B375="","",IF(INDEX('Your Portfolio Holdings'!$BW$7:$BW$156,match($D375,'Your Portfolio Holdings'!$B$7:$B$156,0),0)&gt;0,PRODUCT(IF(($D$5:$D$2004=$D375)*($C$5:$C$2004="Split")*($B$5:$B$2004&lt;=Dashboard!$C$54)*($B$5:$B$2004&gt;$B375),$J$5:$J$2004,1)),1))</f>
        <v/>
      </c>
      <c r="X375" s="79">
        <f t="shared" si="11"/>
        <v>0</v>
      </c>
      <c r="Y375" s="79" t="str">
        <f t="array" ref="Y375">IF($B375="","",IF(INDEX('Your Portfolio Holdings'!$BW$7:$BW$156,match($D375,'Your Portfolio Holdings'!$B$7:$B$156,0),0)&gt;0,PRODUCT(IF(($D$5:$D$2004=$D375)*($C$5:$C$2004="Split")*($B$5:$B$2004&lt;=Dashboard!$C$55)*($B$5:$B$2004&gt;$B375),$J$5:$J$2004,1)),1))</f>
        <v/>
      </c>
      <c r="Z375" s="79">
        <f t="shared" si="12"/>
        <v>0</v>
      </c>
      <c r="AA375" s="79" t="str">
        <f>IF($B374="","",IF(AND($B375&gt;Dashboard!$C$54,$B375&lt;=Dashboard!$C$55,OR($C375="Buy",$C375="Sell",$C375="Dividend",$C375="Return of capital")),MAX(AA$5:AA374)+1,0))</f>
        <v/>
      </c>
      <c r="AB375" s="79" t="str">
        <f>if($B375="","",if($L375=Dashboard!$C$3,"n/a","Currency:"&amp;$L375&amp;Dashboard!$C$3))</f>
        <v/>
      </c>
      <c r="AC375" s="88" t="str">
        <f t="shared" si="13"/>
        <v/>
      </c>
      <c r="AD375" s="89">
        <f t="shared" si="14"/>
        <v>0</v>
      </c>
      <c r="AE375" s="90">
        <f t="shared" si="15"/>
        <v>0</v>
      </c>
    </row>
    <row r="376">
      <c r="A376" s="1"/>
      <c r="B376" s="404"/>
      <c r="C376" s="405"/>
      <c r="D376" s="405"/>
      <c r="E376" s="405"/>
      <c r="F376" s="406"/>
      <c r="G376" s="44">
        <f t="shared" si="1"/>
        <v>0</v>
      </c>
      <c r="H376" s="93"/>
      <c r="I376" s="92"/>
      <c r="J376" s="95"/>
      <c r="K376" s="1"/>
      <c r="L376" s="50" t="str">
        <f t="array" ref="L376">if($B376="","",index(Setup!$C$52:$C$201,match($D376,Setup!$B$52:$B$201,0),0))</f>
        <v/>
      </c>
      <c r="M376" s="52" t="str">
        <f t="shared" si="2"/>
        <v/>
      </c>
      <c r="N376" s="58">
        <f t="shared" si="3"/>
        <v>0</v>
      </c>
      <c r="O376" s="64" t="str">
        <f t="shared" si="4"/>
        <v/>
      </c>
      <c r="P376" s="64">
        <f t="shared" si="5"/>
        <v>0</v>
      </c>
      <c r="Q376" s="64">
        <f t="shared" si="6"/>
        <v>0</v>
      </c>
      <c r="R376" s="68">
        <f t="shared" si="7"/>
        <v>0</v>
      </c>
      <c r="S376" s="68">
        <f t="shared" si="8"/>
        <v>0</v>
      </c>
      <c r="T376" s="71" t="str">
        <f t="shared" si="9"/>
        <v/>
      </c>
      <c r="U376" s="79" t="str">
        <f t="array" ref="U376">IF($B376="","",IF(INDEX('Your Portfolio Holdings'!$BW$7:$BW$156,match($D376,'Your Portfolio Holdings'!$B$7:$B$156,0),0)&gt;0,PRODUCT(IF(($D$5:$D$2004=$D376)*($C$5:$C$2004="Split")*($B$5:$B$2004&lt;=Dashboard!$C$2)*($B$5:$B$2004&gt;$B376),$J$5:$J$2004,1)),1))</f>
        <v/>
      </c>
      <c r="V376" s="79">
        <f t="shared" si="10"/>
        <v>0</v>
      </c>
      <c r="W376" s="79" t="str">
        <f t="array" ref="W376">IF($B376="","",IF(INDEX('Your Portfolio Holdings'!$BW$7:$BW$156,match($D376,'Your Portfolio Holdings'!$B$7:$B$156,0),0)&gt;0,PRODUCT(IF(($D$5:$D$2004=$D376)*($C$5:$C$2004="Split")*($B$5:$B$2004&lt;=Dashboard!$C$54)*($B$5:$B$2004&gt;$B376),$J$5:$J$2004,1)),1))</f>
        <v/>
      </c>
      <c r="X376" s="79">
        <f t="shared" si="11"/>
        <v>0</v>
      </c>
      <c r="Y376" s="79" t="str">
        <f t="array" ref="Y376">IF($B376="","",IF(INDEX('Your Portfolio Holdings'!$BW$7:$BW$156,match($D376,'Your Portfolio Holdings'!$B$7:$B$156,0),0)&gt;0,PRODUCT(IF(($D$5:$D$2004=$D376)*($C$5:$C$2004="Split")*($B$5:$B$2004&lt;=Dashboard!$C$55)*($B$5:$B$2004&gt;$B376),$J$5:$J$2004,1)),1))</f>
        <v/>
      </c>
      <c r="Z376" s="79">
        <f t="shared" si="12"/>
        <v>0</v>
      </c>
      <c r="AA376" s="79" t="str">
        <f>IF($B375="","",IF(AND($B376&gt;Dashboard!$C$54,$B376&lt;=Dashboard!$C$55,OR($C376="Buy",$C376="Sell",$C376="Dividend",$C376="Return of capital")),MAX(AA$5:AA375)+1,0))</f>
        <v/>
      </c>
      <c r="AB376" s="79" t="str">
        <f>if($B376="","",if($L376=Dashboard!$C$3,"n/a","Currency:"&amp;$L376&amp;Dashboard!$C$3))</f>
        <v/>
      </c>
      <c r="AC376" s="88" t="str">
        <f t="shared" si="13"/>
        <v/>
      </c>
      <c r="AD376" s="89">
        <f t="shared" si="14"/>
        <v>0</v>
      </c>
      <c r="AE376" s="90">
        <f t="shared" si="15"/>
        <v>0</v>
      </c>
    </row>
    <row r="377">
      <c r="A377" s="1"/>
      <c r="B377" s="404"/>
      <c r="C377" s="405"/>
      <c r="D377" s="405"/>
      <c r="E377" s="405"/>
      <c r="F377" s="406"/>
      <c r="G377" s="44">
        <f t="shared" si="1"/>
        <v>0</v>
      </c>
      <c r="H377" s="93"/>
      <c r="I377" s="92"/>
      <c r="J377" s="95"/>
      <c r="K377" s="1"/>
      <c r="L377" s="50" t="str">
        <f t="array" ref="L377">if($B377="","",index(Setup!$C$52:$C$201,match($D377,Setup!$B$52:$B$201,0),0))</f>
        <v/>
      </c>
      <c r="M377" s="52" t="str">
        <f t="shared" si="2"/>
        <v/>
      </c>
      <c r="N377" s="58">
        <f t="shared" si="3"/>
        <v>0</v>
      </c>
      <c r="O377" s="64" t="str">
        <f t="shared" si="4"/>
        <v/>
      </c>
      <c r="P377" s="64">
        <f t="shared" si="5"/>
        <v>0</v>
      </c>
      <c r="Q377" s="64">
        <f t="shared" si="6"/>
        <v>0</v>
      </c>
      <c r="R377" s="68">
        <f t="shared" si="7"/>
        <v>0</v>
      </c>
      <c r="S377" s="68">
        <f t="shared" si="8"/>
        <v>0</v>
      </c>
      <c r="T377" s="71" t="str">
        <f t="shared" si="9"/>
        <v/>
      </c>
      <c r="U377" s="79" t="str">
        <f t="array" ref="U377">IF($B377="","",IF(INDEX('Your Portfolio Holdings'!$BW$7:$BW$156,match($D377,'Your Portfolio Holdings'!$B$7:$B$156,0),0)&gt;0,PRODUCT(IF(($D$5:$D$2004=$D377)*($C$5:$C$2004="Split")*($B$5:$B$2004&lt;=Dashboard!$C$2)*($B$5:$B$2004&gt;$B377),$J$5:$J$2004,1)),1))</f>
        <v/>
      </c>
      <c r="V377" s="79">
        <f t="shared" si="10"/>
        <v>0</v>
      </c>
      <c r="W377" s="79" t="str">
        <f t="array" ref="W377">IF($B377="","",IF(INDEX('Your Portfolio Holdings'!$BW$7:$BW$156,match($D377,'Your Portfolio Holdings'!$B$7:$B$156,0),0)&gt;0,PRODUCT(IF(($D$5:$D$2004=$D377)*($C$5:$C$2004="Split")*($B$5:$B$2004&lt;=Dashboard!$C$54)*($B$5:$B$2004&gt;$B377),$J$5:$J$2004,1)),1))</f>
        <v/>
      </c>
      <c r="X377" s="79">
        <f t="shared" si="11"/>
        <v>0</v>
      </c>
      <c r="Y377" s="79" t="str">
        <f t="array" ref="Y377">IF($B377="","",IF(INDEX('Your Portfolio Holdings'!$BW$7:$BW$156,match($D377,'Your Portfolio Holdings'!$B$7:$B$156,0),0)&gt;0,PRODUCT(IF(($D$5:$D$2004=$D377)*($C$5:$C$2004="Split")*($B$5:$B$2004&lt;=Dashboard!$C$55)*($B$5:$B$2004&gt;$B377),$J$5:$J$2004,1)),1))</f>
        <v/>
      </c>
      <c r="Z377" s="79">
        <f t="shared" si="12"/>
        <v>0</v>
      </c>
      <c r="AA377" s="79" t="str">
        <f>IF($B376="","",IF(AND($B377&gt;Dashboard!$C$54,$B377&lt;=Dashboard!$C$55,OR($C377="Buy",$C377="Sell",$C377="Dividend",$C377="Return of capital")),MAX(AA$5:AA376)+1,0))</f>
        <v/>
      </c>
      <c r="AB377" s="79" t="str">
        <f>if($B377="","",if($L377=Dashboard!$C$3,"n/a","Currency:"&amp;$L377&amp;Dashboard!$C$3))</f>
        <v/>
      </c>
      <c r="AC377" s="88" t="str">
        <f t="shared" si="13"/>
        <v/>
      </c>
      <c r="AD377" s="89">
        <f t="shared" si="14"/>
        <v>0</v>
      </c>
      <c r="AE377" s="90">
        <f t="shared" si="15"/>
        <v>0</v>
      </c>
    </row>
    <row r="378">
      <c r="A378" s="1"/>
      <c r="B378" s="404"/>
      <c r="C378" s="405"/>
      <c r="D378" s="405"/>
      <c r="E378" s="405"/>
      <c r="F378" s="406"/>
      <c r="G378" s="44">
        <f t="shared" si="1"/>
        <v>0</v>
      </c>
      <c r="H378" s="93"/>
      <c r="I378" s="92"/>
      <c r="J378" s="95"/>
      <c r="K378" s="1"/>
      <c r="L378" s="50" t="str">
        <f t="array" ref="L378">if($B378="","",index(Setup!$C$52:$C$201,match($D378,Setup!$B$52:$B$201,0),0))</f>
        <v/>
      </c>
      <c r="M378" s="52" t="str">
        <f t="shared" si="2"/>
        <v/>
      </c>
      <c r="N378" s="58">
        <f t="shared" si="3"/>
        <v>0</v>
      </c>
      <c r="O378" s="64" t="str">
        <f t="shared" si="4"/>
        <v/>
      </c>
      <c r="P378" s="64">
        <f t="shared" si="5"/>
        <v>0</v>
      </c>
      <c r="Q378" s="64">
        <f t="shared" si="6"/>
        <v>0</v>
      </c>
      <c r="R378" s="68">
        <f t="shared" si="7"/>
        <v>0</v>
      </c>
      <c r="S378" s="68">
        <f t="shared" si="8"/>
        <v>0</v>
      </c>
      <c r="T378" s="71" t="str">
        <f t="shared" si="9"/>
        <v/>
      </c>
      <c r="U378" s="79" t="str">
        <f t="array" ref="U378">IF($B378="","",IF(INDEX('Your Portfolio Holdings'!$BW$7:$BW$156,match($D378,'Your Portfolio Holdings'!$B$7:$B$156,0),0)&gt;0,PRODUCT(IF(($D$5:$D$2004=$D378)*($C$5:$C$2004="Split")*($B$5:$B$2004&lt;=Dashboard!$C$2)*($B$5:$B$2004&gt;$B378),$J$5:$J$2004,1)),1))</f>
        <v/>
      </c>
      <c r="V378" s="79">
        <f t="shared" si="10"/>
        <v>0</v>
      </c>
      <c r="W378" s="79" t="str">
        <f t="array" ref="W378">IF($B378="","",IF(INDEX('Your Portfolio Holdings'!$BW$7:$BW$156,match($D378,'Your Portfolio Holdings'!$B$7:$B$156,0),0)&gt;0,PRODUCT(IF(($D$5:$D$2004=$D378)*($C$5:$C$2004="Split")*($B$5:$B$2004&lt;=Dashboard!$C$54)*($B$5:$B$2004&gt;$B378),$J$5:$J$2004,1)),1))</f>
        <v/>
      </c>
      <c r="X378" s="79">
        <f t="shared" si="11"/>
        <v>0</v>
      </c>
      <c r="Y378" s="79" t="str">
        <f t="array" ref="Y378">IF($B378="","",IF(INDEX('Your Portfolio Holdings'!$BW$7:$BW$156,match($D378,'Your Portfolio Holdings'!$B$7:$B$156,0),0)&gt;0,PRODUCT(IF(($D$5:$D$2004=$D378)*($C$5:$C$2004="Split")*($B$5:$B$2004&lt;=Dashboard!$C$55)*($B$5:$B$2004&gt;$B378),$J$5:$J$2004,1)),1))</f>
        <v/>
      </c>
      <c r="Z378" s="79">
        <f t="shared" si="12"/>
        <v>0</v>
      </c>
      <c r="AA378" s="79" t="str">
        <f>IF($B377="","",IF(AND($B378&gt;Dashboard!$C$54,$B378&lt;=Dashboard!$C$55,OR($C378="Buy",$C378="Sell",$C378="Dividend",$C378="Return of capital")),MAX(AA$5:AA377)+1,0))</f>
        <v/>
      </c>
      <c r="AB378" s="79" t="str">
        <f>if($B378="","",if($L378=Dashboard!$C$3,"n/a","Currency:"&amp;$L378&amp;Dashboard!$C$3))</f>
        <v/>
      </c>
      <c r="AC378" s="88" t="str">
        <f t="shared" si="13"/>
        <v/>
      </c>
      <c r="AD378" s="89">
        <f t="shared" si="14"/>
        <v>0</v>
      </c>
      <c r="AE378" s="90">
        <f t="shared" si="15"/>
        <v>0</v>
      </c>
    </row>
    <row r="379">
      <c r="A379" s="1"/>
      <c r="B379" s="404"/>
      <c r="C379" s="405"/>
      <c r="D379" s="405"/>
      <c r="E379" s="405"/>
      <c r="F379" s="406"/>
      <c r="G379" s="44">
        <f t="shared" si="1"/>
        <v>0</v>
      </c>
      <c r="H379" s="93"/>
      <c r="I379" s="92"/>
      <c r="J379" s="95"/>
      <c r="K379" s="1"/>
      <c r="L379" s="50" t="str">
        <f t="array" ref="L379">if($B379="","",index(Setup!$C$52:$C$201,match($D379,Setup!$B$52:$B$201,0),0))</f>
        <v/>
      </c>
      <c r="M379" s="52" t="str">
        <f t="shared" si="2"/>
        <v/>
      </c>
      <c r="N379" s="58">
        <f t="shared" si="3"/>
        <v>0</v>
      </c>
      <c r="O379" s="64" t="str">
        <f t="shared" si="4"/>
        <v/>
      </c>
      <c r="P379" s="64">
        <f t="shared" si="5"/>
        <v>0</v>
      </c>
      <c r="Q379" s="64">
        <f t="shared" si="6"/>
        <v>0</v>
      </c>
      <c r="R379" s="68">
        <f t="shared" si="7"/>
        <v>0</v>
      </c>
      <c r="S379" s="68">
        <f t="shared" si="8"/>
        <v>0</v>
      </c>
      <c r="T379" s="71" t="str">
        <f t="shared" si="9"/>
        <v/>
      </c>
      <c r="U379" s="79" t="str">
        <f t="array" ref="U379">IF($B379="","",IF(INDEX('Your Portfolio Holdings'!$BW$7:$BW$156,match($D379,'Your Portfolio Holdings'!$B$7:$B$156,0),0)&gt;0,PRODUCT(IF(($D$5:$D$2004=$D379)*($C$5:$C$2004="Split")*($B$5:$B$2004&lt;=Dashboard!$C$2)*($B$5:$B$2004&gt;$B379),$J$5:$J$2004,1)),1))</f>
        <v/>
      </c>
      <c r="V379" s="79">
        <f t="shared" si="10"/>
        <v>0</v>
      </c>
      <c r="W379" s="79" t="str">
        <f t="array" ref="W379">IF($B379="","",IF(INDEX('Your Portfolio Holdings'!$BW$7:$BW$156,match($D379,'Your Portfolio Holdings'!$B$7:$B$156,0),0)&gt;0,PRODUCT(IF(($D$5:$D$2004=$D379)*($C$5:$C$2004="Split")*($B$5:$B$2004&lt;=Dashboard!$C$54)*($B$5:$B$2004&gt;$B379),$J$5:$J$2004,1)),1))</f>
        <v/>
      </c>
      <c r="X379" s="79">
        <f t="shared" si="11"/>
        <v>0</v>
      </c>
      <c r="Y379" s="79" t="str">
        <f t="array" ref="Y379">IF($B379="","",IF(INDEX('Your Portfolio Holdings'!$BW$7:$BW$156,match($D379,'Your Portfolio Holdings'!$B$7:$B$156,0),0)&gt;0,PRODUCT(IF(($D$5:$D$2004=$D379)*($C$5:$C$2004="Split")*($B$5:$B$2004&lt;=Dashboard!$C$55)*($B$5:$B$2004&gt;$B379),$J$5:$J$2004,1)),1))</f>
        <v/>
      </c>
      <c r="Z379" s="79">
        <f t="shared" si="12"/>
        <v>0</v>
      </c>
      <c r="AA379" s="79" t="str">
        <f>IF($B378="","",IF(AND($B379&gt;Dashboard!$C$54,$B379&lt;=Dashboard!$C$55,OR($C379="Buy",$C379="Sell",$C379="Dividend",$C379="Return of capital")),MAX(AA$5:AA378)+1,0))</f>
        <v/>
      </c>
      <c r="AB379" s="79" t="str">
        <f>if($B379="","",if($L379=Dashboard!$C$3,"n/a","Currency:"&amp;$L379&amp;Dashboard!$C$3))</f>
        <v/>
      </c>
      <c r="AC379" s="88" t="str">
        <f t="shared" si="13"/>
        <v/>
      </c>
      <c r="AD379" s="89">
        <f t="shared" si="14"/>
        <v>0</v>
      </c>
      <c r="AE379" s="90">
        <f t="shared" si="15"/>
        <v>0</v>
      </c>
    </row>
    <row r="380">
      <c r="A380" s="1"/>
      <c r="B380" s="404"/>
      <c r="C380" s="405"/>
      <c r="D380" s="405"/>
      <c r="E380" s="405"/>
      <c r="F380" s="406"/>
      <c r="G380" s="44">
        <f t="shared" si="1"/>
        <v>0</v>
      </c>
      <c r="H380" s="93"/>
      <c r="I380" s="92"/>
      <c r="J380" s="95"/>
      <c r="K380" s="1"/>
      <c r="L380" s="50" t="str">
        <f t="array" ref="L380">if($B380="","",index(Setup!$C$52:$C$201,match($D380,Setup!$B$52:$B$201,0),0))</f>
        <v/>
      </c>
      <c r="M380" s="52" t="str">
        <f t="shared" si="2"/>
        <v/>
      </c>
      <c r="N380" s="58">
        <f t="shared" si="3"/>
        <v>0</v>
      </c>
      <c r="O380" s="64" t="str">
        <f t="shared" si="4"/>
        <v/>
      </c>
      <c r="P380" s="64">
        <f t="shared" si="5"/>
        <v>0</v>
      </c>
      <c r="Q380" s="64">
        <f t="shared" si="6"/>
        <v>0</v>
      </c>
      <c r="R380" s="68">
        <f t="shared" si="7"/>
        <v>0</v>
      </c>
      <c r="S380" s="68">
        <f t="shared" si="8"/>
        <v>0</v>
      </c>
      <c r="T380" s="71" t="str">
        <f t="shared" si="9"/>
        <v/>
      </c>
      <c r="U380" s="79" t="str">
        <f t="array" ref="U380">IF($B380="","",IF(INDEX('Your Portfolio Holdings'!$BW$7:$BW$156,match($D380,'Your Portfolio Holdings'!$B$7:$B$156,0),0)&gt;0,PRODUCT(IF(($D$5:$D$2004=$D380)*($C$5:$C$2004="Split")*($B$5:$B$2004&lt;=Dashboard!$C$2)*($B$5:$B$2004&gt;$B380),$J$5:$J$2004,1)),1))</f>
        <v/>
      </c>
      <c r="V380" s="79">
        <f t="shared" si="10"/>
        <v>0</v>
      </c>
      <c r="W380" s="79" t="str">
        <f t="array" ref="W380">IF($B380="","",IF(INDEX('Your Portfolio Holdings'!$BW$7:$BW$156,match($D380,'Your Portfolio Holdings'!$B$7:$B$156,0),0)&gt;0,PRODUCT(IF(($D$5:$D$2004=$D380)*($C$5:$C$2004="Split")*($B$5:$B$2004&lt;=Dashboard!$C$54)*($B$5:$B$2004&gt;$B380),$J$5:$J$2004,1)),1))</f>
        <v/>
      </c>
      <c r="X380" s="79">
        <f t="shared" si="11"/>
        <v>0</v>
      </c>
      <c r="Y380" s="79" t="str">
        <f t="array" ref="Y380">IF($B380="","",IF(INDEX('Your Portfolio Holdings'!$BW$7:$BW$156,match($D380,'Your Portfolio Holdings'!$B$7:$B$156,0),0)&gt;0,PRODUCT(IF(($D$5:$D$2004=$D380)*($C$5:$C$2004="Split")*($B$5:$B$2004&lt;=Dashboard!$C$55)*($B$5:$B$2004&gt;$B380),$J$5:$J$2004,1)),1))</f>
        <v/>
      </c>
      <c r="Z380" s="79">
        <f t="shared" si="12"/>
        <v>0</v>
      </c>
      <c r="AA380" s="79" t="str">
        <f>IF($B379="","",IF(AND($B380&gt;Dashboard!$C$54,$B380&lt;=Dashboard!$C$55,OR($C380="Buy",$C380="Sell",$C380="Dividend",$C380="Return of capital")),MAX(AA$5:AA379)+1,0))</f>
        <v/>
      </c>
      <c r="AB380" s="79" t="str">
        <f>if($B380="","",if($L380=Dashboard!$C$3,"n/a","Currency:"&amp;$L380&amp;Dashboard!$C$3))</f>
        <v/>
      </c>
      <c r="AC380" s="88" t="str">
        <f t="shared" si="13"/>
        <v/>
      </c>
      <c r="AD380" s="89">
        <f t="shared" si="14"/>
        <v>0</v>
      </c>
      <c r="AE380" s="90">
        <f t="shared" si="15"/>
        <v>0</v>
      </c>
    </row>
    <row r="381">
      <c r="A381" s="1"/>
      <c r="B381" s="404"/>
      <c r="C381" s="405"/>
      <c r="D381" s="405"/>
      <c r="E381" s="405"/>
      <c r="F381" s="406"/>
      <c r="G381" s="44">
        <f t="shared" si="1"/>
        <v>0</v>
      </c>
      <c r="H381" s="93"/>
      <c r="I381" s="92"/>
      <c r="J381" s="95"/>
      <c r="K381" s="1"/>
      <c r="L381" s="50" t="str">
        <f t="array" ref="L381">if($B381="","",index(Setup!$C$52:$C$201,match($D381,Setup!$B$52:$B$201,0),0))</f>
        <v/>
      </c>
      <c r="M381" s="52" t="str">
        <f t="shared" si="2"/>
        <v/>
      </c>
      <c r="N381" s="58">
        <f t="shared" si="3"/>
        <v>0</v>
      </c>
      <c r="O381" s="64" t="str">
        <f t="shared" si="4"/>
        <v/>
      </c>
      <c r="P381" s="64">
        <f t="shared" si="5"/>
        <v>0</v>
      </c>
      <c r="Q381" s="64">
        <f t="shared" si="6"/>
        <v>0</v>
      </c>
      <c r="R381" s="68">
        <f t="shared" si="7"/>
        <v>0</v>
      </c>
      <c r="S381" s="68">
        <f t="shared" si="8"/>
        <v>0</v>
      </c>
      <c r="T381" s="71" t="str">
        <f t="shared" si="9"/>
        <v/>
      </c>
      <c r="U381" s="79" t="str">
        <f t="array" ref="U381">IF($B381="","",IF(INDEX('Your Portfolio Holdings'!$BW$7:$BW$156,match($D381,'Your Portfolio Holdings'!$B$7:$B$156,0),0)&gt;0,PRODUCT(IF(($D$5:$D$2004=$D381)*($C$5:$C$2004="Split")*($B$5:$B$2004&lt;=Dashboard!$C$2)*($B$5:$B$2004&gt;$B381),$J$5:$J$2004,1)),1))</f>
        <v/>
      </c>
      <c r="V381" s="79">
        <f t="shared" si="10"/>
        <v>0</v>
      </c>
      <c r="W381" s="79" t="str">
        <f t="array" ref="W381">IF($B381="","",IF(INDEX('Your Portfolio Holdings'!$BW$7:$BW$156,match($D381,'Your Portfolio Holdings'!$B$7:$B$156,0),0)&gt;0,PRODUCT(IF(($D$5:$D$2004=$D381)*($C$5:$C$2004="Split")*($B$5:$B$2004&lt;=Dashboard!$C$54)*($B$5:$B$2004&gt;$B381),$J$5:$J$2004,1)),1))</f>
        <v/>
      </c>
      <c r="X381" s="79">
        <f t="shared" si="11"/>
        <v>0</v>
      </c>
      <c r="Y381" s="79" t="str">
        <f t="array" ref="Y381">IF($B381="","",IF(INDEX('Your Portfolio Holdings'!$BW$7:$BW$156,match($D381,'Your Portfolio Holdings'!$B$7:$B$156,0),0)&gt;0,PRODUCT(IF(($D$5:$D$2004=$D381)*($C$5:$C$2004="Split")*($B$5:$B$2004&lt;=Dashboard!$C$55)*($B$5:$B$2004&gt;$B381),$J$5:$J$2004,1)),1))</f>
        <v/>
      </c>
      <c r="Z381" s="79">
        <f t="shared" si="12"/>
        <v>0</v>
      </c>
      <c r="AA381" s="79" t="str">
        <f>IF($B380="","",IF(AND($B381&gt;Dashboard!$C$54,$B381&lt;=Dashboard!$C$55,OR($C381="Buy",$C381="Sell",$C381="Dividend",$C381="Return of capital")),MAX(AA$5:AA380)+1,0))</f>
        <v/>
      </c>
      <c r="AB381" s="79" t="str">
        <f>if($B381="","",if($L381=Dashboard!$C$3,"n/a","Currency:"&amp;$L381&amp;Dashboard!$C$3))</f>
        <v/>
      </c>
      <c r="AC381" s="88" t="str">
        <f t="shared" si="13"/>
        <v/>
      </c>
      <c r="AD381" s="89">
        <f t="shared" si="14"/>
        <v>0</v>
      </c>
      <c r="AE381" s="90">
        <f t="shared" si="15"/>
        <v>0</v>
      </c>
    </row>
    <row r="382">
      <c r="A382" s="1"/>
      <c r="B382" s="404"/>
      <c r="C382" s="405"/>
      <c r="D382" s="405"/>
      <c r="E382" s="405"/>
      <c r="F382" s="406"/>
      <c r="G382" s="44">
        <f t="shared" si="1"/>
        <v>0</v>
      </c>
      <c r="H382" s="93"/>
      <c r="I382" s="92"/>
      <c r="J382" s="95"/>
      <c r="K382" s="1"/>
      <c r="L382" s="50" t="str">
        <f t="array" ref="L382">if($B382="","",index(Setup!$C$52:$C$201,match($D382,Setup!$B$52:$B$201,0),0))</f>
        <v/>
      </c>
      <c r="M382" s="52" t="str">
        <f t="shared" si="2"/>
        <v/>
      </c>
      <c r="N382" s="58">
        <f t="shared" si="3"/>
        <v>0</v>
      </c>
      <c r="O382" s="64" t="str">
        <f t="shared" si="4"/>
        <v/>
      </c>
      <c r="P382" s="64">
        <f t="shared" si="5"/>
        <v>0</v>
      </c>
      <c r="Q382" s="64">
        <f t="shared" si="6"/>
        <v>0</v>
      </c>
      <c r="R382" s="68">
        <f t="shared" si="7"/>
        <v>0</v>
      </c>
      <c r="S382" s="68">
        <f t="shared" si="8"/>
        <v>0</v>
      </c>
      <c r="T382" s="71" t="str">
        <f t="shared" si="9"/>
        <v/>
      </c>
      <c r="U382" s="79" t="str">
        <f t="array" ref="U382">IF($B382="","",IF(INDEX('Your Portfolio Holdings'!$BW$7:$BW$156,match($D382,'Your Portfolio Holdings'!$B$7:$B$156,0),0)&gt;0,PRODUCT(IF(($D$5:$D$2004=$D382)*($C$5:$C$2004="Split")*($B$5:$B$2004&lt;=Dashboard!$C$2)*($B$5:$B$2004&gt;$B382),$J$5:$J$2004,1)),1))</f>
        <v/>
      </c>
      <c r="V382" s="79">
        <f t="shared" si="10"/>
        <v>0</v>
      </c>
      <c r="W382" s="79" t="str">
        <f t="array" ref="W382">IF($B382="","",IF(INDEX('Your Portfolio Holdings'!$BW$7:$BW$156,match($D382,'Your Portfolio Holdings'!$B$7:$B$156,0),0)&gt;0,PRODUCT(IF(($D$5:$D$2004=$D382)*($C$5:$C$2004="Split")*($B$5:$B$2004&lt;=Dashboard!$C$54)*($B$5:$B$2004&gt;$B382),$J$5:$J$2004,1)),1))</f>
        <v/>
      </c>
      <c r="X382" s="79">
        <f t="shared" si="11"/>
        <v>0</v>
      </c>
      <c r="Y382" s="79" t="str">
        <f t="array" ref="Y382">IF($B382="","",IF(INDEX('Your Portfolio Holdings'!$BW$7:$BW$156,match($D382,'Your Portfolio Holdings'!$B$7:$B$156,0),0)&gt;0,PRODUCT(IF(($D$5:$D$2004=$D382)*($C$5:$C$2004="Split")*($B$5:$B$2004&lt;=Dashboard!$C$55)*($B$5:$B$2004&gt;$B382),$J$5:$J$2004,1)),1))</f>
        <v/>
      </c>
      <c r="Z382" s="79">
        <f t="shared" si="12"/>
        <v>0</v>
      </c>
      <c r="AA382" s="79" t="str">
        <f>IF($B381="","",IF(AND($B382&gt;Dashboard!$C$54,$B382&lt;=Dashboard!$C$55,OR($C382="Buy",$C382="Sell",$C382="Dividend",$C382="Return of capital")),MAX(AA$5:AA381)+1,0))</f>
        <v/>
      </c>
      <c r="AB382" s="79" t="str">
        <f>if($B382="","",if($L382=Dashboard!$C$3,"n/a","Currency:"&amp;$L382&amp;Dashboard!$C$3))</f>
        <v/>
      </c>
      <c r="AC382" s="88" t="str">
        <f t="shared" si="13"/>
        <v/>
      </c>
      <c r="AD382" s="89">
        <f t="shared" si="14"/>
        <v>0</v>
      </c>
      <c r="AE382" s="90">
        <f t="shared" si="15"/>
        <v>0</v>
      </c>
    </row>
    <row r="383">
      <c r="A383" s="1"/>
      <c r="B383" s="404"/>
      <c r="C383" s="405"/>
      <c r="D383" s="405"/>
      <c r="E383" s="405"/>
      <c r="F383" s="406"/>
      <c r="G383" s="44">
        <f t="shared" si="1"/>
        <v>0</v>
      </c>
      <c r="H383" s="93"/>
      <c r="I383" s="92"/>
      <c r="J383" s="95"/>
      <c r="K383" s="1"/>
      <c r="L383" s="50" t="str">
        <f t="array" ref="L383">if($B383="","",index(Setup!$C$52:$C$201,match($D383,Setup!$B$52:$B$201,0),0))</f>
        <v/>
      </c>
      <c r="M383" s="52" t="str">
        <f t="shared" si="2"/>
        <v/>
      </c>
      <c r="N383" s="58">
        <f t="shared" si="3"/>
        <v>0</v>
      </c>
      <c r="O383" s="64" t="str">
        <f t="shared" si="4"/>
        <v/>
      </c>
      <c r="P383" s="64">
        <f t="shared" si="5"/>
        <v>0</v>
      </c>
      <c r="Q383" s="64">
        <f t="shared" si="6"/>
        <v>0</v>
      </c>
      <c r="R383" s="68">
        <f t="shared" si="7"/>
        <v>0</v>
      </c>
      <c r="S383" s="68">
        <f t="shared" si="8"/>
        <v>0</v>
      </c>
      <c r="T383" s="71" t="str">
        <f t="shared" si="9"/>
        <v/>
      </c>
      <c r="U383" s="79" t="str">
        <f t="array" ref="U383">IF($B383="","",IF(INDEX('Your Portfolio Holdings'!$BW$7:$BW$156,match($D383,'Your Portfolio Holdings'!$B$7:$B$156,0),0)&gt;0,PRODUCT(IF(($D$5:$D$2004=$D383)*($C$5:$C$2004="Split")*($B$5:$B$2004&lt;=Dashboard!$C$2)*($B$5:$B$2004&gt;$B383),$J$5:$J$2004,1)),1))</f>
        <v/>
      </c>
      <c r="V383" s="79">
        <f t="shared" si="10"/>
        <v>0</v>
      </c>
      <c r="W383" s="79" t="str">
        <f t="array" ref="W383">IF($B383="","",IF(INDEX('Your Portfolio Holdings'!$BW$7:$BW$156,match($D383,'Your Portfolio Holdings'!$B$7:$B$156,0),0)&gt;0,PRODUCT(IF(($D$5:$D$2004=$D383)*($C$5:$C$2004="Split")*($B$5:$B$2004&lt;=Dashboard!$C$54)*($B$5:$B$2004&gt;$B383),$J$5:$J$2004,1)),1))</f>
        <v/>
      </c>
      <c r="X383" s="79">
        <f t="shared" si="11"/>
        <v>0</v>
      </c>
      <c r="Y383" s="79" t="str">
        <f t="array" ref="Y383">IF($B383="","",IF(INDEX('Your Portfolio Holdings'!$BW$7:$BW$156,match($D383,'Your Portfolio Holdings'!$B$7:$B$156,0),0)&gt;0,PRODUCT(IF(($D$5:$D$2004=$D383)*($C$5:$C$2004="Split")*($B$5:$B$2004&lt;=Dashboard!$C$55)*($B$5:$B$2004&gt;$B383),$J$5:$J$2004,1)),1))</f>
        <v/>
      </c>
      <c r="Z383" s="79">
        <f t="shared" si="12"/>
        <v>0</v>
      </c>
      <c r="AA383" s="79" t="str">
        <f>IF($B382="","",IF(AND($B383&gt;Dashboard!$C$54,$B383&lt;=Dashboard!$C$55,OR($C383="Buy",$C383="Sell",$C383="Dividend",$C383="Return of capital")),MAX(AA$5:AA382)+1,0))</f>
        <v/>
      </c>
      <c r="AB383" s="79" t="str">
        <f>if($B383="","",if($L383=Dashboard!$C$3,"n/a","Currency:"&amp;$L383&amp;Dashboard!$C$3))</f>
        <v/>
      </c>
      <c r="AC383" s="88" t="str">
        <f t="shared" si="13"/>
        <v/>
      </c>
      <c r="AD383" s="89">
        <f t="shared" si="14"/>
        <v>0</v>
      </c>
      <c r="AE383" s="90">
        <f t="shared" si="15"/>
        <v>0</v>
      </c>
    </row>
    <row r="384">
      <c r="A384" s="1"/>
      <c r="B384" s="404"/>
      <c r="C384" s="405"/>
      <c r="D384" s="405"/>
      <c r="E384" s="405"/>
      <c r="F384" s="406"/>
      <c r="G384" s="44">
        <f t="shared" si="1"/>
        <v>0</v>
      </c>
      <c r="H384" s="93"/>
      <c r="I384" s="92"/>
      <c r="J384" s="95"/>
      <c r="K384" s="1"/>
      <c r="L384" s="50" t="str">
        <f t="array" ref="L384">if($B384="","",index(Setup!$C$52:$C$201,match($D384,Setup!$B$52:$B$201,0),0))</f>
        <v/>
      </c>
      <c r="M384" s="52" t="str">
        <f t="shared" si="2"/>
        <v/>
      </c>
      <c r="N384" s="58">
        <f t="shared" si="3"/>
        <v>0</v>
      </c>
      <c r="O384" s="64" t="str">
        <f t="shared" si="4"/>
        <v/>
      </c>
      <c r="P384" s="64">
        <f t="shared" si="5"/>
        <v>0</v>
      </c>
      <c r="Q384" s="64">
        <f t="shared" si="6"/>
        <v>0</v>
      </c>
      <c r="R384" s="68">
        <f t="shared" si="7"/>
        <v>0</v>
      </c>
      <c r="S384" s="68">
        <f t="shared" si="8"/>
        <v>0</v>
      </c>
      <c r="T384" s="71" t="str">
        <f t="shared" si="9"/>
        <v/>
      </c>
      <c r="U384" s="79" t="str">
        <f t="array" ref="U384">IF($B384="","",IF(INDEX('Your Portfolio Holdings'!$BW$7:$BW$156,match($D384,'Your Portfolio Holdings'!$B$7:$B$156,0),0)&gt;0,PRODUCT(IF(($D$5:$D$2004=$D384)*($C$5:$C$2004="Split")*($B$5:$B$2004&lt;=Dashboard!$C$2)*($B$5:$B$2004&gt;$B384),$J$5:$J$2004,1)),1))</f>
        <v/>
      </c>
      <c r="V384" s="79">
        <f t="shared" si="10"/>
        <v>0</v>
      </c>
      <c r="W384" s="79" t="str">
        <f t="array" ref="W384">IF($B384="","",IF(INDEX('Your Portfolio Holdings'!$BW$7:$BW$156,match($D384,'Your Portfolio Holdings'!$B$7:$B$156,0),0)&gt;0,PRODUCT(IF(($D$5:$D$2004=$D384)*($C$5:$C$2004="Split")*($B$5:$B$2004&lt;=Dashboard!$C$54)*($B$5:$B$2004&gt;$B384),$J$5:$J$2004,1)),1))</f>
        <v/>
      </c>
      <c r="X384" s="79">
        <f t="shared" si="11"/>
        <v>0</v>
      </c>
      <c r="Y384" s="79" t="str">
        <f t="array" ref="Y384">IF($B384="","",IF(INDEX('Your Portfolio Holdings'!$BW$7:$BW$156,match($D384,'Your Portfolio Holdings'!$B$7:$B$156,0),0)&gt;0,PRODUCT(IF(($D$5:$D$2004=$D384)*($C$5:$C$2004="Split")*($B$5:$B$2004&lt;=Dashboard!$C$55)*($B$5:$B$2004&gt;$B384),$J$5:$J$2004,1)),1))</f>
        <v/>
      </c>
      <c r="Z384" s="79">
        <f t="shared" si="12"/>
        <v>0</v>
      </c>
      <c r="AA384" s="79" t="str">
        <f>IF($B383="","",IF(AND($B384&gt;Dashboard!$C$54,$B384&lt;=Dashboard!$C$55,OR($C384="Buy",$C384="Sell",$C384="Dividend",$C384="Return of capital")),MAX(AA$5:AA383)+1,0))</f>
        <v/>
      </c>
      <c r="AB384" s="79" t="str">
        <f>if($B384="","",if($L384=Dashboard!$C$3,"n/a","Currency:"&amp;$L384&amp;Dashboard!$C$3))</f>
        <v/>
      </c>
      <c r="AC384" s="88" t="str">
        <f t="shared" si="13"/>
        <v/>
      </c>
      <c r="AD384" s="89">
        <f t="shared" si="14"/>
        <v>0</v>
      </c>
      <c r="AE384" s="90">
        <f t="shared" si="15"/>
        <v>0</v>
      </c>
    </row>
    <row r="385">
      <c r="A385" s="1"/>
      <c r="B385" s="404"/>
      <c r="C385" s="405"/>
      <c r="D385" s="405"/>
      <c r="E385" s="405"/>
      <c r="F385" s="406"/>
      <c r="G385" s="44">
        <f t="shared" si="1"/>
        <v>0</v>
      </c>
      <c r="H385" s="93"/>
      <c r="I385" s="92"/>
      <c r="J385" s="95"/>
      <c r="K385" s="1"/>
      <c r="L385" s="50" t="str">
        <f t="array" ref="L385">if($B385="","",index(Setup!$C$52:$C$201,match($D385,Setup!$B$52:$B$201,0),0))</f>
        <v/>
      </c>
      <c r="M385" s="52" t="str">
        <f t="shared" si="2"/>
        <v/>
      </c>
      <c r="N385" s="58">
        <f t="shared" si="3"/>
        <v>0</v>
      </c>
      <c r="O385" s="64" t="str">
        <f t="shared" si="4"/>
        <v/>
      </c>
      <c r="P385" s="64">
        <f t="shared" si="5"/>
        <v>0</v>
      </c>
      <c r="Q385" s="64">
        <f t="shared" si="6"/>
        <v>0</v>
      </c>
      <c r="R385" s="68">
        <f t="shared" si="7"/>
        <v>0</v>
      </c>
      <c r="S385" s="68">
        <f t="shared" si="8"/>
        <v>0</v>
      </c>
      <c r="T385" s="71" t="str">
        <f t="shared" si="9"/>
        <v/>
      </c>
      <c r="U385" s="79" t="str">
        <f t="array" ref="U385">IF($B385="","",IF(INDEX('Your Portfolio Holdings'!$BW$7:$BW$156,match($D385,'Your Portfolio Holdings'!$B$7:$B$156,0),0)&gt;0,PRODUCT(IF(($D$5:$D$2004=$D385)*($C$5:$C$2004="Split")*($B$5:$B$2004&lt;=Dashboard!$C$2)*($B$5:$B$2004&gt;$B385),$J$5:$J$2004,1)),1))</f>
        <v/>
      </c>
      <c r="V385" s="79">
        <f t="shared" si="10"/>
        <v>0</v>
      </c>
      <c r="W385" s="79" t="str">
        <f t="array" ref="W385">IF($B385="","",IF(INDEX('Your Portfolio Holdings'!$BW$7:$BW$156,match($D385,'Your Portfolio Holdings'!$B$7:$B$156,0),0)&gt;0,PRODUCT(IF(($D$5:$D$2004=$D385)*($C$5:$C$2004="Split")*($B$5:$B$2004&lt;=Dashboard!$C$54)*($B$5:$B$2004&gt;$B385),$J$5:$J$2004,1)),1))</f>
        <v/>
      </c>
      <c r="X385" s="79">
        <f t="shared" si="11"/>
        <v>0</v>
      </c>
      <c r="Y385" s="79" t="str">
        <f t="array" ref="Y385">IF($B385="","",IF(INDEX('Your Portfolio Holdings'!$BW$7:$BW$156,match($D385,'Your Portfolio Holdings'!$B$7:$B$156,0),0)&gt;0,PRODUCT(IF(($D$5:$D$2004=$D385)*($C$5:$C$2004="Split")*($B$5:$B$2004&lt;=Dashboard!$C$55)*($B$5:$B$2004&gt;$B385),$J$5:$J$2004,1)),1))</f>
        <v/>
      </c>
      <c r="Z385" s="79">
        <f t="shared" si="12"/>
        <v>0</v>
      </c>
      <c r="AA385" s="79" t="str">
        <f>IF($B384="","",IF(AND($B385&gt;Dashboard!$C$54,$B385&lt;=Dashboard!$C$55,OR($C385="Buy",$C385="Sell",$C385="Dividend",$C385="Return of capital")),MAX(AA$5:AA384)+1,0))</f>
        <v/>
      </c>
      <c r="AB385" s="79" t="str">
        <f>if($B385="","",if($L385=Dashboard!$C$3,"n/a","Currency:"&amp;$L385&amp;Dashboard!$C$3))</f>
        <v/>
      </c>
      <c r="AC385" s="88" t="str">
        <f t="shared" si="13"/>
        <v/>
      </c>
      <c r="AD385" s="89">
        <f t="shared" si="14"/>
        <v>0</v>
      </c>
      <c r="AE385" s="90">
        <f t="shared" si="15"/>
        <v>0</v>
      </c>
    </row>
    <row r="386">
      <c r="A386" s="1"/>
      <c r="B386" s="404"/>
      <c r="C386" s="405"/>
      <c r="D386" s="405"/>
      <c r="E386" s="405"/>
      <c r="F386" s="406"/>
      <c r="G386" s="44">
        <f t="shared" si="1"/>
        <v>0</v>
      </c>
      <c r="H386" s="93"/>
      <c r="I386" s="92"/>
      <c r="J386" s="95"/>
      <c r="K386" s="1"/>
      <c r="L386" s="50" t="str">
        <f t="array" ref="L386">if($B386="","",index(Setup!$C$52:$C$201,match($D386,Setup!$B$52:$B$201,0),0))</f>
        <v/>
      </c>
      <c r="M386" s="52" t="str">
        <f t="shared" si="2"/>
        <v/>
      </c>
      <c r="N386" s="58">
        <f t="shared" si="3"/>
        <v>0</v>
      </c>
      <c r="O386" s="64" t="str">
        <f t="shared" si="4"/>
        <v/>
      </c>
      <c r="P386" s="64">
        <f t="shared" si="5"/>
        <v>0</v>
      </c>
      <c r="Q386" s="64">
        <f t="shared" si="6"/>
        <v>0</v>
      </c>
      <c r="R386" s="68">
        <f t="shared" si="7"/>
        <v>0</v>
      </c>
      <c r="S386" s="68">
        <f t="shared" si="8"/>
        <v>0</v>
      </c>
      <c r="T386" s="71" t="str">
        <f t="shared" si="9"/>
        <v/>
      </c>
      <c r="U386" s="79" t="str">
        <f t="array" ref="U386">IF($B386="","",IF(INDEX('Your Portfolio Holdings'!$BW$7:$BW$156,match($D386,'Your Portfolio Holdings'!$B$7:$B$156,0),0)&gt;0,PRODUCT(IF(($D$5:$D$2004=$D386)*($C$5:$C$2004="Split")*($B$5:$B$2004&lt;=Dashboard!$C$2)*($B$5:$B$2004&gt;$B386),$J$5:$J$2004,1)),1))</f>
        <v/>
      </c>
      <c r="V386" s="79">
        <f t="shared" si="10"/>
        <v>0</v>
      </c>
      <c r="W386" s="79" t="str">
        <f t="array" ref="W386">IF($B386="","",IF(INDEX('Your Portfolio Holdings'!$BW$7:$BW$156,match($D386,'Your Portfolio Holdings'!$B$7:$B$156,0),0)&gt;0,PRODUCT(IF(($D$5:$D$2004=$D386)*($C$5:$C$2004="Split")*($B$5:$B$2004&lt;=Dashboard!$C$54)*($B$5:$B$2004&gt;$B386),$J$5:$J$2004,1)),1))</f>
        <v/>
      </c>
      <c r="X386" s="79">
        <f t="shared" si="11"/>
        <v>0</v>
      </c>
      <c r="Y386" s="79" t="str">
        <f t="array" ref="Y386">IF($B386="","",IF(INDEX('Your Portfolio Holdings'!$BW$7:$BW$156,match($D386,'Your Portfolio Holdings'!$B$7:$B$156,0),0)&gt;0,PRODUCT(IF(($D$5:$D$2004=$D386)*($C$5:$C$2004="Split")*($B$5:$B$2004&lt;=Dashboard!$C$55)*($B$5:$B$2004&gt;$B386),$J$5:$J$2004,1)),1))</f>
        <v/>
      </c>
      <c r="Z386" s="79">
        <f t="shared" si="12"/>
        <v>0</v>
      </c>
      <c r="AA386" s="79" t="str">
        <f>IF($B385="","",IF(AND($B386&gt;Dashboard!$C$54,$B386&lt;=Dashboard!$C$55,OR($C386="Buy",$C386="Sell",$C386="Dividend",$C386="Return of capital")),MAX(AA$5:AA385)+1,0))</f>
        <v/>
      </c>
      <c r="AB386" s="79" t="str">
        <f>if($B386="","",if($L386=Dashboard!$C$3,"n/a","Currency:"&amp;$L386&amp;Dashboard!$C$3))</f>
        <v/>
      </c>
      <c r="AC386" s="88" t="str">
        <f t="shared" si="13"/>
        <v/>
      </c>
      <c r="AD386" s="89">
        <f t="shared" si="14"/>
        <v>0</v>
      </c>
      <c r="AE386" s="90">
        <f t="shared" si="15"/>
        <v>0</v>
      </c>
    </row>
    <row r="387">
      <c r="A387" s="1"/>
      <c r="B387" s="404"/>
      <c r="C387" s="405"/>
      <c r="D387" s="405"/>
      <c r="E387" s="405"/>
      <c r="F387" s="406"/>
      <c r="G387" s="44">
        <f t="shared" si="1"/>
        <v>0</v>
      </c>
      <c r="H387" s="93"/>
      <c r="I387" s="92"/>
      <c r="J387" s="95"/>
      <c r="K387" s="1"/>
      <c r="L387" s="50" t="str">
        <f t="array" ref="L387">if($B387="","",index(Setup!$C$52:$C$201,match($D387,Setup!$B$52:$B$201,0),0))</f>
        <v/>
      </c>
      <c r="M387" s="52" t="str">
        <f t="shared" si="2"/>
        <v/>
      </c>
      <c r="N387" s="58">
        <f t="shared" si="3"/>
        <v>0</v>
      </c>
      <c r="O387" s="64" t="str">
        <f t="shared" si="4"/>
        <v/>
      </c>
      <c r="P387" s="64">
        <f t="shared" si="5"/>
        <v>0</v>
      </c>
      <c r="Q387" s="64">
        <f t="shared" si="6"/>
        <v>0</v>
      </c>
      <c r="R387" s="68">
        <f t="shared" si="7"/>
        <v>0</v>
      </c>
      <c r="S387" s="68">
        <f t="shared" si="8"/>
        <v>0</v>
      </c>
      <c r="T387" s="71" t="str">
        <f t="shared" si="9"/>
        <v/>
      </c>
      <c r="U387" s="79" t="str">
        <f t="array" ref="U387">IF($B387="","",IF(INDEX('Your Portfolio Holdings'!$BW$7:$BW$156,match($D387,'Your Portfolio Holdings'!$B$7:$B$156,0),0)&gt;0,PRODUCT(IF(($D$5:$D$2004=$D387)*($C$5:$C$2004="Split")*($B$5:$B$2004&lt;=Dashboard!$C$2)*($B$5:$B$2004&gt;$B387),$J$5:$J$2004,1)),1))</f>
        <v/>
      </c>
      <c r="V387" s="79">
        <f t="shared" si="10"/>
        <v>0</v>
      </c>
      <c r="W387" s="79" t="str">
        <f t="array" ref="W387">IF($B387="","",IF(INDEX('Your Portfolio Holdings'!$BW$7:$BW$156,match($D387,'Your Portfolio Holdings'!$B$7:$B$156,0),0)&gt;0,PRODUCT(IF(($D$5:$D$2004=$D387)*($C$5:$C$2004="Split")*($B$5:$B$2004&lt;=Dashboard!$C$54)*($B$5:$B$2004&gt;$B387),$J$5:$J$2004,1)),1))</f>
        <v/>
      </c>
      <c r="X387" s="79">
        <f t="shared" si="11"/>
        <v>0</v>
      </c>
      <c r="Y387" s="79" t="str">
        <f t="array" ref="Y387">IF($B387="","",IF(INDEX('Your Portfolio Holdings'!$BW$7:$BW$156,match($D387,'Your Portfolio Holdings'!$B$7:$B$156,0),0)&gt;0,PRODUCT(IF(($D$5:$D$2004=$D387)*($C$5:$C$2004="Split")*($B$5:$B$2004&lt;=Dashboard!$C$55)*($B$5:$B$2004&gt;$B387),$J$5:$J$2004,1)),1))</f>
        <v/>
      </c>
      <c r="Z387" s="79">
        <f t="shared" si="12"/>
        <v>0</v>
      </c>
      <c r="AA387" s="79" t="str">
        <f>IF($B386="","",IF(AND($B387&gt;Dashboard!$C$54,$B387&lt;=Dashboard!$C$55,OR($C387="Buy",$C387="Sell",$C387="Dividend",$C387="Return of capital")),MAX(AA$5:AA386)+1,0))</f>
        <v/>
      </c>
      <c r="AB387" s="79" t="str">
        <f>if($B387="","",if($L387=Dashboard!$C$3,"n/a","Currency:"&amp;$L387&amp;Dashboard!$C$3))</f>
        <v/>
      </c>
      <c r="AC387" s="88" t="str">
        <f t="shared" si="13"/>
        <v/>
      </c>
      <c r="AD387" s="89">
        <f t="shared" si="14"/>
        <v>0</v>
      </c>
      <c r="AE387" s="90">
        <f t="shared" si="15"/>
        <v>0</v>
      </c>
    </row>
    <row r="388">
      <c r="A388" s="1"/>
      <c r="B388" s="404"/>
      <c r="C388" s="405"/>
      <c r="D388" s="405"/>
      <c r="E388" s="405"/>
      <c r="F388" s="406"/>
      <c r="G388" s="44">
        <f t="shared" si="1"/>
        <v>0</v>
      </c>
      <c r="H388" s="93"/>
      <c r="I388" s="92"/>
      <c r="J388" s="95"/>
      <c r="K388" s="1"/>
      <c r="L388" s="50" t="str">
        <f t="array" ref="L388">if($B388="","",index(Setup!$C$52:$C$201,match($D388,Setup!$B$52:$B$201,0),0))</f>
        <v/>
      </c>
      <c r="M388" s="52" t="str">
        <f t="shared" si="2"/>
        <v/>
      </c>
      <c r="N388" s="58">
        <f t="shared" si="3"/>
        <v>0</v>
      </c>
      <c r="O388" s="64" t="str">
        <f t="shared" si="4"/>
        <v/>
      </c>
      <c r="P388" s="64">
        <f t="shared" si="5"/>
        <v>0</v>
      </c>
      <c r="Q388" s="64">
        <f t="shared" si="6"/>
        <v>0</v>
      </c>
      <c r="R388" s="68">
        <f t="shared" si="7"/>
        <v>0</v>
      </c>
      <c r="S388" s="68">
        <f t="shared" si="8"/>
        <v>0</v>
      </c>
      <c r="T388" s="71" t="str">
        <f t="shared" si="9"/>
        <v/>
      </c>
      <c r="U388" s="79" t="str">
        <f t="array" ref="U388">IF($B388="","",IF(INDEX('Your Portfolio Holdings'!$BW$7:$BW$156,match($D388,'Your Portfolio Holdings'!$B$7:$B$156,0),0)&gt;0,PRODUCT(IF(($D$5:$D$2004=$D388)*($C$5:$C$2004="Split")*($B$5:$B$2004&lt;=Dashboard!$C$2)*($B$5:$B$2004&gt;$B388),$J$5:$J$2004,1)),1))</f>
        <v/>
      </c>
      <c r="V388" s="79">
        <f t="shared" si="10"/>
        <v>0</v>
      </c>
      <c r="W388" s="79" t="str">
        <f t="array" ref="W388">IF($B388="","",IF(INDEX('Your Portfolio Holdings'!$BW$7:$BW$156,match($D388,'Your Portfolio Holdings'!$B$7:$B$156,0),0)&gt;0,PRODUCT(IF(($D$5:$D$2004=$D388)*($C$5:$C$2004="Split")*($B$5:$B$2004&lt;=Dashboard!$C$54)*($B$5:$B$2004&gt;$B388),$J$5:$J$2004,1)),1))</f>
        <v/>
      </c>
      <c r="X388" s="79">
        <f t="shared" si="11"/>
        <v>0</v>
      </c>
      <c r="Y388" s="79" t="str">
        <f t="array" ref="Y388">IF($B388="","",IF(INDEX('Your Portfolio Holdings'!$BW$7:$BW$156,match($D388,'Your Portfolio Holdings'!$B$7:$B$156,0),0)&gt;0,PRODUCT(IF(($D$5:$D$2004=$D388)*($C$5:$C$2004="Split")*($B$5:$B$2004&lt;=Dashboard!$C$55)*($B$5:$B$2004&gt;$B388),$J$5:$J$2004,1)),1))</f>
        <v/>
      </c>
      <c r="Z388" s="79">
        <f t="shared" si="12"/>
        <v>0</v>
      </c>
      <c r="AA388" s="79" t="str">
        <f>IF($B387="","",IF(AND($B388&gt;Dashboard!$C$54,$B388&lt;=Dashboard!$C$55,OR($C388="Buy",$C388="Sell",$C388="Dividend",$C388="Return of capital")),MAX(AA$5:AA387)+1,0))</f>
        <v/>
      </c>
      <c r="AB388" s="79" t="str">
        <f>if($B388="","",if($L388=Dashboard!$C$3,"n/a","Currency:"&amp;$L388&amp;Dashboard!$C$3))</f>
        <v/>
      </c>
      <c r="AC388" s="88" t="str">
        <f t="shared" si="13"/>
        <v/>
      </c>
      <c r="AD388" s="89">
        <f t="shared" si="14"/>
        <v>0</v>
      </c>
      <c r="AE388" s="90">
        <f t="shared" si="15"/>
        <v>0</v>
      </c>
    </row>
    <row r="389">
      <c r="A389" s="1"/>
      <c r="B389" s="404"/>
      <c r="C389" s="405"/>
      <c r="D389" s="405"/>
      <c r="E389" s="405"/>
      <c r="F389" s="406"/>
      <c r="G389" s="44">
        <f t="shared" si="1"/>
        <v>0</v>
      </c>
      <c r="H389" s="93"/>
      <c r="I389" s="92"/>
      <c r="J389" s="95"/>
      <c r="K389" s="1"/>
      <c r="L389" s="50" t="str">
        <f t="array" ref="L389">if($B389="","",index(Setup!$C$52:$C$201,match($D389,Setup!$B$52:$B$201,0),0))</f>
        <v/>
      </c>
      <c r="M389" s="52" t="str">
        <f t="shared" si="2"/>
        <v/>
      </c>
      <c r="N389" s="58">
        <f t="shared" si="3"/>
        <v>0</v>
      </c>
      <c r="O389" s="64" t="str">
        <f t="shared" si="4"/>
        <v/>
      </c>
      <c r="P389" s="64">
        <f t="shared" si="5"/>
        <v>0</v>
      </c>
      <c r="Q389" s="64">
        <f t="shared" si="6"/>
        <v>0</v>
      </c>
      <c r="R389" s="68">
        <f t="shared" si="7"/>
        <v>0</v>
      </c>
      <c r="S389" s="68">
        <f t="shared" si="8"/>
        <v>0</v>
      </c>
      <c r="T389" s="71" t="str">
        <f t="shared" si="9"/>
        <v/>
      </c>
      <c r="U389" s="79" t="str">
        <f t="array" ref="U389">IF($B389="","",IF(INDEX('Your Portfolio Holdings'!$BW$7:$BW$156,match($D389,'Your Portfolio Holdings'!$B$7:$B$156,0),0)&gt;0,PRODUCT(IF(($D$5:$D$2004=$D389)*($C$5:$C$2004="Split")*($B$5:$B$2004&lt;=Dashboard!$C$2)*($B$5:$B$2004&gt;$B389),$J$5:$J$2004,1)),1))</f>
        <v/>
      </c>
      <c r="V389" s="79">
        <f t="shared" si="10"/>
        <v>0</v>
      </c>
      <c r="W389" s="79" t="str">
        <f t="array" ref="W389">IF($B389="","",IF(INDEX('Your Portfolio Holdings'!$BW$7:$BW$156,match($D389,'Your Portfolio Holdings'!$B$7:$B$156,0),0)&gt;0,PRODUCT(IF(($D$5:$D$2004=$D389)*($C$5:$C$2004="Split")*($B$5:$B$2004&lt;=Dashboard!$C$54)*($B$5:$B$2004&gt;$B389),$J$5:$J$2004,1)),1))</f>
        <v/>
      </c>
      <c r="X389" s="79">
        <f t="shared" si="11"/>
        <v>0</v>
      </c>
      <c r="Y389" s="79" t="str">
        <f t="array" ref="Y389">IF($B389="","",IF(INDEX('Your Portfolio Holdings'!$BW$7:$BW$156,match($D389,'Your Portfolio Holdings'!$B$7:$B$156,0),0)&gt;0,PRODUCT(IF(($D$5:$D$2004=$D389)*($C$5:$C$2004="Split")*($B$5:$B$2004&lt;=Dashboard!$C$55)*($B$5:$B$2004&gt;$B389),$J$5:$J$2004,1)),1))</f>
        <v/>
      </c>
      <c r="Z389" s="79">
        <f t="shared" si="12"/>
        <v>0</v>
      </c>
      <c r="AA389" s="79" t="str">
        <f>IF($B388="","",IF(AND($B389&gt;Dashboard!$C$54,$B389&lt;=Dashboard!$C$55,OR($C389="Buy",$C389="Sell",$C389="Dividend",$C389="Return of capital")),MAX(AA$5:AA388)+1,0))</f>
        <v/>
      </c>
      <c r="AB389" s="79" t="str">
        <f>if($B389="","",if($L389=Dashboard!$C$3,"n/a","Currency:"&amp;$L389&amp;Dashboard!$C$3))</f>
        <v/>
      </c>
      <c r="AC389" s="88" t="str">
        <f t="shared" si="13"/>
        <v/>
      </c>
      <c r="AD389" s="89">
        <f t="shared" si="14"/>
        <v>0</v>
      </c>
      <c r="AE389" s="90">
        <f t="shared" si="15"/>
        <v>0</v>
      </c>
    </row>
    <row r="390">
      <c r="A390" s="1"/>
      <c r="B390" s="404"/>
      <c r="C390" s="405"/>
      <c r="D390" s="405"/>
      <c r="E390" s="405"/>
      <c r="F390" s="406"/>
      <c r="G390" s="44">
        <f t="shared" si="1"/>
        <v>0</v>
      </c>
      <c r="H390" s="93"/>
      <c r="I390" s="92"/>
      <c r="J390" s="95"/>
      <c r="K390" s="1"/>
      <c r="L390" s="50" t="str">
        <f t="array" ref="L390">if($B390="","",index(Setup!$C$52:$C$201,match($D390,Setup!$B$52:$B$201,0),0))</f>
        <v/>
      </c>
      <c r="M390" s="52" t="str">
        <f t="shared" si="2"/>
        <v/>
      </c>
      <c r="N390" s="58">
        <f t="shared" si="3"/>
        <v>0</v>
      </c>
      <c r="O390" s="64" t="str">
        <f t="shared" si="4"/>
        <v/>
      </c>
      <c r="P390" s="64">
        <f t="shared" si="5"/>
        <v>0</v>
      </c>
      <c r="Q390" s="64">
        <f t="shared" si="6"/>
        <v>0</v>
      </c>
      <c r="R390" s="68">
        <f t="shared" si="7"/>
        <v>0</v>
      </c>
      <c r="S390" s="68">
        <f t="shared" si="8"/>
        <v>0</v>
      </c>
      <c r="T390" s="71" t="str">
        <f t="shared" si="9"/>
        <v/>
      </c>
      <c r="U390" s="79" t="str">
        <f t="array" ref="U390">IF($B390="","",IF(INDEX('Your Portfolio Holdings'!$BW$7:$BW$156,match($D390,'Your Portfolio Holdings'!$B$7:$B$156,0),0)&gt;0,PRODUCT(IF(($D$5:$D$2004=$D390)*($C$5:$C$2004="Split")*($B$5:$B$2004&lt;=Dashboard!$C$2)*($B$5:$B$2004&gt;$B390),$J$5:$J$2004,1)),1))</f>
        <v/>
      </c>
      <c r="V390" s="79">
        <f t="shared" si="10"/>
        <v>0</v>
      </c>
      <c r="W390" s="79" t="str">
        <f t="array" ref="W390">IF($B390="","",IF(INDEX('Your Portfolio Holdings'!$BW$7:$BW$156,match($D390,'Your Portfolio Holdings'!$B$7:$B$156,0),0)&gt;0,PRODUCT(IF(($D$5:$D$2004=$D390)*($C$5:$C$2004="Split")*($B$5:$B$2004&lt;=Dashboard!$C$54)*($B$5:$B$2004&gt;$B390),$J$5:$J$2004,1)),1))</f>
        <v/>
      </c>
      <c r="X390" s="79">
        <f t="shared" si="11"/>
        <v>0</v>
      </c>
      <c r="Y390" s="79" t="str">
        <f t="array" ref="Y390">IF($B390="","",IF(INDEX('Your Portfolio Holdings'!$BW$7:$BW$156,match($D390,'Your Portfolio Holdings'!$B$7:$B$156,0),0)&gt;0,PRODUCT(IF(($D$5:$D$2004=$D390)*($C$5:$C$2004="Split")*($B$5:$B$2004&lt;=Dashboard!$C$55)*($B$5:$B$2004&gt;$B390),$J$5:$J$2004,1)),1))</f>
        <v/>
      </c>
      <c r="Z390" s="79">
        <f t="shared" si="12"/>
        <v>0</v>
      </c>
      <c r="AA390" s="79" t="str">
        <f>IF($B389="","",IF(AND($B390&gt;Dashboard!$C$54,$B390&lt;=Dashboard!$C$55,OR($C390="Buy",$C390="Sell",$C390="Dividend",$C390="Return of capital")),MAX(AA$5:AA389)+1,0))</f>
        <v/>
      </c>
      <c r="AB390" s="79" t="str">
        <f>if($B390="","",if($L390=Dashboard!$C$3,"n/a","Currency:"&amp;$L390&amp;Dashboard!$C$3))</f>
        <v/>
      </c>
      <c r="AC390" s="88" t="str">
        <f t="shared" si="13"/>
        <v/>
      </c>
      <c r="AD390" s="89">
        <f t="shared" si="14"/>
        <v>0</v>
      </c>
      <c r="AE390" s="90">
        <f t="shared" si="15"/>
        <v>0</v>
      </c>
    </row>
    <row r="391">
      <c r="A391" s="1"/>
      <c r="B391" s="404"/>
      <c r="C391" s="405"/>
      <c r="D391" s="405"/>
      <c r="E391" s="405"/>
      <c r="F391" s="406"/>
      <c r="G391" s="44">
        <f t="shared" si="1"/>
        <v>0</v>
      </c>
      <c r="H391" s="93"/>
      <c r="I391" s="92"/>
      <c r="J391" s="95"/>
      <c r="K391" s="1"/>
      <c r="L391" s="50" t="str">
        <f t="array" ref="L391">if($B391="","",index(Setup!$C$52:$C$201,match($D391,Setup!$B$52:$B$201,0),0))</f>
        <v/>
      </c>
      <c r="M391" s="52" t="str">
        <f t="shared" si="2"/>
        <v/>
      </c>
      <c r="N391" s="58">
        <f t="shared" si="3"/>
        <v>0</v>
      </c>
      <c r="O391" s="64" t="str">
        <f t="shared" si="4"/>
        <v/>
      </c>
      <c r="P391" s="64">
        <f t="shared" si="5"/>
        <v>0</v>
      </c>
      <c r="Q391" s="64">
        <f t="shared" si="6"/>
        <v>0</v>
      </c>
      <c r="R391" s="68">
        <f t="shared" si="7"/>
        <v>0</v>
      </c>
      <c r="S391" s="68">
        <f t="shared" si="8"/>
        <v>0</v>
      </c>
      <c r="T391" s="71" t="str">
        <f t="shared" si="9"/>
        <v/>
      </c>
      <c r="U391" s="79" t="str">
        <f t="array" ref="U391">IF($B391="","",IF(INDEX('Your Portfolio Holdings'!$BW$7:$BW$156,match($D391,'Your Portfolio Holdings'!$B$7:$B$156,0),0)&gt;0,PRODUCT(IF(($D$5:$D$2004=$D391)*($C$5:$C$2004="Split")*($B$5:$B$2004&lt;=Dashboard!$C$2)*($B$5:$B$2004&gt;$B391),$J$5:$J$2004,1)),1))</f>
        <v/>
      </c>
      <c r="V391" s="79">
        <f t="shared" si="10"/>
        <v>0</v>
      </c>
      <c r="W391" s="79" t="str">
        <f t="array" ref="W391">IF($B391="","",IF(INDEX('Your Portfolio Holdings'!$BW$7:$BW$156,match($D391,'Your Portfolio Holdings'!$B$7:$B$156,0),0)&gt;0,PRODUCT(IF(($D$5:$D$2004=$D391)*($C$5:$C$2004="Split")*($B$5:$B$2004&lt;=Dashboard!$C$54)*($B$5:$B$2004&gt;$B391),$J$5:$J$2004,1)),1))</f>
        <v/>
      </c>
      <c r="X391" s="79">
        <f t="shared" si="11"/>
        <v>0</v>
      </c>
      <c r="Y391" s="79" t="str">
        <f t="array" ref="Y391">IF($B391="","",IF(INDEX('Your Portfolio Holdings'!$BW$7:$BW$156,match($D391,'Your Portfolio Holdings'!$B$7:$B$156,0),0)&gt;0,PRODUCT(IF(($D$5:$D$2004=$D391)*($C$5:$C$2004="Split")*($B$5:$B$2004&lt;=Dashboard!$C$55)*($B$5:$B$2004&gt;$B391),$J$5:$J$2004,1)),1))</f>
        <v/>
      </c>
      <c r="Z391" s="79">
        <f t="shared" si="12"/>
        <v>0</v>
      </c>
      <c r="AA391" s="79" t="str">
        <f>IF($B390="","",IF(AND($B391&gt;Dashboard!$C$54,$B391&lt;=Dashboard!$C$55,OR($C391="Buy",$C391="Sell",$C391="Dividend",$C391="Return of capital")),MAX(AA$5:AA390)+1,0))</f>
        <v/>
      </c>
      <c r="AB391" s="79" t="str">
        <f>if($B391="","",if($L391=Dashboard!$C$3,"n/a","Currency:"&amp;$L391&amp;Dashboard!$C$3))</f>
        <v/>
      </c>
      <c r="AC391" s="88" t="str">
        <f t="shared" si="13"/>
        <v/>
      </c>
      <c r="AD391" s="89">
        <f t="shared" si="14"/>
        <v>0</v>
      </c>
      <c r="AE391" s="90">
        <f t="shared" si="15"/>
        <v>0</v>
      </c>
    </row>
    <row r="392">
      <c r="A392" s="1"/>
      <c r="B392" s="404"/>
      <c r="C392" s="405"/>
      <c r="D392" s="405"/>
      <c r="E392" s="405"/>
      <c r="F392" s="406"/>
      <c r="G392" s="44">
        <f t="shared" si="1"/>
        <v>0</v>
      </c>
      <c r="H392" s="93"/>
      <c r="I392" s="92"/>
      <c r="J392" s="95"/>
      <c r="K392" s="1"/>
      <c r="L392" s="50" t="str">
        <f t="array" ref="L392">if($B392="","",index(Setup!$C$52:$C$201,match($D392,Setup!$B$52:$B$201,0),0))</f>
        <v/>
      </c>
      <c r="M392" s="52" t="str">
        <f t="shared" si="2"/>
        <v/>
      </c>
      <c r="N392" s="58">
        <f t="shared" si="3"/>
        <v>0</v>
      </c>
      <c r="O392" s="64" t="str">
        <f t="shared" si="4"/>
        <v/>
      </c>
      <c r="P392" s="64">
        <f t="shared" si="5"/>
        <v>0</v>
      </c>
      <c r="Q392" s="64">
        <f t="shared" si="6"/>
        <v>0</v>
      </c>
      <c r="R392" s="68">
        <f t="shared" si="7"/>
        <v>0</v>
      </c>
      <c r="S392" s="68">
        <f t="shared" si="8"/>
        <v>0</v>
      </c>
      <c r="T392" s="71" t="str">
        <f t="shared" si="9"/>
        <v/>
      </c>
      <c r="U392" s="79" t="str">
        <f t="array" ref="U392">IF($B392="","",IF(INDEX('Your Portfolio Holdings'!$BW$7:$BW$156,match($D392,'Your Portfolio Holdings'!$B$7:$B$156,0),0)&gt;0,PRODUCT(IF(($D$5:$D$2004=$D392)*($C$5:$C$2004="Split")*($B$5:$B$2004&lt;=Dashboard!$C$2)*($B$5:$B$2004&gt;$B392),$J$5:$J$2004,1)),1))</f>
        <v/>
      </c>
      <c r="V392" s="79">
        <f t="shared" si="10"/>
        <v>0</v>
      </c>
      <c r="W392" s="79" t="str">
        <f t="array" ref="W392">IF($B392="","",IF(INDEX('Your Portfolio Holdings'!$BW$7:$BW$156,match($D392,'Your Portfolio Holdings'!$B$7:$B$156,0),0)&gt;0,PRODUCT(IF(($D$5:$D$2004=$D392)*($C$5:$C$2004="Split")*($B$5:$B$2004&lt;=Dashboard!$C$54)*($B$5:$B$2004&gt;$B392),$J$5:$J$2004,1)),1))</f>
        <v/>
      </c>
      <c r="X392" s="79">
        <f t="shared" si="11"/>
        <v>0</v>
      </c>
      <c r="Y392" s="79" t="str">
        <f t="array" ref="Y392">IF($B392="","",IF(INDEX('Your Portfolio Holdings'!$BW$7:$BW$156,match($D392,'Your Portfolio Holdings'!$B$7:$B$156,0),0)&gt;0,PRODUCT(IF(($D$5:$D$2004=$D392)*($C$5:$C$2004="Split")*($B$5:$B$2004&lt;=Dashboard!$C$55)*($B$5:$B$2004&gt;$B392),$J$5:$J$2004,1)),1))</f>
        <v/>
      </c>
      <c r="Z392" s="79">
        <f t="shared" si="12"/>
        <v>0</v>
      </c>
      <c r="AA392" s="79" t="str">
        <f>IF($B391="","",IF(AND($B392&gt;Dashboard!$C$54,$B392&lt;=Dashboard!$C$55,OR($C392="Buy",$C392="Sell",$C392="Dividend",$C392="Return of capital")),MAX(AA$5:AA391)+1,0))</f>
        <v/>
      </c>
      <c r="AB392" s="79" t="str">
        <f>if($B392="","",if($L392=Dashboard!$C$3,"n/a","Currency:"&amp;$L392&amp;Dashboard!$C$3))</f>
        <v/>
      </c>
      <c r="AC392" s="88" t="str">
        <f t="shared" si="13"/>
        <v/>
      </c>
      <c r="AD392" s="89">
        <f t="shared" si="14"/>
        <v>0</v>
      </c>
      <c r="AE392" s="90">
        <f t="shared" si="15"/>
        <v>0</v>
      </c>
    </row>
    <row r="393">
      <c r="A393" s="1"/>
      <c r="B393" s="404"/>
      <c r="C393" s="405"/>
      <c r="D393" s="405"/>
      <c r="E393" s="405"/>
      <c r="F393" s="406"/>
      <c r="G393" s="44">
        <f t="shared" si="1"/>
        <v>0</v>
      </c>
      <c r="H393" s="93"/>
      <c r="I393" s="92"/>
      <c r="J393" s="95"/>
      <c r="K393" s="1"/>
      <c r="L393" s="50" t="str">
        <f t="array" ref="L393">if($B393="","",index(Setup!$C$52:$C$201,match($D393,Setup!$B$52:$B$201,0),0))</f>
        <v/>
      </c>
      <c r="M393" s="52" t="str">
        <f t="shared" si="2"/>
        <v/>
      </c>
      <c r="N393" s="58">
        <f t="shared" si="3"/>
        <v>0</v>
      </c>
      <c r="O393" s="64" t="str">
        <f t="shared" si="4"/>
        <v/>
      </c>
      <c r="P393" s="64">
        <f t="shared" si="5"/>
        <v>0</v>
      </c>
      <c r="Q393" s="64">
        <f t="shared" si="6"/>
        <v>0</v>
      </c>
      <c r="R393" s="68">
        <f t="shared" si="7"/>
        <v>0</v>
      </c>
      <c r="S393" s="68">
        <f t="shared" si="8"/>
        <v>0</v>
      </c>
      <c r="T393" s="71" t="str">
        <f t="shared" si="9"/>
        <v/>
      </c>
      <c r="U393" s="79" t="str">
        <f t="array" ref="U393">IF($B393="","",IF(INDEX('Your Portfolio Holdings'!$BW$7:$BW$156,match($D393,'Your Portfolio Holdings'!$B$7:$B$156,0),0)&gt;0,PRODUCT(IF(($D$5:$D$2004=$D393)*($C$5:$C$2004="Split")*($B$5:$B$2004&lt;=Dashboard!$C$2)*($B$5:$B$2004&gt;$B393),$J$5:$J$2004,1)),1))</f>
        <v/>
      </c>
      <c r="V393" s="79">
        <f t="shared" si="10"/>
        <v>0</v>
      </c>
      <c r="W393" s="79" t="str">
        <f t="array" ref="W393">IF($B393="","",IF(INDEX('Your Portfolio Holdings'!$BW$7:$BW$156,match($D393,'Your Portfolio Holdings'!$B$7:$B$156,0),0)&gt;0,PRODUCT(IF(($D$5:$D$2004=$D393)*($C$5:$C$2004="Split")*($B$5:$B$2004&lt;=Dashboard!$C$54)*($B$5:$B$2004&gt;$B393),$J$5:$J$2004,1)),1))</f>
        <v/>
      </c>
      <c r="X393" s="79">
        <f t="shared" si="11"/>
        <v>0</v>
      </c>
      <c r="Y393" s="79" t="str">
        <f t="array" ref="Y393">IF($B393="","",IF(INDEX('Your Portfolio Holdings'!$BW$7:$BW$156,match($D393,'Your Portfolio Holdings'!$B$7:$B$156,0),0)&gt;0,PRODUCT(IF(($D$5:$D$2004=$D393)*($C$5:$C$2004="Split")*($B$5:$B$2004&lt;=Dashboard!$C$55)*($B$5:$B$2004&gt;$B393),$J$5:$J$2004,1)),1))</f>
        <v/>
      </c>
      <c r="Z393" s="79">
        <f t="shared" si="12"/>
        <v>0</v>
      </c>
      <c r="AA393" s="79" t="str">
        <f>IF($B392="","",IF(AND($B393&gt;Dashboard!$C$54,$B393&lt;=Dashboard!$C$55,OR($C393="Buy",$C393="Sell",$C393="Dividend",$C393="Return of capital")),MAX(AA$5:AA392)+1,0))</f>
        <v/>
      </c>
      <c r="AB393" s="79" t="str">
        <f>if($B393="","",if($L393=Dashboard!$C$3,"n/a","Currency:"&amp;$L393&amp;Dashboard!$C$3))</f>
        <v/>
      </c>
      <c r="AC393" s="88" t="str">
        <f t="shared" si="13"/>
        <v/>
      </c>
      <c r="AD393" s="89">
        <f t="shared" si="14"/>
        <v>0</v>
      </c>
      <c r="AE393" s="90">
        <f t="shared" si="15"/>
        <v>0</v>
      </c>
    </row>
    <row r="394">
      <c r="A394" s="1"/>
      <c r="B394" s="404"/>
      <c r="C394" s="405"/>
      <c r="D394" s="405"/>
      <c r="E394" s="405"/>
      <c r="F394" s="406"/>
      <c r="G394" s="44">
        <f t="shared" si="1"/>
        <v>0</v>
      </c>
      <c r="H394" s="93"/>
      <c r="I394" s="92"/>
      <c r="J394" s="95"/>
      <c r="K394" s="1"/>
      <c r="L394" s="50" t="str">
        <f t="array" ref="L394">if($B394="","",index(Setup!$C$52:$C$201,match($D394,Setup!$B$52:$B$201,0),0))</f>
        <v/>
      </c>
      <c r="M394" s="52" t="str">
        <f t="shared" si="2"/>
        <v/>
      </c>
      <c r="N394" s="58">
        <f t="shared" si="3"/>
        <v>0</v>
      </c>
      <c r="O394" s="64" t="str">
        <f t="shared" si="4"/>
        <v/>
      </c>
      <c r="P394" s="64">
        <f t="shared" si="5"/>
        <v>0</v>
      </c>
      <c r="Q394" s="64">
        <f t="shared" si="6"/>
        <v>0</v>
      </c>
      <c r="R394" s="68">
        <f t="shared" si="7"/>
        <v>0</v>
      </c>
      <c r="S394" s="68">
        <f t="shared" si="8"/>
        <v>0</v>
      </c>
      <c r="T394" s="71" t="str">
        <f t="shared" si="9"/>
        <v/>
      </c>
      <c r="U394" s="79" t="str">
        <f t="array" ref="U394">IF($B394="","",IF(INDEX('Your Portfolio Holdings'!$BW$7:$BW$156,match($D394,'Your Portfolio Holdings'!$B$7:$B$156,0),0)&gt;0,PRODUCT(IF(($D$5:$D$2004=$D394)*($C$5:$C$2004="Split")*($B$5:$B$2004&lt;=Dashboard!$C$2)*($B$5:$B$2004&gt;$B394),$J$5:$J$2004,1)),1))</f>
        <v/>
      </c>
      <c r="V394" s="79">
        <f t="shared" si="10"/>
        <v>0</v>
      </c>
      <c r="W394" s="79" t="str">
        <f t="array" ref="W394">IF($B394="","",IF(INDEX('Your Portfolio Holdings'!$BW$7:$BW$156,match($D394,'Your Portfolio Holdings'!$B$7:$B$156,0),0)&gt;0,PRODUCT(IF(($D$5:$D$2004=$D394)*($C$5:$C$2004="Split")*($B$5:$B$2004&lt;=Dashboard!$C$54)*($B$5:$B$2004&gt;$B394),$J$5:$J$2004,1)),1))</f>
        <v/>
      </c>
      <c r="X394" s="79">
        <f t="shared" si="11"/>
        <v>0</v>
      </c>
      <c r="Y394" s="79" t="str">
        <f t="array" ref="Y394">IF($B394="","",IF(INDEX('Your Portfolio Holdings'!$BW$7:$BW$156,match($D394,'Your Portfolio Holdings'!$B$7:$B$156,0),0)&gt;0,PRODUCT(IF(($D$5:$D$2004=$D394)*($C$5:$C$2004="Split")*($B$5:$B$2004&lt;=Dashboard!$C$55)*($B$5:$B$2004&gt;$B394),$J$5:$J$2004,1)),1))</f>
        <v/>
      </c>
      <c r="Z394" s="79">
        <f t="shared" si="12"/>
        <v>0</v>
      </c>
      <c r="AA394" s="79" t="str">
        <f>IF($B393="","",IF(AND($B394&gt;Dashboard!$C$54,$B394&lt;=Dashboard!$C$55,OR($C394="Buy",$C394="Sell",$C394="Dividend",$C394="Return of capital")),MAX(AA$5:AA393)+1,0))</f>
        <v/>
      </c>
      <c r="AB394" s="79" t="str">
        <f>if($B394="","",if($L394=Dashboard!$C$3,"n/a","Currency:"&amp;$L394&amp;Dashboard!$C$3))</f>
        <v/>
      </c>
      <c r="AC394" s="88" t="str">
        <f t="shared" si="13"/>
        <v/>
      </c>
      <c r="AD394" s="89">
        <f t="shared" si="14"/>
        <v>0</v>
      </c>
      <c r="AE394" s="90">
        <f t="shared" si="15"/>
        <v>0</v>
      </c>
    </row>
    <row r="395">
      <c r="A395" s="1"/>
      <c r="B395" s="404"/>
      <c r="C395" s="405"/>
      <c r="D395" s="405"/>
      <c r="E395" s="405"/>
      <c r="F395" s="406"/>
      <c r="G395" s="44">
        <f t="shared" si="1"/>
        <v>0</v>
      </c>
      <c r="H395" s="93"/>
      <c r="I395" s="92"/>
      <c r="J395" s="95"/>
      <c r="K395" s="1"/>
      <c r="L395" s="50" t="str">
        <f t="array" ref="L395">if($B395="","",index(Setup!$C$52:$C$201,match($D395,Setup!$B$52:$B$201,0),0))</f>
        <v/>
      </c>
      <c r="M395" s="52" t="str">
        <f t="shared" si="2"/>
        <v/>
      </c>
      <c r="N395" s="58">
        <f t="shared" si="3"/>
        <v>0</v>
      </c>
      <c r="O395" s="64" t="str">
        <f t="shared" si="4"/>
        <v/>
      </c>
      <c r="P395" s="64">
        <f t="shared" si="5"/>
        <v>0</v>
      </c>
      <c r="Q395" s="64">
        <f t="shared" si="6"/>
        <v>0</v>
      </c>
      <c r="R395" s="68">
        <f t="shared" si="7"/>
        <v>0</v>
      </c>
      <c r="S395" s="68">
        <f t="shared" si="8"/>
        <v>0</v>
      </c>
      <c r="T395" s="71" t="str">
        <f t="shared" si="9"/>
        <v/>
      </c>
      <c r="U395" s="79" t="str">
        <f t="array" ref="U395">IF($B395="","",IF(INDEX('Your Portfolio Holdings'!$BW$7:$BW$156,match($D395,'Your Portfolio Holdings'!$B$7:$B$156,0),0)&gt;0,PRODUCT(IF(($D$5:$D$2004=$D395)*($C$5:$C$2004="Split")*($B$5:$B$2004&lt;=Dashboard!$C$2)*($B$5:$B$2004&gt;$B395),$J$5:$J$2004,1)),1))</f>
        <v/>
      </c>
      <c r="V395" s="79">
        <f t="shared" si="10"/>
        <v>0</v>
      </c>
      <c r="W395" s="79" t="str">
        <f t="array" ref="W395">IF($B395="","",IF(INDEX('Your Portfolio Holdings'!$BW$7:$BW$156,match($D395,'Your Portfolio Holdings'!$B$7:$B$156,0),0)&gt;0,PRODUCT(IF(($D$5:$D$2004=$D395)*($C$5:$C$2004="Split")*($B$5:$B$2004&lt;=Dashboard!$C$54)*($B$5:$B$2004&gt;$B395),$J$5:$J$2004,1)),1))</f>
        <v/>
      </c>
      <c r="X395" s="79">
        <f t="shared" si="11"/>
        <v>0</v>
      </c>
      <c r="Y395" s="79" t="str">
        <f t="array" ref="Y395">IF($B395="","",IF(INDEX('Your Portfolio Holdings'!$BW$7:$BW$156,match($D395,'Your Portfolio Holdings'!$B$7:$B$156,0),0)&gt;0,PRODUCT(IF(($D$5:$D$2004=$D395)*($C$5:$C$2004="Split")*($B$5:$B$2004&lt;=Dashboard!$C$55)*($B$5:$B$2004&gt;$B395),$J$5:$J$2004,1)),1))</f>
        <v/>
      </c>
      <c r="Z395" s="79">
        <f t="shared" si="12"/>
        <v>0</v>
      </c>
      <c r="AA395" s="79" t="str">
        <f>IF($B394="","",IF(AND($B395&gt;Dashboard!$C$54,$B395&lt;=Dashboard!$C$55,OR($C395="Buy",$C395="Sell",$C395="Dividend",$C395="Return of capital")),MAX(AA$5:AA394)+1,0))</f>
        <v/>
      </c>
      <c r="AB395" s="79" t="str">
        <f>if($B395="","",if($L395=Dashboard!$C$3,"n/a","Currency:"&amp;$L395&amp;Dashboard!$C$3))</f>
        <v/>
      </c>
      <c r="AC395" s="88" t="str">
        <f t="shared" si="13"/>
        <v/>
      </c>
      <c r="AD395" s="89">
        <f t="shared" si="14"/>
        <v>0</v>
      </c>
      <c r="AE395" s="90">
        <f t="shared" si="15"/>
        <v>0</v>
      </c>
    </row>
    <row r="396">
      <c r="A396" s="1"/>
      <c r="B396" s="404"/>
      <c r="C396" s="405"/>
      <c r="D396" s="405"/>
      <c r="E396" s="405"/>
      <c r="F396" s="406"/>
      <c r="G396" s="44">
        <f t="shared" si="1"/>
        <v>0</v>
      </c>
      <c r="H396" s="93"/>
      <c r="I396" s="92"/>
      <c r="J396" s="95"/>
      <c r="K396" s="1"/>
      <c r="L396" s="50" t="str">
        <f t="array" ref="L396">if($B396="","",index(Setup!$C$52:$C$201,match($D396,Setup!$B$52:$B$201,0),0))</f>
        <v/>
      </c>
      <c r="M396" s="52" t="str">
        <f t="shared" si="2"/>
        <v/>
      </c>
      <c r="N396" s="58">
        <f t="shared" si="3"/>
        <v>0</v>
      </c>
      <c r="O396" s="64" t="str">
        <f t="shared" si="4"/>
        <v/>
      </c>
      <c r="P396" s="64">
        <f t="shared" si="5"/>
        <v>0</v>
      </c>
      <c r="Q396" s="64">
        <f t="shared" si="6"/>
        <v>0</v>
      </c>
      <c r="R396" s="68">
        <f t="shared" si="7"/>
        <v>0</v>
      </c>
      <c r="S396" s="68">
        <f t="shared" si="8"/>
        <v>0</v>
      </c>
      <c r="T396" s="71" t="str">
        <f t="shared" si="9"/>
        <v/>
      </c>
      <c r="U396" s="79" t="str">
        <f t="array" ref="U396">IF($B396="","",IF(INDEX('Your Portfolio Holdings'!$BW$7:$BW$156,match($D396,'Your Portfolio Holdings'!$B$7:$B$156,0),0)&gt;0,PRODUCT(IF(($D$5:$D$2004=$D396)*($C$5:$C$2004="Split")*($B$5:$B$2004&lt;=Dashboard!$C$2)*($B$5:$B$2004&gt;$B396),$J$5:$J$2004,1)),1))</f>
        <v/>
      </c>
      <c r="V396" s="79">
        <f t="shared" si="10"/>
        <v>0</v>
      </c>
      <c r="W396" s="79" t="str">
        <f t="array" ref="W396">IF($B396="","",IF(INDEX('Your Portfolio Holdings'!$BW$7:$BW$156,match($D396,'Your Portfolio Holdings'!$B$7:$B$156,0),0)&gt;0,PRODUCT(IF(($D$5:$D$2004=$D396)*($C$5:$C$2004="Split")*($B$5:$B$2004&lt;=Dashboard!$C$54)*($B$5:$B$2004&gt;$B396),$J$5:$J$2004,1)),1))</f>
        <v/>
      </c>
      <c r="X396" s="79">
        <f t="shared" si="11"/>
        <v>0</v>
      </c>
      <c r="Y396" s="79" t="str">
        <f t="array" ref="Y396">IF($B396="","",IF(INDEX('Your Portfolio Holdings'!$BW$7:$BW$156,match($D396,'Your Portfolio Holdings'!$B$7:$B$156,0),0)&gt;0,PRODUCT(IF(($D$5:$D$2004=$D396)*($C$5:$C$2004="Split")*($B$5:$B$2004&lt;=Dashboard!$C$55)*($B$5:$B$2004&gt;$B396),$J$5:$J$2004,1)),1))</f>
        <v/>
      </c>
      <c r="Z396" s="79">
        <f t="shared" si="12"/>
        <v>0</v>
      </c>
      <c r="AA396" s="79" t="str">
        <f>IF($B395="","",IF(AND($B396&gt;Dashboard!$C$54,$B396&lt;=Dashboard!$C$55,OR($C396="Buy",$C396="Sell",$C396="Dividend",$C396="Return of capital")),MAX(AA$5:AA395)+1,0))</f>
        <v/>
      </c>
      <c r="AB396" s="79" t="str">
        <f>if($B396="","",if($L396=Dashboard!$C$3,"n/a","Currency:"&amp;$L396&amp;Dashboard!$C$3))</f>
        <v/>
      </c>
      <c r="AC396" s="88" t="str">
        <f t="shared" si="13"/>
        <v/>
      </c>
      <c r="AD396" s="89">
        <f t="shared" si="14"/>
        <v>0</v>
      </c>
      <c r="AE396" s="90">
        <f t="shared" si="15"/>
        <v>0</v>
      </c>
    </row>
    <row r="397">
      <c r="A397" s="1"/>
      <c r="B397" s="404"/>
      <c r="C397" s="405"/>
      <c r="D397" s="405"/>
      <c r="E397" s="405"/>
      <c r="F397" s="406"/>
      <c r="G397" s="44">
        <f t="shared" si="1"/>
        <v>0</v>
      </c>
      <c r="H397" s="93"/>
      <c r="I397" s="92"/>
      <c r="J397" s="95"/>
      <c r="K397" s="1"/>
      <c r="L397" s="50" t="str">
        <f t="array" ref="L397">if($B397="","",index(Setup!$C$52:$C$201,match($D397,Setup!$B$52:$B$201,0),0))</f>
        <v/>
      </c>
      <c r="M397" s="52" t="str">
        <f t="shared" si="2"/>
        <v/>
      </c>
      <c r="N397" s="58">
        <f t="shared" si="3"/>
        <v>0</v>
      </c>
      <c r="O397" s="64" t="str">
        <f t="shared" si="4"/>
        <v/>
      </c>
      <c r="P397" s="64">
        <f t="shared" si="5"/>
        <v>0</v>
      </c>
      <c r="Q397" s="64">
        <f t="shared" si="6"/>
        <v>0</v>
      </c>
      <c r="R397" s="68">
        <f t="shared" si="7"/>
        <v>0</v>
      </c>
      <c r="S397" s="68">
        <f t="shared" si="8"/>
        <v>0</v>
      </c>
      <c r="T397" s="71" t="str">
        <f t="shared" si="9"/>
        <v/>
      </c>
      <c r="U397" s="79" t="str">
        <f t="array" ref="U397">IF($B397="","",IF(INDEX('Your Portfolio Holdings'!$BW$7:$BW$156,match($D397,'Your Portfolio Holdings'!$B$7:$B$156,0),0)&gt;0,PRODUCT(IF(($D$5:$D$2004=$D397)*($C$5:$C$2004="Split")*($B$5:$B$2004&lt;=Dashboard!$C$2)*($B$5:$B$2004&gt;$B397),$J$5:$J$2004,1)),1))</f>
        <v/>
      </c>
      <c r="V397" s="79">
        <f t="shared" si="10"/>
        <v>0</v>
      </c>
      <c r="W397" s="79" t="str">
        <f t="array" ref="W397">IF($B397="","",IF(INDEX('Your Portfolio Holdings'!$BW$7:$BW$156,match($D397,'Your Portfolio Holdings'!$B$7:$B$156,0),0)&gt;0,PRODUCT(IF(($D$5:$D$2004=$D397)*($C$5:$C$2004="Split")*($B$5:$B$2004&lt;=Dashboard!$C$54)*($B$5:$B$2004&gt;$B397),$J$5:$J$2004,1)),1))</f>
        <v/>
      </c>
      <c r="X397" s="79">
        <f t="shared" si="11"/>
        <v>0</v>
      </c>
      <c r="Y397" s="79" t="str">
        <f t="array" ref="Y397">IF($B397="","",IF(INDEX('Your Portfolio Holdings'!$BW$7:$BW$156,match($D397,'Your Portfolio Holdings'!$B$7:$B$156,0),0)&gt;0,PRODUCT(IF(($D$5:$D$2004=$D397)*($C$5:$C$2004="Split")*($B$5:$B$2004&lt;=Dashboard!$C$55)*($B$5:$B$2004&gt;$B397),$J$5:$J$2004,1)),1))</f>
        <v/>
      </c>
      <c r="Z397" s="79">
        <f t="shared" si="12"/>
        <v>0</v>
      </c>
      <c r="AA397" s="79" t="str">
        <f>IF($B396="","",IF(AND($B397&gt;Dashboard!$C$54,$B397&lt;=Dashboard!$C$55,OR($C397="Buy",$C397="Sell",$C397="Dividend",$C397="Return of capital")),MAX(AA$5:AA396)+1,0))</f>
        <v/>
      </c>
      <c r="AB397" s="79" t="str">
        <f>if($B397="","",if($L397=Dashboard!$C$3,"n/a","Currency:"&amp;$L397&amp;Dashboard!$C$3))</f>
        <v/>
      </c>
      <c r="AC397" s="88" t="str">
        <f t="shared" si="13"/>
        <v/>
      </c>
      <c r="AD397" s="89">
        <f t="shared" si="14"/>
        <v>0</v>
      </c>
      <c r="AE397" s="90">
        <f t="shared" si="15"/>
        <v>0</v>
      </c>
    </row>
    <row r="398">
      <c r="A398" s="1"/>
      <c r="B398" s="404"/>
      <c r="C398" s="405"/>
      <c r="D398" s="405"/>
      <c r="E398" s="405"/>
      <c r="F398" s="406"/>
      <c r="G398" s="44">
        <f t="shared" si="1"/>
        <v>0</v>
      </c>
      <c r="H398" s="93"/>
      <c r="I398" s="92"/>
      <c r="J398" s="95"/>
      <c r="K398" s="1"/>
      <c r="L398" s="50" t="str">
        <f t="array" ref="L398">if($B398="","",index(Setup!$C$52:$C$201,match($D398,Setup!$B$52:$B$201,0),0))</f>
        <v/>
      </c>
      <c r="M398" s="52" t="str">
        <f t="shared" si="2"/>
        <v/>
      </c>
      <c r="N398" s="58">
        <f t="shared" si="3"/>
        <v>0</v>
      </c>
      <c r="O398" s="64" t="str">
        <f t="shared" si="4"/>
        <v/>
      </c>
      <c r="P398" s="64">
        <f t="shared" si="5"/>
        <v>0</v>
      </c>
      <c r="Q398" s="64">
        <f t="shared" si="6"/>
        <v>0</v>
      </c>
      <c r="R398" s="68">
        <f t="shared" si="7"/>
        <v>0</v>
      </c>
      <c r="S398" s="68">
        <f t="shared" si="8"/>
        <v>0</v>
      </c>
      <c r="T398" s="71" t="str">
        <f t="shared" si="9"/>
        <v/>
      </c>
      <c r="U398" s="79" t="str">
        <f t="array" ref="U398">IF($B398="","",IF(INDEX('Your Portfolio Holdings'!$BW$7:$BW$156,match($D398,'Your Portfolio Holdings'!$B$7:$B$156,0),0)&gt;0,PRODUCT(IF(($D$5:$D$2004=$D398)*($C$5:$C$2004="Split")*($B$5:$B$2004&lt;=Dashboard!$C$2)*($B$5:$B$2004&gt;$B398),$J$5:$J$2004,1)),1))</f>
        <v/>
      </c>
      <c r="V398" s="79">
        <f t="shared" si="10"/>
        <v>0</v>
      </c>
      <c r="W398" s="79" t="str">
        <f t="array" ref="W398">IF($B398="","",IF(INDEX('Your Portfolio Holdings'!$BW$7:$BW$156,match($D398,'Your Portfolio Holdings'!$B$7:$B$156,0),0)&gt;0,PRODUCT(IF(($D$5:$D$2004=$D398)*($C$5:$C$2004="Split")*($B$5:$B$2004&lt;=Dashboard!$C$54)*($B$5:$B$2004&gt;$B398),$J$5:$J$2004,1)),1))</f>
        <v/>
      </c>
      <c r="X398" s="79">
        <f t="shared" si="11"/>
        <v>0</v>
      </c>
      <c r="Y398" s="79" t="str">
        <f t="array" ref="Y398">IF($B398="","",IF(INDEX('Your Portfolio Holdings'!$BW$7:$BW$156,match($D398,'Your Portfolio Holdings'!$B$7:$B$156,0),0)&gt;0,PRODUCT(IF(($D$5:$D$2004=$D398)*($C$5:$C$2004="Split")*($B$5:$B$2004&lt;=Dashboard!$C$55)*($B$5:$B$2004&gt;$B398),$J$5:$J$2004,1)),1))</f>
        <v/>
      </c>
      <c r="Z398" s="79">
        <f t="shared" si="12"/>
        <v>0</v>
      </c>
      <c r="AA398" s="79" t="str">
        <f>IF($B397="","",IF(AND($B398&gt;Dashboard!$C$54,$B398&lt;=Dashboard!$C$55,OR($C398="Buy",$C398="Sell",$C398="Dividend",$C398="Return of capital")),MAX(AA$5:AA397)+1,0))</f>
        <v/>
      </c>
      <c r="AB398" s="79" t="str">
        <f>if($B398="","",if($L398=Dashboard!$C$3,"n/a","Currency:"&amp;$L398&amp;Dashboard!$C$3))</f>
        <v/>
      </c>
      <c r="AC398" s="88" t="str">
        <f t="shared" si="13"/>
        <v/>
      </c>
      <c r="AD398" s="89">
        <f t="shared" si="14"/>
        <v>0</v>
      </c>
      <c r="AE398" s="90">
        <f t="shared" si="15"/>
        <v>0</v>
      </c>
    </row>
    <row r="399">
      <c r="A399" s="1"/>
      <c r="B399" s="404"/>
      <c r="C399" s="405"/>
      <c r="D399" s="405"/>
      <c r="E399" s="405"/>
      <c r="F399" s="406"/>
      <c r="G399" s="44">
        <f t="shared" si="1"/>
        <v>0</v>
      </c>
      <c r="H399" s="93"/>
      <c r="I399" s="92"/>
      <c r="J399" s="95"/>
      <c r="K399" s="1"/>
      <c r="L399" s="50" t="str">
        <f t="array" ref="L399">if($B399="","",index(Setup!$C$52:$C$201,match($D399,Setup!$B$52:$B$201,0),0))</f>
        <v/>
      </c>
      <c r="M399" s="52" t="str">
        <f t="shared" si="2"/>
        <v/>
      </c>
      <c r="N399" s="58">
        <f t="shared" si="3"/>
        <v>0</v>
      </c>
      <c r="O399" s="64" t="str">
        <f t="shared" si="4"/>
        <v/>
      </c>
      <c r="P399" s="64">
        <f t="shared" si="5"/>
        <v>0</v>
      </c>
      <c r="Q399" s="64">
        <f t="shared" si="6"/>
        <v>0</v>
      </c>
      <c r="R399" s="68">
        <f t="shared" si="7"/>
        <v>0</v>
      </c>
      <c r="S399" s="68">
        <f t="shared" si="8"/>
        <v>0</v>
      </c>
      <c r="T399" s="71" t="str">
        <f t="shared" si="9"/>
        <v/>
      </c>
      <c r="U399" s="79" t="str">
        <f t="array" ref="U399">IF($B399="","",IF(INDEX('Your Portfolio Holdings'!$BW$7:$BW$156,match($D399,'Your Portfolio Holdings'!$B$7:$B$156,0),0)&gt;0,PRODUCT(IF(($D$5:$D$2004=$D399)*($C$5:$C$2004="Split")*($B$5:$B$2004&lt;=Dashboard!$C$2)*($B$5:$B$2004&gt;$B399),$J$5:$J$2004,1)),1))</f>
        <v/>
      </c>
      <c r="V399" s="79">
        <f t="shared" si="10"/>
        <v>0</v>
      </c>
      <c r="W399" s="79" t="str">
        <f t="array" ref="W399">IF($B399="","",IF(INDEX('Your Portfolio Holdings'!$BW$7:$BW$156,match($D399,'Your Portfolio Holdings'!$B$7:$B$156,0),0)&gt;0,PRODUCT(IF(($D$5:$D$2004=$D399)*($C$5:$C$2004="Split")*($B$5:$B$2004&lt;=Dashboard!$C$54)*($B$5:$B$2004&gt;$B399),$J$5:$J$2004,1)),1))</f>
        <v/>
      </c>
      <c r="X399" s="79">
        <f t="shared" si="11"/>
        <v>0</v>
      </c>
      <c r="Y399" s="79" t="str">
        <f t="array" ref="Y399">IF($B399="","",IF(INDEX('Your Portfolio Holdings'!$BW$7:$BW$156,match($D399,'Your Portfolio Holdings'!$B$7:$B$156,0),0)&gt;0,PRODUCT(IF(($D$5:$D$2004=$D399)*($C$5:$C$2004="Split")*($B$5:$B$2004&lt;=Dashboard!$C$55)*($B$5:$B$2004&gt;$B399),$J$5:$J$2004,1)),1))</f>
        <v/>
      </c>
      <c r="Z399" s="79">
        <f t="shared" si="12"/>
        <v>0</v>
      </c>
      <c r="AA399" s="79" t="str">
        <f>IF($B398="","",IF(AND($B399&gt;Dashboard!$C$54,$B399&lt;=Dashboard!$C$55,OR($C399="Buy",$C399="Sell",$C399="Dividend",$C399="Return of capital")),MAX(AA$5:AA398)+1,0))</f>
        <v/>
      </c>
      <c r="AB399" s="79" t="str">
        <f>if($B399="","",if($L399=Dashboard!$C$3,"n/a","Currency:"&amp;$L399&amp;Dashboard!$C$3))</f>
        <v/>
      </c>
      <c r="AC399" s="88" t="str">
        <f t="shared" si="13"/>
        <v/>
      </c>
      <c r="AD399" s="89">
        <f t="shared" si="14"/>
        <v>0</v>
      </c>
      <c r="AE399" s="90">
        <f t="shared" si="15"/>
        <v>0</v>
      </c>
    </row>
    <row r="400">
      <c r="A400" s="1"/>
      <c r="B400" s="404"/>
      <c r="C400" s="405"/>
      <c r="D400" s="405"/>
      <c r="E400" s="405"/>
      <c r="F400" s="406"/>
      <c r="G400" s="44">
        <f t="shared" si="1"/>
        <v>0</v>
      </c>
      <c r="H400" s="93"/>
      <c r="I400" s="92"/>
      <c r="J400" s="95"/>
      <c r="K400" s="1"/>
      <c r="L400" s="50" t="str">
        <f t="array" ref="L400">if($B400="","",index(Setup!$C$52:$C$201,match($D400,Setup!$B$52:$B$201,0),0))</f>
        <v/>
      </c>
      <c r="M400" s="52" t="str">
        <f t="shared" si="2"/>
        <v/>
      </c>
      <c r="N400" s="58">
        <f t="shared" si="3"/>
        <v>0</v>
      </c>
      <c r="O400" s="64" t="str">
        <f t="shared" si="4"/>
        <v/>
      </c>
      <c r="P400" s="64">
        <f t="shared" si="5"/>
        <v>0</v>
      </c>
      <c r="Q400" s="64">
        <f t="shared" si="6"/>
        <v>0</v>
      </c>
      <c r="R400" s="68">
        <f t="shared" si="7"/>
        <v>0</v>
      </c>
      <c r="S400" s="68">
        <f t="shared" si="8"/>
        <v>0</v>
      </c>
      <c r="T400" s="71" t="str">
        <f t="shared" si="9"/>
        <v/>
      </c>
      <c r="U400" s="79" t="str">
        <f t="array" ref="U400">IF($B400="","",IF(INDEX('Your Portfolio Holdings'!$BW$7:$BW$156,match($D400,'Your Portfolio Holdings'!$B$7:$B$156,0),0)&gt;0,PRODUCT(IF(($D$5:$D$2004=$D400)*($C$5:$C$2004="Split")*($B$5:$B$2004&lt;=Dashboard!$C$2)*($B$5:$B$2004&gt;$B400),$J$5:$J$2004,1)),1))</f>
        <v/>
      </c>
      <c r="V400" s="79">
        <f t="shared" si="10"/>
        <v>0</v>
      </c>
      <c r="W400" s="79" t="str">
        <f t="array" ref="W400">IF($B400="","",IF(INDEX('Your Portfolio Holdings'!$BW$7:$BW$156,match($D400,'Your Portfolio Holdings'!$B$7:$B$156,0),0)&gt;0,PRODUCT(IF(($D$5:$D$2004=$D400)*($C$5:$C$2004="Split")*($B$5:$B$2004&lt;=Dashboard!$C$54)*($B$5:$B$2004&gt;$B400),$J$5:$J$2004,1)),1))</f>
        <v/>
      </c>
      <c r="X400" s="79">
        <f t="shared" si="11"/>
        <v>0</v>
      </c>
      <c r="Y400" s="79" t="str">
        <f t="array" ref="Y400">IF($B400="","",IF(INDEX('Your Portfolio Holdings'!$BW$7:$BW$156,match($D400,'Your Portfolio Holdings'!$B$7:$B$156,0),0)&gt;0,PRODUCT(IF(($D$5:$D$2004=$D400)*($C$5:$C$2004="Split")*($B$5:$B$2004&lt;=Dashboard!$C$55)*($B$5:$B$2004&gt;$B400),$J$5:$J$2004,1)),1))</f>
        <v/>
      </c>
      <c r="Z400" s="79">
        <f t="shared" si="12"/>
        <v>0</v>
      </c>
      <c r="AA400" s="79" t="str">
        <f>IF($B399="","",IF(AND($B400&gt;Dashboard!$C$54,$B400&lt;=Dashboard!$C$55,OR($C400="Buy",$C400="Sell",$C400="Dividend",$C400="Return of capital")),MAX(AA$5:AA399)+1,0))</f>
        <v/>
      </c>
      <c r="AB400" s="79" t="str">
        <f>if($B400="","",if($L400=Dashboard!$C$3,"n/a","Currency:"&amp;$L400&amp;Dashboard!$C$3))</f>
        <v/>
      </c>
      <c r="AC400" s="88" t="str">
        <f t="shared" si="13"/>
        <v/>
      </c>
      <c r="AD400" s="89">
        <f t="shared" si="14"/>
        <v>0</v>
      </c>
      <c r="AE400" s="90">
        <f t="shared" si="15"/>
        <v>0</v>
      </c>
    </row>
    <row r="401">
      <c r="A401" s="1"/>
      <c r="B401" s="404"/>
      <c r="C401" s="405"/>
      <c r="D401" s="405"/>
      <c r="E401" s="405"/>
      <c r="F401" s="406"/>
      <c r="G401" s="44">
        <f t="shared" si="1"/>
        <v>0</v>
      </c>
      <c r="H401" s="93"/>
      <c r="I401" s="92"/>
      <c r="J401" s="95"/>
      <c r="K401" s="1"/>
      <c r="L401" s="50" t="str">
        <f t="array" ref="L401">if($B401="","",index(Setup!$C$52:$C$201,match($D401,Setup!$B$52:$B$201,0),0))</f>
        <v/>
      </c>
      <c r="M401" s="52" t="str">
        <f t="shared" si="2"/>
        <v/>
      </c>
      <c r="N401" s="58">
        <f t="shared" si="3"/>
        <v>0</v>
      </c>
      <c r="O401" s="64" t="str">
        <f t="shared" si="4"/>
        <v/>
      </c>
      <c r="P401" s="64">
        <f t="shared" si="5"/>
        <v>0</v>
      </c>
      <c r="Q401" s="64">
        <f t="shared" si="6"/>
        <v>0</v>
      </c>
      <c r="R401" s="68">
        <f t="shared" si="7"/>
        <v>0</v>
      </c>
      <c r="S401" s="68">
        <f t="shared" si="8"/>
        <v>0</v>
      </c>
      <c r="T401" s="71" t="str">
        <f t="shared" si="9"/>
        <v/>
      </c>
      <c r="U401" s="79" t="str">
        <f t="array" ref="U401">IF($B401="","",IF(INDEX('Your Portfolio Holdings'!$BW$7:$BW$156,match($D401,'Your Portfolio Holdings'!$B$7:$B$156,0),0)&gt;0,PRODUCT(IF(($D$5:$D$2004=$D401)*($C$5:$C$2004="Split")*($B$5:$B$2004&lt;=Dashboard!$C$2)*($B$5:$B$2004&gt;$B401),$J$5:$J$2004,1)),1))</f>
        <v/>
      </c>
      <c r="V401" s="79">
        <f t="shared" si="10"/>
        <v>0</v>
      </c>
      <c r="W401" s="79" t="str">
        <f t="array" ref="W401">IF($B401="","",IF(INDEX('Your Portfolio Holdings'!$BW$7:$BW$156,match($D401,'Your Portfolio Holdings'!$B$7:$B$156,0),0)&gt;0,PRODUCT(IF(($D$5:$D$2004=$D401)*($C$5:$C$2004="Split")*($B$5:$B$2004&lt;=Dashboard!$C$54)*($B$5:$B$2004&gt;$B401),$J$5:$J$2004,1)),1))</f>
        <v/>
      </c>
      <c r="X401" s="79">
        <f t="shared" si="11"/>
        <v>0</v>
      </c>
      <c r="Y401" s="79" t="str">
        <f t="array" ref="Y401">IF($B401="","",IF(INDEX('Your Portfolio Holdings'!$BW$7:$BW$156,match($D401,'Your Portfolio Holdings'!$B$7:$B$156,0),0)&gt;0,PRODUCT(IF(($D$5:$D$2004=$D401)*($C$5:$C$2004="Split")*($B$5:$B$2004&lt;=Dashboard!$C$55)*($B$5:$B$2004&gt;$B401),$J$5:$J$2004,1)),1))</f>
        <v/>
      </c>
      <c r="Z401" s="79">
        <f t="shared" si="12"/>
        <v>0</v>
      </c>
      <c r="AA401" s="79" t="str">
        <f>IF($B400="","",IF(AND($B401&gt;Dashboard!$C$54,$B401&lt;=Dashboard!$C$55,OR($C401="Buy",$C401="Sell",$C401="Dividend",$C401="Return of capital")),MAX(AA$5:AA400)+1,0))</f>
        <v/>
      </c>
      <c r="AB401" s="79" t="str">
        <f>if($B401="","",if($L401=Dashboard!$C$3,"n/a","Currency:"&amp;$L401&amp;Dashboard!$C$3))</f>
        <v/>
      </c>
      <c r="AC401" s="88" t="str">
        <f t="shared" si="13"/>
        <v/>
      </c>
      <c r="AD401" s="89">
        <f t="shared" si="14"/>
        <v>0</v>
      </c>
      <c r="AE401" s="90">
        <f t="shared" si="15"/>
        <v>0</v>
      </c>
    </row>
    <row r="402">
      <c r="A402" s="1"/>
      <c r="B402" s="404"/>
      <c r="C402" s="405"/>
      <c r="D402" s="405"/>
      <c r="E402" s="405"/>
      <c r="F402" s="406"/>
      <c r="G402" s="44">
        <f t="shared" si="1"/>
        <v>0</v>
      </c>
      <c r="H402" s="93"/>
      <c r="I402" s="92"/>
      <c r="J402" s="95"/>
      <c r="K402" s="1"/>
      <c r="L402" s="50" t="str">
        <f t="array" ref="L402">if($B402="","",index(Setup!$C$52:$C$201,match($D402,Setup!$B$52:$B$201,0),0))</f>
        <v/>
      </c>
      <c r="M402" s="52" t="str">
        <f t="shared" si="2"/>
        <v/>
      </c>
      <c r="N402" s="58">
        <f t="shared" si="3"/>
        <v>0</v>
      </c>
      <c r="O402" s="64" t="str">
        <f t="shared" si="4"/>
        <v/>
      </c>
      <c r="P402" s="64">
        <f t="shared" si="5"/>
        <v>0</v>
      </c>
      <c r="Q402" s="64">
        <f t="shared" si="6"/>
        <v>0</v>
      </c>
      <c r="R402" s="68">
        <f t="shared" si="7"/>
        <v>0</v>
      </c>
      <c r="S402" s="68">
        <f t="shared" si="8"/>
        <v>0</v>
      </c>
      <c r="T402" s="71" t="str">
        <f t="shared" si="9"/>
        <v/>
      </c>
      <c r="U402" s="79" t="str">
        <f t="array" ref="U402">IF($B402="","",IF(INDEX('Your Portfolio Holdings'!$BW$7:$BW$156,match($D402,'Your Portfolio Holdings'!$B$7:$B$156,0),0)&gt;0,PRODUCT(IF(($D$5:$D$2004=$D402)*($C$5:$C$2004="Split")*($B$5:$B$2004&lt;=Dashboard!$C$2)*($B$5:$B$2004&gt;$B402),$J$5:$J$2004,1)),1))</f>
        <v/>
      </c>
      <c r="V402" s="79">
        <f t="shared" si="10"/>
        <v>0</v>
      </c>
      <c r="W402" s="79" t="str">
        <f t="array" ref="W402">IF($B402="","",IF(INDEX('Your Portfolio Holdings'!$BW$7:$BW$156,match($D402,'Your Portfolio Holdings'!$B$7:$B$156,0),0)&gt;0,PRODUCT(IF(($D$5:$D$2004=$D402)*($C$5:$C$2004="Split")*($B$5:$B$2004&lt;=Dashboard!$C$54)*($B$5:$B$2004&gt;$B402),$J$5:$J$2004,1)),1))</f>
        <v/>
      </c>
      <c r="X402" s="79">
        <f t="shared" si="11"/>
        <v>0</v>
      </c>
      <c r="Y402" s="79" t="str">
        <f t="array" ref="Y402">IF($B402="","",IF(INDEX('Your Portfolio Holdings'!$BW$7:$BW$156,match($D402,'Your Portfolio Holdings'!$B$7:$B$156,0),0)&gt;0,PRODUCT(IF(($D$5:$D$2004=$D402)*($C$5:$C$2004="Split")*($B$5:$B$2004&lt;=Dashboard!$C$55)*($B$5:$B$2004&gt;$B402),$J$5:$J$2004,1)),1))</f>
        <v/>
      </c>
      <c r="Z402" s="79">
        <f t="shared" si="12"/>
        <v>0</v>
      </c>
      <c r="AA402" s="79" t="str">
        <f>IF($B401="","",IF(AND($B402&gt;Dashboard!$C$54,$B402&lt;=Dashboard!$C$55,OR($C402="Buy",$C402="Sell",$C402="Dividend",$C402="Return of capital")),MAX(AA$5:AA401)+1,0))</f>
        <v/>
      </c>
      <c r="AB402" s="79" t="str">
        <f>if($B402="","",if($L402=Dashboard!$C$3,"n/a","Currency:"&amp;$L402&amp;Dashboard!$C$3))</f>
        <v/>
      </c>
      <c r="AC402" s="88" t="str">
        <f t="shared" si="13"/>
        <v/>
      </c>
      <c r="AD402" s="89">
        <f t="shared" si="14"/>
        <v>0</v>
      </c>
      <c r="AE402" s="90">
        <f t="shared" si="15"/>
        <v>0</v>
      </c>
    </row>
    <row r="403">
      <c r="A403" s="1"/>
      <c r="B403" s="404"/>
      <c r="C403" s="405"/>
      <c r="D403" s="405"/>
      <c r="E403" s="405"/>
      <c r="F403" s="406"/>
      <c r="G403" s="44">
        <f t="shared" si="1"/>
        <v>0</v>
      </c>
      <c r="H403" s="93"/>
      <c r="I403" s="92"/>
      <c r="J403" s="95"/>
      <c r="K403" s="1"/>
      <c r="L403" s="50" t="str">
        <f t="array" ref="L403">if($B403="","",index(Setup!$C$52:$C$201,match($D403,Setup!$B$52:$B$201,0),0))</f>
        <v/>
      </c>
      <c r="M403" s="52" t="str">
        <f t="shared" si="2"/>
        <v/>
      </c>
      <c r="N403" s="58">
        <f t="shared" si="3"/>
        <v>0</v>
      </c>
      <c r="O403" s="64" t="str">
        <f t="shared" si="4"/>
        <v/>
      </c>
      <c r="P403" s="64">
        <f t="shared" si="5"/>
        <v>0</v>
      </c>
      <c r="Q403" s="64">
        <f t="shared" si="6"/>
        <v>0</v>
      </c>
      <c r="R403" s="68">
        <f t="shared" si="7"/>
        <v>0</v>
      </c>
      <c r="S403" s="68">
        <f t="shared" si="8"/>
        <v>0</v>
      </c>
      <c r="T403" s="71" t="str">
        <f t="shared" si="9"/>
        <v/>
      </c>
      <c r="U403" s="79" t="str">
        <f t="array" ref="U403">IF($B403="","",IF(INDEX('Your Portfolio Holdings'!$BW$7:$BW$156,match($D403,'Your Portfolio Holdings'!$B$7:$B$156,0),0)&gt;0,PRODUCT(IF(($D$5:$D$2004=$D403)*($C$5:$C$2004="Split")*($B$5:$B$2004&lt;=Dashboard!$C$2)*($B$5:$B$2004&gt;$B403),$J$5:$J$2004,1)),1))</f>
        <v/>
      </c>
      <c r="V403" s="79">
        <f t="shared" si="10"/>
        <v>0</v>
      </c>
      <c r="W403" s="79" t="str">
        <f t="array" ref="W403">IF($B403="","",IF(INDEX('Your Portfolio Holdings'!$BW$7:$BW$156,match($D403,'Your Portfolio Holdings'!$B$7:$B$156,0),0)&gt;0,PRODUCT(IF(($D$5:$D$2004=$D403)*($C$5:$C$2004="Split")*($B$5:$B$2004&lt;=Dashboard!$C$54)*($B$5:$B$2004&gt;$B403),$J$5:$J$2004,1)),1))</f>
        <v/>
      </c>
      <c r="X403" s="79">
        <f t="shared" si="11"/>
        <v>0</v>
      </c>
      <c r="Y403" s="79" t="str">
        <f t="array" ref="Y403">IF($B403="","",IF(INDEX('Your Portfolio Holdings'!$BW$7:$BW$156,match($D403,'Your Portfolio Holdings'!$B$7:$B$156,0),0)&gt;0,PRODUCT(IF(($D$5:$D$2004=$D403)*($C$5:$C$2004="Split")*($B$5:$B$2004&lt;=Dashboard!$C$55)*($B$5:$B$2004&gt;$B403),$J$5:$J$2004,1)),1))</f>
        <v/>
      </c>
      <c r="Z403" s="79">
        <f t="shared" si="12"/>
        <v>0</v>
      </c>
      <c r="AA403" s="79" t="str">
        <f>IF($B402="","",IF(AND($B403&gt;Dashboard!$C$54,$B403&lt;=Dashboard!$C$55,OR($C403="Buy",$C403="Sell",$C403="Dividend",$C403="Return of capital")),MAX(AA$5:AA402)+1,0))</f>
        <v/>
      </c>
      <c r="AB403" s="79" t="str">
        <f>if($B403="","",if($L403=Dashboard!$C$3,"n/a","Currency:"&amp;$L403&amp;Dashboard!$C$3))</f>
        <v/>
      </c>
      <c r="AC403" s="88" t="str">
        <f t="shared" si="13"/>
        <v/>
      </c>
      <c r="AD403" s="89">
        <f t="shared" si="14"/>
        <v>0</v>
      </c>
      <c r="AE403" s="90">
        <f t="shared" si="15"/>
        <v>0</v>
      </c>
    </row>
    <row r="404">
      <c r="A404" s="1"/>
      <c r="B404" s="404"/>
      <c r="C404" s="405"/>
      <c r="D404" s="405"/>
      <c r="E404" s="405"/>
      <c r="F404" s="406"/>
      <c r="G404" s="44">
        <f t="shared" si="1"/>
        <v>0</v>
      </c>
      <c r="H404" s="93"/>
      <c r="I404" s="92"/>
      <c r="J404" s="95"/>
      <c r="K404" s="1"/>
      <c r="L404" s="50" t="str">
        <f t="array" ref="L404">if($B404="","",index(Setup!$C$52:$C$201,match($D404,Setup!$B$52:$B$201,0),0))</f>
        <v/>
      </c>
      <c r="M404" s="52" t="str">
        <f t="shared" si="2"/>
        <v/>
      </c>
      <c r="N404" s="58">
        <f t="shared" si="3"/>
        <v>0</v>
      </c>
      <c r="O404" s="64" t="str">
        <f t="shared" si="4"/>
        <v/>
      </c>
      <c r="P404" s="64">
        <f t="shared" si="5"/>
        <v>0</v>
      </c>
      <c r="Q404" s="64">
        <f t="shared" si="6"/>
        <v>0</v>
      </c>
      <c r="R404" s="68">
        <f t="shared" si="7"/>
        <v>0</v>
      </c>
      <c r="S404" s="68">
        <f t="shared" si="8"/>
        <v>0</v>
      </c>
      <c r="T404" s="71" t="str">
        <f t="shared" si="9"/>
        <v/>
      </c>
      <c r="U404" s="79" t="str">
        <f t="array" ref="U404">IF($B404="","",IF(INDEX('Your Portfolio Holdings'!$BW$7:$BW$156,match($D404,'Your Portfolio Holdings'!$B$7:$B$156,0),0)&gt;0,PRODUCT(IF(($D$5:$D$2004=$D404)*($C$5:$C$2004="Split")*($B$5:$B$2004&lt;=Dashboard!$C$2)*($B$5:$B$2004&gt;$B404),$J$5:$J$2004,1)),1))</f>
        <v/>
      </c>
      <c r="V404" s="79">
        <f t="shared" si="10"/>
        <v>0</v>
      </c>
      <c r="W404" s="79" t="str">
        <f t="array" ref="W404">IF($B404="","",IF(INDEX('Your Portfolio Holdings'!$BW$7:$BW$156,match($D404,'Your Portfolio Holdings'!$B$7:$B$156,0),0)&gt;0,PRODUCT(IF(($D$5:$D$2004=$D404)*($C$5:$C$2004="Split")*($B$5:$B$2004&lt;=Dashboard!$C$54)*($B$5:$B$2004&gt;$B404),$J$5:$J$2004,1)),1))</f>
        <v/>
      </c>
      <c r="X404" s="79">
        <f t="shared" si="11"/>
        <v>0</v>
      </c>
      <c r="Y404" s="79" t="str">
        <f t="array" ref="Y404">IF($B404="","",IF(INDEX('Your Portfolio Holdings'!$BW$7:$BW$156,match($D404,'Your Portfolio Holdings'!$B$7:$B$156,0),0)&gt;0,PRODUCT(IF(($D$5:$D$2004=$D404)*($C$5:$C$2004="Split")*($B$5:$B$2004&lt;=Dashboard!$C$55)*($B$5:$B$2004&gt;$B404),$J$5:$J$2004,1)),1))</f>
        <v/>
      </c>
      <c r="Z404" s="79">
        <f t="shared" si="12"/>
        <v>0</v>
      </c>
      <c r="AA404" s="79" t="str">
        <f>IF($B403="","",IF(AND($B404&gt;Dashboard!$C$54,$B404&lt;=Dashboard!$C$55,OR($C404="Buy",$C404="Sell",$C404="Dividend",$C404="Return of capital")),MAX(AA$5:AA403)+1,0))</f>
        <v/>
      </c>
      <c r="AB404" s="79" t="str">
        <f>if($B404="","",if($L404=Dashboard!$C$3,"n/a","Currency:"&amp;$L404&amp;Dashboard!$C$3))</f>
        <v/>
      </c>
      <c r="AC404" s="88" t="str">
        <f t="shared" si="13"/>
        <v/>
      </c>
      <c r="AD404" s="89">
        <f t="shared" si="14"/>
        <v>0</v>
      </c>
      <c r="AE404" s="90">
        <f t="shared" si="15"/>
        <v>0</v>
      </c>
    </row>
    <row r="405">
      <c r="A405" s="1"/>
      <c r="B405" s="404"/>
      <c r="C405" s="405"/>
      <c r="D405" s="405"/>
      <c r="E405" s="405"/>
      <c r="F405" s="406"/>
      <c r="G405" s="44">
        <f t="shared" si="1"/>
        <v>0</v>
      </c>
      <c r="H405" s="93"/>
      <c r="I405" s="92"/>
      <c r="J405" s="95"/>
      <c r="K405" s="1"/>
      <c r="L405" s="50" t="str">
        <f t="array" ref="L405">if($B405="","",index(Setup!$C$52:$C$201,match($D405,Setup!$B$52:$B$201,0),0))</f>
        <v/>
      </c>
      <c r="M405" s="52" t="str">
        <f t="shared" si="2"/>
        <v/>
      </c>
      <c r="N405" s="58">
        <f t="shared" si="3"/>
        <v>0</v>
      </c>
      <c r="O405" s="64" t="str">
        <f t="shared" si="4"/>
        <v/>
      </c>
      <c r="P405" s="64">
        <f t="shared" si="5"/>
        <v>0</v>
      </c>
      <c r="Q405" s="64">
        <f t="shared" si="6"/>
        <v>0</v>
      </c>
      <c r="R405" s="68">
        <f t="shared" si="7"/>
        <v>0</v>
      </c>
      <c r="S405" s="68">
        <f t="shared" si="8"/>
        <v>0</v>
      </c>
      <c r="T405" s="71" t="str">
        <f t="shared" si="9"/>
        <v/>
      </c>
      <c r="U405" s="79" t="str">
        <f t="array" ref="U405">IF($B405="","",IF(INDEX('Your Portfolio Holdings'!$BW$7:$BW$156,match($D405,'Your Portfolio Holdings'!$B$7:$B$156,0),0)&gt;0,PRODUCT(IF(($D$5:$D$2004=$D405)*($C$5:$C$2004="Split")*($B$5:$B$2004&lt;=Dashboard!$C$2)*($B$5:$B$2004&gt;$B405),$J$5:$J$2004,1)),1))</f>
        <v/>
      </c>
      <c r="V405" s="79">
        <f t="shared" si="10"/>
        <v>0</v>
      </c>
      <c r="W405" s="79" t="str">
        <f t="array" ref="W405">IF($B405="","",IF(INDEX('Your Portfolio Holdings'!$BW$7:$BW$156,match($D405,'Your Portfolio Holdings'!$B$7:$B$156,0),0)&gt;0,PRODUCT(IF(($D$5:$D$2004=$D405)*($C$5:$C$2004="Split")*($B$5:$B$2004&lt;=Dashboard!$C$54)*($B$5:$B$2004&gt;$B405),$J$5:$J$2004,1)),1))</f>
        <v/>
      </c>
      <c r="X405" s="79">
        <f t="shared" si="11"/>
        <v>0</v>
      </c>
      <c r="Y405" s="79" t="str">
        <f t="array" ref="Y405">IF($B405="","",IF(INDEX('Your Portfolio Holdings'!$BW$7:$BW$156,match($D405,'Your Portfolio Holdings'!$B$7:$B$156,0),0)&gt;0,PRODUCT(IF(($D$5:$D$2004=$D405)*($C$5:$C$2004="Split")*($B$5:$B$2004&lt;=Dashboard!$C$55)*($B$5:$B$2004&gt;$B405),$J$5:$J$2004,1)),1))</f>
        <v/>
      </c>
      <c r="Z405" s="79">
        <f t="shared" si="12"/>
        <v>0</v>
      </c>
      <c r="AA405" s="79" t="str">
        <f>IF($B404="","",IF(AND($B405&gt;Dashboard!$C$54,$B405&lt;=Dashboard!$C$55,OR($C405="Buy",$C405="Sell",$C405="Dividend",$C405="Return of capital")),MAX(AA$5:AA404)+1,0))</f>
        <v/>
      </c>
      <c r="AB405" s="79" t="str">
        <f>if($B405="","",if($L405=Dashboard!$C$3,"n/a","Currency:"&amp;$L405&amp;Dashboard!$C$3))</f>
        <v/>
      </c>
      <c r="AC405" s="88" t="str">
        <f t="shared" si="13"/>
        <v/>
      </c>
      <c r="AD405" s="89">
        <f t="shared" si="14"/>
        <v>0</v>
      </c>
      <c r="AE405" s="90">
        <f t="shared" si="15"/>
        <v>0</v>
      </c>
    </row>
    <row r="406">
      <c r="A406" s="1"/>
      <c r="B406" s="404"/>
      <c r="C406" s="405"/>
      <c r="D406" s="405"/>
      <c r="E406" s="405"/>
      <c r="F406" s="406"/>
      <c r="G406" s="44">
        <f t="shared" si="1"/>
        <v>0</v>
      </c>
      <c r="H406" s="93"/>
      <c r="I406" s="92"/>
      <c r="J406" s="95"/>
      <c r="K406" s="1"/>
      <c r="L406" s="50" t="str">
        <f t="array" ref="L406">if($B406="","",index(Setup!$C$52:$C$201,match($D406,Setup!$B$52:$B$201,0),0))</f>
        <v/>
      </c>
      <c r="M406" s="52" t="str">
        <f t="shared" si="2"/>
        <v/>
      </c>
      <c r="N406" s="58">
        <f t="shared" si="3"/>
        <v>0</v>
      </c>
      <c r="O406" s="64" t="str">
        <f t="shared" si="4"/>
        <v/>
      </c>
      <c r="P406" s="64">
        <f t="shared" si="5"/>
        <v>0</v>
      </c>
      <c r="Q406" s="64">
        <f t="shared" si="6"/>
        <v>0</v>
      </c>
      <c r="R406" s="68">
        <f t="shared" si="7"/>
        <v>0</v>
      </c>
      <c r="S406" s="68">
        <f t="shared" si="8"/>
        <v>0</v>
      </c>
      <c r="T406" s="71" t="str">
        <f t="shared" si="9"/>
        <v/>
      </c>
      <c r="U406" s="79" t="str">
        <f t="array" ref="U406">IF($B406="","",IF(INDEX('Your Portfolio Holdings'!$BW$7:$BW$156,match($D406,'Your Portfolio Holdings'!$B$7:$B$156,0),0)&gt;0,PRODUCT(IF(($D$5:$D$2004=$D406)*($C$5:$C$2004="Split")*($B$5:$B$2004&lt;=Dashboard!$C$2)*($B$5:$B$2004&gt;$B406),$J$5:$J$2004,1)),1))</f>
        <v/>
      </c>
      <c r="V406" s="79">
        <f t="shared" si="10"/>
        <v>0</v>
      </c>
      <c r="W406" s="79" t="str">
        <f t="array" ref="W406">IF($B406="","",IF(INDEX('Your Portfolio Holdings'!$BW$7:$BW$156,match($D406,'Your Portfolio Holdings'!$B$7:$B$156,0),0)&gt;0,PRODUCT(IF(($D$5:$D$2004=$D406)*($C$5:$C$2004="Split")*($B$5:$B$2004&lt;=Dashboard!$C$54)*($B$5:$B$2004&gt;$B406),$J$5:$J$2004,1)),1))</f>
        <v/>
      </c>
      <c r="X406" s="79">
        <f t="shared" si="11"/>
        <v>0</v>
      </c>
      <c r="Y406" s="79" t="str">
        <f t="array" ref="Y406">IF($B406="","",IF(INDEX('Your Portfolio Holdings'!$BW$7:$BW$156,match($D406,'Your Portfolio Holdings'!$B$7:$B$156,0),0)&gt;0,PRODUCT(IF(($D$5:$D$2004=$D406)*($C$5:$C$2004="Split")*($B$5:$B$2004&lt;=Dashboard!$C$55)*($B$5:$B$2004&gt;$B406),$J$5:$J$2004,1)),1))</f>
        <v/>
      </c>
      <c r="Z406" s="79">
        <f t="shared" si="12"/>
        <v>0</v>
      </c>
      <c r="AA406" s="79" t="str">
        <f>IF($B405="","",IF(AND($B406&gt;Dashboard!$C$54,$B406&lt;=Dashboard!$C$55,OR($C406="Buy",$C406="Sell",$C406="Dividend",$C406="Return of capital")),MAX(AA$5:AA405)+1,0))</f>
        <v/>
      </c>
      <c r="AB406" s="79" t="str">
        <f>if($B406="","",if($L406=Dashboard!$C$3,"n/a","Currency:"&amp;$L406&amp;Dashboard!$C$3))</f>
        <v/>
      </c>
      <c r="AC406" s="88" t="str">
        <f t="shared" si="13"/>
        <v/>
      </c>
      <c r="AD406" s="89">
        <f t="shared" si="14"/>
        <v>0</v>
      </c>
      <c r="AE406" s="90">
        <f t="shared" si="15"/>
        <v>0</v>
      </c>
    </row>
    <row r="407">
      <c r="A407" s="1"/>
      <c r="B407" s="404"/>
      <c r="C407" s="405"/>
      <c r="D407" s="405"/>
      <c r="E407" s="405"/>
      <c r="F407" s="406"/>
      <c r="G407" s="44">
        <f t="shared" si="1"/>
        <v>0</v>
      </c>
      <c r="H407" s="93"/>
      <c r="I407" s="92"/>
      <c r="J407" s="95"/>
      <c r="K407" s="1"/>
      <c r="L407" s="50" t="str">
        <f t="array" ref="L407">if($B407="","",index(Setup!$C$52:$C$201,match($D407,Setup!$B$52:$B$201,0),0))</f>
        <v/>
      </c>
      <c r="M407" s="52" t="str">
        <f t="shared" si="2"/>
        <v/>
      </c>
      <c r="N407" s="58">
        <f t="shared" si="3"/>
        <v>0</v>
      </c>
      <c r="O407" s="64" t="str">
        <f t="shared" si="4"/>
        <v/>
      </c>
      <c r="P407" s="64">
        <f t="shared" si="5"/>
        <v>0</v>
      </c>
      <c r="Q407" s="64">
        <f t="shared" si="6"/>
        <v>0</v>
      </c>
      <c r="R407" s="68">
        <f t="shared" si="7"/>
        <v>0</v>
      </c>
      <c r="S407" s="68">
        <f t="shared" si="8"/>
        <v>0</v>
      </c>
      <c r="T407" s="71" t="str">
        <f t="shared" si="9"/>
        <v/>
      </c>
      <c r="U407" s="79" t="str">
        <f t="array" ref="U407">IF($B407="","",IF(INDEX('Your Portfolio Holdings'!$BW$7:$BW$156,match($D407,'Your Portfolio Holdings'!$B$7:$B$156,0),0)&gt;0,PRODUCT(IF(($D$5:$D$2004=$D407)*($C$5:$C$2004="Split")*($B$5:$B$2004&lt;=Dashboard!$C$2)*($B$5:$B$2004&gt;$B407),$J$5:$J$2004,1)),1))</f>
        <v/>
      </c>
      <c r="V407" s="79">
        <f t="shared" si="10"/>
        <v>0</v>
      </c>
      <c r="W407" s="79" t="str">
        <f t="array" ref="W407">IF($B407="","",IF(INDEX('Your Portfolio Holdings'!$BW$7:$BW$156,match($D407,'Your Portfolio Holdings'!$B$7:$B$156,0),0)&gt;0,PRODUCT(IF(($D$5:$D$2004=$D407)*($C$5:$C$2004="Split")*($B$5:$B$2004&lt;=Dashboard!$C$54)*($B$5:$B$2004&gt;$B407),$J$5:$J$2004,1)),1))</f>
        <v/>
      </c>
      <c r="X407" s="79">
        <f t="shared" si="11"/>
        <v>0</v>
      </c>
      <c r="Y407" s="79" t="str">
        <f t="array" ref="Y407">IF($B407="","",IF(INDEX('Your Portfolio Holdings'!$BW$7:$BW$156,match($D407,'Your Portfolio Holdings'!$B$7:$B$156,0),0)&gt;0,PRODUCT(IF(($D$5:$D$2004=$D407)*($C$5:$C$2004="Split")*($B$5:$B$2004&lt;=Dashboard!$C$55)*($B$5:$B$2004&gt;$B407),$J$5:$J$2004,1)),1))</f>
        <v/>
      </c>
      <c r="Z407" s="79">
        <f t="shared" si="12"/>
        <v>0</v>
      </c>
      <c r="AA407" s="79" t="str">
        <f>IF($B406="","",IF(AND($B407&gt;Dashboard!$C$54,$B407&lt;=Dashboard!$C$55,OR($C407="Buy",$C407="Sell",$C407="Dividend",$C407="Return of capital")),MAX(AA$5:AA406)+1,0))</f>
        <v/>
      </c>
      <c r="AB407" s="79" t="str">
        <f>if($B407="","",if($L407=Dashboard!$C$3,"n/a","Currency:"&amp;$L407&amp;Dashboard!$C$3))</f>
        <v/>
      </c>
      <c r="AC407" s="88" t="str">
        <f t="shared" si="13"/>
        <v/>
      </c>
      <c r="AD407" s="89">
        <f t="shared" si="14"/>
        <v>0</v>
      </c>
      <c r="AE407" s="90">
        <f t="shared" si="15"/>
        <v>0</v>
      </c>
    </row>
    <row r="408">
      <c r="A408" s="1"/>
      <c r="B408" s="404"/>
      <c r="C408" s="405"/>
      <c r="D408" s="405"/>
      <c r="E408" s="405"/>
      <c r="F408" s="406"/>
      <c r="G408" s="44">
        <f t="shared" si="1"/>
        <v>0</v>
      </c>
      <c r="H408" s="93"/>
      <c r="I408" s="92"/>
      <c r="J408" s="95"/>
      <c r="K408" s="1"/>
      <c r="L408" s="50" t="str">
        <f t="array" ref="L408">if($B408="","",index(Setup!$C$52:$C$201,match($D408,Setup!$B$52:$B$201,0),0))</f>
        <v/>
      </c>
      <c r="M408" s="52" t="str">
        <f t="shared" si="2"/>
        <v/>
      </c>
      <c r="N408" s="58">
        <f t="shared" si="3"/>
        <v>0</v>
      </c>
      <c r="O408" s="64" t="str">
        <f t="shared" si="4"/>
        <v/>
      </c>
      <c r="P408" s="64">
        <f t="shared" si="5"/>
        <v>0</v>
      </c>
      <c r="Q408" s="64">
        <f t="shared" si="6"/>
        <v>0</v>
      </c>
      <c r="R408" s="68">
        <f t="shared" si="7"/>
        <v>0</v>
      </c>
      <c r="S408" s="68">
        <f t="shared" si="8"/>
        <v>0</v>
      </c>
      <c r="T408" s="71" t="str">
        <f t="shared" si="9"/>
        <v/>
      </c>
      <c r="U408" s="79" t="str">
        <f t="array" ref="U408">IF($B408="","",IF(INDEX('Your Portfolio Holdings'!$BW$7:$BW$156,match($D408,'Your Portfolio Holdings'!$B$7:$B$156,0),0)&gt;0,PRODUCT(IF(($D$5:$D$2004=$D408)*($C$5:$C$2004="Split")*($B$5:$B$2004&lt;=Dashboard!$C$2)*($B$5:$B$2004&gt;$B408),$J$5:$J$2004,1)),1))</f>
        <v/>
      </c>
      <c r="V408" s="79">
        <f t="shared" si="10"/>
        <v>0</v>
      </c>
      <c r="W408" s="79" t="str">
        <f t="array" ref="W408">IF($B408="","",IF(INDEX('Your Portfolio Holdings'!$BW$7:$BW$156,match($D408,'Your Portfolio Holdings'!$B$7:$B$156,0),0)&gt;0,PRODUCT(IF(($D$5:$D$2004=$D408)*($C$5:$C$2004="Split")*($B$5:$B$2004&lt;=Dashboard!$C$54)*($B$5:$B$2004&gt;$B408),$J$5:$J$2004,1)),1))</f>
        <v/>
      </c>
      <c r="X408" s="79">
        <f t="shared" si="11"/>
        <v>0</v>
      </c>
      <c r="Y408" s="79" t="str">
        <f t="array" ref="Y408">IF($B408="","",IF(INDEX('Your Portfolio Holdings'!$BW$7:$BW$156,match($D408,'Your Portfolio Holdings'!$B$7:$B$156,0),0)&gt;0,PRODUCT(IF(($D$5:$D$2004=$D408)*($C$5:$C$2004="Split")*($B$5:$B$2004&lt;=Dashboard!$C$55)*($B$5:$B$2004&gt;$B408),$J$5:$J$2004,1)),1))</f>
        <v/>
      </c>
      <c r="Z408" s="79">
        <f t="shared" si="12"/>
        <v>0</v>
      </c>
      <c r="AA408" s="79" t="str">
        <f>IF($B407="","",IF(AND($B408&gt;Dashboard!$C$54,$B408&lt;=Dashboard!$C$55,OR($C408="Buy",$C408="Sell",$C408="Dividend",$C408="Return of capital")),MAX(AA$5:AA407)+1,0))</f>
        <v/>
      </c>
      <c r="AB408" s="79" t="str">
        <f>if($B408="","",if($L408=Dashboard!$C$3,"n/a","Currency:"&amp;$L408&amp;Dashboard!$C$3))</f>
        <v/>
      </c>
      <c r="AC408" s="88" t="str">
        <f t="shared" si="13"/>
        <v/>
      </c>
      <c r="AD408" s="89">
        <f t="shared" si="14"/>
        <v>0</v>
      </c>
      <c r="AE408" s="90">
        <f t="shared" si="15"/>
        <v>0</v>
      </c>
    </row>
    <row r="409">
      <c r="A409" s="1"/>
      <c r="B409" s="404"/>
      <c r="C409" s="405"/>
      <c r="D409" s="405"/>
      <c r="E409" s="405"/>
      <c r="F409" s="406"/>
      <c r="G409" s="44">
        <f t="shared" si="1"/>
        <v>0</v>
      </c>
      <c r="H409" s="93"/>
      <c r="I409" s="92"/>
      <c r="J409" s="95"/>
      <c r="K409" s="1"/>
      <c r="L409" s="50" t="str">
        <f t="array" ref="L409">if($B409="","",index(Setup!$C$52:$C$201,match($D409,Setup!$B$52:$B$201,0),0))</f>
        <v/>
      </c>
      <c r="M409" s="52" t="str">
        <f t="shared" si="2"/>
        <v/>
      </c>
      <c r="N409" s="58">
        <f t="shared" si="3"/>
        <v>0</v>
      </c>
      <c r="O409" s="64" t="str">
        <f t="shared" si="4"/>
        <v/>
      </c>
      <c r="P409" s="64">
        <f t="shared" si="5"/>
        <v>0</v>
      </c>
      <c r="Q409" s="64">
        <f t="shared" si="6"/>
        <v>0</v>
      </c>
      <c r="R409" s="68">
        <f t="shared" si="7"/>
        <v>0</v>
      </c>
      <c r="S409" s="68">
        <f t="shared" si="8"/>
        <v>0</v>
      </c>
      <c r="T409" s="71" t="str">
        <f t="shared" si="9"/>
        <v/>
      </c>
      <c r="U409" s="79" t="str">
        <f t="array" ref="U409">IF($B409="","",IF(INDEX('Your Portfolio Holdings'!$BW$7:$BW$156,match($D409,'Your Portfolio Holdings'!$B$7:$B$156,0),0)&gt;0,PRODUCT(IF(($D$5:$D$2004=$D409)*($C$5:$C$2004="Split")*($B$5:$B$2004&lt;=Dashboard!$C$2)*($B$5:$B$2004&gt;$B409),$J$5:$J$2004,1)),1))</f>
        <v/>
      </c>
      <c r="V409" s="79">
        <f t="shared" si="10"/>
        <v>0</v>
      </c>
      <c r="W409" s="79" t="str">
        <f t="array" ref="W409">IF($B409="","",IF(INDEX('Your Portfolio Holdings'!$BW$7:$BW$156,match($D409,'Your Portfolio Holdings'!$B$7:$B$156,0),0)&gt;0,PRODUCT(IF(($D$5:$D$2004=$D409)*($C$5:$C$2004="Split")*($B$5:$B$2004&lt;=Dashboard!$C$54)*($B$5:$B$2004&gt;$B409),$J$5:$J$2004,1)),1))</f>
        <v/>
      </c>
      <c r="X409" s="79">
        <f t="shared" si="11"/>
        <v>0</v>
      </c>
      <c r="Y409" s="79" t="str">
        <f t="array" ref="Y409">IF($B409="","",IF(INDEX('Your Portfolio Holdings'!$BW$7:$BW$156,match($D409,'Your Portfolio Holdings'!$B$7:$B$156,0),0)&gt;0,PRODUCT(IF(($D$5:$D$2004=$D409)*($C$5:$C$2004="Split")*($B$5:$B$2004&lt;=Dashboard!$C$55)*($B$5:$B$2004&gt;$B409),$J$5:$J$2004,1)),1))</f>
        <v/>
      </c>
      <c r="Z409" s="79">
        <f t="shared" si="12"/>
        <v>0</v>
      </c>
      <c r="AA409" s="79" t="str">
        <f>IF($B408="","",IF(AND($B409&gt;Dashboard!$C$54,$B409&lt;=Dashboard!$C$55,OR($C409="Buy",$C409="Sell",$C409="Dividend",$C409="Return of capital")),MAX(AA$5:AA408)+1,0))</f>
        <v/>
      </c>
      <c r="AB409" s="79" t="str">
        <f>if($B409="","",if($L409=Dashboard!$C$3,"n/a","Currency:"&amp;$L409&amp;Dashboard!$C$3))</f>
        <v/>
      </c>
      <c r="AC409" s="88" t="str">
        <f t="shared" si="13"/>
        <v/>
      </c>
      <c r="AD409" s="89">
        <f t="shared" si="14"/>
        <v>0</v>
      </c>
      <c r="AE409" s="90">
        <f t="shared" si="15"/>
        <v>0</v>
      </c>
    </row>
    <row r="410">
      <c r="A410" s="1"/>
      <c r="B410" s="404"/>
      <c r="C410" s="405"/>
      <c r="D410" s="405"/>
      <c r="E410" s="405"/>
      <c r="F410" s="406"/>
      <c r="G410" s="44">
        <f t="shared" si="1"/>
        <v>0</v>
      </c>
      <c r="H410" s="93"/>
      <c r="I410" s="92"/>
      <c r="J410" s="95"/>
      <c r="K410" s="1"/>
      <c r="L410" s="50" t="str">
        <f t="array" ref="L410">if($B410="","",index(Setup!$C$52:$C$201,match($D410,Setup!$B$52:$B$201,0),0))</f>
        <v/>
      </c>
      <c r="M410" s="52" t="str">
        <f t="shared" si="2"/>
        <v/>
      </c>
      <c r="N410" s="58">
        <f t="shared" si="3"/>
        <v>0</v>
      </c>
      <c r="O410" s="64" t="str">
        <f t="shared" si="4"/>
        <v/>
      </c>
      <c r="P410" s="64">
        <f t="shared" si="5"/>
        <v>0</v>
      </c>
      <c r="Q410" s="64">
        <f t="shared" si="6"/>
        <v>0</v>
      </c>
      <c r="R410" s="68">
        <f t="shared" si="7"/>
        <v>0</v>
      </c>
      <c r="S410" s="68">
        <f t="shared" si="8"/>
        <v>0</v>
      </c>
      <c r="T410" s="71" t="str">
        <f t="shared" si="9"/>
        <v/>
      </c>
      <c r="U410" s="79" t="str">
        <f t="array" ref="U410">IF($B410="","",IF(INDEX('Your Portfolio Holdings'!$BW$7:$BW$156,match($D410,'Your Portfolio Holdings'!$B$7:$B$156,0),0)&gt;0,PRODUCT(IF(($D$5:$D$2004=$D410)*($C$5:$C$2004="Split")*($B$5:$B$2004&lt;=Dashboard!$C$2)*($B$5:$B$2004&gt;$B410),$J$5:$J$2004,1)),1))</f>
        <v/>
      </c>
      <c r="V410" s="79">
        <f t="shared" si="10"/>
        <v>0</v>
      </c>
      <c r="W410" s="79" t="str">
        <f t="array" ref="W410">IF($B410="","",IF(INDEX('Your Portfolio Holdings'!$BW$7:$BW$156,match($D410,'Your Portfolio Holdings'!$B$7:$B$156,0),0)&gt;0,PRODUCT(IF(($D$5:$D$2004=$D410)*($C$5:$C$2004="Split")*($B$5:$B$2004&lt;=Dashboard!$C$54)*($B$5:$B$2004&gt;$B410),$J$5:$J$2004,1)),1))</f>
        <v/>
      </c>
      <c r="X410" s="79">
        <f t="shared" si="11"/>
        <v>0</v>
      </c>
      <c r="Y410" s="79" t="str">
        <f t="array" ref="Y410">IF($B410="","",IF(INDEX('Your Portfolio Holdings'!$BW$7:$BW$156,match($D410,'Your Portfolio Holdings'!$B$7:$B$156,0),0)&gt;0,PRODUCT(IF(($D$5:$D$2004=$D410)*($C$5:$C$2004="Split")*($B$5:$B$2004&lt;=Dashboard!$C$55)*($B$5:$B$2004&gt;$B410),$J$5:$J$2004,1)),1))</f>
        <v/>
      </c>
      <c r="Z410" s="79">
        <f t="shared" si="12"/>
        <v>0</v>
      </c>
      <c r="AA410" s="79" t="str">
        <f>IF($B409="","",IF(AND($B410&gt;Dashboard!$C$54,$B410&lt;=Dashboard!$C$55,OR($C410="Buy",$C410="Sell",$C410="Dividend",$C410="Return of capital")),MAX(AA$5:AA409)+1,0))</f>
        <v/>
      </c>
      <c r="AB410" s="79" t="str">
        <f>if($B410="","",if($L410=Dashboard!$C$3,"n/a","Currency:"&amp;$L410&amp;Dashboard!$C$3))</f>
        <v/>
      </c>
      <c r="AC410" s="88" t="str">
        <f t="shared" si="13"/>
        <v/>
      </c>
      <c r="AD410" s="89">
        <f t="shared" si="14"/>
        <v>0</v>
      </c>
      <c r="AE410" s="90">
        <f t="shared" si="15"/>
        <v>0</v>
      </c>
    </row>
    <row r="411">
      <c r="A411" s="1"/>
      <c r="B411" s="404"/>
      <c r="C411" s="405"/>
      <c r="D411" s="405"/>
      <c r="E411" s="405"/>
      <c r="F411" s="406"/>
      <c r="G411" s="44">
        <f t="shared" si="1"/>
        <v>0</v>
      </c>
      <c r="H411" s="93"/>
      <c r="I411" s="92"/>
      <c r="J411" s="95"/>
      <c r="K411" s="1"/>
      <c r="L411" s="50" t="str">
        <f t="array" ref="L411">if($B411="","",index(Setup!$C$52:$C$201,match($D411,Setup!$B$52:$B$201,0),0))</f>
        <v/>
      </c>
      <c r="M411" s="52" t="str">
        <f t="shared" si="2"/>
        <v/>
      </c>
      <c r="N411" s="58">
        <f t="shared" si="3"/>
        <v>0</v>
      </c>
      <c r="O411" s="64" t="str">
        <f t="shared" si="4"/>
        <v/>
      </c>
      <c r="P411" s="64">
        <f t="shared" si="5"/>
        <v>0</v>
      </c>
      <c r="Q411" s="64">
        <f t="shared" si="6"/>
        <v>0</v>
      </c>
      <c r="R411" s="68">
        <f t="shared" si="7"/>
        <v>0</v>
      </c>
      <c r="S411" s="68">
        <f t="shared" si="8"/>
        <v>0</v>
      </c>
      <c r="T411" s="71" t="str">
        <f t="shared" si="9"/>
        <v/>
      </c>
      <c r="U411" s="79" t="str">
        <f t="array" ref="U411">IF($B411="","",IF(INDEX('Your Portfolio Holdings'!$BW$7:$BW$156,match($D411,'Your Portfolio Holdings'!$B$7:$B$156,0),0)&gt;0,PRODUCT(IF(($D$5:$D$2004=$D411)*($C$5:$C$2004="Split")*($B$5:$B$2004&lt;=Dashboard!$C$2)*($B$5:$B$2004&gt;$B411),$J$5:$J$2004,1)),1))</f>
        <v/>
      </c>
      <c r="V411" s="79">
        <f t="shared" si="10"/>
        <v>0</v>
      </c>
      <c r="W411" s="79" t="str">
        <f t="array" ref="W411">IF($B411="","",IF(INDEX('Your Portfolio Holdings'!$BW$7:$BW$156,match($D411,'Your Portfolio Holdings'!$B$7:$B$156,0),0)&gt;0,PRODUCT(IF(($D$5:$D$2004=$D411)*($C$5:$C$2004="Split")*($B$5:$B$2004&lt;=Dashboard!$C$54)*($B$5:$B$2004&gt;$B411),$J$5:$J$2004,1)),1))</f>
        <v/>
      </c>
      <c r="X411" s="79">
        <f t="shared" si="11"/>
        <v>0</v>
      </c>
      <c r="Y411" s="79" t="str">
        <f t="array" ref="Y411">IF($B411="","",IF(INDEX('Your Portfolio Holdings'!$BW$7:$BW$156,match($D411,'Your Portfolio Holdings'!$B$7:$B$156,0),0)&gt;0,PRODUCT(IF(($D$5:$D$2004=$D411)*($C$5:$C$2004="Split")*($B$5:$B$2004&lt;=Dashboard!$C$55)*($B$5:$B$2004&gt;$B411),$J$5:$J$2004,1)),1))</f>
        <v/>
      </c>
      <c r="Z411" s="79">
        <f t="shared" si="12"/>
        <v>0</v>
      </c>
      <c r="AA411" s="79" t="str">
        <f>IF($B410="","",IF(AND($B411&gt;Dashboard!$C$54,$B411&lt;=Dashboard!$C$55,OR($C411="Buy",$C411="Sell",$C411="Dividend",$C411="Return of capital")),MAX(AA$5:AA410)+1,0))</f>
        <v/>
      </c>
      <c r="AB411" s="79" t="str">
        <f>if($B411="","",if($L411=Dashboard!$C$3,"n/a","Currency:"&amp;$L411&amp;Dashboard!$C$3))</f>
        <v/>
      </c>
      <c r="AC411" s="88" t="str">
        <f t="shared" si="13"/>
        <v/>
      </c>
      <c r="AD411" s="89">
        <f t="shared" si="14"/>
        <v>0</v>
      </c>
      <c r="AE411" s="90">
        <f t="shared" si="15"/>
        <v>0</v>
      </c>
    </row>
    <row r="412">
      <c r="A412" s="1"/>
      <c r="B412" s="404"/>
      <c r="C412" s="405"/>
      <c r="D412" s="405"/>
      <c r="E412" s="405"/>
      <c r="F412" s="406"/>
      <c r="G412" s="44">
        <f t="shared" si="1"/>
        <v>0</v>
      </c>
      <c r="H412" s="93"/>
      <c r="I412" s="92"/>
      <c r="J412" s="95"/>
      <c r="K412" s="1"/>
      <c r="L412" s="50" t="str">
        <f t="array" ref="L412">if($B412="","",index(Setup!$C$52:$C$201,match($D412,Setup!$B$52:$B$201,0),0))</f>
        <v/>
      </c>
      <c r="M412" s="52" t="str">
        <f t="shared" si="2"/>
        <v/>
      </c>
      <c r="N412" s="58">
        <f t="shared" si="3"/>
        <v>0</v>
      </c>
      <c r="O412" s="64" t="str">
        <f t="shared" si="4"/>
        <v/>
      </c>
      <c r="P412" s="64">
        <f t="shared" si="5"/>
        <v>0</v>
      </c>
      <c r="Q412" s="64">
        <f t="shared" si="6"/>
        <v>0</v>
      </c>
      <c r="R412" s="68">
        <f t="shared" si="7"/>
        <v>0</v>
      </c>
      <c r="S412" s="68">
        <f t="shared" si="8"/>
        <v>0</v>
      </c>
      <c r="T412" s="71" t="str">
        <f t="shared" si="9"/>
        <v/>
      </c>
      <c r="U412" s="79" t="str">
        <f t="array" ref="U412">IF($B412="","",IF(INDEX('Your Portfolio Holdings'!$BW$7:$BW$156,match($D412,'Your Portfolio Holdings'!$B$7:$B$156,0),0)&gt;0,PRODUCT(IF(($D$5:$D$2004=$D412)*($C$5:$C$2004="Split")*($B$5:$B$2004&lt;=Dashboard!$C$2)*($B$5:$B$2004&gt;$B412),$J$5:$J$2004,1)),1))</f>
        <v/>
      </c>
      <c r="V412" s="79">
        <f t="shared" si="10"/>
        <v>0</v>
      </c>
      <c r="W412" s="79" t="str">
        <f t="array" ref="W412">IF($B412="","",IF(INDEX('Your Portfolio Holdings'!$BW$7:$BW$156,match($D412,'Your Portfolio Holdings'!$B$7:$B$156,0),0)&gt;0,PRODUCT(IF(($D$5:$D$2004=$D412)*($C$5:$C$2004="Split")*($B$5:$B$2004&lt;=Dashboard!$C$54)*($B$5:$B$2004&gt;$B412),$J$5:$J$2004,1)),1))</f>
        <v/>
      </c>
      <c r="X412" s="79">
        <f t="shared" si="11"/>
        <v>0</v>
      </c>
      <c r="Y412" s="79" t="str">
        <f t="array" ref="Y412">IF($B412="","",IF(INDEX('Your Portfolio Holdings'!$BW$7:$BW$156,match($D412,'Your Portfolio Holdings'!$B$7:$B$156,0),0)&gt;0,PRODUCT(IF(($D$5:$D$2004=$D412)*($C$5:$C$2004="Split")*($B$5:$B$2004&lt;=Dashboard!$C$55)*($B$5:$B$2004&gt;$B412),$J$5:$J$2004,1)),1))</f>
        <v/>
      </c>
      <c r="Z412" s="79">
        <f t="shared" si="12"/>
        <v>0</v>
      </c>
      <c r="AA412" s="79" t="str">
        <f>IF($B411="","",IF(AND($B412&gt;Dashboard!$C$54,$B412&lt;=Dashboard!$C$55,OR($C412="Buy",$C412="Sell",$C412="Dividend",$C412="Return of capital")),MAX(AA$5:AA411)+1,0))</f>
        <v/>
      </c>
      <c r="AB412" s="79" t="str">
        <f>if($B412="","",if($L412=Dashboard!$C$3,"n/a","Currency:"&amp;$L412&amp;Dashboard!$C$3))</f>
        <v/>
      </c>
      <c r="AC412" s="88" t="str">
        <f t="shared" si="13"/>
        <v/>
      </c>
      <c r="AD412" s="89">
        <f t="shared" si="14"/>
        <v>0</v>
      </c>
      <c r="AE412" s="90">
        <f t="shared" si="15"/>
        <v>0</v>
      </c>
    </row>
    <row r="413">
      <c r="A413" s="1"/>
      <c r="B413" s="404"/>
      <c r="C413" s="405"/>
      <c r="D413" s="405"/>
      <c r="E413" s="405"/>
      <c r="F413" s="406"/>
      <c r="G413" s="44">
        <f t="shared" si="1"/>
        <v>0</v>
      </c>
      <c r="H413" s="93"/>
      <c r="I413" s="92"/>
      <c r="J413" s="95"/>
      <c r="K413" s="1"/>
      <c r="L413" s="50" t="str">
        <f t="array" ref="L413">if($B413="","",index(Setup!$C$52:$C$201,match($D413,Setup!$B$52:$B$201,0),0))</f>
        <v/>
      </c>
      <c r="M413" s="52" t="str">
        <f t="shared" si="2"/>
        <v/>
      </c>
      <c r="N413" s="58">
        <f t="shared" si="3"/>
        <v>0</v>
      </c>
      <c r="O413" s="64" t="str">
        <f t="shared" si="4"/>
        <v/>
      </c>
      <c r="P413" s="64">
        <f t="shared" si="5"/>
        <v>0</v>
      </c>
      <c r="Q413" s="64">
        <f t="shared" si="6"/>
        <v>0</v>
      </c>
      <c r="R413" s="68">
        <f t="shared" si="7"/>
        <v>0</v>
      </c>
      <c r="S413" s="68">
        <f t="shared" si="8"/>
        <v>0</v>
      </c>
      <c r="T413" s="71" t="str">
        <f t="shared" si="9"/>
        <v/>
      </c>
      <c r="U413" s="79" t="str">
        <f t="array" ref="U413">IF($B413="","",IF(INDEX('Your Portfolio Holdings'!$BW$7:$BW$156,match($D413,'Your Portfolio Holdings'!$B$7:$B$156,0),0)&gt;0,PRODUCT(IF(($D$5:$D$2004=$D413)*($C$5:$C$2004="Split")*($B$5:$B$2004&lt;=Dashboard!$C$2)*($B$5:$B$2004&gt;$B413),$J$5:$J$2004,1)),1))</f>
        <v/>
      </c>
      <c r="V413" s="79">
        <f t="shared" si="10"/>
        <v>0</v>
      </c>
      <c r="W413" s="79" t="str">
        <f t="array" ref="W413">IF($B413="","",IF(INDEX('Your Portfolio Holdings'!$BW$7:$BW$156,match($D413,'Your Portfolio Holdings'!$B$7:$B$156,0),0)&gt;0,PRODUCT(IF(($D$5:$D$2004=$D413)*($C$5:$C$2004="Split")*($B$5:$B$2004&lt;=Dashboard!$C$54)*($B$5:$B$2004&gt;$B413),$J$5:$J$2004,1)),1))</f>
        <v/>
      </c>
      <c r="X413" s="79">
        <f t="shared" si="11"/>
        <v>0</v>
      </c>
      <c r="Y413" s="79" t="str">
        <f t="array" ref="Y413">IF($B413="","",IF(INDEX('Your Portfolio Holdings'!$BW$7:$BW$156,match($D413,'Your Portfolio Holdings'!$B$7:$B$156,0),0)&gt;0,PRODUCT(IF(($D$5:$D$2004=$D413)*($C$5:$C$2004="Split")*($B$5:$B$2004&lt;=Dashboard!$C$55)*($B$5:$B$2004&gt;$B413),$J$5:$J$2004,1)),1))</f>
        <v/>
      </c>
      <c r="Z413" s="79">
        <f t="shared" si="12"/>
        <v>0</v>
      </c>
      <c r="AA413" s="79" t="str">
        <f>IF($B412="","",IF(AND($B413&gt;Dashboard!$C$54,$B413&lt;=Dashboard!$C$55,OR($C413="Buy",$C413="Sell",$C413="Dividend",$C413="Return of capital")),MAX(AA$5:AA412)+1,0))</f>
        <v/>
      </c>
      <c r="AB413" s="79" t="str">
        <f>if($B413="","",if($L413=Dashboard!$C$3,"n/a","Currency:"&amp;$L413&amp;Dashboard!$C$3))</f>
        <v/>
      </c>
      <c r="AC413" s="88" t="str">
        <f t="shared" si="13"/>
        <v/>
      </c>
      <c r="AD413" s="89">
        <f t="shared" si="14"/>
        <v>0</v>
      </c>
      <c r="AE413" s="90">
        <f t="shared" si="15"/>
        <v>0</v>
      </c>
    </row>
    <row r="414">
      <c r="A414" s="1"/>
      <c r="B414" s="404"/>
      <c r="C414" s="405"/>
      <c r="D414" s="405"/>
      <c r="E414" s="405"/>
      <c r="F414" s="406"/>
      <c r="G414" s="44">
        <f t="shared" si="1"/>
        <v>0</v>
      </c>
      <c r="H414" s="93"/>
      <c r="I414" s="92"/>
      <c r="J414" s="95"/>
      <c r="K414" s="1"/>
      <c r="L414" s="50" t="str">
        <f t="array" ref="L414">if($B414="","",index(Setup!$C$52:$C$201,match($D414,Setup!$B$52:$B$201,0),0))</f>
        <v/>
      </c>
      <c r="M414" s="52" t="str">
        <f t="shared" si="2"/>
        <v/>
      </c>
      <c r="N414" s="58">
        <f t="shared" si="3"/>
        <v>0</v>
      </c>
      <c r="O414" s="64" t="str">
        <f t="shared" si="4"/>
        <v/>
      </c>
      <c r="P414" s="64">
        <f t="shared" si="5"/>
        <v>0</v>
      </c>
      <c r="Q414" s="64">
        <f t="shared" si="6"/>
        <v>0</v>
      </c>
      <c r="R414" s="68">
        <f t="shared" si="7"/>
        <v>0</v>
      </c>
      <c r="S414" s="68">
        <f t="shared" si="8"/>
        <v>0</v>
      </c>
      <c r="T414" s="71" t="str">
        <f t="shared" si="9"/>
        <v/>
      </c>
      <c r="U414" s="79" t="str">
        <f t="array" ref="U414">IF($B414="","",IF(INDEX('Your Portfolio Holdings'!$BW$7:$BW$156,match($D414,'Your Portfolio Holdings'!$B$7:$B$156,0),0)&gt;0,PRODUCT(IF(($D$5:$D$2004=$D414)*($C$5:$C$2004="Split")*($B$5:$B$2004&lt;=Dashboard!$C$2)*($B$5:$B$2004&gt;$B414),$J$5:$J$2004,1)),1))</f>
        <v/>
      </c>
      <c r="V414" s="79">
        <f t="shared" si="10"/>
        <v>0</v>
      </c>
      <c r="W414" s="79" t="str">
        <f t="array" ref="W414">IF($B414="","",IF(INDEX('Your Portfolio Holdings'!$BW$7:$BW$156,match($D414,'Your Portfolio Holdings'!$B$7:$B$156,0),0)&gt;0,PRODUCT(IF(($D$5:$D$2004=$D414)*($C$5:$C$2004="Split")*($B$5:$B$2004&lt;=Dashboard!$C$54)*($B$5:$B$2004&gt;$B414),$J$5:$J$2004,1)),1))</f>
        <v/>
      </c>
      <c r="X414" s="79">
        <f t="shared" si="11"/>
        <v>0</v>
      </c>
      <c r="Y414" s="79" t="str">
        <f t="array" ref="Y414">IF($B414="","",IF(INDEX('Your Portfolio Holdings'!$BW$7:$BW$156,match($D414,'Your Portfolio Holdings'!$B$7:$B$156,0),0)&gt;0,PRODUCT(IF(($D$5:$D$2004=$D414)*($C$5:$C$2004="Split")*($B$5:$B$2004&lt;=Dashboard!$C$55)*($B$5:$B$2004&gt;$B414),$J$5:$J$2004,1)),1))</f>
        <v/>
      </c>
      <c r="Z414" s="79">
        <f t="shared" si="12"/>
        <v>0</v>
      </c>
      <c r="AA414" s="79" t="str">
        <f>IF($B413="","",IF(AND($B414&gt;Dashboard!$C$54,$B414&lt;=Dashboard!$C$55,OR($C414="Buy",$C414="Sell",$C414="Dividend",$C414="Return of capital")),MAX(AA$5:AA413)+1,0))</f>
        <v/>
      </c>
      <c r="AB414" s="79" t="str">
        <f>if($B414="","",if($L414=Dashboard!$C$3,"n/a","Currency:"&amp;$L414&amp;Dashboard!$C$3))</f>
        <v/>
      </c>
      <c r="AC414" s="88" t="str">
        <f t="shared" si="13"/>
        <v/>
      </c>
      <c r="AD414" s="89">
        <f t="shared" si="14"/>
        <v>0</v>
      </c>
      <c r="AE414" s="90">
        <f t="shared" si="15"/>
        <v>0</v>
      </c>
    </row>
    <row r="415">
      <c r="A415" s="1"/>
      <c r="B415" s="404"/>
      <c r="C415" s="405"/>
      <c r="D415" s="405"/>
      <c r="E415" s="405"/>
      <c r="F415" s="406"/>
      <c r="G415" s="44">
        <f t="shared" si="1"/>
        <v>0</v>
      </c>
      <c r="H415" s="93"/>
      <c r="I415" s="92"/>
      <c r="J415" s="95"/>
      <c r="K415" s="1"/>
      <c r="L415" s="50" t="str">
        <f t="array" ref="L415">if($B415="","",index(Setup!$C$52:$C$201,match($D415,Setup!$B$52:$B$201,0),0))</f>
        <v/>
      </c>
      <c r="M415" s="52" t="str">
        <f t="shared" si="2"/>
        <v/>
      </c>
      <c r="N415" s="58">
        <f t="shared" si="3"/>
        <v>0</v>
      </c>
      <c r="O415" s="64" t="str">
        <f t="shared" si="4"/>
        <v/>
      </c>
      <c r="P415" s="64">
        <f t="shared" si="5"/>
        <v>0</v>
      </c>
      <c r="Q415" s="64">
        <f t="shared" si="6"/>
        <v>0</v>
      </c>
      <c r="R415" s="68">
        <f t="shared" si="7"/>
        <v>0</v>
      </c>
      <c r="S415" s="68">
        <f t="shared" si="8"/>
        <v>0</v>
      </c>
      <c r="T415" s="71" t="str">
        <f t="shared" si="9"/>
        <v/>
      </c>
      <c r="U415" s="79" t="str">
        <f t="array" ref="U415">IF($B415="","",IF(INDEX('Your Portfolio Holdings'!$BW$7:$BW$156,match($D415,'Your Portfolio Holdings'!$B$7:$B$156,0),0)&gt;0,PRODUCT(IF(($D$5:$D$2004=$D415)*($C$5:$C$2004="Split")*($B$5:$B$2004&lt;=Dashboard!$C$2)*($B$5:$B$2004&gt;$B415),$J$5:$J$2004,1)),1))</f>
        <v/>
      </c>
      <c r="V415" s="79">
        <f t="shared" si="10"/>
        <v>0</v>
      </c>
      <c r="W415" s="79" t="str">
        <f t="array" ref="W415">IF($B415="","",IF(INDEX('Your Portfolio Holdings'!$BW$7:$BW$156,match($D415,'Your Portfolio Holdings'!$B$7:$B$156,0),0)&gt;0,PRODUCT(IF(($D$5:$D$2004=$D415)*($C$5:$C$2004="Split")*($B$5:$B$2004&lt;=Dashboard!$C$54)*($B$5:$B$2004&gt;$B415),$J$5:$J$2004,1)),1))</f>
        <v/>
      </c>
      <c r="X415" s="79">
        <f t="shared" si="11"/>
        <v>0</v>
      </c>
      <c r="Y415" s="79" t="str">
        <f t="array" ref="Y415">IF($B415="","",IF(INDEX('Your Portfolio Holdings'!$BW$7:$BW$156,match($D415,'Your Portfolio Holdings'!$B$7:$B$156,0),0)&gt;0,PRODUCT(IF(($D$5:$D$2004=$D415)*($C$5:$C$2004="Split")*($B$5:$B$2004&lt;=Dashboard!$C$55)*($B$5:$B$2004&gt;$B415),$J$5:$J$2004,1)),1))</f>
        <v/>
      </c>
      <c r="Z415" s="79">
        <f t="shared" si="12"/>
        <v>0</v>
      </c>
      <c r="AA415" s="79" t="str">
        <f>IF($B414="","",IF(AND($B415&gt;Dashboard!$C$54,$B415&lt;=Dashboard!$C$55,OR($C415="Buy",$C415="Sell",$C415="Dividend",$C415="Return of capital")),MAX(AA$5:AA414)+1,0))</f>
        <v/>
      </c>
      <c r="AB415" s="79" t="str">
        <f>if($B415="","",if($L415=Dashboard!$C$3,"n/a","Currency:"&amp;$L415&amp;Dashboard!$C$3))</f>
        <v/>
      </c>
      <c r="AC415" s="88" t="str">
        <f t="shared" si="13"/>
        <v/>
      </c>
      <c r="AD415" s="89">
        <f t="shared" si="14"/>
        <v>0</v>
      </c>
      <c r="AE415" s="90">
        <f t="shared" si="15"/>
        <v>0</v>
      </c>
    </row>
    <row r="416">
      <c r="A416" s="1"/>
      <c r="B416" s="404"/>
      <c r="C416" s="405"/>
      <c r="D416" s="405"/>
      <c r="E416" s="405"/>
      <c r="F416" s="406"/>
      <c r="G416" s="44">
        <f t="shared" si="1"/>
        <v>0</v>
      </c>
      <c r="H416" s="93"/>
      <c r="I416" s="92"/>
      <c r="J416" s="95"/>
      <c r="K416" s="1"/>
      <c r="L416" s="50" t="str">
        <f t="array" ref="L416">if($B416="","",index(Setup!$C$52:$C$201,match($D416,Setup!$B$52:$B$201,0),0))</f>
        <v/>
      </c>
      <c r="M416" s="52" t="str">
        <f t="shared" si="2"/>
        <v/>
      </c>
      <c r="N416" s="58">
        <f t="shared" si="3"/>
        <v>0</v>
      </c>
      <c r="O416" s="64" t="str">
        <f t="shared" si="4"/>
        <v/>
      </c>
      <c r="P416" s="64">
        <f t="shared" si="5"/>
        <v>0</v>
      </c>
      <c r="Q416" s="64">
        <f t="shared" si="6"/>
        <v>0</v>
      </c>
      <c r="R416" s="68">
        <f t="shared" si="7"/>
        <v>0</v>
      </c>
      <c r="S416" s="68">
        <f t="shared" si="8"/>
        <v>0</v>
      </c>
      <c r="T416" s="71" t="str">
        <f t="shared" si="9"/>
        <v/>
      </c>
      <c r="U416" s="79" t="str">
        <f t="array" ref="U416">IF($B416="","",IF(INDEX('Your Portfolio Holdings'!$BW$7:$BW$156,match($D416,'Your Portfolio Holdings'!$B$7:$B$156,0),0)&gt;0,PRODUCT(IF(($D$5:$D$2004=$D416)*($C$5:$C$2004="Split")*($B$5:$B$2004&lt;=Dashboard!$C$2)*($B$5:$B$2004&gt;$B416),$J$5:$J$2004,1)),1))</f>
        <v/>
      </c>
      <c r="V416" s="79">
        <f t="shared" si="10"/>
        <v>0</v>
      </c>
      <c r="W416" s="79" t="str">
        <f t="array" ref="W416">IF($B416="","",IF(INDEX('Your Portfolio Holdings'!$BW$7:$BW$156,match($D416,'Your Portfolio Holdings'!$B$7:$B$156,0),0)&gt;0,PRODUCT(IF(($D$5:$D$2004=$D416)*($C$5:$C$2004="Split")*($B$5:$B$2004&lt;=Dashboard!$C$54)*($B$5:$B$2004&gt;$B416),$J$5:$J$2004,1)),1))</f>
        <v/>
      </c>
      <c r="X416" s="79">
        <f t="shared" si="11"/>
        <v>0</v>
      </c>
      <c r="Y416" s="79" t="str">
        <f t="array" ref="Y416">IF($B416="","",IF(INDEX('Your Portfolio Holdings'!$BW$7:$BW$156,match($D416,'Your Portfolio Holdings'!$B$7:$B$156,0),0)&gt;0,PRODUCT(IF(($D$5:$D$2004=$D416)*($C$5:$C$2004="Split")*($B$5:$B$2004&lt;=Dashboard!$C$55)*($B$5:$B$2004&gt;$B416),$J$5:$J$2004,1)),1))</f>
        <v/>
      </c>
      <c r="Z416" s="79">
        <f t="shared" si="12"/>
        <v>0</v>
      </c>
      <c r="AA416" s="79" t="str">
        <f>IF($B415="","",IF(AND($B416&gt;Dashboard!$C$54,$B416&lt;=Dashboard!$C$55,OR($C416="Buy",$C416="Sell",$C416="Dividend",$C416="Return of capital")),MAX(AA$5:AA415)+1,0))</f>
        <v/>
      </c>
      <c r="AB416" s="79" t="str">
        <f>if($B416="","",if($L416=Dashboard!$C$3,"n/a","Currency:"&amp;$L416&amp;Dashboard!$C$3))</f>
        <v/>
      </c>
      <c r="AC416" s="88" t="str">
        <f t="shared" si="13"/>
        <v/>
      </c>
      <c r="AD416" s="89">
        <f t="shared" si="14"/>
        <v>0</v>
      </c>
      <c r="AE416" s="90">
        <f t="shared" si="15"/>
        <v>0</v>
      </c>
    </row>
    <row r="417">
      <c r="A417" s="1"/>
      <c r="B417" s="404"/>
      <c r="C417" s="405"/>
      <c r="D417" s="405"/>
      <c r="E417" s="405"/>
      <c r="F417" s="406"/>
      <c r="G417" s="44">
        <f t="shared" si="1"/>
        <v>0</v>
      </c>
      <c r="H417" s="93"/>
      <c r="I417" s="92"/>
      <c r="J417" s="95"/>
      <c r="K417" s="1"/>
      <c r="L417" s="50" t="str">
        <f t="array" ref="L417">if($B417="","",index(Setup!$C$52:$C$201,match($D417,Setup!$B$52:$B$201,0),0))</f>
        <v/>
      </c>
      <c r="M417" s="52" t="str">
        <f t="shared" si="2"/>
        <v/>
      </c>
      <c r="N417" s="58">
        <f t="shared" si="3"/>
        <v>0</v>
      </c>
      <c r="O417" s="64" t="str">
        <f t="shared" si="4"/>
        <v/>
      </c>
      <c r="P417" s="64">
        <f t="shared" si="5"/>
        <v>0</v>
      </c>
      <c r="Q417" s="64">
        <f t="shared" si="6"/>
        <v>0</v>
      </c>
      <c r="R417" s="68">
        <f t="shared" si="7"/>
        <v>0</v>
      </c>
      <c r="S417" s="68">
        <f t="shared" si="8"/>
        <v>0</v>
      </c>
      <c r="T417" s="71" t="str">
        <f t="shared" si="9"/>
        <v/>
      </c>
      <c r="U417" s="79" t="str">
        <f t="array" ref="U417">IF($B417="","",IF(INDEX('Your Portfolio Holdings'!$BW$7:$BW$156,match($D417,'Your Portfolio Holdings'!$B$7:$B$156,0),0)&gt;0,PRODUCT(IF(($D$5:$D$2004=$D417)*($C$5:$C$2004="Split")*($B$5:$B$2004&lt;=Dashboard!$C$2)*($B$5:$B$2004&gt;$B417),$J$5:$J$2004,1)),1))</f>
        <v/>
      </c>
      <c r="V417" s="79">
        <f t="shared" si="10"/>
        <v>0</v>
      </c>
      <c r="W417" s="79" t="str">
        <f t="array" ref="W417">IF($B417="","",IF(INDEX('Your Portfolio Holdings'!$BW$7:$BW$156,match($D417,'Your Portfolio Holdings'!$B$7:$B$156,0),0)&gt;0,PRODUCT(IF(($D$5:$D$2004=$D417)*($C$5:$C$2004="Split")*($B$5:$B$2004&lt;=Dashboard!$C$54)*($B$5:$B$2004&gt;$B417),$J$5:$J$2004,1)),1))</f>
        <v/>
      </c>
      <c r="X417" s="79">
        <f t="shared" si="11"/>
        <v>0</v>
      </c>
      <c r="Y417" s="79" t="str">
        <f t="array" ref="Y417">IF($B417="","",IF(INDEX('Your Portfolio Holdings'!$BW$7:$BW$156,match($D417,'Your Portfolio Holdings'!$B$7:$B$156,0),0)&gt;0,PRODUCT(IF(($D$5:$D$2004=$D417)*($C$5:$C$2004="Split")*($B$5:$B$2004&lt;=Dashboard!$C$55)*($B$5:$B$2004&gt;$B417),$J$5:$J$2004,1)),1))</f>
        <v/>
      </c>
      <c r="Z417" s="79">
        <f t="shared" si="12"/>
        <v>0</v>
      </c>
      <c r="AA417" s="79" t="str">
        <f>IF($B416="","",IF(AND($B417&gt;Dashboard!$C$54,$B417&lt;=Dashboard!$C$55,OR($C417="Buy",$C417="Sell",$C417="Dividend",$C417="Return of capital")),MAX(AA$5:AA416)+1,0))</f>
        <v/>
      </c>
      <c r="AB417" s="79" t="str">
        <f>if($B417="","",if($L417=Dashboard!$C$3,"n/a","Currency:"&amp;$L417&amp;Dashboard!$C$3))</f>
        <v/>
      </c>
      <c r="AC417" s="88" t="str">
        <f t="shared" si="13"/>
        <v/>
      </c>
      <c r="AD417" s="89">
        <f t="shared" si="14"/>
        <v>0</v>
      </c>
      <c r="AE417" s="90">
        <f t="shared" si="15"/>
        <v>0</v>
      </c>
    </row>
    <row r="418">
      <c r="A418" s="1"/>
      <c r="B418" s="404"/>
      <c r="C418" s="405"/>
      <c r="D418" s="405"/>
      <c r="E418" s="405"/>
      <c r="F418" s="406"/>
      <c r="G418" s="44">
        <f t="shared" si="1"/>
        <v>0</v>
      </c>
      <c r="H418" s="93"/>
      <c r="I418" s="92"/>
      <c r="J418" s="95"/>
      <c r="K418" s="1"/>
      <c r="L418" s="50" t="str">
        <f t="array" ref="L418">if($B418="","",index(Setup!$C$52:$C$201,match($D418,Setup!$B$52:$B$201,0),0))</f>
        <v/>
      </c>
      <c r="M418" s="52" t="str">
        <f t="shared" si="2"/>
        <v/>
      </c>
      <c r="N418" s="58">
        <f t="shared" si="3"/>
        <v>0</v>
      </c>
      <c r="O418" s="64" t="str">
        <f t="shared" si="4"/>
        <v/>
      </c>
      <c r="P418" s="64">
        <f t="shared" si="5"/>
        <v>0</v>
      </c>
      <c r="Q418" s="64">
        <f t="shared" si="6"/>
        <v>0</v>
      </c>
      <c r="R418" s="68">
        <f t="shared" si="7"/>
        <v>0</v>
      </c>
      <c r="S418" s="68">
        <f t="shared" si="8"/>
        <v>0</v>
      </c>
      <c r="T418" s="71" t="str">
        <f t="shared" si="9"/>
        <v/>
      </c>
      <c r="U418" s="79" t="str">
        <f t="array" ref="U418">IF($B418="","",IF(INDEX('Your Portfolio Holdings'!$BW$7:$BW$156,match($D418,'Your Portfolio Holdings'!$B$7:$B$156,0),0)&gt;0,PRODUCT(IF(($D$5:$D$2004=$D418)*($C$5:$C$2004="Split")*($B$5:$B$2004&lt;=Dashboard!$C$2)*($B$5:$B$2004&gt;$B418),$J$5:$J$2004,1)),1))</f>
        <v/>
      </c>
      <c r="V418" s="79">
        <f t="shared" si="10"/>
        <v>0</v>
      </c>
      <c r="W418" s="79" t="str">
        <f t="array" ref="W418">IF($B418="","",IF(INDEX('Your Portfolio Holdings'!$BW$7:$BW$156,match($D418,'Your Portfolio Holdings'!$B$7:$B$156,0),0)&gt;0,PRODUCT(IF(($D$5:$D$2004=$D418)*($C$5:$C$2004="Split")*($B$5:$B$2004&lt;=Dashboard!$C$54)*($B$5:$B$2004&gt;$B418),$J$5:$J$2004,1)),1))</f>
        <v/>
      </c>
      <c r="X418" s="79">
        <f t="shared" si="11"/>
        <v>0</v>
      </c>
      <c r="Y418" s="79" t="str">
        <f t="array" ref="Y418">IF($B418="","",IF(INDEX('Your Portfolio Holdings'!$BW$7:$BW$156,match($D418,'Your Portfolio Holdings'!$B$7:$B$156,0),0)&gt;0,PRODUCT(IF(($D$5:$D$2004=$D418)*($C$5:$C$2004="Split")*($B$5:$B$2004&lt;=Dashboard!$C$55)*($B$5:$B$2004&gt;$B418),$J$5:$J$2004,1)),1))</f>
        <v/>
      </c>
      <c r="Z418" s="79">
        <f t="shared" si="12"/>
        <v>0</v>
      </c>
      <c r="AA418" s="79" t="str">
        <f>IF($B417="","",IF(AND($B418&gt;Dashboard!$C$54,$B418&lt;=Dashboard!$C$55,OR($C418="Buy",$C418="Sell",$C418="Dividend",$C418="Return of capital")),MAX(AA$5:AA417)+1,0))</f>
        <v/>
      </c>
      <c r="AB418" s="79" t="str">
        <f>if($B418="","",if($L418=Dashboard!$C$3,"n/a","Currency:"&amp;$L418&amp;Dashboard!$C$3))</f>
        <v/>
      </c>
      <c r="AC418" s="88" t="str">
        <f t="shared" si="13"/>
        <v/>
      </c>
      <c r="AD418" s="89">
        <f t="shared" si="14"/>
        <v>0</v>
      </c>
      <c r="AE418" s="90">
        <f t="shared" si="15"/>
        <v>0</v>
      </c>
    </row>
    <row r="419">
      <c r="A419" s="1"/>
      <c r="B419" s="404"/>
      <c r="C419" s="405"/>
      <c r="D419" s="405"/>
      <c r="E419" s="405"/>
      <c r="F419" s="406"/>
      <c r="G419" s="44">
        <f t="shared" si="1"/>
        <v>0</v>
      </c>
      <c r="H419" s="93"/>
      <c r="I419" s="92"/>
      <c r="J419" s="95"/>
      <c r="K419" s="1"/>
      <c r="L419" s="50" t="str">
        <f t="array" ref="L419">if($B419="","",index(Setup!$C$52:$C$201,match($D419,Setup!$B$52:$B$201,0),0))</f>
        <v/>
      </c>
      <c r="M419" s="52" t="str">
        <f t="shared" si="2"/>
        <v/>
      </c>
      <c r="N419" s="58">
        <f t="shared" si="3"/>
        <v>0</v>
      </c>
      <c r="O419" s="64" t="str">
        <f t="shared" si="4"/>
        <v/>
      </c>
      <c r="P419" s="64">
        <f t="shared" si="5"/>
        <v>0</v>
      </c>
      <c r="Q419" s="64">
        <f t="shared" si="6"/>
        <v>0</v>
      </c>
      <c r="R419" s="68">
        <f t="shared" si="7"/>
        <v>0</v>
      </c>
      <c r="S419" s="68">
        <f t="shared" si="8"/>
        <v>0</v>
      </c>
      <c r="T419" s="71" t="str">
        <f t="shared" si="9"/>
        <v/>
      </c>
      <c r="U419" s="79" t="str">
        <f t="array" ref="U419">IF($B419="","",IF(INDEX('Your Portfolio Holdings'!$BW$7:$BW$156,match($D419,'Your Portfolio Holdings'!$B$7:$B$156,0),0)&gt;0,PRODUCT(IF(($D$5:$D$2004=$D419)*($C$5:$C$2004="Split")*($B$5:$B$2004&lt;=Dashboard!$C$2)*($B$5:$B$2004&gt;$B419),$J$5:$J$2004,1)),1))</f>
        <v/>
      </c>
      <c r="V419" s="79">
        <f t="shared" si="10"/>
        <v>0</v>
      </c>
      <c r="W419" s="79" t="str">
        <f t="array" ref="W419">IF($B419="","",IF(INDEX('Your Portfolio Holdings'!$BW$7:$BW$156,match($D419,'Your Portfolio Holdings'!$B$7:$B$156,0),0)&gt;0,PRODUCT(IF(($D$5:$D$2004=$D419)*($C$5:$C$2004="Split")*($B$5:$B$2004&lt;=Dashboard!$C$54)*($B$5:$B$2004&gt;$B419),$J$5:$J$2004,1)),1))</f>
        <v/>
      </c>
      <c r="X419" s="79">
        <f t="shared" si="11"/>
        <v>0</v>
      </c>
      <c r="Y419" s="79" t="str">
        <f t="array" ref="Y419">IF($B419="","",IF(INDEX('Your Portfolio Holdings'!$BW$7:$BW$156,match($D419,'Your Portfolio Holdings'!$B$7:$B$156,0),0)&gt;0,PRODUCT(IF(($D$5:$D$2004=$D419)*($C$5:$C$2004="Split")*($B$5:$B$2004&lt;=Dashboard!$C$55)*($B$5:$B$2004&gt;$B419),$J$5:$J$2004,1)),1))</f>
        <v/>
      </c>
      <c r="Z419" s="79">
        <f t="shared" si="12"/>
        <v>0</v>
      </c>
      <c r="AA419" s="79" t="str">
        <f>IF($B418="","",IF(AND($B419&gt;Dashboard!$C$54,$B419&lt;=Dashboard!$C$55,OR($C419="Buy",$C419="Sell",$C419="Dividend",$C419="Return of capital")),MAX(AA$5:AA418)+1,0))</f>
        <v/>
      </c>
      <c r="AB419" s="79" t="str">
        <f>if($B419="","",if($L419=Dashboard!$C$3,"n/a","Currency:"&amp;$L419&amp;Dashboard!$C$3))</f>
        <v/>
      </c>
      <c r="AC419" s="88" t="str">
        <f t="shared" si="13"/>
        <v/>
      </c>
      <c r="AD419" s="89">
        <f t="shared" si="14"/>
        <v>0</v>
      </c>
      <c r="AE419" s="90">
        <f t="shared" si="15"/>
        <v>0</v>
      </c>
    </row>
    <row r="420">
      <c r="A420" s="1"/>
      <c r="B420" s="404"/>
      <c r="C420" s="405"/>
      <c r="D420" s="405"/>
      <c r="E420" s="405"/>
      <c r="F420" s="406"/>
      <c r="G420" s="44">
        <f t="shared" si="1"/>
        <v>0</v>
      </c>
      <c r="H420" s="93"/>
      <c r="I420" s="92"/>
      <c r="J420" s="95"/>
      <c r="K420" s="1"/>
      <c r="L420" s="50" t="str">
        <f t="array" ref="L420">if($B420="","",index(Setup!$C$52:$C$201,match($D420,Setup!$B$52:$B$201,0),0))</f>
        <v/>
      </c>
      <c r="M420" s="52" t="str">
        <f t="shared" si="2"/>
        <v/>
      </c>
      <c r="N420" s="58">
        <f t="shared" si="3"/>
        <v>0</v>
      </c>
      <c r="O420" s="64" t="str">
        <f t="shared" si="4"/>
        <v/>
      </c>
      <c r="P420" s="64">
        <f t="shared" si="5"/>
        <v>0</v>
      </c>
      <c r="Q420" s="64">
        <f t="shared" si="6"/>
        <v>0</v>
      </c>
      <c r="R420" s="68">
        <f t="shared" si="7"/>
        <v>0</v>
      </c>
      <c r="S420" s="68">
        <f t="shared" si="8"/>
        <v>0</v>
      </c>
      <c r="T420" s="71" t="str">
        <f t="shared" si="9"/>
        <v/>
      </c>
      <c r="U420" s="79" t="str">
        <f t="array" ref="U420">IF($B420="","",IF(INDEX('Your Portfolio Holdings'!$BW$7:$BW$156,match($D420,'Your Portfolio Holdings'!$B$7:$B$156,0),0)&gt;0,PRODUCT(IF(($D$5:$D$2004=$D420)*($C$5:$C$2004="Split")*($B$5:$B$2004&lt;=Dashboard!$C$2)*($B$5:$B$2004&gt;$B420),$J$5:$J$2004,1)),1))</f>
        <v/>
      </c>
      <c r="V420" s="79">
        <f t="shared" si="10"/>
        <v>0</v>
      </c>
      <c r="W420" s="79" t="str">
        <f t="array" ref="W420">IF($B420="","",IF(INDEX('Your Portfolio Holdings'!$BW$7:$BW$156,match($D420,'Your Portfolio Holdings'!$B$7:$B$156,0),0)&gt;0,PRODUCT(IF(($D$5:$D$2004=$D420)*($C$5:$C$2004="Split")*($B$5:$B$2004&lt;=Dashboard!$C$54)*($B$5:$B$2004&gt;$B420),$J$5:$J$2004,1)),1))</f>
        <v/>
      </c>
      <c r="X420" s="79">
        <f t="shared" si="11"/>
        <v>0</v>
      </c>
      <c r="Y420" s="79" t="str">
        <f t="array" ref="Y420">IF($B420="","",IF(INDEX('Your Portfolio Holdings'!$BW$7:$BW$156,match($D420,'Your Portfolio Holdings'!$B$7:$B$156,0),0)&gt;0,PRODUCT(IF(($D$5:$D$2004=$D420)*($C$5:$C$2004="Split")*($B$5:$B$2004&lt;=Dashboard!$C$55)*($B$5:$B$2004&gt;$B420),$J$5:$J$2004,1)),1))</f>
        <v/>
      </c>
      <c r="Z420" s="79">
        <f t="shared" si="12"/>
        <v>0</v>
      </c>
      <c r="AA420" s="79" t="str">
        <f>IF($B419="","",IF(AND($B420&gt;Dashboard!$C$54,$B420&lt;=Dashboard!$C$55,OR($C420="Buy",$C420="Sell",$C420="Dividend",$C420="Return of capital")),MAX(AA$5:AA419)+1,0))</f>
        <v/>
      </c>
      <c r="AB420" s="79" t="str">
        <f>if($B420="","",if($L420=Dashboard!$C$3,"n/a","Currency:"&amp;$L420&amp;Dashboard!$C$3))</f>
        <v/>
      </c>
      <c r="AC420" s="88" t="str">
        <f t="shared" si="13"/>
        <v/>
      </c>
      <c r="AD420" s="89">
        <f t="shared" si="14"/>
        <v>0</v>
      </c>
      <c r="AE420" s="90">
        <f t="shared" si="15"/>
        <v>0</v>
      </c>
    </row>
    <row r="421">
      <c r="A421" s="1"/>
      <c r="B421" s="404"/>
      <c r="C421" s="405"/>
      <c r="D421" s="405"/>
      <c r="E421" s="405"/>
      <c r="F421" s="406"/>
      <c r="G421" s="44">
        <f t="shared" si="1"/>
        <v>0</v>
      </c>
      <c r="H421" s="93"/>
      <c r="I421" s="92"/>
      <c r="J421" s="95"/>
      <c r="K421" s="1"/>
      <c r="L421" s="50" t="str">
        <f t="array" ref="L421">if($B421="","",index(Setup!$C$52:$C$201,match($D421,Setup!$B$52:$B$201,0),0))</f>
        <v/>
      </c>
      <c r="M421" s="52" t="str">
        <f t="shared" si="2"/>
        <v/>
      </c>
      <c r="N421" s="58">
        <f t="shared" si="3"/>
        <v>0</v>
      </c>
      <c r="O421" s="64" t="str">
        <f t="shared" si="4"/>
        <v/>
      </c>
      <c r="P421" s="64">
        <f t="shared" si="5"/>
        <v>0</v>
      </c>
      <c r="Q421" s="64">
        <f t="shared" si="6"/>
        <v>0</v>
      </c>
      <c r="R421" s="68">
        <f t="shared" si="7"/>
        <v>0</v>
      </c>
      <c r="S421" s="68">
        <f t="shared" si="8"/>
        <v>0</v>
      </c>
      <c r="T421" s="71" t="str">
        <f t="shared" si="9"/>
        <v/>
      </c>
      <c r="U421" s="79" t="str">
        <f t="array" ref="U421">IF($B421="","",IF(INDEX('Your Portfolio Holdings'!$BW$7:$BW$156,match($D421,'Your Portfolio Holdings'!$B$7:$B$156,0),0)&gt;0,PRODUCT(IF(($D$5:$D$2004=$D421)*($C$5:$C$2004="Split")*($B$5:$B$2004&lt;=Dashboard!$C$2)*($B$5:$B$2004&gt;$B421),$J$5:$J$2004,1)),1))</f>
        <v/>
      </c>
      <c r="V421" s="79">
        <f t="shared" si="10"/>
        <v>0</v>
      </c>
      <c r="W421" s="79" t="str">
        <f t="array" ref="W421">IF($B421="","",IF(INDEX('Your Portfolio Holdings'!$BW$7:$BW$156,match($D421,'Your Portfolio Holdings'!$B$7:$B$156,0),0)&gt;0,PRODUCT(IF(($D$5:$D$2004=$D421)*($C$5:$C$2004="Split")*($B$5:$B$2004&lt;=Dashboard!$C$54)*($B$5:$B$2004&gt;$B421),$J$5:$J$2004,1)),1))</f>
        <v/>
      </c>
      <c r="X421" s="79">
        <f t="shared" si="11"/>
        <v>0</v>
      </c>
      <c r="Y421" s="79" t="str">
        <f t="array" ref="Y421">IF($B421="","",IF(INDEX('Your Portfolio Holdings'!$BW$7:$BW$156,match($D421,'Your Portfolio Holdings'!$B$7:$B$156,0),0)&gt;0,PRODUCT(IF(($D$5:$D$2004=$D421)*($C$5:$C$2004="Split")*($B$5:$B$2004&lt;=Dashboard!$C$55)*($B$5:$B$2004&gt;$B421),$J$5:$J$2004,1)),1))</f>
        <v/>
      </c>
      <c r="Z421" s="79">
        <f t="shared" si="12"/>
        <v>0</v>
      </c>
      <c r="AA421" s="79" t="str">
        <f>IF($B420="","",IF(AND($B421&gt;Dashboard!$C$54,$B421&lt;=Dashboard!$C$55,OR($C421="Buy",$C421="Sell",$C421="Dividend",$C421="Return of capital")),MAX(AA$5:AA420)+1,0))</f>
        <v/>
      </c>
      <c r="AB421" s="79" t="str">
        <f>if($B421="","",if($L421=Dashboard!$C$3,"n/a","Currency:"&amp;$L421&amp;Dashboard!$C$3))</f>
        <v/>
      </c>
      <c r="AC421" s="88" t="str">
        <f t="shared" si="13"/>
        <v/>
      </c>
      <c r="AD421" s="89">
        <f t="shared" si="14"/>
        <v>0</v>
      </c>
      <c r="AE421" s="90">
        <f t="shared" si="15"/>
        <v>0</v>
      </c>
    </row>
    <row r="422">
      <c r="A422" s="1"/>
      <c r="B422" s="404"/>
      <c r="C422" s="405"/>
      <c r="D422" s="405"/>
      <c r="E422" s="405"/>
      <c r="F422" s="406"/>
      <c r="G422" s="44">
        <f t="shared" si="1"/>
        <v>0</v>
      </c>
      <c r="H422" s="93"/>
      <c r="I422" s="92"/>
      <c r="J422" s="95"/>
      <c r="K422" s="1"/>
      <c r="L422" s="50" t="str">
        <f t="array" ref="L422">if($B422="","",index(Setup!$C$52:$C$201,match($D422,Setup!$B$52:$B$201,0),0))</f>
        <v/>
      </c>
      <c r="M422" s="52" t="str">
        <f t="shared" si="2"/>
        <v/>
      </c>
      <c r="N422" s="58">
        <f t="shared" si="3"/>
        <v>0</v>
      </c>
      <c r="O422" s="64" t="str">
        <f t="shared" si="4"/>
        <v/>
      </c>
      <c r="P422" s="64">
        <f t="shared" si="5"/>
        <v>0</v>
      </c>
      <c r="Q422" s="64">
        <f t="shared" si="6"/>
        <v>0</v>
      </c>
      <c r="R422" s="68">
        <f t="shared" si="7"/>
        <v>0</v>
      </c>
      <c r="S422" s="68">
        <f t="shared" si="8"/>
        <v>0</v>
      </c>
      <c r="T422" s="71" t="str">
        <f t="shared" si="9"/>
        <v/>
      </c>
      <c r="U422" s="79" t="str">
        <f t="array" ref="U422">IF($B422="","",IF(INDEX('Your Portfolio Holdings'!$BW$7:$BW$156,match($D422,'Your Portfolio Holdings'!$B$7:$B$156,0),0)&gt;0,PRODUCT(IF(($D$5:$D$2004=$D422)*($C$5:$C$2004="Split")*($B$5:$B$2004&lt;=Dashboard!$C$2)*($B$5:$B$2004&gt;$B422),$J$5:$J$2004,1)),1))</f>
        <v/>
      </c>
      <c r="V422" s="79">
        <f t="shared" si="10"/>
        <v>0</v>
      </c>
      <c r="W422" s="79" t="str">
        <f t="array" ref="W422">IF($B422="","",IF(INDEX('Your Portfolio Holdings'!$BW$7:$BW$156,match($D422,'Your Portfolio Holdings'!$B$7:$B$156,0),0)&gt;0,PRODUCT(IF(($D$5:$D$2004=$D422)*($C$5:$C$2004="Split")*($B$5:$B$2004&lt;=Dashboard!$C$54)*($B$5:$B$2004&gt;$B422),$J$5:$J$2004,1)),1))</f>
        <v/>
      </c>
      <c r="X422" s="79">
        <f t="shared" si="11"/>
        <v>0</v>
      </c>
      <c r="Y422" s="79" t="str">
        <f t="array" ref="Y422">IF($B422="","",IF(INDEX('Your Portfolio Holdings'!$BW$7:$BW$156,match($D422,'Your Portfolio Holdings'!$B$7:$B$156,0),0)&gt;0,PRODUCT(IF(($D$5:$D$2004=$D422)*($C$5:$C$2004="Split")*($B$5:$B$2004&lt;=Dashboard!$C$55)*($B$5:$B$2004&gt;$B422),$J$5:$J$2004,1)),1))</f>
        <v/>
      </c>
      <c r="Z422" s="79">
        <f t="shared" si="12"/>
        <v>0</v>
      </c>
      <c r="AA422" s="79" t="str">
        <f>IF($B421="","",IF(AND($B422&gt;Dashboard!$C$54,$B422&lt;=Dashboard!$C$55,OR($C422="Buy",$C422="Sell",$C422="Dividend",$C422="Return of capital")),MAX(AA$5:AA421)+1,0))</f>
        <v/>
      </c>
      <c r="AB422" s="79" t="str">
        <f>if($B422="","",if($L422=Dashboard!$C$3,"n/a","Currency:"&amp;$L422&amp;Dashboard!$C$3))</f>
        <v/>
      </c>
      <c r="AC422" s="88" t="str">
        <f t="shared" si="13"/>
        <v/>
      </c>
      <c r="AD422" s="89">
        <f t="shared" si="14"/>
        <v>0</v>
      </c>
      <c r="AE422" s="90">
        <f t="shared" si="15"/>
        <v>0</v>
      </c>
    </row>
    <row r="423">
      <c r="A423" s="1"/>
      <c r="B423" s="404"/>
      <c r="C423" s="405"/>
      <c r="D423" s="405"/>
      <c r="E423" s="405"/>
      <c r="F423" s="406"/>
      <c r="G423" s="44">
        <f t="shared" si="1"/>
        <v>0</v>
      </c>
      <c r="H423" s="93"/>
      <c r="I423" s="92"/>
      <c r="J423" s="95"/>
      <c r="K423" s="1"/>
      <c r="L423" s="50" t="str">
        <f t="array" ref="L423">if($B423="","",index(Setup!$C$52:$C$201,match($D423,Setup!$B$52:$B$201,0),0))</f>
        <v/>
      </c>
      <c r="M423" s="52" t="str">
        <f t="shared" si="2"/>
        <v/>
      </c>
      <c r="N423" s="58">
        <f t="shared" si="3"/>
        <v>0</v>
      </c>
      <c r="O423" s="64" t="str">
        <f t="shared" si="4"/>
        <v/>
      </c>
      <c r="P423" s="64">
        <f t="shared" si="5"/>
        <v>0</v>
      </c>
      <c r="Q423" s="64">
        <f t="shared" si="6"/>
        <v>0</v>
      </c>
      <c r="R423" s="68">
        <f t="shared" si="7"/>
        <v>0</v>
      </c>
      <c r="S423" s="68">
        <f t="shared" si="8"/>
        <v>0</v>
      </c>
      <c r="T423" s="71" t="str">
        <f t="shared" si="9"/>
        <v/>
      </c>
      <c r="U423" s="79" t="str">
        <f t="array" ref="U423">IF($B423="","",IF(INDEX('Your Portfolio Holdings'!$BW$7:$BW$156,match($D423,'Your Portfolio Holdings'!$B$7:$B$156,0),0)&gt;0,PRODUCT(IF(($D$5:$D$2004=$D423)*($C$5:$C$2004="Split")*($B$5:$B$2004&lt;=Dashboard!$C$2)*($B$5:$B$2004&gt;$B423),$J$5:$J$2004,1)),1))</f>
        <v/>
      </c>
      <c r="V423" s="79">
        <f t="shared" si="10"/>
        <v>0</v>
      </c>
      <c r="W423" s="79" t="str">
        <f t="array" ref="W423">IF($B423="","",IF(INDEX('Your Portfolio Holdings'!$BW$7:$BW$156,match($D423,'Your Portfolio Holdings'!$B$7:$B$156,0),0)&gt;0,PRODUCT(IF(($D$5:$D$2004=$D423)*($C$5:$C$2004="Split")*($B$5:$B$2004&lt;=Dashboard!$C$54)*($B$5:$B$2004&gt;$B423),$J$5:$J$2004,1)),1))</f>
        <v/>
      </c>
      <c r="X423" s="79">
        <f t="shared" si="11"/>
        <v>0</v>
      </c>
      <c r="Y423" s="79" t="str">
        <f t="array" ref="Y423">IF($B423="","",IF(INDEX('Your Portfolio Holdings'!$BW$7:$BW$156,match($D423,'Your Portfolio Holdings'!$B$7:$B$156,0),0)&gt;0,PRODUCT(IF(($D$5:$D$2004=$D423)*($C$5:$C$2004="Split")*($B$5:$B$2004&lt;=Dashboard!$C$55)*($B$5:$B$2004&gt;$B423),$J$5:$J$2004,1)),1))</f>
        <v/>
      </c>
      <c r="Z423" s="79">
        <f t="shared" si="12"/>
        <v>0</v>
      </c>
      <c r="AA423" s="79" t="str">
        <f>IF($B422="","",IF(AND($B423&gt;Dashboard!$C$54,$B423&lt;=Dashboard!$C$55,OR($C423="Buy",$C423="Sell",$C423="Dividend",$C423="Return of capital")),MAX(AA$5:AA422)+1,0))</f>
        <v/>
      </c>
      <c r="AB423" s="79" t="str">
        <f>if($B423="","",if($L423=Dashboard!$C$3,"n/a","Currency:"&amp;$L423&amp;Dashboard!$C$3))</f>
        <v/>
      </c>
      <c r="AC423" s="88" t="str">
        <f t="shared" si="13"/>
        <v/>
      </c>
      <c r="AD423" s="89">
        <f t="shared" si="14"/>
        <v>0</v>
      </c>
      <c r="AE423" s="90">
        <f t="shared" si="15"/>
        <v>0</v>
      </c>
    </row>
    <row r="424">
      <c r="A424" s="1"/>
      <c r="B424" s="404"/>
      <c r="C424" s="405"/>
      <c r="D424" s="405"/>
      <c r="E424" s="405"/>
      <c r="F424" s="406"/>
      <c r="G424" s="44">
        <f t="shared" si="1"/>
        <v>0</v>
      </c>
      <c r="H424" s="93"/>
      <c r="I424" s="92"/>
      <c r="J424" s="95"/>
      <c r="K424" s="1"/>
      <c r="L424" s="50" t="str">
        <f t="array" ref="L424">if($B424="","",index(Setup!$C$52:$C$201,match($D424,Setup!$B$52:$B$201,0),0))</f>
        <v/>
      </c>
      <c r="M424" s="52" t="str">
        <f t="shared" si="2"/>
        <v/>
      </c>
      <c r="N424" s="58">
        <f t="shared" si="3"/>
        <v>0</v>
      </c>
      <c r="O424" s="64" t="str">
        <f t="shared" si="4"/>
        <v/>
      </c>
      <c r="P424" s="64">
        <f t="shared" si="5"/>
        <v>0</v>
      </c>
      <c r="Q424" s="64">
        <f t="shared" si="6"/>
        <v>0</v>
      </c>
      <c r="R424" s="68">
        <f t="shared" si="7"/>
        <v>0</v>
      </c>
      <c r="S424" s="68">
        <f t="shared" si="8"/>
        <v>0</v>
      </c>
      <c r="T424" s="71" t="str">
        <f t="shared" si="9"/>
        <v/>
      </c>
      <c r="U424" s="79" t="str">
        <f t="array" ref="U424">IF($B424="","",IF(INDEX('Your Portfolio Holdings'!$BW$7:$BW$156,match($D424,'Your Portfolio Holdings'!$B$7:$B$156,0),0)&gt;0,PRODUCT(IF(($D$5:$D$2004=$D424)*($C$5:$C$2004="Split")*($B$5:$B$2004&lt;=Dashboard!$C$2)*($B$5:$B$2004&gt;$B424),$J$5:$J$2004,1)),1))</f>
        <v/>
      </c>
      <c r="V424" s="79">
        <f t="shared" si="10"/>
        <v>0</v>
      </c>
      <c r="W424" s="79" t="str">
        <f t="array" ref="W424">IF($B424="","",IF(INDEX('Your Portfolio Holdings'!$BW$7:$BW$156,match($D424,'Your Portfolio Holdings'!$B$7:$B$156,0),0)&gt;0,PRODUCT(IF(($D$5:$D$2004=$D424)*($C$5:$C$2004="Split")*($B$5:$B$2004&lt;=Dashboard!$C$54)*($B$5:$B$2004&gt;$B424),$J$5:$J$2004,1)),1))</f>
        <v/>
      </c>
      <c r="X424" s="79">
        <f t="shared" si="11"/>
        <v>0</v>
      </c>
      <c r="Y424" s="79" t="str">
        <f t="array" ref="Y424">IF($B424="","",IF(INDEX('Your Portfolio Holdings'!$BW$7:$BW$156,match($D424,'Your Portfolio Holdings'!$B$7:$B$156,0),0)&gt;0,PRODUCT(IF(($D$5:$D$2004=$D424)*($C$5:$C$2004="Split")*($B$5:$B$2004&lt;=Dashboard!$C$55)*($B$5:$B$2004&gt;$B424),$J$5:$J$2004,1)),1))</f>
        <v/>
      </c>
      <c r="Z424" s="79">
        <f t="shared" si="12"/>
        <v>0</v>
      </c>
      <c r="AA424" s="79" t="str">
        <f>IF($B423="","",IF(AND($B424&gt;Dashboard!$C$54,$B424&lt;=Dashboard!$C$55,OR($C424="Buy",$C424="Sell",$C424="Dividend",$C424="Return of capital")),MAX(AA$5:AA423)+1,0))</f>
        <v/>
      </c>
      <c r="AB424" s="79" t="str">
        <f>if($B424="","",if($L424=Dashboard!$C$3,"n/a","Currency:"&amp;$L424&amp;Dashboard!$C$3))</f>
        <v/>
      </c>
      <c r="AC424" s="88" t="str">
        <f t="shared" si="13"/>
        <v/>
      </c>
      <c r="AD424" s="89">
        <f t="shared" si="14"/>
        <v>0</v>
      </c>
      <c r="AE424" s="90">
        <f t="shared" si="15"/>
        <v>0</v>
      </c>
    </row>
    <row r="425">
      <c r="A425" s="1"/>
      <c r="B425" s="404"/>
      <c r="C425" s="405"/>
      <c r="D425" s="405"/>
      <c r="E425" s="405"/>
      <c r="F425" s="406"/>
      <c r="G425" s="44">
        <f t="shared" si="1"/>
        <v>0</v>
      </c>
      <c r="H425" s="93"/>
      <c r="I425" s="92"/>
      <c r="J425" s="95"/>
      <c r="K425" s="1"/>
      <c r="L425" s="50" t="str">
        <f t="array" ref="L425">if($B425="","",index(Setup!$C$52:$C$201,match($D425,Setup!$B$52:$B$201,0),0))</f>
        <v/>
      </c>
      <c r="M425" s="52" t="str">
        <f t="shared" si="2"/>
        <v/>
      </c>
      <c r="N425" s="58">
        <f t="shared" si="3"/>
        <v>0</v>
      </c>
      <c r="O425" s="64" t="str">
        <f t="shared" si="4"/>
        <v/>
      </c>
      <c r="P425" s="64">
        <f t="shared" si="5"/>
        <v>0</v>
      </c>
      <c r="Q425" s="64">
        <f t="shared" si="6"/>
        <v>0</v>
      </c>
      <c r="R425" s="68">
        <f t="shared" si="7"/>
        <v>0</v>
      </c>
      <c r="S425" s="68">
        <f t="shared" si="8"/>
        <v>0</v>
      </c>
      <c r="T425" s="71" t="str">
        <f t="shared" si="9"/>
        <v/>
      </c>
      <c r="U425" s="79" t="str">
        <f t="array" ref="U425">IF($B425="","",IF(INDEX('Your Portfolio Holdings'!$BW$7:$BW$156,match($D425,'Your Portfolio Holdings'!$B$7:$B$156,0),0)&gt;0,PRODUCT(IF(($D$5:$D$2004=$D425)*($C$5:$C$2004="Split")*($B$5:$B$2004&lt;=Dashboard!$C$2)*($B$5:$B$2004&gt;$B425),$J$5:$J$2004,1)),1))</f>
        <v/>
      </c>
      <c r="V425" s="79">
        <f t="shared" si="10"/>
        <v>0</v>
      </c>
      <c r="W425" s="79" t="str">
        <f t="array" ref="W425">IF($B425="","",IF(INDEX('Your Portfolio Holdings'!$BW$7:$BW$156,match($D425,'Your Portfolio Holdings'!$B$7:$B$156,0),0)&gt;0,PRODUCT(IF(($D$5:$D$2004=$D425)*($C$5:$C$2004="Split")*($B$5:$B$2004&lt;=Dashboard!$C$54)*($B$5:$B$2004&gt;$B425),$J$5:$J$2004,1)),1))</f>
        <v/>
      </c>
      <c r="X425" s="79">
        <f t="shared" si="11"/>
        <v>0</v>
      </c>
      <c r="Y425" s="79" t="str">
        <f t="array" ref="Y425">IF($B425="","",IF(INDEX('Your Portfolio Holdings'!$BW$7:$BW$156,match($D425,'Your Portfolio Holdings'!$B$7:$B$156,0),0)&gt;0,PRODUCT(IF(($D$5:$D$2004=$D425)*($C$5:$C$2004="Split")*($B$5:$B$2004&lt;=Dashboard!$C$55)*($B$5:$B$2004&gt;$B425),$J$5:$J$2004,1)),1))</f>
        <v/>
      </c>
      <c r="Z425" s="79">
        <f t="shared" si="12"/>
        <v>0</v>
      </c>
      <c r="AA425" s="79" t="str">
        <f>IF($B424="","",IF(AND($B425&gt;Dashboard!$C$54,$B425&lt;=Dashboard!$C$55,OR($C425="Buy",$C425="Sell",$C425="Dividend",$C425="Return of capital")),MAX(AA$5:AA424)+1,0))</f>
        <v/>
      </c>
      <c r="AB425" s="79" t="str">
        <f>if($B425="","",if($L425=Dashboard!$C$3,"n/a","Currency:"&amp;$L425&amp;Dashboard!$C$3))</f>
        <v/>
      </c>
      <c r="AC425" s="88" t="str">
        <f t="shared" si="13"/>
        <v/>
      </c>
      <c r="AD425" s="89">
        <f t="shared" si="14"/>
        <v>0</v>
      </c>
      <c r="AE425" s="90">
        <f t="shared" si="15"/>
        <v>0</v>
      </c>
    </row>
    <row r="426">
      <c r="A426" s="1"/>
      <c r="B426" s="404"/>
      <c r="C426" s="405"/>
      <c r="D426" s="405"/>
      <c r="E426" s="405"/>
      <c r="F426" s="406"/>
      <c r="G426" s="44">
        <f t="shared" si="1"/>
        <v>0</v>
      </c>
      <c r="H426" s="93"/>
      <c r="I426" s="92"/>
      <c r="J426" s="95"/>
      <c r="K426" s="1"/>
      <c r="L426" s="50" t="str">
        <f t="array" ref="L426">if($B426="","",index(Setup!$C$52:$C$201,match($D426,Setup!$B$52:$B$201,0),0))</f>
        <v/>
      </c>
      <c r="M426" s="52" t="str">
        <f t="shared" si="2"/>
        <v/>
      </c>
      <c r="N426" s="58">
        <f t="shared" si="3"/>
        <v>0</v>
      </c>
      <c r="O426" s="64" t="str">
        <f t="shared" si="4"/>
        <v/>
      </c>
      <c r="P426" s="64">
        <f t="shared" si="5"/>
        <v>0</v>
      </c>
      <c r="Q426" s="64">
        <f t="shared" si="6"/>
        <v>0</v>
      </c>
      <c r="R426" s="68">
        <f t="shared" si="7"/>
        <v>0</v>
      </c>
      <c r="S426" s="68">
        <f t="shared" si="8"/>
        <v>0</v>
      </c>
      <c r="T426" s="71" t="str">
        <f t="shared" si="9"/>
        <v/>
      </c>
      <c r="U426" s="79" t="str">
        <f t="array" ref="U426">IF($B426="","",IF(INDEX('Your Portfolio Holdings'!$BW$7:$BW$156,match($D426,'Your Portfolio Holdings'!$B$7:$B$156,0),0)&gt;0,PRODUCT(IF(($D$5:$D$2004=$D426)*($C$5:$C$2004="Split")*($B$5:$B$2004&lt;=Dashboard!$C$2)*($B$5:$B$2004&gt;$B426),$J$5:$J$2004,1)),1))</f>
        <v/>
      </c>
      <c r="V426" s="79">
        <f t="shared" si="10"/>
        <v>0</v>
      </c>
      <c r="W426" s="79" t="str">
        <f t="array" ref="W426">IF($B426="","",IF(INDEX('Your Portfolio Holdings'!$BW$7:$BW$156,match($D426,'Your Portfolio Holdings'!$B$7:$B$156,0),0)&gt;0,PRODUCT(IF(($D$5:$D$2004=$D426)*($C$5:$C$2004="Split")*($B$5:$B$2004&lt;=Dashboard!$C$54)*($B$5:$B$2004&gt;$B426),$J$5:$J$2004,1)),1))</f>
        <v/>
      </c>
      <c r="X426" s="79">
        <f t="shared" si="11"/>
        <v>0</v>
      </c>
      <c r="Y426" s="79" t="str">
        <f t="array" ref="Y426">IF($B426="","",IF(INDEX('Your Portfolio Holdings'!$BW$7:$BW$156,match($D426,'Your Portfolio Holdings'!$B$7:$B$156,0),0)&gt;0,PRODUCT(IF(($D$5:$D$2004=$D426)*($C$5:$C$2004="Split")*($B$5:$B$2004&lt;=Dashboard!$C$55)*($B$5:$B$2004&gt;$B426),$J$5:$J$2004,1)),1))</f>
        <v/>
      </c>
      <c r="Z426" s="79">
        <f t="shared" si="12"/>
        <v>0</v>
      </c>
      <c r="AA426" s="79" t="str">
        <f>IF($B425="","",IF(AND($B426&gt;Dashboard!$C$54,$B426&lt;=Dashboard!$C$55,OR($C426="Buy",$C426="Sell",$C426="Dividend",$C426="Return of capital")),MAX(AA$5:AA425)+1,0))</f>
        <v/>
      </c>
      <c r="AB426" s="79" t="str">
        <f>if($B426="","",if($L426=Dashboard!$C$3,"n/a","Currency:"&amp;$L426&amp;Dashboard!$C$3))</f>
        <v/>
      </c>
      <c r="AC426" s="88" t="str">
        <f t="shared" si="13"/>
        <v/>
      </c>
      <c r="AD426" s="89">
        <f t="shared" si="14"/>
        <v>0</v>
      </c>
      <c r="AE426" s="90">
        <f t="shared" si="15"/>
        <v>0</v>
      </c>
    </row>
    <row r="427">
      <c r="A427" s="1"/>
      <c r="B427" s="404"/>
      <c r="C427" s="405"/>
      <c r="D427" s="405"/>
      <c r="E427" s="405"/>
      <c r="F427" s="406"/>
      <c r="G427" s="44">
        <f t="shared" si="1"/>
        <v>0</v>
      </c>
      <c r="H427" s="93"/>
      <c r="I427" s="92"/>
      <c r="J427" s="95"/>
      <c r="K427" s="1"/>
      <c r="L427" s="50" t="str">
        <f t="array" ref="L427">if($B427="","",index(Setup!$C$52:$C$201,match($D427,Setup!$B$52:$B$201,0),0))</f>
        <v/>
      </c>
      <c r="M427" s="52" t="str">
        <f t="shared" si="2"/>
        <v/>
      </c>
      <c r="N427" s="58">
        <f t="shared" si="3"/>
        <v>0</v>
      </c>
      <c r="O427" s="64" t="str">
        <f t="shared" si="4"/>
        <v/>
      </c>
      <c r="P427" s="64">
        <f t="shared" si="5"/>
        <v>0</v>
      </c>
      <c r="Q427" s="64">
        <f t="shared" si="6"/>
        <v>0</v>
      </c>
      <c r="R427" s="68">
        <f t="shared" si="7"/>
        <v>0</v>
      </c>
      <c r="S427" s="68">
        <f t="shared" si="8"/>
        <v>0</v>
      </c>
      <c r="T427" s="71" t="str">
        <f t="shared" si="9"/>
        <v/>
      </c>
      <c r="U427" s="79" t="str">
        <f t="array" ref="U427">IF($B427="","",IF(INDEX('Your Portfolio Holdings'!$BW$7:$BW$156,match($D427,'Your Portfolio Holdings'!$B$7:$B$156,0),0)&gt;0,PRODUCT(IF(($D$5:$D$2004=$D427)*($C$5:$C$2004="Split")*($B$5:$B$2004&lt;=Dashboard!$C$2)*($B$5:$B$2004&gt;$B427),$J$5:$J$2004,1)),1))</f>
        <v/>
      </c>
      <c r="V427" s="79">
        <f t="shared" si="10"/>
        <v>0</v>
      </c>
      <c r="W427" s="79" t="str">
        <f t="array" ref="W427">IF($B427="","",IF(INDEX('Your Portfolio Holdings'!$BW$7:$BW$156,match($D427,'Your Portfolio Holdings'!$B$7:$B$156,0),0)&gt;0,PRODUCT(IF(($D$5:$D$2004=$D427)*($C$5:$C$2004="Split")*($B$5:$B$2004&lt;=Dashboard!$C$54)*($B$5:$B$2004&gt;$B427),$J$5:$J$2004,1)),1))</f>
        <v/>
      </c>
      <c r="X427" s="79">
        <f t="shared" si="11"/>
        <v>0</v>
      </c>
      <c r="Y427" s="79" t="str">
        <f t="array" ref="Y427">IF($B427="","",IF(INDEX('Your Portfolio Holdings'!$BW$7:$BW$156,match($D427,'Your Portfolio Holdings'!$B$7:$B$156,0),0)&gt;0,PRODUCT(IF(($D$5:$D$2004=$D427)*($C$5:$C$2004="Split")*($B$5:$B$2004&lt;=Dashboard!$C$55)*($B$5:$B$2004&gt;$B427),$J$5:$J$2004,1)),1))</f>
        <v/>
      </c>
      <c r="Z427" s="79">
        <f t="shared" si="12"/>
        <v>0</v>
      </c>
      <c r="AA427" s="79" t="str">
        <f>IF($B426="","",IF(AND($B427&gt;Dashboard!$C$54,$B427&lt;=Dashboard!$C$55,OR($C427="Buy",$C427="Sell",$C427="Dividend",$C427="Return of capital")),MAX(AA$5:AA426)+1,0))</f>
        <v/>
      </c>
      <c r="AB427" s="79" t="str">
        <f>if($B427="","",if($L427=Dashboard!$C$3,"n/a","Currency:"&amp;$L427&amp;Dashboard!$C$3))</f>
        <v/>
      </c>
      <c r="AC427" s="88" t="str">
        <f t="shared" si="13"/>
        <v/>
      </c>
      <c r="AD427" s="89">
        <f t="shared" si="14"/>
        <v>0</v>
      </c>
      <c r="AE427" s="90">
        <f t="shared" si="15"/>
        <v>0</v>
      </c>
    </row>
    <row r="428">
      <c r="A428" s="1"/>
      <c r="B428" s="404"/>
      <c r="C428" s="405"/>
      <c r="D428" s="405"/>
      <c r="E428" s="405"/>
      <c r="F428" s="406"/>
      <c r="G428" s="44">
        <f t="shared" si="1"/>
        <v>0</v>
      </c>
      <c r="H428" s="93"/>
      <c r="I428" s="92"/>
      <c r="J428" s="95"/>
      <c r="K428" s="1"/>
      <c r="L428" s="50" t="str">
        <f t="array" ref="L428">if($B428="","",index(Setup!$C$52:$C$201,match($D428,Setup!$B$52:$B$201,0),0))</f>
        <v/>
      </c>
      <c r="M428" s="52" t="str">
        <f t="shared" si="2"/>
        <v/>
      </c>
      <c r="N428" s="58">
        <f t="shared" si="3"/>
        <v>0</v>
      </c>
      <c r="O428" s="64" t="str">
        <f t="shared" si="4"/>
        <v/>
      </c>
      <c r="P428" s="64">
        <f t="shared" si="5"/>
        <v>0</v>
      </c>
      <c r="Q428" s="64">
        <f t="shared" si="6"/>
        <v>0</v>
      </c>
      <c r="R428" s="68">
        <f t="shared" si="7"/>
        <v>0</v>
      </c>
      <c r="S428" s="68">
        <f t="shared" si="8"/>
        <v>0</v>
      </c>
      <c r="T428" s="71" t="str">
        <f t="shared" si="9"/>
        <v/>
      </c>
      <c r="U428" s="79" t="str">
        <f t="array" ref="U428">IF($B428="","",IF(INDEX('Your Portfolio Holdings'!$BW$7:$BW$156,match($D428,'Your Portfolio Holdings'!$B$7:$B$156,0),0)&gt;0,PRODUCT(IF(($D$5:$D$2004=$D428)*($C$5:$C$2004="Split")*($B$5:$B$2004&lt;=Dashboard!$C$2)*($B$5:$B$2004&gt;$B428),$J$5:$J$2004,1)),1))</f>
        <v/>
      </c>
      <c r="V428" s="79">
        <f t="shared" si="10"/>
        <v>0</v>
      </c>
      <c r="W428" s="79" t="str">
        <f t="array" ref="W428">IF($B428="","",IF(INDEX('Your Portfolio Holdings'!$BW$7:$BW$156,match($D428,'Your Portfolio Holdings'!$B$7:$B$156,0),0)&gt;0,PRODUCT(IF(($D$5:$D$2004=$D428)*($C$5:$C$2004="Split")*($B$5:$B$2004&lt;=Dashboard!$C$54)*($B$5:$B$2004&gt;$B428),$J$5:$J$2004,1)),1))</f>
        <v/>
      </c>
      <c r="X428" s="79">
        <f t="shared" si="11"/>
        <v>0</v>
      </c>
      <c r="Y428" s="79" t="str">
        <f t="array" ref="Y428">IF($B428="","",IF(INDEX('Your Portfolio Holdings'!$BW$7:$BW$156,match($D428,'Your Portfolio Holdings'!$B$7:$B$156,0),0)&gt;0,PRODUCT(IF(($D$5:$D$2004=$D428)*($C$5:$C$2004="Split")*($B$5:$B$2004&lt;=Dashboard!$C$55)*($B$5:$B$2004&gt;$B428),$J$5:$J$2004,1)),1))</f>
        <v/>
      </c>
      <c r="Z428" s="79">
        <f t="shared" si="12"/>
        <v>0</v>
      </c>
      <c r="AA428" s="79" t="str">
        <f>IF($B427="","",IF(AND($B428&gt;Dashboard!$C$54,$B428&lt;=Dashboard!$C$55,OR($C428="Buy",$C428="Sell",$C428="Dividend",$C428="Return of capital")),MAX(AA$5:AA427)+1,0))</f>
        <v/>
      </c>
      <c r="AB428" s="79" t="str">
        <f>if($B428="","",if($L428=Dashboard!$C$3,"n/a","Currency:"&amp;$L428&amp;Dashboard!$C$3))</f>
        <v/>
      </c>
      <c r="AC428" s="88" t="str">
        <f t="shared" si="13"/>
        <v/>
      </c>
      <c r="AD428" s="89">
        <f t="shared" si="14"/>
        <v>0</v>
      </c>
      <c r="AE428" s="90">
        <f t="shared" si="15"/>
        <v>0</v>
      </c>
    </row>
    <row r="429">
      <c r="A429" s="1"/>
      <c r="B429" s="404"/>
      <c r="C429" s="405"/>
      <c r="D429" s="405"/>
      <c r="E429" s="405"/>
      <c r="F429" s="406"/>
      <c r="G429" s="44">
        <f t="shared" si="1"/>
        <v>0</v>
      </c>
      <c r="H429" s="93"/>
      <c r="I429" s="92"/>
      <c r="J429" s="95"/>
      <c r="K429" s="1"/>
      <c r="L429" s="50" t="str">
        <f t="array" ref="L429">if($B429="","",index(Setup!$C$52:$C$201,match($D429,Setup!$B$52:$B$201,0),0))</f>
        <v/>
      </c>
      <c r="M429" s="52" t="str">
        <f t="shared" si="2"/>
        <v/>
      </c>
      <c r="N429" s="58">
        <f t="shared" si="3"/>
        <v>0</v>
      </c>
      <c r="O429" s="64" t="str">
        <f t="shared" si="4"/>
        <v/>
      </c>
      <c r="P429" s="64">
        <f t="shared" si="5"/>
        <v>0</v>
      </c>
      <c r="Q429" s="64">
        <f t="shared" si="6"/>
        <v>0</v>
      </c>
      <c r="R429" s="68">
        <f t="shared" si="7"/>
        <v>0</v>
      </c>
      <c r="S429" s="68">
        <f t="shared" si="8"/>
        <v>0</v>
      </c>
      <c r="T429" s="71" t="str">
        <f t="shared" si="9"/>
        <v/>
      </c>
      <c r="U429" s="79" t="str">
        <f t="array" ref="U429">IF($B429="","",IF(INDEX('Your Portfolio Holdings'!$BW$7:$BW$156,match($D429,'Your Portfolio Holdings'!$B$7:$B$156,0),0)&gt;0,PRODUCT(IF(($D$5:$D$2004=$D429)*($C$5:$C$2004="Split")*($B$5:$B$2004&lt;=Dashboard!$C$2)*($B$5:$B$2004&gt;$B429),$J$5:$J$2004,1)),1))</f>
        <v/>
      </c>
      <c r="V429" s="79">
        <f t="shared" si="10"/>
        <v>0</v>
      </c>
      <c r="W429" s="79" t="str">
        <f t="array" ref="W429">IF($B429="","",IF(INDEX('Your Portfolio Holdings'!$BW$7:$BW$156,match($D429,'Your Portfolio Holdings'!$B$7:$B$156,0),0)&gt;0,PRODUCT(IF(($D$5:$D$2004=$D429)*($C$5:$C$2004="Split")*($B$5:$B$2004&lt;=Dashboard!$C$54)*($B$5:$B$2004&gt;$B429),$J$5:$J$2004,1)),1))</f>
        <v/>
      </c>
      <c r="X429" s="79">
        <f t="shared" si="11"/>
        <v>0</v>
      </c>
      <c r="Y429" s="79" t="str">
        <f t="array" ref="Y429">IF($B429="","",IF(INDEX('Your Portfolio Holdings'!$BW$7:$BW$156,match($D429,'Your Portfolio Holdings'!$B$7:$B$156,0),0)&gt;0,PRODUCT(IF(($D$5:$D$2004=$D429)*($C$5:$C$2004="Split")*($B$5:$B$2004&lt;=Dashboard!$C$55)*($B$5:$B$2004&gt;$B429),$J$5:$J$2004,1)),1))</f>
        <v/>
      </c>
      <c r="Z429" s="79">
        <f t="shared" si="12"/>
        <v>0</v>
      </c>
      <c r="AA429" s="79" t="str">
        <f>IF($B428="","",IF(AND($B429&gt;Dashboard!$C$54,$B429&lt;=Dashboard!$C$55,OR($C429="Buy",$C429="Sell",$C429="Dividend",$C429="Return of capital")),MAX(AA$5:AA428)+1,0))</f>
        <v/>
      </c>
      <c r="AB429" s="79" t="str">
        <f>if($B429="","",if($L429=Dashboard!$C$3,"n/a","Currency:"&amp;$L429&amp;Dashboard!$C$3))</f>
        <v/>
      </c>
      <c r="AC429" s="88" t="str">
        <f t="shared" si="13"/>
        <v/>
      </c>
      <c r="AD429" s="89">
        <f t="shared" si="14"/>
        <v>0</v>
      </c>
      <c r="AE429" s="90">
        <f t="shared" si="15"/>
        <v>0</v>
      </c>
    </row>
    <row r="430">
      <c r="A430" s="1"/>
      <c r="B430" s="404"/>
      <c r="C430" s="405"/>
      <c r="D430" s="405"/>
      <c r="E430" s="405"/>
      <c r="F430" s="406"/>
      <c r="G430" s="44">
        <f t="shared" si="1"/>
        <v>0</v>
      </c>
      <c r="H430" s="93"/>
      <c r="I430" s="92"/>
      <c r="J430" s="95"/>
      <c r="K430" s="1"/>
      <c r="L430" s="50" t="str">
        <f t="array" ref="L430">if($B430="","",index(Setup!$C$52:$C$201,match($D430,Setup!$B$52:$B$201,0),0))</f>
        <v/>
      </c>
      <c r="M430" s="52" t="str">
        <f t="shared" si="2"/>
        <v/>
      </c>
      <c r="N430" s="58">
        <f t="shared" si="3"/>
        <v>0</v>
      </c>
      <c r="O430" s="64" t="str">
        <f t="shared" si="4"/>
        <v/>
      </c>
      <c r="P430" s="64">
        <f t="shared" si="5"/>
        <v>0</v>
      </c>
      <c r="Q430" s="64">
        <f t="shared" si="6"/>
        <v>0</v>
      </c>
      <c r="R430" s="68">
        <f t="shared" si="7"/>
        <v>0</v>
      </c>
      <c r="S430" s="68">
        <f t="shared" si="8"/>
        <v>0</v>
      </c>
      <c r="T430" s="71" t="str">
        <f t="shared" si="9"/>
        <v/>
      </c>
      <c r="U430" s="79" t="str">
        <f t="array" ref="U430">IF($B430="","",IF(INDEX('Your Portfolio Holdings'!$BW$7:$BW$156,match($D430,'Your Portfolio Holdings'!$B$7:$B$156,0),0)&gt;0,PRODUCT(IF(($D$5:$D$2004=$D430)*($C$5:$C$2004="Split")*($B$5:$B$2004&lt;=Dashboard!$C$2)*($B$5:$B$2004&gt;$B430),$J$5:$J$2004,1)),1))</f>
        <v/>
      </c>
      <c r="V430" s="79">
        <f t="shared" si="10"/>
        <v>0</v>
      </c>
      <c r="W430" s="79" t="str">
        <f t="array" ref="W430">IF($B430="","",IF(INDEX('Your Portfolio Holdings'!$BW$7:$BW$156,match($D430,'Your Portfolio Holdings'!$B$7:$B$156,0),0)&gt;0,PRODUCT(IF(($D$5:$D$2004=$D430)*($C$5:$C$2004="Split")*($B$5:$B$2004&lt;=Dashboard!$C$54)*($B$5:$B$2004&gt;$B430),$J$5:$J$2004,1)),1))</f>
        <v/>
      </c>
      <c r="X430" s="79">
        <f t="shared" si="11"/>
        <v>0</v>
      </c>
      <c r="Y430" s="79" t="str">
        <f t="array" ref="Y430">IF($B430="","",IF(INDEX('Your Portfolio Holdings'!$BW$7:$BW$156,match($D430,'Your Portfolio Holdings'!$B$7:$B$156,0),0)&gt;0,PRODUCT(IF(($D$5:$D$2004=$D430)*($C$5:$C$2004="Split")*($B$5:$B$2004&lt;=Dashboard!$C$55)*($B$5:$B$2004&gt;$B430),$J$5:$J$2004,1)),1))</f>
        <v/>
      </c>
      <c r="Z430" s="79">
        <f t="shared" si="12"/>
        <v>0</v>
      </c>
      <c r="AA430" s="79" t="str">
        <f>IF($B429="","",IF(AND($B430&gt;Dashboard!$C$54,$B430&lt;=Dashboard!$C$55,OR($C430="Buy",$C430="Sell",$C430="Dividend",$C430="Return of capital")),MAX(AA$5:AA429)+1,0))</f>
        <v/>
      </c>
      <c r="AB430" s="79" t="str">
        <f>if($B430="","",if($L430=Dashboard!$C$3,"n/a","Currency:"&amp;$L430&amp;Dashboard!$C$3))</f>
        <v/>
      </c>
      <c r="AC430" s="88" t="str">
        <f t="shared" si="13"/>
        <v/>
      </c>
      <c r="AD430" s="89">
        <f t="shared" si="14"/>
        <v>0</v>
      </c>
      <c r="AE430" s="90">
        <f t="shared" si="15"/>
        <v>0</v>
      </c>
    </row>
    <row r="431">
      <c r="A431" s="1"/>
      <c r="B431" s="404"/>
      <c r="C431" s="405"/>
      <c r="D431" s="405"/>
      <c r="E431" s="405"/>
      <c r="F431" s="406"/>
      <c r="G431" s="44">
        <f t="shared" si="1"/>
        <v>0</v>
      </c>
      <c r="H431" s="93"/>
      <c r="I431" s="92"/>
      <c r="J431" s="95"/>
      <c r="K431" s="1"/>
      <c r="L431" s="50" t="str">
        <f t="array" ref="L431">if($B431="","",index(Setup!$C$52:$C$201,match($D431,Setup!$B$52:$B$201,0),0))</f>
        <v/>
      </c>
      <c r="M431" s="52" t="str">
        <f t="shared" si="2"/>
        <v/>
      </c>
      <c r="N431" s="58">
        <f t="shared" si="3"/>
        <v>0</v>
      </c>
      <c r="O431" s="64" t="str">
        <f t="shared" si="4"/>
        <v/>
      </c>
      <c r="P431" s="64">
        <f t="shared" si="5"/>
        <v>0</v>
      </c>
      <c r="Q431" s="64">
        <f t="shared" si="6"/>
        <v>0</v>
      </c>
      <c r="R431" s="68">
        <f t="shared" si="7"/>
        <v>0</v>
      </c>
      <c r="S431" s="68">
        <f t="shared" si="8"/>
        <v>0</v>
      </c>
      <c r="T431" s="71" t="str">
        <f t="shared" si="9"/>
        <v/>
      </c>
      <c r="U431" s="79" t="str">
        <f t="array" ref="U431">IF($B431="","",IF(INDEX('Your Portfolio Holdings'!$BW$7:$BW$156,match($D431,'Your Portfolio Holdings'!$B$7:$B$156,0),0)&gt;0,PRODUCT(IF(($D$5:$D$2004=$D431)*($C$5:$C$2004="Split")*($B$5:$B$2004&lt;=Dashboard!$C$2)*($B$5:$B$2004&gt;$B431),$J$5:$J$2004,1)),1))</f>
        <v/>
      </c>
      <c r="V431" s="79">
        <f t="shared" si="10"/>
        <v>0</v>
      </c>
      <c r="W431" s="79" t="str">
        <f t="array" ref="W431">IF($B431="","",IF(INDEX('Your Portfolio Holdings'!$BW$7:$BW$156,match($D431,'Your Portfolio Holdings'!$B$7:$B$156,0),0)&gt;0,PRODUCT(IF(($D$5:$D$2004=$D431)*($C$5:$C$2004="Split")*($B$5:$B$2004&lt;=Dashboard!$C$54)*($B$5:$B$2004&gt;$B431),$J$5:$J$2004,1)),1))</f>
        <v/>
      </c>
      <c r="X431" s="79">
        <f t="shared" si="11"/>
        <v>0</v>
      </c>
      <c r="Y431" s="79" t="str">
        <f t="array" ref="Y431">IF($B431="","",IF(INDEX('Your Portfolio Holdings'!$BW$7:$BW$156,match($D431,'Your Portfolio Holdings'!$B$7:$B$156,0),0)&gt;0,PRODUCT(IF(($D$5:$D$2004=$D431)*($C$5:$C$2004="Split")*($B$5:$B$2004&lt;=Dashboard!$C$55)*($B$5:$B$2004&gt;$B431),$J$5:$J$2004,1)),1))</f>
        <v/>
      </c>
      <c r="Z431" s="79">
        <f t="shared" si="12"/>
        <v>0</v>
      </c>
      <c r="AA431" s="79" t="str">
        <f>IF($B430="","",IF(AND($B431&gt;Dashboard!$C$54,$B431&lt;=Dashboard!$C$55,OR($C431="Buy",$C431="Sell",$C431="Dividend",$C431="Return of capital")),MAX(AA$5:AA430)+1,0))</f>
        <v/>
      </c>
      <c r="AB431" s="79" t="str">
        <f>if($B431="","",if($L431=Dashboard!$C$3,"n/a","Currency:"&amp;$L431&amp;Dashboard!$C$3))</f>
        <v/>
      </c>
      <c r="AC431" s="88" t="str">
        <f t="shared" si="13"/>
        <v/>
      </c>
      <c r="AD431" s="89">
        <f t="shared" si="14"/>
        <v>0</v>
      </c>
      <c r="AE431" s="90">
        <f t="shared" si="15"/>
        <v>0</v>
      </c>
    </row>
    <row r="432">
      <c r="A432" s="1"/>
      <c r="B432" s="404"/>
      <c r="C432" s="405"/>
      <c r="D432" s="405"/>
      <c r="E432" s="405"/>
      <c r="F432" s="406"/>
      <c r="G432" s="44">
        <f t="shared" si="1"/>
        <v>0</v>
      </c>
      <c r="H432" s="93"/>
      <c r="I432" s="92"/>
      <c r="J432" s="95"/>
      <c r="K432" s="1"/>
      <c r="L432" s="50" t="str">
        <f t="array" ref="L432">if($B432="","",index(Setup!$C$52:$C$201,match($D432,Setup!$B$52:$B$201,0),0))</f>
        <v/>
      </c>
      <c r="M432" s="52" t="str">
        <f t="shared" si="2"/>
        <v/>
      </c>
      <c r="N432" s="58">
        <f t="shared" si="3"/>
        <v>0</v>
      </c>
      <c r="O432" s="64" t="str">
        <f t="shared" si="4"/>
        <v/>
      </c>
      <c r="P432" s="64">
        <f t="shared" si="5"/>
        <v>0</v>
      </c>
      <c r="Q432" s="64">
        <f t="shared" si="6"/>
        <v>0</v>
      </c>
      <c r="R432" s="68">
        <f t="shared" si="7"/>
        <v>0</v>
      </c>
      <c r="S432" s="68">
        <f t="shared" si="8"/>
        <v>0</v>
      </c>
      <c r="T432" s="71" t="str">
        <f t="shared" si="9"/>
        <v/>
      </c>
      <c r="U432" s="79" t="str">
        <f t="array" ref="U432">IF($B432="","",IF(INDEX('Your Portfolio Holdings'!$BW$7:$BW$156,match($D432,'Your Portfolio Holdings'!$B$7:$B$156,0),0)&gt;0,PRODUCT(IF(($D$5:$D$2004=$D432)*($C$5:$C$2004="Split")*($B$5:$B$2004&lt;=Dashboard!$C$2)*($B$5:$B$2004&gt;$B432),$J$5:$J$2004,1)),1))</f>
        <v/>
      </c>
      <c r="V432" s="79">
        <f t="shared" si="10"/>
        <v>0</v>
      </c>
      <c r="W432" s="79" t="str">
        <f t="array" ref="W432">IF($B432="","",IF(INDEX('Your Portfolio Holdings'!$BW$7:$BW$156,match($D432,'Your Portfolio Holdings'!$B$7:$B$156,0),0)&gt;0,PRODUCT(IF(($D$5:$D$2004=$D432)*($C$5:$C$2004="Split")*($B$5:$B$2004&lt;=Dashboard!$C$54)*($B$5:$B$2004&gt;$B432),$J$5:$J$2004,1)),1))</f>
        <v/>
      </c>
      <c r="X432" s="79">
        <f t="shared" si="11"/>
        <v>0</v>
      </c>
      <c r="Y432" s="79" t="str">
        <f t="array" ref="Y432">IF($B432="","",IF(INDEX('Your Portfolio Holdings'!$BW$7:$BW$156,match($D432,'Your Portfolio Holdings'!$B$7:$B$156,0),0)&gt;0,PRODUCT(IF(($D$5:$D$2004=$D432)*($C$5:$C$2004="Split")*($B$5:$B$2004&lt;=Dashboard!$C$55)*($B$5:$B$2004&gt;$B432),$J$5:$J$2004,1)),1))</f>
        <v/>
      </c>
      <c r="Z432" s="79">
        <f t="shared" si="12"/>
        <v>0</v>
      </c>
      <c r="AA432" s="79" t="str">
        <f>IF($B431="","",IF(AND($B432&gt;Dashboard!$C$54,$B432&lt;=Dashboard!$C$55,OR($C432="Buy",$C432="Sell",$C432="Dividend",$C432="Return of capital")),MAX(AA$5:AA431)+1,0))</f>
        <v/>
      </c>
      <c r="AB432" s="79" t="str">
        <f>if($B432="","",if($L432=Dashboard!$C$3,"n/a","Currency:"&amp;$L432&amp;Dashboard!$C$3))</f>
        <v/>
      </c>
      <c r="AC432" s="88" t="str">
        <f t="shared" si="13"/>
        <v/>
      </c>
      <c r="AD432" s="89">
        <f t="shared" si="14"/>
        <v>0</v>
      </c>
      <c r="AE432" s="90">
        <f t="shared" si="15"/>
        <v>0</v>
      </c>
    </row>
    <row r="433">
      <c r="A433" s="1"/>
      <c r="B433" s="404"/>
      <c r="C433" s="405"/>
      <c r="D433" s="405"/>
      <c r="E433" s="405"/>
      <c r="F433" s="406"/>
      <c r="G433" s="44">
        <f t="shared" si="1"/>
        <v>0</v>
      </c>
      <c r="H433" s="93"/>
      <c r="I433" s="92"/>
      <c r="J433" s="95"/>
      <c r="K433" s="1"/>
      <c r="L433" s="50" t="str">
        <f t="array" ref="L433">if($B433="","",index(Setup!$C$52:$C$201,match($D433,Setup!$B$52:$B$201,0),0))</f>
        <v/>
      </c>
      <c r="M433" s="52" t="str">
        <f t="shared" si="2"/>
        <v/>
      </c>
      <c r="N433" s="58">
        <f t="shared" si="3"/>
        <v>0</v>
      </c>
      <c r="O433" s="64" t="str">
        <f t="shared" si="4"/>
        <v/>
      </c>
      <c r="P433" s="64">
        <f t="shared" si="5"/>
        <v>0</v>
      </c>
      <c r="Q433" s="64">
        <f t="shared" si="6"/>
        <v>0</v>
      </c>
      <c r="R433" s="68">
        <f t="shared" si="7"/>
        <v>0</v>
      </c>
      <c r="S433" s="68">
        <f t="shared" si="8"/>
        <v>0</v>
      </c>
      <c r="T433" s="71" t="str">
        <f t="shared" si="9"/>
        <v/>
      </c>
      <c r="U433" s="79" t="str">
        <f t="array" ref="U433">IF($B433="","",IF(INDEX('Your Portfolio Holdings'!$BW$7:$BW$156,match($D433,'Your Portfolio Holdings'!$B$7:$B$156,0),0)&gt;0,PRODUCT(IF(($D$5:$D$2004=$D433)*($C$5:$C$2004="Split")*($B$5:$B$2004&lt;=Dashboard!$C$2)*($B$5:$B$2004&gt;$B433),$J$5:$J$2004,1)),1))</f>
        <v/>
      </c>
      <c r="V433" s="79">
        <f t="shared" si="10"/>
        <v>0</v>
      </c>
      <c r="W433" s="79" t="str">
        <f t="array" ref="W433">IF($B433="","",IF(INDEX('Your Portfolio Holdings'!$BW$7:$BW$156,match($D433,'Your Portfolio Holdings'!$B$7:$B$156,0),0)&gt;0,PRODUCT(IF(($D$5:$D$2004=$D433)*($C$5:$C$2004="Split")*($B$5:$B$2004&lt;=Dashboard!$C$54)*($B$5:$B$2004&gt;$B433),$J$5:$J$2004,1)),1))</f>
        <v/>
      </c>
      <c r="X433" s="79">
        <f t="shared" si="11"/>
        <v>0</v>
      </c>
      <c r="Y433" s="79" t="str">
        <f t="array" ref="Y433">IF($B433="","",IF(INDEX('Your Portfolio Holdings'!$BW$7:$BW$156,match($D433,'Your Portfolio Holdings'!$B$7:$B$156,0),0)&gt;0,PRODUCT(IF(($D$5:$D$2004=$D433)*($C$5:$C$2004="Split")*($B$5:$B$2004&lt;=Dashboard!$C$55)*($B$5:$B$2004&gt;$B433),$J$5:$J$2004,1)),1))</f>
        <v/>
      </c>
      <c r="Z433" s="79">
        <f t="shared" si="12"/>
        <v>0</v>
      </c>
      <c r="AA433" s="79" t="str">
        <f>IF($B432="","",IF(AND($B433&gt;Dashboard!$C$54,$B433&lt;=Dashboard!$C$55,OR($C433="Buy",$C433="Sell",$C433="Dividend",$C433="Return of capital")),MAX(AA$5:AA432)+1,0))</f>
        <v/>
      </c>
      <c r="AB433" s="79" t="str">
        <f>if($B433="","",if($L433=Dashboard!$C$3,"n/a","Currency:"&amp;$L433&amp;Dashboard!$C$3))</f>
        <v/>
      </c>
      <c r="AC433" s="88" t="str">
        <f t="shared" si="13"/>
        <v/>
      </c>
      <c r="AD433" s="89">
        <f t="shared" si="14"/>
        <v>0</v>
      </c>
      <c r="AE433" s="90">
        <f t="shared" si="15"/>
        <v>0</v>
      </c>
    </row>
    <row r="434">
      <c r="A434" s="1"/>
      <c r="B434" s="404"/>
      <c r="C434" s="405"/>
      <c r="D434" s="405"/>
      <c r="E434" s="405"/>
      <c r="F434" s="406"/>
      <c r="G434" s="44">
        <f t="shared" si="1"/>
        <v>0</v>
      </c>
      <c r="H434" s="93"/>
      <c r="I434" s="92"/>
      <c r="J434" s="95"/>
      <c r="K434" s="1"/>
      <c r="L434" s="50" t="str">
        <f t="array" ref="L434">if($B434="","",index(Setup!$C$52:$C$201,match($D434,Setup!$B$52:$B$201,0),0))</f>
        <v/>
      </c>
      <c r="M434" s="52" t="str">
        <f t="shared" si="2"/>
        <v/>
      </c>
      <c r="N434" s="58">
        <f t="shared" si="3"/>
        <v>0</v>
      </c>
      <c r="O434" s="64" t="str">
        <f t="shared" si="4"/>
        <v/>
      </c>
      <c r="P434" s="64">
        <f t="shared" si="5"/>
        <v>0</v>
      </c>
      <c r="Q434" s="64">
        <f t="shared" si="6"/>
        <v>0</v>
      </c>
      <c r="R434" s="68">
        <f t="shared" si="7"/>
        <v>0</v>
      </c>
      <c r="S434" s="68">
        <f t="shared" si="8"/>
        <v>0</v>
      </c>
      <c r="T434" s="71" t="str">
        <f t="shared" si="9"/>
        <v/>
      </c>
      <c r="U434" s="79" t="str">
        <f t="array" ref="U434">IF($B434="","",IF(INDEX('Your Portfolio Holdings'!$BW$7:$BW$156,match($D434,'Your Portfolio Holdings'!$B$7:$B$156,0),0)&gt;0,PRODUCT(IF(($D$5:$D$2004=$D434)*($C$5:$C$2004="Split")*($B$5:$B$2004&lt;=Dashboard!$C$2)*($B$5:$B$2004&gt;$B434),$J$5:$J$2004,1)),1))</f>
        <v/>
      </c>
      <c r="V434" s="79">
        <f t="shared" si="10"/>
        <v>0</v>
      </c>
      <c r="W434" s="79" t="str">
        <f t="array" ref="W434">IF($B434="","",IF(INDEX('Your Portfolio Holdings'!$BW$7:$BW$156,match($D434,'Your Portfolio Holdings'!$B$7:$B$156,0),0)&gt;0,PRODUCT(IF(($D$5:$D$2004=$D434)*($C$5:$C$2004="Split")*($B$5:$B$2004&lt;=Dashboard!$C$54)*($B$5:$B$2004&gt;$B434),$J$5:$J$2004,1)),1))</f>
        <v/>
      </c>
      <c r="X434" s="79">
        <f t="shared" si="11"/>
        <v>0</v>
      </c>
      <c r="Y434" s="79" t="str">
        <f t="array" ref="Y434">IF($B434="","",IF(INDEX('Your Portfolio Holdings'!$BW$7:$BW$156,match($D434,'Your Portfolio Holdings'!$B$7:$B$156,0),0)&gt;0,PRODUCT(IF(($D$5:$D$2004=$D434)*($C$5:$C$2004="Split")*($B$5:$B$2004&lt;=Dashboard!$C$55)*($B$5:$B$2004&gt;$B434),$J$5:$J$2004,1)),1))</f>
        <v/>
      </c>
      <c r="Z434" s="79">
        <f t="shared" si="12"/>
        <v>0</v>
      </c>
      <c r="AA434" s="79" t="str">
        <f>IF($B433="","",IF(AND($B434&gt;Dashboard!$C$54,$B434&lt;=Dashboard!$C$55,OR($C434="Buy",$C434="Sell",$C434="Dividend",$C434="Return of capital")),MAX(AA$5:AA433)+1,0))</f>
        <v/>
      </c>
      <c r="AB434" s="79" t="str">
        <f>if($B434="","",if($L434=Dashboard!$C$3,"n/a","Currency:"&amp;$L434&amp;Dashboard!$C$3))</f>
        <v/>
      </c>
      <c r="AC434" s="88" t="str">
        <f t="shared" si="13"/>
        <v/>
      </c>
      <c r="AD434" s="89">
        <f t="shared" si="14"/>
        <v>0</v>
      </c>
      <c r="AE434" s="90">
        <f t="shared" si="15"/>
        <v>0</v>
      </c>
    </row>
    <row r="435">
      <c r="A435" s="1"/>
      <c r="B435" s="404"/>
      <c r="C435" s="405"/>
      <c r="D435" s="405"/>
      <c r="E435" s="405"/>
      <c r="F435" s="406"/>
      <c r="G435" s="44">
        <f t="shared" si="1"/>
        <v>0</v>
      </c>
      <c r="H435" s="93"/>
      <c r="I435" s="92"/>
      <c r="J435" s="95"/>
      <c r="K435" s="1"/>
      <c r="L435" s="50" t="str">
        <f t="array" ref="L435">if($B435="","",index(Setup!$C$52:$C$201,match($D435,Setup!$B$52:$B$201,0),0))</f>
        <v/>
      </c>
      <c r="M435" s="52" t="str">
        <f t="shared" si="2"/>
        <v/>
      </c>
      <c r="N435" s="58">
        <f t="shared" si="3"/>
        <v>0</v>
      </c>
      <c r="O435" s="64" t="str">
        <f t="shared" si="4"/>
        <v/>
      </c>
      <c r="P435" s="64">
        <f t="shared" si="5"/>
        <v>0</v>
      </c>
      <c r="Q435" s="64">
        <f t="shared" si="6"/>
        <v>0</v>
      </c>
      <c r="R435" s="68">
        <f t="shared" si="7"/>
        <v>0</v>
      </c>
      <c r="S435" s="68">
        <f t="shared" si="8"/>
        <v>0</v>
      </c>
      <c r="T435" s="71" t="str">
        <f t="shared" si="9"/>
        <v/>
      </c>
      <c r="U435" s="79" t="str">
        <f t="array" ref="U435">IF($B435="","",IF(INDEX('Your Portfolio Holdings'!$BW$7:$BW$156,match($D435,'Your Portfolio Holdings'!$B$7:$B$156,0),0)&gt;0,PRODUCT(IF(($D$5:$D$2004=$D435)*($C$5:$C$2004="Split")*($B$5:$B$2004&lt;=Dashboard!$C$2)*($B$5:$B$2004&gt;$B435),$J$5:$J$2004,1)),1))</f>
        <v/>
      </c>
      <c r="V435" s="79">
        <f t="shared" si="10"/>
        <v>0</v>
      </c>
      <c r="W435" s="79" t="str">
        <f t="array" ref="W435">IF($B435="","",IF(INDEX('Your Portfolio Holdings'!$BW$7:$BW$156,match($D435,'Your Portfolio Holdings'!$B$7:$B$156,0),0)&gt;0,PRODUCT(IF(($D$5:$D$2004=$D435)*($C$5:$C$2004="Split")*($B$5:$B$2004&lt;=Dashboard!$C$54)*($B$5:$B$2004&gt;$B435),$J$5:$J$2004,1)),1))</f>
        <v/>
      </c>
      <c r="X435" s="79">
        <f t="shared" si="11"/>
        <v>0</v>
      </c>
      <c r="Y435" s="79" t="str">
        <f t="array" ref="Y435">IF($B435="","",IF(INDEX('Your Portfolio Holdings'!$BW$7:$BW$156,match($D435,'Your Portfolio Holdings'!$B$7:$B$156,0),0)&gt;0,PRODUCT(IF(($D$5:$D$2004=$D435)*($C$5:$C$2004="Split")*($B$5:$B$2004&lt;=Dashboard!$C$55)*($B$5:$B$2004&gt;$B435),$J$5:$J$2004,1)),1))</f>
        <v/>
      </c>
      <c r="Z435" s="79">
        <f t="shared" si="12"/>
        <v>0</v>
      </c>
      <c r="AA435" s="79" t="str">
        <f>IF($B434="","",IF(AND($B435&gt;Dashboard!$C$54,$B435&lt;=Dashboard!$C$55,OR($C435="Buy",$C435="Sell",$C435="Dividend",$C435="Return of capital")),MAX(AA$5:AA434)+1,0))</f>
        <v/>
      </c>
      <c r="AB435" s="79" t="str">
        <f>if($B435="","",if($L435=Dashboard!$C$3,"n/a","Currency:"&amp;$L435&amp;Dashboard!$C$3))</f>
        <v/>
      </c>
      <c r="AC435" s="88" t="str">
        <f t="shared" si="13"/>
        <v/>
      </c>
      <c r="AD435" s="89">
        <f t="shared" si="14"/>
        <v>0</v>
      </c>
      <c r="AE435" s="90">
        <f t="shared" si="15"/>
        <v>0</v>
      </c>
    </row>
    <row r="436">
      <c r="A436" s="1"/>
      <c r="B436" s="404"/>
      <c r="C436" s="405"/>
      <c r="D436" s="405"/>
      <c r="E436" s="405"/>
      <c r="F436" s="406"/>
      <c r="G436" s="44">
        <f t="shared" si="1"/>
        <v>0</v>
      </c>
      <c r="H436" s="93"/>
      <c r="I436" s="92"/>
      <c r="J436" s="95"/>
      <c r="K436" s="1"/>
      <c r="L436" s="50" t="str">
        <f t="array" ref="L436">if($B436="","",index(Setup!$C$52:$C$201,match($D436,Setup!$B$52:$B$201,0),0))</f>
        <v/>
      </c>
      <c r="M436" s="52" t="str">
        <f t="shared" si="2"/>
        <v/>
      </c>
      <c r="N436" s="58">
        <f t="shared" si="3"/>
        <v>0</v>
      </c>
      <c r="O436" s="64" t="str">
        <f t="shared" si="4"/>
        <v/>
      </c>
      <c r="P436" s="64">
        <f t="shared" si="5"/>
        <v>0</v>
      </c>
      <c r="Q436" s="64">
        <f t="shared" si="6"/>
        <v>0</v>
      </c>
      <c r="R436" s="68">
        <f t="shared" si="7"/>
        <v>0</v>
      </c>
      <c r="S436" s="68">
        <f t="shared" si="8"/>
        <v>0</v>
      </c>
      <c r="T436" s="71" t="str">
        <f t="shared" si="9"/>
        <v/>
      </c>
      <c r="U436" s="79" t="str">
        <f t="array" ref="U436">IF($B436="","",IF(INDEX('Your Portfolio Holdings'!$BW$7:$BW$156,match($D436,'Your Portfolio Holdings'!$B$7:$B$156,0),0)&gt;0,PRODUCT(IF(($D$5:$D$2004=$D436)*($C$5:$C$2004="Split")*($B$5:$B$2004&lt;=Dashboard!$C$2)*($B$5:$B$2004&gt;$B436),$J$5:$J$2004,1)),1))</f>
        <v/>
      </c>
      <c r="V436" s="79">
        <f t="shared" si="10"/>
        <v>0</v>
      </c>
      <c r="W436" s="79" t="str">
        <f t="array" ref="W436">IF($B436="","",IF(INDEX('Your Portfolio Holdings'!$BW$7:$BW$156,match($D436,'Your Portfolio Holdings'!$B$7:$B$156,0),0)&gt;0,PRODUCT(IF(($D$5:$D$2004=$D436)*($C$5:$C$2004="Split")*($B$5:$B$2004&lt;=Dashboard!$C$54)*($B$5:$B$2004&gt;$B436),$J$5:$J$2004,1)),1))</f>
        <v/>
      </c>
      <c r="X436" s="79">
        <f t="shared" si="11"/>
        <v>0</v>
      </c>
      <c r="Y436" s="79" t="str">
        <f t="array" ref="Y436">IF($B436="","",IF(INDEX('Your Portfolio Holdings'!$BW$7:$BW$156,match($D436,'Your Portfolio Holdings'!$B$7:$B$156,0),0)&gt;0,PRODUCT(IF(($D$5:$D$2004=$D436)*($C$5:$C$2004="Split")*($B$5:$B$2004&lt;=Dashboard!$C$55)*($B$5:$B$2004&gt;$B436),$J$5:$J$2004,1)),1))</f>
        <v/>
      </c>
      <c r="Z436" s="79">
        <f t="shared" si="12"/>
        <v>0</v>
      </c>
      <c r="AA436" s="79" t="str">
        <f>IF($B435="","",IF(AND($B436&gt;Dashboard!$C$54,$B436&lt;=Dashboard!$C$55,OR($C436="Buy",$C436="Sell",$C436="Dividend",$C436="Return of capital")),MAX(AA$5:AA435)+1,0))</f>
        <v/>
      </c>
      <c r="AB436" s="79" t="str">
        <f>if($B436="","",if($L436=Dashboard!$C$3,"n/a","Currency:"&amp;$L436&amp;Dashboard!$C$3))</f>
        <v/>
      </c>
      <c r="AC436" s="88" t="str">
        <f t="shared" si="13"/>
        <v/>
      </c>
      <c r="AD436" s="89">
        <f t="shared" si="14"/>
        <v>0</v>
      </c>
      <c r="AE436" s="90">
        <f t="shared" si="15"/>
        <v>0</v>
      </c>
    </row>
    <row r="437">
      <c r="A437" s="1"/>
      <c r="B437" s="404"/>
      <c r="C437" s="405"/>
      <c r="D437" s="405"/>
      <c r="E437" s="405"/>
      <c r="F437" s="406"/>
      <c r="G437" s="44">
        <f t="shared" si="1"/>
        <v>0</v>
      </c>
      <c r="H437" s="93"/>
      <c r="I437" s="92"/>
      <c r="J437" s="95"/>
      <c r="K437" s="1"/>
      <c r="L437" s="50" t="str">
        <f t="array" ref="L437">if($B437="","",index(Setup!$C$52:$C$201,match($D437,Setup!$B$52:$B$201,0),0))</f>
        <v/>
      </c>
      <c r="M437" s="52" t="str">
        <f t="shared" si="2"/>
        <v/>
      </c>
      <c r="N437" s="58">
        <f t="shared" si="3"/>
        <v>0</v>
      </c>
      <c r="O437" s="64" t="str">
        <f t="shared" si="4"/>
        <v/>
      </c>
      <c r="P437" s="64">
        <f t="shared" si="5"/>
        <v>0</v>
      </c>
      <c r="Q437" s="64">
        <f t="shared" si="6"/>
        <v>0</v>
      </c>
      <c r="R437" s="68">
        <f t="shared" si="7"/>
        <v>0</v>
      </c>
      <c r="S437" s="68">
        <f t="shared" si="8"/>
        <v>0</v>
      </c>
      <c r="T437" s="71" t="str">
        <f t="shared" si="9"/>
        <v/>
      </c>
      <c r="U437" s="79" t="str">
        <f t="array" ref="U437">IF($B437="","",IF(INDEX('Your Portfolio Holdings'!$BW$7:$BW$156,match($D437,'Your Portfolio Holdings'!$B$7:$B$156,0),0)&gt;0,PRODUCT(IF(($D$5:$D$2004=$D437)*($C$5:$C$2004="Split")*($B$5:$B$2004&lt;=Dashboard!$C$2)*($B$5:$B$2004&gt;$B437),$J$5:$J$2004,1)),1))</f>
        <v/>
      </c>
      <c r="V437" s="79">
        <f t="shared" si="10"/>
        <v>0</v>
      </c>
      <c r="W437" s="79" t="str">
        <f t="array" ref="W437">IF($B437="","",IF(INDEX('Your Portfolio Holdings'!$BW$7:$BW$156,match($D437,'Your Portfolio Holdings'!$B$7:$B$156,0),0)&gt;0,PRODUCT(IF(($D$5:$D$2004=$D437)*($C$5:$C$2004="Split")*($B$5:$B$2004&lt;=Dashboard!$C$54)*($B$5:$B$2004&gt;$B437),$J$5:$J$2004,1)),1))</f>
        <v/>
      </c>
      <c r="X437" s="79">
        <f t="shared" si="11"/>
        <v>0</v>
      </c>
      <c r="Y437" s="79" t="str">
        <f t="array" ref="Y437">IF($B437="","",IF(INDEX('Your Portfolio Holdings'!$BW$7:$BW$156,match($D437,'Your Portfolio Holdings'!$B$7:$B$156,0),0)&gt;0,PRODUCT(IF(($D$5:$D$2004=$D437)*($C$5:$C$2004="Split")*($B$5:$B$2004&lt;=Dashboard!$C$55)*($B$5:$B$2004&gt;$B437),$J$5:$J$2004,1)),1))</f>
        <v/>
      </c>
      <c r="Z437" s="79">
        <f t="shared" si="12"/>
        <v>0</v>
      </c>
      <c r="AA437" s="79" t="str">
        <f>IF($B436="","",IF(AND($B437&gt;Dashboard!$C$54,$B437&lt;=Dashboard!$C$55,OR($C437="Buy",$C437="Sell",$C437="Dividend",$C437="Return of capital")),MAX(AA$5:AA436)+1,0))</f>
        <v/>
      </c>
      <c r="AB437" s="79" t="str">
        <f>if($B437="","",if($L437=Dashboard!$C$3,"n/a","Currency:"&amp;$L437&amp;Dashboard!$C$3))</f>
        <v/>
      </c>
      <c r="AC437" s="88" t="str">
        <f t="shared" si="13"/>
        <v/>
      </c>
      <c r="AD437" s="89">
        <f t="shared" si="14"/>
        <v>0</v>
      </c>
      <c r="AE437" s="90">
        <f t="shared" si="15"/>
        <v>0</v>
      </c>
    </row>
    <row r="438">
      <c r="A438" s="1"/>
      <c r="B438" s="404"/>
      <c r="C438" s="405"/>
      <c r="D438" s="405"/>
      <c r="E438" s="405"/>
      <c r="F438" s="406"/>
      <c r="G438" s="44">
        <f t="shared" si="1"/>
        <v>0</v>
      </c>
      <c r="H438" s="93"/>
      <c r="I438" s="92"/>
      <c r="J438" s="95"/>
      <c r="K438" s="1"/>
      <c r="L438" s="50" t="str">
        <f t="array" ref="L438">if($B438="","",index(Setup!$C$52:$C$201,match($D438,Setup!$B$52:$B$201,0),0))</f>
        <v/>
      </c>
      <c r="M438" s="52" t="str">
        <f t="shared" si="2"/>
        <v/>
      </c>
      <c r="N438" s="58">
        <f t="shared" si="3"/>
        <v>0</v>
      </c>
      <c r="O438" s="64" t="str">
        <f t="shared" si="4"/>
        <v/>
      </c>
      <c r="P438" s="64">
        <f t="shared" si="5"/>
        <v>0</v>
      </c>
      <c r="Q438" s="64">
        <f t="shared" si="6"/>
        <v>0</v>
      </c>
      <c r="R438" s="68">
        <f t="shared" si="7"/>
        <v>0</v>
      </c>
      <c r="S438" s="68">
        <f t="shared" si="8"/>
        <v>0</v>
      </c>
      <c r="T438" s="71" t="str">
        <f t="shared" si="9"/>
        <v/>
      </c>
      <c r="U438" s="79" t="str">
        <f t="array" ref="U438">IF($B438="","",IF(INDEX('Your Portfolio Holdings'!$BW$7:$BW$156,match($D438,'Your Portfolio Holdings'!$B$7:$B$156,0),0)&gt;0,PRODUCT(IF(($D$5:$D$2004=$D438)*($C$5:$C$2004="Split")*($B$5:$B$2004&lt;=Dashboard!$C$2)*($B$5:$B$2004&gt;$B438),$J$5:$J$2004,1)),1))</f>
        <v/>
      </c>
      <c r="V438" s="79">
        <f t="shared" si="10"/>
        <v>0</v>
      </c>
      <c r="W438" s="79" t="str">
        <f t="array" ref="W438">IF($B438="","",IF(INDEX('Your Portfolio Holdings'!$BW$7:$BW$156,match($D438,'Your Portfolio Holdings'!$B$7:$B$156,0),0)&gt;0,PRODUCT(IF(($D$5:$D$2004=$D438)*($C$5:$C$2004="Split")*($B$5:$B$2004&lt;=Dashboard!$C$54)*($B$5:$B$2004&gt;$B438),$J$5:$J$2004,1)),1))</f>
        <v/>
      </c>
      <c r="X438" s="79">
        <f t="shared" si="11"/>
        <v>0</v>
      </c>
      <c r="Y438" s="79" t="str">
        <f t="array" ref="Y438">IF($B438="","",IF(INDEX('Your Portfolio Holdings'!$BW$7:$BW$156,match($D438,'Your Portfolio Holdings'!$B$7:$B$156,0),0)&gt;0,PRODUCT(IF(($D$5:$D$2004=$D438)*($C$5:$C$2004="Split")*($B$5:$B$2004&lt;=Dashboard!$C$55)*($B$5:$B$2004&gt;$B438),$J$5:$J$2004,1)),1))</f>
        <v/>
      </c>
      <c r="Z438" s="79">
        <f t="shared" si="12"/>
        <v>0</v>
      </c>
      <c r="AA438" s="79" t="str">
        <f>IF($B437="","",IF(AND($B438&gt;Dashboard!$C$54,$B438&lt;=Dashboard!$C$55,OR($C438="Buy",$C438="Sell",$C438="Dividend",$C438="Return of capital")),MAX(AA$5:AA437)+1,0))</f>
        <v/>
      </c>
      <c r="AB438" s="79" t="str">
        <f>if($B438="","",if($L438=Dashboard!$C$3,"n/a","Currency:"&amp;$L438&amp;Dashboard!$C$3))</f>
        <v/>
      </c>
      <c r="AC438" s="88" t="str">
        <f t="shared" si="13"/>
        <v/>
      </c>
      <c r="AD438" s="89">
        <f t="shared" si="14"/>
        <v>0</v>
      </c>
      <c r="AE438" s="90">
        <f t="shared" si="15"/>
        <v>0</v>
      </c>
    </row>
    <row r="439">
      <c r="A439" s="1"/>
      <c r="B439" s="404"/>
      <c r="C439" s="405"/>
      <c r="D439" s="405"/>
      <c r="E439" s="405"/>
      <c r="F439" s="406"/>
      <c r="G439" s="44">
        <f t="shared" si="1"/>
        <v>0</v>
      </c>
      <c r="H439" s="93"/>
      <c r="I439" s="92"/>
      <c r="J439" s="95"/>
      <c r="K439" s="1"/>
      <c r="L439" s="50" t="str">
        <f t="array" ref="L439">if($B439="","",index(Setup!$C$52:$C$201,match($D439,Setup!$B$52:$B$201,0),0))</f>
        <v/>
      </c>
      <c r="M439" s="52" t="str">
        <f t="shared" si="2"/>
        <v/>
      </c>
      <c r="N439" s="58">
        <f t="shared" si="3"/>
        <v>0</v>
      </c>
      <c r="O439" s="64" t="str">
        <f t="shared" si="4"/>
        <v/>
      </c>
      <c r="P439" s="64">
        <f t="shared" si="5"/>
        <v>0</v>
      </c>
      <c r="Q439" s="64">
        <f t="shared" si="6"/>
        <v>0</v>
      </c>
      <c r="R439" s="68">
        <f t="shared" si="7"/>
        <v>0</v>
      </c>
      <c r="S439" s="68">
        <f t="shared" si="8"/>
        <v>0</v>
      </c>
      <c r="T439" s="71" t="str">
        <f t="shared" si="9"/>
        <v/>
      </c>
      <c r="U439" s="79" t="str">
        <f t="array" ref="U439">IF($B439="","",IF(INDEX('Your Portfolio Holdings'!$BW$7:$BW$156,match($D439,'Your Portfolio Holdings'!$B$7:$B$156,0),0)&gt;0,PRODUCT(IF(($D$5:$D$2004=$D439)*($C$5:$C$2004="Split")*($B$5:$B$2004&lt;=Dashboard!$C$2)*($B$5:$B$2004&gt;$B439),$J$5:$J$2004,1)),1))</f>
        <v/>
      </c>
      <c r="V439" s="79">
        <f t="shared" si="10"/>
        <v>0</v>
      </c>
      <c r="W439" s="79" t="str">
        <f t="array" ref="W439">IF($B439="","",IF(INDEX('Your Portfolio Holdings'!$BW$7:$BW$156,match($D439,'Your Portfolio Holdings'!$B$7:$B$156,0),0)&gt;0,PRODUCT(IF(($D$5:$D$2004=$D439)*($C$5:$C$2004="Split")*($B$5:$B$2004&lt;=Dashboard!$C$54)*($B$5:$B$2004&gt;$B439),$J$5:$J$2004,1)),1))</f>
        <v/>
      </c>
      <c r="X439" s="79">
        <f t="shared" si="11"/>
        <v>0</v>
      </c>
      <c r="Y439" s="79" t="str">
        <f t="array" ref="Y439">IF($B439="","",IF(INDEX('Your Portfolio Holdings'!$BW$7:$BW$156,match($D439,'Your Portfolio Holdings'!$B$7:$B$156,0),0)&gt;0,PRODUCT(IF(($D$5:$D$2004=$D439)*($C$5:$C$2004="Split")*($B$5:$B$2004&lt;=Dashboard!$C$55)*($B$5:$B$2004&gt;$B439),$J$5:$J$2004,1)),1))</f>
        <v/>
      </c>
      <c r="Z439" s="79">
        <f t="shared" si="12"/>
        <v>0</v>
      </c>
      <c r="AA439" s="79" t="str">
        <f>IF($B438="","",IF(AND($B439&gt;Dashboard!$C$54,$B439&lt;=Dashboard!$C$55,OR($C439="Buy",$C439="Sell",$C439="Dividend",$C439="Return of capital")),MAX(AA$5:AA438)+1,0))</f>
        <v/>
      </c>
      <c r="AB439" s="79" t="str">
        <f>if($B439="","",if($L439=Dashboard!$C$3,"n/a","Currency:"&amp;$L439&amp;Dashboard!$C$3))</f>
        <v/>
      </c>
      <c r="AC439" s="88" t="str">
        <f t="shared" si="13"/>
        <v/>
      </c>
      <c r="AD439" s="89">
        <f t="shared" si="14"/>
        <v>0</v>
      </c>
      <c r="AE439" s="90">
        <f t="shared" si="15"/>
        <v>0</v>
      </c>
    </row>
    <row r="440">
      <c r="A440" s="1"/>
      <c r="B440" s="404"/>
      <c r="C440" s="405"/>
      <c r="D440" s="405"/>
      <c r="E440" s="405"/>
      <c r="F440" s="406"/>
      <c r="G440" s="44">
        <f t="shared" si="1"/>
        <v>0</v>
      </c>
      <c r="H440" s="93"/>
      <c r="I440" s="92"/>
      <c r="J440" s="95"/>
      <c r="K440" s="1"/>
      <c r="L440" s="50" t="str">
        <f t="array" ref="L440">if($B440="","",index(Setup!$C$52:$C$201,match($D440,Setup!$B$52:$B$201,0),0))</f>
        <v/>
      </c>
      <c r="M440" s="52" t="str">
        <f t="shared" si="2"/>
        <v/>
      </c>
      <c r="N440" s="58">
        <f t="shared" si="3"/>
        <v>0</v>
      </c>
      <c r="O440" s="64" t="str">
        <f t="shared" si="4"/>
        <v/>
      </c>
      <c r="P440" s="64">
        <f t="shared" si="5"/>
        <v>0</v>
      </c>
      <c r="Q440" s="64">
        <f t="shared" si="6"/>
        <v>0</v>
      </c>
      <c r="R440" s="68">
        <f t="shared" si="7"/>
        <v>0</v>
      </c>
      <c r="S440" s="68">
        <f t="shared" si="8"/>
        <v>0</v>
      </c>
      <c r="T440" s="71" t="str">
        <f t="shared" si="9"/>
        <v/>
      </c>
      <c r="U440" s="79" t="str">
        <f t="array" ref="U440">IF($B440="","",IF(INDEX('Your Portfolio Holdings'!$BW$7:$BW$156,match($D440,'Your Portfolio Holdings'!$B$7:$B$156,0),0)&gt;0,PRODUCT(IF(($D$5:$D$2004=$D440)*($C$5:$C$2004="Split")*($B$5:$B$2004&lt;=Dashboard!$C$2)*($B$5:$B$2004&gt;$B440),$J$5:$J$2004,1)),1))</f>
        <v/>
      </c>
      <c r="V440" s="79">
        <f t="shared" si="10"/>
        <v>0</v>
      </c>
      <c r="W440" s="79" t="str">
        <f t="array" ref="W440">IF($B440="","",IF(INDEX('Your Portfolio Holdings'!$BW$7:$BW$156,match($D440,'Your Portfolio Holdings'!$B$7:$B$156,0),0)&gt;0,PRODUCT(IF(($D$5:$D$2004=$D440)*($C$5:$C$2004="Split")*($B$5:$B$2004&lt;=Dashboard!$C$54)*($B$5:$B$2004&gt;$B440),$J$5:$J$2004,1)),1))</f>
        <v/>
      </c>
      <c r="X440" s="79">
        <f t="shared" si="11"/>
        <v>0</v>
      </c>
      <c r="Y440" s="79" t="str">
        <f t="array" ref="Y440">IF($B440="","",IF(INDEX('Your Portfolio Holdings'!$BW$7:$BW$156,match($D440,'Your Portfolio Holdings'!$B$7:$B$156,0),0)&gt;0,PRODUCT(IF(($D$5:$D$2004=$D440)*($C$5:$C$2004="Split")*($B$5:$B$2004&lt;=Dashboard!$C$55)*($B$5:$B$2004&gt;$B440),$J$5:$J$2004,1)),1))</f>
        <v/>
      </c>
      <c r="Z440" s="79">
        <f t="shared" si="12"/>
        <v>0</v>
      </c>
      <c r="AA440" s="79" t="str">
        <f>IF($B439="","",IF(AND($B440&gt;Dashboard!$C$54,$B440&lt;=Dashboard!$C$55,OR($C440="Buy",$C440="Sell",$C440="Dividend",$C440="Return of capital")),MAX(AA$5:AA439)+1,0))</f>
        <v/>
      </c>
      <c r="AB440" s="79" t="str">
        <f>if($B440="","",if($L440=Dashboard!$C$3,"n/a","Currency:"&amp;$L440&amp;Dashboard!$C$3))</f>
        <v/>
      </c>
      <c r="AC440" s="88" t="str">
        <f t="shared" si="13"/>
        <v/>
      </c>
      <c r="AD440" s="89">
        <f t="shared" si="14"/>
        <v>0</v>
      </c>
      <c r="AE440" s="90">
        <f t="shared" si="15"/>
        <v>0</v>
      </c>
    </row>
    <row r="441">
      <c r="A441" s="1"/>
      <c r="B441" s="404"/>
      <c r="C441" s="405"/>
      <c r="D441" s="405"/>
      <c r="E441" s="405"/>
      <c r="F441" s="406"/>
      <c r="G441" s="44">
        <f t="shared" si="1"/>
        <v>0</v>
      </c>
      <c r="H441" s="93"/>
      <c r="I441" s="92"/>
      <c r="J441" s="95"/>
      <c r="K441" s="1"/>
      <c r="L441" s="50" t="str">
        <f t="array" ref="L441">if($B441="","",index(Setup!$C$52:$C$201,match($D441,Setup!$B$52:$B$201,0),0))</f>
        <v/>
      </c>
      <c r="M441" s="52" t="str">
        <f t="shared" si="2"/>
        <v/>
      </c>
      <c r="N441" s="58">
        <f t="shared" si="3"/>
        <v>0</v>
      </c>
      <c r="O441" s="64" t="str">
        <f t="shared" si="4"/>
        <v/>
      </c>
      <c r="P441" s="64">
        <f t="shared" si="5"/>
        <v>0</v>
      </c>
      <c r="Q441" s="64">
        <f t="shared" si="6"/>
        <v>0</v>
      </c>
      <c r="R441" s="68">
        <f t="shared" si="7"/>
        <v>0</v>
      </c>
      <c r="S441" s="68">
        <f t="shared" si="8"/>
        <v>0</v>
      </c>
      <c r="T441" s="71" t="str">
        <f t="shared" si="9"/>
        <v/>
      </c>
      <c r="U441" s="79" t="str">
        <f t="array" ref="U441">IF($B441="","",IF(INDEX('Your Portfolio Holdings'!$BW$7:$BW$156,match($D441,'Your Portfolio Holdings'!$B$7:$B$156,0),0)&gt;0,PRODUCT(IF(($D$5:$D$2004=$D441)*($C$5:$C$2004="Split")*($B$5:$B$2004&lt;=Dashboard!$C$2)*($B$5:$B$2004&gt;$B441),$J$5:$J$2004,1)),1))</f>
        <v/>
      </c>
      <c r="V441" s="79">
        <f t="shared" si="10"/>
        <v>0</v>
      </c>
      <c r="W441" s="79" t="str">
        <f t="array" ref="W441">IF($B441="","",IF(INDEX('Your Portfolio Holdings'!$BW$7:$BW$156,match($D441,'Your Portfolio Holdings'!$B$7:$B$156,0),0)&gt;0,PRODUCT(IF(($D$5:$D$2004=$D441)*($C$5:$C$2004="Split")*($B$5:$B$2004&lt;=Dashboard!$C$54)*($B$5:$B$2004&gt;$B441),$J$5:$J$2004,1)),1))</f>
        <v/>
      </c>
      <c r="X441" s="79">
        <f t="shared" si="11"/>
        <v>0</v>
      </c>
      <c r="Y441" s="79" t="str">
        <f t="array" ref="Y441">IF($B441="","",IF(INDEX('Your Portfolio Holdings'!$BW$7:$BW$156,match($D441,'Your Portfolio Holdings'!$B$7:$B$156,0),0)&gt;0,PRODUCT(IF(($D$5:$D$2004=$D441)*($C$5:$C$2004="Split")*($B$5:$B$2004&lt;=Dashboard!$C$55)*($B$5:$B$2004&gt;$B441),$J$5:$J$2004,1)),1))</f>
        <v/>
      </c>
      <c r="Z441" s="79">
        <f t="shared" si="12"/>
        <v>0</v>
      </c>
      <c r="AA441" s="79" t="str">
        <f>IF($B440="","",IF(AND($B441&gt;Dashboard!$C$54,$B441&lt;=Dashboard!$C$55,OR($C441="Buy",$C441="Sell",$C441="Dividend",$C441="Return of capital")),MAX(AA$5:AA440)+1,0))</f>
        <v/>
      </c>
      <c r="AB441" s="79" t="str">
        <f>if($B441="","",if($L441=Dashboard!$C$3,"n/a","Currency:"&amp;$L441&amp;Dashboard!$C$3))</f>
        <v/>
      </c>
      <c r="AC441" s="88" t="str">
        <f t="shared" si="13"/>
        <v/>
      </c>
      <c r="AD441" s="89">
        <f t="shared" si="14"/>
        <v>0</v>
      </c>
      <c r="AE441" s="90">
        <f t="shared" si="15"/>
        <v>0</v>
      </c>
    </row>
    <row r="442">
      <c r="A442" s="1"/>
      <c r="B442" s="404"/>
      <c r="C442" s="405"/>
      <c r="D442" s="405"/>
      <c r="E442" s="405"/>
      <c r="F442" s="406"/>
      <c r="G442" s="44">
        <f t="shared" si="1"/>
        <v>0</v>
      </c>
      <c r="H442" s="93"/>
      <c r="I442" s="92"/>
      <c r="J442" s="95"/>
      <c r="K442" s="1"/>
      <c r="L442" s="50" t="str">
        <f t="array" ref="L442">if($B442="","",index(Setup!$C$52:$C$201,match($D442,Setup!$B$52:$B$201,0),0))</f>
        <v/>
      </c>
      <c r="M442" s="52" t="str">
        <f t="shared" si="2"/>
        <v/>
      </c>
      <c r="N442" s="58">
        <f t="shared" si="3"/>
        <v>0</v>
      </c>
      <c r="O442" s="64" t="str">
        <f t="shared" si="4"/>
        <v/>
      </c>
      <c r="P442" s="64">
        <f t="shared" si="5"/>
        <v>0</v>
      </c>
      <c r="Q442" s="64">
        <f t="shared" si="6"/>
        <v>0</v>
      </c>
      <c r="R442" s="68">
        <f t="shared" si="7"/>
        <v>0</v>
      </c>
      <c r="S442" s="68">
        <f t="shared" si="8"/>
        <v>0</v>
      </c>
      <c r="T442" s="71" t="str">
        <f t="shared" si="9"/>
        <v/>
      </c>
      <c r="U442" s="79" t="str">
        <f t="array" ref="U442">IF($B442="","",IF(INDEX('Your Portfolio Holdings'!$BW$7:$BW$156,match($D442,'Your Portfolio Holdings'!$B$7:$B$156,0),0)&gt;0,PRODUCT(IF(($D$5:$D$2004=$D442)*($C$5:$C$2004="Split")*($B$5:$B$2004&lt;=Dashboard!$C$2)*($B$5:$B$2004&gt;$B442),$J$5:$J$2004,1)),1))</f>
        <v/>
      </c>
      <c r="V442" s="79">
        <f t="shared" si="10"/>
        <v>0</v>
      </c>
      <c r="W442" s="79" t="str">
        <f t="array" ref="W442">IF($B442="","",IF(INDEX('Your Portfolio Holdings'!$BW$7:$BW$156,match($D442,'Your Portfolio Holdings'!$B$7:$B$156,0),0)&gt;0,PRODUCT(IF(($D$5:$D$2004=$D442)*($C$5:$C$2004="Split")*($B$5:$B$2004&lt;=Dashboard!$C$54)*($B$5:$B$2004&gt;$B442),$J$5:$J$2004,1)),1))</f>
        <v/>
      </c>
      <c r="X442" s="79">
        <f t="shared" si="11"/>
        <v>0</v>
      </c>
      <c r="Y442" s="79" t="str">
        <f t="array" ref="Y442">IF($B442="","",IF(INDEX('Your Portfolio Holdings'!$BW$7:$BW$156,match($D442,'Your Portfolio Holdings'!$B$7:$B$156,0),0)&gt;0,PRODUCT(IF(($D$5:$D$2004=$D442)*($C$5:$C$2004="Split")*($B$5:$B$2004&lt;=Dashboard!$C$55)*($B$5:$B$2004&gt;$B442),$J$5:$J$2004,1)),1))</f>
        <v/>
      </c>
      <c r="Z442" s="79">
        <f t="shared" si="12"/>
        <v>0</v>
      </c>
      <c r="AA442" s="79" t="str">
        <f>IF($B441="","",IF(AND($B442&gt;Dashboard!$C$54,$B442&lt;=Dashboard!$C$55,OR($C442="Buy",$C442="Sell",$C442="Dividend",$C442="Return of capital")),MAX(AA$5:AA441)+1,0))</f>
        <v/>
      </c>
      <c r="AB442" s="79" t="str">
        <f>if($B442="","",if($L442=Dashboard!$C$3,"n/a","Currency:"&amp;$L442&amp;Dashboard!$C$3))</f>
        <v/>
      </c>
      <c r="AC442" s="88" t="str">
        <f t="shared" si="13"/>
        <v/>
      </c>
      <c r="AD442" s="89">
        <f t="shared" si="14"/>
        <v>0</v>
      </c>
      <c r="AE442" s="90">
        <f t="shared" si="15"/>
        <v>0</v>
      </c>
    </row>
    <row r="443">
      <c r="A443" s="1"/>
      <c r="B443" s="404"/>
      <c r="C443" s="405"/>
      <c r="D443" s="405"/>
      <c r="E443" s="405"/>
      <c r="F443" s="406"/>
      <c r="G443" s="44">
        <f t="shared" si="1"/>
        <v>0</v>
      </c>
      <c r="H443" s="93"/>
      <c r="I443" s="92"/>
      <c r="J443" s="95"/>
      <c r="K443" s="1"/>
      <c r="L443" s="50" t="str">
        <f t="array" ref="L443">if($B443="","",index(Setup!$C$52:$C$201,match($D443,Setup!$B$52:$B$201,0),0))</f>
        <v/>
      </c>
      <c r="M443" s="52" t="str">
        <f t="shared" si="2"/>
        <v/>
      </c>
      <c r="N443" s="58">
        <f t="shared" si="3"/>
        <v>0</v>
      </c>
      <c r="O443" s="64" t="str">
        <f t="shared" si="4"/>
        <v/>
      </c>
      <c r="P443" s="64">
        <f t="shared" si="5"/>
        <v>0</v>
      </c>
      <c r="Q443" s="64">
        <f t="shared" si="6"/>
        <v>0</v>
      </c>
      <c r="R443" s="68">
        <f t="shared" si="7"/>
        <v>0</v>
      </c>
      <c r="S443" s="68">
        <f t="shared" si="8"/>
        <v>0</v>
      </c>
      <c r="T443" s="71" t="str">
        <f t="shared" si="9"/>
        <v/>
      </c>
      <c r="U443" s="79" t="str">
        <f t="array" ref="U443">IF($B443="","",IF(INDEX('Your Portfolio Holdings'!$BW$7:$BW$156,match($D443,'Your Portfolio Holdings'!$B$7:$B$156,0),0)&gt;0,PRODUCT(IF(($D$5:$D$2004=$D443)*($C$5:$C$2004="Split")*($B$5:$B$2004&lt;=Dashboard!$C$2)*($B$5:$B$2004&gt;$B443),$J$5:$J$2004,1)),1))</f>
        <v/>
      </c>
      <c r="V443" s="79">
        <f t="shared" si="10"/>
        <v>0</v>
      </c>
      <c r="W443" s="79" t="str">
        <f t="array" ref="W443">IF($B443="","",IF(INDEX('Your Portfolio Holdings'!$BW$7:$BW$156,match($D443,'Your Portfolio Holdings'!$B$7:$B$156,0),0)&gt;0,PRODUCT(IF(($D$5:$D$2004=$D443)*($C$5:$C$2004="Split")*($B$5:$B$2004&lt;=Dashboard!$C$54)*($B$5:$B$2004&gt;$B443),$J$5:$J$2004,1)),1))</f>
        <v/>
      </c>
      <c r="X443" s="79">
        <f t="shared" si="11"/>
        <v>0</v>
      </c>
      <c r="Y443" s="79" t="str">
        <f t="array" ref="Y443">IF($B443="","",IF(INDEX('Your Portfolio Holdings'!$BW$7:$BW$156,match($D443,'Your Portfolio Holdings'!$B$7:$B$156,0),0)&gt;0,PRODUCT(IF(($D$5:$D$2004=$D443)*($C$5:$C$2004="Split")*($B$5:$B$2004&lt;=Dashboard!$C$55)*($B$5:$B$2004&gt;$B443),$J$5:$J$2004,1)),1))</f>
        <v/>
      </c>
      <c r="Z443" s="79">
        <f t="shared" si="12"/>
        <v>0</v>
      </c>
      <c r="AA443" s="79" t="str">
        <f>IF($B442="","",IF(AND($B443&gt;Dashboard!$C$54,$B443&lt;=Dashboard!$C$55,OR($C443="Buy",$C443="Sell",$C443="Dividend",$C443="Return of capital")),MAX(AA$5:AA442)+1,0))</f>
        <v/>
      </c>
      <c r="AB443" s="79" t="str">
        <f>if($B443="","",if($L443=Dashboard!$C$3,"n/a","Currency:"&amp;$L443&amp;Dashboard!$C$3))</f>
        <v/>
      </c>
      <c r="AC443" s="88" t="str">
        <f t="shared" si="13"/>
        <v/>
      </c>
      <c r="AD443" s="89">
        <f t="shared" si="14"/>
        <v>0</v>
      </c>
      <c r="AE443" s="90">
        <f t="shared" si="15"/>
        <v>0</v>
      </c>
    </row>
    <row r="444">
      <c r="A444" s="1"/>
      <c r="B444" s="404"/>
      <c r="C444" s="405"/>
      <c r="D444" s="405"/>
      <c r="E444" s="405"/>
      <c r="F444" s="406"/>
      <c r="G444" s="44">
        <f t="shared" si="1"/>
        <v>0</v>
      </c>
      <c r="H444" s="93"/>
      <c r="I444" s="92"/>
      <c r="J444" s="95"/>
      <c r="K444" s="1"/>
      <c r="L444" s="50" t="str">
        <f t="array" ref="L444">if($B444="","",index(Setup!$C$52:$C$201,match($D444,Setup!$B$52:$B$201,0),0))</f>
        <v/>
      </c>
      <c r="M444" s="52" t="str">
        <f t="shared" si="2"/>
        <v/>
      </c>
      <c r="N444" s="58">
        <f t="shared" si="3"/>
        <v>0</v>
      </c>
      <c r="O444" s="64" t="str">
        <f t="shared" si="4"/>
        <v/>
      </c>
      <c r="P444" s="64">
        <f t="shared" si="5"/>
        <v>0</v>
      </c>
      <c r="Q444" s="64">
        <f t="shared" si="6"/>
        <v>0</v>
      </c>
      <c r="R444" s="68">
        <f t="shared" si="7"/>
        <v>0</v>
      </c>
      <c r="S444" s="68">
        <f t="shared" si="8"/>
        <v>0</v>
      </c>
      <c r="T444" s="71" t="str">
        <f t="shared" si="9"/>
        <v/>
      </c>
      <c r="U444" s="79" t="str">
        <f t="array" ref="U444">IF($B444="","",IF(INDEX('Your Portfolio Holdings'!$BW$7:$BW$156,match($D444,'Your Portfolio Holdings'!$B$7:$B$156,0),0)&gt;0,PRODUCT(IF(($D$5:$D$2004=$D444)*($C$5:$C$2004="Split")*($B$5:$B$2004&lt;=Dashboard!$C$2)*($B$5:$B$2004&gt;$B444),$J$5:$J$2004,1)),1))</f>
        <v/>
      </c>
      <c r="V444" s="79">
        <f t="shared" si="10"/>
        <v>0</v>
      </c>
      <c r="W444" s="79" t="str">
        <f t="array" ref="W444">IF($B444="","",IF(INDEX('Your Portfolio Holdings'!$BW$7:$BW$156,match($D444,'Your Portfolio Holdings'!$B$7:$B$156,0),0)&gt;0,PRODUCT(IF(($D$5:$D$2004=$D444)*($C$5:$C$2004="Split")*($B$5:$B$2004&lt;=Dashboard!$C$54)*($B$5:$B$2004&gt;$B444),$J$5:$J$2004,1)),1))</f>
        <v/>
      </c>
      <c r="X444" s="79">
        <f t="shared" si="11"/>
        <v>0</v>
      </c>
      <c r="Y444" s="79" t="str">
        <f t="array" ref="Y444">IF($B444="","",IF(INDEX('Your Portfolio Holdings'!$BW$7:$BW$156,match($D444,'Your Portfolio Holdings'!$B$7:$B$156,0),0)&gt;0,PRODUCT(IF(($D$5:$D$2004=$D444)*($C$5:$C$2004="Split")*($B$5:$B$2004&lt;=Dashboard!$C$55)*($B$5:$B$2004&gt;$B444),$J$5:$J$2004,1)),1))</f>
        <v/>
      </c>
      <c r="Z444" s="79">
        <f t="shared" si="12"/>
        <v>0</v>
      </c>
      <c r="AA444" s="79" t="str">
        <f>IF($B443="","",IF(AND($B444&gt;Dashboard!$C$54,$B444&lt;=Dashboard!$C$55,OR($C444="Buy",$C444="Sell",$C444="Dividend",$C444="Return of capital")),MAX(AA$5:AA443)+1,0))</f>
        <v/>
      </c>
      <c r="AB444" s="79" t="str">
        <f>if($B444="","",if($L444=Dashboard!$C$3,"n/a","Currency:"&amp;$L444&amp;Dashboard!$C$3))</f>
        <v/>
      </c>
      <c r="AC444" s="88" t="str">
        <f t="shared" si="13"/>
        <v/>
      </c>
      <c r="AD444" s="89">
        <f t="shared" si="14"/>
        <v>0</v>
      </c>
      <c r="AE444" s="90">
        <f t="shared" si="15"/>
        <v>0</v>
      </c>
    </row>
    <row r="445">
      <c r="A445" s="1"/>
      <c r="B445" s="404"/>
      <c r="C445" s="405"/>
      <c r="D445" s="405"/>
      <c r="E445" s="405"/>
      <c r="F445" s="406"/>
      <c r="G445" s="44">
        <f t="shared" si="1"/>
        <v>0</v>
      </c>
      <c r="H445" s="93"/>
      <c r="I445" s="92"/>
      <c r="J445" s="95"/>
      <c r="K445" s="1"/>
      <c r="L445" s="50" t="str">
        <f t="array" ref="L445">if($B445="","",index(Setup!$C$52:$C$201,match($D445,Setup!$B$52:$B$201,0),0))</f>
        <v/>
      </c>
      <c r="M445" s="52" t="str">
        <f t="shared" si="2"/>
        <v/>
      </c>
      <c r="N445" s="58">
        <f t="shared" si="3"/>
        <v>0</v>
      </c>
      <c r="O445" s="64" t="str">
        <f t="shared" si="4"/>
        <v/>
      </c>
      <c r="P445" s="64">
        <f t="shared" si="5"/>
        <v>0</v>
      </c>
      <c r="Q445" s="64">
        <f t="shared" si="6"/>
        <v>0</v>
      </c>
      <c r="R445" s="68">
        <f t="shared" si="7"/>
        <v>0</v>
      </c>
      <c r="S445" s="68">
        <f t="shared" si="8"/>
        <v>0</v>
      </c>
      <c r="T445" s="71" t="str">
        <f t="shared" si="9"/>
        <v/>
      </c>
      <c r="U445" s="79" t="str">
        <f t="array" ref="U445">IF($B445="","",IF(INDEX('Your Portfolio Holdings'!$BW$7:$BW$156,match($D445,'Your Portfolio Holdings'!$B$7:$B$156,0),0)&gt;0,PRODUCT(IF(($D$5:$D$2004=$D445)*($C$5:$C$2004="Split")*($B$5:$B$2004&lt;=Dashboard!$C$2)*($B$5:$B$2004&gt;$B445),$J$5:$J$2004,1)),1))</f>
        <v/>
      </c>
      <c r="V445" s="79">
        <f t="shared" si="10"/>
        <v>0</v>
      </c>
      <c r="W445" s="79" t="str">
        <f t="array" ref="W445">IF($B445="","",IF(INDEX('Your Portfolio Holdings'!$BW$7:$BW$156,match($D445,'Your Portfolio Holdings'!$B$7:$B$156,0),0)&gt;0,PRODUCT(IF(($D$5:$D$2004=$D445)*($C$5:$C$2004="Split")*($B$5:$B$2004&lt;=Dashboard!$C$54)*($B$5:$B$2004&gt;$B445),$J$5:$J$2004,1)),1))</f>
        <v/>
      </c>
      <c r="X445" s="79">
        <f t="shared" si="11"/>
        <v>0</v>
      </c>
      <c r="Y445" s="79" t="str">
        <f t="array" ref="Y445">IF($B445="","",IF(INDEX('Your Portfolio Holdings'!$BW$7:$BW$156,match($D445,'Your Portfolio Holdings'!$B$7:$B$156,0),0)&gt;0,PRODUCT(IF(($D$5:$D$2004=$D445)*($C$5:$C$2004="Split")*($B$5:$B$2004&lt;=Dashboard!$C$55)*($B$5:$B$2004&gt;$B445),$J$5:$J$2004,1)),1))</f>
        <v/>
      </c>
      <c r="Z445" s="79">
        <f t="shared" si="12"/>
        <v>0</v>
      </c>
      <c r="AA445" s="79" t="str">
        <f>IF($B444="","",IF(AND($B445&gt;Dashboard!$C$54,$B445&lt;=Dashboard!$C$55,OR($C445="Buy",$C445="Sell",$C445="Dividend",$C445="Return of capital")),MAX(AA$5:AA444)+1,0))</f>
        <v/>
      </c>
      <c r="AB445" s="79" t="str">
        <f>if($B445="","",if($L445=Dashboard!$C$3,"n/a","Currency:"&amp;$L445&amp;Dashboard!$C$3))</f>
        <v/>
      </c>
      <c r="AC445" s="88" t="str">
        <f t="shared" si="13"/>
        <v/>
      </c>
      <c r="AD445" s="89">
        <f t="shared" si="14"/>
        <v>0</v>
      </c>
      <c r="AE445" s="90">
        <f t="shared" si="15"/>
        <v>0</v>
      </c>
    </row>
    <row r="446">
      <c r="A446" s="1"/>
      <c r="B446" s="404"/>
      <c r="C446" s="405"/>
      <c r="D446" s="405"/>
      <c r="E446" s="405"/>
      <c r="F446" s="406"/>
      <c r="G446" s="44">
        <f t="shared" si="1"/>
        <v>0</v>
      </c>
      <c r="H446" s="93"/>
      <c r="I446" s="92"/>
      <c r="J446" s="95"/>
      <c r="K446" s="1"/>
      <c r="L446" s="50" t="str">
        <f t="array" ref="L446">if($B446="","",index(Setup!$C$52:$C$201,match($D446,Setup!$B$52:$B$201,0),0))</f>
        <v/>
      </c>
      <c r="M446" s="52" t="str">
        <f t="shared" si="2"/>
        <v/>
      </c>
      <c r="N446" s="58">
        <f t="shared" si="3"/>
        <v>0</v>
      </c>
      <c r="O446" s="64" t="str">
        <f t="shared" si="4"/>
        <v/>
      </c>
      <c r="P446" s="64">
        <f t="shared" si="5"/>
        <v>0</v>
      </c>
      <c r="Q446" s="64">
        <f t="shared" si="6"/>
        <v>0</v>
      </c>
      <c r="R446" s="68">
        <f t="shared" si="7"/>
        <v>0</v>
      </c>
      <c r="S446" s="68">
        <f t="shared" si="8"/>
        <v>0</v>
      </c>
      <c r="T446" s="71" t="str">
        <f t="shared" si="9"/>
        <v/>
      </c>
      <c r="U446" s="79" t="str">
        <f t="array" ref="U446">IF($B446="","",IF(INDEX('Your Portfolio Holdings'!$BW$7:$BW$156,match($D446,'Your Portfolio Holdings'!$B$7:$B$156,0),0)&gt;0,PRODUCT(IF(($D$5:$D$2004=$D446)*($C$5:$C$2004="Split")*($B$5:$B$2004&lt;=Dashboard!$C$2)*($B$5:$B$2004&gt;$B446),$J$5:$J$2004,1)),1))</f>
        <v/>
      </c>
      <c r="V446" s="79">
        <f t="shared" si="10"/>
        <v>0</v>
      </c>
      <c r="W446" s="79" t="str">
        <f t="array" ref="W446">IF($B446="","",IF(INDEX('Your Portfolio Holdings'!$BW$7:$BW$156,match($D446,'Your Portfolio Holdings'!$B$7:$B$156,0),0)&gt;0,PRODUCT(IF(($D$5:$D$2004=$D446)*($C$5:$C$2004="Split")*($B$5:$B$2004&lt;=Dashboard!$C$54)*($B$5:$B$2004&gt;$B446),$J$5:$J$2004,1)),1))</f>
        <v/>
      </c>
      <c r="X446" s="79">
        <f t="shared" si="11"/>
        <v>0</v>
      </c>
      <c r="Y446" s="79" t="str">
        <f t="array" ref="Y446">IF($B446="","",IF(INDEX('Your Portfolio Holdings'!$BW$7:$BW$156,match($D446,'Your Portfolio Holdings'!$B$7:$B$156,0),0)&gt;0,PRODUCT(IF(($D$5:$D$2004=$D446)*($C$5:$C$2004="Split")*($B$5:$B$2004&lt;=Dashboard!$C$55)*($B$5:$B$2004&gt;$B446),$J$5:$J$2004,1)),1))</f>
        <v/>
      </c>
      <c r="Z446" s="79">
        <f t="shared" si="12"/>
        <v>0</v>
      </c>
      <c r="AA446" s="79" t="str">
        <f>IF($B445="","",IF(AND($B446&gt;Dashboard!$C$54,$B446&lt;=Dashboard!$C$55,OR($C446="Buy",$C446="Sell",$C446="Dividend",$C446="Return of capital")),MAX(AA$5:AA445)+1,0))</f>
        <v/>
      </c>
      <c r="AB446" s="79" t="str">
        <f>if($B446="","",if($L446=Dashboard!$C$3,"n/a","Currency:"&amp;$L446&amp;Dashboard!$C$3))</f>
        <v/>
      </c>
      <c r="AC446" s="88" t="str">
        <f t="shared" si="13"/>
        <v/>
      </c>
      <c r="AD446" s="89">
        <f t="shared" si="14"/>
        <v>0</v>
      </c>
      <c r="AE446" s="90">
        <f t="shared" si="15"/>
        <v>0</v>
      </c>
    </row>
    <row r="447">
      <c r="A447" s="1"/>
      <c r="B447" s="404"/>
      <c r="C447" s="405"/>
      <c r="D447" s="405"/>
      <c r="E447" s="405"/>
      <c r="F447" s="406"/>
      <c r="G447" s="44">
        <f t="shared" si="1"/>
        <v>0</v>
      </c>
      <c r="H447" s="93"/>
      <c r="I447" s="92"/>
      <c r="J447" s="95"/>
      <c r="K447" s="1"/>
      <c r="L447" s="50" t="str">
        <f t="array" ref="L447">if($B447="","",index(Setup!$C$52:$C$201,match($D447,Setup!$B$52:$B$201,0),0))</f>
        <v/>
      </c>
      <c r="M447" s="52" t="str">
        <f t="shared" si="2"/>
        <v/>
      </c>
      <c r="N447" s="58">
        <f t="shared" si="3"/>
        <v>0</v>
      </c>
      <c r="O447" s="64" t="str">
        <f t="shared" si="4"/>
        <v/>
      </c>
      <c r="P447" s="64">
        <f t="shared" si="5"/>
        <v>0</v>
      </c>
      <c r="Q447" s="64">
        <f t="shared" si="6"/>
        <v>0</v>
      </c>
      <c r="R447" s="68">
        <f t="shared" si="7"/>
        <v>0</v>
      </c>
      <c r="S447" s="68">
        <f t="shared" si="8"/>
        <v>0</v>
      </c>
      <c r="T447" s="71" t="str">
        <f t="shared" si="9"/>
        <v/>
      </c>
      <c r="U447" s="79" t="str">
        <f t="array" ref="U447">IF($B447="","",IF(INDEX('Your Portfolio Holdings'!$BW$7:$BW$156,match($D447,'Your Portfolio Holdings'!$B$7:$B$156,0),0)&gt;0,PRODUCT(IF(($D$5:$D$2004=$D447)*($C$5:$C$2004="Split")*($B$5:$B$2004&lt;=Dashboard!$C$2)*($B$5:$B$2004&gt;$B447),$J$5:$J$2004,1)),1))</f>
        <v/>
      </c>
      <c r="V447" s="79">
        <f t="shared" si="10"/>
        <v>0</v>
      </c>
      <c r="W447" s="79" t="str">
        <f t="array" ref="W447">IF($B447="","",IF(INDEX('Your Portfolio Holdings'!$BW$7:$BW$156,match($D447,'Your Portfolio Holdings'!$B$7:$B$156,0),0)&gt;0,PRODUCT(IF(($D$5:$D$2004=$D447)*($C$5:$C$2004="Split")*($B$5:$B$2004&lt;=Dashboard!$C$54)*($B$5:$B$2004&gt;$B447),$J$5:$J$2004,1)),1))</f>
        <v/>
      </c>
      <c r="X447" s="79">
        <f t="shared" si="11"/>
        <v>0</v>
      </c>
      <c r="Y447" s="79" t="str">
        <f t="array" ref="Y447">IF($B447="","",IF(INDEX('Your Portfolio Holdings'!$BW$7:$BW$156,match($D447,'Your Portfolio Holdings'!$B$7:$B$156,0),0)&gt;0,PRODUCT(IF(($D$5:$D$2004=$D447)*($C$5:$C$2004="Split")*($B$5:$B$2004&lt;=Dashboard!$C$55)*($B$5:$B$2004&gt;$B447),$J$5:$J$2004,1)),1))</f>
        <v/>
      </c>
      <c r="Z447" s="79">
        <f t="shared" si="12"/>
        <v>0</v>
      </c>
      <c r="AA447" s="79" t="str">
        <f>IF($B446="","",IF(AND($B447&gt;Dashboard!$C$54,$B447&lt;=Dashboard!$C$55,OR($C447="Buy",$C447="Sell",$C447="Dividend",$C447="Return of capital")),MAX(AA$5:AA446)+1,0))</f>
        <v/>
      </c>
      <c r="AB447" s="79" t="str">
        <f>if($B447="","",if($L447=Dashboard!$C$3,"n/a","Currency:"&amp;$L447&amp;Dashboard!$C$3))</f>
        <v/>
      </c>
      <c r="AC447" s="88" t="str">
        <f t="shared" si="13"/>
        <v/>
      </c>
      <c r="AD447" s="89">
        <f t="shared" si="14"/>
        <v>0</v>
      </c>
      <c r="AE447" s="90">
        <f t="shared" si="15"/>
        <v>0</v>
      </c>
    </row>
    <row r="448">
      <c r="A448" s="1"/>
      <c r="B448" s="404"/>
      <c r="C448" s="405"/>
      <c r="D448" s="405"/>
      <c r="E448" s="405"/>
      <c r="F448" s="406"/>
      <c r="G448" s="44">
        <f t="shared" si="1"/>
        <v>0</v>
      </c>
      <c r="H448" s="93"/>
      <c r="I448" s="92"/>
      <c r="J448" s="95"/>
      <c r="K448" s="1"/>
      <c r="L448" s="50" t="str">
        <f t="array" ref="L448">if($B448="","",index(Setup!$C$52:$C$201,match($D448,Setup!$B$52:$B$201,0),0))</f>
        <v/>
      </c>
      <c r="M448" s="52" t="str">
        <f t="shared" si="2"/>
        <v/>
      </c>
      <c r="N448" s="58">
        <f t="shared" si="3"/>
        <v>0</v>
      </c>
      <c r="O448" s="64" t="str">
        <f t="shared" si="4"/>
        <v/>
      </c>
      <c r="P448" s="64">
        <f t="shared" si="5"/>
        <v>0</v>
      </c>
      <c r="Q448" s="64">
        <f t="shared" si="6"/>
        <v>0</v>
      </c>
      <c r="R448" s="68">
        <f t="shared" si="7"/>
        <v>0</v>
      </c>
      <c r="S448" s="68">
        <f t="shared" si="8"/>
        <v>0</v>
      </c>
      <c r="T448" s="71" t="str">
        <f t="shared" si="9"/>
        <v/>
      </c>
      <c r="U448" s="79" t="str">
        <f t="array" ref="U448">IF($B448="","",IF(INDEX('Your Portfolio Holdings'!$BW$7:$BW$156,match($D448,'Your Portfolio Holdings'!$B$7:$B$156,0),0)&gt;0,PRODUCT(IF(($D$5:$D$2004=$D448)*($C$5:$C$2004="Split")*($B$5:$B$2004&lt;=Dashboard!$C$2)*($B$5:$B$2004&gt;$B448),$J$5:$J$2004,1)),1))</f>
        <v/>
      </c>
      <c r="V448" s="79">
        <f t="shared" si="10"/>
        <v>0</v>
      </c>
      <c r="W448" s="79" t="str">
        <f t="array" ref="W448">IF($B448="","",IF(INDEX('Your Portfolio Holdings'!$BW$7:$BW$156,match($D448,'Your Portfolio Holdings'!$B$7:$B$156,0),0)&gt;0,PRODUCT(IF(($D$5:$D$2004=$D448)*($C$5:$C$2004="Split")*($B$5:$B$2004&lt;=Dashboard!$C$54)*($B$5:$B$2004&gt;$B448),$J$5:$J$2004,1)),1))</f>
        <v/>
      </c>
      <c r="X448" s="79">
        <f t="shared" si="11"/>
        <v>0</v>
      </c>
      <c r="Y448" s="79" t="str">
        <f t="array" ref="Y448">IF($B448="","",IF(INDEX('Your Portfolio Holdings'!$BW$7:$BW$156,match($D448,'Your Portfolio Holdings'!$B$7:$B$156,0),0)&gt;0,PRODUCT(IF(($D$5:$D$2004=$D448)*($C$5:$C$2004="Split")*($B$5:$B$2004&lt;=Dashboard!$C$55)*($B$5:$B$2004&gt;$B448),$J$5:$J$2004,1)),1))</f>
        <v/>
      </c>
      <c r="Z448" s="79">
        <f t="shared" si="12"/>
        <v>0</v>
      </c>
      <c r="AA448" s="79" t="str">
        <f>IF($B447="","",IF(AND($B448&gt;Dashboard!$C$54,$B448&lt;=Dashboard!$C$55,OR($C448="Buy",$C448="Sell",$C448="Dividend",$C448="Return of capital")),MAX(AA$5:AA447)+1,0))</f>
        <v/>
      </c>
      <c r="AB448" s="79" t="str">
        <f>if($B448="","",if($L448=Dashboard!$C$3,"n/a","Currency:"&amp;$L448&amp;Dashboard!$C$3))</f>
        <v/>
      </c>
      <c r="AC448" s="88" t="str">
        <f t="shared" si="13"/>
        <v/>
      </c>
      <c r="AD448" s="89">
        <f t="shared" si="14"/>
        <v>0</v>
      </c>
      <c r="AE448" s="90">
        <f t="shared" si="15"/>
        <v>0</v>
      </c>
    </row>
    <row r="449">
      <c r="A449" s="1"/>
      <c r="B449" s="404"/>
      <c r="C449" s="405"/>
      <c r="D449" s="405"/>
      <c r="E449" s="405"/>
      <c r="F449" s="406"/>
      <c r="G449" s="44">
        <f t="shared" si="1"/>
        <v>0</v>
      </c>
      <c r="H449" s="93"/>
      <c r="I449" s="92"/>
      <c r="J449" s="95"/>
      <c r="K449" s="1"/>
      <c r="L449" s="50" t="str">
        <f t="array" ref="L449">if($B449="","",index(Setup!$C$52:$C$201,match($D449,Setup!$B$52:$B$201,0),0))</f>
        <v/>
      </c>
      <c r="M449" s="52" t="str">
        <f t="shared" si="2"/>
        <v/>
      </c>
      <c r="N449" s="58">
        <f t="shared" si="3"/>
        <v>0</v>
      </c>
      <c r="O449" s="64" t="str">
        <f t="shared" si="4"/>
        <v/>
      </c>
      <c r="P449" s="64">
        <f t="shared" si="5"/>
        <v>0</v>
      </c>
      <c r="Q449" s="64">
        <f t="shared" si="6"/>
        <v>0</v>
      </c>
      <c r="R449" s="68">
        <f t="shared" si="7"/>
        <v>0</v>
      </c>
      <c r="S449" s="68">
        <f t="shared" si="8"/>
        <v>0</v>
      </c>
      <c r="T449" s="71" t="str">
        <f t="shared" si="9"/>
        <v/>
      </c>
      <c r="U449" s="79" t="str">
        <f t="array" ref="U449">IF($B449="","",IF(INDEX('Your Portfolio Holdings'!$BW$7:$BW$156,match($D449,'Your Portfolio Holdings'!$B$7:$B$156,0),0)&gt;0,PRODUCT(IF(($D$5:$D$2004=$D449)*($C$5:$C$2004="Split")*($B$5:$B$2004&lt;=Dashboard!$C$2)*($B$5:$B$2004&gt;$B449),$J$5:$J$2004,1)),1))</f>
        <v/>
      </c>
      <c r="V449" s="79">
        <f t="shared" si="10"/>
        <v>0</v>
      </c>
      <c r="W449" s="79" t="str">
        <f t="array" ref="W449">IF($B449="","",IF(INDEX('Your Portfolio Holdings'!$BW$7:$BW$156,match($D449,'Your Portfolio Holdings'!$B$7:$B$156,0),0)&gt;0,PRODUCT(IF(($D$5:$D$2004=$D449)*($C$5:$C$2004="Split")*($B$5:$B$2004&lt;=Dashboard!$C$54)*($B$5:$B$2004&gt;$B449),$J$5:$J$2004,1)),1))</f>
        <v/>
      </c>
      <c r="X449" s="79">
        <f t="shared" si="11"/>
        <v>0</v>
      </c>
      <c r="Y449" s="79" t="str">
        <f t="array" ref="Y449">IF($B449="","",IF(INDEX('Your Portfolio Holdings'!$BW$7:$BW$156,match($D449,'Your Portfolio Holdings'!$B$7:$B$156,0),0)&gt;0,PRODUCT(IF(($D$5:$D$2004=$D449)*($C$5:$C$2004="Split")*($B$5:$B$2004&lt;=Dashboard!$C$55)*($B$5:$B$2004&gt;$B449),$J$5:$J$2004,1)),1))</f>
        <v/>
      </c>
      <c r="Z449" s="79">
        <f t="shared" si="12"/>
        <v>0</v>
      </c>
      <c r="AA449" s="79" t="str">
        <f>IF($B448="","",IF(AND($B449&gt;Dashboard!$C$54,$B449&lt;=Dashboard!$C$55,OR($C449="Buy",$C449="Sell",$C449="Dividend",$C449="Return of capital")),MAX(AA$5:AA448)+1,0))</f>
        <v/>
      </c>
      <c r="AB449" s="79" t="str">
        <f>if($B449="","",if($L449=Dashboard!$C$3,"n/a","Currency:"&amp;$L449&amp;Dashboard!$C$3))</f>
        <v/>
      </c>
      <c r="AC449" s="88" t="str">
        <f t="shared" si="13"/>
        <v/>
      </c>
      <c r="AD449" s="89">
        <f t="shared" si="14"/>
        <v>0</v>
      </c>
      <c r="AE449" s="90">
        <f t="shared" si="15"/>
        <v>0</v>
      </c>
    </row>
    <row r="450">
      <c r="A450" s="1"/>
      <c r="B450" s="404"/>
      <c r="C450" s="405"/>
      <c r="D450" s="405"/>
      <c r="E450" s="405"/>
      <c r="F450" s="406"/>
      <c r="G450" s="44">
        <f t="shared" si="1"/>
        <v>0</v>
      </c>
      <c r="H450" s="93"/>
      <c r="I450" s="92"/>
      <c r="J450" s="95"/>
      <c r="K450" s="1"/>
      <c r="L450" s="50" t="str">
        <f t="array" ref="L450">if($B450="","",index(Setup!$C$52:$C$201,match($D450,Setup!$B$52:$B$201,0),0))</f>
        <v/>
      </c>
      <c r="M450" s="52" t="str">
        <f t="shared" si="2"/>
        <v/>
      </c>
      <c r="N450" s="58">
        <f t="shared" si="3"/>
        <v>0</v>
      </c>
      <c r="O450" s="64" t="str">
        <f t="shared" si="4"/>
        <v/>
      </c>
      <c r="P450" s="64">
        <f t="shared" si="5"/>
        <v>0</v>
      </c>
      <c r="Q450" s="64">
        <f t="shared" si="6"/>
        <v>0</v>
      </c>
      <c r="R450" s="68">
        <f t="shared" si="7"/>
        <v>0</v>
      </c>
      <c r="S450" s="68">
        <f t="shared" si="8"/>
        <v>0</v>
      </c>
      <c r="T450" s="71" t="str">
        <f t="shared" si="9"/>
        <v/>
      </c>
      <c r="U450" s="79" t="str">
        <f t="array" ref="U450">IF($B450="","",IF(INDEX('Your Portfolio Holdings'!$BW$7:$BW$156,match($D450,'Your Portfolio Holdings'!$B$7:$B$156,0),0)&gt;0,PRODUCT(IF(($D$5:$D$2004=$D450)*($C$5:$C$2004="Split")*($B$5:$B$2004&lt;=Dashboard!$C$2)*($B$5:$B$2004&gt;$B450),$J$5:$J$2004,1)),1))</f>
        <v/>
      </c>
      <c r="V450" s="79">
        <f t="shared" si="10"/>
        <v>0</v>
      </c>
      <c r="W450" s="79" t="str">
        <f t="array" ref="W450">IF($B450="","",IF(INDEX('Your Portfolio Holdings'!$BW$7:$BW$156,match($D450,'Your Portfolio Holdings'!$B$7:$B$156,0),0)&gt;0,PRODUCT(IF(($D$5:$D$2004=$D450)*($C$5:$C$2004="Split")*($B$5:$B$2004&lt;=Dashboard!$C$54)*($B$5:$B$2004&gt;$B450),$J$5:$J$2004,1)),1))</f>
        <v/>
      </c>
      <c r="X450" s="79">
        <f t="shared" si="11"/>
        <v>0</v>
      </c>
      <c r="Y450" s="79" t="str">
        <f t="array" ref="Y450">IF($B450="","",IF(INDEX('Your Portfolio Holdings'!$BW$7:$BW$156,match($D450,'Your Portfolio Holdings'!$B$7:$B$156,0),0)&gt;0,PRODUCT(IF(($D$5:$D$2004=$D450)*($C$5:$C$2004="Split")*($B$5:$B$2004&lt;=Dashboard!$C$55)*($B$5:$B$2004&gt;$B450),$J$5:$J$2004,1)),1))</f>
        <v/>
      </c>
      <c r="Z450" s="79">
        <f t="shared" si="12"/>
        <v>0</v>
      </c>
      <c r="AA450" s="79" t="str">
        <f>IF($B449="","",IF(AND($B450&gt;Dashboard!$C$54,$B450&lt;=Dashboard!$C$55,OR($C450="Buy",$C450="Sell",$C450="Dividend",$C450="Return of capital")),MAX(AA$5:AA449)+1,0))</f>
        <v/>
      </c>
      <c r="AB450" s="79" t="str">
        <f>if($B450="","",if($L450=Dashboard!$C$3,"n/a","Currency:"&amp;$L450&amp;Dashboard!$C$3))</f>
        <v/>
      </c>
      <c r="AC450" s="88" t="str">
        <f t="shared" si="13"/>
        <v/>
      </c>
      <c r="AD450" s="89">
        <f t="shared" si="14"/>
        <v>0</v>
      </c>
      <c r="AE450" s="90">
        <f t="shared" si="15"/>
        <v>0</v>
      </c>
    </row>
    <row r="451">
      <c r="A451" s="1"/>
      <c r="B451" s="404"/>
      <c r="C451" s="405"/>
      <c r="D451" s="405"/>
      <c r="E451" s="405"/>
      <c r="F451" s="406"/>
      <c r="G451" s="44">
        <f t="shared" si="1"/>
        <v>0</v>
      </c>
      <c r="H451" s="93"/>
      <c r="I451" s="92"/>
      <c r="J451" s="95"/>
      <c r="K451" s="1"/>
      <c r="L451" s="50" t="str">
        <f t="array" ref="L451">if($B451="","",index(Setup!$C$52:$C$201,match($D451,Setup!$B$52:$B$201,0),0))</f>
        <v/>
      </c>
      <c r="M451" s="52" t="str">
        <f t="shared" si="2"/>
        <v/>
      </c>
      <c r="N451" s="58">
        <f t="shared" si="3"/>
        <v>0</v>
      </c>
      <c r="O451" s="64" t="str">
        <f t="shared" si="4"/>
        <v/>
      </c>
      <c r="P451" s="64">
        <f t="shared" si="5"/>
        <v>0</v>
      </c>
      <c r="Q451" s="64">
        <f t="shared" si="6"/>
        <v>0</v>
      </c>
      <c r="R451" s="68">
        <f t="shared" si="7"/>
        <v>0</v>
      </c>
      <c r="S451" s="68">
        <f t="shared" si="8"/>
        <v>0</v>
      </c>
      <c r="T451" s="71" t="str">
        <f t="shared" si="9"/>
        <v/>
      </c>
      <c r="U451" s="79" t="str">
        <f t="array" ref="U451">IF($B451="","",IF(INDEX('Your Portfolio Holdings'!$BW$7:$BW$156,match($D451,'Your Portfolio Holdings'!$B$7:$B$156,0),0)&gt;0,PRODUCT(IF(($D$5:$D$2004=$D451)*($C$5:$C$2004="Split")*($B$5:$B$2004&lt;=Dashboard!$C$2)*($B$5:$B$2004&gt;$B451),$J$5:$J$2004,1)),1))</f>
        <v/>
      </c>
      <c r="V451" s="79">
        <f t="shared" si="10"/>
        <v>0</v>
      </c>
      <c r="W451" s="79" t="str">
        <f t="array" ref="W451">IF($B451="","",IF(INDEX('Your Portfolio Holdings'!$BW$7:$BW$156,match($D451,'Your Portfolio Holdings'!$B$7:$B$156,0),0)&gt;0,PRODUCT(IF(($D$5:$D$2004=$D451)*($C$5:$C$2004="Split")*($B$5:$B$2004&lt;=Dashboard!$C$54)*($B$5:$B$2004&gt;$B451),$J$5:$J$2004,1)),1))</f>
        <v/>
      </c>
      <c r="X451" s="79">
        <f t="shared" si="11"/>
        <v>0</v>
      </c>
      <c r="Y451" s="79" t="str">
        <f t="array" ref="Y451">IF($B451="","",IF(INDEX('Your Portfolio Holdings'!$BW$7:$BW$156,match($D451,'Your Portfolio Holdings'!$B$7:$B$156,0),0)&gt;0,PRODUCT(IF(($D$5:$D$2004=$D451)*($C$5:$C$2004="Split")*($B$5:$B$2004&lt;=Dashboard!$C$55)*($B$5:$B$2004&gt;$B451),$J$5:$J$2004,1)),1))</f>
        <v/>
      </c>
      <c r="Z451" s="79">
        <f t="shared" si="12"/>
        <v>0</v>
      </c>
      <c r="AA451" s="79" t="str">
        <f>IF($B450="","",IF(AND($B451&gt;Dashboard!$C$54,$B451&lt;=Dashboard!$C$55,OR($C451="Buy",$C451="Sell",$C451="Dividend",$C451="Return of capital")),MAX(AA$5:AA450)+1,0))</f>
        <v/>
      </c>
      <c r="AB451" s="79" t="str">
        <f>if($B451="","",if($L451=Dashboard!$C$3,"n/a","Currency:"&amp;$L451&amp;Dashboard!$C$3))</f>
        <v/>
      </c>
      <c r="AC451" s="88" t="str">
        <f t="shared" si="13"/>
        <v/>
      </c>
      <c r="AD451" s="89">
        <f t="shared" si="14"/>
        <v>0</v>
      </c>
      <c r="AE451" s="90">
        <f t="shared" si="15"/>
        <v>0</v>
      </c>
    </row>
    <row r="452">
      <c r="A452" s="1"/>
      <c r="B452" s="404"/>
      <c r="C452" s="405"/>
      <c r="D452" s="405"/>
      <c r="E452" s="405"/>
      <c r="F452" s="406"/>
      <c r="G452" s="44">
        <f t="shared" si="1"/>
        <v>0</v>
      </c>
      <c r="H452" s="93"/>
      <c r="I452" s="92"/>
      <c r="J452" s="95"/>
      <c r="K452" s="1"/>
      <c r="L452" s="50" t="str">
        <f t="array" ref="L452">if($B452="","",index(Setup!$C$52:$C$201,match($D452,Setup!$B$52:$B$201,0),0))</f>
        <v/>
      </c>
      <c r="M452" s="52" t="str">
        <f t="shared" si="2"/>
        <v/>
      </c>
      <c r="N452" s="58">
        <f t="shared" si="3"/>
        <v>0</v>
      </c>
      <c r="O452" s="64" t="str">
        <f t="shared" si="4"/>
        <v/>
      </c>
      <c r="P452" s="64">
        <f t="shared" si="5"/>
        <v>0</v>
      </c>
      <c r="Q452" s="64">
        <f t="shared" si="6"/>
        <v>0</v>
      </c>
      <c r="R452" s="68">
        <f t="shared" si="7"/>
        <v>0</v>
      </c>
      <c r="S452" s="68">
        <f t="shared" si="8"/>
        <v>0</v>
      </c>
      <c r="T452" s="71" t="str">
        <f t="shared" si="9"/>
        <v/>
      </c>
      <c r="U452" s="79" t="str">
        <f t="array" ref="U452">IF($B452="","",IF(INDEX('Your Portfolio Holdings'!$BW$7:$BW$156,match($D452,'Your Portfolio Holdings'!$B$7:$B$156,0),0)&gt;0,PRODUCT(IF(($D$5:$D$2004=$D452)*($C$5:$C$2004="Split")*($B$5:$B$2004&lt;=Dashboard!$C$2)*($B$5:$B$2004&gt;$B452),$J$5:$J$2004,1)),1))</f>
        <v/>
      </c>
      <c r="V452" s="79">
        <f t="shared" si="10"/>
        <v>0</v>
      </c>
      <c r="W452" s="79" t="str">
        <f t="array" ref="W452">IF($B452="","",IF(INDEX('Your Portfolio Holdings'!$BW$7:$BW$156,match($D452,'Your Portfolio Holdings'!$B$7:$B$156,0),0)&gt;0,PRODUCT(IF(($D$5:$D$2004=$D452)*($C$5:$C$2004="Split")*($B$5:$B$2004&lt;=Dashboard!$C$54)*($B$5:$B$2004&gt;$B452),$J$5:$J$2004,1)),1))</f>
        <v/>
      </c>
      <c r="X452" s="79">
        <f t="shared" si="11"/>
        <v>0</v>
      </c>
      <c r="Y452" s="79" t="str">
        <f t="array" ref="Y452">IF($B452="","",IF(INDEX('Your Portfolio Holdings'!$BW$7:$BW$156,match($D452,'Your Portfolio Holdings'!$B$7:$B$156,0),0)&gt;0,PRODUCT(IF(($D$5:$D$2004=$D452)*($C$5:$C$2004="Split")*($B$5:$B$2004&lt;=Dashboard!$C$55)*($B$5:$B$2004&gt;$B452),$J$5:$J$2004,1)),1))</f>
        <v/>
      </c>
      <c r="Z452" s="79">
        <f t="shared" si="12"/>
        <v>0</v>
      </c>
      <c r="AA452" s="79" t="str">
        <f>IF($B451="","",IF(AND($B452&gt;Dashboard!$C$54,$B452&lt;=Dashboard!$C$55,OR($C452="Buy",$C452="Sell",$C452="Dividend",$C452="Return of capital")),MAX(AA$5:AA451)+1,0))</f>
        <v/>
      </c>
      <c r="AB452" s="79" t="str">
        <f>if($B452="","",if($L452=Dashboard!$C$3,"n/a","Currency:"&amp;$L452&amp;Dashboard!$C$3))</f>
        <v/>
      </c>
      <c r="AC452" s="88" t="str">
        <f t="shared" si="13"/>
        <v/>
      </c>
      <c r="AD452" s="89">
        <f t="shared" si="14"/>
        <v>0</v>
      </c>
      <c r="AE452" s="90">
        <f t="shared" si="15"/>
        <v>0</v>
      </c>
    </row>
    <row r="453">
      <c r="A453" s="1"/>
      <c r="B453" s="404"/>
      <c r="C453" s="405"/>
      <c r="D453" s="405"/>
      <c r="E453" s="405"/>
      <c r="F453" s="406"/>
      <c r="G453" s="44">
        <f t="shared" si="1"/>
        <v>0</v>
      </c>
      <c r="H453" s="93"/>
      <c r="I453" s="92"/>
      <c r="J453" s="95"/>
      <c r="K453" s="1"/>
      <c r="L453" s="50" t="str">
        <f t="array" ref="L453">if($B453="","",index(Setup!$C$52:$C$201,match($D453,Setup!$B$52:$B$201,0),0))</f>
        <v/>
      </c>
      <c r="M453" s="52" t="str">
        <f t="shared" si="2"/>
        <v/>
      </c>
      <c r="N453" s="58">
        <f t="shared" si="3"/>
        <v>0</v>
      </c>
      <c r="O453" s="64" t="str">
        <f t="shared" si="4"/>
        <v/>
      </c>
      <c r="P453" s="64">
        <f t="shared" si="5"/>
        <v>0</v>
      </c>
      <c r="Q453" s="64">
        <f t="shared" si="6"/>
        <v>0</v>
      </c>
      <c r="R453" s="68">
        <f t="shared" si="7"/>
        <v>0</v>
      </c>
      <c r="S453" s="68">
        <f t="shared" si="8"/>
        <v>0</v>
      </c>
      <c r="T453" s="71" t="str">
        <f t="shared" si="9"/>
        <v/>
      </c>
      <c r="U453" s="79" t="str">
        <f t="array" ref="U453">IF($B453="","",IF(INDEX('Your Portfolio Holdings'!$BW$7:$BW$156,match($D453,'Your Portfolio Holdings'!$B$7:$B$156,0),0)&gt;0,PRODUCT(IF(($D$5:$D$2004=$D453)*($C$5:$C$2004="Split")*($B$5:$B$2004&lt;=Dashboard!$C$2)*($B$5:$B$2004&gt;$B453),$J$5:$J$2004,1)),1))</f>
        <v/>
      </c>
      <c r="V453" s="79">
        <f t="shared" si="10"/>
        <v>0</v>
      </c>
      <c r="W453" s="79" t="str">
        <f t="array" ref="W453">IF($B453="","",IF(INDEX('Your Portfolio Holdings'!$BW$7:$BW$156,match($D453,'Your Portfolio Holdings'!$B$7:$B$156,0),0)&gt;0,PRODUCT(IF(($D$5:$D$2004=$D453)*($C$5:$C$2004="Split")*($B$5:$B$2004&lt;=Dashboard!$C$54)*($B$5:$B$2004&gt;$B453),$J$5:$J$2004,1)),1))</f>
        <v/>
      </c>
      <c r="X453" s="79">
        <f t="shared" si="11"/>
        <v>0</v>
      </c>
      <c r="Y453" s="79" t="str">
        <f t="array" ref="Y453">IF($B453="","",IF(INDEX('Your Portfolio Holdings'!$BW$7:$BW$156,match($D453,'Your Portfolio Holdings'!$B$7:$B$156,0),0)&gt;0,PRODUCT(IF(($D$5:$D$2004=$D453)*($C$5:$C$2004="Split")*($B$5:$B$2004&lt;=Dashboard!$C$55)*($B$5:$B$2004&gt;$B453),$J$5:$J$2004,1)),1))</f>
        <v/>
      </c>
      <c r="Z453" s="79">
        <f t="shared" si="12"/>
        <v>0</v>
      </c>
      <c r="AA453" s="79" t="str">
        <f>IF($B452="","",IF(AND($B453&gt;Dashboard!$C$54,$B453&lt;=Dashboard!$C$55,OR($C453="Buy",$C453="Sell",$C453="Dividend",$C453="Return of capital")),MAX(AA$5:AA452)+1,0))</f>
        <v/>
      </c>
      <c r="AB453" s="79" t="str">
        <f>if($B453="","",if($L453=Dashboard!$C$3,"n/a","Currency:"&amp;$L453&amp;Dashboard!$C$3))</f>
        <v/>
      </c>
      <c r="AC453" s="88" t="str">
        <f t="shared" si="13"/>
        <v/>
      </c>
      <c r="AD453" s="89">
        <f t="shared" si="14"/>
        <v>0</v>
      </c>
      <c r="AE453" s="90">
        <f t="shared" si="15"/>
        <v>0</v>
      </c>
    </row>
    <row r="454">
      <c r="A454" s="1"/>
      <c r="B454" s="404"/>
      <c r="C454" s="405"/>
      <c r="D454" s="405"/>
      <c r="E454" s="405"/>
      <c r="F454" s="406"/>
      <c r="G454" s="44">
        <f t="shared" si="1"/>
        <v>0</v>
      </c>
      <c r="H454" s="93"/>
      <c r="I454" s="92"/>
      <c r="J454" s="95"/>
      <c r="K454" s="1"/>
      <c r="L454" s="50" t="str">
        <f t="array" ref="L454">if($B454="","",index(Setup!$C$52:$C$201,match($D454,Setup!$B$52:$B$201,0),0))</f>
        <v/>
      </c>
      <c r="M454" s="52" t="str">
        <f t="shared" si="2"/>
        <v/>
      </c>
      <c r="N454" s="58">
        <f t="shared" si="3"/>
        <v>0</v>
      </c>
      <c r="O454" s="64" t="str">
        <f t="shared" si="4"/>
        <v/>
      </c>
      <c r="P454" s="64">
        <f t="shared" si="5"/>
        <v>0</v>
      </c>
      <c r="Q454" s="64">
        <f t="shared" si="6"/>
        <v>0</v>
      </c>
      <c r="R454" s="68">
        <f t="shared" si="7"/>
        <v>0</v>
      </c>
      <c r="S454" s="68">
        <f t="shared" si="8"/>
        <v>0</v>
      </c>
      <c r="T454" s="71" t="str">
        <f t="shared" si="9"/>
        <v/>
      </c>
      <c r="U454" s="79" t="str">
        <f t="array" ref="U454">IF($B454="","",IF(INDEX('Your Portfolio Holdings'!$BW$7:$BW$156,match($D454,'Your Portfolio Holdings'!$B$7:$B$156,0),0)&gt;0,PRODUCT(IF(($D$5:$D$2004=$D454)*($C$5:$C$2004="Split")*($B$5:$B$2004&lt;=Dashboard!$C$2)*($B$5:$B$2004&gt;$B454),$J$5:$J$2004,1)),1))</f>
        <v/>
      </c>
      <c r="V454" s="79">
        <f t="shared" si="10"/>
        <v>0</v>
      </c>
      <c r="W454" s="79" t="str">
        <f t="array" ref="W454">IF($B454="","",IF(INDEX('Your Portfolio Holdings'!$BW$7:$BW$156,match($D454,'Your Portfolio Holdings'!$B$7:$B$156,0),0)&gt;0,PRODUCT(IF(($D$5:$D$2004=$D454)*($C$5:$C$2004="Split")*($B$5:$B$2004&lt;=Dashboard!$C$54)*($B$5:$B$2004&gt;$B454),$J$5:$J$2004,1)),1))</f>
        <v/>
      </c>
      <c r="X454" s="79">
        <f t="shared" si="11"/>
        <v>0</v>
      </c>
      <c r="Y454" s="79" t="str">
        <f t="array" ref="Y454">IF($B454="","",IF(INDEX('Your Portfolio Holdings'!$BW$7:$BW$156,match($D454,'Your Portfolio Holdings'!$B$7:$B$156,0),0)&gt;0,PRODUCT(IF(($D$5:$D$2004=$D454)*($C$5:$C$2004="Split")*($B$5:$B$2004&lt;=Dashboard!$C$55)*($B$5:$B$2004&gt;$B454),$J$5:$J$2004,1)),1))</f>
        <v/>
      </c>
      <c r="Z454" s="79">
        <f t="shared" si="12"/>
        <v>0</v>
      </c>
      <c r="AA454" s="79" t="str">
        <f>IF($B453="","",IF(AND($B454&gt;Dashboard!$C$54,$B454&lt;=Dashboard!$C$55,OR($C454="Buy",$C454="Sell",$C454="Dividend",$C454="Return of capital")),MAX(AA$5:AA453)+1,0))</f>
        <v/>
      </c>
      <c r="AB454" s="79" t="str">
        <f>if($B454="","",if($L454=Dashboard!$C$3,"n/a","Currency:"&amp;$L454&amp;Dashboard!$C$3))</f>
        <v/>
      </c>
      <c r="AC454" s="88" t="str">
        <f t="shared" si="13"/>
        <v/>
      </c>
      <c r="AD454" s="89">
        <f t="shared" si="14"/>
        <v>0</v>
      </c>
      <c r="AE454" s="90">
        <f t="shared" si="15"/>
        <v>0</v>
      </c>
    </row>
    <row r="455">
      <c r="A455" s="1"/>
      <c r="B455" s="404"/>
      <c r="C455" s="405"/>
      <c r="D455" s="405"/>
      <c r="E455" s="405"/>
      <c r="F455" s="406"/>
      <c r="G455" s="44">
        <f t="shared" si="1"/>
        <v>0</v>
      </c>
      <c r="H455" s="93"/>
      <c r="I455" s="92"/>
      <c r="J455" s="95"/>
      <c r="K455" s="1"/>
      <c r="L455" s="50" t="str">
        <f t="array" ref="L455">if($B455="","",index(Setup!$C$52:$C$201,match($D455,Setup!$B$52:$B$201,0),0))</f>
        <v/>
      </c>
      <c r="M455" s="52" t="str">
        <f t="shared" si="2"/>
        <v/>
      </c>
      <c r="N455" s="58">
        <f t="shared" si="3"/>
        <v>0</v>
      </c>
      <c r="O455" s="64" t="str">
        <f t="shared" si="4"/>
        <v/>
      </c>
      <c r="P455" s="64">
        <f t="shared" si="5"/>
        <v>0</v>
      </c>
      <c r="Q455" s="64">
        <f t="shared" si="6"/>
        <v>0</v>
      </c>
      <c r="R455" s="68">
        <f t="shared" si="7"/>
        <v>0</v>
      </c>
      <c r="S455" s="68">
        <f t="shared" si="8"/>
        <v>0</v>
      </c>
      <c r="T455" s="71" t="str">
        <f t="shared" si="9"/>
        <v/>
      </c>
      <c r="U455" s="79" t="str">
        <f t="array" ref="U455">IF($B455="","",IF(INDEX('Your Portfolio Holdings'!$BW$7:$BW$156,match($D455,'Your Portfolio Holdings'!$B$7:$B$156,0),0)&gt;0,PRODUCT(IF(($D$5:$D$2004=$D455)*($C$5:$C$2004="Split")*($B$5:$B$2004&lt;=Dashboard!$C$2)*($B$5:$B$2004&gt;$B455),$J$5:$J$2004,1)),1))</f>
        <v/>
      </c>
      <c r="V455" s="79">
        <f t="shared" si="10"/>
        <v>0</v>
      </c>
      <c r="W455" s="79" t="str">
        <f t="array" ref="W455">IF($B455="","",IF(INDEX('Your Portfolio Holdings'!$BW$7:$BW$156,match($D455,'Your Portfolio Holdings'!$B$7:$B$156,0),0)&gt;0,PRODUCT(IF(($D$5:$D$2004=$D455)*($C$5:$C$2004="Split")*($B$5:$B$2004&lt;=Dashboard!$C$54)*($B$5:$B$2004&gt;$B455),$J$5:$J$2004,1)),1))</f>
        <v/>
      </c>
      <c r="X455" s="79">
        <f t="shared" si="11"/>
        <v>0</v>
      </c>
      <c r="Y455" s="79" t="str">
        <f t="array" ref="Y455">IF($B455="","",IF(INDEX('Your Portfolio Holdings'!$BW$7:$BW$156,match($D455,'Your Portfolio Holdings'!$B$7:$B$156,0),0)&gt;0,PRODUCT(IF(($D$5:$D$2004=$D455)*($C$5:$C$2004="Split")*($B$5:$B$2004&lt;=Dashboard!$C$55)*($B$5:$B$2004&gt;$B455),$J$5:$J$2004,1)),1))</f>
        <v/>
      </c>
      <c r="Z455" s="79">
        <f t="shared" si="12"/>
        <v>0</v>
      </c>
      <c r="AA455" s="79" t="str">
        <f>IF($B454="","",IF(AND($B455&gt;Dashboard!$C$54,$B455&lt;=Dashboard!$C$55,OR($C455="Buy",$C455="Sell",$C455="Dividend",$C455="Return of capital")),MAX(AA$5:AA454)+1,0))</f>
        <v/>
      </c>
      <c r="AB455" s="79" t="str">
        <f>if($B455="","",if($L455=Dashboard!$C$3,"n/a","Currency:"&amp;$L455&amp;Dashboard!$C$3))</f>
        <v/>
      </c>
      <c r="AC455" s="88" t="str">
        <f t="shared" si="13"/>
        <v/>
      </c>
      <c r="AD455" s="89">
        <f t="shared" si="14"/>
        <v>0</v>
      </c>
      <c r="AE455" s="90">
        <f t="shared" si="15"/>
        <v>0</v>
      </c>
    </row>
    <row r="456">
      <c r="A456" s="1"/>
      <c r="B456" s="404"/>
      <c r="C456" s="405"/>
      <c r="D456" s="405"/>
      <c r="E456" s="405"/>
      <c r="F456" s="406"/>
      <c r="G456" s="44">
        <f t="shared" si="1"/>
        <v>0</v>
      </c>
      <c r="H456" s="93"/>
      <c r="I456" s="92"/>
      <c r="J456" s="95"/>
      <c r="K456" s="1"/>
      <c r="L456" s="50" t="str">
        <f t="array" ref="L456">if($B456="","",index(Setup!$C$52:$C$201,match($D456,Setup!$B$52:$B$201,0),0))</f>
        <v/>
      </c>
      <c r="M456" s="52" t="str">
        <f t="shared" si="2"/>
        <v/>
      </c>
      <c r="N456" s="58">
        <f t="shared" si="3"/>
        <v>0</v>
      </c>
      <c r="O456" s="64" t="str">
        <f t="shared" si="4"/>
        <v/>
      </c>
      <c r="P456" s="64">
        <f t="shared" si="5"/>
        <v>0</v>
      </c>
      <c r="Q456" s="64">
        <f t="shared" si="6"/>
        <v>0</v>
      </c>
      <c r="R456" s="68">
        <f t="shared" si="7"/>
        <v>0</v>
      </c>
      <c r="S456" s="68">
        <f t="shared" si="8"/>
        <v>0</v>
      </c>
      <c r="T456" s="71" t="str">
        <f t="shared" si="9"/>
        <v/>
      </c>
      <c r="U456" s="79" t="str">
        <f t="array" ref="U456">IF($B456="","",IF(INDEX('Your Portfolio Holdings'!$BW$7:$BW$156,match($D456,'Your Portfolio Holdings'!$B$7:$B$156,0),0)&gt;0,PRODUCT(IF(($D$5:$D$2004=$D456)*($C$5:$C$2004="Split")*($B$5:$B$2004&lt;=Dashboard!$C$2)*($B$5:$B$2004&gt;$B456),$J$5:$J$2004,1)),1))</f>
        <v/>
      </c>
      <c r="V456" s="79">
        <f t="shared" si="10"/>
        <v>0</v>
      </c>
      <c r="W456" s="79" t="str">
        <f t="array" ref="W456">IF($B456="","",IF(INDEX('Your Portfolio Holdings'!$BW$7:$BW$156,match($D456,'Your Portfolio Holdings'!$B$7:$B$156,0),0)&gt;0,PRODUCT(IF(($D$5:$D$2004=$D456)*($C$5:$C$2004="Split")*($B$5:$B$2004&lt;=Dashboard!$C$54)*($B$5:$B$2004&gt;$B456),$J$5:$J$2004,1)),1))</f>
        <v/>
      </c>
      <c r="X456" s="79">
        <f t="shared" si="11"/>
        <v>0</v>
      </c>
      <c r="Y456" s="79" t="str">
        <f t="array" ref="Y456">IF($B456="","",IF(INDEX('Your Portfolio Holdings'!$BW$7:$BW$156,match($D456,'Your Portfolio Holdings'!$B$7:$B$156,0),0)&gt;0,PRODUCT(IF(($D$5:$D$2004=$D456)*($C$5:$C$2004="Split")*($B$5:$B$2004&lt;=Dashboard!$C$55)*($B$5:$B$2004&gt;$B456),$J$5:$J$2004,1)),1))</f>
        <v/>
      </c>
      <c r="Z456" s="79">
        <f t="shared" si="12"/>
        <v>0</v>
      </c>
      <c r="AA456" s="79" t="str">
        <f>IF($B455="","",IF(AND($B456&gt;Dashboard!$C$54,$B456&lt;=Dashboard!$C$55,OR($C456="Buy",$C456="Sell",$C456="Dividend",$C456="Return of capital")),MAX(AA$5:AA455)+1,0))</f>
        <v/>
      </c>
      <c r="AB456" s="79" t="str">
        <f>if($B456="","",if($L456=Dashboard!$C$3,"n/a","Currency:"&amp;$L456&amp;Dashboard!$C$3))</f>
        <v/>
      </c>
      <c r="AC456" s="88" t="str">
        <f t="shared" si="13"/>
        <v/>
      </c>
      <c r="AD456" s="89">
        <f t="shared" si="14"/>
        <v>0</v>
      </c>
      <c r="AE456" s="90">
        <f t="shared" si="15"/>
        <v>0</v>
      </c>
    </row>
    <row r="457">
      <c r="A457" s="1"/>
      <c r="B457" s="404"/>
      <c r="C457" s="405"/>
      <c r="D457" s="405"/>
      <c r="E457" s="405"/>
      <c r="F457" s="406"/>
      <c r="G457" s="44">
        <f t="shared" si="1"/>
        <v>0</v>
      </c>
      <c r="H457" s="93"/>
      <c r="I457" s="92"/>
      <c r="J457" s="95"/>
      <c r="K457" s="1"/>
      <c r="L457" s="50" t="str">
        <f t="array" ref="L457">if($B457="","",index(Setup!$C$52:$C$201,match($D457,Setup!$B$52:$B$201,0),0))</f>
        <v/>
      </c>
      <c r="M457" s="52" t="str">
        <f t="shared" si="2"/>
        <v/>
      </c>
      <c r="N457" s="58">
        <f t="shared" si="3"/>
        <v>0</v>
      </c>
      <c r="O457" s="64" t="str">
        <f t="shared" si="4"/>
        <v/>
      </c>
      <c r="P457" s="64">
        <f t="shared" si="5"/>
        <v>0</v>
      </c>
      <c r="Q457" s="64">
        <f t="shared" si="6"/>
        <v>0</v>
      </c>
      <c r="R457" s="68">
        <f t="shared" si="7"/>
        <v>0</v>
      </c>
      <c r="S457" s="68">
        <f t="shared" si="8"/>
        <v>0</v>
      </c>
      <c r="T457" s="71" t="str">
        <f t="shared" si="9"/>
        <v/>
      </c>
      <c r="U457" s="79" t="str">
        <f t="array" ref="U457">IF($B457="","",IF(INDEX('Your Portfolio Holdings'!$BW$7:$BW$156,match($D457,'Your Portfolio Holdings'!$B$7:$B$156,0),0)&gt;0,PRODUCT(IF(($D$5:$D$2004=$D457)*($C$5:$C$2004="Split")*($B$5:$B$2004&lt;=Dashboard!$C$2)*($B$5:$B$2004&gt;$B457),$J$5:$J$2004,1)),1))</f>
        <v/>
      </c>
      <c r="V457" s="79">
        <f t="shared" si="10"/>
        <v>0</v>
      </c>
      <c r="W457" s="79" t="str">
        <f t="array" ref="W457">IF($B457="","",IF(INDEX('Your Portfolio Holdings'!$BW$7:$BW$156,match($D457,'Your Portfolio Holdings'!$B$7:$B$156,0),0)&gt;0,PRODUCT(IF(($D$5:$D$2004=$D457)*($C$5:$C$2004="Split")*($B$5:$B$2004&lt;=Dashboard!$C$54)*($B$5:$B$2004&gt;$B457),$J$5:$J$2004,1)),1))</f>
        <v/>
      </c>
      <c r="X457" s="79">
        <f t="shared" si="11"/>
        <v>0</v>
      </c>
      <c r="Y457" s="79" t="str">
        <f t="array" ref="Y457">IF($B457="","",IF(INDEX('Your Portfolio Holdings'!$BW$7:$BW$156,match($D457,'Your Portfolio Holdings'!$B$7:$B$156,0),0)&gt;0,PRODUCT(IF(($D$5:$D$2004=$D457)*($C$5:$C$2004="Split")*($B$5:$B$2004&lt;=Dashboard!$C$55)*($B$5:$B$2004&gt;$B457),$J$5:$J$2004,1)),1))</f>
        <v/>
      </c>
      <c r="Z457" s="79">
        <f t="shared" si="12"/>
        <v>0</v>
      </c>
      <c r="AA457" s="79" t="str">
        <f>IF($B456="","",IF(AND($B457&gt;Dashboard!$C$54,$B457&lt;=Dashboard!$C$55,OR($C457="Buy",$C457="Sell",$C457="Dividend",$C457="Return of capital")),MAX(AA$5:AA456)+1,0))</f>
        <v/>
      </c>
      <c r="AB457" s="79" t="str">
        <f>if($B457="","",if($L457=Dashboard!$C$3,"n/a","Currency:"&amp;$L457&amp;Dashboard!$C$3))</f>
        <v/>
      </c>
      <c r="AC457" s="88" t="str">
        <f t="shared" si="13"/>
        <v/>
      </c>
      <c r="AD457" s="89">
        <f t="shared" si="14"/>
        <v>0</v>
      </c>
      <c r="AE457" s="90">
        <f t="shared" si="15"/>
        <v>0</v>
      </c>
    </row>
    <row r="458">
      <c r="A458" s="1"/>
      <c r="B458" s="404"/>
      <c r="C458" s="405"/>
      <c r="D458" s="405"/>
      <c r="E458" s="405"/>
      <c r="F458" s="406"/>
      <c r="G458" s="44">
        <f t="shared" si="1"/>
        <v>0</v>
      </c>
      <c r="H458" s="93"/>
      <c r="I458" s="92"/>
      <c r="J458" s="95"/>
      <c r="K458" s="1"/>
      <c r="L458" s="50" t="str">
        <f t="array" ref="L458">if($B458="","",index(Setup!$C$52:$C$201,match($D458,Setup!$B$52:$B$201,0),0))</f>
        <v/>
      </c>
      <c r="M458" s="52" t="str">
        <f t="shared" si="2"/>
        <v/>
      </c>
      <c r="N458" s="58">
        <f t="shared" si="3"/>
        <v>0</v>
      </c>
      <c r="O458" s="64" t="str">
        <f t="shared" si="4"/>
        <v/>
      </c>
      <c r="P458" s="64">
        <f t="shared" si="5"/>
        <v>0</v>
      </c>
      <c r="Q458" s="64">
        <f t="shared" si="6"/>
        <v>0</v>
      </c>
      <c r="R458" s="68">
        <f t="shared" si="7"/>
        <v>0</v>
      </c>
      <c r="S458" s="68">
        <f t="shared" si="8"/>
        <v>0</v>
      </c>
      <c r="T458" s="71" t="str">
        <f t="shared" si="9"/>
        <v/>
      </c>
      <c r="U458" s="79" t="str">
        <f t="array" ref="U458">IF($B458="","",IF(INDEX('Your Portfolio Holdings'!$BW$7:$BW$156,match($D458,'Your Portfolio Holdings'!$B$7:$B$156,0),0)&gt;0,PRODUCT(IF(($D$5:$D$2004=$D458)*($C$5:$C$2004="Split")*($B$5:$B$2004&lt;=Dashboard!$C$2)*($B$5:$B$2004&gt;$B458),$J$5:$J$2004,1)),1))</f>
        <v/>
      </c>
      <c r="V458" s="79">
        <f t="shared" si="10"/>
        <v>0</v>
      </c>
      <c r="W458" s="79" t="str">
        <f t="array" ref="W458">IF($B458="","",IF(INDEX('Your Portfolio Holdings'!$BW$7:$BW$156,match($D458,'Your Portfolio Holdings'!$B$7:$B$156,0),0)&gt;0,PRODUCT(IF(($D$5:$D$2004=$D458)*($C$5:$C$2004="Split")*($B$5:$B$2004&lt;=Dashboard!$C$54)*($B$5:$B$2004&gt;$B458),$J$5:$J$2004,1)),1))</f>
        <v/>
      </c>
      <c r="X458" s="79">
        <f t="shared" si="11"/>
        <v>0</v>
      </c>
      <c r="Y458" s="79" t="str">
        <f t="array" ref="Y458">IF($B458="","",IF(INDEX('Your Portfolio Holdings'!$BW$7:$BW$156,match($D458,'Your Portfolio Holdings'!$B$7:$B$156,0),0)&gt;0,PRODUCT(IF(($D$5:$D$2004=$D458)*($C$5:$C$2004="Split")*($B$5:$B$2004&lt;=Dashboard!$C$55)*($B$5:$B$2004&gt;$B458),$J$5:$J$2004,1)),1))</f>
        <v/>
      </c>
      <c r="Z458" s="79">
        <f t="shared" si="12"/>
        <v>0</v>
      </c>
      <c r="AA458" s="79" t="str">
        <f>IF($B457="","",IF(AND($B458&gt;Dashboard!$C$54,$B458&lt;=Dashboard!$C$55,OR($C458="Buy",$C458="Sell",$C458="Dividend",$C458="Return of capital")),MAX(AA$5:AA457)+1,0))</f>
        <v/>
      </c>
      <c r="AB458" s="79" t="str">
        <f>if($B458="","",if($L458=Dashboard!$C$3,"n/a","Currency:"&amp;$L458&amp;Dashboard!$C$3))</f>
        <v/>
      </c>
      <c r="AC458" s="88" t="str">
        <f t="shared" si="13"/>
        <v/>
      </c>
      <c r="AD458" s="89">
        <f t="shared" si="14"/>
        <v>0</v>
      </c>
      <c r="AE458" s="90">
        <f t="shared" si="15"/>
        <v>0</v>
      </c>
    </row>
    <row r="459">
      <c r="A459" s="1"/>
      <c r="B459" s="404"/>
      <c r="C459" s="405"/>
      <c r="D459" s="405"/>
      <c r="E459" s="405"/>
      <c r="F459" s="406"/>
      <c r="G459" s="44">
        <f t="shared" si="1"/>
        <v>0</v>
      </c>
      <c r="H459" s="93"/>
      <c r="I459" s="92"/>
      <c r="J459" s="95"/>
      <c r="K459" s="1"/>
      <c r="L459" s="50" t="str">
        <f t="array" ref="L459">if($B459="","",index(Setup!$C$52:$C$201,match($D459,Setup!$B$52:$B$201,0),0))</f>
        <v/>
      </c>
      <c r="M459" s="52" t="str">
        <f t="shared" si="2"/>
        <v/>
      </c>
      <c r="N459" s="58">
        <f t="shared" si="3"/>
        <v>0</v>
      </c>
      <c r="O459" s="64" t="str">
        <f t="shared" si="4"/>
        <v/>
      </c>
      <c r="P459" s="64">
        <f t="shared" si="5"/>
        <v>0</v>
      </c>
      <c r="Q459" s="64">
        <f t="shared" si="6"/>
        <v>0</v>
      </c>
      <c r="R459" s="68">
        <f t="shared" si="7"/>
        <v>0</v>
      </c>
      <c r="S459" s="68">
        <f t="shared" si="8"/>
        <v>0</v>
      </c>
      <c r="T459" s="71" t="str">
        <f t="shared" si="9"/>
        <v/>
      </c>
      <c r="U459" s="79" t="str">
        <f t="array" ref="U459">IF($B459="","",IF(INDEX('Your Portfolio Holdings'!$BW$7:$BW$156,match($D459,'Your Portfolio Holdings'!$B$7:$B$156,0),0)&gt;0,PRODUCT(IF(($D$5:$D$2004=$D459)*($C$5:$C$2004="Split")*($B$5:$B$2004&lt;=Dashboard!$C$2)*($B$5:$B$2004&gt;$B459),$J$5:$J$2004,1)),1))</f>
        <v/>
      </c>
      <c r="V459" s="79">
        <f t="shared" si="10"/>
        <v>0</v>
      </c>
      <c r="W459" s="79" t="str">
        <f t="array" ref="W459">IF($B459="","",IF(INDEX('Your Portfolio Holdings'!$BW$7:$BW$156,match($D459,'Your Portfolio Holdings'!$B$7:$B$156,0),0)&gt;0,PRODUCT(IF(($D$5:$D$2004=$D459)*($C$5:$C$2004="Split")*($B$5:$B$2004&lt;=Dashboard!$C$54)*($B$5:$B$2004&gt;$B459),$J$5:$J$2004,1)),1))</f>
        <v/>
      </c>
      <c r="X459" s="79">
        <f t="shared" si="11"/>
        <v>0</v>
      </c>
      <c r="Y459" s="79" t="str">
        <f t="array" ref="Y459">IF($B459="","",IF(INDEX('Your Portfolio Holdings'!$BW$7:$BW$156,match($D459,'Your Portfolio Holdings'!$B$7:$B$156,0),0)&gt;0,PRODUCT(IF(($D$5:$D$2004=$D459)*($C$5:$C$2004="Split")*($B$5:$B$2004&lt;=Dashboard!$C$55)*($B$5:$B$2004&gt;$B459),$J$5:$J$2004,1)),1))</f>
        <v/>
      </c>
      <c r="Z459" s="79">
        <f t="shared" si="12"/>
        <v>0</v>
      </c>
      <c r="AA459" s="79" t="str">
        <f>IF($B458="","",IF(AND($B459&gt;Dashboard!$C$54,$B459&lt;=Dashboard!$C$55,OR($C459="Buy",$C459="Sell",$C459="Dividend",$C459="Return of capital")),MAX(AA$5:AA458)+1,0))</f>
        <v/>
      </c>
      <c r="AB459" s="79" t="str">
        <f>if($B459="","",if($L459=Dashboard!$C$3,"n/a","Currency:"&amp;$L459&amp;Dashboard!$C$3))</f>
        <v/>
      </c>
      <c r="AC459" s="88" t="str">
        <f t="shared" si="13"/>
        <v/>
      </c>
      <c r="AD459" s="89">
        <f t="shared" si="14"/>
        <v>0</v>
      </c>
      <c r="AE459" s="90">
        <f t="shared" si="15"/>
        <v>0</v>
      </c>
    </row>
    <row r="460">
      <c r="A460" s="1"/>
      <c r="B460" s="404"/>
      <c r="C460" s="405"/>
      <c r="D460" s="405"/>
      <c r="E460" s="405"/>
      <c r="F460" s="406"/>
      <c r="G460" s="44">
        <f t="shared" si="1"/>
        <v>0</v>
      </c>
      <c r="H460" s="93"/>
      <c r="I460" s="92"/>
      <c r="J460" s="95"/>
      <c r="K460" s="1"/>
      <c r="L460" s="50" t="str">
        <f t="array" ref="L460">if($B460="","",index(Setup!$C$52:$C$201,match($D460,Setup!$B$52:$B$201,0),0))</f>
        <v/>
      </c>
      <c r="M460" s="52" t="str">
        <f t="shared" si="2"/>
        <v/>
      </c>
      <c r="N460" s="58">
        <f t="shared" si="3"/>
        <v>0</v>
      </c>
      <c r="O460" s="64" t="str">
        <f t="shared" si="4"/>
        <v/>
      </c>
      <c r="P460" s="64">
        <f t="shared" si="5"/>
        <v>0</v>
      </c>
      <c r="Q460" s="64">
        <f t="shared" si="6"/>
        <v>0</v>
      </c>
      <c r="R460" s="68">
        <f t="shared" si="7"/>
        <v>0</v>
      </c>
      <c r="S460" s="68">
        <f t="shared" si="8"/>
        <v>0</v>
      </c>
      <c r="T460" s="71" t="str">
        <f t="shared" si="9"/>
        <v/>
      </c>
      <c r="U460" s="79" t="str">
        <f t="array" ref="U460">IF($B460="","",IF(INDEX('Your Portfolio Holdings'!$BW$7:$BW$156,match($D460,'Your Portfolio Holdings'!$B$7:$B$156,0),0)&gt;0,PRODUCT(IF(($D$5:$D$2004=$D460)*($C$5:$C$2004="Split")*($B$5:$B$2004&lt;=Dashboard!$C$2)*($B$5:$B$2004&gt;$B460),$J$5:$J$2004,1)),1))</f>
        <v/>
      </c>
      <c r="V460" s="79">
        <f t="shared" si="10"/>
        <v>0</v>
      </c>
      <c r="W460" s="79" t="str">
        <f t="array" ref="W460">IF($B460="","",IF(INDEX('Your Portfolio Holdings'!$BW$7:$BW$156,match($D460,'Your Portfolio Holdings'!$B$7:$B$156,0),0)&gt;0,PRODUCT(IF(($D$5:$D$2004=$D460)*($C$5:$C$2004="Split")*($B$5:$B$2004&lt;=Dashboard!$C$54)*($B$5:$B$2004&gt;$B460),$J$5:$J$2004,1)),1))</f>
        <v/>
      </c>
      <c r="X460" s="79">
        <f t="shared" si="11"/>
        <v>0</v>
      </c>
      <c r="Y460" s="79" t="str">
        <f t="array" ref="Y460">IF($B460="","",IF(INDEX('Your Portfolio Holdings'!$BW$7:$BW$156,match($D460,'Your Portfolio Holdings'!$B$7:$B$156,0),0)&gt;0,PRODUCT(IF(($D$5:$D$2004=$D460)*($C$5:$C$2004="Split")*($B$5:$B$2004&lt;=Dashboard!$C$55)*($B$5:$B$2004&gt;$B460),$J$5:$J$2004,1)),1))</f>
        <v/>
      </c>
      <c r="Z460" s="79">
        <f t="shared" si="12"/>
        <v>0</v>
      </c>
      <c r="AA460" s="79" t="str">
        <f>IF($B459="","",IF(AND($B460&gt;Dashboard!$C$54,$B460&lt;=Dashboard!$C$55,OR($C460="Buy",$C460="Sell",$C460="Dividend",$C460="Return of capital")),MAX(AA$5:AA459)+1,0))</f>
        <v/>
      </c>
      <c r="AB460" s="79" t="str">
        <f>if($B460="","",if($L460=Dashboard!$C$3,"n/a","Currency:"&amp;$L460&amp;Dashboard!$C$3))</f>
        <v/>
      </c>
      <c r="AC460" s="88" t="str">
        <f t="shared" si="13"/>
        <v/>
      </c>
      <c r="AD460" s="89">
        <f t="shared" si="14"/>
        <v>0</v>
      </c>
      <c r="AE460" s="90">
        <f t="shared" si="15"/>
        <v>0</v>
      </c>
    </row>
    <row r="461">
      <c r="A461" s="1"/>
      <c r="B461" s="404"/>
      <c r="C461" s="405"/>
      <c r="D461" s="405"/>
      <c r="E461" s="405"/>
      <c r="F461" s="406"/>
      <c r="G461" s="44">
        <f t="shared" si="1"/>
        <v>0</v>
      </c>
      <c r="H461" s="93"/>
      <c r="I461" s="92"/>
      <c r="J461" s="95"/>
      <c r="K461" s="1"/>
      <c r="L461" s="50" t="str">
        <f t="array" ref="L461">if($B461="","",index(Setup!$C$52:$C$201,match($D461,Setup!$B$52:$B$201,0),0))</f>
        <v/>
      </c>
      <c r="M461" s="52" t="str">
        <f t="shared" si="2"/>
        <v/>
      </c>
      <c r="N461" s="58">
        <f t="shared" si="3"/>
        <v>0</v>
      </c>
      <c r="O461" s="64" t="str">
        <f t="shared" si="4"/>
        <v/>
      </c>
      <c r="P461" s="64">
        <f t="shared" si="5"/>
        <v>0</v>
      </c>
      <c r="Q461" s="64">
        <f t="shared" si="6"/>
        <v>0</v>
      </c>
      <c r="R461" s="68">
        <f t="shared" si="7"/>
        <v>0</v>
      </c>
      <c r="S461" s="68">
        <f t="shared" si="8"/>
        <v>0</v>
      </c>
      <c r="T461" s="71" t="str">
        <f t="shared" si="9"/>
        <v/>
      </c>
      <c r="U461" s="79" t="str">
        <f t="array" ref="U461">IF($B461="","",IF(INDEX('Your Portfolio Holdings'!$BW$7:$BW$156,match($D461,'Your Portfolio Holdings'!$B$7:$B$156,0),0)&gt;0,PRODUCT(IF(($D$5:$D$2004=$D461)*($C$5:$C$2004="Split")*($B$5:$B$2004&lt;=Dashboard!$C$2)*($B$5:$B$2004&gt;$B461),$J$5:$J$2004,1)),1))</f>
        <v/>
      </c>
      <c r="V461" s="79">
        <f t="shared" si="10"/>
        <v>0</v>
      </c>
      <c r="W461" s="79" t="str">
        <f t="array" ref="W461">IF($B461="","",IF(INDEX('Your Portfolio Holdings'!$BW$7:$BW$156,match($D461,'Your Portfolio Holdings'!$B$7:$B$156,0),0)&gt;0,PRODUCT(IF(($D$5:$D$2004=$D461)*($C$5:$C$2004="Split")*($B$5:$B$2004&lt;=Dashboard!$C$54)*($B$5:$B$2004&gt;$B461),$J$5:$J$2004,1)),1))</f>
        <v/>
      </c>
      <c r="X461" s="79">
        <f t="shared" si="11"/>
        <v>0</v>
      </c>
      <c r="Y461" s="79" t="str">
        <f t="array" ref="Y461">IF($B461="","",IF(INDEX('Your Portfolio Holdings'!$BW$7:$BW$156,match($D461,'Your Portfolio Holdings'!$B$7:$B$156,0),0)&gt;0,PRODUCT(IF(($D$5:$D$2004=$D461)*($C$5:$C$2004="Split")*($B$5:$B$2004&lt;=Dashboard!$C$55)*($B$5:$B$2004&gt;$B461),$J$5:$J$2004,1)),1))</f>
        <v/>
      </c>
      <c r="Z461" s="79">
        <f t="shared" si="12"/>
        <v>0</v>
      </c>
      <c r="AA461" s="79" t="str">
        <f>IF($B460="","",IF(AND($B461&gt;Dashboard!$C$54,$B461&lt;=Dashboard!$C$55,OR($C461="Buy",$C461="Sell",$C461="Dividend",$C461="Return of capital")),MAX(AA$5:AA460)+1,0))</f>
        <v/>
      </c>
      <c r="AB461" s="79" t="str">
        <f>if($B461="","",if($L461=Dashboard!$C$3,"n/a","Currency:"&amp;$L461&amp;Dashboard!$C$3))</f>
        <v/>
      </c>
      <c r="AC461" s="88" t="str">
        <f t="shared" si="13"/>
        <v/>
      </c>
      <c r="AD461" s="89">
        <f t="shared" si="14"/>
        <v>0</v>
      </c>
      <c r="AE461" s="90">
        <f t="shared" si="15"/>
        <v>0</v>
      </c>
    </row>
    <row r="462">
      <c r="A462" s="1"/>
      <c r="B462" s="404"/>
      <c r="C462" s="405"/>
      <c r="D462" s="405"/>
      <c r="E462" s="405"/>
      <c r="F462" s="406"/>
      <c r="G462" s="44">
        <f t="shared" si="1"/>
        <v>0</v>
      </c>
      <c r="H462" s="93"/>
      <c r="I462" s="92"/>
      <c r="J462" s="95"/>
      <c r="K462" s="1"/>
      <c r="L462" s="50" t="str">
        <f t="array" ref="L462">if($B462="","",index(Setup!$C$52:$C$201,match($D462,Setup!$B$52:$B$201,0),0))</f>
        <v/>
      </c>
      <c r="M462" s="52" t="str">
        <f t="shared" si="2"/>
        <v/>
      </c>
      <c r="N462" s="58">
        <f t="shared" si="3"/>
        <v>0</v>
      </c>
      <c r="O462" s="64" t="str">
        <f t="shared" si="4"/>
        <v/>
      </c>
      <c r="P462" s="64">
        <f t="shared" si="5"/>
        <v>0</v>
      </c>
      <c r="Q462" s="64">
        <f t="shared" si="6"/>
        <v>0</v>
      </c>
      <c r="R462" s="68">
        <f t="shared" si="7"/>
        <v>0</v>
      </c>
      <c r="S462" s="68">
        <f t="shared" si="8"/>
        <v>0</v>
      </c>
      <c r="T462" s="71" t="str">
        <f t="shared" si="9"/>
        <v/>
      </c>
      <c r="U462" s="79" t="str">
        <f t="array" ref="U462">IF($B462="","",IF(INDEX('Your Portfolio Holdings'!$BW$7:$BW$156,match($D462,'Your Portfolio Holdings'!$B$7:$B$156,0),0)&gt;0,PRODUCT(IF(($D$5:$D$2004=$D462)*($C$5:$C$2004="Split")*($B$5:$B$2004&lt;=Dashboard!$C$2)*($B$5:$B$2004&gt;$B462),$J$5:$J$2004,1)),1))</f>
        <v/>
      </c>
      <c r="V462" s="79">
        <f t="shared" si="10"/>
        <v>0</v>
      </c>
      <c r="W462" s="79" t="str">
        <f t="array" ref="W462">IF($B462="","",IF(INDEX('Your Portfolio Holdings'!$BW$7:$BW$156,match($D462,'Your Portfolio Holdings'!$B$7:$B$156,0),0)&gt;0,PRODUCT(IF(($D$5:$D$2004=$D462)*($C$5:$C$2004="Split")*($B$5:$B$2004&lt;=Dashboard!$C$54)*($B$5:$B$2004&gt;$B462),$J$5:$J$2004,1)),1))</f>
        <v/>
      </c>
      <c r="X462" s="79">
        <f t="shared" si="11"/>
        <v>0</v>
      </c>
      <c r="Y462" s="79" t="str">
        <f t="array" ref="Y462">IF($B462="","",IF(INDEX('Your Portfolio Holdings'!$BW$7:$BW$156,match($D462,'Your Portfolio Holdings'!$B$7:$B$156,0),0)&gt;0,PRODUCT(IF(($D$5:$D$2004=$D462)*($C$5:$C$2004="Split")*($B$5:$B$2004&lt;=Dashboard!$C$55)*($B$5:$B$2004&gt;$B462),$J$5:$J$2004,1)),1))</f>
        <v/>
      </c>
      <c r="Z462" s="79">
        <f t="shared" si="12"/>
        <v>0</v>
      </c>
      <c r="AA462" s="79" t="str">
        <f>IF($B461="","",IF(AND($B462&gt;Dashboard!$C$54,$B462&lt;=Dashboard!$C$55,OR($C462="Buy",$C462="Sell",$C462="Dividend",$C462="Return of capital")),MAX(AA$5:AA461)+1,0))</f>
        <v/>
      </c>
      <c r="AB462" s="79" t="str">
        <f>if($B462="","",if($L462=Dashboard!$C$3,"n/a","Currency:"&amp;$L462&amp;Dashboard!$C$3))</f>
        <v/>
      </c>
      <c r="AC462" s="88" t="str">
        <f t="shared" si="13"/>
        <v/>
      </c>
      <c r="AD462" s="89">
        <f t="shared" si="14"/>
        <v>0</v>
      </c>
      <c r="AE462" s="90">
        <f t="shared" si="15"/>
        <v>0</v>
      </c>
    </row>
    <row r="463">
      <c r="A463" s="1"/>
      <c r="B463" s="404"/>
      <c r="C463" s="405"/>
      <c r="D463" s="405"/>
      <c r="E463" s="405"/>
      <c r="F463" s="406"/>
      <c r="G463" s="44">
        <f t="shared" si="1"/>
        <v>0</v>
      </c>
      <c r="H463" s="93"/>
      <c r="I463" s="92"/>
      <c r="J463" s="95"/>
      <c r="K463" s="1"/>
      <c r="L463" s="50" t="str">
        <f t="array" ref="L463">if($B463="","",index(Setup!$C$52:$C$201,match($D463,Setup!$B$52:$B$201,0),0))</f>
        <v/>
      </c>
      <c r="M463" s="52" t="str">
        <f t="shared" si="2"/>
        <v/>
      </c>
      <c r="N463" s="58">
        <f t="shared" si="3"/>
        <v>0</v>
      </c>
      <c r="O463" s="64" t="str">
        <f t="shared" si="4"/>
        <v/>
      </c>
      <c r="P463" s="64">
        <f t="shared" si="5"/>
        <v>0</v>
      </c>
      <c r="Q463" s="64">
        <f t="shared" si="6"/>
        <v>0</v>
      </c>
      <c r="R463" s="68">
        <f t="shared" si="7"/>
        <v>0</v>
      </c>
      <c r="S463" s="68">
        <f t="shared" si="8"/>
        <v>0</v>
      </c>
      <c r="T463" s="71" t="str">
        <f t="shared" si="9"/>
        <v/>
      </c>
      <c r="U463" s="79" t="str">
        <f t="array" ref="U463">IF($B463="","",IF(INDEX('Your Portfolio Holdings'!$BW$7:$BW$156,match($D463,'Your Portfolio Holdings'!$B$7:$B$156,0),0)&gt;0,PRODUCT(IF(($D$5:$D$2004=$D463)*($C$5:$C$2004="Split")*($B$5:$B$2004&lt;=Dashboard!$C$2)*($B$5:$B$2004&gt;$B463),$J$5:$J$2004,1)),1))</f>
        <v/>
      </c>
      <c r="V463" s="79">
        <f t="shared" si="10"/>
        <v>0</v>
      </c>
      <c r="W463" s="79" t="str">
        <f t="array" ref="W463">IF($B463="","",IF(INDEX('Your Portfolio Holdings'!$BW$7:$BW$156,match($D463,'Your Portfolio Holdings'!$B$7:$B$156,0),0)&gt;0,PRODUCT(IF(($D$5:$D$2004=$D463)*($C$5:$C$2004="Split")*($B$5:$B$2004&lt;=Dashboard!$C$54)*($B$5:$B$2004&gt;$B463),$J$5:$J$2004,1)),1))</f>
        <v/>
      </c>
      <c r="X463" s="79">
        <f t="shared" si="11"/>
        <v>0</v>
      </c>
      <c r="Y463" s="79" t="str">
        <f t="array" ref="Y463">IF($B463="","",IF(INDEX('Your Portfolio Holdings'!$BW$7:$BW$156,match($D463,'Your Portfolio Holdings'!$B$7:$B$156,0),0)&gt;0,PRODUCT(IF(($D$5:$D$2004=$D463)*($C$5:$C$2004="Split")*($B$5:$B$2004&lt;=Dashboard!$C$55)*($B$5:$B$2004&gt;$B463),$J$5:$J$2004,1)),1))</f>
        <v/>
      </c>
      <c r="Z463" s="79">
        <f t="shared" si="12"/>
        <v>0</v>
      </c>
      <c r="AA463" s="79" t="str">
        <f>IF($B462="","",IF(AND($B463&gt;Dashboard!$C$54,$B463&lt;=Dashboard!$C$55,OR($C463="Buy",$C463="Sell",$C463="Dividend",$C463="Return of capital")),MAX(AA$5:AA462)+1,0))</f>
        <v/>
      </c>
      <c r="AB463" s="79" t="str">
        <f>if($B463="","",if($L463=Dashboard!$C$3,"n/a","Currency:"&amp;$L463&amp;Dashboard!$C$3))</f>
        <v/>
      </c>
      <c r="AC463" s="88" t="str">
        <f t="shared" si="13"/>
        <v/>
      </c>
      <c r="AD463" s="89">
        <f t="shared" si="14"/>
        <v>0</v>
      </c>
      <c r="AE463" s="90">
        <f t="shared" si="15"/>
        <v>0</v>
      </c>
    </row>
    <row r="464">
      <c r="A464" s="1"/>
      <c r="B464" s="404"/>
      <c r="C464" s="405"/>
      <c r="D464" s="405"/>
      <c r="E464" s="405"/>
      <c r="F464" s="406"/>
      <c r="G464" s="44">
        <f t="shared" si="1"/>
        <v>0</v>
      </c>
      <c r="H464" s="93"/>
      <c r="I464" s="92"/>
      <c r="J464" s="95"/>
      <c r="K464" s="1"/>
      <c r="L464" s="50" t="str">
        <f t="array" ref="L464">if($B464="","",index(Setup!$C$52:$C$201,match($D464,Setup!$B$52:$B$201,0),0))</f>
        <v/>
      </c>
      <c r="M464" s="52" t="str">
        <f t="shared" si="2"/>
        <v/>
      </c>
      <c r="N464" s="58">
        <f t="shared" si="3"/>
        <v>0</v>
      </c>
      <c r="O464" s="64" t="str">
        <f t="shared" si="4"/>
        <v/>
      </c>
      <c r="P464" s="64">
        <f t="shared" si="5"/>
        <v>0</v>
      </c>
      <c r="Q464" s="64">
        <f t="shared" si="6"/>
        <v>0</v>
      </c>
      <c r="R464" s="68">
        <f t="shared" si="7"/>
        <v>0</v>
      </c>
      <c r="S464" s="68">
        <f t="shared" si="8"/>
        <v>0</v>
      </c>
      <c r="T464" s="71" t="str">
        <f t="shared" si="9"/>
        <v/>
      </c>
      <c r="U464" s="79" t="str">
        <f t="array" ref="U464">IF($B464="","",IF(INDEX('Your Portfolio Holdings'!$BW$7:$BW$156,match($D464,'Your Portfolio Holdings'!$B$7:$B$156,0),0)&gt;0,PRODUCT(IF(($D$5:$D$2004=$D464)*($C$5:$C$2004="Split")*($B$5:$B$2004&lt;=Dashboard!$C$2)*($B$5:$B$2004&gt;$B464),$J$5:$J$2004,1)),1))</f>
        <v/>
      </c>
      <c r="V464" s="79">
        <f t="shared" si="10"/>
        <v>0</v>
      </c>
      <c r="W464" s="79" t="str">
        <f t="array" ref="W464">IF($B464="","",IF(INDEX('Your Portfolio Holdings'!$BW$7:$BW$156,match($D464,'Your Portfolio Holdings'!$B$7:$B$156,0),0)&gt;0,PRODUCT(IF(($D$5:$D$2004=$D464)*($C$5:$C$2004="Split")*($B$5:$B$2004&lt;=Dashboard!$C$54)*($B$5:$B$2004&gt;$B464),$J$5:$J$2004,1)),1))</f>
        <v/>
      </c>
      <c r="X464" s="79">
        <f t="shared" si="11"/>
        <v>0</v>
      </c>
      <c r="Y464" s="79" t="str">
        <f t="array" ref="Y464">IF($B464="","",IF(INDEX('Your Portfolio Holdings'!$BW$7:$BW$156,match($D464,'Your Portfolio Holdings'!$B$7:$B$156,0),0)&gt;0,PRODUCT(IF(($D$5:$D$2004=$D464)*($C$5:$C$2004="Split")*($B$5:$B$2004&lt;=Dashboard!$C$55)*($B$5:$B$2004&gt;$B464),$J$5:$J$2004,1)),1))</f>
        <v/>
      </c>
      <c r="Z464" s="79">
        <f t="shared" si="12"/>
        <v>0</v>
      </c>
      <c r="AA464" s="79" t="str">
        <f>IF($B463="","",IF(AND($B464&gt;Dashboard!$C$54,$B464&lt;=Dashboard!$C$55,OR($C464="Buy",$C464="Sell",$C464="Dividend",$C464="Return of capital")),MAX(AA$5:AA463)+1,0))</f>
        <v/>
      </c>
      <c r="AB464" s="79" t="str">
        <f>if($B464="","",if($L464=Dashboard!$C$3,"n/a","Currency:"&amp;$L464&amp;Dashboard!$C$3))</f>
        <v/>
      </c>
      <c r="AC464" s="88" t="str">
        <f t="shared" si="13"/>
        <v/>
      </c>
      <c r="AD464" s="89">
        <f t="shared" si="14"/>
        <v>0</v>
      </c>
      <c r="AE464" s="90">
        <f t="shared" si="15"/>
        <v>0</v>
      </c>
    </row>
    <row r="465">
      <c r="A465" s="1"/>
      <c r="B465" s="404"/>
      <c r="C465" s="405"/>
      <c r="D465" s="405"/>
      <c r="E465" s="405"/>
      <c r="F465" s="406"/>
      <c r="G465" s="44">
        <f t="shared" si="1"/>
        <v>0</v>
      </c>
      <c r="H465" s="93"/>
      <c r="I465" s="92"/>
      <c r="J465" s="95"/>
      <c r="K465" s="1"/>
      <c r="L465" s="50" t="str">
        <f t="array" ref="L465">if($B465="","",index(Setup!$C$52:$C$201,match($D465,Setup!$B$52:$B$201,0),0))</f>
        <v/>
      </c>
      <c r="M465" s="52" t="str">
        <f t="shared" si="2"/>
        <v/>
      </c>
      <c r="N465" s="58">
        <f t="shared" si="3"/>
        <v>0</v>
      </c>
      <c r="O465" s="64" t="str">
        <f t="shared" si="4"/>
        <v/>
      </c>
      <c r="P465" s="64">
        <f t="shared" si="5"/>
        <v>0</v>
      </c>
      <c r="Q465" s="64">
        <f t="shared" si="6"/>
        <v>0</v>
      </c>
      <c r="R465" s="68">
        <f t="shared" si="7"/>
        <v>0</v>
      </c>
      <c r="S465" s="68">
        <f t="shared" si="8"/>
        <v>0</v>
      </c>
      <c r="T465" s="71" t="str">
        <f t="shared" si="9"/>
        <v/>
      </c>
      <c r="U465" s="79" t="str">
        <f t="array" ref="U465">IF($B465="","",IF(INDEX('Your Portfolio Holdings'!$BW$7:$BW$156,match($D465,'Your Portfolio Holdings'!$B$7:$B$156,0),0)&gt;0,PRODUCT(IF(($D$5:$D$2004=$D465)*($C$5:$C$2004="Split")*($B$5:$B$2004&lt;=Dashboard!$C$2)*($B$5:$B$2004&gt;$B465),$J$5:$J$2004,1)),1))</f>
        <v/>
      </c>
      <c r="V465" s="79">
        <f t="shared" si="10"/>
        <v>0</v>
      </c>
      <c r="W465" s="79" t="str">
        <f t="array" ref="W465">IF($B465="","",IF(INDEX('Your Portfolio Holdings'!$BW$7:$BW$156,match($D465,'Your Portfolio Holdings'!$B$7:$B$156,0),0)&gt;0,PRODUCT(IF(($D$5:$D$2004=$D465)*($C$5:$C$2004="Split")*($B$5:$B$2004&lt;=Dashboard!$C$54)*($B$5:$B$2004&gt;$B465),$J$5:$J$2004,1)),1))</f>
        <v/>
      </c>
      <c r="X465" s="79">
        <f t="shared" si="11"/>
        <v>0</v>
      </c>
      <c r="Y465" s="79" t="str">
        <f t="array" ref="Y465">IF($B465="","",IF(INDEX('Your Portfolio Holdings'!$BW$7:$BW$156,match($D465,'Your Portfolio Holdings'!$B$7:$B$156,0),0)&gt;0,PRODUCT(IF(($D$5:$D$2004=$D465)*($C$5:$C$2004="Split")*($B$5:$B$2004&lt;=Dashboard!$C$55)*($B$5:$B$2004&gt;$B465),$J$5:$J$2004,1)),1))</f>
        <v/>
      </c>
      <c r="Z465" s="79">
        <f t="shared" si="12"/>
        <v>0</v>
      </c>
      <c r="AA465" s="79" t="str">
        <f>IF($B464="","",IF(AND($B465&gt;Dashboard!$C$54,$B465&lt;=Dashboard!$C$55,OR($C465="Buy",$C465="Sell",$C465="Dividend",$C465="Return of capital")),MAX(AA$5:AA464)+1,0))</f>
        <v/>
      </c>
      <c r="AB465" s="79" t="str">
        <f>if($B465="","",if($L465=Dashboard!$C$3,"n/a","Currency:"&amp;$L465&amp;Dashboard!$C$3))</f>
        <v/>
      </c>
      <c r="AC465" s="88" t="str">
        <f t="shared" si="13"/>
        <v/>
      </c>
      <c r="AD465" s="89">
        <f t="shared" si="14"/>
        <v>0</v>
      </c>
      <c r="AE465" s="90">
        <f t="shared" si="15"/>
        <v>0</v>
      </c>
    </row>
    <row r="466">
      <c r="A466" s="1"/>
      <c r="B466" s="404"/>
      <c r="C466" s="405"/>
      <c r="D466" s="405"/>
      <c r="E466" s="405"/>
      <c r="F466" s="406"/>
      <c r="G466" s="44">
        <f t="shared" si="1"/>
        <v>0</v>
      </c>
      <c r="H466" s="93"/>
      <c r="I466" s="92"/>
      <c r="J466" s="95"/>
      <c r="K466" s="1"/>
      <c r="L466" s="50" t="str">
        <f t="array" ref="L466">if($B466="","",index(Setup!$C$52:$C$201,match($D466,Setup!$B$52:$B$201,0),0))</f>
        <v/>
      </c>
      <c r="M466" s="52" t="str">
        <f t="shared" si="2"/>
        <v/>
      </c>
      <c r="N466" s="58">
        <f t="shared" si="3"/>
        <v>0</v>
      </c>
      <c r="O466" s="64" t="str">
        <f t="shared" si="4"/>
        <v/>
      </c>
      <c r="P466" s="64">
        <f t="shared" si="5"/>
        <v>0</v>
      </c>
      <c r="Q466" s="64">
        <f t="shared" si="6"/>
        <v>0</v>
      </c>
      <c r="R466" s="68">
        <f t="shared" si="7"/>
        <v>0</v>
      </c>
      <c r="S466" s="68">
        <f t="shared" si="8"/>
        <v>0</v>
      </c>
      <c r="T466" s="71" t="str">
        <f t="shared" si="9"/>
        <v/>
      </c>
      <c r="U466" s="79" t="str">
        <f t="array" ref="U466">IF($B466="","",IF(INDEX('Your Portfolio Holdings'!$BW$7:$BW$156,match($D466,'Your Portfolio Holdings'!$B$7:$B$156,0),0)&gt;0,PRODUCT(IF(($D$5:$D$2004=$D466)*($C$5:$C$2004="Split")*($B$5:$B$2004&lt;=Dashboard!$C$2)*($B$5:$B$2004&gt;$B466),$J$5:$J$2004,1)),1))</f>
        <v/>
      </c>
      <c r="V466" s="79">
        <f t="shared" si="10"/>
        <v>0</v>
      </c>
      <c r="W466" s="79" t="str">
        <f t="array" ref="W466">IF($B466="","",IF(INDEX('Your Portfolio Holdings'!$BW$7:$BW$156,match($D466,'Your Portfolio Holdings'!$B$7:$B$156,0),0)&gt;0,PRODUCT(IF(($D$5:$D$2004=$D466)*($C$5:$C$2004="Split")*($B$5:$B$2004&lt;=Dashboard!$C$54)*($B$5:$B$2004&gt;$B466),$J$5:$J$2004,1)),1))</f>
        <v/>
      </c>
      <c r="X466" s="79">
        <f t="shared" si="11"/>
        <v>0</v>
      </c>
      <c r="Y466" s="79" t="str">
        <f t="array" ref="Y466">IF($B466="","",IF(INDEX('Your Portfolio Holdings'!$BW$7:$BW$156,match($D466,'Your Portfolio Holdings'!$B$7:$B$156,0),0)&gt;0,PRODUCT(IF(($D$5:$D$2004=$D466)*($C$5:$C$2004="Split")*($B$5:$B$2004&lt;=Dashboard!$C$55)*($B$5:$B$2004&gt;$B466),$J$5:$J$2004,1)),1))</f>
        <v/>
      </c>
      <c r="Z466" s="79">
        <f t="shared" si="12"/>
        <v>0</v>
      </c>
      <c r="AA466" s="79" t="str">
        <f>IF($B465="","",IF(AND($B466&gt;Dashboard!$C$54,$B466&lt;=Dashboard!$C$55,OR($C466="Buy",$C466="Sell",$C466="Dividend",$C466="Return of capital")),MAX(AA$5:AA465)+1,0))</f>
        <v/>
      </c>
      <c r="AB466" s="79" t="str">
        <f>if($B466="","",if($L466=Dashboard!$C$3,"n/a","Currency:"&amp;$L466&amp;Dashboard!$C$3))</f>
        <v/>
      </c>
      <c r="AC466" s="88" t="str">
        <f t="shared" si="13"/>
        <v/>
      </c>
      <c r="AD466" s="89">
        <f t="shared" si="14"/>
        <v>0</v>
      </c>
      <c r="AE466" s="90">
        <f t="shared" si="15"/>
        <v>0</v>
      </c>
    </row>
    <row r="467">
      <c r="A467" s="1"/>
      <c r="B467" s="404"/>
      <c r="C467" s="405"/>
      <c r="D467" s="405"/>
      <c r="E467" s="405"/>
      <c r="F467" s="406"/>
      <c r="G467" s="44">
        <f t="shared" si="1"/>
        <v>0</v>
      </c>
      <c r="H467" s="93"/>
      <c r="I467" s="92"/>
      <c r="J467" s="95"/>
      <c r="K467" s="1"/>
      <c r="L467" s="50" t="str">
        <f t="array" ref="L467">if($B467="","",index(Setup!$C$52:$C$201,match($D467,Setup!$B$52:$B$201,0),0))</f>
        <v/>
      </c>
      <c r="M467" s="52" t="str">
        <f t="shared" si="2"/>
        <v/>
      </c>
      <c r="N467" s="58">
        <f t="shared" si="3"/>
        <v>0</v>
      </c>
      <c r="O467" s="64" t="str">
        <f t="shared" si="4"/>
        <v/>
      </c>
      <c r="P467" s="64">
        <f t="shared" si="5"/>
        <v>0</v>
      </c>
      <c r="Q467" s="64">
        <f t="shared" si="6"/>
        <v>0</v>
      </c>
      <c r="R467" s="68">
        <f t="shared" si="7"/>
        <v>0</v>
      </c>
      <c r="S467" s="68">
        <f t="shared" si="8"/>
        <v>0</v>
      </c>
      <c r="T467" s="71" t="str">
        <f t="shared" si="9"/>
        <v/>
      </c>
      <c r="U467" s="79" t="str">
        <f t="array" ref="U467">IF($B467="","",IF(INDEX('Your Portfolio Holdings'!$BW$7:$BW$156,match($D467,'Your Portfolio Holdings'!$B$7:$B$156,0),0)&gt;0,PRODUCT(IF(($D$5:$D$2004=$D467)*($C$5:$C$2004="Split")*($B$5:$B$2004&lt;=Dashboard!$C$2)*($B$5:$B$2004&gt;$B467),$J$5:$J$2004,1)),1))</f>
        <v/>
      </c>
      <c r="V467" s="79">
        <f t="shared" si="10"/>
        <v>0</v>
      </c>
      <c r="W467" s="79" t="str">
        <f t="array" ref="W467">IF($B467="","",IF(INDEX('Your Portfolio Holdings'!$BW$7:$BW$156,match($D467,'Your Portfolio Holdings'!$B$7:$B$156,0),0)&gt;0,PRODUCT(IF(($D$5:$D$2004=$D467)*($C$5:$C$2004="Split")*($B$5:$B$2004&lt;=Dashboard!$C$54)*($B$5:$B$2004&gt;$B467),$J$5:$J$2004,1)),1))</f>
        <v/>
      </c>
      <c r="X467" s="79">
        <f t="shared" si="11"/>
        <v>0</v>
      </c>
      <c r="Y467" s="79" t="str">
        <f t="array" ref="Y467">IF($B467="","",IF(INDEX('Your Portfolio Holdings'!$BW$7:$BW$156,match($D467,'Your Portfolio Holdings'!$B$7:$B$156,0),0)&gt;0,PRODUCT(IF(($D$5:$D$2004=$D467)*($C$5:$C$2004="Split")*($B$5:$B$2004&lt;=Dashboard!$C$55)*($B$5:$B$2004&gt;$B467),$J$5:$J$2004,1)),1))</f>
        <v/>
      </c>
      <c r="Z467" s="79">
        <f t="shared" si="12"/>
        <v>0</v>
      </c>
      <c r="AA467" s="79" t="str">
        <f>IF($B466="","",IF(AND($B467&gt;Dashboard!$C$54,$B467&lt;=Dashboard!$C$55,OR($C467="Buy",$C467="Sell",$C467="Dividend",$C467="Return of capital")),MAX(AA$5:AA466)+1,0))</f>
        <v/>
      </c>
      <c r="AB467" s="79" t="str">
        <f>if($B467="","",if($L467=Dashboard!$C$3,"n/a","Currency:"&amp;$L467&amp;Dashboard!$C$3))</f>
        <v/>
      </c>
      <c r="AC467" s="88" t="str">
        <f t="shared" si="13"/>
        <v/>
      </c>
      <c r="AD467" s="89">
        <f t="shared" si="14"/>
        <v>0</v>
      </c>
      <c r="AE467" s="90">
        <f t="shared" si="15"/>
        <v>0</v>
      </c>
    </row>
    <row r="468">
      <c r="A468" s="1"/>
      <c r="B468" s="404"/>
      <c r="C468" s="405"/>
      <c r="D468" s="405"/>
      <c r="E468" s="405"/>
      <c r="F468" s="406"/>
      <c r="G468" s="44">
        <f t="shared" si="1"/>
        <v>0</v>
      </c>
      <c r="H468" s="93"/>
      <c r="I468" s="92"/>
      <c r="J468" s="95"/>
      <c r="K468" s="1"/>
      <c r="L468" s="50" t="str">
        <f t="array" ref="L468">if($B468="","",index(Setup!$C$52:$C$201,match($D468,Setup!$B$52:$B$201,0),0))</f>
        <v/>
      </c>
      <c r="M468" s="52" t="str">
        <f t="shared" si="2"/>
        <v/>
      </c>
      <c r="N468" s="58">
        <f t="shared" si="3"/>
        <v>0</v>
      </c>
      <c r="O468" s="64" t="str">
        <f t="shared" si="4"/>
        <v/>
      </c>
      <c r="P468" s="64">
        <f t="shared" si="5"/>
        <v>0</v>
      </c>
      <c r="Q468" s="64">
        <f t="shared" si="6"/>
        <v>0</v>
      </c>
      <c r="R468" s="68">
        <f t="shared" si="7"/>
        <v>0</v>
      </c>
      <c r="S468" s="68">
        <f t="shared" si="8"/>
        <v>0</v>
      </c>
      <c r="T468" s="71" t="str">
        <f t="shared" si="9"/>
        <v/>
      </c>
      <c r="U468" s="79" t="str">
        <f t="array" ref="U468">IF($B468="","",IF(INDEX('Your Portfolio Holdings'!$BW$7:$BW$156,match($D468,'Your Portfolio Holdings'!$B$7:$B$156,0),0)&gt;0,PRODUCT(IF(($D$5:$D$2004=$D468)*($C$5:$C$2004="Split")*($B$5:$B$2004&lt;=Dashboard!$C$2)*($B$5:$B$2004&gt;$B468),$J$5:$J$2004,1)),1))</f>
        <v/>
      </c>
      <c r="V468" s="79">
        <f t="shared" si="10"/>
        <v>0</v>
      </c>
      <c r="W468" s="79" t="str">
        <f t="array" ref="W468">IF($B468="","",IF(INDEX('Your Portfolio Holdings'!$BW$7:$BW$156,match($D468,'Your Portfolio Holdings'!$B$7:$B$156,0),0)&gt;0,PRODUCT(IF(($D$5:$D$2004=$D468)*($C$5:$C$2004="Split")*($B$5:$B$2004&lt;=Dashboard!$C$54)*($B$5:$B$2004&gt;$B468),$J$5:$J$2004,1)),1))</f>
        <v/>
      </c>
      <c r="X468" s="79">
        <f t="shared" si="11"/>
        <v>0</v>
      </c>
      <c r="Y468" s="79" t="str">
        <f t="array" ref="Y468">IF($B468="","",IF(INDEX('Your Portfolio Holdings'!$BW$7:$BW$156,match($D468,'Your Portfolio Holdings'!$B$7:$B$156,0),0)&gt;0,PRODUCT(IF(($D$5:$D$2004=$D468)*($C$5:$C$2004="Split")*($B$5:$B$2004&lt;=Dashboard!$C$55)*($B$5:$B$2004&gt;$B468),$J$5:$J$2004,1)),1))</f>
        <v/>
      </c>
      <c r="Z468" s="79">
        <f t="shared" si="12"/>
        <v>0</v>
      </c>
      <c r="AA468" s="79" t="str">
        <f>IF($B467="","",IF(AND($B468&gt;Dashboard!$C$54,$B468&lt;=Dashboard!$C$55,OR($C468="Buy",$C468="Sell",$C468="Dividend",$C468="Return of capital")),MAX(AA$5:AA467)+1,0))</f>
        <v/>
      </c>
      <c r="AB468" s="79" t="str">
        <f>if($B468="","",if($L468=Dashboard!$C$3,"n/a","Currency:"&amp;$L468&amp;Dashboard!$C$3))</f>
        <v/>
      </c>
      <c r="AC468" s="88" t="str">
        <f t="shared" si="13"/>
        <v/>
      </c>
      <c r="AD468" s="89">
        <f t="shared" si="14"/>
        <v>0</v>
      </c>
      <c r="AE468" s="90">
        <f t="shared" si="15"/>
        <v>0</v>
      </c>
    </row>
    <row r="469">
      <c r="A469" s="1"/>
      <c r="B469" s="404"/>
      <c r="C469" s="405"/>
      <c r="D469" s="405"/>
      <c r="E469" s="405"/>
      <c r="F469" s="406"/>
      <c r="G469" s="44">
        <f t="shared" si="1"/>
        <v>0</v>
      </c>
      <c r="H469" s="93"/>
      <c r="I469" s="92"/>
      <c r="J469" s="95"/>
      <c r="K469" s="1"/>
      <c r="L469" s="50" t="str">
        <f t="array" ref="L469">if($B469="","",index(Setup!$C$52:$C$201,match($D469,Setup!$B$52:$B$201,0),0))</f>
        <v/>
      </c>
      <c r="M469" s="52" t="str">
        <f t="shared" si="2"/>
        <v/>
      </c>
      <c r="N469" s="58">
        <f t="shared" si="3"/>
        <v>0</v>
      </c>
      <c r="O469" s="64" t="str">
        <f t="shared" si="4"/>
        <v/>
      </c>
      <c r="P469" s="64">
        <f t="shared" si="5"/>
        <v>0</v>
      </c>
      <c r="Q469" s="64">
        <f t="shared" si="6"/>
        <v>0</v>
      </c>
      <c r="R469" s="68">
        <f t="shared" si="7"/>
        <v>0</v>
      </c>
      <c r="S469" s="68">
        <f t="shared" si="8"/>
        <v>0</v>
      </c>
      <c r="T469" s="71" t="str">
        <f t="shared" si="9"/>
        <v/>
      </c>
      <c r="U469" s="79" t="str">
        <f t="array" ref="U469">IF($B469="","",IF(INDEX('Your Portfolio Holdings'!$BW$7:$BW$156,match($D469,'Your Portfolio Holdings'!$B$7:$B$156,0),0)&gt;0,PRODUCT(IF(($D$5:$D$2004=$D469)*($C$5:$C$2004="Split")*($B$5:$B$2004&lt;=Dashboard!$C$2)*($B$5:$B$2004&gt;$B469),$J$5:$J$2004,1)),1))</f>
        <v/>
      </c>
      <c r="V469" s="79">
        <f t="shared" si="10"/>
        <v>0</v>
      </c>
      <c r="W469" s="79" t="str">
        <f t="array" ref="W469">IF($B469="","",IF(INDEX('Your Portfolio Holdings'!$BW$7:$BW$156,match($D469,'Your Portfolio Holdings'!$B$7:$B$156,0),0)&gt;0,PRODUCT(IF(($D$5:$D$2004=$D469)*($C$5:$C$2004="Split")*($B$5:$B$2004&lt;=Dashboard!$C$54)*($B$5:$B$2004&gt;$B469),$J$5:$J$2004,1)),1))</f>
        <v/>
      </c>
      <c r="X469" s="79">
        <f t="shared" si="11"/>
        <v>0</v>
      </c>
      <c r="Y469" s="79" t="str">
        <f t="array" ref="Y469">IF($B469="","",IF(INDEX('Your Portfolio Holdings'!$BW$7:$BW$156,match($D469,'Your Portfolio Holdings'!$B$7:$B$156,0),0)&gt;0,PRODUCT(IF(($D$5:$D$2004=$D469)*($C$5:$C$2004="Split")*($B$5:$B$2004&lt;=Dashboard!$C$55)*($B$5:$B$2004&gt;$B469),$J$5:$J$2004,1)),1))</f>
        <v/>
      </c>
      <c r="Z469" s="79">
        <f t="shared" si="12"/>
        <v>0</v>
      </c>
      <c r="AA469" s="79" t="str">
        <f>IF($B468="","",IF(AND($B469&gt;Dashboard!$C$54,$B469&lt;=Dashboard!$C$55,OR($C469="Buy",$C469="Sell",$C469="Dividend",$C469="Return of capital")),MAX(AA$5:AA468)+1,0))</f>
        <v/>
      </c>
      <c r="AB469" s="79" t="str">
        <f>if($B469="","",if($L469=Dashboard!$C$3,"n/a","Currency:"&amp;$L469&amp;Dashboard!$C$3))</f>
        <v/>
      </c>
      <c r="AC469" s="88" t="str">
        <f t="shared" si="13"/>
        <v/>
      </c>
      <c r="AD469" s="89">
        <f t="shared" si="14"/>
        <v>0</v>
      </c>
      <c r="AE469" s="90">
        <f t="shared" si="15"/>
        <v>0</v>
      </c>
    </row>
    <row r="470">
      <c r="A470" s="1"/>
      <c r="B470" s="404"/>
      <c r="C470" s="405"/>
      <c r="D470" s="405"/>
      <c r="E470" s="405"/>
      <c r="F470" s="406"/>
      <c r="G470" s="44">
        <f t="shared" si="1"/>
        <v>0</v>
      </c>
      <c r="H470" s="93"/>
      <c r="I470" s="92"/>
      <c r="J470" s="95"/>
      <c r="K470" s="1"/>
      <c r="L470" s="50" t="str">
        <f t="array" ref="L470">if($B470="","",index(Setup!$C$52:$C$201,match($D470,Setup!$B$52:$B$201,0),0))</f>
        <v/>
      </c>
      <c r="M470" s="52" t="str">
        <f t="shared" si="2"/>
        <v/>
      </c>
      <c r="N470" s="58">
        <f t="shared" si="3"/>
        <v>0</v>
      </c>
      <c r="O470" s="64" t="str">
        <f t="shared" si="4"/>
        <v/>
      </c>
      <c r="P470" s="64">
        <f t="shared" si="5"/>
        <v>0</v>
      </c>
      <c r="Q470" s="64">
        <f t="shared" si="6"/>
        <v>0</v>
      </c>
      <c r="R470" s="68">
        <f t="shared" si="7"/>
        <v>0</v>
      </c>
      <c r="S470" s="68">
        <f t="shared" si="8"/>
        <v>0</v>
      </c>
      <c r="T470" s="71" t="str">
        <f t="shared" si="9"/>
        <v/>
      </c>
      <c r="U470" s="79" t="str">
        <f t="array" ref="U470">IF($B470="","",IF(INDEX('Your Portfolio Holdings'!$BW$7:$BW$156,match($D470,'Your Portfolio Holdings'!$B$7:$B$156,0),0)&gt;0,PRODUCT(IF(($D$5:$D$2004=$D470)*($C$5:$C$2004="Split")*($B$5:$B$2004&lt;=Dashboard!$C$2)*($B$5:$B$2004&gt;$B470),$J$5:$J$2004,1)),1))</f>
        <v/>
      </c>
      <c r="V470" s="79">
        <f t="shared" si="10"/>
        <v>0</v>
      </c>
      <c r="W470" s="79" t="str">
        <f t="array" ref="W470">IF($B470="","",IF(INDEX('Your Portfolio Holdings'!$BW$7:$BW$156,match($D470,'Your Portfolio Holdings'!$B$7:$B$156,0),0)&gt;0,PRODUCT(IF(($D$5:$D$2004=$D470)*($C$5:$C$2004="Split")*($B$5:$B$2004&lt;=Dashboard!$C$54)*($B$5:$B$2004&gt;$B470),$J$5:$J$2004,1)),1))</f>
        <v/>
      </c>
      <c r="X470" s="79">
        <f t="shared" si="11"/>
        <v>0</v>
      </c>
      <c r="Y470" s="79" t="str">
        <f t="array" ref="Y470">IF($B470="","",IF(INDEX('Your Portfolio Holdings'!$BW$7:$BW$156,match($D470,'Your Portfolio Holdings'!$B$7:$B$156,0),0)&gt;0,PRODUCT(IF(($D$5:$D$2004=$D470)*($C$5:$C$2004="Split")*($B$5:$B$2004&lt;=Dashboard!$C$55)*($B$5:$B$2004&gt;$B470),$J$5:$J$2004,1)),1))</f>
        <v/>
      </c>
      <c r="Z470" s="79">
        <f t="shared" si="12"/>
        <v>0</v>
      </c>
      <c r="AA470" s="79" t="str">
        <f>IF($B469="","",IF(AND($B470&gt;Dashboard!$C$54,$B470&lt;=Dashboard!$C$55,OR($C470="Buy",$C470="Sell",$C470="Dividend",$C470="Return of capital")),MAX(AA$5:AA469)+1,0))</f>
        <v/>
      </c>
      <c r="AB470" s="79" t="str">
        <f>if($B470="","",if($L470=Dashboard!$C$3,"n/a","Currency:"&amp;$L470&amp;Dashboard!$C$3))</f>
        <v/>
      </c>
      <c r="AC470" s="88" t="str">
        <f t="shared" si="13"/>
        <v/>
      </c>
      <c r="AD470" s="89">
        <f t="shared" si="14"/>
        <v>0</v>
      </c>
      <c r="AE470" s="90">
        <f t="shared" si="15"/>
        <v>0</v>
      </c>
    </row>
    <row r="471">
      <c r="A471" s="1"/>
      <c r="B471" s="404"/>
      <c r="C471" s="405"/>
      <c r="D471" s="405"/>
      <c r="E471" s="405"/>
      <c r="F471" s="406"/>
      <c r="G471" s="44">
        <f t="shared" si="1"/>
        <v>0</v>
      </c>
      <c r="H471" s="93"/>
      <c r="I471" s="92"/>
      <c r="J471" s="95"/>
      <c r="K471" s="1"/>
      <c r="L471" s="50" t="str">
        <f t="array" ref="L471">if($B471="","",index(Setup!$C$52:$C$201,match($D471,Setup!$B$52:$B$201,0),0))</f>
        <v/>
      </c>
      <c r="M471" s="52" t="str">
        <f t="shared" si="2"/>
        <v/>
      </c>
      <c r="N471" s="58">
        <f t="shared" si="3"/>
        <v>0</v>
      </c>
      <c r="O471" s="64" t="str">
        <f t="shared" si="4"/>
        <v/>
      </c>
      <c r="P471" s="64">
        <f t="shared" si="5"/>
        <v>0</v>
      </c>
      <c r="Q471" s="64">
        <f t="shared" si="6"/>
        <v>0</v>
      </c>
      <c r="R471" s="68">
        <f t="shared" si="7"/>
        <v>0</v>
      </c>
      <c r="S471" s="68">
        <f t="shared" si="8"/>
        <v>0</v>
      </c>
      <c r="T471" s="71" t="str">
        <f t="shared" si="9"/>
        <v/>
      </c>
      <c r="U471" s="79" t="str">
        <f t="array" ref="U471">IF($B471="","",IF(INDEX('Your Portfolio Holdings'!$BW$7:$BW$156,match($D471,'Your Portfolio Holdings'!$B$7:$B$156,0),0)&gt;0,PRODUCT(IF(($D$5:$D$2004=$D471)*($C$5:$C$2004="Split")*($B$5:$B$2004&lt;=Dashboard!$C$2)*($B$5:$B$2004&gt;$B471),$J$5:$J$2004,1)),1))</f>
        <v/>
      </c>
      <c r="V471" s="79">
        <f t="shared" si="10"/>
        <v>0</v>
      </c>
      <c r="W471" s="79" t="str">
        <f t="array" ref="W471">IF($B471="","",IF(INDEX('Your Portfolio Holdings'!$BW$7:$BW$156,match($D471,'Your Portfolio Holdings'!$B$7:$B$156,0),0)&gt;0,PRODUCT(IF(($D$5:$D$2004=$D471)*($C$5:$C$2004="Split")*($B$5:$B$2004&lt;=Dashboard!$C$54)*($B$5:$B$2004&gt;$B471),$J$5:$J$2004,1)),1))</f>
        <v/>
      </c>
      <c r="X471" s="79">
        <f t="shared" si="11"/>
        <v>0</v>
      </c>
      <c r="Y471" s="79" t="str">
        <f t="array" ref="Y471">IF($B471="","",IF(INDEX('Your Portfolio Holdings'!$BW$7:$BW$156,match($D471,'Your Portfolio Holdings'!$B$7:$B$156,0),0)&gt;0,PRODUCT(IF(($D$5:$D$2004=$D471)*($C$5:$C$2004="Split")*($B$5:$B$2004&lt;=Dashboard!$C$55)*($B$5:$B$2004&gt;$B471),$J$5:$J$2004,1)),1))</f>
        <v/>
      </c>
      <c r="Z471" s="79">
        <f t="shared" si="12"/>
        <v>0</v>
      </c>
      <c r="AA471" s="79" t="str">
        <f>IF($B470="","",IF(AND($B471&gt;Dashboard!$C$54,$B471&lt;=Dashboard!$C$55,OR($C471="Buy",$C471="Sell",$C471="Dividend",$C471="Return of capital")),MAX(AA$5:AA470)+1,0))</f>
        <v/>
      </c>
      <c r="AB471" s="79" t="str">
        <f>if($B471="","",if($L471=Dashboard!$C$3,"n/a","Currency:"&amp;$L471&amp;Dashboard!$C$3))</f>
        <v/>
      </c>
      <c r="AC471" s="88" t="str">
        <f t="shared" si="13"/>
        <v/>
      </c>
      <c r="AD471" s="89">
        <f t="shared" si="14"/>
        <v>0</v>
      </c>
      <c r="AE471" s="90">
        <f t="shared" si="15"/>
        <v>0</v>
      </c>
    </row>
    <row r="472">
      <c r="A472" s="1"/>
      <c r="B472" s="404"/>
      <c r="C472" s="405"/>
      <c r="D472" s="405"/>
      <c r="E472" s="405"/>
      <c r="F472" s="406"/>
      <c r="G472" s="44">
        <f t="shared" si="1"/>
        <v>0</v>
      </c>
      <c r="H472" s="93"/>
      <c r="I472" s="92"/>
      <c r="J472" s="95"/>
      <c r="K472" s="1"/>
      <c r="L472" s="50" t="str">
        <f t="array" ref="L472">if($B472="","",index(Setup!$C$52:$C$201,match($D472,Setup!$B$52:$B$201,0),0))</f>
        <v/>
      </c>
      <c r="M472" s="52" t="str">
        <f t="shared" si="2"/>
        <v/>
      </c>
      <c r="N472" s="58">
        <f t="shared" si="3"/>
        <v>0</v>
      </c>
      <c r="O472" s="64" t="str">
        <f t="shared" si="4"/>
        <v/>
      </c>
      <c r="P472" s="64">
        <f t="shared" si="5"/>
        <v>0</v>
      </c>
      <c r="Q472" s="64">
        <f t="shared" si="6"/>
        <v>0</v>
      </c>
      <c r="R472" s="68">
        <f t="shared" si="7"/>
        <v>0</v>
      </c>
      <c r="S472" s="68">
        <f t="shared" si="8"/>
        <v>0</v>
      </c>
      <c r="T472" s="71" t="str">
        <f t="shared" si="9"/>
        <v/>
      </c>
      <c r="U472" s="79" t="str">
        <f t="array" ref="U472">IF($B472="","",IF(INDEX('Your Portfolio Holdings'!$BW$7:$BW$156,match($D472,'Your Portfolio Holdings'!$B$7:$B$156,0),0)&gt;0,PRODUCT(IF(($D$5:$D$2004=$D472)*($C$5:$C$2004="Split")*($B$5:$B$2004&lt;=Dashboard!$C$2)*($B$5:$B$2004&gt;$B472),$J$5:$J$2004,1)),1))</f>
        <v/>
      </c>
      <c r="V472" s="79">
        <f t="shared" si="10"/>
        <v>0</v>
      </c>
      <c r="W472" s="79" t="str">
        <f t="array" ref="W472">IF($B472="","",IF(INDEX('Your Portfolio Holdings'!$BW$7:$BW$156,match($D472,'Your Portfolio Holdings'!$B$7:$B$156,0),0)&gt;0,PRODUCT(IF(($D$5:$D$2004=$D472)*($C$5:$C$2004="Split")*($B$5:$B$2004&lt;=Dashboard!$C$54)*($B$5:$B$2004&gt;$B472),$J$5:$J$2004,1)),1))</f>
        <v/>
      </c>
      <c r="X472" s="79">
        <f t="shared" si="11"/>
        <v>0</v>
      </c>
      <c r="Y472" s="79" t="str">
        <f t="array" ref="Y472">IF($B472="","",IF(INDEX('Your Portfolio Holdings'!$BW$7:$BW$156,match($D472,'Your Portfolio Holdings'!$B$7:$B$156,0),0)&gt;0,PRODUCT(IF(($D$5:$D$2004=$D472)*($C$5:$C$2004="Split")*($B$5:$B$2004&lt;=Dashboard!$C$55)*($B$5:$B$2004&gt;$B472),$J$5:$J$2004,1)),1))</f>
        <v/>
      </c>
      <c r="Z472" s="79">
        <f t="shared" si="12"/>
        <v>0</v>
      </c>
      <c r="AA472" s="79" t="str">
        <f>IF($B471="","",IF(AND($B472&gt;Dashboard!$C$54,$B472&lt;=Dashboard!$C$55,OR($C472="Buy",$C472="Sell",$C472="Dividend",$C472="Return of capital")),MAX(AA$5:AA471)+1,0))</f>
        <v/>
      </c>
      <c r="AB472" s="79" t="str">
        <f>if($B472="","",if($L472=Dashboard!$C$3,"n/a","Currency:"&amp;$L472&amp;Dashboard!$C$3))</f>
        <v/>
      </c>
      <c r="AC472" s="88" t="str">
        <f t="shared" si="13"/>
        <v/>
      </c>
      <c r="AD472" s="89">
        <f t="shared" si="14"/>
        <v>0</v>
      </c>
      <c r="AE472" s="90">
        <f t="shared" si="15"/>
        <v>0</v>
      </c>
    </row>
    <row r="473">
      <c r="A473" s="1"/>
      <c r="B473" s="404"/>
      <c r="C473" s="405"/>
      <c r="D473" s="405"/>
      <c r="E473" s="405"/>
      <c r="F473" s="406"/>
      <c r="G473" s="44">
        <f t="shared" si="1"/>
        <v>0</v>
      </c>
      <c r="H473" s="93"/>
      <c r="I473" s="92"/>
      <c r="J473" s="95"/>
      <c r="K473" s="1"/>
      <c r="L473" s="50" t="str">
        <f t="array" ref="L473">if($B473="","",index(Setup!$C$52:$C$201,match($D473,Setup!$B$52:$B$201,0),0))</f>
        <v/>
      </c>
      <c r="M473" s="52" t="str">
        <f t="shared" si="2"/>
        <v/>
      </c>
      <c r="N473" s="58">
        <f t="shared" si="3"/>
        <v>0</v>
      </c>
      <c r="O473" s="64" t="str">
        <f t="shared" si="4"/>
        <v/>
      </c>
      <c r="P473" s="64">
        <f t="shared" si="5"/>
        <v>0</v>
      </c>
      <c r="Q473" s="64">
        <f t="shared" si="6"/>
        <v>0</v>
      </c>
      <c r="R473" s="68">
        <f t="shared" si="7"/>
        <v>0</v>
      </c>
      <c r="S473" s="68">
        <f t="shared" si="8"/>
        <v>0</v>
      </c>
      <c r="T473" s="71" t="str">
        <f t="shared" si="9"/>
        <v/>
      </c>
      <c r="U473" s="79" t="str">
        <f t="array" ref="U473">IF($B473="","",IF(INDEX('Your Portfolio Holdings'!$BW$7:$BW$156,match($D473,'Your Portfolio Holdings'!$B$7:$B$156,0),0)&gt;0,PRODUCT(IF(($D$5:$D$2004=$D473)*($C$5:$C$2004="Split")*($B$5:$B$2004&lt;=Dashboard!$C$2)*($B$5:$B$2004&gt;$B473),$J$5:$J$2004,1)),1))</f>
        <v/>
      </c>
      <c r="V473" s="79">
        <f t="shared" si="10"/>
        <v>0</v>
      </c>
      <c r="W473" s="79" t="str">
        <f t="array" ref="W473">IF($B473="","",IF(INDEX('Your Portfolio Holdings'!$BW$7:$BW$156,match($D473,'Your Portfolio Holdings'!$B$7:$B$156,0),0)&gt;0,PRODUCT(IF(($D$5:$D$2004=$D473)*($C$5:$C$2004="Split")*($B$5:$B$2004&lt;=Dashboard!$C$54)*($B$5:$B$2004&gt;$B473),$J$5:$J$2004,1)),1))</f>
        <v/>
      </c>
      <c r="X473" s="79">
        <f t="shared" si="11"/>
        <v>0</v>
      </c>
      <c r="Y473" s="79" t="str">
        <f t="array" ref="Y473">IF($B473="","",IF(INDEX('Your Portfolio Holdings'!$BW$7:$BW$156,match($D473,'Your Portfolio Holdings'!$B$7:$B$156,0),0)&gt;0,PRODUCT(IF(($D$5:$D$2004=$D473)*($C$5:$C$2004="Split")*($B$5:$B$2004&lt;=Dashboard!$C$55)*($B$5:$B$2004&gt;$B473),$J$5:$J$2004,1)),1))</f>
        <v/>
      </c>
      <c r="Z473" s="79">
        <f t="shared" si="12"/>
        <v>0</v>
      </c>
      <c r="AA473" s="79" t="str">
        <f>IF($B472="","",IF(AND($B473&gt;Dashboard!$C$54,$B473&lt;=Dashboard!$C$55,OR($C473="Buy",$C473="Sell",$C473="Dividend",$C473="Return of capital")),MAX(AA$5:AA472)+1,0))</f>
        <v/>
      </c>
      <c r="AB473" s="79" t="str">
        <f>if($B473="","",if($L473=Dashboard!$C$3,"n/a","Currency:"&amp;$L473&amp;Dashboard!$C$3))</f>
        <v/>
      </c>
      <c r="AC473" s="88" t="str">
        <f t="shared" si="13"/>
        <v/>
      </c>
      <c r="AD473" s="89">
        <f t="shared" si="14"/>
        <v>0</v>
      </c>
      <c r="AE473" s="90">
        <f t="shared" si="15"/>
        <v>0</v>
      </c>
    </row>
    <row r="474">
      <c r="A474" s="1"/>
      <c r="B474" s="404"/>
      <c r="C474" s="405"/>
      <c r="D474" s="405"/>
      <c r="E474" s="405"/>
      <c r="F474" s="406"/>
      <c r="G474" s="44">
        <f t="shared" si="1"/>
        <v>0</v>
      </c>
      <c r="H474" s="93"/>
      <c r="I474" s="92"/>
      <c r="J474" s="95"/>
      <c r="K474" s="1"/>
      <c r="L474" s="50" t="str">
        <f t="array" ref="L474">if($B474="","",index(Setup!$C$52:$C$201,match($D474,Setup!$B$52:$B$201,0),0))</f>
        <v/>
      </c>
      <c r="M474" s="52" t="str">
        <f t="shared" si="2"/>
        <v/>
      </c>
      <c r="N474" s="58">
        <f t="shared" si="3"/>
        <v>0</v>
      </c>
      <c r="O474" s="64" t="str">
        <f t="shared" si="4"/>
        <v/>
      </c>
      <c r="P474" s="64">
        <f t="shared" si="5"/>
        <v>0</v>
      </c>
      <c r="Q474" s="64">
        <f t="shared" si="6"/>
        <v>0</v>
      </c>
      <c r="R474" s="68">
        <f t="shared" si="7"/>
        <v>0</v>
      </c>
      <c r="S474" s="68">
        <f t="shared" si="8"/>
        <v>0</v>
      </c>
      <c r="T474" s="71" t="str">
        <f t="shared" si="9"/>
        <v/>
      </c>
      <c r="U474" s="79" t="str">
        <f t="array" ref="U474">IF($B474="","",IF(INDEX('Your Portfolio Holdings'!$BW$7:$BW$156,match($D474,'Your Portfolio Holdings'!$B$7:$B$156,0),0)&gt;0,PRODUCT(IF(($D$5:$D$2004=$D474)*($C$5:$C$2004="Split")*($B$5:$B$2004&lt;=Dashboard!$C$2)*($B$5:$B$2004&gt;$B474),$J$5:$J$2004,1)),1))</f>
        <v/>
      </c>
      <c r="V474" s="79">
        <f t="shared" si="10"/>
        <v>0</v>
      </c>
      <c r="W474" s="79" t="str">
        <f t="array" ref="W474">IF($B474="","",IF(INDEX('Your Portfolio Holdings'!$BW$7:$BW$156,match($D474,'Your Portfolio Holdings'!$B$7:$B$156,0),0)&gt;0,PRODUCT(IF(($D$5:$D$2004=$D474)*($C$5:$C$2004="Split")*($B$5:$B$2004&lt;=Dashboard!$C$54)*($B$5:$B$2004&gt;$B474),$J$5:$J$2004,1)),1))</f>
        <v/>
      </c>
      <c r="X474" s="79">
        <f t="shared" si="11"/>
        <v>0</v>
      </c>
      <c r="Y474" s="79" t="str">
        <f t="array" ref="Y474">IF($B474="","",IF(INDEX('Your Portfolio Holdings'!$BW$7:$BW$156,match($D474,'Your Portfolio Holdings'!$B$7:$B$156,0),0)&gt;0,PRODUCT(IF(($D$5:$D$2004=$D474)*($C$5:$C$2004="Split")*($B$5:$B$2004&lt;=Dashboard!$C$55)*($B$5:$B$2004&gt;$B474),$J$5:$J$2004,1)),1))</f>
        <v/>
      </c>
      <c r="Z474" s="79">
        <f t="shared" si="12"/>
        <v>0</v>
      </c>
      <c r="AA474" s="79" t="str">
        <f>IF($B473="","",IF(AND($B474&gt;Dashboard!$C$54,$B474&lt;=Dashboard!$C$55,OR($C474="Buy",$C474="Sell",$C474="Dividend",$C474="Return of capital")),MAX(AA$5:AA473)+1,0))</f>
        <v/>
      </c>
      <c r="AB474" s="79" t="str">
        <f>if($B474="","",if($L474=Dashboard!$C$3,"n/a","Currency:"&amp;$L474&amp;Dashboard!$C$3))</f>
        <v/>
      </c>
      <c r="AC474" s="88" t="str">
        <f t="shared" si="13"/>
        <v/>
      </c>
      <c r="AD474" s="89">
        <f t="shared" si="14"/>
        <v>0</v>
      </c>
      <c r="AE474" s="90">
        <f t="shared" si="15"/>
        <v>0</v>
      </c>
    </row>
    <row r="475">
      <c r="A475" s="1"/>
      <c r="B475" s="404"/>
      <c r="C475" s="405"/>
      <c r="D475" s="405"/>
      <c r="E475" s="405"/>
      <c r="F475" s="406"/>
      <c r="G475" s="44">
        <f t="shared" si="1"/>
        <v>0</v>
      </c>
      <c r="H475" s="93"/>
      <c r="I475" s="92"/>
      <c r="J475" s="95"/>
      <c r="K475" s="1"/>
      <c r="L475" s="50" t="str">
        <f t="array" ref="L475">if($B475="","",index(Setup!$C$52:$C$201,match($D475,Setup!$B$52:$B$201,0),0))</f>
        <v/>
      </c>
      <c r="M475" s="52" t="str">
        <f t="shared" si="2"/>
        <v/>
      </c>
      <c r="N475" s="58">
        <f t="shared" si="3"/>
        <v>0</v>
      </c>
      <c r="O475" s="64" t="str">
        <f t="shared" si="4"/>
        <v/>
      </c>
      <c r="P475" s="64">
        <f t="shared" si="5"/>
        <v>0</v>
      </c>
      <c r="Q475" s="64">
        <f t="shared" si="6"/>
        <v>0</v>
      </c>
      <c r="R475" s="68">
        <f t="shared" si="7"/>
        <v>0</v>
      </c>
      <c r="S475" s="68">
        <f t="shared" si="8"/>
        <v>0</v>
      </c>
      <c r="T475" s="71" t="str">
        <f t="shared" si="9"/>
        <v/>
      </c>
      <c r="U475" s="79" t="str">
        <f t="array" ref="U475">IF($B475="","",IF(INDEX('Your Portfolio Holdings'!$BW$7:$BW$156,match($D475,'Your Portfolio Holdings'!$B$7:$B$156,0),0)&gt;0,PRODUCT(IF(($D$5:$D$2004=$D475)*($C$5:$C$2004="Split")*($B$5:$B$2004&lt;=Dashboard!$C$2)*($B$5:$B$2004&gt;$B475),$J$5:$J$2004,1)),1))</f>
        <v/>
      </c>
      <c r="V475" s="79">
        <f t="shared" si="10"/>
        <v>0</v>
      </c>
      <c r="W475" s="79" t="str">
        <f t="array" ref="W475">IF($B475="","",IF(INDEX('Your Portfolio Holdings'!$BW$7:$BW$156,match($D475,'Your Portfolio Holdings'!$B$7:$B$156,0),0)&gt;0,PRODUCT(IF(($D$5:$D$2004=$D475)*($C$5:$C$2004="Split")*($B$5:$B$2004&lt;=Dashboard!$C$54)*($B$5:$B$2004&gt;$B475),$J$5:$J$2004,1)),1))</f>
        <v/>
      </c>
      <c r="X475" s="79">
        <f t="shared" si="11"/>
        <v>0</v>
      </c>
      <c r="Y475" s="79" t="str">
        <f t="array" ref="Y475">IF($B475="","",IF(INDEX('Your Portfolio Holdings'!$BW$7:$BW$156,match($D475,'Your Portfolio Holdings'!$B$7:$B$156,0),0)&gt;0,PRODUCT(IF(($D$5:$D$2004=$D475)*($C$5:$C$2004="Split")*($B$5:$B$2004&lt;=Dashboard!$C$55)*($B$5:$B$2004&gt;$B475),$J$5:$J$2004,1)),1))</f>
        <v/>
      </c>
      <c r="Z475" s="79">
        <f t="shared" si="12"/>
        <v>0</v>
      </c>
      <c r="AA475" s="79" t="str">
        <f>IF($B474="","",IF(AND($B475&gt;Dashboard!$C$54,$B475&lt;=Dashboard!$C$55,OR($C475="Buy",$C475="Sell",$C475="Dividend",$C475="Return of capital")),MAX(AA$5:AA474)+1,0))</f>
        <v/>
      </c>
      <c r="AB475" s="79" t="str">
        <f>if($B475="","",if($L475=Dashboard!$C$3,"n/a","Currency:"&amp;$L475&amp;Dashboard!$C$3))</f>
        <v/>
      </c>
      <c r="AC475" s="88" t="str">
        <f t="shared" si="13"/>
        <v/>
      </c>
      <c r="AD475" s="89">
        <f t="shared" si="14"/>
        <v>0</v>
      </c>
      <c r="AE475" s="90">
        <f t="shared" si="15"/>
        <v>0</v>
      </c>
    </row>
    <row r="476">
      <c r="A476" s="1"/>
      <c r="B476" s="404"/>
      <c r="C476" s="405"/>
      <c r="D476" s="405"/>
      <c r="E476" s="405"/>
      <c r="F476" s="406"/>
      <c r="G476" s="44">
        <f t="shared" si="1"/>
        <v>0</v>
      </c>
      <c r="H476" s="93"/>
      <c r="I476" s="92"/>
      <c r="J476" s="95"/>
      <c r="K476" s="1"/>
      <c r="L476" s="50" t="str">
        <f t="array" ref="L476">if($B476="","",index(Setup!$C$52:$C$201,match($D476,Setup!$B$52:$B$201,0),0))</f>
        <v/>
      </c>
      <c r="M476" s="52" t="str">
        <f t="shared" si="2"/>
        <v/>
      </c>
      <c r="N476" s="58">
        <f t="shared" si="3"/>
        <v>0</v>
      </c>
      <c r="O476" s="64" t="str">
        <f t="shared" si="4"/>
        <v/>
      </c>
      <c r="P476" s="64">
        <f t="shared" si="5"/>
        <v>0</v>
      </c>
      <c r="Q476" s="64">
        <f t="shared" si="6"/>
        <v>0</v>
      </c>
      <c r="R476" s="68">
        <f t="shared" si="7"/>
        <v>0</v>
      </c>
      <c r="S476" s="68">
        <f t="shared" si="8"/>
        <v>0</v>
      </c>
      <c r="T476" s="71" t="str">
        <f t="shared" si="9"/>
        <v/>
      </c>
      <c r="U476" s="79" t="str">
        <f t="array" ref="U476">IF($B476="","",IF(INDEX('Your Portfolio Holdings'!$BW$7:$BW$156,match($D476,'Your Portfolio Holdings'!$B$7:$B$156,0),0)&gt;0,PRODUCT(IF(($D$5:$D$2004=$D476)*($C$5:$C$2004="Split")*($B$5:$B$2004&lt;=Dashboard!$C$2)*($B$5:$B$2004&gt;$B476),$J$5:$J$2004,1)),1))</f>
        <v/>
      </c>
      <c r="V476" s="79">
        <f t="shared" si="10"/>
        <v>0</v>
      </c>
      <c r="W476" s="79" t="str">
        <f t="array" ref="W476">IF($B476="","",IF(INDEX('Your Portfolio Holdings'!$BW$7:$BW$156,match($D476,'Your Portfolio Holdings'!$B$7:$B$156,0),0)&gt;0,PRODUCT(IF(($D$5:$D$2004=$D476)*($C$5:$C$2004="Split")*($B$5:$B$2004&lt;=Dashboard!$C$54)*($B$5:$B$2004&gt;$B476),$J$5:$J$2004,1)),1))</f>
        <v/>
      </c>
      <c r="X476" s="79">
        <f t="shared" si="11"/>
        <v>0</v>
      </c>
      <c r="Y476" s="79" t="str">
        <f t="array" ref="Y476">IF($B476="","",IF(INDEX('Your Portfolio Holdings'!$BW$7:$BW$156,match($D476,'Your Portfolio Holdings'!$B$7:$B$156,0),0)&gt;0,PRODUCT(IF(($D$5:$D$2004=$D476)*($C$5:$C$2004="Split")*($B$5:$B$2004&lt;=Dashboard!$C$55)*($B$5:$B$2004&gt;$B476),$J$5:$J$2004,1)),1))</f>
        <v/>
      </c>
      <c r="Z476" s="79">
        <f t="shared" si="12"/>
        <v>0</v>
      </c>
      <c r="AA476" s="79" t="str">
        <f>IF($B475="","",IF(AND($B476&gt;Dashboard!$C$54,$B476&lt;=Dashboard!$C$55,OR($C476="Buy",$C476="Sell",$C476="Dividend",$C476="Return of capital")),MAX(AA$5:AA475)+1,0))</f>
        <v/>
      </c>
      <c r="AB476" s="79" t="str">
        <f>if($B476="","",if($L476=Dashboard!$C$3,"n/a","Currency:"&amp;$L476&amp;Dashboard!$C$3))</f>
        <v/>
      </c>
      <c r="AC476" s="88" t="str">
        <f t="shared" si="13"/>
        <v/>
      </c>
      <c r="AD476" s="89">
        <f t="shared" si="14"/>
        <v>0</v>
      </c>
      <c r="AE476" s="90">
        <f t="shared" si="15"/>
        <v>0</v>
      </c>
    </row>
    <row r="477">
      <c r="A477" s="1"/>
      <c r="B477" s="404"/>
      <c r="C477" s="405"/>
      <c r="D477" s="405"/>
      <c r="E477" s="405"/>
      <c r="F477" s="406"/>
      <c r="G477" s="44">
        <f t="shared" si="1"/>
        <v>0</v>
      </c>
      <c r="H477" s="93"/>
      <c r="I477" s="92"/>
      <c r="J477" s="95"/>
      <c r="K477" s="1"/>
      <c r="L477" s="50" t="str">
        <f t="array" ref="L477">if($B477="","",index(Setup!$C$52:$C$201,match($D477,Setup!$B$52:$B$201,0),0))</f>
        <v/>
      </c>
      <c r="M477" s="52" t="str">
        <f t="shared" si="2"/>
        <v/>
      </c>
      <c r="N477" s="58">
        <f t="shared" si="3"/>
        <v>0</v>
      </c>
      <c r="O477" s="64" t="str">
        <f t="shared" si="4"/>
        <v/>
      </c>
      <c r="P477" s="64">
        <f t="shared" si="5"/>
        <v>0</v>
      </c>
      <c r="Q477" s="64">
        <f t="shared" si="6"/>
        <v>0</v>
      </c>
      <c r="R477" s="68">
        <f t="shared" si="7"/>
        <v>0</v>
      </c>
      <c r="S477" s="68">
        <f t="shared" si="8"/>
        <v>0</v>
      </c>
      <c r="T477" s="71" t="str">
        <f t="shared" si="9"/>
        <v/>
      </c>
      <c r="U477" s="79" t="str">
        <f t="array" ref="U477">IF($B477="","",IF(INDEX('Your Portfolio Holdings'!$BW$7:$BW$156,match($D477,'Your Portfolio Holdings'!$B$7:$B$156,0),0)&gt;0,PRODUCT(IF(($D$5:$D$2004=$D477)*($C$5:$C$2004="Split")*($B$5:$B$2004&lt;=Dashboard!$C$2)*($B$5:$B$2004&gt;$B477),$J$5:$J$2004,1)),1))</f>
        <v/>
      </c>
      <c r="V477" s="79">
        <f t="shared" si="10"/>
        <v>0</v>
      </c>
      <c r="W477" s="79" t="str">
        <f t="array" ref="W477">IF($B477="","",IF(INDEX('Your Portfolio Holdings'!$BW$7:$BW$156,match($D477,'Your Portfolio Holdings'!$B$7:$B$156,0),0)&gt;0,PRODUCT(IF(($D$5:$D$2004=$D477)*($C$5:$C$2004="Split")*($B$5:$B$2004&lt;=Dashboard!$C$54)*($B$5:$B$2004&gt;$B477),$J$5:$J$2004,1)),1))</f>
        <v/>
      </c>
      <c r="X477" s="79">
        <f t="shared" si="11"/>
        <v>0</v>
      </c>
      <c r="Y477" s="79" t="str">
        <f t="array" ref="Y477">IF($B477="","",IF(INDEX('Your Portfolio Holdings'!$BW$7:$BW$156,match($D477,'Your Portfolio Holdings'!$B$7:$B$156,0),0)&gt;0,PRODUCT(IF(($D$5:$D$2004=$D477)*($C$5:$C$2004="Split")*($B$5:$B$2004&lt;=Dashboard!$C$55)*($B$5:$B$2004&gt;$B477),$J$5:$J$2004,1)),1))</f>
        <v/>
      </c>
      <c r="Z477" s="79">
        <f t="shared" si="12"/>
        <v>0</v>
      </c>
      <c r="AA477" s="79" t="str">
        <f>IF($B476="","",IF(AND($B477&gt;Dashboard!$C$54,$B477&lt;=Dashboard!$C$55,OR($C477="Buy",$C477="Sell",$C477="Dividend",$C477="Return of capital")),MAX(AA$5:AA476)+1,0))</f>
        <v/>
      </c>
      <c r="AB477" s="79" t="str">
        <f>if($B477="","",if($L477=Dashboard!$C$3,"n/a","Currency:"&amp;$L477&amp;Dashboard!$C$3))</f>
        <v/>
      </c>
      <c r="AC477" s="88" t="str">
        <f t="shared" si="13"/>
        <v/>
      </c>
      <c r="AD477" s="89">
        <f t="shared" si="14"/>
        <v>0</v>
      </c>
      <c r="AE477" s="90">
        <f t="shared" si="15"/>
        <v>0</v>
      </c>
    </row>
    <row r="478">
      <c r="A478" s="1"/>
      <c r="B478" s="404"/>
      <c r="C478" s="405"/>
      <c r="D478" s="405"/>
      <c r="E478" s="405"/>
      <c r="F478" s="406"/>
      <c r="G478" s="44">
        <f t="shared" si="1"/>
        <v>0</v>
      </c>
      <c r="H478" s="93"/>
      <c r="I478" s="92"/>
      <c r="J478" s="95"/>
      <c r="K478" s="1"/>
      <c r="L478" s="50" t="str">
        <f t="array" ref="L478">if($B478="","",index(Setup!$C$52:$C$201,match($D478,Setup!$B$52:$B$201,0),0))</f>
        <v/>
      </c>
      <c r="M478" s="52" t="str">
        <f t="shared" si="2"/>
        <v/>
      </c>
      <c r="N478" s="58">
        <f t="shared" si="3"/>
        <v>0</v>
      </c>
      <c r="O478" s="64" t="str">
        <f t="shared" si="4"/>
        <v/>
      </c>
      <c r="P478" s="64">
        <f t="shared" si="5"/>
        <v>0</v>
      </c>
      <c r="Q478" s="64">
        <f t="shared" si="6"/>
        <v>0</v>
      </c>
      <c r="R478" s="68">
        <f t="shared" si="7"/>
        <v>0</v>
      </c>
      <c r="S478" s="68">
        <f t="shared" si="8"/>
        <v>0</v>
      </c>
      <c r="T478" s="71" t="str">
        <f t="shared" si="9"/>
        <v/>
      </c>
      <c r="U478" s="79" t="str">
        <f t="array" ref="U478">IF($B478="","",IF(INDEX('Your Portfolio Holdings'!$BW$7:$BW$156,match($D478,'Your Portfolio Holdings'!$B$7:$B$156,0),0)&gt;0,PRODUCT(IF(($D$5:$D$2004=$D478)*($C$5:$C$2004="Split")*($B$5:$B$2004&lt;=Dashboard!$C$2)*($B$5:$B$2004&gt;$B478),$J$5:$J$2004,1)),1))</f>
        <v/>
      </c>
      <c r="V478" s="79">
        <f t="shared" si="10"/>
        <v>0</v>
      </c>
      <c r="W478" s="79" t="str">
        <f t="array" ref="W478">IF($B478="","",IF(INDEX('Your Portfolio Holdings'!$BW$7:$BW$156,match($D478,'Your Portfolio Holdings'!$B$7:$B$156,0),0)&gt;0,PRODUCT(IF(($D$5:$D$2004=$D478)*($C$5:$C$2004="Split")*($B$5:$B$2004&lt;=Dashboard!$C$54)*($B$5:$B$2004&gt;$B478),$J$5:$J$2004,1)),1))</f>
        <v/>
      </c>
      <c r="X478" s="79">
        <f t="shared" si="11"/>
        <v>0</v>
      </c>
      <c r="Y478" s="79" t="str">
        <f t="array" ref="Y478">IF($B478="","",IF(INDEX('Your Portfolio Holdings'!$BW$7:$BW$156,match($D478,'Your Portfolio Holdings'!$B$7:$B$156,0),0)&gt;0,PRODUCT(IF(($D$5:$D$2004=$D478)*($C$5:$C$2004="Split")*($B$5:$B$2004&lt;=Dashboard!$C$55)*($B$5:$B$2004&gt;$B478),$J$5:$J$2004,1)),1))</f>
        <v/>
      </c>
      <c r="Z478" s="79">
        <f t="shared" si="12"/>
        <v>0</v>
      </c>
      <c r="AA478" s="79" t="str">
        <f>IF($B477="","",IF(AND($B478&gt;Dashboard!$C$54,$B478&lt;=Dashboard!$C$55,OR($C478="Buy",$C478="Sell",$C478="Dividend",$C478="Return of capital")),MAX(AA$5:AA477)+1,0))</f>
        <v/>
      </c>
      <c r="AB478" s="79" t="str">
        <f>if($B478="","",if($L478=Dashboard!$C$3,"n/a","Currency:"&amp;$L478&amp;Dashboard!$C$3))</f>
        <v/>
      </c>
      <c r="AC478" s="88" t="str">
        <f t="shared" si="13"/>
        <v/>
      </c>
      <c r="AD478" s="89">
        <f t="shared" si="14"/>
        <v>0</v>
      </c>
      <c r="AE478" s="90">
        <f t="shared" si="15"/>
        <v>0</v>
      </c>
    </row>
    <row r="479">
      <c r="A479" s="1"/>
      <c r="B479" s="404"/>
      <c r="C479" s="405"/>
      <c r="D479" s="405"/>
      <c r="E479" s="405"/>
      <c r="F479" s="406"/>
      <c r="G479" s="44">
        <f t="shared" si="1"/>
        <v>0</v>
      </c>
      <c r="H479" s="93"/>
      <c r="I479" s="92"/>
      <c r="J479" s="95"/>
      <c r="K479" s="1"/>
      <c r="L479" s="50" t="str">
        <f t="array" ref="L479">if($B479="","",index(Setup!$C$52:$C$201,match($D479,Setup!$B$52:$B$201,0),0))</f>
        <v/>
      </c>
      <c r="M479" s="52" t="str">
        <f t="shared" si="2"/>
        <v/>
      </c>
      <c r="N479" s="58">
        <f t="shared" si="3"/>
        <v>0</v>
      </c>
      <c r="O479" s="64" t="str">
        <f t="shared" si="4"/>
        <v/>
      </c>
      <c r="P479" s="64">
        <f t="shared" si="5"/>
        <v>0</v>
      </c>
      <c r="Q479" s="64">
        <f t="shared" si="6"/>
        <v>0</v>
      </c>
      <c r="R479" s="68">
        <f t="shared" si="7"/>
        <v>0</v>
      </c>
      <c r="S479" s="68">
        <f t="shared" si="8"/>
        <v>0</v>
      </c>
      <c r="T479" s="71" t="str">
        <f t="shared" si="9"/>
        <v/>
      </c>
      <c r="U479" s="79" t="str">
        <f t="array" ref="U479">IF($B479="","",IF(INDEX('Your Portfolio Holdings'!$BW$7:$BW$156,match($D479,'Your Portfolio Holdings'!$B$7:$B$156,0),0)&gt;0,PRODUCT(IF(($D$5:$D$2004=$D479)*($C$5:$C$2004="Split")*($B$5:$B$2004&lt;=Dashboard!$C$2)*($B$5:$B$2004&gt;$B479),$J$5:$J$2004,1)),1))</f>
        <v/>
      </c>
      <c r="V479" s="79">
        <f t="shared" si="10"/>
        <v>0</v>
      </c>
      <c r="W479" s="79" t="str">
        <f t="array" ref="W479">IF($B479="","",IF(INDEX('Your Portfolio Holdings'!$BW$7:$BW$156,match($D479,'Your Portfolio Holdings'!$B$7:$B$156,0),0)&gt;0,PRODUCT(IF(($D$5:$D$2004=$D479)*($C$5:$C$2004="Split")*($B$5:$B$2004&lt;=Dashboard!$C$54)*($B$5:$B$2004&gt;$B479),$J$5:$J$2004,1)),1))</f>
        <v/>
      </c>
      <c r="X479" s="79">
        <f t="shared" si="11"/>
        <v>0</v>
      </c>
      <c r="Y479" s="79" t="str">
        <f t="array" ref="Y479">IF($B479="","",IF(INDEX('Your Portfolio Holdings'!$BW$7:$BW$156,match($D479,'Your Portfolio Holdings'!$B$7:$B$156,0),0)&gt;0,PRODUCT(IF(($D$5:$D$2004=$D479)*($C$5:$C$2004="Split")*($B$5:$B$2004&lt;=Dashboard!$C$55)*($B$5:$B$2004&gt;$B479),$J$5:$J$2004,1)),1))</f>
        <v/>
      </c>
      <c r="Z479" s="79">
        <f t="shared" si="12"/>
        <v>0</v>
      </c>
      <c r="AA479" s="79" t="str">
        <f>IF($B478="","",IF(AND($B479&gt;Dashboard!$C$54,$B479&lt;=Dashboard!$C$55,OR($C479="Buy",$C479="Sell",$C479="Dividend",$C479="Return of capital")),MAX(AA$5:AA478)+1,0))</f>
        <v/>
      </c>
      <c r="AB479" s="79" t="str">
        <f>if($B479="","",if($L479=Dashboard!$C$3,"n/a","Currency:"&amp;$L479&amp;Dashboard!$C$3))</f>
        <v/>
      </c>
      <c r="AC479" s="88" t="str">
        <f t="shared" si="13"/>
        <v/>
      </c>
      <c r="AD479" s="89">
        <f t="shared" si="14"/>
        <v>0</v>
      </c>
      <c r="AE479" s="90">
        <f t="shared" si="15"/>
        <v>0</v>
      </c>
    </row>
    <row r="480">
      <c r="A480" s="1"/>
      <c r="B480" s="404"/>
      <c r="C480" s="405"/>
      <c r="D480" s="405"/>
      <c r="E480" s="405"/>
      <c r="F480" s="406"/>
      <c r="G480" s="44">
        <f t="shared" si="1"/>
        <v>0</v>
      </c>
      <c r="H480" s="93"/>
      <c r="I480" s="92"/>
      <c r="J480" s="95"/>
      <c r="K480" s="1"/>
      <c r="L480" s="50" t="str">
        <f t="array" ref="L480">if($B480="","",index(Setup!$C$52:$C$201,match($D480,Setup!$B$52:$B$201,0),0))</f>
        <v/>
      </c>
      <c r="M480" s="52" t="str">
        <f t="shared" si="2"/>
        <v/>
      </c>
      <c r="N480" s="58">
        <f t="shared" si="3"/>
        <v>0</v>
      </c>
      <c r="O480" s="64" t="str">
        <f t="shared" si="4"/>
        <v/>
      </c>
      <c r="P480" s="64">
        <f t="shared" si="5"/>
        <v>0</v>
      </c>
      <c r="Q480" s="64">
        <f t="shared" si="6"/>
        <v>0</v>
      </c>
      <c r="R480" s="68">
        <f t="shared" si="7"/>
        <v>0</v>
      </c>
      <c r="S480" s="68">
        <f t="shared" si="8"/>
        <v>0</v>
      </c>
      <c r="T480" s="71" t="str">
        <f t="shared" si="9"/>
        <v/>
      </c>
      <c r="U480" s="79" t="str">
        <f t="array" ref="U480">IF($B480="","",IF(INDEX('Your Portfolio Holdings'!$BW$7:$BW$156,match($D480,'Your Portfolio Holdings'!$B$7:$B$156,0),0)&gt;0,PRODUCT(IF(($D$5:$D$2004=$D480)*($C$5:$C$2004="Split")*($B$5:$B$2004&lt;=Dashboard!$C$2)*($B$5:$B$2004&gt;$B480),$J$5:$J$2004,1)),1))</f>
        <v/>
      </c>
      <c r="V480" s="79">
        <f t="shared" si="10"/>
        <v>0</v>
      </c>
      <c r="W480" s="79" t="str">
        <f t="array" ref="W480">IF($B480="","",IF(INDEX('Your Portfolio Holdings'!$BW$7:$BW$156,match($D480,'Your Portfolio Holdings'!$B$7:$B$156,0),0)&gt;0,PRODUCT(IF(($D$5:$D$2004=$D480)*($C$5:$C$2004="Split")*($B$5:$B$2004&lt;=Dashboard!$C$54)*($B$5:$B$2004&gt;$B480),$J$5:$J$2004,1)),1))</f>
        <v/>
      </c>
      <c r="X480" s="79">
        <f t="shared" si="11"/>
        <v>0</v>
      </c>
      <c r="Y480" s="79" t="str">
        <f t="array" ref="Y480">IF($B480="","",IF(INDEX('Your Portfolio Holdings'!$BW$7:$BW$156,match($D480,'Your Portfolio Holdings'!$B$7:$B$156,0),0)&gt;0,PRODUCT(IF(($D$5:$D$2004=$D480)*($C$5:$C$2004="Split")*($B$5:$B$2004&lt;=Dashboard!$C$55)*($B$5:$B$2004&gt;$B480),$J$5:$J$2004,1)),1))</f>
        <v/>
      </c>
      <c r="Z480" s="79">
        <f t="shared" si="12"/>
        <v>0</v>
      </c>
      <c r="AA480" s="79" t="str">
        <f>IF($B479="","",IF(AND($B480&gt;Dashboard!$C$54,$B480&lt;=Dashboard!$C$55,OR($C480="Buy",$C480="Sell",$C480="Dividend",$C480="Return of capital")),MAX(AA$5:AA479)+1,0))</f>
        <v/>
      </c>
      <c r="AB480" s="79" t="str">
        <f>if($B480="","",if($L480=Dashboard!$C$3,"n/a","Currency:"&amp;$L480&amp;Dashboard!$C$3))</f>
        <v/>
      </c>
      <c r="AC480" s="88" t="str">
        <f t="shared" si="13"/>
        <v/>
      </c>
      <c r="AD480" s="89">
        <f t="shared" si="14"/>
        <v>0</v>
      </c>
      <c r="AE480" s="90">
        <f t="shared" si="15"/>
        <v>0</v>
      </c>
    </row>
    <row r="481">
      <c r="A481" s="1"/>
      <c r="B481" s="404"/>
      <c r="C481" s="405"/>
      <c r="D481" s="405"/>
      <c r="E481" s="405"/>
      <c r="F481" s="406"/>
      <c r="G481" s="44">
        <f t="shared" si="1"/>
        <v>0</v>
      </c>
      <c r="H481" s="93"/>
      <c r="I481" s="92"/>
      <c r="J481" s="95"/>
      <c r="K481" s="1"/>
      <c r="L481" s="50" t="str">
        <f t="array" ref="L481">if($B481="","",index(Setup!$C$52:$C$201,match($D481,Setup!$B$52:$B$201,0),0))</f>
        <v/>
      </c>
      <c r="M481" s="52" t="str">
        <f t="shared" si="2"/>
        <v/>
      </c>
      <c r="N481" s="58">
        <f t="shared" si="3"/>
        <v>0</v>
      </c>
      <c r="O481" s="64" t="str">
        <f t="shared" si="4"/>
        <v/>
      </c>
      <c r="P481" s="64">
        <f t="shared" si="5"/>
        <v>0</v>
      </c>
      <c r="Q481" s="64">
        <f t="shared" si="6"/>
        <v>0</v>
      </c>
      <c r="R481" s="68">
        <f t="shared" si="7"/>
        <v>0</v>
      </c>
      <c r="S481" s="68">
        <f t="shared" si="8"/>
        <v>0</v>
      </c>
      <c r="T481" s="71" t="str">
        <f t="shared" si="9"/>
        <v/>
      </c>
      <c r="U481" s="79" t="str">
        <f t="array" ref="U481">IF($B481="","",IF(INDEX('Your Portfolio Holdings'!$BW$7:$BW$156,match($D481,'Your Portfolio Holdings'!$B$7:$B$156,0),0)&gt;0,PRODUCT(IF(($D$5:$D$2004=$D481)*($C$5:$C$2004="Split")*($B$5:$B$2004&lt;=Dashboard!$C$2)*($B$5:$B$2004&gt;$B481),$J$5:$J$2004,1)),1))</f>
        <v/>
      </c>
      <c r="V481" s="79">
        <f t="shared" si="10"/>
        <v>0</v>
      </c>
      <c r="W481" s="79" t="str">
        <f t="array" ref="W481">IF($B481="","",IF(INDEX('Your Portfolio Holdings'!$BW$7:$BW$156,match($D481,'Your Portfolio Holdings'!$B$7:$B$156,0),0)&gt;0,PRODUCT(IF(($D$5:$D$2004=$D481)*($C$5:$C$2004="Split")*($B$5:$B$2004&lt;=Dashboard!$C$54)*($B$5:$B$2004&gt;$B481),$J$5:$J$2004,1)),1))</f>
        <v/>
      </c>
      <c r="X481" s="79">
        <f t="shared" si="11"/>
        <v>0</v>
      </c>
      <c r="Y481" s="79" t="str">
        <f t="array" ref="Y481">IF($B481="","",IF(INDEX('Your Portfolio Holdings'!$BW$7:$BW$156,match($D481,'Your Portfolio Holdings'!$B$7:$B$156,0),0)&gt;0,PRODUCT(IF(($D$5:$D$2004=$D481)*($C$5:$C$2004="Split")*($B$5:$B$2004&lt;=Dashboard!$C$55)*($B$5:$B$2004&gt;$B481),$J$5:$J$2004,1)),1))</f>
        <v/>
      </c>
      <c r="Z481" s="79">
        <f t="shared" si="12"/>
        <v>0</v>
      </c>
      <c r="AA481" s="79" t="str">
        <f>IF($B480="","",IF(AND($B481&gt;Dashboard!$C$54,$B481&lt;=Dashboard!$C$55,OR($C481="Buy",$C481="Sell",$C481="Dividend",$C481="Return of capital")),MAX(AA$5:AA480)+1,0))</f>
        <v/>
      </c>
      <c r="AB481" s="79" t="str">
        <f>if($B481="","",if($L481=Dashboard!$C$3,"n/a","Currency:"&amp;$L481&amp;Dashboard!$C$3))</f>
        <v/>
      </c>
      <c r="AC481" s="88" t="str">
        <f t="shared" si="13"/>
        <v/>
      </c>
      <c r="AD481" s="89">
        <f t="shared" si="14"/>
        <v>0</v>
      </c>
      <c r="AE481" s="90">
        <f t="shared" si="15"/>
        <v>0</v>
      </c>
    </row>
    <row r="482">
      <c r="A482" s="1"/>
      <c r="B482" s="404"/>
      <c r="C482" s="405"/>
      <c r="D482" s="405"/>
      <c r="E482" s="405"/>
      <c r="F482" s="406"/>
      <c r="G482" s="44">
        <f t="shared" si="1"/>
        <v>0</v>
      </c>
      <c r="H482" s="93"/>
      <c r="I482" s="92"/>
      <c r="J482" s="95"/>
      <c r="K482" s="1"/>
      <c r="L482" s="50" t="str">
        <f t="array" ref="L482">if($B482="","",index(Setup!$C$52:$C$201,match($D482,Setup!$B$52:$B$201,0),0))</f>
        <v/>
      </c>
      <c r="M482" s="52" t="str">
        <f t="shared" si="2"/>
        <v/>
      </c>
      <c r="N482" s="58">
        <f t="shared" si="3"/>
        <v>0</v>
      </c>
      <c r="O482" s="64" t="str">
        <f t="shared" si="4"/>
        <v/>
      </c>
      <c r="P482" s="64">
        <f t="shared" si="5"/>
        <v>0</v>
      </c>
      <c r="Q482" s="64">
        <f t="shared" si="6"/>
        <v>0</v>
      </c>
      <c r="R482" s="68">
        <f t="shared" si="7"/>
        <v>0</v>
      </c>
      <c r="S482" s="68">
        <f t="shared" si="8"/>
        <v>0</v>
      </c>
      <c r="T482" s="71" t="str">
        <f t="shared" si="9"/>
        <v/>
      </c>
      <c r="U482" s="79" t="str">
        <f t="array" ref="U482">IF($B482="","",IF(INDEX('Your Portfolio Holdings'!$BW$7:$BW$156,match($D482,'Your Portfolio Holdings'!$B$7:$B$156,0),0)&gt;0,PRODUCT(IF(($D$5:$D$2004=$D482)*($C$5:$C$2004="Split")*($B$5:$B$2004&lt;=Dashboard!$C$2)*($B$5:$B$2004&gt;$B482),$J$5:$J$2004,1)),1))</f>
        <v/>
      </c>
      <c r="V482" s="79">
        <f t="shared" si="10"/>
        <v>0</v>
      </c>
      <c r="W482" s="79" t="str">
        <f t="array" ref="W482">IF($B482="","",IF(INDEX('Your Portfolio Holdings'!$BW$7:$BW$156,match($D482,'Your Portfolio Holdings'!$B$7:$B$156,0),0)&gt;0,PRODUCT(IF(($D$5:$D$2004=$D482)*($C$5:$C$2004="Split")*($B$5:$B$2004&lt;=Dashboard!$C$54)*($B$5:$B$2004&gt;$B482),$J$5:$J$2004,1)),1))</f>
        <v/>
      </c>
      <c r="X482" s="79">
        <f t="shared" si="11"/>
        <v>0</v>
      </c>
      <c r="Y482" s="79" t="str">
        <f t="array" ref="Y482">IF($B482="","",IF(INDEX('Your Portfolio Holdings'!$BW$7:$BW$156,match($D482,'Your Portfolio Holdings'!$B$7:$B$156,0),0)&gt;0,PRODUCT(IF(($D$5:$D$2004=$D482)*($C$5:$C$2004="Split")*($B$5:$B$2004&lt;=Dashboard!$C$55)*($B$5:$B$2004&gt;$B482),$J$5:$J$2004,1)),1))</f>
        <v/>
      </c>
      <c r="Z482" s="79">
        <f t="shared" si="12"/>
        <v>0</v>
      </c>
      <c r="AA482" s="79" t="str">
        <f>IF($B481="","",IF(AND($B482&gt;Dashboard!$C$54,$B482&lt;=Dashboard!$C$55,OR($C482="Buy",$C482="Sell",$C482="Dividend",$C482="Return of capital")),MAX(AA$5:AA481)+1,0))</f>
        <v/>
      </c>
      <c r="AB482" s="79" t="str">
        <f>if($B482="","",if($L482=Dashboard!$C$3,"n/a","Currency:"&amp;$L482&amp;Dashboard!$C$3))</f>
        <v/>
      </c>
      <c r="AC482" s="88" t="str">
        <f t="shared" si="13"/>
        <v/>
      </c>
      <c r="AD482" s="89">
        <f t="shared" si="14"/>
        <v>0</v>
      </c>
      <c r="AE482" s="90">
        <f t="shared" si="15"/>
        <v>0</v>
      </c>
    </row>
    <row r="483">
      <c r="A483" s="1"/>
      <c r="B483" s="404"/>
      <c r="C483" s="405"/>
      <c r="D483" s="405"/>
      <c r="E483" s="405"/>
      <c r="F483" s="406"/>
      <c r="G483" s="44">
        <f t="shared" si="1"/>
        <v>0</v>
      </c>
      <c r="H483" s="93"/>
      <c r="I483" s="92"/>
      <c r="J483" s="95"/>
      <c r="K483" s="1"/>
      <c r="L483" s="50" t="str">
        <f t="array" ref="L483">if($B483="","",index(Setup!$C$52:$C$201,match($D483,Setup!$B$52:$B$201,0),0))</f>
        <v/>
      </c>
      <c r="M483" s="52" t="str">
        <f t="shared" si="2"/>
        <v/>
      </c>
      <c r="N483" s="58">
        <f t="shared" si="3"/>
        <v>0</v>
      </c>
      <c r="O483" s="64" t="str">
        <f t="shared" si="4"/>
        <v/>
      </c>
      <c r="P483" s="64">
        <f t="shared" si="5"/>
        <v>0</v>
      </c>
      <c r="Q483" s="64">
        <f t="shared" si="6"/>
        <v>0</v>
      </c>
      <c r="R483" s="68">
        <f t="shared" si="7"/>
        <v>0</v>
      </c>
      <c r="S483" s="68">
        <f t="shared" si="8"/>
        <v>0</v>
      </c>
      <c r="T483" s="71" t="str">
        <f t="shared" si="9"/>
        <v/>
      </c>
      <c r="U483" s="79" t="str">
        <f t="array" ref="U483">IF($B483="","",IF(INDEX('Your Portfolio Holdings'!$BW$7:$BW$156,match($D483,'Your Portfolio Holdings'!$B$7:$B$156,0),0)&gt;0,PRODUCT(IF(($D$5:$D$2004=$D483)*($C$5:$C$2004="Split")*($B$5:$B$2004&lt;=Dashboard!$C$2)*($B$5:$B$2004&gt;$B483),$J$5:$J$2004,1)),1))</f>
        <v/>
      </c>
      <c r="V483" s="79">
        <f t="shared" si="10"/>
        <v>0</v>
      </c>
      <c r="W483" s="79" t="str">
        <f t="array" ref="W483">IF($B483="","",IF(INDEX('Your Portfolio Holdings'!$BW$7:$BW$156,match($D483,'Your Portfolio Holdings'!$B$7:$B$156,0),0)&gt;0,PRODUCT(IF(($D$5:$D$2004=$D483)*($C$5:$C$2004="Split")*($B$5:$B$2004&lt;=Dashboard!$C$54)*($B$5:$B$2004&gt;$B483),$J$5:$J$2004,1)),1))</f>
        <v/>
      </c>
      <c r="X483" s="79">
        <f t="shared" si="11"/>
        <v>0</v>
      </c>
      <c r="Y483" s="79" t="str">
        <f t="array" ref="Y483">IF($B483="","",IF(INDEX('Your Portfolio Holdings'!$BW$7:$BW$156,match($D483,'Your Portfolio Holdings'!$B$7:$B$156,0),0)&gt;0,PRODUCT(IF(($D$5:$D$2004=$D483)*($C$5:$C$2004="Split")*($B$5:$B$2004&lt;=Dashboard!$C$55)*($B$5:$B$2004&gt;$B483),$J$5:$J$2004,1)),1))</f>
        <v/>
      </c>
      <c r="Z483" s="79">
        <f t="shared" si="12"/>
        <v>0</v>
      </c>
      <c r="AA483" s="79" t="str">
        <f>IF($B482="","",IF(AND($B483&gt;Dashboard!$C$54,$B483&lt;=Dashboard!$C$55,OR($C483="Buy",$C483="Sell",$C483="Dividend",$C483="Return of capital")),MAX(AA$5:AA482)+1,0))</f>
        <v/>
      </c>
      <c r="AB483" s="79" t="str">
        <f>if($B483="","",if($L483=Dashboard!$C$3,"n/a","Currency:"&amp;$L483&amp;Dashboard!$C$3))</f>
        <v/>
      </c>
      <c r="AC483" s="88" t="str">
        <f t="shared" si="13"/>
        <v/>
      </c>
      <c r="AD483" s="89">
        <f t="shared" si="14"/>
        <v>0</v>
      </c>
      <c r="AE483" s="90">
        <f t="shared" si="15"/>
        <v>0</v>
      </c>
    </row>
    <row r="484">
      <c r="A484" s="1"/>
      <c r="B484" s="404"/>
      <c r="C484" s="405"/>
      <c r="D484" s="405"/>
      <c r="E484" s="405"/>
      <c r="F484" s="406"/>
      <c r="G484" s="44">
        <f t="shared" si="1"/>
        <v>0</v>
      </c>
      <c r="H484" s="93"/>
      <c r="I484" s="92"/>
      <c r="J484" s="95"/>
      <c r="K484" s="1"/>
      <c r="L484" s="50" t="str">
        <f t="array" ref="L484">if($B484="","",index(Setup!$C$52:$C$201,match($D484,Setup!$B$52:$B$201,0),0))</f>
        <v/>
      </c>
      <c r="M484" s="52" t="str">
        <f t="shared" si="2"/>
        <v/>
      </c>
      <c r="N484" s="58">
        <f t="shared" si="3"/>
        <v>0</v>
      </c>
      <c r="O484" s="64" t="str">
        <f t="shared" si="4"/>
        <v/>
      </c>
      <c r="P484" s="64">
        <f t="shared" si="5"/>
        <v>0</v>
      </c>
      <c r="Q484" s="64">
        <f t="shared" si="6"/>
        <v>0</v>
      </c>
      <c r="R484" s="68">
        <f t="shared" si="7"/>
        <v>0</v>
      </c>
      <c r="S484" s="68">
        <f t="shared" si="8"/>
        <v>0</v>
      </c>
      <c r="T484" s="71" t="str">
        <f t="shared" si="9"/>
        <v/>
      </c>
      <c r="U484" s="79" t="str">
        <f t="array" ref="U484">IF($B484="","",IF(INDEX('Your Portfolio Holdings'!$BW$7:$BW$156,match($D484,'Your Portfolio Holdings'!$B$7:$B$156,0),0)&gt;0,PRODUCT(IF(($D$5:$D$2004=$D484)*($C$5:$C$2004="Split")*($B$5:$B$2004&lt;=Dashboard!$C$2)*($B$5:$B$2004&gt;$B484),$J$5:$J$2004,1)),1))</f>
        <v/>
      </c>
      <c r="V484" s="79">
        <f t="shared" si="10"/>
        <v>0</v>
      </c>
      <c r="W484" s="79" t="str">
        <f t="array" ref="W484">IF($B484="","",IF(INDEX('Your Portfolio Holdings'!$BW$7:$BW$156,match($D484,'Your Portfolio Holdings'!$B$7:$B$156,0),0)&gt;0,PRODUCT(IF(($D$5:$D$2004=$D484)*($C$5:$C$2004="Split")*($B$5:$B$2004&lt;=Dashboard!$C$54)*($B$5:$B$2004&gt;$B484),$J$5:$J$2004,1)),1))</f>
        <v/>
      </c>
      <c r="X484" s="79">
        <f t="shared" si="11"/>
        <v>0</v>
      </c>
      <c r="Y484" s="79" t="str">
        <f t="array" ref="Y484">IF($B484="","",IF(INDEX('Your Portfolio Holdings'!$BW$7:$BW$156,match($D484,'Your Portfolio Holdings'!$B$7:$B$156,0),0)&gt;0,PRODUCT(IF(($D$5:$D$2004=$D484)*($C$5:$C$2004="Split")*($B$5:$B$2004&lt;=Dashboard!$C$55)*($B$5:$B$2004&gt;$B484),$J$5:$J$2004,1)),1))</f>
        <v/>
      </c>
      <c r="Z484" s="79">
        <f t="shared" si="12"/>
        <v>0</v>
      </c>
      <c r="AA484" s="79" t="str">
        <f>IF($B483="","",IF(AND($B484&gt;Dashboard!$C$54,$B484&lt;=Dashboard!$C$55,OR($C484="Buy",$C484="Sell",$C484="Dividend",$C484="Return of capital")),MAX(AA$5:AA483)+1,0))</f>
        <v/>
      </c>
      <c r="AB484" s="79" t="str">
        <f>if($B484="","",if($L484=Dashboard!$C$3,"n/a","Currency:"&amp;$L484&amp;Dashboard!$C$3))</f>
        <v/>
      </c>
      <c r="AC484" s="88" t="str">
        <f t="shared" si="13"/>
        <v/>
      </c>
      <c r="AD484" s="89">
        <f t="shared" si="14"/>
        <v>0</v>
      </c>
      <c r="AE484" s="90">
        <f t="shared" si="15"/>
        <v>0</v>
      </c>
    </row>
    <row r="485">
      <c r="A485" s="1"/>
      <c r="B485" s="404"/>
      <c r="C485" s="405"/>
      <c r="D485" s="405"/>
      <c r="E485" s="405"/>
      <c r="F485" s="406"/>
      <c r="G485" s="44">
        <f t="shared" si="1"/>
        <v>0</v>
      </c>
      <c r="H485" s="93"/>
      <c r="I485" s="92"/>
      <c r="J485" s="95"/>
      <c r="K485" s="1"/>
      <c r="L485" s="50" t="str">
        <f t="array" ref="L485">if($B485="","",index(Setup!$C$52:$C$201,match($D485,Setup!$B$52:$B$201,0),0))</f>
        <v/>
      </c>
      <c r="M485" s="52" t="str">
        <f t="shared" si="2"/>
        <v/>
      </c>
      <c r="N485" s="58">
        <f t="shared" si="3"/>
        <v>0</v>
      </c>
      <c r="O485" s="64" t="str">
        <f t="shared" si="4"/>
        <v/>
      </c>
      <c r="P485" s="64">
        <f t="shared" si="5"/>
        <v>0</v>
      </c>
      <c r="Q485" s="64">
        <f t="shared" si="6"/>
        <v>0</v>
      </c>
      <c r="R485" s="68">
        <f t="shared" si="7"/>
        <v>0</v>
      </c>
      <c r="S485" s="68">
        <f t="shared" si="8"/>
        <v>0</v>
      </c>
      <c r="T485" s="71" t="str">
        <f t="shared" si="9"/>
        <v/>
      </c>
      <c r="U485" s="79" t="str">
        <f t="array" ref="U485">IF($B485="","",IF(INDEX('Your Portfolio Holdings'!$BW$7:$BW$156,match($D485,'Your Portfolio Holdings'!$B$7:$B$156,0),0)&gt;0,PRODUCT(IF(($D$5:$D$2004=$D485)*($C$5:$C$2004="Split")*($B$5:$B$2004&lt;=Dashboard!$C$2)*($B$5:$B$2004&gt;$B485),$J$5:$J$2004,1)),1))</f>
        <v/>
      </c>
      <c r="V485" s="79">
        <f t="shared" si="10"/>
        <v>0</v>
      </c>
      <c r="W485" s="79" t="str">
        <f t="array" ref="W485">IF($B485="","",IF(INDEX('Your Portfolio Holdings'!$BW$7:$BW$156,match($D485,'Your Portfolio Holdings'!$B$7:$B$156,0),0)&gt;0,PRODUCT(IF(($D$5:$D$2004=$D485)*($C$5:$C$2004="Split")*($B$5:$B$2004&lt;=Dashboard!$C$54)*($B$5:$B$2004&gt;$B485),$J$5:$J$2004,1)),1))</f>
        <v/>
      </c>
      <c r="X485" s="79">
        <f t="shared" si="11"/>
        <v>0</v>
      </c>
      <c r="Y485" s="79" t="str">
        <f t="array" ref="Y485">IF($B485="","",IF(INDEX('Your Portfolio Holdings'!$BW$7:$BW$156,match($D485,'Your Portfolio Holdings'!$B$7:$B$156,0),0)&gt;0,PRODUCT(IF(($D$5:$D$2004=$D485)*($C$5:$C$2004="Split")*($B$5:$B$2004&lt;=Dashboard!$C$55)*($B$5:$B$2004&gt;$B485),$J$5:$J$2004,1)),1))</f>
        <v/>
      </c>
      <c r="Z485" s="79">
        <f t="shared" si="12"/>
        <v>0</v>
      </c>
      <c r="AA485" s="79" t="str">
        <f>IF($B484="","",IF(AND($B485&gt;Dashboard!$C$54,$B485&lt;=Dashboard!$C$55,OR($C485="Buy",$C485="Sell",$C485="Dividend",$C485="Return of capital")),MAX(AA$5:AA484)+1,0))</f>
        <v/>
      </c>
      <c r="AB485" s="79" t="str">
        <f>if($B485="","",if($L485=Dashboard!$C$3,"n/a","Currency:"&amp;$L485&amp;Dashboard!$C$3))</f>
        <v/>
      </c>
      <c r="AC485" s="88" t="str">
        <f t="shared" si="13"/>
        <v/>
      </c>
      <c r="AD485" s="89">
        <f t="shared" si="14"/>
        <v>0</v>
      </c>
      <c r="AE485" s="90">
        <f t="shared" si="15"/>
        <v>0</v>
      </c>
    </row>
    <row r="486">
      <c r="A486" s="1"/>
      <c r="B486" s="404"/>
      <c r="C486" s="405"/>
      <c r="D486" s="405"/>
      <c r="E486" s="405"/>
      <c r="F486" s="406"/>
      <c r="G486" s="44">
        <f t="shared" si="1"/>
        <v>0</v>
      </c>
      <c r="H486" s="93"/>
      <c r="I486" s="92"/>
      <c r="J486" s="95"/>
      <c r="K486" s="1"/>
      <c r="L486" s="50" t="str">
        <f t="array" ref="L486">if($B486="","",index(Setup!$C$52:$C$201,match($D486,Setup!$B$52:$B$201,0),0))</f>
        <v/>
      </c>
      <c r="M486" s="52" t="str">
        <f t="shared" si="2"/>
        <v/>
      </c>
      <c r="N486" s="58">
        <f t="shared" si="3"/>
        <v>0</v>
      </c>
      <c r="O486" s="64" t="str">
        <f t="shared" si="4"/>
        <v/>
      </c>
      <c r="P486" s="64">
        <f t="shared" si="5"/>
        <v>0</v>
      </c>
      <c r="Q486" s="64">
        <f t="shared" si="6"/>
        <v>0</v>
      </c>
      <c r="R486" s="68">
        <f t="shared" si="7"/>
        <v>0</v>
      </c>
      <c r="S486" s="68">
        <f t="shared" si="8"/>
        <v>0</v>
      </c>
      <c r="T486" s="71" t="str">
        <f t="shared" si="9"/>
        <v/>
      </c>
      <c r="U486" s="79" t="str">
        <f t="array" ref="U486">IF($B486="","",IF(INDEX('Your Portfolio Holdings'!$BW$7:$BW$156,match($D486,'Your Portfolio Holdings'!$B$7:$B$156,0),0)&gt;0,PRODUCT(IF(($D$5:$D$2004=$D486)*($C$5:$C$2004="Split")*($B$5:$B$2004&lt;=Dashboard!$C$2)*($B$5:$B$2004&gt;$B486),$J$5:$J$2004,1)),1))</f>
        <v/>
      </c>
      <c r="V486" s="79">
        <f t="shared" si="10"/>
        <v>0</v>
      </c>
      <c r="W486" s="79" t="str">
        <f t="array" ref="W486">IF($B486="","",IF(INDEX('Your Portfolio Holdings'!$BW$7:$BW$156,match($D486,'Your Portfolio Holdings'!$B$7:$B$156,0),0)&gt;0,PRODUCT(IF(($D$5:$D$2004=$D486)*($C$5:$C$2004="Split")*($B$5:$B$2004&lt;=Dashboard!$C$54)*($B$5:$B$2004&gt;$B486),$J$5:$J$2004,1)),1))</f>
        <v/>
      </c>
      <c r="X486" s="79">
        <f t="shared" si="11"/>
        <v>0</v>
      </c>
      <c r="Y486" s="79" t="str">
        <f t="array" ref="Y486">IF($B486="","",IF(INDEX('Your Portfolio Holdings'!$BW$7:$BW$156,match($D486,'Your Portfolio Holdings'!$B$7:$B$156,0),0)&gt;0,PRODUCT(IF(($D$5:$D$2004=$D486)*($C$5:$C$2004="Split")*($B$5:$B$2004&lt;=Dashboard!$C$55)*($B$5:$B$2004&gt;$B486),$J$5:$J$2004,1)),1))</f>
        <v/>
      </c>
      <c r="Z486" s="79">
        <f t="shared" si="12"/>
        <v>0</v>
      </c>
      <c r="AA486" s="79" t="str">
        <f>IF($B485="","",IF(AND($B486&gt;Dashboard!$C$54,$B486&lt;=Dashboard!$C$55,OR($C486="Buy",$C486="Sell",$C486="Dividend",$C486="Return of capital")),MAX(AA$5:AA485)+1,0))</f>
        <v/>
      </c>
      <c r="AB486" s="79" t="str">
        <f>if($B486="","",if($L486=Dashboard!$C$3,"n/a","Currency:"&amp;$L486&amp;Dashboard!$C$3))</f>
        <v/>
      </c>
      <c r="AC486" s="88" t="str">
        <f t="shared" si="13"/>
        <v/>
      </c>
      <c r="AD486" s="89">
        <f t="shared" si="14"/>
        <v>0</v>
      </c>
      <c r="AE486" s="90">
        <f t="shared" si="15"/>
        <v>0</v>
      </c>
    </row>
    <row r="487">
      <c r="A487" s="1"/>
      <c r="B487" s="404"/>
      <c r="C487" s="405"/>
      <c r="D487" s="405"/>
      <c r="E487" s="405"/>
      <c r="F487" s="406"/>
      <c r="G487" s="44">
        <f t="shared" si="1"/>
        <v>0</v>
      </c>
      <c r="H487" s="93"/>
      <c r="I487" s="92"/>
      <c r="J487" s="95"/>
      <c r="K487" s="1"/>
      <c r="L487" s="50" t="str">
        <f t="array" ref="L487">if($B487="","",index(Setup!$C$52:$C$201,match($D487,Setup!$B$52:$B$201,0),0))</f>
        <v/>
      </c>
      <c r="M487" s="52" t="str">
        <f t="shared" si="2"/>
        <v/>
      </c>
      <c r="N487" s="58">
        <f t="shared" si="3"/>
        <v>0</v>
      </c>
      <c r="O487" s="64" t="str">
        <f t="shared" si="4"/>
        <v/>
      </c>
      <c r="P487" s="64">
        <f t="shared" si="5"/>
        <v>0</v>
      </c>
      <c r="Q487" s="64">
        <f t="shared" si="6"/>
        <v>0</v>
      </c>
      <c r="R487" s="68">
        <f t="shared" si="7"/>
        <v>0</v>
      </c>
      <c r="S487" s="68">
        <f t="shared" si="8"/>
        <v>0</v>
      </c>
      <c r="T487" s="71" t="str">
        <f t="shared" si="9"/>
        <v/>
      </c>
      <c r="U487" s="79" t="str">
        <f t="array" ref="U487">IF($B487="","",IF(INDEX('Your Portfolio Holdings'!$BW$7:$BW$156,match($D487,'Your Portfolio Holdings'!$B$7:$B$156,0),0)&gt;0,PRODUCT(IF(($D$5:$D$2004=$D487)*($C$5:$C$2004="Split")*($B$5:$B$2004&lt;=Dashboard!$C$2)*($B$5:$B$2004&gt;$B487),$J$5:$J$2004,1)),1))</f>
        <v/>
      </c>
      <c r="V487" s="79">
        <f t="shared" si="10"/>
        <v>0</v>
      </c>
      <c r="W487" s="79" t="str">
        <f t="array" ref="W487">IF($B487="","",IF(INDEX('Your Portfolio Holdings'!$BW$7:$BW$156,match($D487,'Your Portfolio Holdings'!$B$7:$B$156,0),0)&gt;0,PRODUCT(IF(($D$5:$D$2004=$D487)*($C$5:$C$2004="Split")*($B$5:$B$2004&lt;=Dashboard!$C$54)*($B$5:$B$2004&gt;$B487),$J$5:$J$2004,1)),1))</f>
        <v/>
      </c>
      <c r="X487" s="79">
        <f t="shared" si="11"/>
        <v>0</v>
      </c>
      <c r="Y487" s="79" t="str">
        <f t="array" ref="Y487">IF($B487="","",IF(INDEX('Your Portfolio Holdings'!$BW$7:$BW$156,match($D487,'Your Portfolio Holdings'!$B$7:$B$156,0),0)&gt;0,PRODUCT(IF(($D$5:$D$2004=$D487)*($C$5:$C$2004="Split")*($B$5:$B$2004&lt;=Dashboard!$C$55)*($B$5:$B$2004&gt;$B487),$J$5:$J$2004,1)),1))</f>
        <v/>
      </c>
      <c r="Z487" s="79">
        <f t="shared" si="12"/>
        <v>0</v>
      </c>
      <c r="AA487" s="79" t="str">
        <f>IF($B486="","",IF(AND($B487&gt;Dashboard!$C$54,$B487&lt;=Dashboard!$C$55,OR($C487="Buy",$C487="Sell",$C487="Dividend",$C487="Return of capital")),MAX(AA$5:AA486)+1,0))</f>
        <v/>
      </c>
      <c r="AB487" s="79" t="str">
        <f>if($B487="","",if($L487=Dashboard!$C$3,"n/a","Currency:"&amp;$L487&amp;Dashboard!$C$3))</f>
        <v/>
      </c>
      <c r="AC487" s="88" t="str">
        <f t="shared" si="13"/>
        <v/>
      </c>
      <c r="AD487" s="89">
        <f t="shared" si="14"/>
        <v>0</v>
      </c>
      <c r="AE487" s="90">
        <f t="shared" si="15"/>
        <v>0</v>
      </c>
    </row>
    <row r="488">
      <c r="A488" s="1"/>
      <c r="B488" s="404"/>
      <c r="C488" s="405"/>
      <c r="D488" s="405"/>
      <c r="E488" s="405"/>
      <c r="F488" s="406"/>
      <c r="G488" s="44">
        <f t="shared" si="1"/>
        <v>0</v>
      </c>
      <c r="H488" s="93"/>
      <c r="I488" s="92"/>
      <c r="J488" s="95"/>
      <c r="K488" s="1"/>
      <c r="L488" s="50" t="str">
        <f t="array" ref="L488">if($B488="","",index(Setup!$C$52:$C$201,match($D488,Setup!$B$52:$B$201,0),0))</f>
        <v/>
      </c>
      <c r="M488" s="52" t="str">
        <f t="shared" si="2"/>
        <v/>
      </c>
      <c r="N488" s="58">
        <f t="shared" si="3"/>
        <v>0</v>
      </c>
      <c r="O488" s="64" t="str">
        <f t="shared" si="4"/>
        <v/>
      </c>
      <c r="P488" s="64">
        <f t="shared" si="5"/>
        <v>0</v>
      </c>
      <c r="Q488" s="64">
        <f t="shared" si="6"/>
        <v>0</v>
      </c>
      <c r="R488" s="68">
        <f t="shared" si="7"/>
        <v>0</v>
      </c>
      <c r="S488" s="68">
        <f t="shared" si="8"/>
        <v>0</v>
      </c>
      <c r="T488" s="71" t="str">
        <f t="shared" si="9"/>
        <v/>
      </c>
      <c r="U488" s="79" t="str">
        <f t="array" ref="U488">IF($B488="","",IF(INDEX('Your Portfolio Holdings'!$BW$7:$BW$156,match($D488,'Your Portfolio Holdings'!$B$7:$B$156,0),0)&gt;0,PRODUCT(IF(($D$5:$D$2004=$D488)*($C$5:$C$2004="Split")*($B$5:$B$2004&lt;=Dashboard!$C$2)*($B$5:$B$2004&gt;$B488),$J$5:$J$2004,1)),1))</f>
        <v/>
      </c>
      <c r="V488" s="79">
        <f t="shared" si="10"/>
        <v>0</v>
      </c>
      <c r="W488" s="79" t="str">
        <f t="array" ref="W488">IF($B488="","",IF(INDEX('Your Portfolio Holdings'!$BW$7:$BW$156,match($D488,'Your Portfolio Holdings'!$B$7:$B$156,0),0)&gt;0,PRODUCT(IF(($D$5:$D$2004=$D488)*($C$5:$C$2004="Split")*($B$5:$B$2004&lt;=Dashboard!$C$54)*($B$5:$B$2004&gt;$B488),$J$5:$J$2004,1)),1))</f>
        <v/>
      </c>
      <c r="X488" s="79">
        <f t="shared" si="11"/>
        <v>0</v>
      </c>
      <c r="Y488" s="79" t="str">
        <f t="array" ref="Y488">IF($B488="","",IF(INDEX('Your Portfolio Holdings'!$BW$7:$BW$156,match($D488,'Your Portfolio Holdings'!$B$7:$B$156,0),0)&gt;0,PRODUCT(IF(($D$5:$D$2004=$D488)*($C$5:$C$2004="Split")*($B$5:$B$2004&lt;=Dashboard!$C$55)*($B$5:$B$2004&gt;$B488),$J$5:$J$2004,1)),1))</f>
        <v/>
      </c>
      <c r="Z488" s="79">
        <f t="shared" si="12"/>
        <v>0</v>
      </c>
      <c r="AA488" s="79" t="str">
        <f>IF($B487="","",IF(AND($B488&gt;Dashboard!$C$54,$B488&lt;=Dashboard!$C$55,OR($C488="Buy",$C488="Sell",$C488="Dividend",$C488="Return of capital")),MAX(AA$5:AA487)+1,0))</f>
        <v/>
      </c>
      <c r="AB488" s="79" t="str">
        <f>if($B488="","",if($L488=Dashboard!$C$3,"n/a","Currency:"&amp;$L488&amp;Dashboard!$C$3))</f>
        <v/>
      </c>
      <c r="AC488" s="88" t="str">
        <f t="shared" si="13"/>
        <v/>
      </c>
      <c r="AD488" s="89">
        <f t="shared" si="14"/>
        <v>0</v>
      </c>
      <c r="AE488" s="90">
        <f t="shared" si="15"/>
        <v>0</v>
      </c>
    </row>
    <row r="489">
      <c r="A489" s="1"/>
      <c r="B489" s="404"/>
      <c r="C489" s="405"/>
      <c r="D489" s="405"/>
      <c r="E489" s="405"/>
      <c r="F489" s="406"/>
      <c r="G489" s="44">
        <f t="shared" si="1"/>
        <v>0</v>
      </c>
      <c r="H489" s="93"/>
      <c r="I489" s="92"/>
      <c r="J489" s="95"/>
      <c r="K489" s="1"/>
      <c r="L489" s="50" t="str">
        <f t="array" ref="L489">if($B489="","",index(Setup!$C$52:$C$201,match($D489,Setup!$B$52:$B$201,0),0))</f>
        <v/>
      </c>
      <c r="M489" s="52" t="str">
        <f t="shared" si="2"/>
        <v/>
      </c>
      <c r="N489" s="58">
        <f t="shared" si="3"/>
        <v>0</v>
      </c>
      <c r="O489" s="64" t="str">
        <f t="shared" si="4"/>
        <v/>
      </c>
      <c r="P489" s="64">
        <f t="shared" si="5"/>
        <v>0</v>
      </c>
      <c r="Q489" s="64">
        <f t="shared" si="6"/>
        <v>0</v>
      </c>
      <c r="R489" s="68">
        <f t="shared" si="7"/>
        <v>0</v>
      </c>
      <c r="S489" s="68">
        <f t="shared" si="8"/>
        <v>0</v>
      </c>
      <c r="T489" s="71" t="str">
        <f t="shared" si="9"/>
        <v/>
      </c>
      <c r="U489" s="79" t="str">
        <f t="array" ref="U489">IF($B489="","",IF(INDEX('Your Portfolio Holdings'!$BW$7:$BW$156,match($D489,'Your Portfolio Holdings'!$B$7:$B$156,0),0)&gt;0,PRODUCT(IF(($D$5:$D$2004=$D489)*($C$5:$C$2004="Split")*($B$5:$B$2004&lt;=Dashboard!$C$2)*($B$5:$B$2004&gt;$B489),$J$5:$J$2004,1)),1))</f>
        <v/>
      </c>
      <c r="V489" s="79">
        <f t="shared" si="10"/>
        <v>0</v>
      </c>
      <c r="W489" s="79" t="str">
        <f t="array" ref="W489">IF($B489="","",IF(INDEX('Your Portfolio Holdings'!$BW$7:$BW$156,match($D489,'Your Portfolio Holdings'!$B$7:$B$156,0),0)&gt;0,PRODUCT(IF(($D$5:$D$2004=$D489)*($C$5:$C$2004="Split")*($B$5:$B$2004&lt;=Dashboard!$C$54)*($B$5:$B$2004&gt;$B489),$J$5:$J$2004,1)),1))</f>
        <v/>
      </c>
      <c r="X489" s="79">
        <f t="shared" si="11"/>
        <v>0</v>
      </c>
      <c r="Y489" s="79" t="str">
        <f t="array" ref="Y489">IF($B489="","",IF(INDEX('Your Portfolio Holdings'!$BW$7:$BW$156,match($D489,'Your Portfolio Holdings'!$B$7:$B$156,0),0)&gt;0,PRODUCT(IF(($D$5:$D$2004=$D489)*($C$5:$C$2004="Split")*($B$5:$B$2004&lt;=Dashboard!$C$55)*($B$5:$B$2004&gt;$B489),$J$5:$J$2004,1)),1))</f>
        <v/>
      </c>
      <c r="Z489" s="79">
        <f t="shared" si="12"/>
        <v>0</v>
      </c>
      <c r="AA489" s="79" t="str">
        <f>IF($B488="","",IF(AND($B489&gt;Dashboard!$C$54,$B489&lt;=Dashboard!$C$55,OR($C489="Buy",$C489="Sell",$C489="Dividend",$C489="Return of capital")),MAX(AA$5:AA488)+1,0))</f>
        <v/>
      </c>
      <c r="AB489" s="79" t="str">
        <f>if($B489="","",if($L489=Dashboard!$C$3,"n/a","Currency:"&amp;$L489&amp;Dashboard!$C$3))</f>
        <v/>
      </c>
      <c r="AC489" s="88" t="str">
        <f t="shared" si="13"/>
        <v/>
      </c>
      <c r="AD489" s="89">
        <f t="shared" si="14"/>
        <v>0</v>
      </c>
      <c r="AE489" s="90">
        <f t="shared" si="15"/>
        <v>0</v>
      </c>
    </row>
    <row r="490">
      <c r="A490" s="1"/>
      <c r="B490" s="404"/>
      <c r="C490" s="405"/>
      <c r="D490" s="405"/>
      <c r="E490" s="405"/>
      <c r="F490" s="406"/>
      <c r="G490" s="44">
        <f t="shared" si="1"/>
        <v>0</v>
      </c>
      <c r="H490" s="93"/>
      <c r="I490" s="92"/>
      <c r="J490" s="95"/>
      <c r="K490" s="1"/>
      <c r="L490" s="50" t="str">
        <f t="array" ref="L490">if($B490="","",index(Setup!$C$52:$C$201,match($D490,Setup!$B$52:$B$201,0),0))</f>
        <v/>
      </c>
      <c r="M490" s="52" t="str">
        <f t="shared" si="2"/>
        <v/>
      </c>
      <c r="N490" s="58">
        <f t="shared" si="3"/>
        <v>0</v>
      </c>
      <c r="O490" s="64" t="str">
        <f t="shared" si="4"/>
        <v/>
      </c>
      <c r="P490" s="64">
        <f t="shared" si="5"/>
        <v>0</v>
      </c>
      <c r="Q490" s="64">
        <f t="shared" si="6"/>
        <v>0</v>
      </c>
      <c r="R490" s="68">
        <f t="shared" si="7"/>
        <v>0</v>
      </c>
      <c r="S490" s="68">
        <f t="shared" si="8"/>
        <v>0</v>
      </c>
      <c r="T490" s="71" t="str">
        <f t="shared" si="9"/>
        <v/>
      </c>
      <c r="U490" s="79" t="str">
        <f t="array" ref="U490">IF($B490="","",IF(INDEX('Your Portfolio Holdings'!$BW$7:$BW$156,match($D490,'Your Portfolio Holdings'!$B$7:$B$156,0),0)&gt;0,PRODUCT(IF(($D$5:$D$2004=$D490)*($C$5:$C$2004="Split")*($B$5:$B$2004&lt;=Dashboard!$C$2)*($B$5:$B$2004&gt;$B490),$J$5:$J$2004,1)),1))</f>
        <v/>
      </c>
      <c r="V490" s="79">
        <f t="shared" si="10"/>
        <v>0</v>
      </c>
      <c r="W490" s="79" t="str">
        <f t="array" ref="W490">IF($B490="","",IF(INDEX('Your Portfolio Holdings'!$BW$7:$BW$156,match($D490,'Your Portfolio Holdings'!$B$7:$B$156,0),0)&gt;0,PRODUCT(IF(($D$5:$D$2004=$D490)*($C$5:$C$2004="Split")*($B$5:$B$2004&lt;=Dashboard!$C$54)*($B$5:$B$2004&gt;$B490),$J$5:$J$2004,1)),1))</f>
        <v/>
      </c>
      <c r="X490" s="79">
        <f t="shared" si="11"/>
        <v>0</v>
      </c>
      <c r="Y490" s="79" t="str">
        <f t="array" ref="Y490">IF($B490="","",IF(INDEX('Your Portfolio Holdings'!$BW$7:$BW$156,match($D490,'Your Portfolio Holdings'!$B$7:$B$156,0),0)&gt;0,PRODUCT(IF(($D$5:$D$2004=$D490)*($C$5:$C$2004="Split")*($B$5:$B$2004&lt;=Dashboard!$C$55)*($B$5:$B$2004&gt;$B490),$J$5:$J$2004,1)),1))</f>
        <v/>
      </c>
      <c r="Z490" s="79">
        <f t="shared" si="12"/>
        <v>0</v>
      </c>
      <c r="AA490" s="79" t="str">
        <f>IF($B489="","",IF(AND($B490&gt;Dashboard!$C$54,$B490&lt;=Dashboard!$C$55,OR($C490="Buy",$C490="Sell",$C490="Dividend",$C490="Return of capital")),MAX(AA$5:AA489)+1,0))</f>
        <v/>
      </c>
      <c r="AB490" s="79" t="str">
        <f>if($B490="","",if($L490=Dashboard!$C$3,"n/a","Currency:"&amp;$L490&amp;Dashboard!$C$3))</f>
        <v/>
      </c>
      <c r="AC490" s="88" t="str">
        <f t="shared" si="13"/>
        <v/>
      </c>
      <c r="AD490" s="89">
        <f t="shared" si="14"/>
        <v>0</v>
      </c>
      <c r="AE490" s="90">
        <f t="shared" si="15"/>
        <v>0</v>
      </c>
    </row>
    <row r="491">
      <c r="A491" s="1"/>
      <c r="B491" s="404"/>
      <c r="C491" s="405"/>
      <c r="D491" s="405"/>
      <c r="E491" s="405"/>
      <c r="F491" s="406"/>
      <c r="G491" s="44">
        <f t="shared" si="1"/>
        <v>0</v>
      </c>
      <c r="H491" s="93"/>
      <c r="I491" s="92"/>
      <c r="J491" s="95"/>
      <c r="K491" s="1"/>
      <c r="L491" s="50" t="str">
        <f t="array" ref="L491">if($B491="","",index(Setup!$C$52:$C$201,match($D491,Setup!$B$52:$B$201,0),0))</f>
        <v/>
      </c>
      <c r="M491" s="52" t="str">
        <f t="shared" si="2"/>
        <v/>
      </c>
      <c r="N491" s="58">
        <f t="shared" si="3"/>
        <v>0</v>
      </c>
      <c r="O491" s="64" t="str">
        <f t="shared" si="4"/>
        <v/>
      </c>
      <c r="P491" s="64">
        <f t="shared" si="5"/>
        <v>0</v>
      </c>
      <c r="Q491" s="64">
        <f t="shared" si="6"/>
        <v>0</v>
      </c>
      <c r="R491" s="68">
        <f t="shared" si="7"/>
        <v>0</v>
      </c>
      <c r="S491" s="68">
        <f t="shared" si="8"/>
        <v>0</v>
      </c>
      <c r="T491" s="71" t="str">
        <f t="shared" si="9"/>
        <v/>
      </c>
      <c r="U491" s="79" t="str">
        <f t="array" ref="U491">IF($B491="","",IF(INDEX('Your Portfolio Holdings'!$BW$7:$BW$156,match($D491,'Your Portfolio Holdings'!$B$7:$B$156,0),0)&gt;0,PRODUCT(IF(($D$5:$D$2004=$D491)*($C$5:$C$2004="Split")*($B$5:$B$2004&lt;=Dashboard!$C$2)*($B$5:$B$2004&gt;$B491),$J$5:$J$2004,1)),1))</f>
        <v/>
      </c>
      <c r="V491" s="79">
        <f t="shared" si="10"/>
        <v>0</v>
      </c>
      <c r="W491" s="79" t="str">
        <f t="array" ref="W491">IF($B491="","",IF(INDEX('Your Portfolio Holdings'!$BW$7:$BW$156,match($D491,'Your Portfolio Holdings'!$B$7:$B$156,0),0)&gt;0,PRODUCT(IF(($D$5:$D$2004=$D491)*($C$5:$C$2004="Split")*($B$5:$B$2004&lt;=Dashboard!$C$54)*($B$5:$B$2004&gt;$B491),$J$5:$J$2004,1)),1))</f>
        <v/>
      </c>
      <c r="X491" s="79">
        <f t="shared" si="11"/>
        <v>0</v>
      </c>
      <c r="Y491" s="79" t="str">
        <f t="array" ref="Y491">IF($B491="","",IF(INDEX('Your Portfolio Holdings'!$BW$7:$BW$156,match($D491,'Your Portfolio Holdings'!$B$7:$B$156,0),0)&gt;0,PRODUCT(IF(($D$5:$D$2004=$D491)*($C$5:$C$2004="Split")*($B$5:$B$2004&lt;=Dashboard!$C$55)*($B$5:$B$2004&gt;$B491),$J$5:$J$2004,1)),1))</f>
        <v/>
      </c>
      <c r="Z491" s="79">
        <f t="shared" si="12"/>
        <v>0</v>
      </c>
      <c r="AA491" s="79" t="str">
        <f>IF($B490="","",IF(AND($B491&gt;Dashboard!$C$54,$B491&lt;=Dashboard!$C$55,OR($C491="Buy",$C491="Sell",$C491="Dividend",$C491="Return of capital")),MAX(AA$5:AA490)+1,0))</f>
        <v/>
      </c>
      <c r="AB491" s="79" t="str">
        <f>if($B491="","",if($L491=Dashboard!$C$3,"n/a","Currency:"&amp;$L491&amp;Dashboard!$C$3))</f>
        <v/>
      </c>
      <c r="AC491" s="88" t="str">
        <f t="shared" si="13"/>
        <v/>
      </c>
      <c r="AD491" s="89">
        <f t="shared" si="14"/>
        <v>0</v>
      </c>
      <c r="AE491" s="90">
        <f t="shared" si="15"/>
        <v>0</v>
      </c>
    </row>
    <row r="492">
      <c r="A492" s="1"/>
      <c r="B492" s="404"/>
      <c r="C492" s="405"/>
      <c r="D492" s="405"/>
      <c r="E492" s="405"/>
      <c r="F492" s="406"/>
      <c r="G492" s="44">
        <f t="shared" si="1"/>
        <v>0</v>
      </c>
      <c r="H492" s="93"/>
      <c r="I492" s="92"/>
      <c r="J492" s="95"/>
      <c r="K492" s="1"/>
      <c r="L492" s="50" t="str">
        <f t="array" ref="L492">if($B492="","",index(Setup!$C$52:$C$201,match($D492,Setup!$B$52:$B$201,0),0))</f>
        <v/>
      </c>
      <c r="M492" s="52" t="str">
        <f t="shared" si="2"/>
        <v/>
      </c>
      <c r="N492" s="58">
        <f t="shared" si="3"/>
        <v>0</v>
      </c>
      <c r="O492" s="64" t="str">
        <f t="shared" si="4"/>
        <v/>
      </c>
      <c r="P492" s="64">
        <f t="shared" si="5"/>
        <v>0</v>
      </c>
      <c r="Q492" s="64">
        <f t="shared" si="6"/>
        <v>0</v>
      </c>
      <c r="R492" s="68">
        <f t="shared" si="7"/>
        <v>0</v>
      </c>
      <c r="S492" s="68">
        <f t="shared" si="8"/>
        <v>0</v>
      </c>
      <c r="T492" s="71" t="str">
        <f t="shared" si="9"/>
        <v/>
      </c>
      <c r="U492" s="79" t="str">
        <f t="array" ref="U492">IF($B492="","",IF(INDEX('Your Portfolio Holdings'!$BW$7:$BW$156,match($D492,'Your Portfolio Holdings'!$B$7:$B$156,0),0)&gt;0,PRODUCT(IF(($D$5:$D$2004=$D492)*($C$5:$C$2004="Split")*($B$5:$B$2004&lt;=Dashboard!$C$2)*($B$5:$B$2004&gt;$B492),$J$5:$J$2004,1)),1))</f>
        <v/>
      </c>
      <c r="V492" s="79">
        <f t="shared" si="10"/>
        <v>0</v>
      </c>
      <c r="W492" s="79" t="str">
        <f t="array" ref="W492">IF($B492="","",IF(INDEX('Your Portfolio Holdings'!$BW$7:$BW$156,match($D492,'Your Portfolio Holdings'!$B$7:$B$156,0),0)&gt;0,PRODUCT(IF(($D$5:$D$2004=$D492)*($C$5:$C$2004="Split")*($B$5:$B$2004&lt;=Dashboard!$C$54)*($B$5:$B$2004&gt;$B492),$J$5:$J$2004,1)),1))</f>
        <v/>
      </c>
      <c r="X492" s="79">
        <f t="shared" si="11"/>
        <v>0</v>
      </c>
      <c r="Y492" s="79" t="str">
        <f t="array" ref="Y492">IF($B492="","",IF(INDEX('Your Portfolio Holdings'!$BW$7:$BW$156,match($D492,'Your Portfolio Holdings'!$B$7:$B$156,0),0)&gt;0,PRODUCT(IF(($D$5:$D$2004=$D492)*($C$5:$C$2004="Split")*($B$5:$B$2004&lt;=Dashboard!$C$55)*($B$5:$B$2004&gt;$B492),$J$5:$J$2004,1)),1))</f>
        <v/>
      </c>
      <c r="Z492" s="79">
        <f t="shared" si="12"/>
        <v>0</v>
      </c>
      <c r="AA492" s="79" t="str">
        <f>IF($B491="","",IF(AND($B492&gt;Dashboard!$C$54,$B492&lt;=Dashboard!$C$55,OR($C492="Buy",$C492="Sell",$C492="Dividend",$C492="Return of capital")),MAX(AA$5:AA491)+1,0))</f>
        <v/>
      </c>
      <c r="AB492" s="79" t="str">
        <f>if($B492="","",if($L492=Dashboard!$C$3,"n/a","Currency:"&amp;$L492&amp;Dashboard!$C$3))</f>
        <v/>
      </c>
      <c r="AC492" s="88" t="str">
        <f t="shared" si="13"/>
        <v/>
      </c>
      <c r="AD492" s="89">
        <f t="shared" si="14"/>
        <v>0</v>
      </c>
      <c r="AE492" s="90">
        <f t="shared" si="15"/>
        <v>0</v>
      </c>
    </row>
    <row r="493">
      <c r="A493" s="1"/>
      <c r="B493" s="404"/>
      <c r="C493" s="405"/>
      <c r="D493" s="405"/>
      <c r="E493" s="405"/>
      <c r="F493" s="406"/>
      <c r="G493" s="44">
        <f t="shared" si="1"/>
        <v>0</v>
      </c>
      <c r="H493" s="93"/>
      <c r="I493" s="92"/>
      <c r="J493" s="95"/>
      <c r="K493" s="1"/>
      <c r="L493" s="50" t="str">
        <f t="array" ref="L493">if($B493="","",index(Setup!$C$52:$C$201,match($D493,Setup!$B$52:$B$201,0),0))</f>
        <v/>
      </c>
      <c r="M493" s="52" t="str">
        <f t="shared" si="2"/>
        <v/>
      </c>
      <c r="N493" s="58">
        <f t="shared" si="3"/>
        <v>0</v>
      </c>
      <c r="O493" s="64" t="str">
        <f t="shared" si="4"/>
        <v/>
      </c>
      <c r="P493" s="64">
        <f t="shared" si="5"/>
        <v>0</v>
      </c>
      <c r="Q493" s="64">
        <f t="shared" si="6"/>
        <v>0</v>
      </c>
      <c r="R493" s="68">
        <f t="shared" si="7"/>
        <v>0</v>
      </c>
      <c r="S493" s="68">
        <f t="shared" si="8"/>
        <v>0</v>
      </c>
      <c r="T493" s="71" t="str">
        <f t="shared" si="9"/>
        <v/>
      </c>
      <c r="U493" s="79" t="str">
        <f t="array" ref="U493">IF($B493="","",IF(INDEX('Your Portfolio Holdings'!$BW$7:$BW$156,match($D493,'Your Portfolio Holdings'!$B$7:$B$156,0),0)&gt;0,PRODUCT(IF(($D$5:$D$2004=$D493)*($C$5:$C$2004="Split")*($B$5:$B$2004&lt;=Dashboard!$C$2)*($B$5:$B$2004&gt;$B493),$J$5:$J$2004,1)),1))</f>
        <v/>
      </c>
      <c r="V493" s="79">
        <f t="shared" si="10"/>
        <v>0</v>
      </c>
      <c r="W493" s="79" t="str">
        <f t="array" ref="W493">IF($B493="","",IF(INDEX('Your Portfolio Holdings'!$BW$7:$BW$156,match($D493,'Your Portfolio Holdings'!$B$7:$B$156,0),0)&gt;0,PRODUCT(IF(($D$5:$D$2004=$D493)*($C$5:$C$2004="Split")*($B$5:$B$2004&lt;=Dashboard!$C$54)*($B$5:$B$2004&gt;$B493),$J$5:$J$2004,1)),1))</f>
        <v/>
      </c>
      <c r="X493" s="79">
        <f t="shared" si="11"/>
        <v>0</v>
      </c>
      <c r="Y493" s="79" t="str">
        <f t="array" ref="Y493">IF($B493="","",IF(INDEX('Your Portfolio Holdings'!$BW$7:$BW$156,match($D493,'Your Portfolio Holdings'!$B$7:$B$156,0),0)&gt;0,PRODUCT(IF(($D$5:$D$2004=$D493)*($C$5:$C$2004="Split")*($B$5:$B$2004&lt;=Dashboard!$C$55)*($B$5:$B$2004&gt;$B493),$J$5:$J$2004,1)),1))</f>
        <v/>
      </c>
      <c r="Z493" s="79">
        <f t="shared" si="12"/>
        <v>0</v>
      </c>
      <c r="AA493" s="79" t="str">
        <f>IF($B492="","",IF(AND($B493&gt;Dashboard!$C$54,$B493&lt;=Dashboard!$C$55,OR($C493="Buy",$C493="Sell",$C493="Dividend",$C493="Return of capital")),MAX(AA$5:AA492)+1,0))</f>
        <v/>
      </c>
      <c r="AB493" s="79" t="str">
        <f>if($B493="","",if($L493=Dashboard!$C$3,"n/a","Currency:"&amp;$L493&amp;Dashboard!$C$3))</f>
        <v/>
      </c>
      <c r="AC493" s="88" t="str">
        <f t="shared" si="13"/>
        <v/>
      </c>
      <c r="AD493" s="89">
        <f t="shared" si="14"/>
        <v>0</v>
      </c>
      <c r="AE493" s="90">
        <f t="shared" si="15"/>
        <v>0</v>
      </c>
    </row>
    <row r="494">
      <c r="A494" s="1"/>
      <c r="B494" s="404"/>
      <c r="C494" s="405"/>
      <c r="D494" s="405"/>
      <c r="E494" s="405"/>
      <c r="F494" s="406"/>
      <c r="G494" s="44">
        <f t="shared" si="1"/>
        <v>0</v>
      </c>
      <c r="H494" s="93"/>
      <c r="I494" s="92"/>
      <c r="J494" s="95"/>
      <c r="K494" s="1"/>
      <c r="L494" s="50" t="str">
        <f t="array" ref="L494">if($B494="","",index(Setup!$C$52:$C$201,match($D494,Setup!$B$52:$B$201,0),0))</f>
        <v/>
      </c>
      <c r="M494" s="52" t="str">
        <f t="shared" si="2"/>
        <v/>
      </c>
      <c r="N494" s="58">
        <f t="shared" si="3"/>
        <v>0</v>
      </c>
      <c r="O494" s="64" t="str">
        <f t="shared" si="4"/>
        <v/>
      </c>
      <c r="P494" s="64">
        <f t="shared" si="5"/>
        <v>0</v>
      </c>
      <c r="Q494" s="64">
        <f t="shared" si="6"/>
        <v>0</v>
      </c>
      <c r="R494" s="68">
        <f t="shared" si="7"/>
        <v>0</v>
      </c>
      <c r="S494" s="68">
        <f t="shared" si="8"/>
        <v>0</v>
      </c>
      <c r="T494" s="71" t="str">
        <f t="shared" si="9"/>
        <v/>
      </c>
      <c r="U494" s="79" t="str">
        <f t="array" ref="U494">IF($B494="","",IF(INDEX('Your Portfolio Holdings'!$BW$7:$BW$156,match($D494,'Your Portfolio Holdings'!$B$7:$B$156,0),0)&gt;0,PRODUCT(IF(($D$5:$D$2004=$D494)*($C$5:$C$2004="Split")*($B$5:$B$2004&lt;=Dashboard!$C$2)*($B$5:$B$2004&gt;$B494),$J$5:$J$2004,1)),1))</f>
        <v/>
      </c>
      <c r="V494" s="79">
        <f t="shared" si="10"/>
        <v>0</v>
      </c>
      <c r="W494" s="79" t="str">
        <f t="array" ref="W494">IF($B494="","",IF(INDEX('Your Portfolio Holdings'!$BW$7:$BW$156,match($D494,'Your Portfolio Holdings'!$B$7:$B$156,0),0)&gt;0,PRODUCT(IF(($D$5:$D$2004=$D494)*($C$5:$C$2004="Split")*($B$5:$B$2004&lt;=Dashboard!$C$54)*($B$5:$B$2004&gt;$B494),$J$5:$J$2004,1)),1))</f>
        <v/>
      </c>
      <c r="X494" s="79">
        <f t="shared" si="11"/>
        <v>0</v>
      </c>
      <c r="Y494" s="79" t="str">
        <f t="array" ref="Y494">IF($B494="","",IF(INDEX('Your Portfolio Holdings'!$BW$7:$BW$156,match($D494,'Your Portfolio Holdings'!$B$7:$B$156,0),0)&gt;0,PRODUCT(IF(($D$5:$D$2004=$D494)*($C$5:$C$2004="Split")*($B$5:$B$2004&lt;=Dashboard!$C$55)*($B$5:$B$2004&gt;$B494),$J$5:$J$2004,1)),1))</f>
        <v/>
      </c>
      <c r="Z494" s="79">
        <f t="shared" si="12"/>
        <v>0</v>
      </c>
      <c r="AA494" s="79" t="str">
        <f>IF($B493="","",IF(AND($B494&gt;Dashboard!$C$54,$B494&lt;=Dashboard!$C$55,OR($C494="Buy",$C494="Sell",$C494="Dividend",$C494="Return of capital")),MAX(AA$5:AA493)+1,0))</f>
        <v/>
      </c>
      <c r="AB494" s="79" t="str">
        <f>if($B494="","",if($L494=Dashboard!$C$3,"n/a","Currency:"&amp;$L494&amp;Dashboard!$C$3))</f>
        <v/>
      </c>
      <c r="AC494" s="88" t="str">
        <f t="shared" si="13"/>
        <v/>
      </c>
      <c r="AD494" s="89">
        <f t="shared" si="14"/>
        <v>0</v>
      </c>
      <c r="AE494" s="90">
        <f t="shared" si="15"/>
        <v>0</v>
      </c>
    </row>
    <row r="495">
      <c r="A495" s="1"/>
      <c r="B495" s="404"/>
      <c r="C495" s="405"/>
      <c r="D495" s="405"/>
      <c r="E495" s="405"/>
      <c r="F495" s="406"/>
      <c r="G495" s="44">
        <f t="shared" si="1"/>
        <v>0</v>
      </c>
      <c r="H495" s="93"/>
      <c r="I495" s="92"/>
      <c r="J495" s="95"/>
      <c r="K495" s="1"/>
      <c r="L495" s="50" t="str">
        <f t="array" ref="L495">if($B495="","",index(Setup!$C$52:$C$201,match($D495,Setup!$B$52:$B$201,0),0))</f>
        <v/>
      </c>
      <c r="M495" s="52" t="str">
        <f t="shared" si="2"/>
        <v/>
      </c>
      <c r="N495" s="58">
        <f t="shared" si="3"/>
        <v>0</v>
      </c>
      <c r="O495" s="64" t="str">
        <f t="shared" si="4"/>
        <v/>
      </c>
      <c r="P495" s="64">
        <f t="shared" si="5"/>
        <v>0</v>
      </c>
      <c r="Q495" s="64">
        <f t="shared" si="6"/>
        <v>0</v>
      </c>
      <c r="R495" s="68">
        <f t="shared" si="7"/>
        <v>0</v>
      </c>
      <c r="S495" s="68">
        <f t="shared" si="8"/>
        <v>0</v>
      </c>
      <c r="T495" s="71" t="str">
        <f t="shared" si="9"/>
        <v/>
      </c>
      <c r="U495" s="79" t="str">
        <f t="array" ref="U495">IF($B495="","",IF(INDEX('Your Portfolio Holdings'!$BW$7:$BW$156,match($D495,'Your Portfolio Holdings'!$B$7:$B$156,0),0)&gt;0,PRODUCT(IF(($D$5:$D$2004=$D495)*($C$5:$C$2004="Split")*($B$5:$B$2004&lt;=Dashboard!$C$2)*($B$5:$B$2004&gt;$B495),$J$5:$J$2004,1)),1))</f>
        <v/>
      </c>
      <c r="V495" s="79">
        <f t="shared" si="10"/>
        <v>0</v>
      </c>
      <c r="W495" s="79" t="str">
        <f t="array" ref="W495">IF($B495="","",IF(INDEX('Your Portfolio Holdings'!$BW$7:$BW$156,match($D495,'Your Portfolio Holdings'!$B$7:$B$156,0),0)&gt;0,PRODUCT(IF(($D$5:$D$2004=$D495)*($C$5:$C$2004="Split")*($B$5:$B$2004&lt;=Dashboard!$C$54)*($B$5:$B$2004&gt;$B495),$J$5:$J$2004,1)),1))</f>
        <v/>
      </c>
      <c r="X495" s="79">
        <f t="shared" si="11"/>
        <v>0</v>
      </c>
      <c r="Y495" s="79" t="str">
        <f t="array" ref="Y495">IF($B495="","",IF(INDEX('Your Portfolio Holdings'!$BW$7:$BW$156,match($D495,'Your Portfolio Holdings'!$B$7:$B$156,0),0)&gt;0,PRODUCT(IF(($D$5:$D$2004=$D495)*($C$5:$C$2004="Split")*($B$5:$B$2004&lt;=Dashboard!$C$55)*($B$5:$B$2004&gt;$B495),$J$5:$J$2004,1)),1))</f>
        <v/>
      </c>
      <c r="Z495" s="79">
        <f t="shared" si="12"/>
        <v>0</v>
      </c>
      <c r="AA495" s="79" t="str">
        <f>IF($B494="","",IF(AND($B495&gt;Dashboard!$C$54,$B495&lt;=Dashboard!$C$55,OR($C495="Buy",$C495="Sell",$C495="Dividend",$C495="Return of capital")),MAX(AA$5:AA494)+1,0))</f>
        <v/>
      </c>
      <c r="AB495" s="79" t="str">
        <f>if($B495="","",if($L495=Dashboard!$C$3,"n/a","Currency:"&amp;$L495&amp;Dashboard!$C$3))</f>
        <v/>
      </c>
      <c r="AC495" s="88" t="str">
        <f t="shared" si="13"/>
        <v/>
      </c>
      <c r="AD495" s="89">
        <f t="shared" si="14"/>
        <v>0</v>
      </c>
      <c r="AE495" s="90">
        <f t="shared" si="15"/>
        <v>0</v>
      </c>
    </row>
    <row r="496">
      <c r="A496" s="1"/>
      <c r="B496" s="404"/>
      <c r="C496" s="405"/>
      <c r="D496" s="405"/>
      <c r="E496" s="405"/>
      <c r="F496" s="406"/>
      <c r="G496" s="44">
        <f t="shared" si="1"/>
        <v>0</v>
      </c>
      <c r="H496" s="93"/>
      <c r="I496" s="92"/>
      <c r="J496" s="95"/>
      <c r="K496" s="1"/>
      <c r="L496" s="50" t="str">
        <f t="array" ref="L496">if($B496="","",index(Setup!$C$52:$C$201,match($D496,Setup!$B$52:$B$201,0),0))</f>
        <v/>
      </c>
      <c r="M496" s="52" t="str">
        <f t="shared" si="2"/>
        <v/>
      </c>
      <c r="N496" s="58">
        <f t="shared" si="3"/>
        <v>0</v>
      </c>
      <c r="O496" s="64" t="str">
        <f t="shared" si="4"/>
        <v/>
      </c>
      <c r="P496" s="64">
        <f t="shared" si="5"/>
        <v>0</v>
      </c>
      <c r="Q496" s="64">
        <f t="shared" si="6"/>
        <v>0</v>
      </c>
      <c r="R496" s="68">
        <f t="shared" si="7"/>
        <v>0</v>
      </c>
      <c r="S496" s="68">
        <f t="shared" si="8"/>
        <v>0</v>
      </c>
      <c r="T496" s="71" t="str">
        <f t="shared" si="9"/>
        <v/>
      </c>
      <c r="U496" s="79" t="str">
        <f t="array" ref="U496">IF($B496="","",IF(INDEX('Your Portfolio Holdings'!$BW$7:$BW$156,match($D496,'Your Portfolio Holdings'!$B$7:$B$156,0),0)&gt;0,PRODUCT(IF(($D$5:$D$2004=$D496)*($C$5:$C$2004="Split")*($B$5:$B$2004&lt;=Dashboard!$C$2)*($B$5:$B$2004&gt;$B496),$J$5:$J$2004,1)),1))</f>
        <v/>
      </c>
      <c r="V496" s="79">
        <f t="shared" si="10"/>
        <v>0</v>
      </c>
      <c r="W496" s="79" t="str">
        <f t="array" ref="W496">IF($B496="","",IF(INDEX('Your Portfolio Holdings'!$BW$7:$BW$156,match($D496,'Your Portfolio Holdings'!$B$7:$B$156,0),0)&gt;0,PRODUCT(IF(($D$5:$D$2004=$D496)*($C$5:$C$2004="Split")*($B$5:$B$2004&lt;=Dashboard!$C$54)*($B$5:$B$2004&gt;$B496),$J$5:$J$2004,1)),1))</f>
        <v/>
      </c>
      <c r="X496" s="79">
        <f t="shared" si="11"/>
        <v>0</v>
      </c>
      <c r="Y496" s="79" t="str">
        <f t="array" ref="Y496">IF($B496="","",IF(INDEX('Your Portfolio Holdings'!$BW$7:$BW$156,match($D496,'Your Portfolio Holdings'!$B$7:$B$156,0),0)&gt;0,PRODUCT(IF(($D$5:$D$2004=$D496)*($C$5:$C$2004="Split")*($B$5:$B$2004&lt;=Dashboard!$C$55)*($B$5:$B$2004&gt;$B496),$J$5:$J$2004,1)),1))</f>
        <v/>
      </c>
      <c r="Z496" s="79">
        <f t="shared" si="12"/>
        <v>0</v>
      </c>
      <c r="AA496" s="79" t="str">
        <f>IF($B495="","",IF(AND($B496&gt;Dashboard!$C$54,$B496&lt;=Dashboard!$C$55,OR($C496="Buy",$C496="Sell",$C496="Dividend",$C496="Return of capital")),MAX(AA$5:AA495)+1,0))</f>
        <v/>
      </c>
      <c r="AB496" s="79" t="str">
        <f>if($B496="","",if($L496=Dashboard!$C$3,"n/a","Currency:"&amp;$L496&amp;Dashboard!$C$3))</f>
        <v/>
      </c>
      <c r="AC496" s="88" t="str">
        <f t="shared" si="13"/>
        <v/>
      </c>
      <c r="AD496" s="89">
        <f t="shared" si="14"/>
        <v>0</v>
      </c>
      <c r="AE496" s="90">
        <f t="shared" si="15"/>
        <v>0</v>
      </c>
    </row>
    <row r="497">
      <c r="A497" s="1"/>
      <c r="B497" s="404"/>
      <c r="C497" s="405"/>
      <c r="D497" s="405"/>
      <c r="E497" s="405"/>
      <c r="F497" s="406"/>
      <c r="G497" s="44">
        <f t="shared" si="1"/>
        <v>0</v>
      </c>
      <c r="H497" s="93"/>
      <c r="I497" s="92"/>
      <c r="J497" s="95"/>
      <c r="K497" s="1"/>
      <c r="L497" s="50" t="str">
        <f t="array" ref="L497">if($B497="","",index(Setup!$C$52:$C$201,match($D497,Setup!$B$52:$B$201,0),0))</f>
        <v/>
      </c>
      <c r="M497" s="52" t="str">
        <f t="shared" si="2"/>
        <v/>
      </c>
      <c r="N497" s="58">
        <f t="shared" si="3"/>
        <v>0</v>
      </c>
      <c r="O497" s="64" t="str">
        <f t="shared" si="4"/>
        <v/>
      </c>
      <c r="P497" s="64">
        <f t="shared" si="5"/>
        <v>0</v>
      </c>
      <c r="Q497" s="64">
        <f t="shared" si="6"/>
        <v>0</v>
      </c>
      <c r="R497" s="68">
        <f t="shared" si="7"/>
        <v>0</v>
      </c>
      <c r="S497" s="68">
        <f t="shared" si="8"/>
        <v>0</v>
      </c>
      <c r="T497" s="71" t="str">
        <f t="shared" si="9"/>
        <v/>
      </c>
      <c r="U497" s="79" t="str">
        <f t="array" ref="U497">IF($B497="","",IF(INDEX('Your Portfolio Holdings'!$BW$7:$BW$156,match($D497,'Your Portfolio Holdings'!$B$7:$B$156,0),0)&gt;0,PRODUCT(IF(($D$5:$D$2004=$D497)*($C$5:$C$2004="Split")*($B$5:$B$2004&lt;=Dashboard!$C$2)*($B$5:$B$2004&gt;$B497),$J$5:$J$2004,1)),1))</f>
        <v/>
      </c>
      <c r="V497" s="79">
        <f t="shared" si="10"/>
        <v>0</v>
      </c>
      <c r="W497" s="79" t="str">
        <f t="array" ref="W497">IF($B497="","",IF(INDEX('Your Portfolio Holdings'!$BW$7:$BW$156,match($D497,'Your Portfolio Holdings'!$B$7:$B$156,0),0)&gt;0,PRODUCT(IF(($D$5:$D$2004=$D497)*($C$5:$C$2004="Split")*($B$5:$B$2004&lt;=Dashboard!$C$54)*($B$5:$B$2004&gt;$B497),$J$5:$J$2004,1)),1))</f>
        <v/>
      </c>
      <c r="X497" s="79">
        <f t="shared" si="11"/>
        <v>0</v>
      </c>
      <c r="Y497" s="79" t="str">
        <f t="array" ref="Y497">IF($B497="","",IF(INDEX('Your Portfolio Holdings'!$BW$7:$BW$156,match($D497,'Your Portfolio Holdings'!$B$7:$B$156,0),0)&gt;0,PRODUCT(IF(($D$5:$D$2004=$D497)*($C$5:$C$2004="Split")*($B$5:$B$2004&lt;=Dashboard!$C$55)*($B$5:$B$2004&gt;$B497),$J$5:$J$2004,1)),1))</f>
        <v/>
      </c>
      <c r="Z497" s="79">
        <f t="shared" si="12"/>
        <v>0</v>
      </c>
      <c r="AA497" s="79" t="str">
        <f>IF($B496="","",IF(AND($B497&gt;Dashboard!$C$54,$B497&lt;=Dashboard!$C$55,OR($C497="Buy",$C497="Sell",$C497="Dividend",$C497="Return of capital")),MAX(AA$5:AA496)+1,0))</f>
        <v/>
      </c>
      <c r="AB497" s="79" t="str">
        <f>if($B497="","",if($L497=Dashboard!$C$3,"n/a","Currency:"&amp;$L497&amp;Dashboard!$C$3))</f>
        <v/>
      </c>
      <c r="AC497" s="88" t="str">
        <f t="shared" si="13"/>
        <v/>
      </c>
      <c r="AD497" s="89">
        <f t="shared" si="14"/>
        <v>0</v>
      </c>
      <c r="AE497" s="90">
        <f t="shared" si="15"/>
        <v>0</v>
      </c>
    </row>
    <row r="498">
      <c r="A498" s="1"/>
      <c r="B498" s="404"/>
      <c r="C498" s="405"/>
      <c r="D498" s="405"/>
      <c r="E498" s="405"/>
      <c r="F498" s="406"/>
      <c r="G498" s="44">
        <f t="shared" si="1"/>
        <v>0</v>
      </c>
      <c r="H498" s="93"/>
      <c r="I498" s="92"/>
      <c r="J498" s="95"/>
      <c r="K498" s="1"/>
      <c r="L498" s="50" t="str">
        <f t="array" ref="L498">if($B498="","",index(Setup!$C$52:$C$201,match($D498,Setup!$B$52:$B$201,0),0))</f>
        <v/>
      </c>
      <c r="M498" s="52" t="str">
        <f t="shared" si="2"/>
        <v/>
      </c>
      <c r="N498" s="58">
        <f t="shared" si="3"/>
        <v>0</v>
      </c>
      <c r="O498" s="64" t="str">
        <f t="shared" si="4"/>
        <v/>
      </c>
      <c r="P498" s="64">
        <f t="shared" si="5"/>
        <v>0</v>
      </c>
      <c r="Q498" s="64">
        <f t="shared" si="6"/>
        <v>0</v>
      </c>
      <c r="R498" s="68">
        <f t="shared" si="7"/>
        <v>0</v>
      </c>
      <c r="S498" s="68">
        <f t="shared" si="8"/>
        <v>0</v>
      </c>
      <c r="T498" s="71" t="str">
        <f t="shared" si="9"/>
        <v/>
      </c>
      <c r="U498" s="79" t="str">
        <f t="array" ref="U498">IF($B498="","",IF(INDEX('Your Portfolio Holdings'!$BW$7:$BW$156,match($D498,'Your Portfolio Holdings'!$B$7:$B$156,0),0)&gt;0,PRODUCT(IF(($D$5:$D$2004=$D498)*($C$5:$C$2004="Split")*($B$5:$B$2004&lt;=Dashboard!$C$2)*($B$5:$B$2004&gt;$B498),$J$5:$J$2004,1)),1))</f>
        <v/>
      </c>
      <c r="V498" s="79">
        <f t="shared" si="10"/>
        <v>0</v>
      </c>
      <c r="W498" s="79" t="str">
        <f t="array" ref="W498">IF($B498="","",IF(INDEX('Your Portfolio Holdings'!$BW$7:$BW$156,match($D498,'Your Portfolio Holdings'!$B$7:$B$156,0),0)&gt;0,PRODUCT(IF(($D$5:$D$2004=$D498)*($C$5:$C$2004="Split")*($B$5:$B$2004&lt;=Dashboard!$C$54)*($B$5:$B$2004&gt;$B498),$J$5:$J$2004,1)),1))</f>
        <v/>
      </c>
      <c r="X498" s="79">
        <f t="shared" si="11"/>
        <v>0</v>
      </c>
      <c r="Y498" s="79" t="str">
        <f t="array" ref="Y498">IF($B498="","",IF(INDEX('Your Portfolio Holdings'!$BW$7:$BW$156,match($D498,'Your Portfolio Holdings'!$B$7:$B$156,0),0)&gt;0,PRODUCT(IF(($D$5:$D$2004=$D498)*($C$5:$C$2004="Split")*($B$5:$B$2004&lt;=Dashboard!$C$55)*($B$5:$B$2004&gt;$B498),$J$5:$J$2004,1)),1))</f>
        <v/>
      </c>
      <c r="Z498" s="79">
        <f t="shared" si="12"/>
        <v>0</v>
      </c>
      <c r="AA498" s="79" t="str">
        <f>IF($B497="","",IF(AND($B498&gt;Dashboard!$C$54,$B498&lt;=Dashboard!$C$55,OR($C498="Buy",$C498="Sell",$C498="Dividend",$C498="Return of capital")),MAX(AA$5:AA497)+1,0))</f>
        <v/>
      </c>
      <c r="AB498" s="79" t="str">
        <f>if($B498="","",if($L498=Dashboard!$C$3,"n/a","Currency:"&amp;$L498&amp;Dashboard!$C$3))</f>
        <v/>
      </c>
      <c r="AC498" s="88" t="str">
        <f t="shared" si="13"/>
        <v/>
      </c>
      <c r="AD498" s="89">
        <f t="shared" si="14"/>
        <v>0</v>
      </c>
      <c r="AE498" s="90">
        <f t="shared" si="15"/>
        <v>0</v>
      </c>
    </row>
    <row r="499">
      <c r="A499" s="1"/>
      <c r="B499" s="404"/>
      <c r="C499" s="405"/>
      <c r="D499" s="405"/>
      <c r="E499" s="405"/>
      <c r="F499" s="406"/>
      <c r="G499" s="44">
        <f t="shared" si="1"/>
        <v>0</v>
      </c>
      <c r="H499" s="93"/>
      <c r="I499" s="92"/>
      <c r="J499" s="95"/>
      <c r="K499" s="1"/>
      <c r="L499" s="50" t="str">
        <f t="array" ref="L499">if($B499="","",index(Setup!$C$52:$C$201,match($D499,Setup!$B$52:$B$201,0),0))</f>
        <v/>
      </c>
      <c r="M499" s="52" t="str">
        <f t="shared" si="2"/>
        <v/>
      </c>
      <c r="N499" s="58">
        <f t="shared" si="3"/>
        <v>0</v>
      </c>
      <c r="O499" s="64" t="str">
        <f t="shared" si="4"/>
        <v/>
      </c>
      <c r="P499" s="64">
        <f t="shared" si="5"/>
        <v>0</v>
      </c>
      <c r="Q499" s="64">
        <f t="shared" si="6"/>
        <v>0</v>
      </c>
      <c r="R499" s="68">
        <f t="shared" si="7"/>
        <v>0</v>
      </c>
      <c r="S499" s="68">
        <f t="shared" si="8"/>
        <v>0</v>
      </c>
      <c r="T499" s="71" t="str">
        <f t="shared" si="9"/>
        <v/>
      </c>
      <c r="U499" s="79" t="str">
        <f t="array" ref="U499">IF($B499="","",IF(INDEX('Your Portfolio Holdings'!$BW$7:$BW$156,match($D499,'Your Portfolio Holdings'!$B$7:$B$156,0),0)&gt;0,PRODUCT(IF(($D$5:$D$2004=$D499)*($C$5:$C$2004="Split")*($B$5:$B$2004&lt;=Dashboard!$C$2)*($B$5:$B$2004&gt;$B499),$J$5:$J$2004,1)),1))</f>
        <v/>
      </c>
      <c r="V499" s="79">
        <f t="shared" si="10"/>
        <v>0</v>
      </c>
      <c r="W499" s="79" t="str">
        <f t="array" ref="W499">IF($B499="","",IF(INDEX('Your Portfolio Holdings'!$BW$7:$BW$156,match($D499,'Your Portfolio Holdings'!$B$7:$B$156,0),0)&gt;0,PRODUCT(IF(($D$5:$D$2004=$D499)*($C$5:$C$2004="Split")*($B$5:$B$2004&lt;=Dashboard!$C$54)*($B$5:$B$2004&gt;$B499),$J$5:$J$2004,1)),1))</f>
        <v/>
      </c>
      <c r="X499" s="79">
        <f t="shared" si="11"/>
        <v>0</v>
      </c>
      <c r="Y499" s="79" t="str">
        <f t="array" ref="Y499">IF($B499="","",IF(INDEX('Your Portfolio Holdings'!$BW$7:$BW$156,match($D499,'Your Portfolio Holdings'!$B$7:$B$156,0),0)&gt;0,PRODUCT(IF(($D$5:$D$2004=$D499)*($C$5:$C$2004="Split")*($B$5:$B$2004&lt;=Dashboard!$C$55)*($B$5:$B$2004&gt;$B499),$J$5:$J$2004,1)),1))</f>
        <v/>
      </c>
      <c r="Z499" s="79">
        <f t="shared" si="12"/>
        <v>0</v>
      </c>
      <c r="AA499" s="79" t="str">
        <f>IF($B498="","",IF(AND($B499&gt;Dashboard!$C$54,$B499&lt;=Dashboard!$C$55,OR($C499="Buy",$C499="Sell",$C499="Dividend",$C499="Return of capital")),MAX(AA$5:AA498)+1,0))</f>
        <v/>
      </c>
      <c r="AB499" s="79" t="str">
        <f>if($B499="","",if($L499=Dashboard!$C$3,"n/a","Currency:"&amp;$L499&amp;Dashboard!$C$3))</f>
        <v/>
      </c>
      <c r="AC499" s="88" t="str">
        <f t="shared" si="13"/>
        <v/>
      </c>
      <c r="AD499" s="89">
        <f t="shared" si="14"/>
        <v>0</v>
      </c>
      <c r="AE499" s="90">
        <f t="shared" si="15"/>
        <v>0</v>
      </c>
    </row>
    <row r="500">
      <c r="A500" s="1"/>
      <c r="B500" s="404"/>
      <c r="C500" s="405"/>
      <c r="D500" s="405"/>
      <c r="E500" s="405"/>
      <c r="F500" s="406"/>
      <c r="G500" s="44">
        <f t="shared" si="1"/>
        <v>0</v>
      </c>
      <c r="H500" s="93"/>
      <c r="I500" s="92"/>
      <c r="J500" s="95"/>
      <c r="K500" s="1"/>
      <c r="L500" s="50" t="str">
        <f t="array" ref="L500">if($B500="","",index(Setup!$C$52:$C$201,match($D500,Setup!$B$52:$B$201,0),0))</f>
        <v/>
      </c>
      <c r="M500" s="52" t="str">
        <f t="shared" si="2"/>
        <v/>
      </c>
      <c r="N500" s="58">
        <f t="shared" si="3"/>
        <v>0</v>
      </c>
      <c r="O500" s="64" t="str">
        <f t="shared" si="4"/>
        <v/>
      </c>
      <c r="P500" s="64">
        <f t="shared" si="5"/>
        <v>0</v>
      </c>
      <c r="Q500" s="64">
        <f t="shared" si="6"/>
        <v>0</v>
      </c>
      <c r="R500" s="68">
        <f t="shared" si="7"/>
        <v>0</v>
      </c>
      <c r="S500" s="68">
        <f t="shared" si="8"/>
        <v>0</v>
      </c>
      <c r="T500" s="71" t="str">
        <f t="shared" si="9"/>
        <v/>
      </c>
      <c r="U500" s="79" t="str">
        <f t="array" ref="U500">IF($B500="","",IF(INDEX('Your Portfolio Holdings'!$BW$7:$BW$156,match($D500,'Your Portfolio Holdings'!$B$7:$B$156,0),0)&gt;0,PRODUCT(IF(($D$5:$D$2004=$D500)*($C$5:$C$2004="Split")*($B$5:$B$2004&lt;=Dashboard!$C$2)*($B$5:$B$2004&gt;$B500),$J$5:$J$2004,1)),1))</f>
        <v/>
      </c>
      <c r="V500" s="79">
        <f t="shared" si="10"/>
        <v>0</v>
      </c>
      <c r="W500" s="79" t="str">
        <f t="array" ref="W500">IF($B500="","",IF(INDEX('Your Portfolio Holdings'!$BW$7:$BW$156,match($D500,'Your Portfolio Holdings'!$B$7:$B$156,0),0)&gt;0,PRODUCT(IF(($D$5:$D$2004=$D500)*($C$5:$C$2004="Split")*($B$5:$B$2004&lt;=Dashboard!$C$54)*($B$5:$B$2004&gt;$B500),$J$5:$J$2004,1)),1))</f>
        <v/>
      </c>
      <c r="X500" s="79">
        <f t="shared" si="11"/>
        <v>0</v>
      </c>
      <c r="Y500" s="79" t="str">
        <f t="array" ref="Y500">IF($B500="","",IF(INDEX('Your Portfolio Holdings'!$BW$7:$BW$156,match($D500,'Your Portfolio Holdings'!$B$7:$B$156,0),0)&gt;0,PRODUCT(IF(($D$5:$D$2004=$D500)*($C$5:$C$2004="Split")*($B$5:$B$2004&lt;=Dashboard!$C$55)*($B$5:$B$2004&gt;$B500),$J$5:$J$2004,1)),1))</f>
        <v/>
      </c>
      <c r="Z500" s="79">
        <f t="shared" si="12"/>
        <v>0</v>
      </c>
      <c r="AA500" s="79" t="str">
        <f>IF($B499="","",IF(AND($B500&gt;Dashboard!$C$54,$B500&lt;=Dashboard!$C$55,OR($C500="Buy",$C500="Sell",$C500="Dividend",$C500="Return of capital")),MAX(AA$5:AA499)+1,0))</f>
        <v/>
      </c>
      <c r="AB500" s="79" t="str">
        <f>if($B500="","",if($L500=Dashboard!$C$3,"n/a","Currency:"&amp;$L500&amp;Dashboard!$C$3))</f>
        <v/>
      </c>
      <c r="AC500" s="88" t="str">
        <f t="shared" si="13"/>
        <v/>
      </c>
      <c r="AD500" s="89">
        <f t="shared" si="14"/>
        <v>0</v>
      </c>
      <c r="AE500" s="90">
        <f t="shared" si="15"/>
        <v>0</v>
      </c>
    </row>
    <row r="501">
      <c r="A501" s="1"/>
      <c r="B501" s="404"/>
      <c r="C501" s="405"/>
      <c r="D501" s="405"/>
      <c r="E501" s="405"/>
      <c r="F501" s="406"/>
      <c r="G501" s="44">
        <f t="shared" si="1"/>
        <v>0</v>
      </c>
      <c r="H501" s="93"/>
      <c r="I501" s="92"/>
      <c r="J501" s="95"/>
      <c r="K501" s="1"/>
      <c r="L501" s="50" t="str">
        <f t="array" ref="L501">if($B501="","",index(Setup!$C$52:$C$201,match($D501,Setup!$B$52:$B$201,0),0))</f>
        <v/>
      </c>
      <c r="M501" s="52" t="str">
        <f t="shared" si="2"/>
        <v/>
      </c>
      <c r="N501" s="58">
        <f t="shared" si="3"/>
        <v>0</v>
      </c>
      <c r="O501" s="64" t="str">
        <f t="shared" si="4"/>
        <v/>
      </c>
      <c r="P501" s="64">
        <f t="shared" si="5"/>
        <v>0</v>
      </c>
      <c r="Q501" s="64">
        <f t="shared" si="6"/>
        <v>0</v>
      </c>
      <c r="R501" s="68">
        <f t="shared" si="7"/>
        <v>0</v>
      </c>
      <c r="S501" s="68">
        <f t="shared" si="8"/>
        <v>0</v>
      </c>
      <c r="T501" s="71" t="str">
        <f t="shared" si="9"/>
        <v/>
      </c>
      <c r="U501" s="79" t="str">
        <f t="array" ref="U501">IF($B501="","",IF(INDEX('Your Portfolio Holdings'!$BW$7:$BW$156,match($D501,'Your Portfolio Holdings'!$B$7:$B$156,0),0)&gt;0,PRODUCT(IF(($D$5:$D$2004=$D501)*($C$5:$C$2004="Split")*($B$5:$B$2004&lt;=Dashboard!$C$2)*($B$5:$B$2004&gt;$B501),$J$5:$J$2004,1)),1))</f>
        <v/>
      </c>
      <c r="V501" s="79">
        <f t="shared" si="10"/>
        <v>0</v>
      </c>
      <c r="W501" s="79" t="str">
        <f t="array" ref="W501">IF($B501="","",IF(INDEX('Your Portfolio Holdings'!$BW$7:$BW$156,match($D501,'Your Portfolio Holdings'!$B$7:$B$156,0),0)&gt;0,PRODUCT(IF(($D$5:$D$2004=$D501)*($C$5:$C$2004="Split")*($B$5:$B$2004&lt;=Dashboard!$C$54)*($B$5:$B$2004&gt;$B501),$J$5:$J$2004,1)),1))</f>
        <v/>
      </c>
      <c r="X501" s="79">
        <f t="shared" si="11"/>
        <v>0</v>
      </c>
      <c r="Y501" s="79" t="str">
        <f t="array" ref="Y501">IF($B501="","",IF(INDEX('Your Portfolio Holdings'!$BW$7:$BW$156,match($D501,'Your Portfolio Holdings'!$B$7:$B$156,0),0)&gt;0,PRODUCT(IF(($D$5:$D$2004=$D501)*($C$5:$C$2004="Split")*($B$5:$B$2004&lt;=Dashboard!$C$55)*($B$5:$B$2004&gt;$B501),$J$5:$J$2004,1)),1))</f>
        <v/>
      </c>
      <c r="Z501" s="79">
        <f t="shared" si="12"/>
        <v>0</v>
      </c>
      <c r="AA501" s="79" t="str">
        <f>IF($B500="","",IF(AND($B501&gt;Dashboard!$C$54,$B501&lt;=Dashboard!$C$55,OR($C501="Buy",$C501="Sell",$C501="Dividend",$C501="Return of capital")),MAX(AA$5:AA500)+1,0))</f>
        <v/>
      </c>
      <c r="AB501" s="79" t="str">
        <f>if($B501="","",if($L501=Dashboard!$C$3,"n/a","Currency:"&amp;$L501&amp;Dashboard!$C$3))</f>
        <v/>
      </c>
      <c r="AC501" s="88" t="str">
        <f t="shared" si="13"/>
        <v/>
      </c>
      <c r="AD501" s="89">
        <f t="shared" si="14"/>
        <v>0</v>
      </c>
      <c r="AE501" s="90">
        <f t="shared" si="15"/>
        <v>0</v>
      </c>
    </row>
    <row r="502">
      <c r="A502" s="1"/>
      <c r="B502" s="404"/>
      <c r="C502" s="405"/>
      <c r="D502" s="405"/>
      <c r="E502" s="405"/>
      <c r="F502" s="406"/>
      <c r="G502" s="44">
        <f t="shared" si="1"/>
        <v>0</v>
      </c>
      <c r="H502" s="93"/>
      <c r="I502" s="92"/>
      <c r="J502" s="95"/>
      <c r="K502" s="1"/>
      <c r="L502" s="50" t="str">
        <f t="array" ref="L502">if($B502="","",index(Setup!$C$52:$C$201,match($D502,Setup!$B$52:$B$201,0),0))</f>
        <v/>
      </c>
      <c r="M502" s="52" t="str">
        <f t="shared" si="2"/>
        <v/>
      </c>
      <c r="N502" s="58">
        <f t="shared" si="3"/>
        <v>0</v>
      </c>
      <c r="O502" s="64" t="str">
        <f t="shared" si="4"/>
        <v/>
      </c>
      <c r="P502" s="64">
        <f t="shared" si="5"/>
        <v>0</v>
      </c>
      <c r="Q502" s="64">
        <f t="shared" si="6"/>
        <v>0</v>
      </c>
      <c r="R502" s="68">
        <f t="shared" si="7"/>
        <v>0</v>
      </c>
      <c r="S502" s="68">
        <f t="shared" si="8"/>
        <v>0</v>
      </c>
      <c r="T502" s="71" t="str">
        <f t="shared" si="9"/>
        <v/>
      </c>
      <c r="U502" s="79" t="str">
        <f t="array" ref="U502">IF($B502="","",IF(INDEX('Your Portfolio Holdings'!$BW$7:$BW$156,match($D502,'Your Portfolio Holdings'!$B$7:$B$156,0),0)&gt;0,PRODUCT(IF(($D$5:$D$2004=$D502)*($C$5:$C$2004="Split")*($B$5:$B$2004&lt;=Dashboard!$C$2)*($B$5:$B$2004&gt;$B502),$J$5:$J$2004,1)),1))</f>
        <v/>
      </c>
      <c r="V502" s="79">
        <f t="shared" si="10"/>
        <v>0</v>
      </c>
      <c r="W502" s="79" t="str">
        <f t="array" ref="W502">IF($B502="","",IF(INDEX('Your Portfolio Holdings'!$BW$7:$BW$156,match($D502,'Your Portfolio Holdings'!$B$7:$B$156,0),0)&gt;0,PRODUCT(IF(($D$5:$D$2004=$D502)*($C$5:$C$2004="Split")*($B$5:$B$2004&lt;=Dashboard!$C$54)*($B$5:$B$2004&gt;$B502),$J$5:$J$2004,1)),1))</f>
        <v/>
      </c>
      <c r="X502" s="79">
        <f t="shared" si="11"/>
        <v>0</v>
      </c>
      <c r="Y502" s="79" t="str">
        <f t="array" ref="Y502">IF($B502="","",IF(INDEX('Your Portfolio Holdings'!$BW$7:$BW$156,match($D502,'Your Portfolio Holdings'!$B$7:$B$156,0),0)&gt;0,PRODUCT(IF(($D$5:$D$2004=$D502)*($C$5:$C$2004="Split")*($B$5:$B$2004&lt;=Dashboard!$C$55)*($B$5:$B$2004&gt;$B502),$J$5:$J$2004,1)),1))</f>
        <v/>
      </c>
      <c r="Z502" s="79">
        <f t="shared" si="12"/>
        <v>0</v>
      </c>
      <c r="AA502" s="79" t="str">
        <f>IF($B501="","",IF(AND($B502&gt;Dashboard!$C$54,$B502&lt;=Dashboard!$C$55,OR($C502="Buy",$C502="Sell",$C502="Dividend",$C502="Return of capital")),MAX(AA$5:AA501)+1,0))</f>
        <v/>
      </c>
      <c r="AB502" s="79" t="str">
        <f>if($B502="","",if($L502=Dashboard!$C$3,"n/a","Currency:"&amp;$L502&amp;Dashboard!$C$3))</f>
        <v/>
      </c>
      <c r="AC502" s="88" t="str">
        <f t="shared" si="13"/>
        <v/>
      </c>
      <c r="AD502" s="89">
        <f t="shared" si="14"/>
        <v>0</v>
      </c>
      <c r="AE502" s="90">
        <f t="shared" si="15"/>
        <v>0</v>
      </c>
    </row>
    <row r="503">
      <c r="A503" s="1"/>
      <c r="B503" s="404"/>
      <c r="C503" s="405"/>
      <c r="D503" s="405"/>
      <c r="E503" s="405"/>
      <c r="F503" s="406"/>
      <c r="G503" s="44">
        <f t="shared" si="1"/>
        <v>0</v>
      </c>
      <c r="H503" s="93"/>
      <c r="I503" s="92"/>
      <c r="J503" s="95"/>
      <c r="K503" s="1"/>
      <c r="L503" s="50" t="str">
        <f t="array" ref="L503">if($B503="","",index(Setup!$C$52:$C$201,match($D503,Setup!$B$52:$B$201,0),0))</f>
        <v/>
      </c>
      <c r="M503" s="52" t="str">
        <f t="shared" si="2"/>
        <v/>
      </c>
      <c r="N503" s="58">
        <f t="shared" si="3"/>
        <v>0</v>
      </c>
      <c r="O503" s="64" t="str">
        <f t="shared" si="4"/>
        <v/>
      </c>
      <c r="P503" s="64">
        <f t="shared" si="5"/>
        <v>0</v>
      </c>
      <c r="Q503" s="64">
        <f t="shared" si="6"/>
        <v>0</v>
      </c>
      <c r="R503" s="68">
        <f t="shared" si="7"/>
        <v>0</v>
      </c>
      <c r="S503" s="68">
        <f t="shared" si="8"/>
        <v>0</v>
      </c>
      <c r="T503" s="71" t="str">
        <f t="shared" si="9"/>
        <v/>
      </c>
      <c r="U503" s="79" t="str">
        <f t="array" ref="U503">IF($B503="","",IF(INDEX('Your Portfolio Holdings'!$BW$7:$BW$156,match($D503,'Your Portfolio Holdings'!$B$7:$B$156,0),0)&gt;0,PRODUCT(IF(($D$5:$D$2004=$D503)*($C$5:$C$2004="Split")*($B$5:$B$2004&lt;=Dashboard!$C$2)*($B$5:$B$2004&gt;$B503),$J$5:$J$2004,1)),1))</f>
        <v/>
      </c>
      <c r="V503" s="79">
        <f t="shared" si="10"/>
        <v>0</v>
      </c>
      <c r="W503" s="79" t="str">
        <f t="array" ref="W503">IF($B503="","",IF(INDEX('Your Portfolio Holdings'!$BW$7:$BW$156,match($D503,'Your Portfolio Holdings'!$B$7:$B$156,0),0)&gt;0,PRODUCT(IF(($D$5:$D$2004=$D503)*($C$5:$C$2004="Split")*($B$5:$B$2004&lt;=Dashboard!$C$54)*($B$5:$B$2004&gt;$B503),$J$5:$J$2004,1)),1))</f>
        <v/>
      </c>
      <c r="X503" s="79">
        <f t="shared" si="11"/>
        <v>0</v>
      </c>
      <c r="Y503" s="79" t="str">
        <f t="array" ref="Y503">IF($B503="","",IF(INDEX('Your Portfolio Holdings'!$BW$7:$BW$156,match($D503,'Your Portfolio Holdings'!$B$7:$B$156,0),0)&gt;0,PRODUCT(IF(($D$5:$D$2004=$D503)*($C$5:$C$2004="Split")*($B$5:$B$2004&lt;=Dashboard!$C$55)*($B$5:$B$2004&gt;$B503),$J$5:$J$2004,1)),1))</f>
        <v/>
      </c>
      <c r="Z503" s="79">
        <f t="shared" si="12"/>
        <v>0</v>
      </c>
      <c r="AA503" s="79" t="str">
        <f>IF($B502="","",IF(AND($B503&gt;Dashboard!$C$54,$B503&lt;=Dashboard!$C$55,OR($C503="Buy",$C503="Sell",$C503="Dividend",$C503="Return of capital")),MAX(AA$5:AA502)+1,0))</f>
        <v/>
      </c>
      <c r="AB503" s="79" t="str">
        <f>if($B503="","",if($L503=Dashboard!$C$3,"n/a","Currency:"&amp;$L503&amp;Dashboard!$C$3))</f>
        <v/>
      </c>
      <c r="AC503" s="88" t="str">
        <f t="shared" si="13"/>
        <v/>
      </c>
      <c r="AD503" s="89">
        <f t="shared" si="14"/>
        <v>0</v>
      </c>
      <c r="AE503" s="90">
        <f t="shared" si="15"/>
        <v>0</v>
      </c>
    </row>
    <row r="504">
      <c r="A504" s="1"/>
      <c r="B504" s="404"/>
      <c r="C504" s="405"/>
      <c r="D504" s="405"/>
      <c r="E504" s="405"/>
      <c r="F504" s="406"/>
      <c r="G504" s="44">
        <f t="shared" si="1"/>
        <v>0</v>
      </c>
      <c r="H504" s="93"/>
      <c r="I504" s="92"/>
      <c r="J504" s="95"/>
      <c r="K504" s="1"/>
      <c r="L504" s="50" t="str">
        <f t="array" ref="L504">if($B504="","",index(Setup!$C$52:$C$201,match($D504,Setup!$B$52:$B$201,0),0))</f>
        <v/>
      </c>
      <c r="M504" s="52" t="str">
        <f t="shared" si="2"/>
        <v/>
      </c>
      <c r="N504" s="58">
        <f t="shared" si="3"/>
        <v>0</v>
      </c>
      <c r="O504" s="64" t="str">
        <f t="shared" si="4"/>
        <v/>
      </c>
      <c r="P504" s="64">
        <f t="shared" si="5"/>
        <v>0</v>
      </c>
      <c r="Q504" s="64">
        <f t="shared" si="6"/>
        <v>0</v>
      </c>
      <c r="R504" s="68">
        <f t="shared" si="7"/>
        <v>0</v>
      </c>
      <c r="S504" s="68">
        <f t="shared" si="8"/>
        <v>0</v>
      </c>
      <c r="T504" s="71" t="str">
        <f t="shared" si="9"/>
        <v/>
      </c>
      <c r="U504" s="79" t="str">
        <f t="array" ref="U504">IF($B504="","",IF(INDEX('Your Portfolio Holdings'!$BW$7:$BW$156,match($D504,'Your Portfolio Holdings'!$B$7:$B$156,0),0)&gt;0,PRODUCT(IF(($D$5:$D$2004=$D504)*($C$5:$C$2004="Split")*($B$5:$B$2004&lt;=Dashboard!$C$2)*($B$5:$B$2004&gt;$B504),$J$5:$J$2004,1)),1))</f>
        <v/>
      </c>
      <c r="V504" s="79">
        <f t="shared" si="10"/>
        <v>0</v>
      </c>
      <c r="W504" s="79" t="str">
        <f t="array" ref="W504">IF($B504="","",IF(INDEX('Your Portfolio Holdings'!$BW$7:$BW$156,match($D504,'Your Portfolio Holdings'!$B$7:$B$156,0),0)&gt;0,PRODUCT(IF(($D$5:$D$2004=$D504)*($C$5:$C$2004="Split")*($B$5:$B$2004&lt;=Dashboard!$C$54)*($B$5:$B$2004&gt;$B504),$J$5:$J$2004,1)),1))</f>
        <v/>
      </c>
      <c r="X504" s="79">
        <f t="shared" si="11"/>
        <v>0</v>
      </c>
      <c r="Y504" s="79" t="str">
        <f t="array" ref="Y504">IF($B504="","",IF(INDEX('Your Portfolio Holdings'!$BW$7:$BW$156,match($D504,'Your Portfolio Holdings'!$B$7:$B$156,0),0)&gt;0,PRODUCT(IF(($D$5:$D$2004=$D504)*($C$5:$C$2004="Split")*($B$5:$B$2004&lt;=Dashboard!$C$55)*($B$5:$B$2004&gt;$B504),$J$5:$J$2004,1)),1))</f>
        <v/>
      </c>
      <c r="Z504" s="79">
        <f t="shared" si="12"/>
        <v>0</v>
      </c>
      <c r="AA504" s="79" t="str">
        <f>IF($B503="","",IF(AND($B504&gt;Dashboard!$C$54,$B504&lt;=Dashboard!$C$55,OR($C504="Buy",$C504="Sell",$C504="Dividend",$C504="Return of capital")),MAX(AA$5:AA503)+1,0))</f>
        <v/>
      </c>
      <c r="AB504" s="79" t="str">
        <f>if($B504="","",if($L504=Dashboard!$C$3,"n/a","Currency:"&amp;$L504&amp;Dashboard!$C$3))</f>
        <v/>
      </c>
      <c r="AC504" s="88" t="str">
        <f t="shared" si="13"/>
        <v/>
      </c>
      <c r="AD504" s="89">
        <f t="shared" si="14"/>
        <v>0</v>
      </c>
      <c r="AE504" s="90">
        <f t="shared" si="15"/>
        <v>0</v>
      </c>
    </row>
    <row r="505">
      <c r="A505" s="1"/>
      <c r="B505" s="404"/>
      <c r="C505" s="405"/>
      <c r="D505" s="405"/>
      <c r="E505" s="405"/>
      <c r="F505" s="406"/>
      <c r="G505" s="44">
        <f t="shared" si="1"/>
        <v>0</v>
      </c>
      <c r="H505" s="93"/>
      <c r="I505" s="92"/>
      <c r="J505" s="95"/>
      <c r="K505" s="1"/>
      <c r="L505" s="50" t="str">
        <f t="array" ref="L505">if($B505="","",index(Setup!$C$52:$C$201,match($D505,Setup!$B$52:$B$201,0),0))</f>
        <v/>
      </c>
      <c r="M505" s="52" t="str">
        <f t="shared" si="2"/>
        <v/>
      </c>
      <c r="N505" s="58">
        <f t="shared" si="3"/>
        <v>0</v>
      </c>
      <c r="O505" s="64" t="str">
        <f t="shared" si="4"/>
        <v/>
      </c>
      <c r="P505" s="64">
        <f t="shared" si="5"/>
        <v>0</v>
      </c>
      <c r="Q505" s="64">
        <f t="shared" si="6"/>
        <v>0</v>
      </c>
      <c r="R505" s="68">
        <f t="shared" si="7"/>
        <v>0</v>
      </c>
      <c r="S505" s="68">
        <f t="shared" si="8"/>
        <v>0</v>
      </c>
      <c r="T505" s="71" t="str">
        <f t="shared" si="9"/>
        <v/>
      </c>
      <c r="U505" s="79" t="str">
        <f t="array" ref="U505">IF($B505="","",IF(INDEX('Your Portfolio Holdings'!$BW$7:$BW$156,match($D505,'Your Portfolio Holdings'!$B$7:$B$156,0),0)&gt;0,PRODUCT(IF(($D$5:$D$2004=$D505)*($C$5:$C$2004="Split")*($B$5:$B$2004&lt;=Dashboard!$C$2)*($B$5:$B$2004&gt;$B505),$J$5:$J$2004,1)),1))</f>
        <v/>
      </c>
      <c r="V505" s="79">
        <f t="shared" si="10"/>
        <v>0</v>
      </c>
      <c r="W505" s="79" t="str">
        <f t="array" ref="W505">IF($B505="","",IF(INDEX('Your Portfolio Holdings'!$BW$7:$BW$156,match($D505,'Your Portfolio Holdings'!$B$7:$B$156,0),0)&gt;0,PRODUCT(IF(($D$5:$D$2004=$D505)*($C$5:$C$2004="Split")*($B$5:$B$2004&lt;=Dashboard!$C$54)*($B$5:$B$2004&gt;$B505),$J$5:$J$2004,1)),1))</f>
        <v/>
      </c>
      <c r="X505" s="79">
        <f t="shared" si="11"/>
        <v>0</v>
      </c>
      <c r="Y505" s="79" t="str">
        <f t="array" ref="Y505">IF($B505="","",IF(INDEX('Your Portfolio Holdings'!$BW$7:$BW$156,match($D505,'Your Portfolio Holdings'!$B$7:$B$156,0),0)&gt;0,PRODUCT(IF(($D$5:$D$2004=$D505)*($C$5:$C$2004="Split")*($B$5:$B$2004&lt;=Dashboard!$C$55)*($B$5:$B$2004&gt;$B505),$J$5:$J$2004,1)),1))</f>
        <v/>
      </c>
      <c r="Z505" s="79">
        <f t="shared" si="12"/>
        <v>0</v>
      </c>
      <c r="AA505" s="79" t="str">
        <f>IF($B504="","",IF(AND($B505&gt;Dashboard!$C$54,$B505&lt;=Dashboard!$C$55,OR($C505="Buy",$C505="Sell",$C505="Dividend",$C505="Return of capital")),MAX(AA$5:AA504)+1,0))</f>
        <v/>
      </c>
      <c r="AB505" s="79" t="str">
        <f>if($B505="","",if($L505=Dashboard!$C$3,"n/a","Currency:"&amp;$L505&amp;Dashboard!$C$3))</f>
        <v/>
      </c>
      <c r="AC505" s="88" t="str">
        <f t="shared" si="13"/>
        <v/>
      </c>
      <c r="AD505" s="89">
        <f t="shared" si="14"/>
        <v>0</v>
      </c>
      <c r="AE505" s="90">
        <f t="shared" si="15"/>
        <v>0</v>
      </c>
    </row>
    <row r="506">
      <c r="A506" s="1"/>
      <c r="B506" s="404"/>
      <c r="C506" s="405"/>
      <c r="D506" s="405"/>
      <c r="E506" s="405"/>
      <c r="F506" s="406"/>
      <c r="G506" s="44">
        <f t="shared" si="1"/>
        <v>0</v>
      </c>
      <c r="H506" s="93"/>
      <c r="I506" s="92"/>
      <c r="J506" s="95"/>
      <c r="K506" s="1"/>
      <c r="L506" s="50" t="str">
        <f t="array" ref="L506">if($B506="","",index(Setup!$C$52:$C$201,match($D506,Setup!$B$52:$B$201,0),0))</f>
        <v/>
      </c>
      <c r="M506" s="52" t="str">
        <f t="shared" si="2"/>
        <v/>
      </c>
      <c r="N506" s="58">
        <f t="shared" si="3"/>
        <v>0</v>
      </c>
      <c r="O506" s="64" t="str">
        <f t="shared" si="4"/>
        <v/>
      </c>
      <c r="P506" s="64">
        <f t="shared" si="5"/>
        <v>0</v>
      </c>
      <c r="Q506" s="64">
        <f t="shared" si="6"/>
        <v>0</v>
      </c>
      <c r="R506" s="68">
        <f t="shared" si="7"/>
        <v>0</v>
      </c>
      <c r="S506" s="68">
        <f t="shared" si="8"/>
        <v>0</v>
      </c>
      <c r="T506" s="71" t="str">
        <f t="shared" si="9"/>
        <v/>
      </c>
      <c r="U506" s="79" t="str">
        <f t="array" ref="U506">IF($B506="","",IF(INDEX('Your Portfolio Holdings'!$BW$7:$BW$156,match($D506,'Your Portfolio Holdings'!$B$7:$B$156,0),0)&gt;0,PRODUCT(IF(($D$5:$D$2004=$D506)*($C$5:$C$2004="Split")*($B$5:$B$2004&lt;=Dashboard!$C$2)*($B$5:$B$2004&gt;$B506),$J$5:$J$2004,1)),1))</f>
        <v/>
      </c>
      <c r="V506" s="79">
        <f t="shared" si="10"/>
        <v>0</v>
      </c>
      <c r="W506" s="79" t="str">
        <f t="array" ref="W506">IF($B506="","",IF(INDEX('Your Portfolio Holdings'!$BW$7:$BW$156,match($D506,'Your Portfolio Holdings'!$B$7:$B$156,0),0)&gt;0,PRODUCT(IF(($D$5:$D$2004=$D506)*($C$5:$C$2004="Split")*($B$5:$B$2004&lt;=Dashboard!$C$54)*($B$5:$B$2004&gt;$B506),$J$5:$J$2004,1)),1))</f>
        <v/>
      </c>
      <c r="X506" s="79">
        <f t="shared" si="11"/>
        <v>0</v>
      </c>
      <c r="Y506" s="79" t="str">
        <f t="array" ref="Y506">IF($B506="","",IF(INDEX('Your Portfolio Holdings'!$BW$7:$BW$156,match($D506,'Your Portfolio Holdings'!$B$7:$B$156,0),0)&gt;0,PRODUCT(IF(($D$5:$D$2004=$D506)*($C$5:$C$2004="Split")*($B$5:$B$2004&lt;=Dashboard!$C$55)*($B$5:$B$2004&gt;$B506),$J$5:$J$2004,1)),1))</f>
        <v/>
      </c>
      <c r="Z506" s="79">
        <f t="shared" si="12"/>
        <v>0</v>
      </c>
      <c r="AA506" s="79" t="str">
        <f>IF($B505="","",IF(AND($B506&gt;Dashboard!$C$54,$B506&lt;=Dashboard!$C$55,OR($C506="Buy",$C506="Sell",$C506="Dividend",$C506="Return of capital")),MAX(AA$5:AA505)+1,0))</f>
        <v/>
      </c>
      <c r="AB506" s="79" t="str">
        <f>if($B506="","",if($L506=Dashboard!$C$3,"n/a","Currency:"&amp;$L506&amp;Dashboard!$C$3))</f>
        <v/>
      </c>
      <c r="AC506" s="88" t="str">
        <f t="shared" si="13"/>
        <v/>
      </c>
      <c r="AD506" s="89">
        <f t="shared" si="14"/>
        <v>0</v>
      </c>
      <c r="AE506" s="90">
        <f t="shared" si="15"/>
        <v>0</v>
      </c>
    </row>
    <row r="507">
      <c r="A507" s="1"/>
      <c r="B507" s="404"/>
      <c r="C507" s="405"/>
      <c r="D507" s="405"/>
      <c r="E507" s="405"/>
      <c r="F507" s="406"/>
      <c r="G507" s="44">
        <f t="shared" si="1"/>
        <v>0</v>
      </c>
      <c r="H507" s="93"/>
      <c r="I507" s="92"/>
      <c r="J507" s="95"/>
      <c r="K507" s="1"/>
      <c r="L507" s="50" t="str">
        <f t="array" ref="L507">if($B507="","",index(Setup!$C$52:$C$201,match($D507,Setup!$B$52:$B$201,0),0))</f>
        <v/>
      </c>
      <c r="M507" s="52" t="str">
        <f t="shared" si="2"/>
        <v/>
      </c>
      <c r="N507" s="58">
        <f t="shared" si="3"/>
        <v>0</v>
      </c>
      <c r="O507" s="64" t="str">
        <f t="shared" si="4"/>
        <v/>
      </c>
      <c r="P507" s="64">
        <f t="shared" si="5"/>
        <v>0</v>
      </c>
      <c r="Q507" s="64">
        <f t="shared" si="6"/>
        <v>0</v>
      </c>
      <c r="R507" s="68">
        <f t="shared" si="7"/>
        <v>0</v>
      </c>
      <c r="S507" s="68">
        <f t="shared" si="8"/>
        <v>0</v>
      </c>
      <c r="T507" s="71" t="str">
        <f t="shared" si="9"/>
        <v/>
      </c>
      <c r="U507" s="79" t="str">
        <f t="array" ref="U507">IF($B507="","",IF(INDEX('Your Portfolio Holdings'!$BW$7:$BW$156,match($D507,'Your Portfolio Holdings'!$B$7:$B$156,0),0)&gt;0,PRODUCT(IF(($D$5:$D$2004=$D507)*($C$5:$C$2004="Split")*($B$5:$B$2004&lt;=Dashboard!$C$2)*($B$5:$B$2004&gt;$B507),$J$5:$J$2004,1)),1))</f>
        <v/>
      </c>
      <c r="V507" s="79">
        <f t="shared" si="10"/>
        <v>0</v>
      </c>
      <c r="W507" s="79" t="str">
        <f t="array" ref="W507">IF($B507="","",IF(INDEX('Your Portfolio Holdings'!$BW$7:$BW$156,match($D507,'Your Portfolio Holdings'!$B$7:$B$156,0),0)&gt;0,PRODUCT(IF(($D$5:$D$2004=$D507)*($C$5:$C$2004="Split")*($B$5:$B$2004&lt;=Dashboard!$C$54)*($B$5:$B$2004&gt;$B507),$J$5:$J$2004,1)),1))</f>
        <v/>
      </c>
      <c r="X507" s="79">
        <f t="shared" si="11"/>
        <v>0</v>
      </c>
      <c r="Y507" s="79" t="str">
        <f t="array" ref="Y507">IF($B507="","",IF(INDEX('Your Portfolio Holdings'!$BW$7:$BW$156,match($D507,'Your Portfolio Holdings'!$B$7:$B$156,0),0)&gt;0,PRODUCT(IF(($D$5:$D$2004=$D507)*($C$5:$C$2004="Split")*($B$5:$B$2004&lt;=Dashboard!$C$55)*($B$5:$B$2004&gt;$B507),$J$5:$J$2004,1)),1))</f>
        <v/>
      </c>
      <c r="Z507" s="79">
        <f t="shared" si="12"/>
        <v>0</v>
      </c>
      <c r="AA507" s="79" t="str">
        <f>IF($B506="","",IF(AND($B507&gt;Dashboard!$C$54,$B507&lt;=Dashboard!$C$55,OR($C507="Buy",$C507="Sell",$C507="Dividend",$C507="Return of capital")),MAX(AA$5:AA506)+1,0))</f>
        <v/>
      </c>
      <c r="AB507" s="79" t="str">
        <f>if($B507="","",if($L507=Dashboard!$C$3,"n/a","Currency:"&amp;$L507&amp;Dashboard!$C$3))</f>
        <v/>
      </c>
      <c r="AC507" s="88" t="str">
        <f t="shared" si="13"/>
        <v/>
      </c>
      <c r="AD507" s="89">
        <f t="shared" si="14"/>
        <v>0</v>
      </c>
      <c r="AE507" s="90">
        <f t="shared" si="15"/>
        <v>0</v>
      </c>
    </row>
    <row r="508">
      <c r="A508" s="1"/>
      <c r="B508" s="404"/>
      <c r="C508" s="405"/>
      <c r="D508" s="405"/>
      <c r="E508" s="405"/>
      <c r="F508" s="406"/>
      <c r="G508" s="44">
        <f t="shared" si="1"/>
        <v>0</v>
      </c>
      <c r="H508" s="93"/>
      <c r="I508" s="92"/>
      <c r="J508" s="95"/>
      <c r="K508" s="1"/>
      <c r="L508" s="50" t="str">
        <f t="array" ref="L508">if($B508="","",index(Setup!$C$52:$C$201,match($D508,Setup!$B$52:$B$201,0),0))</f>
        <v/>
      </c>
      <c r="M508" s="52" t="str">
        <f t="shared" si="2"/>
        <v/>
      </c>
      <c r="N508" s="58">
        <f t="shared" si="3"/>
        <v>0</v>
      </c>
      <c r="O508" s="64" t="str">
        <f t="shared" si="4"/>
        <v/>
      </c>
      <c r="P508" s="64">
        <f t="shared" si="5"/>
        <v>0</v>
      </c>
      <c r="Q508" s="64">
        <f t="shared" si="6"/>
        <v>0</v>
      </c>
      <c r="R508" s="68">
        <f t="shared" si="7"/>
        <v>0</v>
      </c>
      <c r="S508" s="68">
        <f t="shared" si="8"/>
        <v>0</v>
      </c>
      <c r="T508" s="71" t="str">
        <f t="shared" si="9"/>
        <v/>
      </c>
      <c r="U508" s="79" t="str">
        <f t="array" ref="U508">IF($B508="","",IF(INDEX('Your Portfolio Holdings'!$BW$7:$BW$156,match($D508,'Your Portfolio Holdings'!$B$7:$B$156,0),0)&gt;0,PRODUCT(IF(($D$5:$D$2004=$D508)*($C$5:$C$2004="Split")*($B$5:$B$2004&lt;=Dashboard!$C$2)*($B$5:$B$2004&gt;$B508),$J$5:$J$2004,1)),1))</f>
        <v/>
      </c>
      <c r="V508" s="79">
        <f t="shared" si="10"/>
        <v>0</v>
      </c>
      <c r="W508" s="79" t="str">
        <f t="array" ref="W508">IF($B508="","",IF(INDEX('Your Portfolio Holdings'!$BW$7:$BW$156,match($D508,'Your Portfolio Holdings'!$B$7:$B$156,0),0)&gt;0,PRODUCT(IF(($D$5:$D$2004=$D508)*($C$5:$C$2004="Split")*($B$5:$B$2004&lt;=Dashboard!$C$54)*($B$5:$B$2004&gt;$B508),$J$5:$J$2004,1)),1))</f>
        <v/>
      </c>
      <c r="X508" s="79">
        <f t="shared" si="11"/>
        <v>0</v>
      </c>
      <c r="Y508" s="79" t="str">
        <f t="array" ref="Y508">IF($B508="","",IF(INDEX('Your Portfolio Holdings'!$BW$7:$BW$156,match($D508,'Your Portfolio Holdings'!$B$7:$B$156,0),0)&gt;0,PRODUCT(IF(($D$5:$D$2004=$D508)*($C$5:$C$2004="Split")*($B$5:$B$2004&lt;=Dashboard!$C$55)*($B$5:$B$2004&gt;$B508),$J$5:$J$2004,1)),1))</f>
        <v/>
      </c>
      <c r="Z508" s="79">
        <f t="shared" si="12"/>
        <v>0</v>
      </c>
      <c r="AA508" s="79" t="str">
        <f>IF($B507="","",IF(AND($B508&gt;Dashboard!$C$54,$B508&lt;=Dashboard!$C$55,OR($C508="Buy",$C508="Sell",$C508="Dividend",$C508="Return of capital")),MAX(AA$5:AA507)+1,0))</f>
        <v/>
      </c>
      <c r="AB508" s="79" t="str">
        <f>if($B508="","",if($L508=Dashboard!$C$3,"n/a","Currency:"&amp;$L508&amp;Dashboard!$C$3))</f>
        <v/>
      </c>
      <c r="AC508" s="88" t="str">
        <f t="shared" si="13"/>
        <v/>
      </c>
      <c r="AD508" s="89">
        <f t="shared" si="14"/>
        <v>0</v>
      </c>
      <c r="AE508" s="90">
        <f t="shared" si="15"/>
        <v>0</v>
      </c>
    </row>
    <row r="509">
      <c r="A509" s="1"/>
      <c r="B509" s="404"/>
      <c r="C509" s="405"/>
      <c r="D509" s="405"/>
      <c r="E509" s="405"/>
      <c r="F509" s="406"/>
      <c r="G509" s="44">
        <f t="shared" si="1"/>
        <v>0</v>
      </c>
      <c r="H509" s="93"/>
      <c r="I509" s="92"/>
      <c r="J509" s="95"/>
      <c r="K509" s="1"/>
      <c r="L509" s="50" t="str">
        <f t="array" ref="L509">if($B509="","",index(Setup!$C$52:$C$201,match($D509,Setup!$B$52:$B$201,0),0))</f>
        <v/>
      </c>
      <c r="M509" s="52" t="str">
        <f t="shared" si="2"/>
        <v/>
      </c>
      <c r="N509" s="58">
        <f t="shared" si="3"/>
        <v>0</v>
      </c>
      <c r="O509" s="64" t="str">
        <f t="shared" si="4"/>
        <v/>
      </c>
      <c r="P509" s="64">
        <f t="shared" si="5"/>
        <v>0</v>
      </c>
      <c r="Q509" s="64">
        <f t="shared" si="6"/>
        <v>0</v>
      </c>
      <c r="R509" s="68">
        <f t="shared" si="7"/>
        <v>0</v>
      </c>
      <c r="S509" s="68">
        <f t="shared" si="8"/>
        <v>0</v>
      </c>
      <c r="T509" s="71" t="str">
        <f t="shared" si="9"/>
        <v/>
      </c>
      <c r="U509" s="79" t="str">
        <f t="array" ref="U509">IF($B509="","",IF(INDEX('Your Portfolio Holdings'!$BW$7:$BW$156,match($D509,'Your Portfolio Holdings'!$B$7:$B$156,0),0)&gt;0,PRODUCT(IF(($D$5:$D$2004=$D509)*($C$5:$C$2004="Split")*($B$5:$B$2004&lt;=Dashboard!$C$2)*($B$5:$B$2004&gt;$B509),$J$5:$J$2004,1)),1))</f>
        <v/>
      </c>
      <c r="V509" s="79">
        <f t="shared" si="10"/>
        <v>0</v>
      </c>
      <c r="W509" s="79" t="str">
        <f t="array" ref="W509">IF($B509="","",IF(INDEX('Your Portfolio Holdings'!$BW$7:$BW$156,match($D509,'Your Portfolio Holdings'!$B$7:$B$156,0),0)&gt;0,PRODUCT(IF(($D$5:$D$2004=$D509)*($C$5:$C$2004="Split")*($B$5:$B$2004&lt;=Dashboard!$C$54)*($B$5:$B$2004&gt;$B509),$J$5:$J$2004,1)),1))</f>
        <v/>
      </c>
      <c r="X509" s="79">
        <f t="shared" si="11"/>
        <v>0</v>
      </c>
      <c r="Y509" s="79" t="str">
        <f t="array" ref="Y509">IF($B509="","",IF(INDEX('Your Portfolio Holdings'!$BW$7:$BW$156,match($D509,'Your Portfolio Holdings'!$B$7:$B$156,0),0)&gt;0,PRODUCT(IF(($D$5:$D$2004=$D509)*($C$5:$C$2004="Split")*($B$5:$B$2004&lt;=Dashboard!$C$55)*($B$5:$B$2004&gt;$B509),$J$5:$J$2004,1)),1))</f>
        <v/>
      </c>
      <c r="Z509" s="79">
        <f t="shared" si="12"/>
        <v>0</v>
      </c>
      <c r="AA509" s="79" t="str">
        <f>IF($B508="","",IF(AND($B509&gt;Dashboard!$C$54,$B509&lt;=Dashboard!$C$55,OR($C509="Buy",$C509="Sell",$C509="Dividend",$C509="Return of capital")),MAX(AA$5:AA508)+1,0))</f>
        <v/>
      </c>
      <c r="AB509" s="79" t="str">
        <f>if($B509="","",if($L509=Dashboard!$C$3,"n/a","Currency:"&amp;$L509&amp;Dashboard!$C$3))</f>
        <v/>
      </c>
      <c r="AC509" s="88" t="str">
        <f t="shared" si="13"/>
        <v/>
      </c>
      <c r="AD509" s="89">
        <f t="shared" si="14"/>
        <v>0</v>
      </c>
      <c r="AE509" s="90">
        <f t="shared" si="15"/>
        <v>0</v>
      </c>
    </row>
    <row r="510">
      <c r="A510" s="1"/>
      <c r="B510" s="404"/>
      <c r="C510" s="405"/>
      <c r="D510" s="405"/>
      <c r="E510" s="405"/>
      <c r="F510" s="406"/>
      <c r="G510" s="44">
        <f t="shared" si="1"/>
        <v>0</v>
      </c>
      <c r="H510" s="93"/>
      <c r="I510" s="92"/>
      <c r="J510" s="95"/>
      <c r="K510" s="1"/>
      <c r="L510" s="50" t="str">
        <f t="array" ref="L510">if($B510="","",index(Setup!$C$52:$C$201,match($D510,Setup!$B$52:$B$201,0),0))</f>
        <v/>
      </c>
      <c r="M510" s="52" t="str">
        <f t="shared" si="2"/>
        <v/>
      </c>
      <c r="N510" s="58">
        <f t="shared" si="3"/>
        <v>0</v>
      </c>
      <c r="O510" s="64" t="str">
        <f t="shared" si="4"/>
        <v/>
      </c>
      <c r="P510" s="64">
        <f t="shared" si="5"/>
        <v>0</v>
      </c>
      <c r="Q510" s="64">
        <f t="shared" si="6"/>
        <v>0</v>
      </c>
      <c r="R510" s="68">
        <f t="shared" si="7"/>
        <v>0</v>
      </c>
      <c r="S510" s="68">
        <f t="shared" si="8"/>
        <v>0</v>
      </c>
      <c r="T510" s="71" t="str">
        <f t="shared" si="9"/>
        <v/>
      </c>
      <c r="U510" s="79" t="str">
        <f t="array" ref="U510">IF($B510="","",IF(INDEX('Your Portfolio Holdings'!$BW$7:$BW$156,match($D510,'Your Portfolio Holdings'!$B$7:$B$156,0),0)&gt;0,PRODUCT(IF(($D$5:$D$2004=$D510)*($C$5:$C$2004="Split")*($B$5:$B$2004&lt;=Dashboard!$C$2)*($B$5:$B$2004&gt;$B510),$J$5:$J$2004,1)),1))</f>
        <v/>
      </c>
      <c r="V510" s="79">
        <f t="shared" si="10"/>
        <v>0</v>
      </c>
      <c r="W510" s="79" t="str">
        <f t="array" ref="W510">IF($B510="","",IF(INDEX('Your Portfolio Holdings'!$BW$7:$BW$156,match($D510,'Your Portfolio Holdings'!$B$7:$B$156,0),0)&gt;0,PRODUCT(IF(($D$5:$D$2004=$D510)*($C$5:$C$2004="Split")*($B$5:$B$2004&lt;=Dashboard!$C$54)*($B$5:$B$2004&gt;$B510),$J$5:$J$2004,1)),1))</f>
        <v/>
      </c>
      <c r="X510" s="79">
        <f t="shared" si="11"/>
        <v>0</v>
      </c>
      <c r="Y510" s="79" t="str">
        <f t="array" ref="Y510">IF($B510="","",IF(INDEX('Your Portfolio Holdings'!$BW$7:$BW$156,match($D510,'Your Portfolio Holdings'!$B$7:$B$156,0),0)&gt;0,PRODUCT(IF(($D$5:$D$2004=$D510)*($C$5:$C$2004="Split")*($B$5:$B$2004&lt;=Dashboard!$C$55)*($B$5:$B$2004&gt;$B510),$J$5:$J$2004,1)),1))</f>
        <v/>
      </c>
      <c r="Z510" s="79">
        <f t="shared" si="12"/>
        <v>0</v>
      </c>
      <c r="AA510" s="79" t="str">
        <f>IF($B509="","",IF(AND($B510&gt;Dashboard!$C$54,$B510&lt;=Dashboard!$C$55,OR($C510="Buy",$C510="Sell",$C510="Dividend",$C510="Return of capital")),MAX(AA$5:AA509)+1,0))</f>
        <v/>
      </c>
      <c r="AB510" s="79" t="str">
        <f>if($B510="","",if($L510=Dashboard!$C$3,"n/a","Currency:"&amp;$L510&amp;Dashboard!$C$3))</f>
        <v/>
      </c>
      <c r="AC510" s="88" t="str">
        <f t="shared" si="13"/>
        <v/>
      </c>
      <c r="AD510" s="89">
        <f t="shared" si="14"/>
        <v>0</v>
      </c>
      <c r="AE510" s="90">
        <f t="shared" si="15"/>
        <v>0</v>
      </c>
    </row>
    <row r="511">
      <c r="A511" s="1"/>
      <c r="B511" s="404"/>
      <c r="C511" s="405"/>
      <c r="D511" s="405"/>
      <c r="E511" s="405"/>
      <c r="F511" s="406"/>
      <c r="G511" s="44">
        <f t="shared" si="1"/>
        <v>0</v>
      </c>
      <c r="H511" s="93"/>
      <c r="I511" s="92"/>
      <c r="J511" s="95"/>
      <c r="K511" s="1"/>
      <c r="L511" s="50" t="str">
        <f t="array" ref="L511">if($B511="","",index(Setup!$C$52:$C$201,match($D511,Setup!$B$52:$B$201,0),0))</f>
        <v/>
      </c>
      <c r="M511" s="52" t="str">
        <f t="shared" si="2"/>
        <v/>
      </c>
      <c r="N511" s="58">
        <f t="shared" si="3"/>
        <v>0</v>
      </c>
      <c r="O511" s="64" t="str">
        <f t="shared" si="4"/>
        <v/>
      </c>
      <c r="P511" s="64">
        <f t="shared" si="5"/>
        <v>0</v>
      </c>
      <c r="Q511" s="64">
        <f t="shared" si="6"/>
        <v>0</v>
      </c>
      <c r="R511" s="68">
        <f t="shared" si="7"/>
        <v>0</v>
      </c>
      <c r="S511" s="68">
        <f t="shared" si="8"/>
        <v>0</v>
      </c>
      <c r="T511" s="71" t="str">
        <f t="shared" si="9"/>
        <v/>
      </c>
      <c r="U511" s="79" t="str">
        <f t="array" ref="U511">IF($B511="","",IF(INDEX('Your Portfolio Holdings'!$BW$7:$BW$156,match($D511,'Your Portfolio Holdings'!$B$7:$B$156,0),0)&gt;0,PRODUCT(IF(($D$5:$D$2004=$D511)*($C$5:$C$2004="Split")*($B$5:$B$2004&lt;=Dashboard!$C$2)*($B$5:$B$2004&gt;$B511),$J$5:$J$2004,1)),1))</f>
        <v/>
      </c>
      <c r="V511" s="79">
        <f t="shared" si="10"/>
        <v>0</v>
      </c>
      <c r="W511" s="79" t="str">
        <f t="array" ref="W511">IF($B511="","",IF(INDEX('Your Portfolio Holdings'!$BW$7:$BW$156,match($D511,'Your Portfolio Holdings'!$B$7:$B$156,0),0)&gt;0,PRODUCT(IF(($D$5:$D$2004=$D511)*($C$5:$C$2004="Split")*($B$5:$B$2004&lt;=Dashboard!$C$54)*($B$5:$B$2004&gt;$B511),$J$5:$J$2004,1)),1))</f>
        <v/>
      </c>
      <c r="X511" s="79">
        <f t="shared" si="11"/>
        <v>0</v>
      </c>
      <c r="Y511" s="79" t="str">
        <f t="array" ref="Y511">IF($B511="","",IF(INDEX('Your Portfolio Holdings'!$BW$7:$BW$156,match($D511,'Your Portfolio Holdings'!$B$7:$B$156,0),0)&gt;0,PRODUCT(IF(($D$5:$D$2004=$D511)*($C$5:$C$2004="Split")*($B$5:$B$2004&lt;=Dashboard!$C$55)*($B$5:$B$2004&gt;$B511),$J$5:$J$2004,1)),1))</f>
        <v/>
      </c>
      <c r="Z511" s="79">
        <f t="shared" si="12"/>
        <v>0</v>
      </c>
      <c r="AA511" s="79" t="str">
        <f>IF($B510="","",IF(AND($B511&gt;Dashboard!$C$54,$B511&lt;=Dashboard!$C$55,OR($C511="Buy",$C511="Sell",$C511="Dividend",$C511="Return of capital")),MAX(AA$5:AA510)+1,0))</f>
        <v/>
      </c>
      <c r="AB511" s="79" t="str">
        <f>if($B511="","",if($L511=Dashboard!$C$3,"n/a","Currency:"&amp;$L511&amp;Dashboard!$C$3))</f>
        <v/>
      </c>
      <c r="AC511" s="88" t="str">
        <f t="shared" si="13"/>
        <v/>
      </c>
      <c r="AD511" s="89">
        <f t="shared" si="14"/>
        <v>0</v>
      </c>
      <c r="AE511" s="90">
        <f t="shared" si="15"/>
        <v>0</v>
      </c>
    </row>
    <row r="512">
      <c r="A512" s="1"/>
      <c r="B512" s="404"/>
      <c r="C512" s="405"/>
      <c r="D512" s="405"/>
      <c r="E512" s="405"/>
      <c r="F512" s="406"/>
      <c r="G512" s="44">
        <f t="shared" si="1"/>
        <v>0</v>
      </c>
      <c r="H512" s="93"/>
      <c r="I512" s="92"/>
      <c r="J512" s="95"/>
      <c r="K512" s="1"/>
      <c r="L512" s="50" t="str">
        <f t="array" ref="L512">if($B512="","",index(Setup!$C$52:$C$201,match($D512,Setup!$B$52:$B$201,0),0))</f>
        <v/>
      </c>
      <c r="M512" s="52" t="str">
        <f t="shared" si="2"/>
        <v/>
      </c>
      <c r="N512" s="58">
        <f t="shared" si="3"/>
        <v>0</v>
      </c>
      <c r="O512" s="64" t="str">
        <f t="shared" si="4"/>
        <v/>
      </c>
      <c r="P512" s="64">
        <f t="shared" si="5"/>
        <v>0</v>
      </c>
      <c r="Q512" s="64">
        <f t="shared" si="6"/>
        <v>0</v>
      </c>
      <c r="R512" s="68">
        <f t="shared" si="7"/>
        <v>0</v>
      </c>
      <c r="S512" s="68">
        <f t="shared" si="8"/>
        <v>0</v>
      </c>
      <c r="T512" s="71" t="str">
        <f t="shared" si="9"/>
        <v/>
      </c>
      <c r="U512" s="79" t="str">
        <f t="array" ref="U512">IF($B512="","",IF(INDEX('Your Portfolio Holdings'!$BW$7:$BW$156,match($D512,'Your Portfolio Holdings'!$B$7:$B$156,0),0)&gt;0,PRODUCT(IF(($D$5:$D$2004=$D512)*($C$5:$C$2004="Split")*($B$5:$B$2004&lt;=Dashboard!$C$2)*($B$5:$B$2004&gt;$B512),$J$5:$J$2004,1)),1))</f>
        <v/>
      </c>
      <c r="V512" s="79">
        <f t="shared" si="10"/>
        <v>0</v>
      </c>
      <c r="W512" s="79" t="str">
        <f t="array" ref="W512">IF($B512="","",IF(INDEX('Your Portfolio Holdings'!$BW$7:$BW$156,match($D512,'Your Portfolio Holdings'!$B$7:$B$156,0),0)&gt;0,PRODUCT(IF(($D$5:$D$2004=$D512)*($C$5:$C$2004="Split")*($B$5:$B$2004&lt;=Dashboard!$C$54)*($B$5:$B$2004&gt;$B512),$J$5:$J$2004,1)),1))</f>
        <v/>
      </c>
      <c r="X512" s="79">
        <f t="shared" si="11"/>
        <v>0</v>
      </c>
      <c r="Y512" s="79" t="str">
        <f t="array" ref="Y512">IF($B512="","",IF(INDEX('Your Portfolio Holdings'!$BW$7:$BW$156,match($D512,'Your Portfolio Holdings'!$B$7:$B$156,0),0)&gt;0,PRODUCT(IF(($D$5:$D$2004=$D512)*($C$5:$C$2004="Split")*($B$5:$B$2004&lt;=Dashboard!$C$55)*($B$5:$B$2004&gt;$B512),$J$5:$J$2004,1)),1))</f>
        <v/>
      </c>
      <c r="Z512" s="79">
        <f t="shared" si="12"/>
        <v>0</v>
      </c>
      <c r="AA512" s="79" t="str">
        <f>IF($B511="","",IF(AND($B512&gt;Dashboard!$C$54,$B512&lt;=Dashboard!$C$55,OR($C512="Buy",$C512="Sell",$C512="Dividend",$C512="Return of capital")),MAX(AA$5:AA511)+1,0))</f>
        <v/>
      </c>
      <c r="AB512" s="79" t="str">
        <f>if($B512="","",if($L512=Dashboard!$C$3,"n/a","Currency:"&amp;$L512&amp;Dashboard!$C$3))</f>
        <v/>
      </c>
      <c r="AC512" s="88" t="str">
        <f t="shared" si="13"/>
        <v/>
      </c>
      <c r="AD512" s="89">
        <f t="shared" si="14"/>
        <v>0</v>
      </c>
      <c r="AE512" s="90">
        <f t="shared" si="15"/>
        <v>0</v>
      </c>
    </row>
    <row r="513">
      <c r="A513" s="1"/>
      <c r="B513" s="404"/>
      <c r="C513" s="405"/>
      <c r="D513" s="405"/>
      <c r="E513" s="405"/>
      <c r="F513" s="406"/>
      <c r="G513" s="44">
        <f t="shared" si="1"/>
        <v>0</v>
      </c>
      <c r="H513" s="93"/>
      <c r="I513" s="92"/>
      <c r="J513" s="95"/>
      <c r="K513" s="1"/>
      <c r="L513" s="50" t="str">
        <f t="array" ref="L513">if($B513="","",index(Setup!$C$52:$C$201,match($D513,Setup!$B$52:$B$201,0),0))</f>
        <v/>
      </c>
      <c r="M513" s="52" t="str">
        <f t="shared" si="2"/>
        <v/>
      </c>
      <c r="N513" s="58">
        <f t="shared" si="3"/>
        <v>0</v>
      </c>
      <c r="O513" s="64" t="str">
        <f t="shared" si="4"/>
        <v/>
      </c>
      <c r="P513" s="64">
        <f t="shared" si="5"/>
        <v>0</v>
      </c>
      <c r="Q513" s="64">
        <f t="shared" si="6"/>
        <v>0</v>
      </c>
      <c r="R513" s="68">
        <f t="shared" si="7"/>
        <v>0</v>
      </c>
      <c r="S513" s="68">
        <f t="shared" si="8"/>
        <v>0</v>
      </c>
      <c r="T513" s="71" t="str">
        <f t="shared" si="9"/>
        <v/>
      </c>
      <c r="U513" s="79" t="str">
        <f t="array" ref="U513">IF($B513="","",IF(INDEX('Your Portfolio Holdings'!$BW$7:$BW$156,match($D513,'Your Portfolio Holdings'!$B$7:$B$156,0),0)&gt;0,PRODUCT(IF(($D$5:$D$2004=$D513)*($C$5:$C$2004="Split")*($B$5:$B$2004&lt;=Dashboard!$C$2)*($B$5:$B$2004&gt;$B513),$J$5:$J$2004,1)),1))</f>
        <v/>
      </c>
      <c r="V513" s="79">
        <f t="shared" si="10"/>
        <v>0</v>
      </c>
      <c r="W513" s="79" t="str">
        <f t="array" ref="W513">IF($B513="","",IF(INDEX('Your Portfolio Holdings'!$BW$7:$BW$156,match($D513,'Your Portfolio Holdings'!$B$7:$B$156,0),0)&gt;0,PRODUCT(IF(($D$5:$D$2004=$D513)*($C$5:$C$2004="Split")*($B$5:$B$2004&lt;=Dashboard!$C$54)*($B$5:$B$2004&gt;$B513),$J$5:$J$2004,1)),1))</f>
        <v/>
      </c>
      <c r="X513" s="79">
        <f t="shared" si="11"/>
        <v>0</v>
      </c>
      <c r="Y513" s="79" t="str">
        <f t="array" ref="Y513">IF($B513="","",IF(INDEX('Your Portfolio Holdings'!$BW$7:$BW$156,match($D513,'Your Portfolio Holdings'!$B$7:$B$156,0),0)&gt;0,PRODUCT(IF(($D$5:$D$2004=$D513)*($C$5:$C$2004="Split")*($B$5:$B$2004&lt;=Dashboard!$C$55)*($B$5:$B$2004&gt;$B513),$J$5:$J$2004,1)),1))</f>
        <v/>
      </c>
      <c r="Z513" s="79">
        <f t="shared" si="12"/>
        <v>0</v>
      </c>
      <c r="AA513" s="79" t="str">
        <f>IF($B512="","",IF(AND($B513&gt;Dashboard!$C$54,$B513&lt;=Dashboard!$C$55,OR($C513="Buy",$C513="Sell",$C513="Dividend",$C513="Return of capital")),MAX(AA$5:AA512)+1,0))</f>
        <v/>
      </c>
      <c r="AB513" s="79" t="str">
        <f>if($B513="","",if($L513=Dashboard!$C$3,"n/a","Currency:"&amp;$L513&amp;Dashboard!$C$3))</f>
        <v/>
      </c>
      <c r="AC513" s="88" t="str">
        <f t="shared" si="13"/>
        <v/>
      </c>
      <c r="AD513" s="89">
        <f t="shared" si="14"/>
        <v>0</v>
      </c>
      <c r="AE513" s="90">
        <f t="shared" si="15"/>
        <v>0</v>
      </c>
    </row>
    <row r="514">
      <c r="A514" s="1"/>
      <c r="B514" s="404"/>
      <c r="C514" s="405"/>
      <c r="D514" s="405"/>
      <c r="E514" s="405"/>
      <c r="F514" s="406"/>
      <c r="G514" s="44">
        <f t="shared" si="1"/>
        <v>0</v>
      </c>
      <c r="H514" s="93"/>
      <c r="I514" s="92"/>
      <c r="J514" s="95"/>
      <c r="K514" s="1"/>
      <c r="L514" s="50" t="str">
        <f t="array" ref="L514">if($B514="","",index(Setup!$C$52:$C$201,match($D514,Setup!$B$52:$B$201,0),0))</f>
        <v/>
      </c>
      <c r="M514" s="52" t="str">
        <f t="shared" si="2"/>
        <v/>
      </c>
      <c r="N514" s="58">
        <f t="shared" si="3"/>
        <v>0</v>
      </c>
      <c r="O514" s="64" t="str">
        <f t="shared" si="4"/>
        <v/>
      </c>
      <c r="P514" s="64">
        <f t="shared" si="5"/>
        <v>0</v>
      </c>
      <c r="Q514" s="64">
        <f t="shared" si="6"/>
        <v>0</v>
      </c>
      <c r="R514" s="68">
        <f t="shared" si="7"/>
        <v>0</v>
      </c>
      <c r="S514" s="68">
        <f t="shared" si="8"/>
        <v>0</v>
      </c>
      <c r="T514" s="71" t="str">
        <f t="shared" si="9"/>
        <v/>
      </c>
      <c r="U514" s="79" t="str">
        <f t="array" ref="U514">IF($B514="","",IF(INDEX('Your Portfolio Holdings'!$BW$7:$BW$156,match($D514,'Your Portfolio Holdings'!$B$7:$B$156,0),0)&gt;0,PRODUCT(IF(($D$5:$D$2004=$D514)*($C$5:$C$2004="Split")*($B$5:$B$2004&lt;=Dashboard!$C$2)*($B$5:$B$2004&gt;$B514),$J$5:$J$2004,1)),1))</f>
        <v/>
      </c>
      <c r="V514" s="79">
        <f t="shared" si="10"/>
        <v>0</v>
      </c>
      <c r="W514" s="79" t="str">
        <f t="array" ref="W514">IF($B514="","",IF(INDEX('Your Portfolio Holdings'!$BW$7:$BW$156,match($D514,'Your Portfolio Holdings'!$B$7:$B$156,0),0)&gt;0,PRODUCT(IF(($D$5:$D$2004=$D514)*($C$5:$C$2004="Split")*($B$5:$B$2004&lt;=Dashboard!$C$54)*($B$5:$B$2004&gt;$B514),$J$5:$J$2004,1)),1))</f>
        <v/>
      </c>
      <c r="X514" s="79">
        <f t="shared" si="11"/>
        <v>0</v>
      </c>
      <c r="Y514" s="79" t="str">
        <f t="array" ref="Y514">IF($B514="","",IF(INDEX('Your Portfolio Holdings'!$BW$7:$BW$156,match($D514,'Your Portfolio Holdings'!$B$7:$B$156,0),0)&gt;0,PRODUCT(IF(($D$5:$D$2004=$D514)*($C$5:$C$2004="Split")*($B$5:$B$2004&lt;=Dashboard!$C$55)*($B$5:$B$2004&gt;$B514),$J$5:$J$2004,1)),1))</f>
        <v/>
      </c>
      <c r="Z514" s="79">
        <f t="shared" si="12"/>
        <v>0</v>
      </c>
      <c r="AA514" s="79" t="str">
        <f>IF($B513="","",IF(AND($B514&gt;Dashboard!$C$54,$B514&lt;=Dashboard!$C$55,OR($C514="Buy",$C514="Sell",$C514="Dividend",$C514="Return of capital")),MAX(AA$5:AA513)+1,0))</f>
        <v/>
      </c>
      <c r="AB514" s="79" t="str">
        <f>if($B514="","",if($L514=Dashboard!$C$3,"n/a","Currency:"&amp;$L514&amp;Dashboard!$C$3))</f>
        <v/>
      </c>
      <c r="AC514" s="88" t="str">
        <f t="shared" si="13"/>
        <v/>
      </c>
      <c r="AD514" s="89">
        <f t="shared" si="14"/>
        <v>0</v>
      </c>
      <c r="AE514" s="90">
        <f t="shared" si="15"/>
        <v>0</v>
      </c>
    </row>
    <row r="515">
      <c r="A515" s="1"/>
      <c r="B515" s="404"/>
      <c r="C515" s="405"/>
      <c r="D515" s="405"/>
      <c r="E515" s="405"/>
      <c r="F515" s="406"/>
      <c r="G515" s="44">
        <f t="shared" si="1"/>
        <v>0</v>
      </c>
      <c r="H515" s="93"/>
      <c r="I515" s="92"/>
      <c r="J515" s="95"/>
      <c r="K515" s="1"/>
      <c r="L515" s="50" t="str">
        <f t="array" ref="L515">if($B515="","",index(Setup!$C$52:$C$201,match($D515,Setup!$B$52:$B$201,0),0))</f>
        <v/>
      </c>
      <c r="M515" s="52" t="str">
        <f t="shared" si="2"/>
        <v/>
      </c>
      <c r="N515" s="58">
        <f t="shared" si="3"/>
        <v>0</v>
      </c>
      <c r="O515" s="64" t="str">
        <f t="shared" si="4"/>
        <v/>
      </c>
      <c r="P515" s="64">
        <f t="shared" si="5"/>
        <v>0</v>
      </c>
      <c r="Q515" s="64">
        <f t="shared" si="6"/>
        <v>0</v>
      </c>
      <c r="R515" s="68">
        <f t="shared" si="7"/>
        <v>0</v>
      </c>
      <c r="S515" s="68">
        <f t="shared" si="8"/>
        <v>0</v>
      </c>
      <c r="T515" s="71" t="str">
        <f t="shared" si="9"/>
        <v/>
      </c>
      <c r="U515" s="79" t="str">
        <f t="array" ref="U515">IF($B515="","",IF(INDEX('Your Portfolio Holdings'!$BW$7:$BW$156,match($D515,'Your Portfolio Holdings'!$B$7:$B$156,0),0)&gt;0,PRODUCT(IF(($D$5:$D$2004=$D515)*($C$5:$C$2004="Split")*($B$5:$B$2004&lt;=Dashboard!$C$2)*($B$5:$B$2004&gt;$B515),$J$5:$J$2004,1)),1))</f>
        <v/>
      </c>
      <c r="V515" s="79">
        <f t="shared" si="10"/>
        <v>0</v>
      </c>
      <c r="W515" s="79" t="str">
        <f t="array" ref="W515">IF($B515="","",IF(INDEX('Your Portfolio Holdings'!$BW$7:$BW$156,match($D515,'Your Portfolio Holdings'!$B$7:$B$156,0),0)&gt;0,PRODUCT(IF(($D$5:$D$2004=$D515)*($C$5:$C$2004="Split")*($B$5:$B$2004&lt;=Dashboard!$C$54)*($B$5:$B$2004&gt;$B515),$J$5:$J$2004,1)),1))</f>
        <v/>
      </c>
      <c r="X515" s="79">
        <f t="shared" si="11"/>
        <v>0</v>
      </c>
      <c r="Y515" s="79" t="str">
        <f t="array" ref="Y515">IF($B515="","",IF(INDEX('Your Portfolio Holdings'!$BW$7:$BW$156,match($D515,'Your Portfolio Holdings'!$B$7:$B$156,0),0)&gt;0,PRODUCT(IF(($D$5:$D$2004=$D515)*($C$5:$C$2004="Split")*($B$5:$B$2004&lt;=Dashboard!$C$55)*($B$5:$B$2004&gt;$B515),$J$5:$J$2004,1)),1))</f>
        <v/>
      </c>
      <c r="Z515" s="79">
        <f t="shared" si="12"/>
        <v>0</v>
      </c>
      <c r="AA515" s="79" t="str">
        <f>IF($B514="","",IF(AND($B515&gt;Dashboard!$C$54,$B515&lt;=Dashboard!$C$55,OR($C515="Buy",$C515="Sell",$C515="Dividend",$C515="Return of capital")),MAX(AA$5:AA514)+1,0))</f>
        <v/>
      </c>
      <c r="AB515" s="79" t="str">
        <f>if($B515="","",if($L515=Dashboard!$C$3,"n/a","Currency:"&amp;$L515&amp;Dashboard!$C$3))</f>
        <v/>
      </c>
      <c r="AC515" s="88" t="str">
        <f t="shared" si="13"/>
        <v/>
      </c>
      <c r="AD515" s="89">
        <f t="shared" si="14"/>
        <v>0</v>
      </c>
      <c r="AE515" s="90">
        <f t="shared" si="15"/>
        <v>0</v>
      </c>
    </row>
    <row r="516">
      <c r="A516" s="1"/>
      <c r="B516" s="404"/>
      <c r="C516" s="405"/>
      <c r="D516" s="405"/>
      <c r="E516" s="405"/>
      <c r="F516" s="406"/>
      <c r="G516" s="44">
        <f t="shared" si="1"/>
        <v>0</v>
      </c>
      <c r="H516" s="93"/>
      <c r="I516" s="92"/>
      <c r="J516" s="95"/>
      <c r="K516" s="1"/>
      <c r="L516" s="50" t="str">
        <f t="array" ref="L516">if($B516="","",index(Setup!$C$52:$C$201,match($D516,Setup!$B$52:$B$201,0),0))</f>
        <v/>
      </c>
      <c r="M516" s="52" t="str">
        <f t="shared" si="2"/>
        <v/>
      </c>
      <c r="N516" s="58">
        <f t="shared" si="3"/>
        <v>0</v>
      </c>
      <c r="O516" s="64" t="str">
        <f t="shared" si="4"/>
        <v/>
      </c>
      <c r="P516" s="64">
        <f t="shared" si="5"/>
        <v>0</v>
      </c>
      <c r="Q516" s="64">
        <f t="shared" si="6"/>
        <v>0</v>
      </c>
      <c r="R516" s="68">
        <f t="shared" si="7"/>
        <v>0</v>
      </c>
      <c r="S516" s="68">
        <f t="shared" si="8"/>
        <v>0</v>
      </c>
      <c r="T516" s="71" t="str">
        <f t="shared" si="9"/>
        <v/>
      </c>
      <c r="U516" s="79" t="str">
        <f t="array" ref="U516">IF($B516="","",IF(INDEX('Your Portfolio Holdings'!$BW$7:$BW$156,match($D516,'Your Portfolio Holdings'!$B$7:$B$156,0),0)&gt;0,PRODUCT(IF(($D$5:$D$2004=$D516)*($C$5:$C$2004="Split")*($B$5:$B$2004&lt;=Dashboard!$C$2)*($B$5:$B$2004&gt;$B516),$J$5:$J$2004,1)),1))</f>
        <v/>
      </c>
      <c r="V516" s="79">
        <f t="shared" si="10"/>
        <v>0</v>
      </c>
      <c r="W516" s="79" t="str">
        <f t="array" ref="W516">IF($B516="","",IF(INDEX('Your Portfolio Holdings'!$BW$7:$BW$156,match($D516,'Your Portfolio Holdings'!$B$7:$B$156,0),0)&gt;0,PRODUCT(IF(($D$5:$D$2004=$D516)*($C$5:$C$2004="Split")*($B$5:$B$2004&lt;=Dashboard!$C$54)*($B$5:$B$2004&gt;$B516),$J$5:$J$2004,1)),1))</f>
        <v/>
      </c>
      <c r="X516" s="79">
        <f t="shared" si="11"/>
        <v>0</v>
      </c>
      <c r="Y516" s="79" t="str">
        <f t="array" ref="Y516">IF($B516="","",IF(INDEX('Your Portfolio Holdings'!$BW$7:$BW$156,match($D516,'Your Portfolio Holdings'!$B$7:$B$156,0),0)&gt;0,PRODUCT(IF(($D$5:$D$2004=$D516)*($C$5:$C$2004="Split")*($B$5:$B$2004&lt;=Dashboard!$C$55)*($B$5:$B$2004&gt;$B516),$J$5:$J$2004,1)),1))</f>
        <v/>
      </c>
      <c r="Z516" s="79">
        <f t="shared" si="12"/>
        <v>0</v>
      </c>
      <c r="AA516" s="79" t="str">
        <f>IF($B515="","",IF(AND($B516&gt;Dashboard!$C$54,$B516&lt;=Dashboard!$C$55,OR($C516="Buy",$C516="Sell",$C516="Dividend",$C516="Return of capital")),MAX(AA$5:AA515)+1,0))</f>
        <v/>
      </c>
      <c r="AB516" s="79" t="str">
        <f>if($B516="","",if($L516=Dashboard!$C$3,"n/a","Currency:"&amp;$L516&amp;Dashboard!$C$3))</f>
        <v/>
      </c>
      <c r="AC516" s="88" t="str">
        <f t="shared" si="13"/>
        <v/>
      </c>
      <c r="AD516" s="89">
        <f t="shared" si="14"/>
        <v>0</v>
      </c>
      <c r="AE516" s="90">
        <f t="shared" si="15"/>
        <v>0</v>
      </c>
    </row>
    <row r="517">
      <c r="A517" s="1"/>
      <c r="B517" s="404"/>
      <c r="C517" s="405"/>
      <c r="D517" s="405"/>
      <c r="E517" s="405"/>
      <c r="F517" s="406"/>
      <c r="G517" s="44">
        <f t="shared" si="1"/>
        <v>0</v>
      </c>
      <c r="H517" s="93"/>
      <c r="I517" s="92"/>
      <c r="J517" s="95"/>
      <c r="K517" s="1"/>
      <c r="L517" s="50" t="str">
        <f t="array" ref="L517">if($B517="","",index(Setup!$C$52:$C$201,match($D517,Setup!$B$52:$B$201,0),0))</f>
        <v/>
      </c>
      <c r="M517" s="52" t="str">
        <f t="shared" si="2"/>
        <v/>
      </c>
      <c r="N517" s="58">
        <f t="shared" si="3"/>
        <v>0</v>
      </c>
      <c r="O517" s="64" t="str">
        <f t="shared" si="4"/>
        <v/>
      </c>
      <c r="P517" s="64">
        <f t="shared" si="5"/>
        <v>0</v>
      </c>
      <c r="Q517" s="64">
        <f t="shared" si="6"/>
        <v>0</v>
      </c>
      <c r="R517" s="68">
        <f t="shared" si="7"/>
        <v>0</v>
      </c>
      <c r="S517" s="68">
        <f t="shared" si="8"/>
        <v>0</v>
      </c>
      <c r="T517" s="71" t="str">
        <f t="shared" si="9"/>
        <v/>
      </c>
      <c r="U517" s="79" t="str">
        <f t="array" ref="U517">IF($B517="","",IF(INDEX('Your Portfolio Holdings'!$BW$7:$BW$156,match($D517,'Your Portfolio Holdings'!$B$7:$B$156,0),0)&gt;0,PRODUCT(IF(($D$5:$D$2004=$D517)*($C$5:$C$2004="Split")*($B$5:$B$2004&lt;=Dashboard!$C$2)*($B$5:$B$2004&gt;$B517),$J$5:$J$2004,1)),1))</f>
        <v/>
      </c>
      <c r="V517" s="79">
        <f t="shared" si="10"/>
        <v>0</v>
      </c>
      <c r="W517" s="79" t="str">
        <f t="array" ref="W517">IF($B517="","",IF(INDEX('Your Portfolio Holdings'!$BW$7:$BW$156,match($D517,'Your Portfolio Holdings'!$B$7:$B$156,0),0)&gt;0,PRODUCT(IF(($D$5:$D$2004=$D517)*($C$5:$C$2004="Split")*($B$5:$B$2004&lt;=Dashboard!$C$54)*($B$5:$B$2004&gt;$B517),$J$5:$J$2004,1)),1))</f>
        <v/>
      </c>
      <c r="X517" s="79">
        <f t="shared" si="11"/>
        <v>0</v>
      </c>
      <c r="Y517" s="79" t="str">
        <f t="array" ref="Y517">IF($B517="","",IF(INDEX('Your Portfolio Holdings'!$BW$7:$BW$156,match($D517,'Your Portfolio Holdings'!$B$7:$B$156,0),0)&gt;0,PRODUCT(IF(($D$5:$D$2004=$D517)*($C$5:$C$2004="Split")*($B$5:$B$2004&lt;=Dashboard!$C$55)*($B$5:$B$2004&gt;$B517),$J$5:$J$2004,1)),1))</f>
        <v/>
      </c>
      <c r="Z517" s="79">
        <f t="shared" si="12"/>
        <v>0</v>
      </c>
      <c r="AA517" s="79" t="str">
        <f>IF($B516="","",IF(AND($B517&gt;Dashboard!$C$54,$B517&lt;=Dashboard!$C$55,OR($C517="Buy",$C517="Sell",$C517="Dividend",$C517="Return of capital")),MAX(AA$5:AA516)+1,0))</f>
        <v/>
      </c>
      <c r="AB517" s="79" t="str">
        <f>if($B517="","",if($L517=Dashboard!$C$3,"n/a","Currency:"&amp;$L517&amp;Dashboard!$C$3))</f>
        <v/>
      </c>
      <c r="AC517" s="88" t="str">
        <f t="shared" si="13"/>
        <v/>
      </c>
      <c r="AD517" s="89">
        <f t="shared" si="14"/>
        <v>0</v>
      </c>
      <c r="AE517" s="90">
        <f t="shared" si="15"/>
        <v>0</v>
      </c>
    </row>
    <row r="518">
      <c r="A518" s="1"/>
      <c r="B518" s="404"/>
      <c r="C518" s="405"/>
      <c r="D518" s="405"/>
      <c r="E518" s="405"/>
      <c r="F518" s="406"/>
      <c r="G518" s="44">
        <f t="shared" si="1"/>
        <v>0</v>
      </c>
      <c r="H518" s="93"/>
      <c r="I518" s="92"/>
      <c r="J518" s="95"/>
      <c r="K518" s="1"/>
      <c r="L518" s="50" t="str">
        <f t="array" ref="L518">if($B518="","",index(Setup!$C$52:$C$201,match($D518,Setup!$B$52:$B$201,0),0))</f>
        <v/>
      </c>
      <c r="M518" s="52" t="str">
        <f t="shared" si="2"/>
        <v/>
      </c>
      <c r="N518" s="58">
        <f t="shared" si="3"/>
        <v>0</v>
      </c>
      <c r="O518" s="64" t="str">
        <f t="shared" si="4"/>
        <v/>
      </c>
      <c r="P518" s="64">
        <f t="shared" si="5"/>
        <v>0</v>
      </c>
      <c r="Q518" s="64">
        <f t="shared" si="6"/>
        <v>0</v>
      </c>
      <c r="R518" s="68">
        <f t="shared" si="7"/>
        <v>0</v>
      </c>
      <c r="S518" s="68">
        <f t="shared" si="8"/>
        <v>0</v>
      </c>
      <c r="T518" s="71" t="str">
        <f t="shared" si="9"/>
        <v/>
      </c>
      <c r="U518" s="79" t="str">
        <f t="array" ref="U518">IF($B518="","",IF(INDEX('Your Portfolio Holdings'!$BW$7:$BW$156,match($D518,'Your Portfolio Holdings'!$B$7:$B$156,0),0)&gt;0,PRODUCT(IF(($D$5:$D$2004=$D518)*($C$5:$C$2004="Split")*($B$5:$B$2004&lt;=Dashboard!$C$2)*($B$5:$B$2004&gt;$B518),$J$5:$J$2004,1)),1))</f>
        <v/>
      </c>
      <c r="V518" s="79">
        <f t="shared" si="10"/>
        <v>0</v>
      </c>
      <c r="W518" s="79" t="str">
        <f t="array" ref="W518">IF($B518="","",IF(INDEX('Your Portfolio Holdings'!$BW$7:$BW$156,match($D518,'Your Portfolio Holdings'!$B$7:$B$156,0),0)&gt;0,PRODUCT(IF(($D$5:$D$2004=$D518)*($C$5:$C$2004="Split")*($B$5:$B$2004&lt;=Dashboard!$C$54)*($B$5:$B$2004&gt;$B518),$J$5:$J$2004,1)),1))</f>
        <v/>
      </c>
      <c r="X518" s="79">
        <f t="shared" si="11"/>
        <v>0</v>
      </c>
      <c r="Y518" s="79" t="str">
        <f t="array" ref="Y518">IF($B518="","",IF(INDEX('Your Portfolio Holdings'!$BW$7:$BW$156,match($D518,'Your Portfolio Holdings'!$B$7:$B$156,0),0)&gt;0,PRODUCT(IF(($D$5:$D$2004=$D518)*($C$5:$C$2004="Split")*($B$5:$B$2004&lt;=Dashboard!$C$55)*($B$5:$B$2004&gt;$B518),$J$5:$J$2004,1)),1))</f>
        <v/>
      </c>
      <c r="Z518" s="79">
        <f t="shared" si="12"/>
        <v>0</v>
      </c>
      <c r="AA518" s="79" t="str">
        <f>IF($B517="","",IF(AND($B518&gt;Dashboard!$C$54,$B518&lt;=Dashboard!$C$55,OR($C518="Buy",$C518="Sell",$C518="Dividend",$C518="Return of capital")),MAX(AA$5:AA517)+1,0))</f>
        <v/>
      </c>
      <c r="AB518" s="79" t="str">
        <f>if($B518="","",if($L518=Dashboard!$C$3,"n/a","Currency:"&amp;$L518&amp;Dashboard!$C$3))</f>
        <v/>
      </c>
      <c r="AC518" s="88" t="str">
        <f t="shared" si="13"/>
        <v/>
      </c>
      <c r="AD518" s="89">
        <f t="shared" si="14"/>
        <v>0</v>
      </c>
      <c r="AE518" s="90">
        <f t="shared" si="15"/>
        <v>0</v>
      </c>
    </row>
    <row r="519">
      <c r="A519" s="1"/>
      <c r="B519" s="404"/>
      <c r="C519" s="405"/>
      <c r="D519" s="405"/>
      <c r="E519" s="405"/>
      <c r="F519" s="406"/>
      <c r="G519" s="44">
        <f t="shared" si="1"/>
        <v>0</v>
      </c>
      <c r="H519" s="93"/>
      <c r="I519" s="92"/>
      <c r="J519" s="95"/>
      <c r="K519" s="1"/>
      <c r="L519" s="50" t="str">
        <f t="array" ref="L519">if($B519="","",index(Setup!$C$52:$C$201,match($D519,Setup!$B$52:$B$201,0),0))</f>
        <v/>
      </c>
      <c r="M519" s="52" t="str">
        <f t="shared" si="2"/>
        <v/>
      </c>
      <c r="N519" s="58">
        <f t="shared" si="3"/>
        <v>0</v>
      </c>
      <c r="O519" s="64" t="str">
        <f t="shared" si="4"/>
        <v/>
      </c>
      <c r="P519" s="64">
        <f t="shared" si="5"/>
        <v>0</v>
      </c>
      <c r="Q519" s="64">
        <f t="shared" si="6"/>
        <v>0</v>
      </c>
      <c r="R519" s="68">
        <f t="shared" si="7"/>
        <v>0</v>
      </c>
      <c r="S519" s="68">
        <f t="shared" si="8"/>
        <v>0</v>
      </c>
      <c r="T519" s="71" t="str">
        <f t="shared" si="9"/>
        <v/>
      </c>
      <c r="U519" s="79" t="str">
        <f t="array" ref="U519">IF($B519="","",IF(INDEX('Your Portfolio Holdings'!$BW$7:$BW$156,match($D519,'Your Portfolio Holdings'!$B$7:$B$156,0),0)&gt;0,PRODUCT(IF(($D$5:$D$2004=$D519)*($C$5:$C$2004="Split")*($B$5:$B$2004&lt;=Dashboard!$C$2)*($B$5:$B$2004&gt;$B519),$J$5:$J$2004,1)),1))</f>
        <v/>
      </c>
      <c r="V519" s="79">
        <f t="shared" si="10"/>
        <v>0</v>
      </c>
      <c r="W519" s="79" t="str">
        <f t="array" ref="W519">IF($B519="","",IF(INDEX('Your Portfolio Holdings'!$BW$7:$BW$156,match($D519,'Your Portfolio Holdings'!$B$7:$B$156,0),0)&gt;0,PRODUCT(IF(($D$5:$D$2004=$D519)*($C$5:$C$2004="Split")*($B$5:$B$2004&lt;=Dashboard!$C$54)*($B$5:$B$2004&gt;$B519),$J$5:$J$2004,1)),1))</f>
        <v/>
      </c>
      <c r="X519" s="79">
        <f t="shared" si="11"/>
        <v>0</v>
      </c>
      <c r="Y519" s="79" t="str">
        <f t="array" ref="Y519">IF($B519="","",IF(INDEX('Your Portfolio Holdings'!$BW$7:$BW$156,match($D519,'Your Portfolio Holdings'!$B$7:$B$156,0),0)&gt;0,PRODUCT(IF(($D$5:$D$2004=$D519)*($C$5:$C$2004="Split")*($B$5:$B$2004&lt;=Dashboard!$C$55)*($B$5:$B$2004&gt;$B519),$J$5:$J$2004,1)),1))</f>
        <v/>
      </c>
      <c r="Z519" s="79">
        <f t="shared" si="12"/>
        <v>0</v>
      </c>
      <c r="AA519" s="79" t="str">
        <f>IF($B518="","",IF(AND($B519&gt;Dashboard!$C$54,$B519&lt;=Dashboard!$C$55,OR($C519="Buy",$C519="Sell",$C519="Dividend",$C519="Return of capital")),MAX(AA$5:AA518)+1,0))</f>
        <v/>
      </c>
      <c r="AB519" s="79" t="str">
        <f>if($B519="","",if($L519=Dashboard!$C$3,"n/a","Currency:"&amp;$L519&amp;Dashboard!$C$3))</f>
        <v/>
      </c>
      <c r="AC519" s="88" t="str">
        <f t="shared" si="13"/>
        <v/>
      </c>
      <c r="AD519" s="89">
        <f t="shared" si="14"/>
        <v>0</v>
      </c>
      <c r="AE519" s="90">
        <f t="shared" si="15"/>
        <v>0</v>
      </c>
    </row>
    <row r="520">
      <c r="A520" s="1"/>
      <c r="B520" s="404"/>
      <c r="C520" s="405"/>
      <c r="D520" s="405"/>
      <c r="E520" s="405"/>
      <c r="F520" s="406"/>
      <c r="G520" s="44">
        <f t="shared" si="1"/>
        <v>0</v>
      </c>
      <c r="H520" s="93"/>
      <c r="I520" s="92"/>
      <c r="J520" s="95"/>
      <c r="K520" s="1"/>
      <c r="L520" s="50" t="str">
        <f t="array" ref="L520">if($B520="","",index(Setup!$C$52:$C$201,match($D520,Setup!$B$52:$B$201,0),0))</f>
        <v/>
      </c>
      <c r="M520" s="52" t="str">
        <f t="shared" si="2"/>
        <v/>
      </c>
      <c r="N520" s="58">
        <f t="shared" si="3"/>
        <v>0</v>
      </c>
      <c r="O520" s="64" t="str">
        <f t="shared" si="4"/>
        <v/>
      </c>
      <c r="P520" s="64">
        <f t="shared" si="5"/>
        <v>0</v>
      </c>
      <c r="Q520" s="64">
        <f t="shared" si="6"/>
        <v>0</v>
      </c>
      <c r="R520" s="68">
        <f t="shared" si="7"/>
        <v>0</v>
      </c>
      <c r="S520" s="68">
        <f t="shared" si="8"/>
        <v>0</v>
      </c>
      <c r="T520" s="71" t="str">
        <f t="shared" si="9"/>
        <v/>
      </c>
      <c r="U520" s="79" t="str">
        <f t="array" ref="U520">IF($B520="","",IF(INDEX('Your Portfolio Holdings'!$BW$7:$BW$156,match($D520,'Your Portfolio Holdings'!$B$7:$B$156,0),0)&gt;0,PRODUCT(IF(($D$5:$D$2004=$D520)*($C$5:$C$2004="Split")*($B$5:$B$2004&lt;=Dashboard!$C$2)*($B$5:$B$2004&gt;$B520),$J$5:$J$2004,1)),1))</f>
        <v/>
      </c>
      <c r="V520" s="79">
        <f t="shared" si="10"/>
        <v>0</v>
      </c>
      <c r="W520" s="79" t="str">
        <f t="array" ref="W520">IF($B520="","",IF(INDEX('Your Portfolio Holdings'!$BW$7:$BW$156,match($D520,'Your Portfolio Holdings'!$B$7:$B$156,0),0)&gt;0,PRODUCT(IF(($D$5:$D$2004=$D520)*($C$5:$C$2004="Split")*($B$5:$B$2004&lt;=Dashboard!$C$54)*($B$5:$B$2004&gt;$B520),$J$5:$J$2004,1)),1))</f>
        <v/>
      </c>
      <c r="X520" s="79">
        <f t="shared" si="11"/>
        <v>0</v>
      </c>
      <c r="Y520" s="79" t="str">
        <f t="array" ref="Y520">IF($B520="","",IF(INDEX('Your Portfolio Holdings'!$BW$7:$BW$156,match($D520,'Your Portfolio Holdings'!$B$7:$B$156,0),0)&gt;0,PRODUCT(IF(($D$5:$D$2004=$D520)*($C$5:$C$2004="Split")*($B$5:$B$2004&lt;=Dashboard!$C$55)*($B$5:$B$2004&gt;$B520),$J$5:$J$2004,1)),1))</f>
        <v/>
      </c>
      <c r="Z520" s="79">
        <f t="shared" si="12"/>
        <v>0</v>
      </c>
      <c r="AA520" s="79" t="str">
        <f>IF($B519="","",IF(AND($B520&gt;Dashboard!$C$54,$B520&lt;=Dashboard!$C$55,OR($C520="Buy",$C520="Sell",$C520="Dividend",$C520="Return of capital")),MAX(AA$5:AA519)+1,0))</f>
        <v/>
      </c>
      <c r="AB520" s="79" t="str">
        <f>if($B520="","",if($L520=Dashboard!$C$3,"n/a","Currency:"&amp;$L520&amp;Dashboard!$C$3))</f>
        <v/>
      </c>
      <c r="AC520" s="88" t="str">
        <f t="shared" si="13"/>
        <v/>
      </c>
      <c r="AD520" s="89">
        <f t="shared" si="14"/>
        <v>0</v>
      </c>
      <c r="AE520" s="90">
        <f t="shared" si="15"/>
        <v>0</v>
      </c>
    </row>
    <row r="521">
      <c r="A521" s="1"/>
      <c r="B521" s="404"/>
      <c r="C521" s="405"/>
      <c r="D521" s="405"/>
      <c r="E521" s="405"/>
      <c r="F521" s="406"/>
      <c r="G521" s="44">
        <f t="shared" si="1"/>
        <v>0</v>
      </c>
      <c r="H521" s="93"/>
      <c r="I521" s="92"/>
      <c r="J521" s="95"/>
      <c r="K521" s="1"/>
      <c r="L521" s="50" t="str">
        <f t="array" ref="L521">if($B521="","",index(Setup!$C$52:$C$201,match($D521,Setup!$B$52:$B$201,0),0))</f>
        <v/>
      </c>
      <c r="M521" s="52" t="str">
        <f t="shared" si="2"/>
        <v/>
      </c>
      <c r="N521" s="58">
        <f t="shared" si="3"/>
        <v>0</v>
      </c>
      <c r="O521" s="64" t="str">
        <f t="shared" si="4"/>
        <v/>
      </c>
      <c r="P521" s="64">
        <f t="shared" si="5"/>
        <v>0</v>
      </c>
      <c r="Q521" s="64">
        <f t="shared" si="6"/>
        <v>0</v>
      </c>
      <c r="R521" s="68">
        <f t="shared" si="7"/>
        <v>0</v>
      </c>
      <c r="S521" s="68">
        <f t="shared" si="8"/>
        <v>0</v>
      </c>
      <c r="T521" s="71" t="str">
        <f t="shared" si="9"/>
        <v/>
      </c>
      <c r="U521" s="79" t="str">
        <f t="array" ref="U521">IF($B521="","",IF(INDEX('Your Portfolio Holdings'!$BW$7:$BW$156,match($D521,'Your Portfolio Holdings'!$B$7:$B$156,0),0)&gt;0,PRODUCT(IF(($D$5:$D$2004=$D521)*($C$5:$C$2004="Split")*($B$5:$B$2004&lt;=Dashboard!$C$2)*($B$5:$B$2004&gt;$B521),$J$5:$J$2004,1)),1))</f>
        <v/>
      </c>
      <c r="V521" s="79">
        <f t="shared" si="10"/>
        <v>0</v>
      </c>
      <c r="W521" s="79" t="str">
        <f t="array" ref="W521">IF($B521="","",IF(INDEX('Your Portfolio Holdings'!$BW$7:$BW$156,match($D521,'Your Portfolio Holdings'!$B$7:$B$156,0),0)&gt;0,PRODUCT(IF(($D$5:$D$2004=$D521)*($C$5:$C$2004="Split")*($B$5:$B$2004&lt;=Dashboard!$C$54)*($B$5:$B$2004&gt;$B521),$J$5:$J$2004,1)),1))</f>
        <v/>
      </c>
      <c r="X521" s="79">
        <f t="shared" si="11"/>
        <v>0</v>
      </c>
      <c r="Y521" s="79" t="str">
        <f t="array" ref="Y521">IF($B521="","",IF(INDEX('Your Portfolio Holdings'!$BW$7:$BW$156,match($D521,'Your Portfolio Holdings'!$B$7:$B$156,0),0)&gt;0,PRODUCT(IF(($D$5:$D$2004=$D521)*($C$5:$C$2004="Split")*($B$5:$B$2004&lt;=Dashboard!$C$55)*($B$5:$B$2004&gt;$B521),$J$5:$J$2004,1)),1))</f>
        <v/>
      </c>
      <c r="Z521" s="79">
        <f t="shared" si="12"/>
        <v>0</v>
      </c>
      <c r="AA521" s="79" t="str">
        <f>IF($B520="","",IF(AND($B521&gt;Dashboard!$C$54,$B521&lt;=Dashboard!$C$55,OR($C521="Buy",$C521="Sell",$C521="Dividend",$C521="Return of capital")),MAX(AA$5:AA520)+1,0))</f>
        <v/>
      </c>
      <c r="AB521" s="79" t="str">
        <f>if($B521="","",if($L521=Dashboard!$C$3,"n/a","Currency:"&amp;$L521&amp;Dashboard!$C$3))</f>
        <v/>
      </c>
      <c r="AC521" s="88" t="str">
        <f t="shared" si="13"/>
        <v/>
      </c>
      <c r="AD521" s="89">
        <f t="shared" si="14"/>
        <v>0</v>
      </c>
      <c r="AE521" s="90">
        <f t="shared" si="15"/>
        <v>0</v>
      </c>
    </row>
    <row r="522">
      <c r="A522" s="1"/>
      <c r="B522" s="404"/>
      <c r="C522" s="405"/>
      <c r="D522" s="405"/>
      <c r="E522" s="405"/>
      <c r="F522" s="406"/>
      <c r="G522" s="44">
        <f t="shared" si="1"/>
        <v>0</v>
      </c>
      <c r="H522" s="93"/>
      <c r="I522" s="92"/>
      <c r="J522" s="95"/>
      <c r="K522" s="1"/>
      <c r="L522" s="50" t="str">
        <f t="array" ref="L522">if($B522="","",index(Setup!$C$52:$C$201,match($D522,Setup!$B$52:$B$201,0),0))</f>
        <v/>
      </c>
      <c r="M522" s="52" t="str">
        <f t="shared" si="2"/>
        <v/>
      </c>
      <c r="N522" s="58">
        <f t="shared" si="3"/>
        <v>0</v>
      </c>
      <c r="O522" s="64" t="str">
        <f t="shared" si="4"/>
        <v/>
      </c>
      <c r="P522" s="64">
        <f t="shared" si="5"/>
        <v>0</v>
      </c>
      <c r="Q522" s="64">
        <f t="shared" si="6"/>
        <v>0</v>
      </c>
      <c r="R522" s="68">
        <f t="shared" si="7"/>
        <v>0</v>
      </c>
      <c r="S522" s="68">
        <f t="shared" si="8"/>
        <v>0</v>
      </c>
      <c r="T522" s="71" t="str">
        <f t="shared" si="9"/>
        <v/>
      </c>
      <c r="U522" s="79" t="str">
        <f t="array" ref="U522">IF($B522="","",IF(INDEX('Your Portfolio Holdings'!$BW$7:$BW$156,match($D522,'Your Portfolio Holdings'!$B$7:$B$156,0),0)&gt;0,PRODUCT(IF(($D$5:$D$2004=$D522)*($C$5:$C$2004="Split")*($B$5:$B$2004&lt;=Dashboard!$C$2)*($B$5:$B$2004&gt;$B522),$J$5:$J$2004,1)),1))</f>
        <v/>
      </c>
      <c r="V522" s="79">
        <f t="shared" si="10"/>
        <v>0</v>
      </c>
      <c r="W522" s="79" t="str">
        <f t="array" ref="W522">IF($B522="","",IF(INDEX('Your Portfolio Holdings'!$BW$7:$BW$156,match($D522,'Your Portfolio Holdings'!$B$7:$B$156,0),0)&gt;0,PRODUCT(IF(($D$5:$D$2004=$D522)*($C$5:$C$2004="Split")*($B$5:$B$2004&lt;=Dashboard!$C$54)*($B$5:$B$2004&gt;$B522),$J$5:$J$2004,1)),1))</f>
        <v/>
      </c>
      <c r="X522" s="79">
        <f t="shared" si="11"/>
        <v>0</v>
      </c>
      <c r="Y522" s="79" t="str">
        <f t="array" ref="Y522">IF($B522="","",IF(INDEX('Your Portfolio Holdings'!$BW$7:$BW$156,match($D522,'Your Portfolio Holdings'!$B$7:$B$156,0),0)&gt;0,PRODUCT(IF(($D$5:$D$2004=$D522)*($C$5:$C$2004="Split")*($B$5:$B$2004&lt;=Dashboard!$C$55)*($B$5:$B$2004&gt;$B522),$J$5:$J$2004,1)),1))</f>
        <v/>
      </c>
      <c r="Z522" s="79">
        <f t="shared" si="12"/>
        <v>0</v>
      </c>
      <c r="AA522" s="79" t="str">
        <f>IF($B521="","",IF(AND($B522&gt;Dashboard!$C$54,$B522&lt;=Dashboard!$C$55,OR($C522="Buy",$C522="Sell",$C522="Dividend",$C522="Return of capital")),MAX(AA$5:AA521)+1,0))</f>
        <v/>
      </c>
      <c r="AB522" s="79" t="str">
        <f>if($B522="","",if($L522=Dashboard!$C$3,"n/a","Currency:"&amp;$L522&amp;Dashboard!$C$3))</f>
        <v/>
      </c>
      <c r="AC522" s="88" t="str">
        <f t="shared" si="13"/>
        <v/>
      </c>
      <c r="AD522" s="89">
        <f t="shared" si="14"/>
        <v>0</v>
      </c>
      <c r="AE522" s="90">
        <f t="shared" si="15"/>
        <v>0</v>
      </c>
    </row>
    <row r="523">
      <c r="A523" s="1"/>
      <c r="B523" s="404"/>
      <c r="C523" s="405"/>
      <c r="D523" s="405"/>
      <c r="E523" s="405"/>
      <c r="F523" s="406"/>
      <c r="G523" s="44">
        <f t="shared" si="1"/>
        <v>0</v>
      </c>
      <c r="H523" s="93"/>
      <c r="I523" s="92"/>
      <c r="J523" s="95"/>
      <c r="K523" s="1"/>
      <c r="L523" s="50" t="str">
        <f t="array" ref="L523">if($B523="","",index(Setup!$C$52:$C$201,match($D523,Setup!$B$52:$B$201,0),0))</f>
        <v/>
      </c>
      <c r="M523" s="52" t="str">
        <f t="shared" si="2"/>
        <v/>
      </c>
      <c r="N523" s="58">
        <f t="shared" si="3"/>
        <v>0</v>
      </c>
      <c r="O523" s="64" t="str">
        <f t="shared" si="4"/>
        <v/>
      </c>
      <c r="P523" s="64">
        <f t="shared" si="5"/>
        <v>0</v>
      </c>
      <c r="Q523" s="64">
        <f t="shared" si="6"/>
        <v>0</v>
      </c>
      <c r="R523" s="68">
        <f t="shared" si="7"/>
        <v>0</v>
      </c>
      <c r="S523" s="68">
        <f t="shared" si="8"/>
        <v>0</v>
      </c>
      <c r="T523" s="71" t="str">
        <f t="shared" si="9"/>
        <v/>
      </c>
      <c r="U523" s="79" t="str">
        <f t="array" ref="U523">IF($B523="","",IF(INDEX('Your Portfolio Holdings'!$BW$7:$BW$156,match($D523,'Your Portfolio Holdings'!$B$7:$B$156,0),0)&gt;0,PRODUCT(IF(($D$5:$D$2004=$D523)*($C$5:$C$2004="Split")*($B$5:$B$2004&lt;=Dashboard!$C$2)*($B$5:$B$2004&gt;$B523),$J$5:$J$2004,1)),1))</f>
        <v/>
      </c>
      <c r="V523" s="79">
        <f t="shared" si="10"/>
        <v>0</v>
      </c>
      <c r="W523" s="79" t="str">
        <f t="array" ref="W523">IF($B523="","",IF(INDEX('Your Portfolio Holdings'!$BW$7:$BW$156,match($D523,'Your Portfolio Holdings'!$B$7:$B$156,0),0)&gt;0,PRODUCT(IF(($D$5:$D$2004=$D523)*($C$5:$C$2004="Split")*($B$5:$B$2004&lt;=Dashboard!$C$54)*($B$5:$B$2004&gt;$B523),$J$5:$J$2004,1)),1))</f>
        <v/>
      </c>
      <c r="X523" s="79">
        <f t="shared" si="11"/>
        <v>0</v>
      </c>
      <c r="Y523" s="79" t="str">
        <f t="array" ref="Y523">IF($B523="","",IF(INDEX('Your Portfolio Holdings'!$BW$7:$BW$156,match($D523,'Your Portfolio Holdings'!$B$7:$B$156,0),0)&gt;0,PRODUCT(IF(($D$5:$D$2004=$D523)*($C$5:$C$2004="Split")*($B$5:$B$2004&lt;=Dashboard!$C$55)*($B$5:$B$2004&gt;$B523),$J$5:$J$2004,1)),1))</f>
        <v/>
      </c>
      <c r="Z523" s="79">
        <f t="shared" si="12"/>
        <v>0</v>
      </c>
      <c r="AA523" s="79" t="str">
        <f>IF($B522="","",IF(AND($B523&gt;Dashboard!$C$54,$B523&lt;=Dashboard!$C$55,OR($C523="Buy",$C523="Sell",$C523="Dividend",$C523="Return of capital")),MAX(AA$5:AA522)+1,0))</f>
        <v/>
      </c>
      <c r="AB523" s="79" t="str">
        <f>if($B523="","",if($L523=Dashboard!$C$3,"n/a","Currency:"&amp;$L523&amp;Dashboard!$C$3))</f>
        <v/>
      </c>
      <c r="AC523" s="88" t="str">
        <f t="shared" si="13"/>
        <v/>
      </c>
      <c r="AD523" s="89">
        <f t="shared" si="14"/>
        <v>0</v>
      </c>
      <c r="AE523" s="90">
        <f t="shared" si="15"/>
        <v>0</v>
      </c>
    </row>
    <row r="524">
      <c r="A524" s="1"/>
      <c r="B524" s="404"/>
      <c r="C524" s="405"/>
      <c r="D524" s="405"/>
      <c r="E524" s="405"/>
      <c r="F524" s="406"/>
      <c r="G524" s="44">
        <f t="shared" si="1"/>
        <v>0</v>
      </c>
      <c r="H524" s="93"/>
      <c r="I524" s="92"/>
      <c r="J524" s="95"/>
      <c r="K524" s="1"/>
      <c r="L524" s="50" t="str">
        <f t="array" ref="L524">if($B524="","",index(Setup!$C$52:$C$201,match($D524,Setup!$B$52:$B$201,0),0))</f>
        <v/>
      </c>
      <c r="M524" s="52" t="str">
        <f t="shared" si="2"/>
        <v/>
      </c>
      <c r="N524" s="58">
        <f t="shared" si="3"/>
        <v>0</v>
      </c>
      <c r="O524" s="64" t="str">
        <f t="shared" si="4"/>
        <v/>
      </c>
      <c r="P524" s="64">
        <f t="shared" si="5"/>
        <v>0</v>
      </c>
      <c r="Q524" s="64">
        <f t="shared" si="6"/>
        <v>0</v>
      </c>
      <c r="R524" s="68">
        <f t="shared" si="7"/>
        <v>0</v>
      </c>
      <c r="S524" s="68">
        <f t="shared" si="8"/>
        <v>0</v>
      </c>
      <c r="T524" s="71" t="str">
        <f t="shared" si="9"/>
        <v/>
      </c>
      <c r="U524" s="79" t="str">
        <f t="array" ref="U524">IF($B524="","",IF(INDEX('Your Portfolio Holdings'!$BW$7:$BW$156,match($D524,'Your Portfolio Holdings'!$B$7:$B$156,0),0)&gt;0,PRODUCT(IF(($D$5:$D$2004=$D524)*($C$5:$C$2004="Split")*($B$5:$B$2004&lt;=Dashboard!$C$2)*($B$5:$B$2004&gt;$B524),$J$5:$J$2004,1)),1))</f>
        <v/>
      </c>
      <c r="V524" s="79">
        <f t="shared" si="10"/>
        <v>0</v>
      </c>
      <c r="W524" s="79" t="str">
        <f t="array" ref="W524">IF($B524="","",IF(INDEX('Your Portfolio Holdings'!$BW$7:$BW$156,match($D524,'Your Portfolio Holdings'!$B$7:$B$156,0),0)&gt;0,PRODUCT(IF(($D$5:$D$2004=$D524)*($C$5:$C$2004="Split")*($B$5:$B$2004&lt;=Dashboard!$C$54)*($B$5:$B$2004&gt;$B524),$J$5:$J$2004,1)),1))</f>
        <v/>
      </c>
      <c r="X524" s="79">
        <f t="shared" si="11"/>
        <v>0</v>
      </c>
      <c r="Y524" s="79" t="str">
        <f t="array" ref="Y524">IF($B524="","",IF(INDEX('Your Portfolio Holdings'!$BW$7:$BW$156,match($D524,'Your Portfolio Holdings'!$B$7:$B$156,0),0)&gt;0,PRODUCT(IF(($D$5:$D$2004=$D524)*($C$5:$C$2004="Split")*($B$5:$B$2004&lt;=Dashboard!$C$55)*($B$5:$B$2004&gt;$B524),$J$5:$J$2004,1)),1))</f>
        <v/>
      </c>
      <c r="Z524" s="79">
        <f t="shared" si="12"/>
        <v>0</v>
      </c>
      <c r="AA524" s="79" t="str">
        <f>IF($B523="","",IF(AND($B524&gt;Dashboard!$C$54,$B524&lt;=Dashboard!$C$55,OR($C524="Buy",$C524="Sell",$C524="Dividend",$C524="Return of capital")),MAX(AA$5:AA523)+1,0))</f>
        <v/>
      </c>
      <c r="AB524" s="79" t="str">
        <f>if($B524="","",if($L524=Dashboard!$C$3,"n/a","Currency:"&amp;$L524&amp;Dashboard!$C$3))</f>
        <v/>
      </c>
      <c r="AC524" s="88" t="str">
        <f t="shared" si="13"/>
        <v/>
      </c>
      <c r="AD524" s="89">
        <f t="shared" si="14"/>
        <v>0</v>
      </c>
      <c r="AE524" s="90">
        <f t="shared" si="15"/>
        <v>0</v>
      </c>
    </row>
    <row r="525">
      <c r="A525" s="1"/>
      <c r="B525" s="404"/>
      <c r="C525" s="405"/>
      <c r="D525" s="405"/>
      <c r="E525" s="405"/>
      <c r="F525" s="406"/>
      <c r="G525" s="44">
        <f t="shared" si="1"/>
        <v>0</v>
      </c>
      <c r="H525" s="93"/>
      <c r="I525" s="92"/>
      <c r="J525" s="95"/>
      <c r="K525" s="1"/>
      <c r="L525" s="50" t="str">
        <f t="array" ref="L525">if($B525="","",index(Setup!$C$52:$C$201,match($D525,Setup!$B$52:$B$201,0),0))</f>
        <v/>
      </c>
      <c r="M525" s="52" t="str">
        <f t="shared" si="2"/>
        <v/>
      </c>
      <c r="N525" s="58">
        <f t="shared" si="3"/>
        <v>0</v>
      </c>
      <c r="O525" s="64" t="str">
        <f t="shared" si="4"/>
        <v/>
      </c>
      <c r="P525" s="64">
        <f t="shared" si="5"/>
        <v>0</v>
      </c>
      <c r="Q525" s="64">
        <f t="shared" si="6"/>
        <v>0</v>
      </c>
      <c r="R525" s="68">
        <f t="shared" si="7"/>
        <v>0</v>
      </c>
      <c r="S525" s="68">
        <f t="shared" si="8"/>
        <v>0</v>
      </c>
      <c r="T525" s="71" t="str">
        <f t="shared" si="9"/>
        <v/>
      </c>
      <c r="U525" s="79" t="str">
        <f t="array" ref="U525">IF($B525="","",IF(INDEX('Your Portfolio Holdings'!$BW$7:$BW$156,match($D525,'Your Portfolio Holdings'!$B$7:$B$156,0),0)&gt;0,PRODUCT(IF(($D$5:$D$2004=$D525)*($C$5:$C$2004="Split")*($B$5:$B$2004&lt;=Dashboard!$C$2)*($B$5:$B$2004&gt;$B525),$J$5:$J$2004,1)),1))</f>
        <v/>
      </c>
      <c r="V525" s="79">
        <f t="shared" si="10"/>
        <v>0</v>
      </c>
      <c r="W525" s="79" t="str">
        <f t="array" ref="W525">IF($B525="","",IF(INDEX('Your Portfolio Holdings'!$BW$7:$BW$156,match($D525,'Your Portfolio Holdings'!$B$7:$B$156,0),0)&gt;0,PRODUCT(IF(($D$5:$D$2004=$D525)*($C$5:$C$2004="Split")*($B$5:$B$2004&lt;=Dashboard!$C$54)*($B$5:$B$2004&gt;$B525),$J$5:$J$2004,1)),1))</f>
        <v/>
      </c>
      <c r="X525" s="79">
        <f t="shared" si="11"/>
        <v>0</v>
      </c>
      <c r="Y525" s="79" t="str">
        <f t="array" ref="Y525">IF($B525="","",IF(INDEX('Your Portfolio Holdings'!$BW$7:$BW$156,match($D525,'Your Portfolio Holdings'!$B$7:$B$156,0),0)&gt;0,PRODUCT(IF(($D$5:$D$2004=$D525)*($C$5:$C$2004="Split")*($B$5:$B$2004&lt;=Dashboard!$C$55)*($B$5:$B$2004&gt;$B525),$J$5:$J$2004,1)),1))</f>
        <v/>
      </c>
      <c r="Z525" s="79">
        <f t="shared" si="12"/>
        <v>0</v>
      </c>
      <c r="AA525" s="79" t="str">
        <f>IF($B524="","",IF(AND($B525&gt;Dashboard!$C$54,$B525&lt;=Dashboard!$C$55,OR($C525="Buy",$C525="Sell",$C525="Dividend",$C525="Return of capital")),MAX(AA$5:AA524)+1,0))</f>
        <v/>
      </c>
      <c r="AB525" s="79" t="str">
        <f>if($B525="","",if($L525=Dashboard!$C$3,"n/a","Currency:"&amp;$L525&amp;Dashboard!$C$3))</f>
        <v/>
      </c>
      <c r="AC525" s="88" t="str">
        <f t="shared" si="13"/>
        <v/>
      </c>
      <c r="AD525" s="89">
        <f t="shared" si="14"/>
        <v>0</v>
      </c>
      <c r="AE525" s="90">
        <f t="shared" si="15"/>
        <v>0</v>
      </c>
    </row>
    <row r="526">
      <c r="A526" s="1"/>
      <c r="B526" s="404"/>
      <c r="C526" s="405"/>
      <c r="D526" s="405"/>
      <c r="E526" s="405"/>
      <c r="F526" s="406"/>
      <c r="G526" s="44">
        <f t="shared" si="1"/>
        <v>0</v>
      </c>
      <c r="H526" s="93"/>
      <c r="I526" s="92"/>
      <c r="J526" s="95"/>
      <c r="K526" s="1"/>
      <c r="L526" s="50" t="str">
        <f t="array" ref="L526">if($B526="","",index(Setup!$C$52:$C$201,match($D526,Setup!$B$52:$B$201,0),0))</f>
        <v/>
      </c>
      <c r="M526" s="52" t="str">
        <f t="shared" si="2"/>
        <v/>
      </c>
      <c r="N526" s="58">
        <f t="shared" si="3"/>
        <v>0</v>
      </c>
      <c r="O526" s="64" t="str">
        <f t="shared" si="4"/>
        <v/>
      </c>
      <c r="P526" s="64">
        <f t="shared" si="5"/>
        <v>0</v>
      </c>
      <c r="Q526" s="64">
        <f t="shared" si="6"/>
        <v>0</v>
      </c>
      <c r="R526" s="68">
        <f t="shared" si="7"/>
        <v>0</v>
      </c>
      <c r="S526" s="68">
        <f t="shared" si="8"/>
        <v>0</v>
      </c>
      <c r="T526" s="71" t="str">
        <f t="shared" si="9"/>
        <v/>
      </c>
      <c r="U526" s="79" t="str">
        <f t="array" ref="U526">IF($B526="","",IF(INDEX('Your Portfolio Holdings'!$BW$7:$BW$156,match($D526,'Your Portfolio Holdings'!$B$7:$B$156,0),0)&gt;0,PRODUCT(IF(($D$5:$D$2004=$D526)*($C$5:$C$2004="Split")*($B$5:$B$2004&lt;=Dashboard!$C$2)*($B$5:$B$2004&gt;$B526),$J$5:$J$2004,1)),1))</f>
        <v/>
      </c>
      <c r="V526" s="79">
        <f t="shared" si="10"/>
        <v>0</v>
      </c>
      <c r="W526" s="79" t="str">
        <f t="array" ref="W526">IF($B526="","",IF(INDEX('Your Portfolio Holdings'!$BW$7:$BW$156,match($D526,'Your Portfolio Holdings'!$B$7:$B$156,0),0)&gt;0,PRODUCT(IF(($D$5:$D$2004=$D526)*($C$5:$C$2004="Split")*($B$5:$B$2004&lt;=Dashboard!$C$54)*($B$5:$B$2004&gt;$B526),$J$5:$J$2004,1)),1))</f>
        <v/>
      </c>
      <c r="X526" s="79">
        <f t="shared" si="11"/>
        <v>0</v>
      </c>
      <c r="Y526" s="79" t="str">
        <f t="array" ref="Y526">IF($B526="","",IF(INDEX('Your Portfolio Holdings'!$BW$7:$BW$156,match($D526,'Your Portfolio Holdings'!$B$7:$B$156,0),0)&gt;0,PRODUCT(IF(($D$5:$D$2004=$D526)*($C$5:$C$2004="Split")*($B$5:$B$2004&lt;=Dashboard!$C$55)*($B$5:$B$2004&gt;$B526),$J$5:$J$2004,1)),1))</f>
        <v/>
      </c>
      <c r="Z526" s="79">
        <f t="shared" si="12"/>
        <v>0</v>
      </c>
      <c r="AA526" s="79" t="str">
        <f>IF($B525="","",IF(AND($B526&gt;Dashboard!$C$54,$B526&lt;=Dashboard!$C$55,OR($C526="Buy",$C526="Sell",$C526="Dividend",$C526="Return of capital")),MAX(AA$5:AA525)+1,0))</f>
        <v/>
      </c>
      <c r="AB526" s="79" t="str">
        <f>if($B526="","",if($L526=Dashboard!$C$3,"n/a","Currency:"&amp;$L526&amp;Dashboard!$C$3))</f>
        <v/>
      </c>
      <c r="AC526" s="88" t="str">
        <f t="shared" si="13"/>
        <v/>
      </c>
      <c r="AD526" s="89">
        <f t="shared" si="14"/>
        <v>0</v>
      </c>
      <c r="AE526" s="90">
        <f t="shared" si="15"/>
        <v>0</v>
      </c>
    </row>
    <row r="527">
      <c r="A527" s="1"/>
      <c r="B527" s="404"/>
      <c r="C527" s="405"/>
      <c r="D527" s="405"/>
      <c r="E527" s="405"/>
      <c r="F527" s="406"/>
      <c r="G527" s="44">
        <f t="shared" si="1"/>
        <v>0</v>
      </c>
      <c r="H527" s="93"/>
      <c r="I527" s="92"/>
      <c r="J527" s="95"/>
      <c r="K527" s="1"/>
      <c r="L527" s="50" t="str">
        <f t="array" ref="L527">if($B527="","",index(Setup!$C$52:$C$201,match($D527,Setup!$B$52:$B$201,0),0))</f>
        <v/>
      </c>
      <c r="M527" s="52" t="str">
        <f t="shared" si="2"/>
        <v/>
      </c>
      <c r="N527" s="58">
        <f t="shared" si="3"/>
        <v>0</v>
      </c>
      <c r="O527" s="64" t="str">
        <f t="shared" si="4"/>
        <v/>
      </c>
      <c r="P527" s="64">
        <f t="shared" si="5"/>
        <v>0</v>
      </c>
      <c r="Q527" s="64">
        <f t="shared" si="6"/>
        <v>0</v>
      </c>
      <c r="R527" s="68">
        <f t="shared" si="7"/>
        <v>0</v>
      </c>
      <c r="S527" s="68">
        <f t="shared" si="8"/>
        <v>0</v>
      </c>
      <c r="T527" s="71" t="str">
        <f t="shared" si="9"/>
        <v/>
      </c>
      <c r="U527" s="79" t="str">
        <f t="array" ref="U527">IF($B527="","",IF(INDEX('Your Portfolio Holdings'!$BW$7:$BW$156,match($D527,'Your Portfolio Holdings'!$B$7:$B$156,0),0)&gt;0,PRODUCT(IF(($D$5:$D$2004=$D527)*($C$5:$C$2004="Split")*($B$5:$B$2004&lt;=Dashboard!$C$2)*($B$5:$B$2004&gt;$B527),$J$5:$J$2004,1)),1))</f>
        <v/>
      </c>
      <c r="V527" s="79">
        <f t="shared" si="10"/>
        <v>0</v>
      </c>
      <c r="W527" s="79" t="str">
        <f t="array" ref="W527">IF($B527="","",IF(INDEX('Your Portfolio Holdings'!$BW$7:$BW$156,match($D527,'Your Portfolio Holdings'!$B$7:$B$156,0),0)&gt;0,PRODUCT(IF(($D$5:$D$2004=$D527)*($C$5:$C$2004="Split")*($B$5:$B$2004&lt;=Dashboard!$C$54)*($B$5:$B$2004&gt;$B527),$J$5:$J$2004,1)),1))</f>
        <v/>
      </c>
      <c r="X527" s="79">
        <f t="shared" si="11"/>
        <v>0</v>
      </c>
      <c r="Y527" s="79" t="str">
        <f t="array" ref="Y527">IF($B527="","",IF(INDEX('Your Portfolio Holdings'!$BW$7:$BW$156,match($D527,'Your Portfolio Holdings'!$B$7:$B$156,0),0)&gt;0,PRODUCT(IF(($D$5:$D$2004=$D527)*($C$5:$C$2004="Split")*($B$5:$B$2004&lt;=Dashboard!$C$55)*($B$5:$B$2004&gt;$B527),$J$5:$J$2004,1)),1))</f>
        <v/>
      </c>
      <c r="Z527" s="79">
        <f t="shared" si="12"/>
        <v>0</v>
      </c>
      <c r="AA527" s="79" t="str">
        <f>IF($B526="","",IF(AND($B527&gt;Dashboard!$C$54,$B527&lt;=Dashboard!$C$55,OR($C527="Buy",$C527="Sell",$C527="Dividend",$C527="Return of capital")),MAX(AA$5:AA526)+1,0))</f>
        <v/>
      </c>
      <c r="AB527" s="79" t="str">
        <f>if($B527="","",if($L527=Dashboard!$C$3,"n/a","Currency:"&amp;$L527&amp;Dashboard!$C$3))</f>
        <v/>
      </c>
      <c r="AC527" s="88" t="str">
        <f t="shared" si="13"/>
        <v/>
      </c>
      <c r="AD527" s="89">
        <f t="shared" si="14"/>
        <v>0</v>
      </c>
      <c r="AE527" s="90">
        <f t="shared" si="15"/>
        <v>0</v>
      </c>
    </row>
    <row r="528">
      <c r="A528" s="1"/>
      <c r="B528" s="404"/>
      <c r="C528" s="405"/>
      <c r="D528" s="405"/>
      <c r="E528" s="405"/>
      <c r="F528" s="406"/>
      <c r="G528" s="44">
        <f t="shared" si="1"/>
        <v>0</v>
      </c>
      <c r="H528" s="93"/>
      <c r="I528" s="92"/>
      <c r="J528" s="95"/>
      <c r="K528" s="1"/>
      <c r="L528" s="50" t="str">
        <f t="array" ref="L528">if($B528="","",index(Setup!$C$52:$C$201,match($D528,Setup!$B$52:$B$201,0),0))</f>
        <v/>
      </c>
      <c r="M528" s="52" t="str">
        <f t="shared" si="2"/>
        <v/>
      </c>
      <c r="N528" s="58">
        <f t="shared" si="3"/>
        <v>0</v>
      </c>
      <c r="O528" s="64" t="str">
        <f t="shared" si="4"/>
        <v/>
      </c>
      <c r="P528" s="64">
        <f t="shared" si="5"/>
        <v>0</v>
      </c>
      <c r="Q528" s="64">
        <f t="shared" si="6"/>
        <v>0</v>
      </c>
      <c r="R528" s="68">
        <f t="shared" si="7"/>
        <v>0</v>
      </c>
      <c r="S528" s="68">
        <f t="shared" si="8"/>
        <v>0</v>
      </c>
      <c r="T528" s="71" t="str">
        <f t="shared" si="9"/>
        <v/>
      </c>
      <c r="U528" s="79" t="str">
        <f t="array" ref="U528">IF($B528="","",IF(INDEX('Your Portfolio Holdings'!$BW$7:$BW$156,match($D528,'Your Portfolio Holdings'!$B$7:$B$156,0),0)&gt;0,PRODUCT(IF(($D$5:$D$2004=$D528)*($C$5:$C$2004="Split")*($B$5:$B$2004&lt;=Dashboard!$C$2)*($B$5:$B$2004&gt;$B528),$J$5:$J$2004,1)),1))</f>
        <v/>
      </c>
      <c r="V528" s="79">
        <f t="shared" si="10"/>
        <v>0</v>
      </c>
      <c r="W528" s="79" t="str">
        <f t="array" ref="W528">IF($B528="","",IF(INDEX('Your Portfolio Holdings'!$BW$7:$BW$156,match($D528,'Your Portfolio Holdings'!$B$7:$B$156,0),0)&gt;0,PRODUCT(IF(($D$5:$D$2004=$D528)*($C$5:$C$2004="Split")*($B$5:$B$2004&lt;=Dashboard!$C$54)*($B$5:$B$2004&gt;$B528),$J$5:$J$2004,1)),1))</f>
        <v/>
      </c>
      <c r="X528" s="79">
        <f t="shared" si="11"/>
        <v>0</v>
      </c>
      <c r="Y528" s="79" t="str">
        <f t="array" ref="Y528">IF($B528="","",IF(INDEX('Your Portfolio Holdings'!$BW$7:$BW$156,match($D528,'Your Portfolio Holdings'!$B$7:$B$156,0),0)&gt;0,PRODUCT(IF(($D$5:$D$2004=$D528)*($C$5:$C$2004="Split")*($B$5:$B$2004&lt;=Dashboard!$C$55)*($B$5:$B$2004&gt;$B528),$J$5:$J$2004,1)),1))</f>
        <v/>
      </c>
      <c r="Z528" s="79">
        <f t="shared" si="12"/>
        <v>0</v>
      </c>
      <c r="AA528" s="79" t="str">
        <f>IF($B527="","",IF(AND($B528&gt;Dashboard!$C$54,$B528&lt;=Dashboard!$C$55,OR($C528="Buy",$C528="Sell",$C528="Dividend",$C528="Return of capital")),MAX(AA$5:AA527)+1,0))</f>
        <v/>
      </c>
      <c r="AB528" s="79" t="str">
        <f>if($B528="","",if($L528=Dashboard!$C$3,"n/a","Currency:"&amp;$L528&amp;Dashboard!$C$3))</f>
        <v/>
      </c>
      <c r="AC528" s="88" t="str">
        <f t="shared" si="13"/>
        <v/>
      </c>
      <c r="AD528" s="89">
        <f t="shared" si="14"/>
        <v>0</v>
      </c>
      <c r="AE528" s="90">
        <f t="shared" si="15"/>
        <v>0</v>
      </c>
    </row>
    <row r="529">
      <c r="A529" s="1"/>
      <c r="B529" s="404"/>
      <c r="C529" s="405"/>
      <c r="D529" s="405"/>
      <c r="E529" s="405"/>
      <c r="F529" s="406"/>
      <c r="G529" s="44">
        <f t="shared" si="1"/>
        <v>0</v>
      </c>
      <c r="H529" s="93"/>
      <c r="I529" s="92"/>
      <c r="J529" s="95"/>
      <c r="K529" s="1"/>
      <c r="L529" s="50" t="str">
        <f t="array" ref="L529">if($B529="","",index(Setup!$C$52:$C$201,match($D529,Setup!$B$52:$B$201,0),0))</f>
        <v/>
      </c>
      <c r="M529" s="52" t="str">
        <f t="shared" si="2"/>
        <v/>
      </c>
      <c r="N529" s="58">
        <f t="shared" si="3"/>
        <v>0</v>
      </c>
      <c r="O529" s="64" t="str">
        <f t="shared" si="4"/>
        <v/>
      </c>
      <c r="P529" s="64">
        <f t="shared" si="5"/>
        <v>0</v>
      </c>
      <c r="Q529" s="64">
        <f t="shared" si="6"/>
        <v>0</v>
      </c>
      <c r="R529" s="68">
        <f t="shared" si="7"/>
        <v>0</v>
      </c>
      <c r="S529" s="68">
        <f t="shared" si="8"/>
        <v>0</v>
      </c>
      <c r="T529" s="71" t="str">
        <f t="shared" si="9"/>
        <v/>
      </c>
      <c r="U529" s="79" t="str">
        <f t="array" ref="U529">IF($B529="","",IF(INDEX('Your Portfolio Holdings'!$BW$7:$BW$156,match($D529,'Your Portfolio Holdings'!$B$7:$B$156,0),0)&gt;0,PRODUCT(IF(($D$5:$D$2004=$D529)*($C$5:$C$2004="Split")*($B$5:$B$2004&lt;=Dashboard!$C$2)*($B$5:$B$2004&gt;$B529),$J$5:$J$2004,1)),1))</f>
        <v/>
      </c>
      <c r="V529" s="79">
        <f t="shared" si="10"/>
        <v>0</v>
      </c>
      <c r="W529" s="79" t="str">
        <f t="array" ref="W529">IF($B529="","",IF(INDEX('Your Portfolio Holdings'!$BW$7:$BW$156,match($D529,'Your Portfolio Holdings'!$B$7:$B$156,0),0)&gt;0,PRODUCT(IF(($D$5:$D$2004=$D529)*($C$5:$C$2004="Split")*($B$5:$B$2004&lt;=Dashboard!$C$54)*($B$5:$B$2004&gt;$B529),$J$5:$J$2004,1)),1))</f>
        <v/>
      </c>
      <c r="X529" s="79">
        <f t="shared" si="11"/>
        <v>0</v>
      </c>
      <c r="Y529" s="79" t="str">
        <f t="array" ref="Y529">IF($B529="","",IF(INDEX('Your Portfolio Holdings'!$BW$7:$BW$156,match($D529,'Your Portfolio Holdings'!$B$7:$B$156,0),0)&gt;0,PRODUCT(IF(($D$5:$D$2004=$D529)*($C$5:$C$2004="Split")*($B$5:$B$2004&lt;=Dashboard!$C$55)*($B$5:$B$2004&gt;$B529),$J$5:$J$2004,1)),1))</f>
        <v/>
      </c>
      <c r="Z529" s="79">
        <f t="shared" si="12"/>
        <v>0</v>
      </c>
      <c r="AA529" s="79" t="str">
        <f>IF($B528="","",IF(AND($B529&gt;Dashboard!$C$54,$B529&lt;=Dashboard!$C$55,OR($C529="Buy",$C529="Sell",$C529="Dividend",$C529="Return of capital")),MAX(AA$5:AA528)+1,0))</f>
        <v/>
      </c>
      <c r="AB529" s="79" t="str">
        <f>if($B529="","",if($L529=Dashboard!$C$3,"n/a","Currency:"&amp;$L529&amp;Dashboard!$C$3))</f>
        <v/>
      </c>
      <c r="AC529" s="88" t="str">
        <f t="shared" si="13"/>
        <v/>
      </c>
      <c r="AD529" s="89">
        <f t="shared" si="14"/>
        <v>0</v>
      </c>
      <c r="AE529" s="90">
        <f t="shared" si="15"/>
        <v>0</v>
      </c>
    </row>
    <row r="530">
      <c r="A530" s="1"/>
      <c r="B530" s="404"/>
      <c r="C530" s="405"/>
      <c r="D530" s="405"/>
      <c r="E530" s="405"/>
      <c r="F530" s="406"/>
      <c r="G530" s="44">
        <f t="shared" si="1"/>
        <v>0</v>
      </c>
      <c r="H530" s="93"/>
      <c r="I530" s="92"/>
      <c r="J530" s="95"/>
      <c r="K530" s="1"/>
      <c r="L530" s="50" t="str">
        <f t="array" ref="L530">if($B530="","",index(Setup!$C$52:$C$201,match($D530,Setup!$B$52:$B$201,0),0))</f>
        <v/>
      </c>
      <c r="M530" s="52" t="str">
        <f t="shared" si="2"/>
        <v/>
      </c>
      <c r="N530" s="58">
        <f t="shared" si="3"/>
        <v>0</v>
      </c>
      <c r="O530" s="64" t="str">
        <f t="shared" si="4"/>
        <v/>
      </c>
      <c r="P530" s="64">
        <f t="shared" si="5"/>
        <v>0</v>
      </c>
      <c r="Q530" s="64">
        <f t="shared" si="6"/>
        <v>0</v>
      </c>
      <c r="R530" s="68">
        <f t="shared" si="7"/>
        <v>0</v>
      </c>
      <c r="S530" s="68">
        <f t="shared" si="8"/>
        <v>0</v>
      </c>
      <c r="T530" s="71" t="str">
        <f t="shared" si="9"/>
        <v/>
      </c>
      <c r="U530" s="79" t="str">
        <f t="array" ref="U530">IF($B530="","",IF(INDEX('Your Portfolio Holdings'!$BW$7:$BW$156,match($D530,'Your Portfolio Holdings'!$B$7:$B$156,0),0)&gt;0,PRODUCT(IF(($D$5:$D$2004=$D530)*($C$5:$C$2004="Split")*($B$5:$B$2004&lt;=Dashboard!$C$2)*($B$5:$B$2004&gt;$B530),$J$5:$J$2004,1)),1))</f>
        <v/>
      </c>
      <c r="V530" s="79">
        <f t="shared" si="10"/>
        <v>0</v>
      </c>
      <c r="W530" s="79" t="str">
        <f t="array" ref="W530">IF($B530="","",IF(INDEX('Your Portfolio Holdings'!$BW$7:$BW$156,match($D530,'Your Portfolio Holdings'!$B$7:$B$156,0),0)&gt;0,PRODUCT(IF(($D$5:$D$2004=$D530)*($C$5:$C$2004="Split")*($B$5:$B$2004&lt;=Dashboard!$C$54)*($B$5:$B$2004&gt;$B530),$J$5:$J$2004,1)),1))</f>
        <v/>
      </c>
      <c r="X530" s="79">
        <f t="shared" si="11"/>
        <v>0</v>
      </c>
      <c r="Y530" s="79" t="str">
        <f t="array" ref="Y530">IF($B530="","",IF(INDEX('Your Portfolio Holdings'!$BW$7:$BW$156,match($D530,'Your Portfolio Holdings'!$B$7:$B$156,0),0)&gt;0,PRODUCT(IF(($D$5:$D$2004=$D530)*($C$5:$C$2004="Split")*($B$5:$B$2004&lt;=Dashboard!$C$55)*($B$5:$B$2004&gt;$B530),$J$5:$J$2004,1)),1))</f>
        <v/>
      </c>
      <c r="Z530" s="79">
        <f t="shared" si="12"/>
        <v>0</v>
      </c>
      <c r="AA530" s="79" t="str">
        <f>IF($B529="","",IF(AND($B530&gt;Dashboard!$C$54,$B530&lt;=Dashboard!$C$55,OR($C530="Buy",$C530="Sell",$C530="Dividend",$C530="Return of capital")),MAX(AA$5:AA529)+1,0))</f>
        <v/>
      </c>
      <c r="AB530" s="79" t="str">
        <f>if($B530="","",if($L530=Dashboard!$C$3,"n/a","Currency:"&amp;$L530&amp;Dashboard!$C$3))</f>
        <v/>
      </c>
      <c r="AC530" s="88" t="str">
        <f t="shared" si="13"/>
        <v/>
      </c>
      <c r="AD530" s="89">
        <f t="shared" si="14"/>
        <v>0</v>
      </c>
      <c r="AE530" s="90">
        <f t="shared" si="15"/>
        <v>0</v>
      </c>
    </row>
    <row r="531">
      <c r="A531" s="1"/>
      <c r="B531" s="404"/>
      <c r="C531" s="405"/>
      <c r="D531" s="405"/>
      <c r="E531" s="405"/>
      <c r="F531" s="406"/>
      <c r="G531" s="44">
        <f t="shared" si="1"/>
        <v>0</v>
      </c>
      <c r="H531" s="93"/>
      <c r="I531" s="92"/>
      <c r="J531" s="95"/>
      <c r="K531" s="1"/>
      <c r="L531" s="50" t="str">
        <f t="array" ref="L531">if($B531="","",index(Setup!$C$52:$C$201,match($D531,Setup!$B$52:$B$201,0),0))</f>
        <v/>
      </c>
      <c r="M531" s="52" t="str">
        <f t="shared" si="2"/>
        <v/>
      </c>
      <c r="N531" s="58">
        <f t="shared" si="3"/>
        <v>0</v>
      </c>
      <c r="O531" s="64" t="str">
        <f t="shared" si="4"/>
        <v/>
      </c>
      <c r="P531" s="64">
        <f t="shared" si="5"/>
        <v>0</v>
      </c>
      <c r="Q531" s="64">
        <f t="shared" si="6"/>
        <v>0</v>
      </c>
      <c r="R531" s="68">
        <f t="shared" si="7"/>
        <v>0</v>
      </c>
      <c r="S531" s="68">
        <f t="shared" si="8"/>
        <v>0</v>
      </c>
      <c r="T531" s="71" t="str">
        <f t="shared" si="9"/>
        <v/>
      </c>
      <c r="U531" s="79" t="str">
        <f t="array" ref="U531">IF($B531="","",IF(INDEX('Your Portfolio Holdings'!$BW$7:$BW$156,match($D531,'Your Portfolio Holdings'!$B$7:$B$156,0),0)&gt;0,PRODUCT(IF(($D$5:$D$2004=$D531)*($C$5:$C$2004="Split")*($B$5:$B$2004&lt;=Dashboard!$C$2)*($B$5:$B$2004&gt;$B531),$J$5:$J$2004,1)),1))</f>
        <v/>
      </c>
      <c r="V531" s="79">
        <f t="shared" si="10"/>
        <v>0</v>
      </c>
      <c r="W531" s="79" t="str">
        <f t="array" ref="W531">IF($B531="","",IF(INDEX('Your Portfolio Holdings'!$BW$7:$BW$156,match($D531,'Your Portfolio Holdings'!$B$7:$B$156,0),0)&gt;0,PRODUCT(IF(($D$5:$D$2004=$D531)*($C$5:$C$2004="Split")*($B$5:$B$2004&lt;=Dashboard!$C$54)*($B$5:$B$2004&gt;$B531),$J$5:$J$2004,1)),1))</f>
        <v/>
      </c>
      <c r="X531" s="79">
        <f t="shared" si="11"/>
        <v>0</v>
      </c>
      <c r="Y531" s="79" t="str">
        <f t="array" ref="Y531">IF($B531="","",IF(INDEX('Your Portfolio Holdings'!$BW$7:$BW$156,match($D531,'Your Portfolio Holdings'!$B$7:$B$156,0),0)&gt;0,PRODUCT(IF(($D$5:$D$2004=$D531)*($C$5:$C$2004="Split")*($B$5:$B$2004&lt;=Dashboard!$C$55)*($B$5:$B$2004&gt;$B531),$J$5:$J$2004,1)),1))</f>
        <v/>
      </c>
      <c r="Z531" s="79">
        <f t="shared" si="12"/>
        <v>0</v>
      </c>
      <c r="AA531" s="79" t="str">
        <f>IF($B530="","",IF(AND($B531&gt;Dashboard!$C$54,$B531&lt;=Dashboard!$C$55,OR($C531="Buy",$C531="Sell",$C531="Dividend",$C531="Return of capital")),MAX(AA$5:AA530)+1,0))</f>
        <v/>
      </c>
      <c r="AB531" s="79" t="str">
        <f>if($B531="","",if($L531=Dashboard!$C$3,"n/a","Currency:"&amp;$L531&amp;Dashboard!$C$3))</f>
        <v/>
      </c>
      <c r="AC531" s="88" t="str">
        <f t="shared" si="13"/>
        <v/>
      </c>
      <c r="AD531" s="89">
        <f t="shared" si="14"/>
        <v>0</v>
      </c>
      <c r="AE531" s="90">
        <f t="shared" si="15"/>
        <v>0</v>
      </c>
    </row>
    <row r="532">
      <c r="A532" s="1"/>
      <c r="B532" s="404"/>
      <c r="C532" s="405"/>
      <c r="D532" s="405"/>
      <c r="E532" s="405"/>
      <c r="F532" s="406"/>
      <c r="G532" s="44">
        <f t="shared" si="1"/>
        <v>0</v>
      </c>
      <c r="H532" s="93"/>
      <c r="I532" s="92"/>
      <c r="J532" s="95"/>
      <c r="K532" s="1"/>
      <c r="L532" s="50" t="str">
        <f t="array" ref="L532">if($B532="","",index(Setup!$C$52:$C$201,match($D532,Setup!$B$52:$B$201,0),0))</f>
        <v/>
      </c>
      <c r="M532" s="52" t="str">
        <f t="shared" si="2"/>
        <v/>
      </c>
      <c r="N532" s="58">
        <f t="shared" si="3"/>
        <v>0</v>
      </c>
      <c r="O532" s="64" t="str">
        <f t="shared" si="4"/>
        <v/>
      </c>
      <c r="P532" s="64">
        <f t="shared" si="5"/>
        <v>0</v>
      </c>
      <c r="Q532" s="64">
        <f t="shared" si="6"/>
        <v>0</v>
      </c>
      <c r="R532" s="68">
        <f t="shared" si="7"/>
        <v>0</v>
      </c>
      <c r="S532" s="68">
        <f t="shared" si="8"/>
        <v>0</v>
      </c>
      <c r="T532" s="71" t="str">
        <f t="shared" si="9"/>
        <v/>
      </c>
      <c r="U532" s="79" t="str">
        <f t="array" ref="U532">IF($B532="","",IF(INDEX('Your Portfolio Holdings'!$BW$7:$BW$156,match($D532,'Your Portfolio Holdings'!$B$7:$B$156,0),0)&gt;0,PRODUCT(IF(($D$5:$D$2004=$D532)*($C$5:$C$2004="Split")*($B$5:$B$2004&lt;=Dashboard!$C$2)*($B$5:$B$2004&gt;$B532),$J$5:$J$2004,1)),1))</f>
        <v/>
      </c>
      <c r="V532" s="79">
        <f t="shared" si="10"/>
        <v>0</v>
      </c>
      <c r="W532" s="79" t="str">
        <f t="array" ref="W532">IF($B532="","",IF(INDEX('Your Portfolio Holdings'!$BW$7:$BW$156,match($D532,'Your Portfolio Holdings'!$B$7:$B$156,0),0)&gt;0,PRODUCT(IF(($D$5:$D$2004=$D532)*($C$5:$C$2004="Split")*($B$5:$B$2004&lt;=Dashboard!$C$54)*($B$5:$B$2004&gt;$B532),$J$5:$J$2004,1)),1))</f>
        <v/>
      </c>
      <c r="X532" s="79">
        <f t="shared" si="11"/>
        <v>0</v>
      </c>
      <c r="Y532" s="79" t="str">
        <f t="array" ref="Y532">IF($B532="","",IF(INDEX('Your Portfolio Holdings'!$BW$7:$BW$156,match($D532,'Your Portfolio Holdings'!$B$7:$B$156,0),0)&gt;0,PRODUCT(IF(($D$5:$D$2004=$D532)*($C$5:$C$2004="Split")*($B$5:$B$2004&lt;=Dashboard!$C$55)*($B$5:$B$2004&gt;$B532),$J$5:$J$2004,1)),1))</f>
        <v/>
      </c>
      <c r="Z532" s="79">
        <f t="shared" si="12"/>
        <v>0</v>
      </c>
      <c r="AA532" s="79" t="str">
        <f>IF($B531="","",IF(AND($B532&gt;Dashboard!$C$54,$B532&lt;=Dashboard!$C$55,OR($C532="Buy",$C532="Sell",$C532="Dividend",$C532="Return of capital")),MAX(AA$5:AA531)+1,0))</f>
        <v/>
      </c>
      <c r="AB532" s="79" t="str">
        <f>if($B532="","",if($L532=Dashboard!$C$3,"n/a","Currency:"&amp;$L532&amp;Dashboard!$C$3))</f>
        <v/>
      </c>
      <c r="AC532" s="88" t="str">
        <f t="shared" si="13"/>
        <v/>
      </c>
      <c r="AD532" s="89">
        <f t="shared" si="14"/>
        <v>0</v>
      </c>
      <c r="AE532" s="90">
        <f t="shared" si="15"/>
        <v>0</v>
      </c>
    </row>
    <row r="533">
      <c r="A533" s="1"/>
      <c r="B533" s="404"/>
      <c r="C533" s="405"/>
      <c r="D533" s="405"/>
      <c r="E533" s="405"/>
      <c r="F533" s="406"/>
      <c r="G533" s="44">
        <f t="shared" si="1"/>
        <v>0</v>
      </c>
      <c r="H533" s="93"/>
      <c r="I533" s="92"/>
      <c r="J533" s="95"/>
      <c r="K533" s="1"/>
      <c r="L533" s="50" t="str">
        <f t="array" ref="L533">if($B533="","",index(Setup!$C$52:$C$201,match($D533,Setup!$B$52:$B$201,0),0))</f>
        <v/>
      </c>
      <c r="M533" s="52" t="str">
        <f t="shared" si="2"/>
        <v/>
      </c>
      <c r="N533" s="58">
        <f t="shared" si="3"/>
        <v>0</v>
      </c>
      <c r="O533" s="64" t="str">
        <f t="shared" si="4"/>
        <v/>
      </c>
      <c r="P533" s="64">
        <f t="shared" si="5"/>
        <v>0</v>
      </c>
      <c r="Q533" s="64">
        <f t="shared" si="6"/>
        <v>0</v>
      </c>
      <c r="R533" s="68">
        <f t="shared" si="7"/>
        <v>0</v>
      </c>
      <c r="S533" s="68">
        <f t="shared" si="8"/>
        <v>0</v>
      </c>
      <c r="T533" s="71" t="str">
        <f t="shared" si="9"/>
        <v/>
      </c>
      <c r="U533" s="79" t="str">
        <f t="array" ref="U533">IF($B533="","",IF(INDEX('Your Portfolio Holdings'!$BW$7:$BW$156,match($D533,'Your Portfolio Holdings'!$B$7:$B$156,0),0)&gt;0,PRODUCT(IF(($D$5:$D$2004=$D533)*($C$5:$C$2004="Split")*($B$5:$B$2004&lt;=Dashboard!$C$2)*($B$5:$B$2004&gt;$B533),$J$5:$J$2004,1)),1))</f>
        <v/>
      </c>
      <c r="V533" s="79">
        <f t="shared" si="10"/>
        <v>0</v>
      </c>
      <c r="W533" s="79" t="str">
        <f t="array" ref="W533">IF($B533="","",IF(INDEX('Your Portfolio Holdings'!$BW$7:$BW$156,match($D533,'Your Portfolio Holdings'!$B$7:$B$156,0),0)&gt;0,PRODUCT(IF(($D$5:$D$2004=$D533)*($C$5:$C$2004="Split")*($B$5:$B$2004&lt;=Dashboard!$C$54)*($B$5:$B$2004&gt;$B533),$J$5:$J$2004,1)),1))</f>
        <v/>
      </c>
      <c r="X533" s="79">
        <f t="shared" si="11"/>
        <v>0</v>
      </c>
      <c r="Y533" s="79" t="str">
        <f t="array" ref="Y533">IF($B533="","",IF(INDEX('Your Portfolio Holdings'!$BW$7:$BW$156,match($D533,'Your Portfolio Holdings'!$B$7:$B$156,0),0)&gt;0,PRODUCT(IF(($D$5:$D$2004=$D533)*($C$5:$C$2004="Split")*($B$5:$B$2004&lt;=Dashboard!$C$55)*($B$5:$B$2004&gt;$B533),$J$5:$J$2004,1)),1))</f>
        <v/>
      </c>
      <c r="Z533" s="79">
        <f t="shared" si="12"/>
        <v>0</v>
      </c>
      <c r="AA533" s="79" t="str">
        <f>IF($B532="","",IF(AND($B533&gt;Dashboard!$C$54,$B533&lt;=Dashboard!$C$55,OR($C533="Buy",$C533="Sell",$C533="Dividend",$C533="Return of capital")),MAX(AA$5:AA532)+1,0))</f>
        <v/>
      </c>
      <c r="AB533" s="79" t="str">
        <f>if($B533="","",if($L533=Dashboard!$C$3,"n/a","Currency:"&amp;$L533&amp;Dashboard!$C$3))</f>
        <v/>
      </c>
      <c r="AC533" s="88" t="str">
        <f t="shared" si="13"/>
        <v/>
      </c>
      <c r="AD533" s="89">
        <f t="shared" si="14"/>
        <v>0</v>
      </c>
      <c r="AE533" s="90">
        <f t="shared" si="15"/>
        <v>0</v>
      </c>
    </row>
    <row r="534">
      <c r="A534" s="1"/>
      <c r="B534" s="404"/>
      <c r="C534" s="405"/>
      <c r="D534" s="405"/>
      <c r="E534" s="405"/>
      <c r="F534" s="406"/>
      <c r="G534" s="44">
        <f t="shared" si="1"/>
        <v>0</v>
      </c>
      <c r="H534" s="93"/>
      <c r="I534" s="92"/>
      <c r="J534" s="95"/>
      <c r="K534" s="1"/>
      <c r="L534" s="50" t="str">
        <f t="array" ref="L534">if($B534="","",index(Setup!$C$52:$C$201,match($D534,Setup!$B$52:$B$201,0),0))</f>
        <v/>
      </c>
      <c r="M534" s="52" t="str">
        <f t="shared" si="2"/>
        <v/>
      </c>
      <c r="N534" s="58">
        <f t="shared" si="3"/>
        <v>0</v>
      </c>
      <c r="O534" s="64" t="str">
        <f t="shared" si="4"/>
        <v/>
      </c>
      <c r="P534" s="64">
        <f t="shared" si="5"/>
        <v>0</v>
      </c>
      <c r="Q534" s="64">
        <f t="shared" si="6"/>
        <v>0</v>
      </c>
      <c r="R534" s="68">
        <f t="shared" si="7"/>
        <v>0</v>
      </c>
      <c r="S534" s="68">
        <f t="shared" si="8"/>
        <v>0</v>
      </c>
      <c r="T534" s="71" t="str">
        <f t="shared" si="9"/>
        <v/>
      </c>
      <c r="U534" s="79" t="str">
        <f t="array" ref="U534">IF($B534="","",IF(INDEX('Your Portfolio Holdings'!$BW$7:$BW$156,match($D534,'Your Portfolio Holdings'!$B$7:$B$156,0),0)&gt;0,PRODUCT(IF(($D$5:$D$2004=$D534)*($C$5:$C$2004="Split")*($B$5:$B$2004&lt;=Dashboard!$C$2)*($B$5:$B$2004&gt;$B534),$J$5:$J$2004,1)),1))</f>
        <v/>
      </c>
      <c r="V534" s="79">
        <f t="shared" si="10"/>
        <v>0</v>
      </c>
      <c r="W534" s="79" t="str">
        <f t="array" ref="W534">IF($B534="","",IF(INDEX('Your Portfolio Holdings'!$BW$7:$BW$156,match($D534,'Your Portfolio Holdings'!$B$7:$B$156,0),0)&gt;0,PRODUCT(IF(($D$5:$D$2004=$D534)*($C$5:$C$2004="Split")*($B$5:$B$2004&lt;=Dashboard!$C$54)*($B$5:$B$2004&gt;$B534),$J$5:$J$2004,1)),1))</f>
        <v/>
      </c>
      <c r="X534" s="79">
        <f t="shared" si="11"/>
        <v>0</v>
      </c>
      <c r="Y534" s="79" t="str">
        <f t="array" ref="Y534">IF($B534="","",IF(INDEX('Your Portfolio Holdings'!$BW$7:$BW$156,match($D534,'Your Portfolio Holdings'!$B$7:$B$156,0),0)&gt;0,PRODUCT(IF(($D$5:$D$2004=$D534)*($C$5:$C$2004="Split")*($B$5:$B$2004&lt;=Dashboard!$C$55)*($B$5:$B$2004&gt;$B534),$J$5:$J$2004,1)),1))</f>
        <v/>
      </c>
      <c r="Z534" s="79">
        <f t="shared" si="12"/>
        <v>0</v>
      </c>
      <c r="AA534" s="79" t="str">
        <f>IF($B533="","",IF(AND($B534&gt;Dashboard!$C$54,$B534&lt;=Dashboard!$C$55,OR($C534="Buy",$C534="Sell",$C534="Dividend",$C534="Return of capital")),MAX(AA$5:AA533)+1,0))</f>
        <v/>
      </c>
      <c r="AB534" s="79" t="str">
        <f>if($B534="","",if($L534=Dashboard!$C$3,"n/a","Currency:"&amp;$L534&amp;Dashboard!$C$3))</f>
        <v/>
      </c>
      <c r="AC534" s="88" t="str">
        <f t="shared" si="13"/>
        <v/>
      </c>
      <c r="AD534" s="89">
        <f t="shared" si="14"/>
        <v>0</v>
      </c>
      <c r="AE534" s="90">
        <f t="shared" si="15"/>
        <v>0</v>
      </c>
    </row>
    <row r="535">
      <c r="A535" s="1"/>
      <c r="B535" s="404"/>
      <c r="C535" s="405"/>
      <c r="D535" s="405"/>
      <c r="E535" s="405"/>
      <c r="F535" s="406"/>
      <c r="G535" s="44">
        <f t="shared" si="1"/>
        <v>0</v>
      </c>
      <c r="H535" s="93"/>
      <c r="I535" s="92"/>
      <c r="J535" s="95"/>
      <c r="K535" s="1"/>
      <c r="L535" s="50" t="str">
        <f t="array" ref="L535">if($B535="","",index(Setup!$C$52:$C$201,match($D535,Setup!$B$52:$B$201,0),0))</f>
        <v/>
      </c>
      <c r="M535" s="52" t="str">
        <f t="shared" si="2"/>
        <v/>
      </c>
      <c r="N535" s="58">
        <f t="shared" si="3"/>
        <v>0</v>
      </c>
      <c r="O535" s="64" t="str">
        <f t="shared" si="4"/>
        <v/>
      </c>
      <c r="P535" s="64">
        <f t="shared" si="5"/>
        <v>0</v>
      </c>
      <c r="Q535" s="64">
        <f t="shared" si="6"/>
        <v>0</v>
      </c>
      <c r="R535" s="68">
        <f t="shared" si="7"/>
        <v>0</v>
      </c>
      <c r="S535" s="68">
        <f t="shared" si="8"/>
        <v>0</v>
      </c>
      <c r="T535" s="71" t="str">
        <f t="shared" si="9"/>
        <v/>
      </c>
      <c r="U535" s="79" t="str">
        <f t="array" ref="U535">IF($B535="","",IF(INDEX('Your Portfolio Holdings'!$BW$7:$BW$156,match($D535,'Your Portfolio Holdings'!$B$7:$B$156,0),0)&gt;0,PRODUCT(IF(($D$5:$D$2004=$D535)*($C$5:$C$2004="Split")*($B$5:$B$2004&lt;=Dashboard!$C$2)*($B$5:$B$2004&gt;$B535),$J$5:$J$2004,1)),1))</f>
        <v/>
      </c>
      <c r="V535" s="79">
        <f t="shared" si="10"/>
        <v>0</v>
      </c>
      <c r="W535" s="79" t="str">
        <f t="array" ref="W535">IF($B535="","",IF(INDEX('Your Portfolio Holdings'!$BW$7:$BW$156,match($D535,'Your Portfolio Holdings'!$B$7:$B$156,0),0)&gt;0,PRODUCT(IF(($D$5:$D$2004=$D535)*($C$5:$C$2004="Split")*($B$5:$B$2004&lt;=Dashboard!$C$54)*($B$5:$B$2004&gt;$B535),$J$5:$J$2004,1)),1))</f>
        <v/>
      </c>
      <c r="X535" s="79">
        <f t="shared" si="11"/>
        <v>0</v>
      </c>
      <c r="Y535" s="79" t="str">
        <f t="array" ref="Y535">IF($B535="","",IF(INDEX('Your Portfolio Holdings'!$BW$7:$BW$156,match($D535,'Your Portfolio Holdings'!$B$7:$B$156,0),0)&gt;0,PRODUCT(IF(($D$5:$D$2004=$D535)*($C$5:$C$2004="Split")*($B$5:$B$2004&lt;=Dashboard!$C$55)*($B$5:$B$2004&gt;$B535),$J$5:$J$2004,1)),1))</f>
        <v/>
      </c>
      <c r="Z535" s="79">
        <f t="shared" si="12"/>
        <v>0</v>
      </c>
      <c r="AA535" s="79" t="str">
        <f>IF($B534="","",IF(AND($B535&gt;Dashboard!$C$54,$B535&lt;=Dashboard!$C$55,OR($C535="Buy",$C535="Sell",$C535="Dividend",$C535="Return of capital")),MAX(AA$5:AA534)+1,0))</f>
        <v/>
      </c>
      <c r="AB535" s="79" t="str">
        <f>if($B535="","",if($L535=Dashboard!$C$3,"n/a","Currency:"&amp;$L535&amp;Dashboard!$C$3))</f>
        <v/>
      </c>
      <c r="AC535" s="88" t="str">
        <f t="shared" si="13"/>
        <v/>
      </c>
      <c r="AD535" s="89">
        <f t="shared" si="14"/>
        <v>0</v>
      </c>
      <c r="AE535" s="90">
        <f t="shared" si="15"/>
        <v>0</v>
      </c>
    </row>
    <row r="536">
      <c r="A536" s="1"/>
      <c r="B536" s="404"/>
      <c r="C536" s="405"/>
      <c r="D536" s="405"/>
      <c r="E536" s="405"/>
      <c r="F536" s="406"/>
      <c r="G536" s="44">
        <f t="shared" si="1"/>
        <v>0</v>
      </c>
      <c r="H536" s="93"/>
      <c r="I536" s="92"/>
      <c r="J536" s="95"/>
      <c r="K536" s="1"/>
      <c r="L536" s="50" t="str">
        <f t="array" ref="L536">if($B536="","",index(Setup!$C$52:$C$201,match($D536,Setup!$B$52:$B$201,0),0))</f>
        <v/>
      </c>
      <c r="M536" s="52" t="str">
        <f t="shared" si="2"/>
        <v/>
      </c>
      <c r="N536" s="58">
        <f t="shared" si="3"/>
        <v>0</v>
      </c>
      <c r="O536" s="64" t="str">
        <f t="shared" si="4"/>
        <v/>
      </c>
      <c r="P536" s="64">
        <f t="shared" si="5"/>
        <v>0</v>
      </c>
      <c r="Q536" s="64">
        <f t="shared" si="6"/>
        <v>0</v>
      </c>
      <c r="R536" s="68">
        <f t="shared" si="7"/>
        <v>0</v>
      </c>
      <c r="S536" s="68">
        <f t="shared" si="8"/>
        <v>0</v>
      </c>
      <c r="T536" s="71" t="str">
        <f t="shared" si="9"/>
        <v/>
      </c>
      <c r="U536" s="79" t="str">
        <f t="array" ref="U536">IF($B536="","",IF(INDEX('Your Portfolio Holdings'!$BW$7:$BW$156,match($D536,'Your Portfolio Holdings'!$B$7:$B$156,0),0)&gt;0,PRODUCT(IF(($D$5:$D$2004=$D536)*($C$5:$C$2004="Split")*($B$5:$B$2004&lt;=Dashboard!$C$2)*($B$5:$B$2004&gt;$B536),$J$5:$J$2004,1)),1))</f>
        <v/>
      </c>
      <c r="V536" s="79">
        <f t="shared" si="10"/>
        <v>0</v>
      </c>
      <c r="W536" s="79" t="str">
        <f t="array" ref="W536">IF($B536="","",IF(INDEX('Your Portfolio Holdings'!$BW$7:$BW$156,match($D536,'Your Portfolio Holdings'!$B$7:$B$156,0),0)&gt;0,PRODUCT(IF(($D$5:$D$2004=$D536)*($C$5:$C$2004="Split")*($B$5:$B$2004&lt;=Dashboard!$C$54)*($B$5:$B$2004&gt;$B536),$J$5:$J$2004,1)),1))</f>
        <v/>
      </c>
      <c r="X536" s="79">
        <f t="shared" si="11"/>
        <v>0</v>
      </c>
      <c r="Y536" s="79" t="str">
        <f t="array" ref="Y536">IF($B536="","",IF(INDEX('Your Portfolio Holdings'!$BW$7:$BW$156,match($D536,'Your Portfolio Holdings'!$B$7:$B$156,0),0)&gt;0,PRODUCT(IF(($D$5:$D$2004=$D536)*($C$5:$C$2004="Split")*($B$5:$B$2004&lt;=Dashboard!$C$55)*($B$5:$B$2004&gt;$B536),$J$5:$J$2004,1)),1))</f>
        <v/>
      </c>
      <c r="Z536" s="79">
        <f t="shared" si="12"/>
        <v>0</v>
      </c>
      <c r="AA536" s="79" t="str">
        <f>IF($B535="","",IF(AND($B536&gt;Dashboard!$C$54,$B536&lt;=Dashboard!$C$55,OR($C536="Buy",$C536="Sell",$C536="Dividend",$C536="Return of capital")),MAX(AA$5:AA535)+1,0))</f>
        <v/>
      </c>
      <c r="AB536" s="79" t="str">
        <f>if($B536="","",if($L536=Dashboard!$C$3,"n/a","Currency:"&amp;$L536&amp;Dashboard!$C$3))</f>
        <v/>
      </c>
      <c r="AC536" s="88" t="str">
        <f t="shared" si="13"/>
        <v/>
      </c>
      <c r="AD536" s="89">
        <f t="shared" si="14"/>
        <v>0</v>
      </c>
      <c r="AE536" s="90">
        <f t="shared" si="15"/>
        <v>0</v>
      </c>
    </row>
    <row r="537">
      <c r="A537" s="1"/>
      <c r="B537" s="404"/>
      <c r="C537" s="405"/>
      <c r="D537" s="405"/>
      <c r="E537" s="405"/>
      <c r="F537" s="406"/>
      <c r="G537" s="44">
        <f t="shared" si="1"/>
        <v>0</v>
      </c>
      <c r="H537" s="93"/>
      <c r="I537" s="92"/>
      <c r="J537" s="95"/>
      <c r="K537" s="1"/>
      <c r="L537" s="50" t="str">
        <f t="array" ref="L537">if($B537="","",index(Setup!$C$52:$C$201,match($D537,Setup!$B$52:$B$201,0),0))</f>
        <v/>
      </c>
      <c r="M537" s="52" t="str">
        <f t="shared" si="2"/>
        <v/>
      </c>
      <c r="N537" s="58">
        <f t="shared" si="3"/>
        <v>0</v>
      </c>
      <c r="O537" s="64" t="str">
        <f t="shared" si="4"/>
        <v/>
      </c>
      <c r="P537" s="64">
        <f t="shared" si="5"/>
        <v>0</v>
      </c>
      <c r="Q537" s="64">
        <f t="shared" si="6"/>
        <v>0</v>
      </c>
      <c r="R537" s="68">
        <f t="shared" si="7"/>
        <v>0</v>
      </c>
      <c r="S537" s="68">
        <f t="shared" si="8"/>
        <v>0</v>
      </c>
      <c r="T537" s="71" t="str">
        <f t="shared" si="9"/>
        <v/>
      </c>
      <c r="U537" s="79" t="str">
        <f t="array" ref="U537">IF($B537="","",IF(INDEX('Your Portfolio Holdings'!$BW$7:$BW$156,match($D537,'Your Portfolio Holdings'!$B$7:$B$156,0),0)&gt;0,PRODUCT(IF(($D$5:$D$2004=$D537)*($C$5:$C$2004="Split")*($B$5:$B$2004&lt;=Dashboard!$C$2)*($B$5:$B$2004&gt;$B537),$J$5:$J$2004,1)),1))</f>
        <v/>
      </c>
      <c r="V537" s="79">
        <f t="shared" si="10"/>
        <v>0</v>
      </c>
      <c r="W537" s="79" t="str">
        <f t="array" ref="W537">IF($B537="","",IF(INDEX('Your Portfolio Holdings'!$BW$7:$BW$156,match($D537,'Your Portfolio Holdings'!$B$7:$B$156,0),0)&gt;0,PRODUCT(IF(($D$5:$D$2004=$D537)*($C$5:$C$2004="Split")*($B$5:$B$2004&lt;=Dashboard!$C$54)*($B$5:$B$2004&gt;$B537),$J$5:$J$2004,1)),1))</f>
        <v/>
      </c>
      <c r="X537" s="79">
        <f t="shared" si="11"/>
        <v>0</v>
      </c>
      <c r="Y537" s="79" t="str">
        <f t="array" ref="Y537">IF($B537="","",IF(INDEX('Your Portfolio Holdings'!$BW$7:$BW$156,match($D537,'Your Portfolio Holdings'!$B$7:$B$156,0),0)&gt;0,PRODUCT(IF(($D$5:$D$2004=$D537)*($C$5:$C$2004="Split")*($B$5:$B$2004&lt;=Dashboard!$C$55)*($B$5:$B$2004&gt;$B537),$J$5:$J$2004,1)),1))</f>
        <v/>
      </c>
      <c r="Z537" s="79">
        <f t="shared" si="12"/>
        <v>0</v>
      </c>
      <c r="AA537" s="79" t="str">
        <f>IF($B536="","",IF(AND($B537&gt;Dashboard!$C$54,$B537&lt;=Dashboard!$C$55,OR($C537="Buy",$C537="Sell",$C537="Dividend",$C537="Return of capital")),MAX(AA$5:AA536)+1,0))</f>
        <v/>
      </c>
      <c r="AB537" s="79" t="str">
        <f>if($B537="","",if($L537=Dashboard!$C$3,"n/a","Currency:"&amp;$L537&amp;Dashboard!$C$3))</f>
        <v/>
      </c>
      <c r="AC537" s="88" t="str">
        <f t="shared" si="13"/>
        <v/>
      </c>
      <c r="AD537" s="89">
        <f t="shared" si="14"/>
        <v>0</v>
      </c>
      <c r="AE537" s="90">
        <f t="shared" si="15"/>
        <v>0</v>
      </c>
    </row>
    <row r="538">
      <c r="A538" s="1"/>
      <c r="B538" s="404"/>
      <c r="C538" s="405"/>
      <c r="D538" s="405"/>
      <c r="E538" s="405"/>
      <c r="F538" s="406"/>
      <c r="G538" s="44">
        <f t="shared" si="1"/>
        <v>0</v>
      </c>
      <c r="H538" s="93"/>
      <c r="I538" s="92"/>
      <c r="J538" s="95"/>
      <c r="K538" s="1"/>
      <c r="L538" s="50" t="str">
        <f t="array" ref="L538">if($B538="","",index(Setup!$C$52:$C$201,match($D538,Setup!$B$52:$B$201,0),0))</f>
        <v/>
      </c>
      <c r="M538" s="52" t="str">
        <f t="shared" si="2"/>
        <v/>
      </c>
      <c r="N538" s="58">
        <f t="shared" si="3"/>
        <v>0</v>
      </c>
      <c r="O538" s="64" t="str">
        <f t="shared" si="4"/>
        <v/>
      </c>
      <c r="P538" s="64">
        <f t="shared" si="5"/>
        <v>0</v>
      </c>
      <c r="Q538" s="64">
        <f t="shared" si="6"/>
        <v>0</v>
      </c>
      <c r="R538" s="68">
        <f t="shared" si="7"/>
        <v>0</v>
      </c>
      <c r="S538" s="68">
        <f t="shared" si="8"/>
        <v>0</v>
      </c>
      <c r="T538" s="71" t="str">
        <f t="shared" si="9"/>
        <v/>
      </c>
      <c r="U538" s="79" t="str">
        <f t="array" ref="U538">IF($B538="","",IF(INDEX('Your Portfolio Holdings'!$BW$7:$BW$156,match($D538,'Your Portfolio Holdings'!$B$7:$B$156,0),0)&gt;0,PRODUCT(IF(($D$5:$D$2004=$D538)*($C$5:$C$2004="Split")*($B$5:$B$2004&lt;=Dashboard!$C$2)*($B$5:$B$2004&gt;$B538),$J$5:$J$2004,1)),1))</f>
        <v/>
      </c>
      <c r="V538" s="79">
        <f t="shared" si="10"/>
        <v>0</v>
      </c>
      <c r="W538" s="79" t="str">
        <f t="array" ref="W538">IF($B538="","",IF(INDEX('Your Portfolio Holdings'!$BW$7:$BW$156,match($D538,'Your Portfolio Holdings'!$B$7:$B$156,0),0)&gt;0,PRODUCT(IF(($D$5:$D$2004=$D538)*($C$5:$C$2004="Split")*($B$5:$B$2004&lt;=Dashboard!$C$54)*($B$5:$B$2004&gt;$B538),$J$5:$J$2004,1)),1))</f>
        <v/>
      </c>
      <c r="X538" s="79">
        <f t="shared" si="11"/>
        <v>0</v>
      </c>
      <c r="Y538" s="79" t="str">
        <f t="array" ref="Y538">IF($B538="","",IF(INDEX('Your Portfolio Holdings'!$BW$7:$BW$156,match($D538,'Your Portfolio Holdings'!$B$7:$B$156,0),0)&gt;0,PRODUCT(IF(($D$5:$D$2004=$D538)*($C$5:$C$2004="Split")*($B$5:$B$2004&lt;=Dashboard!$C$55)*($B$5:$B$2004&gt;$B538),$J$5:$J$2004,1)),1))</f>
        <v/>
      </c>
      <c r="Z538" s="79">
        <f t="shared" si="12"/>
        <v>0</v>
      </c>
      <c r="AA538" s="79" t="str">
        <f>IF($B537="","",IF(AND($B538&gt;Dashboard!$C$54,$B538&lt;=Dashboard!$C$55,OR($C538="Buy",$C538="Sell",$C538="Dividend",$C538="Return of capital")),MAX(AA$5:AA537)+1,0))</f>
        <v/>
      </c>
      <c r="AB538" s="79" t="str">
        <f>if($B538="","",if($L538=Dashboard!$C$3,"n/a","Currency:"&amp;$L538&amp;Dashboard!$C$3))</f>
        <v/>
      </c>
      <c r="AC538" s="88" t="str">
        <f t="shared" si="13"/>
        <v/>
      </c>
      <c r="AD538" s="89">
        <f t="shared" si="14"/>
        <v>0</v>
      </c>
      <c r="AE538" s="90">
        <f t="shared" si="15"/>
        <v>0</v>
      </c>
    </row>
    <row r="539">
      <c r="A539" s="1"/>
      <c r="B539" s="404"/>
      <c r="C539" s="405"/>
      <c r="D539" s="405"/>
      <c r="E539" s="405"/>
      <c r="F539" s="406"/>
      <c r="G539" s="44">
        <f t="shared" si="1"/>
        <v>0</v>
      </c>
      <c r="H539" s="93"/>
      <c r="I539" s="92"/>
      <c r="J539" s="95"/>
      <c r="K539" s="1"/>
      <c r="L539" s="50" t="str">
        <f t="array" ref="L539">if($B539="","",index(Setup!$C$52:$C$201,match($D539,Setup!$B$52:$B$201,0),0))</f>
        <v/>
      </c>
      <c r="M539" s="52" t="str">
        <f t="shared" si="2"/>
        <v/>
      </c>
      <c r="N539" s="58">
        <f t="shared" si="3"/>
        <v>0</v>
      </c>
      <c r="O539" s="64" t="str">
        <f t="shared" si="4"/>
        <v/>
      </c>
      <c r="P539" s="64">
        <f t="shared" si="5"/>
        <v>0</v>
      </c>
      <c r="Q539" s="64">
        <f t="shared" si="6"/>
        <v>0</v>
      </c>
      <c r="R539" s="68">
        <f t="shared" si="7"/>
        <v>0</v>
      </c>
      <c r="S539" s="68">
        <f t="shared" si="8"/>
        <v>0</v>
      </c>
      <c r="T539" s="71" t="str">
        <f t="shared" si="9"/>
        <v/>
      </c>
      <c r="U539" s="79" t="str">
        <f t="array" ref="U539">IF($B539="","",IF(INDEX('Your Portfolio Holdings'!$BW$7:$BW$156,match($D539,'Your Portfolio Holdings'!$B$7:$B$156,0),0)&gt;0,PRODUCT(IF(($D$5:$D$2004=$D539)*($C$5:$C$2004="Split")*($B$5:$B$2004&lt;=Dashboard!$C$2)*($B$5:$B$2004&gt;$B539),$J$5:$J$2004,1)),1))</f>
        <v/>
      </c>
      <c r="V539" s="79">
        <f t="shared" si="10"/>
        <v>0</v>
      </c>
      <c r="W539" s="79" t="str">
        <f t="array" ref="W539">IF($B539="","",IF(INDEX('Your Portfolio Holdings'!$BW$7:$BW$156,match($D539,'Your Portfolio Holdings'!$B$7:$B$156,0),0)&gt;0,PRODUCT(IF(($D$5:$D$2004=$D539)*($C$5:$C$2004="Split")*($B$5:$B$2004&lt;=Dashboard!$C$54)*($B$5:$B$2004&gt;$B539),$J$5:$J$2004,1)),1))</f>
        <v/>
      </c>
      <c r="X539" s="79">
        <f t="shared" si="11"/>
        <v>0</v>
      </c>
      <c r="Y539" s="79" t="str">
        <f t="array" ref="Y539">IF($B539="","",IF(INDEX('Your Portfolio Holdings'!$BW$7:$BW$156,match($D539,'Your Portfolio Holdings'!$B$7:$B$156,0),0)&gt;0,PRODUCT(IF(($D$5:$D$2004=$D539)*($C$5:$C$2004="Split")*($B$5:$B$2004&lt;=Dashboard!$C$55)*($B$5:$B$2004&gt;$B539),$J$5:$J$2004,1)),1))</f>
        <v/>
      </c>
      <c r="Z539" s="79">
        <f t="shared" si="12"/>
        <v>0</v>
      </c>
      <c r="AA539" s="79" t="str">
        <f>IF($B538="","",IF(AND($B539&gt;Dashboard!$C$54,$B539&lt;=Dashboard!$C$55,OR($C539="Buy",$C539="Sell",$C539="Dividend",$C539="Return of capital")),MAX(AA$5:AA538)+1,0))</f>
        <v/>
      </c>
      <c r="AB539" s="79" t="str">
        <f>if($B539="","",if($L539=Dashboard!$C$3,"n/a","Currency:"&amp;$L539&amp;Dashboard!$C$3))</f>
        <v/>
      </c>
      <c r="AC539" s="88" t="str">
        <f t="shared" si="13"/>
        <v/>
      </c>
      <c r="AD539" s="89">
        <f t="shared" si="14"/>
        <v>0</v>
      </c>
      <c r="AE539" s="90">
        <f t="shared" si="15"/>
        <v>0</v>
      </c>
    </row>
    <row r="540">
      <c r="A540" s="1"/>
      <c r="B540" s="404"/>
      <c r="C540" s="405"/>
      <c r="D540" s="405"/>
      <c r="E540" s="405"/>
      <c r="F540" s="406"/>
      <c r="G540" s="44">
        <f t="shared" si="1"/>
        <v>0</v>
      </c>
      <c r="H540" s="93"/>
      <c r="I540" s="92"/>
      <c r="J540" s="95"/>
      <c r="K540" s="1"/>
      <c r="L540" s="50" t="str">
        <f t="array" ref="L540">if($B540="","",index(Setup!$C$52:$C$201,match($D540,Setup!$B$52:$B$201,0),0))</f>
        <v/>
      </c>
      <c r="M540" s="52" t="str">
        <f t="shared" si="2"/>
        <v/>
      </c>
      <c r="N540" s="58">
        <f t="shared" si="3"/>
        <v>0</v>
      </c>
      <c r="O540" s="64" t="str">
        <f t="shared" si="4"/>
        <v/>
      </c>
      <c r="P540" s="64">
        <f t="shared" si="5"/>
        <v>0</v>
      </c>
      <c r="Q540" s="64">
        <f t="shared" si="6"/>
        <v>0</v>
      </c>
      <c r="R540" s="68">
        <f t="shared" si="7"/>
        <v>0</v>
      </c>
      <c r="S540" s="68">
        <f t="shared" si="8"/>
        <v>0</v>
      </c>
      <c r="T540" s="71" t="str">
        <f t="shared" si="9"/>
        <v/>
      </c>
      <c r="U540" s="79" t="str">
        <f t="array" ref="U540">IF($B540="","",IF(INDEX('Your Portfolio Holdings'!$BW$7:$BW$156,match($D540,'Your Portfolio Holdings'!$B$7:$B$156,0),0)&gt;0,PRODUCT(IF(($D$5:$D$2004=$D540)*($C$5:$C$2004="Split")*($B$5:$B$2004&lt;=Dashboard!$C$2)*($B$5:$B$2004&gt;$B540),$J$5:$J$2004,1)),1))</f>
        <v/>
      </c>
      <c r="V540" s="79">
        <f t="shared" si="10"/>
        <v>0</v>
      </c>
      <c r="W540" s="79" t="str">
        <f t="array" ref="W540">IF($B540="","",IF(INDEX('Your Portfolio Holdings'!$BW$7:$BW$156,match($D540,'Your Portfolio Holdings'!$B$7:$B$156,0),0)&gt;0,PRODUCT(IF(($D$5:$D$2004=$D540)*($C$5:$C$2004="Split")*($B$5:$B$2004&lt;=Dashboard!$C$54)*($B$5:$B$2004&gt;$B540),$J$5:$J$2004,1)),1))</f>
        <v/>
      </c>
      <c r="X540" s="79">
        <f t="shared" si="11"/>
        <v>0</v>
      </c>
      <c r="Y540" s="79" t="str">
        <f t="array" ref="Y540">IF($B540="","",IF(INDEX('Your Portfolio Holdings'!$BW$7:$BW$156,match($D540,'Your Portfolio Holdings'!$B$7:$B$156,0),0)&gt;0,PRODUCT(IF(($D$5:$D$2004=$D540)*($C$5:$C$2004="Split")*($B$5:$B$2004&lt;=Dashboard!$C$55)*($B$5:$B$2004&gt;$B540),$J$5:$J$2004,1)),1))</f>
        <v/>
      </c>
      <c r="Z540" s="79">
        <f t="shared" si="12"/>
        <v>0</v>
      </c>
      <c r="AA540" s="79" t="str">
        <f>IF($B539="","",IF(AND($B540&gt;Dashboard!$C$54,$B540&lt;=Dashboard!$C$55,OR($C540="Buy",$C540="Sell",$C540="Dividend",$C540="Return of capital")),MAX(AA$5:AA539)+1,0))</f>
        <v/>
      </c>
      <c r="AB540" s="79" t="str">
        <f>if($B540="","",if($L540=Dashboard!$C$3,"n/a","Currency:"&amp;$L540&amp;Dashboard!$C$3))</f>
        <v/>
      </c>
      <c r="AC540" s="88" t="str">
        <f t="shared" si="13"/>
        <v/>
      </c>
      <c r="AD540" s="89">
        <f t="shared" si="14"/>
        <v>0</v>
      </c>
      <c r="AE540" s="90">
        <f t="shared" si="15"/>
        <v>0</v>
      </c>
    </row>
    <row r="541">
      <c r="A541" s="1"/>
      <c r="B541" s="404"/>
      <c r="C541" s="405"/>
      <c r="D541" s="405"/>
      <c r="E541" s="405"/>
      <c r="F541" s="406"/>
      <c r="G541" s="44">
        <f t="shared" si="1"/>
        <v>0</v>
      </c>
      <c r="H541" s="93"/>
      <c r="I541" s="92"/>
      <c r="J541" s="95"/>
      <c r="K541" s="1"/>
      <c r="L541" s="50" t="str">
        <f t="array" ref="L541">if($B541="","",index(Setup!$C$52:$C$201,match($D541,Setup!$B$52:$B$201,0),0))</f>
        <v/>
      </c>
      <c r="M541" s="52" t="str">
        <f t="shared" si="2"/>
        <v/>
      </c>
      <c r="N541" s="58">
        <f t="shared" si="3"/>
        <v>0</v>
      </c>
      <c r="O541" s="64" t="str">
        <f t="shared" si="4"/>
        <v/>
      </c>
      <c r="P541" s="64">
        <f t="shared" si="5"/>
        <v>0</v>
      </c>
      <c r="Q541" s="64">
        <f t="shared" si="6"/>
        <v>0</v>
      </c>
      <c r="R541" s="68">
        <f t="shared" si="7"/>
        <v>0</v>
      </c>
      <c r="S541" s="68">
        <f t="shared" si="8"/>
        <v>0</v>
      </c>
      <c r="T541" s="71" t="str">
        <f t="shared" si="9"/>
        <v/>
      </c>
      <c r="U541" s="79" t="str">
        <f t="array" ref="U541">IF($B541="","",IF(INDEX('Your Portfolio Holdings'!$BW$7:$BW$156,match($D541,'Your Portfolio Holdings'!$B$7:$B$156,0),0)&gt;0,PRODUCT(IF(($D$5:$D$2004=$D541)*($C$5:$C$2004="Split")*($B$5:$B$2004&lt;=Dashboard!$C$2)*($B$5:$B$2004&gt;$B541),$J$5:$J$2004,1)),1))</f>
        <v/>
      </c>
      <c r="V541" s="79">
        <f t="shared" si="10"/>
        <v>0</v>
      </c>
      <c r="W541" s="79" t="str">
        <f t="array" ref="W541">IF($B541="","",IF(INDEX('Your Portfolio Holdings'!$BW$7:$BW$156,match($D541,'Your Portfolio Holdings'!$B$7:$B$156,0),0)&gt;0,PRODUCT(IF(($D$5:$D$2004=$D541)*($C$5:$C$2004="Split")*($B$5:$B$2004&lt;=Dashboard!$C$54)*($B$5:$B$2004&gt;$B541),$J$5:$J$2004,1)),1))</f>
        <v/>
      </c>
      <c r="X541" s="79">
        <f t="shared" si="11"/>
        <v>0</v>
      </c>
      <c r="Y541" s="79" t="str">
        <f t="array" ref="Y541">IF($B541="","",IF(INDEX('Your Portfolio Holdings'!$BW$7:$BW$156,match($D541,'Your Portfolio Holdings'!$B$7:$B$156,0),0)&gt;0,PRODUCT(IF(($D$5:$D$2004=$D541)*($C$5:$C$2004="Split")*($B$5:$B$2004&lt;=Dashboard!$C$55)*($B$5:$B$2004&gt;$B541),$J$5:$J$2004,1)),1))</f>
        <v/>
      </c>
      <c r="Z541" s="79">
        <f t="shared" si="12"/>
        <v>0</v>
      </c>
      <c r="AA541" s="79" t="str">
        <f>IF($B540="","",IF(AND($B541&gt;Dashboard!$C$54,$B541&lt;=Dashboard!$C$55,OR($C541="Buy",$C541="Sell",$C541="Dividend",$C541="Return of capital")),MAX(AA$5:AA540)+1,0))</f>
        <v/>
      </c>
      <c r="AB541" s="79" t="str">
        <f>if($B541="","",if($L541=Dashboard!$C$3,"n/a","Currency:"&amp;$L541&amp;Dashboard!$C$3))</f>
        <v/>
      </c>
      <c r="AC541" s="88" t="str">
        <f t="shared" si="13"/>
        <v/>
      </c>
      <c r="AD541" s="89">
        <f t="shared" si="14"/>
        <v>0</v>
      </c>
      <c r="AE541" s="90">
        <f t="shared" si="15"/>
        <v>0</v>
      </c>
    </row>
    <row r="542">
      <c r="A542" s="1"/>
      <c r="B542" s="404"/>
      <c r="C542" s="405"/>
      <c r="D542" s="405"/>
      <c r="E542" s="405"/>
      <c r="F542" s="406"/>
      <c r="G542" s="44">
        <f t="shared" si="1"/>
        <v>0</v>
      </c>
      <c r="H542" s="93"/>
      <c r="I542" s="92"/>
      <c r="J542" s="95"/>
      <c r="K542" s="1"/>
      <c r="L542" s="50" t="str">
        <f t="array" ref="L542">if($B542="","",index(Setup!$C$52:$C$201,match($D542,Setup!$B$52:$B$201,0),0))</f>
        <v/>
      </c>
      <c r="M542" s="52" t="str">
        <f t="shared" si="2"/>
        <v/>
      </c>
      <c r="N542" s="58">
        <f t="shared" si="3"/>
        <v>0</v>
      </c>
      <c r="O542" s="64" t="str">
        <f t="shared" si="4"/>
        <v/>
      </c>
      <c r="P542" s="64">
        <f t="shared" si="5"/>
        <v>0</v>
      </c>
      <c r="Q542" s="64">
        <f t="shared" si="6"/>
        <v>0</v>
      </c>
      <c r="R542" s="68">
        <f t="shared" si="7"/>
        <v>0</v>
      </c>
      <c r="S542" s="68">
        <f t="shared" si="8"/>
        <v>0</v>
      </c>
      <c r="T542" s="71" t="str">
        <f t="shared" si="9"/>
        <v/>
      </c>
      <c r="U542" s="79" t="str">
        <f t="array" ref="U542">IF($B542="","",IF(INDEX('Your Portfolio Holdings'!$BW$7:$BW$156,match($D542,'Your Portfolio Holdings'!$B$7:$B$156,0),0)&gt;0,PRODUCT(IF(($D$5:$D$2004=$D542)*($C$5:$C$2004="Split")*($B$5:$B$2004&lt;=Dashboard!$C$2)*($B$5:$B$2004&gt;$B542),$J$5:$J$2004,1)),1))</f>
        <v/>
      </c>
      <c r="V542" s="79">
        <f t="shared" si="10"/>
        <v>0</v>
      </c>
      <c r="W542" s="79" t="str">
        <f t="array" ref="W542">IF($B542="","",IF(INDEX('Your Portfolio Holdings'!$BW$7:$BW$156,match($D542,'Your Portfolio Holdings'!$B$7:$B$156,0),0)&gt;0,PRODUCT(IF(($D$5:$D$2004=$D542)*($C$5:$C$2004="Split")*($B$5:$B$2004&lt;=Dashboard!$C$54)*($B$5:$B$2004&gt;$B542),$J$5:$J$2004,1)),1))</f>
        <v/>
      </c>
      <c r="X542" s="79">
        <f t="shared" si="11"/>
        <v>0</v>
      </c>
      <c r="Y542" s="79" t="str">
        <f t="array" ref="Y542">IF($B542="","",IF(INDEX('Your Portfolio Holdings'!$BW$7:$BW$156,match($D542,'Your Portfolio Holdings'!$B$7:$B$156,0),0)&gt;0,PRODUCT(IF(($D$5:$D$2004=$D542)*($C$5:$C$2004="Split")*($B$5:$B$2004&lt;=Dashboard!$C$55)*($B$5:$B$2004&gt;$B542),$J$5:$J$2004,1)),1))</f>
        <v/>
      </c>
      <c r="Z542" s="79">
        <f t="shared" si="12"/>
        <v>0</v>
      </c>
      <c r="AA542" s="79" t="str">
        <f>IF($B541="","",IF(AND($B542&gt;Dashboard!$C$54,$B542&lt;=Dashboard!$C$55,OR($C542="Buy",$C542="Sell",$C542="Dividend",$C542="Return of capital")),MAX(AA$5:AA541)+1,0))</f>
        <v/>
      </c>
      <c r="AB542" s="79" t="str">
        <f>if($B542="","",if($L542=Dashboard!$C$3,"n/a","Currency:"&amp;$L542&amp;Dashboard!$C$3))</f>
        <v/>
      </c>
      <c r="AC542" s="88" t="str">
        <f t="shared" si="13"/>
        <v/>
      </c>
      <c r="AD542" s="89">
        <f t="shared" si="14"/>
        <v>0</v>
      </c>
      <c r="AE542" s="90">
        <f t="shared" si="15"/>
        <v>0</v>
      </c>
    </row>
    <row r="543">
      <c r="A543" s="1"/>
      <c r="B543" s="404"/>
      <c r="C543" s="405"/>
      <c r="D543" s="405"/>
      <c r="E543" s="405"/>
      <c r="F543" s="406"/>
      <c r="G543" s="44">
        <f t="shared" si="1"/>
        <v>0</v>
      </c>
      <c r="H543" s="93"/>
      <c r="I543" s="92"/>
      <c r="J543" s="95"/>
      <c r="K543" s="1"/>
      <c r="L543" s="50" t="str">
        <f t="array" ref="L543">if($B543="","",index(Setup!$C$52:$C$201,match($D543,Setup!$B$52:$B$201,0),0))</f>
        <v/>
      </c>
      <c r="M543" s="52" t="str">
        <f t="shared" si="2"/>
        <v/>
      </c>
      <c r="N543" s="58">
        <f t="shared" si="3"/>
        <v>0</v>
      </c>
      <c r="O543" s="64" t="str">
        <f t="shared" si="4"/>
        <v/>
      </c>
      <c r="P543" s="64">
        <f t="shared" si="5"/>
        <v>0</v>
      </c>
      <c r="Q543" s="64">
        <f t="shared" si="6"/>
        <v>0</v>
      </c>
      <c r="R543" s="68">
        <f t="shared" si="7"/>
        <v>0</v>
      </c>
      <c r="S543" s="68">
        <f t="shared" si="8"/>
        <v>0</v>
      </c>
      <c r="T543" s="71" t="str">
        <f t="shared" si="9"/>
        <v/>
      </c>
      <c r="U543" s="79" t="str">
        <f t="array" ref="U543">IF($B543="","",IF(INDEX('Your Portfolio Holdings'!$BW$7:$BW$156,match($D543,'Your Portfolio Holdings'!$B$7:$B$156,0),0)&gt;0,PRODUCT(IF(($D$5:$D$2004=$D543)*($C$5:$C$2004="Split")*($B$5:$B$2004&lt;=Dashboard!$C$2)*($B$5:$B$2004&gt;$B543),$J$5:$J$2004,1)),1))</f>
        <v/>
      </c>
      <c r="V543" s="79">
        <f t="shared" si="10"/>
        <v>0</v>
      </c>
      <c r="W543" s="79" t="str">
        <f t="array" ref="W543">IF($B543="","",IF(INDEX('Your Portfolio Holdings'!$BW$7:$BW$156,match($D543,'Your Portfolio Holdings'!$B$7:$B$156,0),0)&gt;0,PRODUCT(IF(($D$5:$D$2004=$D543)*($C$5:$C$2004="Split")*($B$5:$B$2004&lt;=Dashboard!$C$54)*($B$5:$B$2004&gt;$B543),$J$5:$J$2004,1)),1))</f>
        <v/>
      </c>
      <c r="X543" s="79">
        <f t="shared" si="11"/>
        <v>0</v>
      </c>
      <c r="Y543" s="79" t="str">
        <f t="array" ref="Y543">IF($B543="","",IF(INDEX('Your Portfolio Holdings'!$BW$7:$BW$156,match($D543,'Your Portfolio Holdings'!$B$7:$B$156,0),0)&gt;0,PRODUCT(IF(($D$5:$D$2004=$D543)*($C$5:$C$2004="Split")*($B$5:$B$2004&lt;=Dashboard!$C$55)*($B$5:$B$2004&gt;$B543),$J$5:$J$2004,1)),1))</f>
        <v/>
      </c>
      <c r="Z543" s="79">
        <f t="shared" si="12"/>
        <v>0</v>
      </c>
      <c r="AA543" s="79" t="str">
        <f>IF($B542="","",IF(AND($B543&gt;Dashboard!$C$54,$B543&lt;=Dashboard!$C$55,OR($C543="Buy",$C543="Sell",$C543="Dividend",$C543="Return of capital")),MAX(AA$5:AA542)+1,0))</f>
        <v/>
      </c>
      <c r="AB543" s="79" t="str">
        <f>if($B543="","",if($L543=Dashboard!$C$3,"n/a","Currency:"&amp;$L543&amp;Dashboard!$C$3))</f>
        <v/>
      </c>
      <c r="AC543" s="88" t="str">
        <f t="shared" si="13"/>
        <v/>
      </c>
      <c r="AD543" s="89">
        <f t="shared" si="14"/>
        <v>0</v>
      </c>
      <c r="AE543" s="90">
        <f t="shared" si="15"/>
        <v>0</v>
      </c>
    </row>
    <row r="544">
      <c r="A544" s="1"/>
      <c r="B544" s="404"/>
      <c r="C544" s="405"/>
      <c r="D544" s="405"/>
      <c r="E544" s="405"/>
      <c r="F544" s="406"/>
      <c r="G544" s="44">
        <f t="shared" si="1"/>
        <v>0</v>
      </c>
      <c r="H544" s="93"/>
      <c r="I544" s="92"/>
      <c r="J544" s="95"/>
      <c r="K544" s="1"/>
      <c r="L544" s="50" t="str">
        <f t="array" ref="L544">if($B544="","",index(Setup!$C$52:$C$201,match($D544,Setup!$B$52:$B$201,0),0))</f>
        <v/>
      </c>
      <c r="M544" s="52" t="str">
        <f t="shared" si="2"/>
        <v/>
      </c>
      <c r="N544" s="58">
        <f t="shared" si="3"/>
        <v>0</v>
      </c>
      <c r="O544" s="64" t="str">
        <f t="shared" si="4"/>
        <v/>
      </c>
      <c r="P544" s="64">
        <f t="shared" si="5"/>
        <v>0</v>
      </c>
      <c r="Q544" s="64">
        <f t="shared" si="6"/>
        <v>0</v>
      </c>
      <c r="R544" s="68">
        <f t="shared" si="7"/>
        <v>0</v>
      </c>
      <c r="S544" s="68">
        <f t="shared" si="8"/>
        <v>0</v>
      </c>
      <c r="T544" s="71" t="str">
        <f t="shared" si="9"/>
        <v/>
      </c>
      <c r="U544" s="79" t="str">
        <f t="array" ref="U544">IF($B544="","",IF(INDEX('Your Portfolio Holdings'!$BW$7:$BW$156,match($D544,'Your Portfolio Holdings'!$B$7:$B$156,0),0)&gt;0,PRODUCT(IF(($D$5:$D$2004=$D544)*($C$5:$C$2004="Split")*($B$5:$B$2004&lt;=Dashboard!$C$2)*($B$5:$B$2004&gt;$B544),$J$5:$J$2004,1)),1))</f>
        <v/>
      </c>
      <c r="V544" s="79">
        <f t="shared" si="10"/>
        <v>0</v>
      </c>
      <c r="W544" s="79" t="str">
        <f t="array" ref="W544">IF($B544="","",IF(INDEX('Your Portfolio Holdings'!$BW$7:$BW$156,match($D544,'Your Portfolio Holdings'!$B$7:$B$156,0),0)&gt;0,PRODUCT(IF(($D$5:$D$2004=$D544)*($C$5:$C$2004="Split")*($B$5:$B$2004&lt;=Dashboard!$C$54)*($B$5:$B$2004&gt;$B544),$J$5:$J$2004,1)),1))</f>
        <v/>
      </c>
      <c r="X544" s="79">
        <f t="shared" si="11"/>
        <v>0</v>
      </c>
      <c r="Y544" s="79" t="str">
        <f t="array" ref="Y544">IF($B544="","",IF(INDEX('Your Portfolio Holdings'!$BW$7:$BW$156,match($D544,'Your Portfolio Holdings'!$B$7:$B$156,0),0)&gt;0,PRODUCT(IF(($D$5:$D$2004=$D544)*($C$5:$C$2004="Split")*($B$5:$B$2004&lt;=Dashboard!$C$55)*($B$5:$B$2004&gt;$B544),$J$5:$J$2004,1)),1))</f>
        <v/>
      </c>
      <c r="Z544" s="79">
        <f t="shared" si="12"/>
        <v>0</v>
      </c>
      <c r="AA544" s="79" t="str">
        <f>IF($B543="","",IF(AND($B544&gt;Dashboard!$C$54,$B544&lt;=Dashboard!$C$55,OR($C544="Buy",$C544="Sell",$C544="Dividend",$C544="Return of capital")),MAX(AA$5:AA543)+1,0))</f>
        <v/>
      </c>
      <c r="AB544" s="79" t="str">
        <f>if($B544="","",if($L544=Dashboard!$C$3,"n/a","Currency:"&amp;$L544&amp;Dashboard!$C$3))</f>
        <v/>
      </c>
      <c r="AC544" s="88" t="str">
        <f t="shared" si="13"/>
        <v/>
      </c>
      <c r="AD544" s="89">
        <f t="shared" si="14"/>
        <v>0</v>
      </c>
      <c r="AE544" s="90">
        <f t="shared" si="15"/>
        <v>0</v>
      </c>
    </row>
    <row r="545">
      <c r="A545" s="1"/>
      <c r="B545" s="404"/>
      <c r="C545" s="405"/>
      <c r="D545" s="405"/>
      <c r="E545" s="405"/>
      <c r="F545" s="406"/>
      <c r="G545" s="44">
        <f t="shared" si="1"/>
        <v>0</v>
      </c>
      <c r="H545" s="93"/>
      <c r="I545" s="92"/>
      <c r="J545" s="95"/>
      <c r="K545" s="1"/>
      <c r="L545" s="50" t="str">
        <f t="array" ref="L545">if($B545="","",index(Setup!$C$52:$C$201,match($D545,Setup!$B$52:$B$201,0),0))</f>
        <v/>
      </c>
      <c r="M545" s="52" t="str">
        <f t="shared" si="2"/>
        <v/>
      </c>
      <c r="N545" s="58">
        <f t="shared" si="3"/>
        <v>0</v>
      </c>
      <c r="O545" s="64" t="str">
        <f t="shared" si="4"/>
        <v/>
      </c>
      <c r="P545" s="64">
        <f t="shared" si="5"/>
        <v>0</v>
      </c>
      <c r="Q545" s="64">
        <f t="shared" si="6"/>
        <v>0</v>
      </c>
      <c r="R545" s="68">
        <f t="shared" si="7"/>
        <v>0</v>
      </c>
      <c r="S545" s="68">
        <f t="shared" si="8"/>
        <v>0</v>
      </c>
      <c r="T545" s="71" t="str">
        <f t="shared" si="9"/>
        <v/>
      </c>
      <c r="U545" s="79" t="str">
        <f t="array" ref="U545">IF($B545="","",IF(INDEX('Your Portfolio Holdings'!$BW$7:$BW$156,match($D545,'Your Portfolio Holdings'!$B$7:$B$156,0),0)&gt;0,PRODUCT(IF(($D$5:$D$2004=$D545)*($C$5:$C$2004="Split")*($B$5:$B$2004&lt;=Dashboard!$C$2)*($B$5:$B$2004&gt;$B545),$J$5:$J$2004,1)),1))</f>
        <v/>
      </c>
      <c r="V545" s="79">
        <f t="shared" si="10"/>
        <v>0</v>
      </c>
      <c r="W545" s="79" t="str">
        <f t="array" ref="W545">IF($B545="","",IF(INDEX('Your Portfolio Holdings'!$BW$7:$BW$156,match($D545,'Your Portfolio Holdings'!$B$7:$B$156,0),0)&gt;0,PRODUCT(IF(($D$5:$D$2004=$D545)*($C$5:$C$2004="Split")*($B$5:$B$2004&lt;=Dashboard!$C$54)*($B$5:$B$2004&gt;$B545),$J$5:$J$2004,1)),1))</f>
        <v/>
      </c>
      <c r="X545" s="79">
        <f t="shared" si="11"/>
        <v>0</v>
      </c>
      <c r="Y545" s="79" t="str">
        <f t="array" ref="Y545">IF($B545="","",IF(INDEX('Your Portfolio Holdings'!$BW$7:$BW$156,match($D545,'Your Portfolio Holdings'!$B$7:$B$156,0),0)&gt;0,PRODUCT(IF(($D$5:$D$2004=$D545)*($C$5:$C$2004="Split")*($B$5:$B$2004&lt;=Dashboard!$C$55)*($B$5:$B$2004&gt;$B545),$J$5:$J$2004,1)),1))</f>
        <v/>
      </c>
      <c r="Z545" s="79">
        <f t="shared" si="12"/>
        <v>0</v>
      </c>
      <c r="AA545" s="79" t="str">
        <f>IF($B544="","",IF(AND($B545&gt;Dashboard!$C$54,$B545&lt;=Dashboard!$C$55,OR($C545="Buy",$C545="Sell",$C545="Dividend",$C545="Return of capital")),MAX(AA$5:AA544)+1,0))</f>
        <v/>
      </c>
      <c r="AB545" s="79" t="str">
        <f>if($B545="","",if($L545=Dashboard!$C$3,"n/a","Currency:"&amp;$L545&amp;Dashboard!$C$3))</f>
        <v/>
      </c>
      <c r="AC545" s="88" t="str">
        <f t="shared" si="13"/>
        <v/>
      </c>
      <c r="AD545" s="89">
        <f t="shared" si="14"/>
        <v>0</v>
      </c>
      <c r="AE545" s="90">
        <f t="shared" si="15"/>
        <v>0</v>
      </c>
    </row>
    <row r="546">
      <c r="A546" s="1"/>
      <c r="B546" s="404"/>
      <c r="C546" s="405"/>
      <c r="D546" s="405"/>
      <c r="E546" s="405"/>
      <c r="F546" s="406"/>
      <c r="G546" s="44">
        <f t="shared" si="1"/>
        <v>0</v>
      </c>
      <c r="H546" s="93"/>
      <c r="I546" s="92"/>
      <c r="J546" s="95"/>
      <c r="K546" s="1"/>
      <c r="L546" s="50" t="str">
        <f t="array" ref="L546">if($B546="","",index(Setup!$C$52:$C$201,match($D546,Setup!$B$52:$B$201,0),0))</f>
        <v/>
      </c>
      <c r="M546" s="52" t="str">
        <f t="shared" si="2"/>
        <v/>
      </c>
      <c r="N546" s="58">
        <f t="shared" si="3"/>
        <v>0</v>
      </c>
      <c r="O546" s="64" t="str">
        <f t="shared" si="4"/>
        <v/>
      </c>
      <c r="P546" s="64">
        <f t="shared" si="5"/>
        <v>0</v>
      </c>
      <c r="Q546" s="64">
        <f t="shared" si="6"/>
        <v>0</v>
      </c>
      <c r="R546" s="68">
        <f t="shared" si="7"/>
        <v>0</v>
      </c>
      <c r="S546" s="68">
        <f t="shared" si="8"/>
        <v>0</v>
      </c>
      <c r="T546" s="71" t="str">
        <f t="shared" si="9"/>
        <v/>
      </c>
      <c r="U546" s="79" t="str">
        <f t="array" ref="U546">IF($B546="","",IF(INDEX('Your Portfolio Holdings'!$BW$7:$BW$156,match($D546,'Your Portfolio Holdings'!$B$7:$B$156,0),0)&gt;0,PRODUCT(IF(($D$5:$D$2004=$D546)*($C$5:$C$2004="Split")*($B$5:$B$2004&lt;=Dashboard!$C$2)*($B$5:$B$2004&gt;$B546),$J$5:$J$2004,1)),1))</f>
        <v/>
      </c>
      <c r="V546" s="79">
        <f t="shared" si="10"/>
        <v>0</v>
      </c>
      <c r="W546" s="79" t="str">
        <f t="array" ref="W546">IF($B546="","",IF(INDEX('Your Portfolio Holdings'!$BW$7:$BW$156,match($D546,'Your Portfolio Holdings'!$B$7:$B$156,0),0)&gt;0,PRODUCT(IF(($D$5:$D$2004=$D546)*($C$5:$C$2004="Split")*($B$5:$B$2004&lt;=Dashboard!$C$54)*($B$5:$B$2004&gt;$B546),$J$5:$J$2004,1)),1))</f>
        <v/>
      </c>
      <c r="X546" s="79">
        <f t="shared" si="11"/>
        <v>0</v>
      </c>
      <c r="Y546" s="79" t="str">
        <f t="array" ref="Y546">IF($B546="","",IF(INDEX('Your Portfolio Holdings'!$BW$7:$BW$156,match($D546,'Your Portfolio Holdings'!$B$7:$B$156,0),0)&gt;0,PRODUCT(IF(($D$5:$D$2004=$D546)*($C$5:$C$2004="Split")*($B$5:$B$2004&lt;=Dashboard!$C$55)*($B$5:$B$2004&gt;$B546),$J$5:$J$2004,1)),1))</f>
        <v/>
      </c>
      <c r="Z546" s="79">
        <f t="shared" si="12"/>
        <v>0</v>
      </c>
      <c r="AA546" s="79" t="str">
        <f>IF($B545="","",IF(AND($B546&gt;Dashboard!$C$54,$B546&lt;=Dashboard!$C$55,OR($C546="Buy",$C546="Sell",$C546="Dividend",$C546="Return of capital")),MAX(AA$5:AA545)+1,0))</f>
        <v/>
      </c>
      <c r="AB546" s="79" t="str">
        <f>if($B546="","",if($L546=Dashboard!$C$3,"n/a","Currency:"&amp;$L546&amp;Dashboard!$C$3))</f>
        <v/>
      </c>
      <c r="AC546" s="88" t="str">
        <f t="shared" si="13"/>
        <v/>
      </c>
      <c r="AD546" s="89">
        <f t="shared" si="14"/>
        <v>0</v>
      </c>
      <c r="AE546" s="90">
        <f t="shared" si="15"/>
        <v>0</v>
      </c>
    </row>
    <row r="547">
      <c r="A547" s="1"/>
      <c r="B547" s="404"/>
      <c r="C547" s="405"/>
      <c r="D547" s="405"/>
      <c r="E547" s="405"/>
      <c r="F547" s="406"/>
      <c r="G547" s="44">
        <f t="shared" si="1"/>
        <v>0</v>
      </c>
      <c r="H547" s="93"/>
      <c r="I547" s="92"/>
      <c r="J547" s="95"/>
      <c r="K547" s="1"/>
      <c r="L547" s="50" t="str">
        <f t="array" ref="L547">if($B547="","",index(Setup!$C$52:$C$201,match($D547,Setup!$B$52:$B$201,0),0))</f>
        <v/>
      </c>
      <c r="M547" s="52" t="str">
        <f t="shared" si="2"/>
        <v/>
      </c>
      <c r="N547" s="58">
        <f t="shared" si="3"/>
        <v>0</v>
      </c>
      <c r="O547" s="64" t="str">
        <f t="shared" si="4"/>
        <v/>
      </c>
      <c r="P547" s="64">
        <f t="shared" si="5"/>
        <v>0</v>
      </c>
      <c r="Q547" s="64">
        <f t="shared" si="6"/>
        <v>0</v>
      </c>
      <c r="R547" s="68">
        <f t="shared" si="7"/>
        <v>0</v>
      </c>
      <c r="S547" s="68">
        <f t="shared" si="8"/>
        <v>0</v>
      </c>
      <c r="T547" s="71" t="str">
        <f t="shared" si="9"/>
        <v/>
      </c>
      <c r="U547" s="79" t="str">
        <f t="array" ref="U547">IF($B547="","",IF(INDEX('Your Portfolio Holdings'!$BW$7:$BW$156,match($D547,'Your Portfolio Holdings'!$B$7:$B$156,0),0)&gt;0,PRODUCT(IF(($D$5:$D$2004=$D547)*($C$5:$C$2004="Split")*($B$5:$B$2004&lt;=Dashboard!$C$2)*($B$5:$B$2004&gt;$B547),$J$5:$J$2004,1)),1))</f>
        <v/>
      </c>
      <c r="V547" s="79">
        <f t="shared" si="10"/>
        <v>0</v>
      </c>
      <c r="W547" s="79" t="str">
        <f t="array" ref="W547">IF($B547="","",IF(INDEX('Your Portfolio Holdings'!$BW$7:$BW$156,match($D547,'Your Portfolio Holdings'!$B$7:$B$156,0),0)&gt;0,PRODUCT(IF(($D$5:$D$2004=$D547)*($C$5:$C$2004="Split")*($B$5:$B$2004&lt;=Dashboard!$C$54)*($B$5:$B$2004&gt;$B547),$J$5:$J$2004,1)),1))</f>
        <v/>
      </c>
      <c r="X547" s="79">
        <f t="shared" si="11"/>
        <v>0</v>
      </c>
      <c r="Y547" s="79" t="str">
        <f t="array" ref="Y547">IF($B547="","",IF(INDEX('Your Portfolio Holdings'!$BW$7:$BW$156,match($D547,'Your Portfolio Holdings'!$B$7:$B$156,0),0)&gt;0,PRODUCT(IF(($D$5:$D$2004=$D547)*($C$5:$C$2004="Split")*($B$5:$B$2004&lt;=Dashboard!$C$55)*($B$5:$B$2004&gt;$B547),$J$5:$J$2004,1)),1))</f>
        <v/>
      </c>
      <c r="Z547" s="79">
        <f t="shared" si="12"/>
        <v>0</v>
      </c>
      <c r="AA547" s="79" t="str">
        <f>IF($B546="","",IF(AND($B547&gt;Dashboard!$C$54,$B547&lt;=Dashboard!$C$55,OR($C547="Buy",$C547="Sell",$C547="Dividend",$C547="Return of capital")),MAX(AA$5:AA546)+1,0))</f>
        <v/>
      </c>
      <c r="AB547" s="79" t="str">
        <f>if($B547="","",if($L547=Dashboard!$C$3,"n/a","Currency:"&amp;$L547&amp;Dashboard!$C$3))</f>
        <v/>
      </c>
      <c r="AC547" s="88" t="str">
        <f t="shared" si="13"/>
        <v/>
      </c>
      <c r="AD547" s="89">
        <f t="shared" si="14"/>
        <v>0</v>
      </c>
      <c r="AE547" s="90">
        <f t="shared" si="15"/>
        <v>0</v>
      </c>
    </row>
    <row r="548">
      <c r="A548" s="1"/>
      <c r="B548" s="404"/>
      <c r="C548" s="405"/>
      <c r="D548" s="405"/>
      <c r="E548" s="405"/>
      <c r="F548" s="406"/>
      <c r="G548" s="44">
        <f t="shared" si="1"/>
        <v>0</v>
      </c>
      <c r="H548" s="93"/>
      <c r="I548" s="92"/>
      <c r="J548" s="95"/>
      <c r="K548" s="1"/>
      <c r="L548" s="50" t="str">
        <f t="array" ref="L548">if($B548="","",index(Setup!$C$52:$C$201,match($D548,Setup!$B$52:$B$201,0),0))</f>
        <v/>
      </c>
      <c r="M548" s="52" t="str">
        <f t="shared" si="2"/>
        <v/>
      </c>
      <c r="N548" s="58">
        <f t="shared" si="3"/>
        <v>0</v>
      </c>
      <c r="O548" s="64" t="str">
        <f t="shared" si="4"/>
        <v/>
      </c>
      <c r="P548" s="64">
        <f t="shared" si="5"/>
        <v>0</v>
      </c>
      <c r="Q548" s="64">
        <f t="shared" si="6"/>
        <v>0</v>
      </c>
      <c r="R548" s="68">
        <f t="shared" si="7"/>
        <v>0</v>
      </c>
      <c r="S548" s="68">
        <f t="shared" si="8"/>
        <v>0</v>
      </c>
      <c r="T548" s="71" t="str">
        <f t="shared" si="9"/>
        <v/>
      </c>
      <c r="U548" s="79" t="str">
        <f t="array" ref="U548">IF($B548="","",IF(INDEX('Your Portfolio Holdings'!$BW$7:$BW$156,match($D548,'Your Portfolio Holdings'!$B$7:$B$156,0),0)&gt;0,PRODUCT(IF(($D$5:$D$2004=$D548)*($C$5:$C$2004="Split")*($B$5:$B$2004&lt;=Dashboard!$C$2)*($B$5:$B$2004&gt;$B548),$J$5:$J$2004,1)),1))</f>
        <v/>
      </c>
      <c r="V548" s="79">
        <f t="shared" si="10"/>
        <v>0</v>
      </c>
      <c r="W548" s="79" t="str">
        <f t="array" ref="W548">IF($B548="","",IF(INDEX('Your Portfolio Holdings'!$BW$7:$BW$156,match($D548,'Your Portfolio Holdings'!$B$7:$B$156,0),0)&gt;0,PRODUCT(IF(($D$5:$D$2004=$D548)*($C$5:$C$2004="Split")*($B$5:$B$2004&lt;=Dashboard!$C$54)*($B$5:$B$2004&gt;$B548),$J$5:$J$2004,1)),1))</f>
        <v/>
      </c>
      <c r="X548" s="79">
        <f t="shared" si="11"/>
        <v>0</v>
      </c>
      <c r="Y548" s="79" t="str">
        <f t="array" ref="Y548">IF($B548="","",IF(INDEX('Your Portfolio Holdings'!$BW$7:$BW$156,match($D548,'Your Portfolio Holdings'!$B$7:$B$156,0),0)&gt;0,PRODUCT(IF(($D$5:$D$2004=$D548)*($C$5:$C$2004="Split")*($B$5:$B$2004&lt;=Dashboard!$C$55)*($B$5:$B$2004&gt;$B548),$J$5:$J$2004,1)),1))</f>
        <v/>
      </c>
      <c r="Z548" s="79">
        <f t="shared" si="12"/>
        <v>0</v>
      </c>
      <c r="AA548" s="79" t="str">
        <f>IF($B547="","",IF(AND($B548&gt;Dashboard!$C$54,$B548&lt;=Dashboard!$C$55,OR($C548="Buy",$C548="Sell",$C548="Dividend",$C548="Return of capital")),MAX(AA$5:AA547)+1,0))</f>
        <v/>
      </c>
      <c r="AB548" s="79" t="str">
        <f>if($B548="","",if($L548=Dashboard!$C$3,"n/a","Currency:"&amp;$L548&amp;Dashboard!$C$3))</f>
        <v/>
      </c>
      <c r="AC548" s="88" t="str">
        <f t="shared" si="13"/>
        <v/>
      </c>
      <c r="AD548" s="89">
        <f t="shared" si="14"/>
        <v>0</v>
      </c>
      <c r="AE548" s="90">
        <f t="shared" si="15"/>
        <v>0</v>
      </c>
    </row>
    <row r="549">
      <c r="A549" s="1"/>
      <c r="B549" s="404"/>
      <c r="C549" s="405"/>
      <c r="D549" s="405"/>
      <c r="E549" s="405"/>
      <c r="F549" s="406"/>
      <c r="G549" s="44">
        <f t="shared" si="1"/>
        <v>0</v>
      </c>
      <c r="H549" s="93"/>
      <c r="I549" s="92"/>
      <c r="J549" s="95"/>
      <c r="K549" s="1"/>
      <c r="L549" s="50" t="str">
        <f t="array" ref="L549">if($B549="","",index(Setup!$C$52:$C$201,match($D549,Setup!$B$52:$B$201,0),0))</f>
        <v/>
      </c>
      <c r="M549" s="52" t="str">
        <f t="shared" si="2"/>
        <v/>
      </c>
      <c r="N549" s="58">
        <f t="shared" si="3"/>
        <v>0</v>
      </c>
      <c r="O549" s="64" t="str">
        <f t="shared" si="4"/>
        <v/>
      </c>
      <c r="P549" s="64">
        <f t="shared" si="5"/>
        <v>0</v>
      </c>
      <c r="Q549" s="64">
        <f t="shared" si="6"/>
        <v>0</v>
      </c>
      <c r="R549" s="68">
        <f t="shared" si="7"/>
        <v>0</v>
      </c>
      <c r="S549" s="68">
        <f t="shared" si="8"/>
        <v>0</v>
      </c>
      <c r="T549" s="71" t="str">
        <f t="shared" si="9"/>
        <v/>
      </c>
      <c r="U549" s="79" t="str">
        <f t="array" ref="U549">IF($B549="","",IF(INDEX('Your Portfolio Holdings'!$BW$7:$BW$156,match($D549,'Your Portfolio Holdings'!$B$7:$B$156,0),0)&gt;0,PRODUCT(IF(($D$5:$D$2004=$D549)*($C$5:$C$2004="Split")*($B$5:$B$2004&lt;=Dashboard!$C$2)*($B$5:$B$2004&gt;$B549),$J$5:$J$2004,1)),1))</f>
        <v/>
      </c>
      <c r="V549" s="79">
        <f t="shared" si="10"/>
        <v>0</v>
      </c>
      <c r="W549" s="79" t="str">
        <f t="array" ref="W549">IF($B549="","",IF(INDEX('Your Portfolio Holdings'!$BW$7:$BW$156,match($D549,'Your Portfolio Holdings'!$B$7:$B$156,0),0)&gt;0,PRODUCT(IF(($D$5:$D$2004=$D549)*($C$5:$C$2004="Split")*($B$5:$B$2004&lt;=Dashboard!$C$54)*($B$5:$B$2004&gt;$B549),$J$5:$J$2004,1)),1))</f>
        <v/>
      </c>
      <c r="X549" s="79">
        <f t="shared" si="11"/>
        <v>0</v>
      </c>
      <c r="Y549" s="79" t="str">
        <f t="array" ref="Y549">IF($B549="","",IF(INDEX('Your Portfolio Holdings'!$BW$7:$BW$156,match($D549,'Your Portfolio Holdings'!$B$7:$B$156,0),0)&gt;0,PRODUCT(IF(($D$5:$D$2004=$D549)*($C$5:$C$2004="Split")*($B$5:$B$2004&lt;=Dashboard!$C$55)*($B$5:$B$2004&gt;$B549),$J$5:$J$2004,1)),1))</f>
        <v/>
      </c>
      <c r="Z549" s="79">
        <f t="shared" si="12"/>
        <v>0</v>
      </c>
      <c r="AA549" s="79" t="str">
        <f>IF($B548="","",IF(AND($B549&gt;Dashboard!$C$54,$B549&lt;=Dashboard!$C$55,OR($C549="Buy",$C549="Sell",$C549="Dividend",$C549="Return of capital")),MAX(AA$5:AA548)+1,0))</f>
        <v/>
      </c>
      <c r="AB549" s="79" t="str">
        <f>if($B549="","",if($L549=Dashboard!$C$3,"n/a","Currency:"&amp;$L549&amp;Dashboard!$C$3))</f>
        <v/>
      </c>
      <c r="AC549" s="88" t="str">
        <f t="shared" si="13"/>
        <v/>
      </c>
      <c r="AD549" s="89">
        <f t="shared" si="14"/>
        <v>0</v>
      </c>
      <c r="AE549" s="90">
        <f t="shared" si="15"/>
        <v>0</v>
      </c>
    </row>
    <row r="550">
      <c r="A550" s="1"/>
      <c r="B550" s="404"/>
      <c r="C550" s="405"/>
      <c r="D550" s="405"/>
      <c r="E550" s="405"/>
      <c r="F550" s="406"/>
      <c r="G550" s="44">
        <f t="shared" si="1"/>
        <v>0</v>
      </c>
      <c r="H550" s="93"/>
      <c r="I550" s="92"/>
      <c r="J550" s="95"/>
      <c r="K550" s="1"/>
      <c r="L550" s="50" t="str">
        <f t="array" ref="L550">if($B550="","",index(Setup!$C$52:$C$201,match($D550,Setup!$B$52:$B$201,0),0))</f>
        <v/>
      </c>
      <c r="M550" s="52" t="str">
        <f t="shared" si="2"/>
        <v/>
      </c>
      <c r="N550" s="58">
        <f t="shared" si="3"/>
        <v>0</v>
      </c>
      <c r="O550" s="64" t="str">
        <f t="shared" si="4"/>
        <v/>
      </c>
      <c r="P550" s="64">
        <f t="shared" si="5"/>
        <v>0</v>
      </c>
      <c r="Q550" s="64">
        <f t="shared" si="6"/>
        <v>0</v>
      </c>
      <c r="R550" s="68">
        <f t="shared" si="7"/>
        <v>0</v>
      </c>
      <c r="S550" s="68">
        <f t="shared" si="8"/>
        <v>0</v>
      </c>
      <c r="T550" s="71" t="str">
        <f t="shared" si="9"/>
        <v/>
      </c>
      <c r="U550" s="79" t="str">
        <f t="array" ref="U550">IF($B550="","",IF(INDEX('Your Portfolio Holdings'!$BW$7:$BW$156,match($D550,'Your Portfolio Holdings'!$B$7:$B$156,0),0)&gt;0,PRODUCT(IF(($D$5:$D$2004=$D550)*($C$5:$C$2004="Split")*($B$5:$B$2004&lt;=Dashboard!$C$2)*($B$5:$B$2004&gt;$B550),$J$5:$J$2004,1)),1))</f>
        <v/>
      </c>
      <c r="V550" s="79">
        <f t="shared" si="10"/>
        <v>0</v>
      </c>
      <c r="W550" s="79" t="str">
        <f t="array" ref="W550">IF($B550="","",IF(INDEX('Your Portfolio Holdings'!$BW$7:$BW$156,match($D550,'Your Portfolio Holdings'!$B$7:$B$156,0),0)&gt;0,PRODUCT(IF(($D$5:$D$2004=$D550)*($C$5:$C$2004="Split")*($B$5:$B$2004&lt;=Dashboard!$C$54)*($B$5:$B$2004&gt;$B550),$J$5:$J$2004,1)),1))</f>
        <v/>
      </c>
      <c r="X550" s="79">
        <f t="shared" si="11"/>
        <v>0</v>
      </c>
      <c r="Y550" s="79" t="str">
        <f t="array" ref="Y550">IF($B550="","",IF(INDEX('Your Portfolio Holdings'!$BW$7:$BW$156,match($D550,'Your Portfolio Holdings'!$B$7:$B$156,0),0)&gt;0,PRODUCT(IF(($D$5:$D$2004=$D550)*($C$5:$C$2004="Split")*($B$5:$B$2004&lt;=Dashboard!$C$55)*($B$5:$B$2004&gt;$B550),$J$5:$J$2004,1)),1))</f>
        <v/>
      </c>
      <c r="Z550" s="79">
        <f t="shared" si="12"/>
        <v>0</v>
      </c>
      <c r="AA550" s="79" t="str">
        <f>IF($B549="","",IF(AND($B550&gt;Dashboard!$C$54,$B550&lt;=Dashboard!$C$55,OR($C550="Buy",$C550="Sell",$C550="Dividend",$C550="Return of capital")),MAX(AA$5:AA549)+1,0))</f>
        <v/>
      </c>
      <c r="AB550" s="79" t="str">
        <f>if($B550="","",if($L550=Dashboard!$C$3,"n/a","Currency:"&amp;$L550&amp;Dashboard!$C$3))</f>
        <v/>
      </c>
      <c r="AC550" s="88" t="str">
        <f t="shared" si="13"/>
        <v/>
      </c>
      <c r="AD550" s="89">
        <f t="shared" si="14"/>
        <v>0</v>
      </c>
      <c r="AE550" s="90">
        <f t="shared" si="15"/>
        <v>0</v>
      </c>
    </row>
    <row r="551">
      <c r="A551" s="1"/>
      <c r="B551" s="404"/>
      <c r="C551" s="405"/>
      <c r="D551" s="405"/>
      <c r="E551" s="405"/>
      <c r="F551" s="406"/>
      <c r="G551" s="44">
        <f t="shared" si="1"/>
        <v>0</v>
      </c>
      <c r="H551" s="93"/>
      <c r="I551" s="92"/>
      <c r="J551" s="95"/>
      <c r="K551" s="1"/>
      <c r="L551" s="50" t="str">
        <f t="array" ref="L551">if($B551="","",index(Setup!$C$52:$C$201,match($D551,Setup!$B$52:$B$201,0),0))</f>
        <v/>
      </c>
      <c r="M551" s="52" t="str">
        <f t="shared" si="2"/>
        <v/>
      </c>
      <c r="N551" s="58">
        <f t="shared" si="3"/>
        <v>0</v>
      </c>
      <c r="O551" s="64" t="str">
        <f t="shared" si="4"/>
        <v/>
      </c>
      <c r="P551" s="64">
        <f t="shared" si="5"/>
        <v>0</v>
      </c>
      <c r="Q551" s="64">
        <f t="shared" si="6"/>
        <v>0</v>
      </c>
      <c r="R551" s="68">
        <f t="shared" si="7"/>
        <v>0</v>
      </c>
      <c r="S551" s="68">
        <f t="shared" si="8"/>
        <v>0</v>
      </c>
      <c r="T551" s="71" t="str">
        <f t="shared" si="9"/>
        <v/>
      </c>
      <c r="U551" s="79" t="str">
        <f t="array" ref="U551">IF($B551="","",IF(INDEX('Your Portfolio Holdings'!$BW$7:$BW$156,match($D551,'Your Portfolio Holdings'!$B$7:$B$156,0),0)&gt;0,PRODUCT(IF(($D$5:$D$2004=$D551)*($C$5:$C$2004="Split")*($B$5:$B$2004&lt;=Dashboard!$C$2)*($B$5:$B$2004&gt;$B551),$J$5:$J$2004,1)),1))</f>
        <v/>
      </c>
      <c r="V551" s="79">
        <f t="shared" si="10"/>
        <v>0</v>
      </c>
      <c r="W551" s="79" t="str">
        <f t="array" ref="W551">IF($B551="","",IF(INDEX('Your Portfolio Holdings'!$BW$7:$BW$156,match($D551,'Your Portfolio Holdings'!$B$7:$B$156,0),0)&gt;0,PRODUCT(IF(($D$5:$D$2004=$D551)*($C$5:$C$2004="Split")*($B$5:$B$2004&lt;=Dashboard!$C$54)*($B$5:$B$2004&gt;$B551),$J$5:$J$2004,1)),1))</f>
        <v/>
      </c>
      <c r="X551" s="79">
        <f t="shared" si="11"/>
        <v>0</v>
      </c>
      <c r="Y551" s="79" t="str">
        <f t="array" ref="Y551">IF($B551="","",IF(INDEX('Your Portfolio Holdings'!$BW$7:$BW$156,match($D551,'Your Portfolio Holdings'!$B$7:$B$156,0),0)&gt;0,PRODUCT(IF(($D$5:$D$2004=$D551)*($C$5:$C$2004="Split")*($B$5:$B$2004&lt;=Dashboard!$C$55)*($B$5:$B$2004&gt;$B551),$J$5:$J$2004,1)),1))</f>
        <v/>
      </c>
      <c r="Z551" s="79">
        <f t="shared" si="12"/>
        <v>0</v>
      </c>
      <c r="AA551" s="79" t="str">
        <f>IF($B550="","",IF(AND($B551&gt;Dashboard!$C$54,$B551&lt;=Dashboard!$C$55,OR($C551="Buy",$C551="Sell",$C551="Dividend",$C551="Return of capital")),MAX(AA$5:AA550)+1,0))</f>
        <v/>
      </c>
      <c r="AB551" s="79" t="str">
        <f>if($B551="","",if($L551=Dashboard!$C$3,"n/a","Currency:"&amp;$L551&amp;Dashboard!$C$3))</f>
        <v/>
      </c>
      <c r="AC551" s="88" t="str">
        <f t="shared" si="13"/>
        <v/>
      </c>
      <c r="AD551" s="89">
        <f t="shared" si="14"/>
        <v>0</v>
      </c>
      <c r="AE551" s="90">
        <f t="shared" si="15"/>
        <v>0</v>
      </c>
    </row>
    <row r="552">
      <c r="A552" s="1"/>
      <c r="B552" s="404"/>
      <c r="C552" s="405"/>
      <c r="D552" s="405"/>
      <c r="E552" s="405"/>
      <c r="F552" s="406"/>
      <c r="G552" s="44">
        <f t="shared" si="1"/>
        <v>0</v>
      </c>
      <c r="H552" s="93"/>
      <c r="I552" s="92"/>
      <c r="J552" s="95"/>
      <c r="K552" s="1"/>
      <c r="L552" s="50" t="str">
        <f t="array" ref="L552">if($B552="","",index(Setup!$C$52:$C$201,match($D552,Setup!$B$52:$B$201,0),0))</f>
        <v/>
      </c>
      <c r="M552" s="52" t="str">
        <f t="shared" si="2"/>
        <v/>
      </c>
      <c r="N552" s="58">
        <f t="shared" si="3"/>
        <v>0</v>
      </c>
      <c r="O552" s="64" t="str">
        <f t="shared" si="4"/>
        <v/>
      </c>
      <c r="P552" s="64">
        <f t="shared" si="5"/>
        <v>0</v>
      </c>
      <c r="Q552" s="64">
        <f t="shared" si="6"/>
        <v>0</v>
      </c>
      <c r="R552" s="68">
        <f t="shared" si="7"/>
        <v>0</v>
      </c>
      <c r="S552" s="68">
        <f t="shared" si="8"/>
        <v>0</v>
      </c>
      <c r="T552" s="71" t="str">
        <f t="shared" si="9"/>
        <v/>
      </c>
      <c r="U552" s="79" t="str">
        <f t="array" ref="U552">IF($B552="","",IF(INDEX('Your Portfolio Holdings'!$BW$7:$BW$156,match($D552,'Your Portfolio Holdings'!$B$7:$B$156,0),0)&gt;0,PRODUCT(IF(($D$5:$D$2004=$D552)*($C$5:$C$2004="Split")*($B$5:$B$2004&lt;=Dashboard!$C$2)*($B$5:$B$2004&gt;$B552),$J$5:$J$2004,1)),1))</f>
        <v/>
      </c>
      <c r="V552" s="79">
        <f t="shared" si="10"/>
        <v>0</v>
      </c>
      <c r="W552" s="79" t="str">
        <f t="array" ref="W552">IF($B552="","",IF(INDEX('Your Portfolio Holdings'!$BW$7:$BW$156,match($D552,'Your Portfolio Holdings'!$B$7:$B$156,0),0)&gt;0,PRODUCT(IF(($D$5:$D$2004=$D552)*($C$5:$C$2004="Split")*($B$5:$B$2004&lt;=Dashboard!$C$54)*($B$5:$B$2004&gt;$B552),$J$5:$J$2004,1)),1))</f>
        <v/>
      </c>
      <c r="X552" s="79">
        <f t="shared" si="11"/>
        <v>0</v>
      </c>
      <c r="Y552" s="79" t="str">
        <f t="array" ref="Y552">IF($B552="","",IF(INDEX('Your Portfolio Holdings'!$BW$7:$BW$156,match($D552,'Your Portfolio Holdings'!$B$7:$B$156,0),0)&gt;0,PRODUCT(IF(($D$5:$D$2004=$D552)*($C$5:$C$2004="Split")*($B$5:$B$2004&lt;=Dashboard!$C$55)*($B$5:$B$2004&gt;$B552),$J$5:$J$2004,1)),1))</f>
        <v/>
      </c>
      <c r="Z552" s="79">
        <f t="shared" si="12"/>
        <v>0</v>
      </c>
      <c r="AA552" s="79" t="str">
        <f>IF($B551="","",IF(AND($B552&gt;Dashboard!$C$54,$B552&lt;=Dashboard!$C$55,OR($C552="Buy",$C552="Sell",$C552="Dividend",$C552="Return of capital")),MAX(AA$5:AA551)+1,0))</f>
        <v/>
      </c>
      <c r="AB552" s="79" t="str">
        <f>if($B552="","",if($L552=Dashboard!$C$3,"n/a","Currency:"&amp;$L552&amp;Dashboard!$C$3))</f>
        <v/>
      </c>
      <c r="AC552" s="88" t="str">
        <f t="shared" si="13"/>
        <v/>
      </c>
      <c r="AD552" s="89">
        <f t="shared" si="14"/>
        <v>0</v>
      </c>
      <c r="AE552" s="90">
        <f t="shared" si="15"/>
        <v>0</v>
      </c>
    </row>
    <row r="553">
      <c r="A553" s="1"/>
      <c r="B553" s="404"/>
      <c r="C553" s="405"/>
      <c r="D553" s="405"/>
      <c r="E553" s="405"/>
      <c r="F553" s="406"/>
      <c r="G553" s="44">
        <f t="shared" si="1"/>
        <v>0</v>
      </c>
      <c r="H553" s="93"/>
      <c r="I553" s="92"/>
      <c r="J553" s="95"/>
      <c r="K553" s="1"/>
      <c r="L553" s="50" t="str">
        <f t="array" ref="L553">if($B553="","",index(Setup!$C$52:$C$201,match($D553,Setup!$B$52:$B$201,0),0))</f>
        <v/>
      </c>
      <c r="M553" s="52" t="str">
        <f t="shared" si="2"/>
        <v/>
      </c>
      <c r="N553" s="58">
        <f t="shared" si="3"/>
        <v>0</v>
      </c>
      <c r="O553" s="64" t="str">
        <f t="shared" si="4"/>
        <v/>
      </c>
      <c r="P553" s="64">
        <f t="shared" si="5"/>
        <v>0</v>
      </c>
      <c r="Q553" s="64">
        <f t="shared" si="6"/>
        <v>0</v>
      </c>
      <c r="R553" s="68">
        <f t="shared" si="7"/>
        <v>0</v>
      </c>
      <c r="S553" s="68">
        <f t="shared" si="8"/>
        <v>0</v>
      </c>
      <c r="T553" s="71" t="str">
        <f t="shared" si="9"/>
        <v/>
      </c>
      <c r="U553" s="79" t="str">
        <f t="array" ref="U553">IF($B553="","",IF(INDEX('Your Portfolio Holdings'!$BW$7:$BW$156,match($D553,'Your Portfolio Holdings'!$B$7:$B$156,0),0)&gt;0,PRODUCT(IF(($D$5:$D$2004=$D553)*($C$5:$C$2004="Split")*($B$5:$B$2004&lt;=Dashboard!$C$2)*($B$5:$B$2004&gt;$B553),$J$5:$J$2004,1)),1))</f>
        <v/>
      </c>
      <c r="V553" s="79">
        <f t="shared" si="10"/>
        <v>0</v>
      </c>
      <c r="W553" s="79" t="str">
        <f t="array" ref="W553">IF($B553="","",IF(INDEX('Your Portfolio Holdings'!$BW$7:$BW$156,match($D553,'Your Portfolio Holdings'!$B$7:$B$156,0),0)&gt;0,PRODUCT(IF(($D$5:$D$2004=$D553)*($C$5:$C$2004="Split")*($B$5:$B$2004&lt;=Dashboard!$C$54)*($B$5:$B$2004&gt;$B553),$J$5:$J$2004,1)),1))</f>
        <v/>
      </c>
      <c r="X553" s="79">
        <f t="shared" si="11"/>
        <v>0</v>
      </c>
      <c r="Y553" s="79" t="str">
        <f t="array" ref="Y553">IF($B553="","",IF(INDEX('Your Portfolio Holdings'!$BW$7:$BW$156,match($D553,'Your Portfolio Holdings'!$B$7:$B$156,0),0)&gt;0,PRODUCT(IF(($D$5:$D$2004=$D553)*($C$5:$C$2004="Split")*($B$5:$B$2004&lt;=Dashboard!$C$55)*($B$5:$B$2004&gt;$B553),$J$5:$J$2004,1)),1))</f>
        <v/>
      </c>
      <c r="Z553" s="79">
        <f t="shared" si="12"/>
        <v>0</v>
      </c>
      <c r="AA553" s="79" t="str">
        <f>IF($B552="","",IF(AND($B553&gt;Dashboard!$C$54,$B553&lt;=Dashboard!$C$55,OR($C553="Buy",$C553="Sell",$C553="Dividend",$C553="Return of capital")),MAX(AA$5:AA552)+1,0))</f>
        <v/>
      </c>
      <c r="AB553" s="79" t="str">
        <f>if($B553="","",if($L553=Dashboard!$C$3,"n/a","Currency:"&amp;$L553&amp;Dashboard!$C$3))</f>
        <v/>
      </c>
      <c r="AC553" s="88" t="str">
        <f t="shared" si="13"/>
        <v/>
      </c>
      <c r="AD553" s="89">
        <f t="shared" si="14"/>
        <v>0</v>
      </c>
      <c r="AE553" s="90">
        <f t="shared" si="15"/>
        <v>0</v>
      </c>
    </row>
    <row r="554">
      <c r="A554" s="1"/>
      <c r="B554" s="404"/>
      <c r="C554" s="405"/>
      <c r="D554" s="405"/>
      <c r="E554" s="405"/>
      <c r="F554" s="406"/>
      <c r="G554" s="44">
        <f t="shared" si="1"/>
        <v>0</v>
      </c>
      <c r="H554" s="93"/>
      <c r="I554" s="92"/>
      <c r="J554" s="95"/>
      <c r="K554" s="1"/>
      <c r="L554" s="50" t="str">
        <f t="array" ref="L554">if($B554="","",index(Setup!$C$52:$C$201,match($D554,Setup!$B$52:$B$201,0),0))</f>
        <v/>
      </c>
      <c r="M554" s="52" t="str">
        <f t="shared" si="2"/>
        <v/>
      </c>
      <c r="N554" s="58">
        <f t="shared" si="3"/>
        <v>0</v>
      </c>
      <c r="O554" s="64" t="str">
        <f t="shared" si="4"/>
        <v/>
      </c>
      <c r="P554" s="64">
        <f t="shared" si="5"/>
        <v>0</v>
      </c>
      <c r="Q554" s="64">
        <f t="shared" si="6"/>
        <v>0</v>
      </c>
      <c r="R554" s="68">
        <f t="shared" si="7"/>
        <v>0</v>
      </c>
      <c r="S554" s="68">
        <f t="shared" si="8"/>
        <v>0</v>
      </c>
      <c r="T554" s="71" t="str">
        <f t="shared" si="9"/>
        <v/>
      </c>
      <c r="U554" s="79" t="str">
        <f t="array" ref="U554">IF($B554="","",IF(INDEX('Your Portfolio Holdings'!$BW$7:$BW$156,match($D554,'Your Portfolio Holdings'!$B$7:$B$156,0),0)&gt;0,PRODUCT(IF(($D$5:$D$2004=$D554)*($C$5:$C$2004="Split")*($B$5:$B$2004&lt;=Dashboard!$C$2)*($B$5:$B$2004&gt;$B554),$J$5:$J$2004,1)),1))</f>
        <v/>
      </c>
      <c r="V554" s="79">
        <f t="shared" si="10"/>
        <v>0</v>
      </c>
      <c r="W554" s="79" t="str">
        <f t="array" ref="W554">IF($B554="","",IF(INDEX('Your Portfolio Holdings'!$BW$7:$BW$156,match($D554,'Your Portfolio Holdings'!$B$7:$B$156,0),0)&gt;0,PRODUCT(IF(($D$5:$D$2004=$D554)*($C$5:$C$2004="Split")*($B$5:$B$2004&lt;=Dashboard!$C$54)*($B$5:$B$2004&gt;$B554),$J$5:$J$2004,1)),1))</f>
        <v/>
      </c>
      <c r="X554" s="79">
        <f t="shared" si="11"/>
        <v>0</v>
      </c>
      <c r="Y554" s="79" t="str">
        <f t="array" ref="Y554">IF($B554="","",IF(INDEX('Your Portfolio Holdings'!$BW$7:$BW$156,match($D554,'Your Portfolio Holdings'!$B$7:$B$156,0),0)&gt;0,PRODUCT(IF(($D$5:$D$2004=$D554)*($C$5:$C$2004="Split")*($B$5:$B$2004&lt;=Dashboard!$C$55)*($B$5:$B$2004&gt;$B554),$J$5:$J$2004,1)),1))</f>
        <v/>
      </c>
      <c r="Z554" s="79">
        <f t="shared" si="12"/>
        <v>0</v>
      </c>
      <c r="AA554" s="79" t="str">
        <f>IF($B553="","",IF(AND($B554&gt;Dashboard!$C$54,$B554&lt;=Dashboard!$C$55,OR($C554="Buy",$C554="Sell",$C554="Dividend",$C554="Return of capital")),MAX(AA$5:AA553)+1,0))</f>
        <v/>
      </c>
      <c r="AB554" s="79" t="str">
        <f>if($B554="","",if($L554=Dashboard!$C$3,"n/a","Currency:"&amp;$L554&amp;Dashboard!$C$3))</f>
        <v/>
      </c>
      <c r="AC554" s="88" t="str">
        <f t="shared" si="13"/>
        <v/>
      </c>
      <c r="AD554" s="89">
        <f t="shared" si="14"/>
        <v>0</v>
      </c>
      <c r="AE554" s="90">
        <f t="shared" si="15"/>
        <v>0</v>
      </c>
    </row>
    <row r="555">
      <c r="A555" s="1"/>
      <c r="B555" s="404"/>
      <c r="C555" s="405"/>
      <c r="D555" s="405"/>
      <c r="E555" s="405"/>
      <c r="F555" s="406"/>
      <c r="G555" s="44">
        <f t="shared" si="1"/>
        <v>0</v>
      </c>
      <c r="H555" s="93"/>
      <c r="I555" s="92"/>
      <c r="J555" s="95"/>
      <c r="K555" s="1"/>
      <c r="L555" s="50" t="str">
        <f t="array" ref="L555">if($B555="","",index(Setup!$C$52:$C$201,match($D555,Setup!$B$52:$B$201,0),0))</f>
        <v/>
      </c>
      <c r="M555" s="52" t="str">
        <f t="shared" si="2"/>
        <v/>
      </c>
      <c r="N555" s="58">
        <f t="shared" si="3"/>
        <v>0</v>
      </c>
      <c r="O555" s="64" t="str">
        <f t="shared" si="4"/>
        <v/>
      </c>
      <c r="P555" s="64">
        <f t="shared" si="5"/>
        <v>0</v>
      </c>
      <c r="Q555" s="64">
        <f t="shared" si="6"/>
        <v>0</v>
      </c>
      <c r="R555" s="68">
        <f t="shared" si="7"/>
        <v>0</v>
      </c>
      <c r="S555" s="68">
        <f t="shared" si="8"/>
        <v>0</v>
      </c>
      <c r="T555" s="71" t="str">
        <f t="shared" si="9"/>
        <v/>
      </c>
      <c r="U555" s="79" t="str">
        <f t="array" ref="U555">IF($B555="","",IF(INDEX('Your Portfolio Holdings'!$BW$7:$BW$156,match($D555,'Your Portfolio Holdings'!$B$7:$B$156,0),0)&gt;0,PRODUCT(IF(($D$5:$D$2004=$D555)*($C$5:$C$2004="Split")*($B$5:$B$2004&lt;=Dashboard!$C$2)*($B$5:$B$2004&gt;$B555),$J$5:$J$2004,1)),1))</f>
        <v/>
      </c>
      <c r="V555" s="79">
        <f t="shared" si="10"/>
        <v>0</v>
      </c>
      <c r="W555" s="79" t="str">
        <f t="array" ref="W555">IF($B555="","",IF(INDEX('Your Portfolio Holdings'!$BW$7:$BW$156,match($D555,'Your Portfolio Holdings'!$B$7:$B$156,0),0)&gt;0,PRODUCT(IF(($D$5:$D$2004=$D555)*($C$5:$C$2004="Split")*($B$5:$B$2004&lt;=Dashboard!$C$54)*($B$5:$B$2004&gt;$B555),$J$5:$J$2004,1)),1))</f>
        <v/>
      </c>
      <c r="X555" s="79">
        <f t="shared" si="11"/>
        <v>0</v>
      </c>
      <c r="Y555" s="79" t="str">
        <f t="array" ref="Y555">IF($B555="","",IF(INDEX('Your Portfolio Holdings'!$BW$7:$BW$156,match($D555,'Your Portfolio Holdings'!$B$7:$B$156,0),0)&gt;0,PRODUCT(IF(($D$5:$D$2004=$D555)*($C$5:$C$2004="Split")*($B$5:$B$2004&lt;=Dashboard!$C$55)*($B$5:$B$2004&gt;$B555),$J$5:$J$2004,1)),1))</f>
        <v/>
      </c>
      <c r="Z555" s="79">
        <f t="shared" si="12"/>
        <v>0</v>
      </c>
      <c r="AA555" s="79" t="str">
        <f>IF($B554="","",IF(AND($B555&gt;Dashboard!$C$54,$B555&lt;=Dashboard!$C$55,OR($C555="Buy",$C555="Sell",$C555="Dividend",$C555="Return of capital")),MAX(AA$5:AA554)+1,0))</f>
        <v/>
      </c>
      <c r="AB555" s="79" t="str">
        <f>if($B555="","",if($L555=Dashboard!$C$3,"n/a","Currency:"&amp;$L555&amp;Dashboard!$C$3))</f>
        <v/>
      </c>
      <c r="AC555" s="88" t="str">
        <f t="shared" si="13"/>
        <v/>
      </c>
      <c r="AD555" s="89">
        <f t="shared" si="14"/>
        <v>0</v>
      </c>
      <c r="AE555" s="90">
        <f t="shared" si="15"/>
        <v>0</v>
      </c>
    </row>
    <row r="556">
      <c r="A556" s="1"/>
      <c r="B556" s="404"/>
      <c r="C556" s="405"/>
      <c r="D556" s="405"/>
      <c r="E556" s="405"/>
      <c r="F556" s="406"/>
      <c r="G556" s="44">
        <f t="shared" si="1"/>
        <v>0</v>
      </c>
      <c r="H556" s="93"/>
      <c r="I556" s="92"/>
      <c r="J556" s="95"/>
      <c r="K556" s="1"/>
      <c r="L556" s="50" t="str">
        <f t="array" ref="L556">if($B556="","",index(Setup!$C$52:$C$201,match($D556,Setup!$B$52:$B$201,0),0))</f>
        <v/>
      </c>
      <c r="M556" s="52" t="str">
        <f t="shared" si="2"/>
        <v/>
      </c>
      <c r="N556" s="58">
        <f t="shared" si="3"/>
        <v>0</v>
      </c>
      <c r="O556" s="64" t="str">
        <f t="shared" si="4"/>
        <v/>
      </c>
      <c r="P556" s="64">
        <f t="shared" si="5"/>
        <v>0</v>
      </c>
      <c r="Q556" s="64">
        <f t="shared" si="6"/>
        <v>0</v>
      </c>
      <c r="R556" s="68">
        <f t="shared" si="7"/>
        <v>0</v>
      </c>
      <c r="S556" s="68">
        <f t="shared" si="8"/>
        <v>0</v>
      </c>
      <c r="T556" s="71" t="str">
        <f t="shared" si="9"/>
        <v/>
      </c>
      <c r="U556" s="79" t="str">
        <f t="array" ref="U556">IF($B556="","",IF(INDEX('Your Portfolio Holdings'!$BW$7:$BW$156,match($D556,'Your Portfolio Holdings'!$B$7:$B$156,0),0)&gt;0,PRODUCT(IF(($D$5:$D$2004=$D556)*($C$5:$C$2004="Split")*($B$5:$B$2004&lt;=Dashboard!$C$2)*($B$5:$B$2004&gt;$B556),$J$5:$J$2004,1)),1))</f>
        <v/>
      </c>
      <c r="V556" s="79">
        <f t="shared" si="10"/>
        <v>0</v>
      </c>
      <c r="W556" s="79" t="str">
        <f t="array" ref="W556">IF($B556="","",IF(INDEX('Your Portfolio Holdings'!$BW$7:$BW$156,match($D556,'Your Portfolio Holdings'!$B$7:$B$156,0),0)&gt;0,PRODUCT(IF(($D$5:$D$2004=$D556)*($C$5:$C$2004="Split")*($B$5:$B$2004&lt;=Dashboard!$C$54)*($B$5:$B$2004&gt;$B556),$J$5:$J$2004,1)),1))</f>
        <v/>
      </c>
      <c r="X556" s="79">
        <f t="shared" si="11"/>
        <v>0</v>
      </c>
      <c r="Y556" s="79" t="str">
        <f t="array" ref="Y556">IF($B556="","",IF(INDEX('Your Portfolio Holdings'!$BW$7:$BW$156,match($D556,'Your Portfolio Holdings'!$B$7:$B$156,0),0)&gt;0,PRODUCT(IF(($D$5:$D$2004=$D556)*($C$5:$C$2004="Split")*($B$5:$B$2004&lt;=Dashboard!$C$55)*($B$5:$B$2004&gt;$B556),$J$5:$J$2004,1)),1))</f>
        <v/>
      </c>
      <c r="Z556" s="79">
        <f t="shared" si="12"/>
        <v>0</v>
      </c>
      <c r="AA556" s="79" t="str">
        <f>IF($B555="","",IF(AND($B556&gt;Dashboard!$C$54,$B556&lt;=Dashboard!$C$55,OR($C556="Buy",$C556="Sell",$C556="Dividend",$C556="Return of capital")),MAX(AA$5:AA555)+1,0))</f>
        <v/>
      </c>
      <c r="AB556" s="79" t="str">
        <f>if($B556="","",if($L556=Dashboard!$C$3,"n/a","Currency:"&amp;$L556&amp;Dashboard!$C$3))</f>
        <v/>
      </c>
      <c r="AC556" s="88" t="str">
        <f t="shared" si="13"/>
        <v/>
      </c>
      <c r="AD556" s="89">
        <f t="shared" si="14"/>
        <v>0</v>
      </c>
      <c r="AE556" s="90">
        <f t="shared" si="15"/>
        <v>0</v>
      </c>
    </row>
    <row r="557">
      <c r="A557" s="1"/>
      <c r="B557" s="404"/>
      <c r="C557" s="405"/>
      <c r="D557" s="405"/>
      <c r="E557" s="405"/>
      <c r="F557" s="406"/>
      <c r="G557" s="44">
        <f t="shared" si="1"/>
        <v>0</v>
      </c>
      <c r="H557" s="93"/>
      <c r="I557" s="92"/>
      <c r="J557" s="95"/>
      <c r="K557" s="1"/>
      <c r="L557" s="50" t="str">
        <f t="array" ref="L557">if($B557="","",index(Setup!$C$52:$C$201,match($D557,Setup!$B$52:$B$201,0),0))</f>
        <v/>
      </c>
      <c r="M557" s="52" t="str">
        <f t="shared" si="2"/>
        <v/>
      </c>
      <c r="N557" s="58">
        <f t="shared" si="3"/>
        <v>0</v>
      </c>
      <c r="O557" s="64" t="str">
        <f t="shared" si="4"/>
        <v/>
      </c>
      <c r="P557" s="64">
        <f t="shared" si="5"/>
        <v>0</v>
      </c>
      <c r="Q557" s="64">
        <f t="shared" si="6"/>
        <v>0</v>
      </c>
      <c r="R557" s="68">
        <f t="shared" si="7"/>
        <v>0</v>
      </c>
      <c r="S557" s="68">
        <f t="shared" si="8"/>
        <v>0</v>
      </c>
      <c r="T557" s="71" t="str">
        <f t="shared" si="9"/>
        <v/>
      </c>
      <c r="U557" s="79" t="str">
        <f t="array" ref="U557">IF($B557="","",IF(INDEX('Your Portfolio Holdings'!$BW$7:$BW$156,match($D557,'Your Portfolio Holdings'!$B$7:$B$156,0),0)&gt;0,PRODUCT(IF(($D$5:$D$2004=$D557)*($C$5:$C$2004="Split")*($B$5:$B$2004&lt;=Dashboard!$C$2)*($B$5:$B$2004&gt;$B557),$J$5:$J$2004,1)),1))</f>
        <v/>
      </c>
      <c r="V557" s="79">
        <f t="shared" si="10"/>
        <v>0</v>
      </c>
      <c r="W557" s="79" t="str">
        <f t="array" ref="W557">IF($B557="","",IF(INDEX('Your Portfolio Holdings'!$BW$7:$BW$156,match($D557,'Your Portfolio Holdings'!$B$7:$B$156,0),0)&gt;0,PRODUCT(IF(($D$5:$D$2004=$D557)*($C$5:$C$2004="Split")*($B$5:$B$2004&lt;=Dashboard!$C$54)*($B$5:$B$2004&gt;$B557),$J$5:$J$2004,1)),1))</f>
        <v/>
      </c>
      <c r="X557" s="79">
        <f t="shared" si="11"/>
        <v>0</v>
      </c>
      <c r="Y557" s="79" t="str">
        <f t="array" ref="Y557">IF($B557="","",IF(INDEX('Your Portfolio Holdings'!$BW$7:$BW$156,match($D557,'Your Portfolio Holdings'!$B$7:$B$156,0),0)&gt;0,PRODUCT(IF(($D$5:$D$2004=$D557)*($C$5:$C$2004="Split")*($B$5:$B$2004&lt;=Dashboard!$C$55)*($B$5:$B$2004&gt;$B557),$J$5:$J$2004,1)),1))</f>
        <v/>
      </c>
      <c r="Z557" s="79">
        <f t="shared" si="12"/>
        <v>0</v>
      </c>
      <c r="AA557" s="79" t="str">
        <f>IF($B556="","",IF(AND($B557&gt;Dashboard!$C$54,$B557&lt;=Dashboard!$C$55,OR($C557="Buy",$C557="Sell",$C557="Dividend",$C557="Return of capital")),MAX(AA$5:AA556)+1,0))</f>
        <v/>
      </c>
      <c r="AB557" s="79" t="str">
        <f>if($B557="","",if($L557=Dashboard!$C$3,"n/a","Currency:"&amp;$L557&amp;Dashboard!$C$3))</f>
        <v/>
      </c>
      <c r="AC557" s="88" t="str">
        <f t="shared" si="13"/>
        <v/>
      </c>
      <c r="AD557" s="89">
        <f t="shared" si="14"/>
        <v>0</v>
      </c>
      <c r="AE557" s="90">
        <f t="shared" si="15"/>
        <v>0</v>
      </c>
    </row>
    <row r="558">
      <c r="A558" s="1"/>
      <c r="B558" s="404"/>
      <c r="C558" s="405"/>
      <c r="D558" s="405"/>
      <c r="E558" s="405"/>
      <c r="F558" s="406"/>
      <c r="G558" s="44">
        <f t="shared" si="1"/>
        <v>0</v>
      </c>
      <c r="H558" s="93"/>
      <c r="I558" s="92"/>
      <c r="J558" s="95"/>
      <c r="K558" s="1"/>
      <c r="L558" s="50" t="str">
        <f t="array" ref="L558">if($B558="","",index(Setup!$C$52:$C$201,match($D558,Setup!$B$52:$B$201,0),0))</f>
        <v/>
      </c>
      <c r="M558" s="52" t="str">
        <f t="shared" si="2"/>
        <v/>
      </c>
      <c r="N558" s="58">
        <f t="shared" si="3"/>
        <v>0</v>
      </c>
      <c r="O558" s="64" t="str">
        <f t="shared" si="4"/>
        <v/>
      </c>
      <c r="P558" s="64">
        <f t="shared" si="5"/>
        <v>0</v>
      </c>
      <c r="Q558" s="64">
        <f t="shared" si="6"/>
        <v>0</v>
      </c>
      <c r="R558" s="68">
        <f t="shared" si="7"/>
        <v>0</v>
      </c>
      <c r="S558" s="68">
        <f t="shared" si="8"/>
        <v>0</v>
      </c>
      <c r="T558" s="71" t="str">
        <f t="shared" si="9"/>
        <v/>
      </c>
      <c r="U558" s="79" t="str">
        <f t="array" ref="U558">IF($B558="","",IF(INDEX('Your Portfolio Holdings'!$BW$7:$BW$156,match($D558,'Your Portfolio Holdings'!$B$7:$B$156,0),0)&gt;0,PRODUCT(IF(($D$5:$D$2004=$D558)*($C$5:$C$2004="Split")*($B$5:$B$2004&lt;=Dashboard!$C$2)*($B$5:$B$2004&gt;$B558),$J$5:$J$2004,1)),1))</f>
        <v/>
      </c>
      <c r="V558" s="79">
        <f t="shared" si="10"/>
        <v>0</v>
      </c>
      <c r="W558" s="79" t="str">
        <f t="array" ref="W558">IF($B558="","",IF(INDEX('Your Portfolio Holdings'!$BW$7:$BW$156,match($D558,'Your Portfolio Holdings'!$B$7:$B$156,0),0)&gt;0,PRODUCT(IF(($D$5:$D$2004=$D558)*($C$5:$C$2004="Split")*($B$5:$B$2004&lt;=Dashboard!$C$54)*($B$5:$B$2004&gt;$B558),$J$5:$J$2004,1)),1))</f>
        <v/>
      </c>
      <c r="X558" s="79">
        <f t="shared" si="11"/>
        <v>0</v>
      </c>
      <c r="Y558" s="79" t="str">
        <f t="array" ref="Y558">IF($B558="","",IF(INDEX('Your Portfolio Holdings'!$BW$7:$BW$156,match($D558,'Your Portfolio Holdings'!$B$7:$B$156,0),0)&gt;0,PRODUCT(IF(($D$5:$D$2004=$D558)*($C$5:$C$2004="Split")*($B$5:$B$2004&lt;=Dashboard!$C$55)*($B$5:$B$2004&gt;$B558),$J$5:$J$2004,1)),1))</f>
        <v/>
      </c>
      <c r="Z558" s="79">
        <f t="shared" si="12"/>
        <v>0</v>
      </c>
      <c r="AA558" s="79" t="str">
        <f>IF($B557="","",IF(AND($B558&gt;Dashboard!$C$54,$B558&lt;=Dashboard!$C$55,OR($C558="Buy",$C558="Sell",$C558="Dividend",$C558="Return of capital")),MAX(AA$5:AA557)+1,0))</f>
        <v/>
      </c>
      <c r="AB558" s="79" t="str">
        <f>if($B558="","",if($L558=Dashboard!$C$3,"n/a","Currency:"&amp;$L558&amp;Dashboard!$C$3))</f>
        <v/>
      </c>
      <c r="AC558" s="88" t="str">
        <f t="shared" si="13"/>
        <v/>
      </c>
      <c r="AD558" s="89">
        <f t="shared" si="14"/>
        <v>0</v>
      </c>
      <c r="AE558" s="90">
        <f t="shared" si="15"/>
        <v>0</v>
      </c>
    </row>
    <row r="559">
      <c r="A559" s="1"/>
      <c r="B559" s="404"/>
      <c r="C559" s="405"/>
      <c r="D559" s="405"/>
      <c r="E559" s="405"/>
      <c r="F559" s="406"/>
      <c r="G559" s="44">
        <f t="shared" si="1"/>
        <v>0</v>
      </c>
      <c r="H559" s="93"/>
      <c r="I559" s="92"/>
      <c r="J559" s="95"/>
      <c r="K559" s="1"/>
      <c r="L559" s="50" t="str">
        <f t="array" ref="L559">if($B559="","",index(Setup!$C$52:$C$201,match($D559,Setup!$B$52:$B$201,0),0))</f>
        <v/>
      </c>
      <c r="M559" s="52" t="str">
        <f t="shared" si="2"/>
        <v/>
      </c>
      <c r="N559" s="58">
        <f t="shared" si="3"/>
        <v>0</v>
      </c>
      <c r="O559" s="64" t="str">
        <f t="shared" si="4"/>
        <v/>
      </c>
      <c r="P559" s="64">
        <f t="shared" si="5"/>
        <v>0</v>
      </c>
      <c r="Q559" s="64">
        <f t="shared" si="6"/>
        <v>0</v>
      </c>
      <c r="R559" s="68">
        <f t="shared" si="7"/>
        <v>0</v>
      </c>
      <c r="S559" s="68">
        <f t="shared" si="8"/>
        <v>0</v>
      </c>
      <c r="T559" s="71" t="str">
        <f t="shared" si="9"/>
        <v/>
      </c>
      <c r="U559" s="79" t="str">
        <f t="array" ref="U559">IF($B559="","",IF(INDEX('Your Portfolio Holdings'!$BW$7:$BW$156,match($D559,'Your Portfolio Holdings'!$B$7:$B$156,0),0)&gt;0,PRODUCT(IF(($D$5:$D$2004=$D559)*($C$5:$C$2004="Split")*($B$5:$B$2004&lt;=Dashboard!$C$2)*($B$5:$B$2004&gt;$B559),$J$5:$J$2004,1)),1))</f>
        <v/>
      </c>
      <c r="V559" s="79">
        <f t="shared" si="10"/>
        <v>0</v>
      </c>
      <c r="W559" s="79" t="str">
        <f t="array" ref="W559">IF($B559="","",IF(INDEX('Your Portfolio Holdings'!$BW$7:$BW$156,match($D559,'Your Portfolio Holdings'!$B$7:$B$156,0),0)&gt;0,PRODUCT(IF(($D$5:$D$2004=$D559)*($C$5:$C$2004="Split")*($B$5:$B$2004&lt;=Dashboard!$C$54)*($B$5:$B$2004&gt;$B559),$J$5:$J$2004,1)),1))</f>
        <v/>
      </c>
      <c r="X559" s="79">
        <f t="shared" si="11"/>
        <v>0</v>
      </c>
      <c r="Y559" s="79" t="str">
        <f t="array" ref="Y559">IF($B559="","",IF(INDEX('Your Portfolio Holdings'!$BW$7:$BW$156,match($D559,'Your Portfolio Holdings'!$B$7:$B$156,0),0)&gt;0,PRODUCT(IF(($D$5:$D$2004=$D559)*($C$5:$C$2004="Split")*($B$5:$B$2004&lt;=Dashboard!$C$55)*($B$5:$B$2004&gt;$B559),$J$5:$J$2004,1)),1))</f>
        <v/>
      </c>
      <c r="Z559" s="79">
        <f t="shared" si="12"/>
        <v>0</v>
      </c>
      <c r="AA559" s="79" t="str">
        <f>IF($B558="","",IF(AND($B559&gt;Dashboard!$C$54,$B559&lt;=Dashboard!$C$55,OR($C559="Buy",$C559="Sell",$C559="Dividend",$C559="Return of capital")),MAX(AA$5:AA558)+1,0))</f>
        <v/>
      </c>
      <c r="AB559" s="79" t="str">
        <f>if($B559="","",if($L559=Dashboard!$C$3,"n/a","Currency:"&amp;$L559&amp;Dashboard!$C$3))</f>
        <v/>
      </c>
      <c r="AC559" s="88" t="str">
        <f t="shared" si="13"/>
        <v/>
      </c>
      <c r="AD559" s="89">
        <f t="shared" si="14"/>
        <v>0</v>
      </c>
      <c r="AE559" s="90">
        <f t="shared" si="15"/>
        <v>0</v>
      </c>
    </row>
    <row r="560">
      <c r="A560" s="1"/>
      <c r="B560" s="404"/>
      <c r="C560" s="405"/>
      <c r="D560" s="405"/>
      <c r="E560" s="405"/>
      <c r="F560" s="406"/>
      <c r="G560" s="44">
        <f t="shared" si="1"/>
        <v>0</v>
      </c>
      <c r="H560" s="93"/>
      <c r="I560" s="92"/>
      <c r="J560" s="95"/>
      <c r="K560" s="1"/>
      <c r="L560" s="50" t="str">
        <f t="array" ref="L560">if($B560="","",index(Setup!$C$52:$C$201,match($D560,Setup!$B$52:$B$201,0),0))</f>
        <v/>
      </c>
      <c r="M560" s="52" t="str">
        <f t="shared" si="2"/>
        <v/>
      </c>
      <c r="N560" s="58">
        <f t="shared" si="3"/>
        <v>0</v>
      </c>
      <c r="O560" s="64" t="str">
        <f t="shared" si="4"/>
        <v/>
      </c>
      <c r="P560" s="64">
        <f t="shared" si="5"/>
        <v>0</v>
      </c>
      <c r="Q560" s="64">
        <f t="shared" si="6"/>
        <v>0</v>
      </c>
      <c r="R560" s="68">
        <f t="shared" si="7"/>
        <v>0</v>
      </c>
      <c r="S560" s="68">
        <f t="shared" si="8"/>
        <v>0</v>
      </c>
      <c r="T560" s="71" t="str">
        <f t="shared" si="9"/>
        <v/>
      </c>
      <c r="U560" s="79" t="str">
        <f t="array" ref="U560">IF($B560="","",IF(INDEX('Your Portfolio Holdings'!$BW$7:$BW$156,match($D560,'Your Portfolio Holdings'!$B$7:$B$156,0),0)&gt;0,PRODUCT(IF(($D$5:$D$2004=$D560)*($C$5:$C$2004="Split")*($B$5:$B$2004&lt;=Dashboard!$C$2)*($B$5:$B$2004&gt;$B560),$J$5:$J$2004,1)),1))</f>
        <v/>
      </c>
      <c r="V560" s="79">
        <f t="shared" si="10"/>
        <v>0</v>
      </c>
      <c r="W560" s="79" t="str">
        <f t="array" ref="W560">IF($B560="","",IF(INDEX('Your Portfolio Holdings'!$BW$7:$BW$156,match($D560,'Your Portfolio Holdings'!$B$7:$B$156,0),0)&gt;0,PRODUCT(IF(($D$5:$D$2004=$D560)*($C$5:$C$2004="Split")*($B$5:$B$2004&lt;=Dashboard!$C$54)*($B$5:$B$2004&gt;$B560),$J$5:$J$2004,1)),1))</f>
        <v/>
      </c>
      <c r="X560" s="79">
        <f t="shared" si="11"/>
        <v>0</v>
      </c>
      <c r="Y560" s="79" t="str">
        <f t="array" ref="Y560">IF($B560="","",IF(INDEX('Your Portfolio Holdings'!$BW$7:$BW$156,match($D560,'Your Portfolio Holdings'!$B$7:$B$156,0),0)&gt;0,PRODUCT(IF(($D$5:$D$2004=$D560)*($C$5:$C$2004="Split")*($B$5:$B$2004&lt;=Dashboard!$C$55)*($B$5:$B$2004&gt;$B560),$J$5:$J$2004,1)),1))</f>
        <v/>
      </c>
      <c r="Z560" s="79">
        <f t="shared" si="12"/>
        <v>0</v>
      </c>
      <c r="AA560" s="79" t="str">
        <f>IF($B559="","",IF(AND($B560&gt;Dashboard!$C$54,$B560&lt;=Dashboard!$C$55,OR($C560="Buy",$C560="Sell",$C560="Dividend",$C560="Return of capital")),MAX(AA$5:AA559)+1,0))</f>
        <v/>
      </c>
      <c r="AB560" s="79" t="str">
        <f>if($B560="","",if($L560=Dashboard!$C$3,"n/a","Currency:"&amp;$L560&amp;Dashboard!$C$3))</f>
        <v/>
      </c>
      <c r="AC560" s="88" t="str">
        <f t="shared" si="13"/>
        <v/>
      </c>
      <c r="AD560" s="89">
        <f t="shared" si="14"/>
        <v>0</v>
      </c>
      <c r="AE560" s="90">
        <f t="shared" si="15"/>
        <v>0</v>
      </c>
    </row>
    <row r="561">
      <c r="A561" s="1"/>
      <c r="B561" s="404"/>
      <c r="C561" s="405"/>
      <c r="D561" s="405"/>
      <c r="E561" s="405"/>
      <c r="F561" s="406"/>
      <c r="G561" s="44">
        <f t="shared" si="1"/>
        <v>0</v>
      </c>
      <c r="H561" s="93"/>
      <c r="I561" s="92"/>
      <c r="J561" s="95"/>
      <c r="K561" s="1"/>
      <c r="L561" s="50" t="str">
        <f t="array" ref="L561">if($B561="","",index(Setup!$C$52:$C$201,match($D561,Setup!$B$52:$B$201,0),0))</f>
        <v/>
      </c>
      <c r="M561" s="52" t="str">
        <f t="shared" si="2"/>
        <v/>
      </c>
      <c r="N561" s="58">
        <f t="shared" si="3"/>
        <v>0</v>
      </c>
      <c r="O561" s="64" t="str">
        <f t="shared" si="4"/>
        <v/>
      </c>
      <c r="P561" s="64">
        <f t="shared" si="5"/>
        <v>0</v>
      </c>
      <c r="Q561" s="64">
        <f t="shared" si="6"/>
        <v>0</v>
      </c>
      <c r="R561" s="68">
        <f t="shared" si="7"/>
        <v>0</v>
      </c>
      <c r="S561" s="68">
        <f t="shared" si="8"/>
        <v>0</v>
      </c>
      <c r="T561" s="71" t="str">
        <f t="shared" si="9"/>
        <v/>
      </c>
      <c r="U561" s="79" t="str">
        <f t="array" ref="U561">IF($B561="","",IF(INDEX('Your Portfolio Holdings'!$BW$7:$BW$156,match($D561,'Your Portfolio Holdings'!$B$7:$B$156,0),0)&gt;0,PRODUCT(IF(($D$5:$D$2004=$D561)*($C$5:$C$2004="Split")*($B$5:$B$2004&lt;=Dashboard!$C$2)*($B$5:$B$2004&gt;$B561),$J$5:$J$2004,1)),1))</f>
        <v/>
      </c>
      <c r="V561" s="79">
        <f t="shared" si="10"/>
        <v>0</v>
      </c>
      <c r="W561" s="79" t="str">
        <f t="array" ref="W561">IF($B561="","",IF(INDEX('Your Portfolio Holdings'!$BW$7:$BW$156,match($D561,'Your Portfolio Holdings'!$B$7:$B$156,0),0)&gt;0,PRODUCT(IF(($D$5:$D$2004=$D561)*($C$5:$C$2004="Split")*($B$5:$B$2004&lt;=Dashboard!$C$54)*($B$5:$B$2004&gt;$B561),$J$5:$J$2004,1)),1))</f>
        <v/>
      </c>
      <c r="X561" s="79">
        <f t="shared" si="11"/>
        <v>0</v>
      </c>
      <c r="Y561" s="79" t="str">
        <f t="array" ref="Y561">IF($B561="","",IF(INDEX('Your Portfolio Holdings'!$BW$7:$BW$156,match($D561,'Your Portfolio Holdings'!$B$7:$B$156,0),0)&gt;0,PRODUCT(IF(($D$5:$D$2004=$D561)*($C$5:$C$2004="Split")*($B$5:$B$2004&lt;=Dashboard!$C$55)*($B$5:$B$2004&gt;$B561),$J$5:$J$2004,1)),1))</f>
        <v/>
      </c>
      <c r="Z561" s="79">
        <f t="shared" si="12"/>
        <v>0</v>
      </c>
      <c r="AA561" s="79" t="str">
        <f>IF($B560="","",IF(AND($B561&gt;Dashboard!$C$54,$B561&lt;=Dashboard!$C$55,OR($C561="Buy",$C561="Sell",$C561="Dividend",$C561="Return of capital")),MAX(AA$5:AA560)+1,0))</f>
        <v/>
      </c>
      <c r="AB561" s="79" t="str">
        <f>if($B561="","",if($L561=Dashboard!$C$3,"n/a","Currency:"&amp;$L561&amp;Dashboard!$C$3))</f>
        <v/>
      </c>
      <c r="AC561" s="88" t="str">
        <f t="shared" si="13"/>
        <v/>
      </c>
      <c r="AD561" s="89">
        <f t="shared" si="14"/>
        <v>0</v>
      </c>
      <c r="AE561" s="90">
        <f t="shared" si="15"/>
        <v>0</v>
      </c>
    </row>
    <row r="562">
      <c r="A562" s="1"/>
      <c r="B562" s="404"/>
      <c r="C562" s="405"/>
      <c r="D562" s="405"/>
      <c r="E562" s="405"/>
      <c r="F562" s="406"/>
      <c r="G562" s="44">
        <f t="shared" si="1"/>
        <v>0</v>
      </c>
      <c r="H562" s="93"/>
      <c r="I562" s="92"/>
      <c r="J562" s="95"/>
      <c r="K562" s="1"/>
      <c r="L562" s="50" t="str">
        <f t="array" ref="L562">if($B562="","",index(Setup!$C$52:$C$201,match($D562,Setup!$B$52:$B$201,0),0))</f>
        <v/>
      </c>
      <c r="M562" s="52" t="str">
        <f t="shared" si="2"/>
        <v/>
      </c>
      <c r="N562" s="58">
        <f t="shared" si="3"/>
        <v>0</v>
      </c>
      <c r="O562" s="64" t="str">
        <f t="shared" si="4"/>
        <v/>
      </c>
      <c r="P562" s="64">
        <f t="shared" si="5"/>
        <v>0</v>
      </c>
      <c r="Q562" s="64">
        <f t="shared" si="6"/>
        <v>0</v>
      </c>
      <c r="R562" s="68">
        <f t="shared" si="7"/>
        <v>0</v>
      </c>
      <c r="S562" s="68">
        <f t="shared" si="8"/>
        <v>0</v>
      </c>
      <c r="T562" s="71" t="str">
        <f t="shared" si="9"/>
        <v/>
      </c>
      <c r="U562" s="79" t="str">
        <f t="array" ref="U562">IF($B562="","",IF(INDEX('Your Portfolio Holdings'!$BW$7:$BW$156,match($D562,'Your Portfolio Holdings'!$B$7:$B$156,0),0)&gt;0,PRODUCT(IF(($D$5:$D$2004=$D562)*($C$5:$C$2004="Split")*($B$5:$B$2004&lt;=Dashboard!$C$2)*($B$5:$B$2004&gt;$B562),$J$5:$J$2004,1)),1))</f>
        <v/>
      </c>
      <c r="V562" s="79">
        <f t="shared" si="10"/>
        <v>0</v>
      </c>
      <c r="W562" s="79" t="str">
        <f t="array" ref="W562">IF($B562="","",IF(INDEX('Your Portfolio Holdings'!$BW$7:$BW$156,match($D562,'Your Portfolio Holdings'!$B$7:$B$156,0),0)&gt;0,PRODUCT(IF(($D$5:$D$2004=$D562)*($C$5:$C$2004="Split")*($B$5:$B$2004&lt;=Dashboard!$C$54)*($B$5:$B$2004&gt;$B562),$J$5:$J$2004,1)),1))</f>
        <v/>
      </c>
      <c r="X562" s="79">
        <f t="shared" si="11"/>
        <v>0</v>
      </c>
      <c r="Y562" s="79" t="str">
        <f t="array" ref="Y562">IF($B562="","",IF(INDEX('Your Portfolio Holdings'!$BW$7:$BW$156,match($D562,'Your Portfolio Holdings'!$B$7:$B$156,0),0)&gt;0,PRODUCT(IF(($D$5:$D$2004=$D562)*($C$5:$C$2004="Split")*($B$5:$B$2004&lt;=Dashboard!$C$55)*($B$5:$B$2004&gt;$B562),$J$5:$J$2004,1)),1))</f>
        <v/>
      </c>
      <c r="Z562" s="79">
        <f t="shared" si="12"/>
        <v>0</v>
      </c>
      <c r="AA562" s="79" t="str">
        <f>IF($B561="","",IF(AND($B562&gt;Dashboard!$C$54,$B562&lt;=Dashboard!$C$55,OR($C562="Buy",$C562="Sell",$C562="Dividend",$C562="Return of capital")),MAX(AA$5:AA561)+1,0))</f>
        <v/>
      </c>
      <c r="AB562" s="79" t="str">
        <f>if($B562="","",if($L562=Dashboard!$C$3,"n/a","Currency:"&amp;$L562&amp;Dashboard!$C$3))</f>
        <v/>
      </c>
      <c r="AC562" s="88" t="str">
        <f t="shared" si="13"/>
        <v/>
      </c>
      <c r="AD562" s="89">
        <f t="shared" si="14"/>
        <v>0</v>
      </c>
      <c r="AE562" s="90">
        <f t="shared" si="15"/>
        <v>0</v>
      </c>
    </row>
    <row r="563">
      <c r="A563" s="1"/>
      <c r="B563" s="404"/>
      <c r="C563" s="405"/>
      <c r="D563" s="405"/>
      <c r="E563" s="405"/>
      <c r="F563" s="406"/>
      <c r="G563" s="44">
        <f t="shared" si="1"/>
        <v>0</v>
      </c>
      <c r="H563" s="93"/>
      <c r="I563" s="92"/>
      <c r="J563" s="95"/>
      <c r="K563" s="1"/>
      <c r="L563" s="50" t="str">
        <f t="array" ref="L563">if($B563="","",index(Setup!$C$52:$C$201,match($D563,Setup!$B$52:$B$201,0),0))</f>
        <v/>
      </c>
      <c r="M563" s="52" t="str">
        <f t="shared" si="2"/>
        <v/>
      </c>
      <c r="N563" s="58">
        <f t="shared" si="3"/>
        <v>0</v>
      </c>
      <c r="O563" s="64" t="str">
        <f t="shared" si="4"/>
        <v/>
      </c>
      <c r="P563" s="64">
        <f t="shared" si="5"/>
        <v>0</v>
      </c>
      <c r="Q563" s="64">
        <f t="shared" si="6"/>
        <v>0</v>
      </c>
      <c r="R563" s="68">
        <f t="shared" si="7"/>
        <v>0</v>
      </c>
      <c r="S563" s="68">
        <f t="shared" si="8"/>
        <v>0</v>
      </c>
      <c r="T563" s="71" t="str">
        <f t="shared" si="9"/>
        <v/>
      </c>
      <c r="U563" s="79" t="str">
        <f t="array" ref="U563">IF($B563="","",IF(INDEX('Your Portfolio Holdings'!$BW$7:$BW$156,match($D563,'Your Portfolio Holdings'!$B$7:$B$156,0),0)&gt;0,PRODUCT(IF(($D$5:$D$2004=$D563)*($C$5:$C$2004="Split")*($B$5:$B$2004&lt;=Dashboard!$C$2)*($B$5:$B$2004&gt;$B563),$J$5:$J$2004,1)),1))</f>
        <v/>
      </c>
      <c r="V563" s="79">
        <f t="shared" si="10"/>
        <v>0</v>
      </c>
      <c r="W563" s="79" t="str">
        <f t="array" ref="W563">IF($B563="","",IF(INDEX('Your Portfolio Holdings'!$BW$7:$BW$156,match($D563,'Your Portfolio Holdings'!$B$7:$B$156,0),0)&gt;0,PRODUCT(IF(($D$5:$D$2004=$D563)*($C$5:$C$2004="Split")*($B$5:$B$2004&lt;=Dashboard!$C$54)*($B$5:$B$2004&gt;$B563),$J$5:$J$2004,1)),1))</f>
        <v/>
      </c>
      <c r="X563" s="79">
        <f t="shared" si="11"/>
        <v>0</v>
      </c>
      <c r="Y563" s="79" t="str">
        <f t="array" ref="Y563">IF($B563="","",IF(INDEX('Your Portfolio Holdings'!$BW$7:$BW$156,match($D563,'Your Portfolio Holdings'!$B$7:$B$156,0),0)&gt;0,PRODUCT(IF(($D$5:$D$2004=$D563)*($C$5:$C$2004="Split")*($B$5:$B$2004&lt;=Dashboard!$C$55)*($B$5:$B$2004&gt;$B563),$J$5:$J$2004,1)),1))</f>
        <v/>
      </c>
      <c r="Z563" s="79">
        <f t="shared" si="12"/>
        <v>0</v>
      </c>
      <c r="AA563" s="79" t="str">
        <f>IF($B562="","",IF(AND($B563&gt;Dashboard!$C$54,$B563&lt;=Dashboard!$C$55,OR($C563="Buy",$C563="Sell",$C563="Dividend",$C563="Return of capital")),MAX(AA$5:AA562)+1,0))</f>
        <v/>
      </c>
      <c r="AB563" s="79" t="str">
        <f>if($B563="","",if($L563=Dashboard!$C$3,"n/a","Currency:"&amp;$L563&amp;Dashboard!$C$3))</f>
        <v/>
      </c>
      <c r="AC563" s="88" t="str">
        <f t="shared" si="13"/>
        <v/>
      </c>
      <c r="AD563" s="89">
        <f t="shared" si="14"/>
        <v>0</v>
      </c>
      <c r="AE563" s="90">
        <f t="shared" si="15"/>
        <v>0</v>
      </c>
    </row>
    <row r="564">
      <c r="A564" s="1"/>
      <c r="B564" s="404"/>
      <c r="C564" s="405"/>
      <c r="D564" s="405"/>
      <c r="E564" s="405"/>
      <c r="F564" s="406"/>
      <c r="G564" s="44">
        <f t="shared" si="1"/>
        <v>0</v>
      </c>
      <c r="H564" s="93"/>
      <c r="I564" s="92"/>
      <c r="J564" s="95"/>
      <c r="K564" s="1"/>
      <c r="L564" s="50" t="str">
        <f t="array" ref="L564">if($B564="","",index(Setup!$C$52:$C$201,match($D564,Setup!$B$52:$B$201,0),0))</f>
        <v/>
      </c>
      <c r="M564" s="52" t="str">
        <f t="shared" si="2"/>
        <v/>
      </c>
      <c r="N564" s="58">
        <f t="shared" si="3"/>
        <v>0</v>
      </c>
      <c r="O564" s="64" t="str">
        <f t="shared" si="4"/>
        <v/>
      </c>
      <c r="P564" s="64">
        <f t="shared" si="5"/>
        <v>0</v>
      </c>
      <c r="Q564" s="64">
        <f t="shared" si="6"/>
        <v>0</v>
      </c>
      <c r="R564" s="68">
        <f t="shared" si="7"/>
        <v>0</v>
      </c>
      <c r="S564" s="68">
        <f t="shared" si="8"/>
        <v>0</v>
      </c>
      <c r="T564" s="71" t="str">
        <f t="shared" si="9"/>
        <v/>
      </c>
      <c r="U564" s="79" t="str">
        <f t="array" ref="U564">IF($B564="","",IF(INDEX('Your Portfolio Holdings'!$BW$7:$BW$156,match($D564,'Your Portfolio Holdings'!$B$7:$B$156,0),0)&gt;0,PRODUCT(IF(($D$5:$D$2004=$D564)*($C$5:$C$2004="Split")*($B$5:$B$2004&lt;=Dashboard!$C$2)*($B$5:$B$2004&gt;$B564),$J$5:$J$2004,1)),1))</f>
        <v/>
      </c>
      <c r="V564" s="79">
        <f t="shared" si="10"/>
        <v>0</v>
      </c>
      <c r="W564" s="79" t="str">
        <f t="array" ref="W564">IF($B564="","",IF(INDEX('Your Portfolio Holdings'!$BW$7:$BW$156,match($D564,'Your Portfolio Holdings'!$B$7:$B$156,0),0)&gt;0,PRODUCT(IF(($D$5:$D$2004=$D564)*($C$5:$C$2004="Split")*($B$5:$B$2004&lt;=Dashboard!$C$54)*($B$5:$B$2004&gt;$B564),$J$5:$J$2004,1)),1))</f>
        <v/>
      </c>
      <c r="X564" s="79">
        <f t="shared" si="11"/>
        <v>0</v>
      </c>
      <c r="Y564" s="79" t="str">
        <f t="array" ref="Y564">IF($B564="","",IF(INDEX('Your Portfolio Holdings'!$BW$7:$BW$156,match($D564,'Your Portfolio Holdings'!$B$7:$B$156,0),0)&gt;0,PRODUCT(IF(($D$5:$D$2004=$D564)*($C$5:$C$2004="Split")*($B$5:$B$2004&lt;=Dashboard!$C$55)*($B$5:$B$2004&gt;$B564),$J$5:$J$2004,1)),1))</f>
        <v/>
      </c>
      <c r="Z564" s="79">
        <f t="shared" si="12"/>
        <v>0</v>
      </c>
      <c r="AA564" s="79" t="str">
        <f>IF($B563="","",IF(AND($B564&gt;Dashboard!$C$54,$B564&lt;=Dashboard!$C$55,OR($C564="Buy",$C564="Sell",$C564="Dividend",$C564="Return of capital")),MAX(AA$5:AA563)+1,0))</f>
        <v/>
      </c>
      <c r="AB564" s="79" t="str">
        <f>if($B564="","",if($L564=Dashboard!$C$3,"n/a","Currency:"&amp;$L564&amp;Dashboard!$C$3))</f>
        <v/>
      </c>
      <c r="AC564" s="88" t="str">
        <f t="shared" si="13"/>
        <v/>
      </c>
      <c r="AD564" s="89">
        <f t="shared" si="14"/>
        <v>0</v>
      </c>
      <c r="AE564" s="90">
        <f t="shared" si="15"/>
        <v>0</v>
      </c>
    </row>
    <row r="565">
      <c r="A565" s="1"/>
      <c r="B565" s="404"/>
      <c r="C565" s="405"/>
      <c r="D565" s="405"/>
      <c r="E565" s="405"/>
      <c r="F565" s="406"/>
      <c r="G565" s="44">
        <f t="shared" si="1"/>
        <v>0</v>
      </c>
      <c r="H565" s="93"/>
      <c r="I565" s="92"/>
      <c r="J565" s="95"/>
      <c r="K565" s="1"/>
      <c r="L565" s="50" t="str">
        <f t="array" ref="L565">if($B565="","",index(Setup!$C$52:$C$201,match($D565,Setup!$B$52:$B$201,0),0))</f>
        <v/>
      </c>
      <c r="M565" s="52" t="str">
        <f t="shared" si="2"/>
        <v/>
      </c>
      <c r="N565" s="58">
        <f t="shared" si="3"/>
        <v>0</v>
      </c>
      <c r="O565" s="64" t="str">
        <f t="shared" si="4"/>
        <v/>
      </c>
      <c r="P565" s="64">
        <f t="shared" si="5"/>
        <v>0</v>
      </c>
      <c r="Q565" s="64">
        <f t="shared" si="6"/>
        <v>0</v>
      </c>
      <c r="R565" s="68">
        <f t="shared" si="7"/>
        <v>0</v>
      </c>
      <c r="S565" s="68">
        <f t="shared" si="8"/>
        <v>0</v>
      </c>
      <c r="T565" s="71" t="str">
        <f t="shared" si="9"/>
        <v/>
      </c>
      <c r="U565" s="79" t="str">
        <f t="array" ref="U565">IF($B565="","",IF(INDEX('Your Portfolio Holdings'!$BW$7:$BW$156,match($D565,'Your Portfolio Holdings'!$B$7:$B$156,0),0)&gt;0,PRODUCT(IF(($D$5:$D$2004=$D565)*($C$5:$C$2004="Split")*($B$5:$B$2004&lt;=Dashboard!$C$2)*($B$5:$B$2004&gt;$B565),$J$5:$J$2004,1)),1))</f>
        <v/>
      </c>
      <c r="V565" s="79">
        <f t="shared" si="10"/>
        <v>0</v>
      </c>
      <c r="W565" s="79" t="str">
        <f t="array" ref="W565">IF($B565="","",IF(INDEX('Your Portfolio Holdings'!$BW$7:$BW$156,match($D565,'Your Portfolio Holdings'!$B$7:$B$156,0),0)&gt;0,PRODUCT(IF(($D$5:$D$2004=$D565)*($C$5:$C$2004="Split")*($B$5:$B$2004&lt;=Dashboard!$C$54)*($B$5:$B$2004&gt;$B565),$J$5:$J$2004,1)),1))</f>
        <v/>
      </c>
      <c r="X565" s="79">
        <f t="shared" si="11"/>
        <v>0</v>
      </c>
      <c r="Y565" s="79" t="str">
        <f t="array" ref="Y565">IF($B565="","",IF(INDEX('Your Portfolio Holdings'!$BW$7:$BW$156,match($D565,'Your Portfolio Holdings'!$B$7:$B$156,0),0)&gt;0,PRODUCT(IF(($D$5:$D$2004=$D565)*($C$5:$C$2004="Split")*($B$5:$B$2004&lt;=Dashboard!$C$55)*($B$5:$B$2004&gt;$B565),$J$5:$J$2004,1)),1))</f>
        <v/>
      </c>
      <c r="Z565" s="79">
        <f t="shared" si="12"/>
        <v>0</v>
      </c>
      <c r="AA565" s="79" t="str">
        <f>IF($B564="","",IF(AND($B565&gt;Dashboard!$C$54,$B565&lt;=Dashboard!$C$55,OR($C565="Buy",$C565="Sell",$C565="Dividend",$C565="Return of capital")),MAX(AA$5:AA564)+1,0))</f>
        <v/>
      </c>
      <c r="AB565" s="79" t="str">
        <f>if($B565="","",if($L565=Dashboard!$C$3,"n/a","Currency:"&amp;$L565&amp;Dashboard!$C$3))</f>
        <v/>
      </c>
      <c r="AC565" s="88" t="str">
        <f t="shared" si="13"/>
        <v/>
      </c>
      <c r="AD565" s="89">
        <f t="shared" si="14"/>
        <v>0</v>
      </c>
      <c r="AE565" s="90">
        <f t="shared" si="15"/>
        <v>0</v>
      </c>
    </row>
    <row r="566">
      <c r="A566" s="1"/>
      <c r="B566" s="404"/>
      <c r="C566" s="405"/>
      <c r="D566" s="405"/>
      <c r="E566" s="405"/>
      <c r="F566" s="406"/>
      <c r="G566" s="44">
        <f t="shared" si="1"/>
        <v>0</v>
      </c>
      <c r="H566" s="93"/>
      <c r="I566" s="92"/>
      <c r="J566" s="95"/>
      <c r="K566" s="1"/>
      <c r="L566" s="50" t="str">
        <f t="array" ref="L566">if($B566="","",index(Setup!$C$52:$C$201,match($D566,Setup!$B$52:$B$201,0),0))</f>
        <v/>
      </c>
      <c r="M566" s="52" t="str">
        <f t="shared" si="2"/>
        <v/>
      </c>
      <c r="N566" s="58">
        <f t="shared" si="3"/>
        <v>0</v>
      </c>
      <c r="O566" s="64" t="str">
        <f t="shared" si="4"/>
        <v/>
      </c>
      <c r="P566" s="64">
        <f t="shared" si="5"/>
        <v>0</v>
      </c>
      <c r="Q566" s="64">
        <f t="shared" si="6"/>
        <v>0</v>
      </c>
      <c r="R566" s="68">
        <f t="shared" si="7"/>
        <v>0</v>
      </c>
      <c r="S566" s="68">
        <f t="shared" si="8"/>
        <v>0</v>
      </c>
      <c r="T566" s="71" t="str">
        <f t="shared" si="9"/>
        <v/>
      </c>
      <c r="U566" s="79" t="str">
        <f t="array" ref="U566">IF($B566="","",IF(INDEX('Your Portfolio Holdings'!$BW$7:$BW$156,match($D566,'Your Portfolio Holdings'!$B$7:$B$156,0),0)&gt;0,PRODUCT(IF(($D$5:$D$2004=$D566)*($C$5:$C$2004="Split")*($B$5:$B$2004&lt;=Dashboard!$C$2)*($B$5:$B$2004&gt;$B566),$J$5:$J$2004,1)),1))</f>
        <v/>
      </c>
      <c r="V566" s="79">
        <f t="shared" si="10"/>
        <v>0</v>
      </c>
      <c r="W566" s="79" t="str">
        <f t="array" ref="W566">IF($B566="","",IF(INDEX('Your Portfolio Holdings'!$BW$7:$BW$156,match($D566,'Your Portfolio Holdings'!$B$7:$B$156,0),0)&gt;0,PRODUCT(IF(($D$5:$D$2004=$D566)*($C$5:$C$2004="Split")*($B$5:$B$2004&lt;=Dashboard!$C$54)*($B$5:$B$2004&gt;$B566),$J$5:$J$2004,1)),1))</f>
        <v/>
      </c>
      <c r="X566" s="79">
        <f t="shared" si="11"/>
        <v>0</v>
      </c>
      <c r="Y566" s="79" t="str">
        <f t="array" ref="Y566">IF($B566="","",IF(INDEX('Your Portfolio Holdings'!$BW$7:$BW$156,match($D566,'Your Portfolio Holdings'!$B$7:$B$156,0),0)&gt;0,PRODUCT(IF(($D$5:$D$2004=$D566)*($C$5:$C$2004="Split")*($B$5:$B$2004&lt;=Dashboard!$C$55)*($B$5:$B$2004&gt;$B566),$J$5:$J$2004,1)),1))</f>
        <v/>
      </c>
      <c r="Z566" s="79">
        <f t="shared" si="12"/>
        <v>0</v>
      </c>
      <c r="AA566" s="79" t="str">
        <f>IF($B565="","",IF(AND($B566&gt;Dashboard!$C$54,$B566&lt;=Dashboard!$C$55,OR($C566="Buy",$C566="Sell",$C566="Dividend",$C566="Return of capital")),MAX(AA$5:AA565)+1,0))</f>
        <v/>
      </c>
      <c r="AB566" s="79" t="str">
        <f>if($B566="","",if($L566=Dashboard!$C$3,"n/a","Currency:"&amp;$L566&amp;Dashboard!$C$3))</f>
        <v/>
      </c>
      <c r="AC566" s="88" t="str">
        <f t="shared" si="13"/>
        <v/>
      </c>
      <c r="AD566" s="89">
        <f t="shared" si="14"/>
        <v>0</v>
      </c>
      <c r="AE566" s="90">
        <f t="shared" si="15"/>
        <v>0</v>
      </c>
    </row>
    <row r="567">
      <c r="A567" s="1"/>
      <c r="B567" s="404"/>
      <c r="C567" s="405"/>
      <c r="D567" s="405"/>
      <c r="E567" s="405"/>
      <c r="F567" s="406"/>
      <c r="G567" s="44">
        <f t="shared" si="1"/>
        <v>0</v>
      </c>
      <c r="H567" s="93"/>
      <c r="I567" s="92"/>
      <c r="J567" s="95"/>
      <c r="K567" s="1"/>
      <c r="L567" s="50" t="str">
        <f t="array" ref="L567">if($B567="","",index(Setup!$C$52:$C$201,match($D567,Setup!$B$52:$B$201,0),0))</f>
        <v/>
      </c>
      <c r="M567" s="52" t="str">
        <f t="shared" si="2"/>
        <v/>
      </c>
      <c r="N567" s="58">
        <f t="shared" si="3"/>
        <v>0</v>
      </c>
      <c r="O567" s="64" t="str">
        <f t="shared" si="4"/>
        <v/>
      </c>
      <c r="P567" s="64">
        <f t="shared" si="5"/>
        <v>0</v>
      </c>
      <c r="Q567" s="64">
        <f t="shared" si="6"/>
        <v>0</v>
      </c>
      <c r="R567" s="68">
        <f t="shared" si="7"/>
        <v>0</v>
      </c>
      <c r="S567" s="68">
        <f t="shared" si="8"/>
        <v>0</v>
      </c>
      <c r="T567" s="71" t="str">
        <f t="shared" si="9"/>
        <v/>
      </c>
      <c r="U567" s="79" t="str">
        <f t="array" ref="U567">IF($B567="","",IF(INDEX('Your Portfolio Holdings'!$BW$7:$BW$156,match($D567,'Your Portfolio Holdings'!$B$7:$B$156,0),0)&gt;0,PRODUCT(IF(($D$5:$D$2004=$D567)*($C$5:$C$2004="Split")*($B$5:$B$2004&lt;=Dashboard!$C$2)*($B$5:$B$2004&gt;$B567),$J$5:$J$2004,1)),1))</f>
        <v/>
      </c>
      <c r="V567" s="79">
        <f t="shared" si="10"/>
        <v>0</v>
      </c>
      <c r="W567" s="79" t="str">
        <f t="array" ref="W567">IF($B567="","",IF(INDEX('Your Portfolio Holdings'!$BW$7:$BW$156,match($D567,'Your Portfolio Holdings'!$B$7:$B$156,0),0)&gt;0,PRODUCT(IF(($D$5:$D$2004=$D567)*($C$5:$C$2004="Split")*($B$5:$B$2004&lt;=Dashboard!$C$54)*($B$5:$B$2004&gt;$B567),$J$5:$J$2004,1)),1))</f>
        <v/>
      </c>
      <c r="X567" s="79">
        <f t="shared" si="11"/>
        <v>0</v>
      </c>
      <c r="Y567" s="79" t="str">
        <f t="array" ref="Y567">IF($B567="","",IF(INDEX('Your Portfolio Holdings'!$BW$7:$BW$156,match($D567,'Your Portfolio Holdings'!$B$7:$B$156,0),0)&gt;0,PRODUCT(IF(($D$5:$D$2004=$D567)*($C$5:$C$2004="Split")*($B$5:$B$2004&lt;=Dashboard!$C$55)*($B$5:$B$2004&gt;$B567),$J$5:$J$2004,1)),1))</f>
        <v/>
      </c>
      <c r="Z567" s="79">
        <f t="shared" si="12"/>
        <v>0</v>
      </c>
      <c r="AA567" s="79" t="str">
        <f>IF($B566="","",IF(AND($B567&gt;Dashboard!$C$54,$B567&lt;=Dashboard!$C$55,OR($C567="Buy",$C567="Sell",$C567="Dividend",$C567="Return of capital")),MAX(AA$5:AA566)+1,0))</f>
        <v/>
      </c>
      <c r="AB567" s="79" t="str">
        <f>if($B567="","",if($L567=Dashboard!$C$3,"n/a","Currency:"&amp;$L567&amp;Dashboard!$C$3))</f>
        <v/>
      </c>
      <c r="AC567" s="88" t="str">
        <f t="shared" si="13"/>
        <v/>
      </c>
      <c r="AD567" s="89">
        <f t="shared" si="14"/>
        <v>0</v>
      </c>
      <c r="AE567" s="90">
        <f t="shared" si="15"/>
        <v>0</v>
      </c>
    </row>
    <row r="568">
      <c r="A568" s="1"/>
      <c r="B568" s="404"/>
      <c r="C568" s="405"/>
      <c r="D568" s="405"/>
      <c r="E568" s="405"/>
      <c r="F568" s="406"/>
      <c r="G568" s="44">
        <f t="shared" si="1"/>
        <v>0</v>
      </c>
      <c r="H568" s="93"/>
      <c r="I568" s="92"/>
      <c r="J568" s="95"/>
      <c r="K568" s="1"/>
      <c r="L568" s="50" t="str">
        <f t="array" ref="L568">if($B568="","",index(Setup!$C$52:$C$201,match($D568,Setup!$B$52:$B$201,0),0))</f>
        <v/>
      </c>
      <c r="M568" s="52" t="str">
        <f t="shared" si="2"/>
        <v/>
      </c>
      <c r="N568" s="58">
        <f t="shared" si="3"/>
        <v>0</v>
      </c>
      <c r="O568" s="64" t="str">
        <f t="shared" si="4"/>
        <v/>
      </c>
      <c r="P568" s="64">
        <f t="shared" si="5"/>
        <v>0</v>
      </c>
      <c r="Q568" s="64">
        <f t="shared" si="6"/>
        <v>0</v>
      </c>
      <c r="R568" s="68">
        <f t="shared" si="7"/>
        <v>0</v>
      </c>
      <c r="S568" s="68">
        <f t="shared" si="8"/>
        <v>0</v>
      </c>
      <c r="T568" s="71" t="str">
        <f t="shared" si="9"/>
        <v/>
      </c>
      <c r="U568" s="79" t="str">
        <f t="array" ref="U568">IF($B568="","",IF(INDEX('Your Portfolio Holdings'!$BW$7:$BW$156,match($D568,'Your Portfolio Holdings'!$B$7:$B$156,0),0)&gt;0,PRODUCT(IF(($D$5:$D$2004=$D568)*($C$5:$C$2004="Split")*($B$5:$B$2004&lt;=Dashboard!$C$2)*($B$5:$B$2004&gt;$B568),$J$5:$J$2004,1)),1))</f>
        <v/>
      </c>
      <c r="V568" s="79">
        <f t="shared" si="10"/>
        <v>0</v>
      </c>
      <c r="W568" s="79" t="str">
        <f t="array" ref="W568">IF($B568="","",IF(INDEX('Your Portfolio Holdings'!$BW$7:$BW$156,match($D568,'Your Portfolio Holdings'!$B$7:$B$156,0),0)&gt;0,PRODUCT(IF(($D$5:$D$2004=$D568)*($C$5:$C$2004="Split")*($B$5:$B$2004&lt;=Dashboard!$C$54)*($B$5:$B$2004&gt;$B568),$J$5:$J$2004,1)),1))</f>
        <v/>
      </c>
      <c r="X568" s="79">
        <f t="shared" si="11"/>
        <v>0</v>
      </c>
      <c r="Y568" s="79" t="str">
        <f t="array" ref="Y568">IF($B568="","",IF(INDEX('Your Portfolio Holdings'!$BW$7:$BW$156,match($D568,'Your Portfolio Holdings'!$B$7:$B$156,0),0)&gt;0,PRODUCT(IF(($D$5:$D$2004=$D568)*($C$5:$C$2004="Split")*($B$5:$B$2004&lt;=Dashboard!$C$55)*($B$5:$B$2004&gt;$B568),$J$5:$J$2004,1)),1))</f>
        <v/>
      </c>
      <c r="Z568" s="79">
        <f t="shared" si="12"/>
        <v>0</v>
      </c>
      <c r="AA568" s="79" t="str">
        <f>IF($B567="","",IF(AND($B568&gt;Dashboard!$C$54,$B568&lt;=Dashboard!$C$55,OR($C568="Buy",$C568="Sell",$C568="Dividend",$C568="Return of capital")),MAX(AA$5:AA567)+1,0))</f>
        <v/>
      </c>
      <c r="AB568" s="79" t="str">
        <f>if($B568="","",if($L568=Dashboard!$C$3,"n/a","Currency:"&amp;$L568&amp;Dashboard!$C$3))</f>
        <v/>
      </c>
      <c r="AC568" s="88" t="str">
        <f t="shared" si="13"/>
        <v/>
      </c>
      <c r="AD568" s="89">
        <f t="shared" si="14"/>
        <v>0</v>
      </c>
      <c r="AE568" s="90">
        <f t="shared" si="15"/>
        <v>0</v>
      </c>
    </row>
    <row r="569">
      <c r="A569" s="1"/>
      <c r="B569" s="404"/>
      <c r="C569" s="405"/>
      <c r="D569" s="405"/>
      <c r="E569" s="405"/>
      <c r="F569" s="406"/>
      <c r="G569" s="44">
        <f t="shared" si="1"/>
        <v>0</v>
      </c>
      <c r="H569" s="93"/>
      <c r="I569" s="92"/>
      <c r="J569" s="95"/>
      <c r="K569" s="1"/>
      <c r="L569" s="50" t="str">
        <f t="array" ref="L569">if($B569="","",index(Setup!$C$52:$C$201,match($D569,Setup!$B$52:$B$201,0),0))</f>
        <v/>
      </c>
      <c r="M569" s="52" t="str">
        <f t="shared" si="2"/>
        <v/>
      </c>
      <c r="N569" s="58">
        <f t="shared" si="3"/>
        <v>0</v>
      </c>
      <c r="O569" s="64" t="str">
        <f t="shared" si="4"/>
        <v/>
      </c>
      <c r="P569" s="64">
        <f t="shared" si="5"/>
        <v>0</v>
      </c>
      <c r="Q569" s="64">
        <f t="shared" si="6"/>
        <v>0</v>
      </c>
      <c r="R569" s="68">
        <f t="shared" si="7"/>
        <v>0</v>
      </c>
      <c r="S569" s="68">
        <f t="shared" si="8"/>
        <v>0</v>
      </c>
      <c r="T569" s="71" t="str">
        <f t="shared" si="9"/>
        <v/>
      </c>
      <c r="U569" s="79" t="str">
        <f t="array" ref="U569">IF($B569="","",IF(INDEX('Your Portfolio Holdings'!$BW$7:$BW$156,match($D569,'Your Portfolio Holdings'!$B$7:$B$156,0),0)&gt;0,PRODUCT(IF(($D$5:$D$2004=$D569)*($C$5:$C$2004="Split")*($B$5:$B$2004&lt;=Dashboard!$C$2)*($B$5:$B$2004&gt;$B569),$J$5:$J$2004,1)),1))</f>
        <v/>
      </c>
      <c r="V569" s="79">
        <f t="shared" si="10"/>
        <v>0</v>
      </c>
      <c r="W569" s="79" t="str">
        <f t="array" ref="W569">IF($B569="","",IF(INDEX('Your Portfolio Holdings'!$BW$7:$BW$156,match($D569,'Your Portfolio Holdings'!$B$7:$B$156,0),0)&gt;0,PRODUCT(IF(($D$5:$D$2004=$D569)*($C$5:$C$2004="Split")*($B$5:$B$2004&lt;=Dashboard!$C$54)*($B$5:$B$2004&gt;$B569),$J$5:$J$2004,1)),1))</f>
        <v/>
      </c>
      <c r="X569" s="79">
        <f t="shared" si="11"/>
        <v>0</v>
      </c>
      <c r="Y569" s="79" t="str">
        <f t="array" ref="Y569">IF($B569="","",IF(INDEX('Your Portfolio Holdings'!$BW$7:$BW$156,match($D569,'Your Portfolio Holdings'!$B$7:$B$156,0),0)&gt;0,PRODUCT(IF(($D$5:$D$2004=$D569)*($C$5:$C$2004="Split")*($B$5:$B$2004&lt;=Dashboard!$C$55)*($B$5:$B$2004&gt;$B569),$J$5:$J$2004,1)),1))</f>
        <v/>
      </c>
      <c r="Z569" s="79">
        <f t="shared" si="12"/>
        <v>0</v>
      </c>
      <c r="AA569" s="79" t="str">
        <f>IF($B568="","",IF(AND($B569&gt;Dashboard!$C$54,$B569&lt;=Dashboard!$C$55,OR($C569="Buy",$C569="Sell",$C569="Dividend",$C569="Return of capital")),MAX(AA$5:AA568)+1,0))</f>
        <v/>
      </c>
      <c r="AB569" s="79" t="str">
        <f>if($B569="","",if($L569=Dashboard!$C$3,"n/a","Currency:"&amp;$L569&amp;Dashboard!$C$3))</f>
        <v/>
      </c>
      <c r="AC569" s="88" t="str">
        <f t="shared" si="13"/>
        <v/>
      </c>
      <c r="AD569" s="89">
        <f t="shared" si="14"/>
        <v>0</v>
      </c>
      <c r="AE569" s="90">
        <f t="shared" si="15"/>
        <v>0</v>
      </c>
    </row>
    <row r="570">
      <c r="A570" s="1"/>
      <c r="B570" s="404"/>
      <c r="C570" s="405"/>
      <c r="D570" s="405"/>
      <c r="E570" s="405"/>
      <c r="F570" s="406"/>
      <c r="G570" s="44">
        <f t="shared" si="1"/>
        <v>0</v>
      </c>
      <c r="H570" s="93"/>
      <c r="I570" s="92"/>
      <c r="J570" s="95"/>
      <c r="K570" s="1"/>
      <c r="L570" s="50" t="str">
        <f t="array" ref="L570">if($B570="","",index(Setup!$C$52:$C$201,match($D570,Setup!$B$52:$B$201,0),0))</f>
        <v/>
      </c>
      <c r="M570" s="52" t="str">
        <f t="shared" si="2"/>
        <v/>
      </c>
      <c r="N570" s="58">
        <f t="shared" si="3"/>
        <v>0</v>
      </c>
      <c r="O570" s="64" t="str">
        <f t="shared" si="4"/>
        <v/>
      </c>
      <c r="P570" s="64">
        <f t="shared" si="5"/>
        <v>0</v>
      </c>
      <c r="Q570" s="64">
        <f t="shared" si="6"/>
        <v>0</v>
      </c>
      <c r="R570" s="68">
        <f t="shared" si="7"/>
        <v>0</v>
      </c>
      <c r="S570" s="68">
        <f t="shared" si="8"/>
        <v>0</v>
      </c>
      <c r="T570" s="71" t="str">
        <f t="shared" si="9"/>
        <v/>
      </c>
      <c r="U570" s="79" t="str">
        <f t="array" ref="U570">IF($B570="","",IF(INDEX('Your Portfolio Holdings'!$BW$7:$BW$156,match($D570,'Your Portfolio Holdings'!$B$7:$B$156,0),0)&gt;0,PRODUCT(IF(($D$5:$D$2004=$D570)*($C$5:$C$2004="Split")*($B$5:$B$2004&lt;=Dashboard!$C$2)*($B$5:$B$2004&gt;$B570),$J$5:$J$2004,1)),1))</f>
        <v/>
      </c>
      <c r="V570" s="79">
        <f t="shared" si="10"/>
        <v>0</v>
      </c>
      <c r="W570" s="79" t="str">
        <f t="array" ref="W570">IF($B570="","",IF(INDEX('Your Portfolio Holdings'!$BW$7:$BW$156,match($D570,'Your Portfolio Holdings'!$B$7:$B$156,0),0)&gt;0,PRODUCT(IF(($D$5:$D$2004=$D570)*($C$5:$C$2004="Split")*($B$5:$B$2004&lt;=Dashboard!$C$54)*($B$5:$B$2004&gt;$B570),$J$5:$J$2004,1)),1))</f>
        <v/>
      </c>
      <c r="X570" s="79">
        <f t="shared" si="11"/>
        <v>0</v>
      </c>
      <c r="Y570" s="79" t="str">
        <f t="array" ref="Y570">IF($B570="","",IF(INDEX('Your Portfolio Holdings'!$BW$7:$BW$156,match($D570,'Your Portfolio Holdings'!$B$7:$B$156,0),0)&gt;0,PRODUCT(IF(($D$5:$D$2004=$D570)*($C$5:$C$2004="Split")*($B$5:$B$2004&lt;=Dashboard!$C$55)*($B$5:$B$2004&gt;$B570),$J$5:$J$2004,1)),1))</f>
        <v/>
      </c>
      <c r="Z570" s="79">
        <f t="shared" si="12"/>
        <v>0</v>
      </c>
      <c r="AA570" s="79" t="str">
        <f>IF($B569="","",IF(AND($B570&gt;Dashboard!$C$54,$B570&lt;=Dashboard!$C$55,OR($C570="Buy",$C570="Sell",$C570="Dividend",$C570="Return of capital")),MAX(AA$5:AA569)+1,0))</f>
        <v/>
      </c>
      <c r="AB570" s="79" t="str">
        <f>if($B570="","",if($L570=Dashboard!$C$3,"n/a","Currency:"&amp;$L570&amp;Dashboard!$C$3))</f>
        <v/>
      </c>
      <c r="AC570" s="88" t="str">
        <f t="shared" si="13"/>
        <v/>
      </c>
      <c r="AD570" s="89">
        <f t="shared" si="14"/>
        <v>0</v>
      </c>
      <c r="AE570" s="90">
        <f t="shared" si="15"/>
        <v>0</v>
      </c>
    </row>
    <row r="571">
      <c r="A571" s="1"/>
      <c r="B571" s="404"/>
      <c r="C571" s="405"/>
      <c r="D571" s="405"/>
      <c r="E571" s="405"/>
      <c r="F571" s="406"/>
      <c r="G571" s="44">
        <f t="shared" si="1"/>
        <v>0</v>
      </c>
      <c r="H571" s="93"/>
      <c r="I571" s="92"/>
      <c r="J571" s="95"/>
      <c r="K571" s="1"/>
      <c r="L571" s="50" t="str">
        <f t="array" ref="L571">if($B571="","",index(Setup!$C$52:$C$201,match($D571,Setup!$B$52:$B$201,0),0))</f>
        <v/>
      </c>
      <c r="M571" s="52" t="str">
        <f t="shared" si="2"/>
        <v/>
      </c>
      <c r="N571" s="58">
        <f t="shared" si="3"/>
        <v>0</v>
      </c>
      <c r="O571" s="64" t="str">
        <f t="shared" si="4"/>
        <v/>
      </c>
      <c r="P571" s="64">
        <f t="shared" si="5"/>
        <v>0</v>
      </c>
      <c r="Q571" s="64">
        <f t="shared" si="6"/>
        <v>0</v>
      </c>
      <c r="R571" s="68">
        <f t="shared" si="7"/>
        <v>0</v>
      </c>
      <c r="S571" s="68">
        <f t="shared" si="8"/>
        <v>0</v>
      </c>
      <c r="T571" s="71" t="str">
        <f t="shared" si="9"/>
        <v/>
      </c>
      <c r="U571" s="79" t="str">
        <f t="array" ref="U571">IF($B571="","",IF(INDEX('Your Portfolio Holdings'!$BW$7:$BW$156,match($D571,'Your Portfolio Holdings'!$B$7:$B$156,0),0)&gt;0,PRODUCT(IF(($D$5:$D$2004=$D571)*($C$5:$C$2004="Split")*($B$5:$B$2004&lt;=Dashboard!$C$2)*($B$5:$B$2004&gt;$B571),$J$5:$J$2004,1)),1))</f>
        <v/>
      </c>
      <c r="V571" s="79">
        <f t="shared" si="10"/>
        <v>0</v>
      </c>
      <c r="W571" s="79" t="str">
        <f t="array" ref="W571">IF($B571="","",IF(INDEX('Your Portfolio Holdings'!$BW$7:$BW$156,match($D571,'Your Portfolio Holdings'!$B$7:$B$156,0),0)&gt;0,PRODUCT(IF(($D$5:$D$2004=$D571)*($C$5:$C$2004="Split")*($B$5:$B$2004&lt;=Dashboard!$C$54)*($B$5:$B$2004&gt;$B571),$J$5:$J$2004,1)),1))</f>
        <v/>
      </c>
      <c r="X571" s="79">
        <f t="shared" si="11"/>
        <v>0</v>
      </c>
      <c r="Y571" s="79" t="str">
        <f t="array" ref="Y571">IF($B571="","",IF(INDEX('Your Portfolio Holdings'!$BW$7:$BW$156,match($D571,'Your Portfolio Holdings'!$B$7:$B$156,0),0)&gt;0,PRODUCT(IF(($D$5:$D$2004=$D571)*($C$5:$C$2004="Split")*($B$5:$B$2004&lt;=Dashboard!$C$55)*($B$5:$B$2004&gt;$B571),$J$5:$J$2004,1)),1))</f>
        <v/>
      </c>
      <c r="Z571" s="79">
        <f t="shared" si="12"/>
        <v>0</v>
      </c>
      <c r="AA571" s="79" t="str">
        <f>IF($B570="","",IF(AND($B571&gt;Dashboard!$C$54,$B571&lt;=Dashboard!$C$55,OR($C571="Buy",$C571="Sell",$C571="Dividend",$C571="Return of capital")),MAX(AA$5:AA570)+1,0))</f>
        <v/>
      </c>
      <c r="AB571" s="79" t="str">
        <f>if($B571="","",if($L571=Dashboard!$C$3,"n/a","Currency:"&amp;$L571&amp;Dashboard!$C$3))</f>
        <v/>
      </c>
      <c r="AC571" s="88" t="str">
        <f t="shared" si="13"/>
        <v/>
      </c>
      <c r="AD571" s="89">
        <f t="shared" si="14"/>
        <v>0</v>
      </c>
      <c r="AE571" s="90">
        <f t="shared" si="15"/>
        <v>0</v>
      </c>
    </row>
    <row r="572">
      <c r="A572" s="1"/>
      <c r="B572" s="404"/>
      <c r="C572" s="405"/>
      <c r="D572" s="405"/>
      <c r="E572" s="405"/>
      <c r="F572" s="406"/>
      <c r="G572" s="44">
        <f t="shared" si="1"/>
        <v>0</v>
      </c>
      <c r="H572" s="93"/>
      <c r="I572" s="92"/>
      <c r="J572" s="95"/>
      <c r="K572" s="1"/>
      <c r="L572" s="50" t="str">
        <f t="array" ref="L572">if($B572="","",index(Setup!$C$52:$C$201,match($D572,Setup!$B$52:$B$201,0),0))</f>
        <v/>
      </c>
      <c r="M572" s="52" t="str">
        <f t="shared" si="2"/>
        <v/>
      </c>
      <c r="N572" s="58">
        <f t="shared" si="3"/>
        <v>0</v>
      </c>
      <c r="O572" s="64" t="str">
        <f t="shared" si="4"/>
        <v/>
      </c>
      <c r="P572" s="64">
        <f t="shared" si="5"/>
        <v>0</v>
      </c>
      <c r="Q572" s="64">
        <f t="shared" si="6"/>
        <v>0</v>
      </c>
      <c r="R572" s="68">
        <f t="shared" si="7"/>
        <v>0</v>
      </c>
      <c r="S572" s="68">
        <f t="shared" si="8"/>
        <v>0</v>
      </c>
      <c r="T572" s="71" t="str">
        <f t="shared" si="9"/>
        <v/>
      </c>
      <c r="U572" s="79" t="str">
        <f t="array" ref="U572">IF($B572="","",IF(INDEX('Your Portfolio Holdings'!$BW$7:$BW$156,match($D572,'Your Portfolio Holdings'!$B$7:$B$156,0),0)&gt;0,PRODUCT(IF(($D$5:$D$2004=$D572)*($C$5:$C$2004="Split")*($B$5:$B$2004&lt;=Dashboard!$C$2)*($B$5:$B$2004&gt;$B572),$J$5:$J$2004,1)),1))</f>
        <v/>
      </c>
      <c r="V572" s="79">
        <f t="shared" si="10"/>
        <v>0</v>
      </c>
      <c r="W572" s="79" t="str">
        <f t="array" ref="W572">IF($B572="","",IF(INDEX('Your Portfolio Holdings'!$BW$7:$BW$156,match($D572,'Your Portfolio Holdings'!$B$7:$B$156,0),0)&gt;0,PRODUCT(IF(($D$5:$D$2004=$D572)*($C$5:$C$2004="Split")*($B$5:$B$2004&lt;=Dashboard!$C$54)*($B$5:$B$2004&gt;$B572),$J$5:$J$2004,1)),1))</f>
        <v/>
      </c>
      <c r="X572" s="79">
        <f t="shared" si="11"/>
        <v>0</v>
      </c>
      <c r="Y572" s="79" t="str">
        <f t="array" ref="Y572">IF($B572="","",IF(INDEX('Your Portfolio Holdings'!$BW$7:$BW$156,match($D572,'Your Portfolio Holdings'!$B$7:$B$156,0),0)&gt;0,PRODUCT(IF(($D$5:$D$2004=$D572)*($C$5:$C$2004="Split")*($B$5:$B$2004&lt;=Dashboard!$C$55)*($B$5:$B$2004&gt;$B572),$J$5:$J$2004,1)),1))</f>
        <v/>
      </c>
      <c r="Z572" s="79">
        <f t="shared" si="12"/>
        <v>0</v>
      </c>
      <c r="AA572" s="79" t="str">
        <f>IF($B571="","",IF(AND($B572&gt;Dashboard!$C$54,$B572&lt;=Dashboard!$C$55,OR($C572="Buy",$C572="Sell",$C572="Dividend",$C572="Return of capital")),MAX(AA$5:AA571)+1,0))</f>
        <v/>
      </c>
      <c r="AB572" s="79" t="str">
        <f>if($B572="","",if($L572=Dashboard!$C$3,"n/a","Currency:"&amp;$L572&amp;Dashboard!$C$3))</f>
        <v/>
      </c>
      <c r="AC572" s="88" t="str">
        <f t="shared" si="13"/>
        <v/>
      </c>
      <c r="AD572" s="89">
        <f t="shared" si="14"/>
        <v>0</v>
      </c>
      <c r="AE572" s="90">
        <f t="shared" si="15"/>
        <v>0</v>
      </c>
    </row>
    <row r="573">
      <c r="A573" s="1"/>
      <c r="B573" s="404"/>
      <c r="C573" s="405"/>
      <c r="D573" s="405"/>
      <c r="E573" s="405"/>
      <c r="F573" s="406"/>
      <c r="G573" s="44">
        <f t="shared" si="1"/>
        <v>0</v>
      </c>
      <c r="H573" s="93"/>
      <c r="I573" s="92"/>
      <c r="J573" s="95"/>
      <c r="K573" s="1"/>
      <c r="L573" s="50" t="str">
        <f t="array" ref="L573">if($B573="","",index(Setup!$C$52:$C$201,match($D573,Setup!$B$52:$B$201,0),0))</f>
        <v/>
      </c>
      <c r="M573" s="52" t="str">
        <f t="shared" si="2"/>
        <v/>
      </c>
      <c r="N573" s="58">
        <f t="shared" si="3"/>
        <v>0</v>
      </c>
      <c r="O573" s="64" t="str">
        <f t="shared" si="4"/>
        <v/>
      </c>
      <c r="P573" s="64">
        <f t="shared" si="5"/>
        <v>0</v>
      </c>
      <c r="Q573" s="64">
        <f t="shared" si="6"/>
        <v>0</v>
      </c>
      <c r="R573" s="68">
        <f t="shared" si="7"/>
        <v>0</v>
      </c>
      <c r="S573" s="68">
        <f t="shared" si="8"/>
        <v>0</v>
      </c>
      <c r="T573" s="71" t="str">
        <f t="shared" si="9"/>
        <v/>
      </c>
      <c r="U573" s="79" t="str">
        <f t="array" ref="U573">IF($B573="","",IF(INDEX('Your Portfolio Holdings'!$BW$7:$BW$156,match($D573,'Your Portfolio Holdings'!$B$7:$B$156,0),0)&gt;0,PRODUCT(IF(($D$5:$D$2004=$D573)*($C$5:$C$2004="Split")*($B$5:$B$2004&lt;=Dashboard!$C$2)*($B$5:$B$2004&gt;$B573),$J$5:$J$2004,1)),1))</f>
        <v/>
      </c>
      <c r="V573" s="79">
        <f t="shared" si="10"/>
        <v>0</v>
      </c>
      <c r="W573" s="79" t="str">
        <f t="array" ref="W573">IF($B573="","",IF(INDEX('Your Portfolio Holdings'!$BW$7:$BW$156,match($D573,'Your Portfolio Holdings'!$B$7:$B$156,0),0)&gt;0,PRODUCT(IF(($D$5:$D$2004=$D573)*($C$5:$C$2004="Split")*($B$5:$B$2004&lt;=Dashboard!$C$54)*($B$5:$B$2004&gt;$B573),$J$5:$J$2004,1)),1))</f>
        <v/>
      </c>
      <c r="X573" s="79">
        <f t="shared" si="11"/>
        <v>0</v>
      </c>
      <c r="Y573" s="79" t="str">
        <f t="array" ref="Y573">IF($B573="","",IF(INDEX('Your Portfolio Holdings'!$BW$7:$BW$156,match($D573,'Your Portfolio Holdings'!$B$7:$B$156,0),0)&gt;0,PRODUCT(IF(($D$5:$D$2004=$D573)*($C$5:$C$2004="Split")*($B$5:$B$2004&lt;=Dashboard!$C$55)*($B$5:$B$2004&gt;$B573),$J$5:$J$2004,1)),1))</f>
        <v/>
      </c>
      <c r="Z573" s="79">
        <f t="shared" si="12"/>
        <v>0</v>
      </c>
      <c r="AA573" s="79" t="str">
        <f>IF($B572="","",IF(AND($B573&gt;Dashboard!$C$54,$B573&lt;=Dashboard!$C$55,OR($C573="Buy",$C573="Sell",$C573="Dividend",$C573="Return of capital")),MAX(AA$5:AA572)+1,0))</f>
        <v/>
      </c>
      <c r="AB573" s="79" t="str">
        <f>if($B573="","",if($L573=Dashboard!$C$3,"n/a","Currency:"&amp;$L573&amp;Dashboard!$C$3))</f>
        <v/>
      </c>
      <c r="AC573" s="88" t="str">
        <f t="shared" si="13"/>
        <v/>
      </c>
      <c r="AD573" s="89">
        <f t="shared" si="14"/>
        <v>0</v>
      </c>
      <c r="AE573" s="90">
        <f t="shared" si="15"/>
        <v>0</v>
      </c>
    </row>
    <row r="574">
      <c r="A574" s="1"/>
      <c r="B574" s="404"/>
      <c r="C574" s="405"/>
      <c r="D574" s="405"/>
      <c r="E574" s="405"/>
      <c r="F574" s="406"/>
      <c r="G574" s="44">
        <f t="shared" si="1"/>
        <v>0</v>
      </c>
      <c r="H574" s="93"/>
      <c r="I574" s="92"/>
      <c r="J574" s="95"/>
      <c r="K574" s="1"/>
      <c r="L574" s="50" t="str">
        <f t="array" ref="L574">if($B574="","",index(Setup!$C$52:$C$201,match($D574,Setup!$B$52:$B$201,0),0))</f>
        <v/>
      </c>
      <c r="M574" s="52" t="str">
        <f t="shared" si="2"/>
        <v/>
      </c>
      <c r="N574" s="58">
        <f t="shared" si="3"/>
        <v>0</v>
      </c>
      <c r="O574" s="64" t="str">
        <f t="shared" si="4"/>
        <v/>
      </c>
      <c r="P574" s="64">
        <f t="shared" si="5"/>
        <v>0</v>
      </c>
      <c r="Q574" s="64">
        <f t="shared" si="6"/>
        <v>0</v>
      </c>
      <c r="R574" s="68">
        <f t="shared" si="7"/>
        <v>0</v>
      </c>
      <c r="S574" s="68">
        <f t="shared" si="8"/>
        <v>0</v>
      </c>
      <c r="T574" s="71" t="str">
        <f t="shared" si="9"/>
        <v/>
      </c>
      <c r="U574" s="79" t="str">
        <f t="array" ref="U574">IF($B574="","",IF(INDEX('Your Portfolio Holdings'!$BW$7:$BW$156,match($D574,'Your Portfolio Holdings'!$B$7:$B$156,0),0)&gt;0,PRODUCT(IF(($D$5:$D$2004=$D574)*($C$5:$C$2004="Split")*($B$5:$B$2004&lt;=Dashboard!$C$2)*($B$5:$B$2004&gt;$B574),$J$5:$J$2004,1)),1))</f>
        <v/>
      </c>
      <c r="V574" s="79">
        <f t="shared" si="10"/>
        <v>0</v>
      </c>
      <c r="W574" s="79" t="str">
        <f t="array" ref="W574">IF($B574="","",IF(INDEX('Your Portfolio Holdings'!$BW$7:$BW$156,match($D574,'Your Portfolio Holdings'!$B$7:$B$156,0),0)&gt;0,PRODUCT(IF(($D$5:$D$2004=$D574)*($C$5:$C$2004="Split")*($B$5:$B$2004&lt;=Dashboard!$C$54)*($B$5:$B$2004&gt;$B574),$J$5:$J$2004,1)),1))</f>
        <v/>
      </c>
      <c r="X574" s="79">
        <f t="shared" si="11"/>
        <v>0</v>
      </c>
      <c r="Y574" s="79" t="str">
        <f t="array" ref="Y574">IF($B574="","",IF(INDEX('Your Portfolio Holdings'!$BW$7:$BW$156,match($D574,'Your Portfolio Holdings'!$B$7:$B$156,0),0)&gt;0,PRODUCT(IF(($D$5:$D$2004=$D574)*($C$5:$C$2004="Split")*($B$5:$B$2004&lt;=Dashboard!$C$55)*($B$5:$B$2004&gt;$B574),$J$5:$J$2004,1)),1))</f>
        <v/>
      </c>
      <c r="Z574" s="79">
        <f t="shared" si="12"/>
        <v>0</v>
      </c>
      <c r="AA574" s="79" t="str">
        <f>IF($B573="","",IF(AND($B574&gt;Dashboard!$C$54,$B574&lt;=Dashboard!$C$55,OR($C574="Buy",$C574="Sell",$C574="Dividend",$C574="Return of capital")),MAX(AA$5:AA573)+1,0))</f>
        <v/>
      </c>
      <c r="AB574" s="79" t="str">
        <f>if($B574="","",if($L574=Dashboard!$C$3,"n/a","Currency:"&amp;$L574&amp;Dashboard!$C$3))</f>
        <v/>
      </c>
      <c r="AC574" s="88" t="str">
        <f t="shared" si="13"/>
        <v/>
      </c>
      <c r="AD574" s="89">
        <f t="shared" si="14"/>
        <v>0</v>
      </c>
      <c r="AE574" s="90">
        <f t="shared" si="15"/>
        <v>0</v>
      </c>
    </row>
    <row r="575">
      <c r="A575" s="1"/>
      <c r="B575" s="404"/>
      <c r="C575" s="405"/>
      <c r="D575" s="405"/>
      <c r="E575" s="405"/>
      <c r="F575" s="406"/>
      <c r="G575" s="44">
        <f t="shared" si="1"/>
        <v>0</v>
      </c>
      <c r="H575" s="93"/>
      <c r="I575" s="92"/>
      <c r="J575" s="95"/>
      <c r="K575" s="1"/>
      <c r="L575" s="50" t="str">
        <f t="array" ref="L575">if($B575="","",index(Setup!$C$52:$C$201,match($D575,Setup!$B$52:$B$201,0),0))</f>
        <v/>
      </c>
      <c r="M575" s="52" t="str">
        <f t="shared" si="2"/>
        <v/>
      </c>
      <c r="N575" s="58">
        <f t="shared" si="3"/>
        <v>0</v>
      </c>
      <c r="O575" s="64" t="str">
        <f t="shared" si="4"/>
        <v/>
      </c>
      <c r="P575" s="64">
        <f t="shared" si="5"/>
        <v>0</v>
      </c>
      <c r="Q575" s="64">
        <f t="shared" si="6"/>
        <v>0</v>
      </c>
      <c r="R575" s="68">
        <f t="shared" si="7"/>
        <v>0</v>
      </c>
      <c r="S575" s="68">
        <f t="shared" si="8"/>
        <v>0</v>
      </c>
      <c r="T575" s="71" t="str">
        <f t="shared" si="9"/>
        <v/>
      </c>
      <c r="U575" s="79" t="str">
        <f t="array" ref="U575">IF($B575="","",IF(INDEX('Your Portfolio Holdings'!$BW$7:$BW$156,match($D575,'Your Portfolio Holdings'!$B$7:$B$156,0),0)&gt;0,PRODUCT(IF(($D$5:$D$2004=$D575)*($C$5:$C$2004="Split")*($B$5:$B$2004&lt;=Dashboard!$C$2)*($B$5:$B$2004&gt;$B575),$J$5:$J$2004,1)),1))</f>
        <v/>
      </c>
      <c r="V575" s="79">
        <f t="shared" si="10"/>
        <v>0</v>
      </c>
      <c r="W575" s="79" t="str">
        <f t="array" ref="W575">IF($B575="","",IF(INDEX('Your Portfolio Holdings'!$BW$7:$BW$156,match($D575,'Your Portfolio Holdings'!$B$7:$B$156,0),0)&gt;0,PRODUCT(IF(($D$5:$D$2004=$D575)*($C$5:$C$2004="Split")*($B$5:$B$2004&lt;=Dashboard!$C$54)*($B$5:$B$2004&gt;$B575),$J$5:$J$2004,1)),1))</f>
        <v/>
      </c>
      <c r="X575" s="79">
        <f t="shared" si="11"/>
        <v>0</v>
      </c>
      <c r="Y575" s="79" t="str">
        <f t="array" ref="Y575">IF($B575="","",IF(INDEX('Your Portfolio Holdings'!$BW$7:$BW$156,match($D575,'Your Portfolio Holdings'!$B$7:$B$156,0),0)&gt;0,PRODUCT(IF(($D$5:$D$2004=$D575)*($C$5:$C$2004="Split")*($B$5:$B$2004&lt;=Dashboard!$C$55)*($B$5:$B$2004&gt;$B575),$J$5:$J$2004,1)),1))</f>
        <v/>
      </c>
      <c r="Z575" s="79">
        <f t="shared" si="12"/>
        <v>0</v>
      </c>
      <c r="AA575" s="79" t="str">
        <f>IF($B574="","",IF(AND($B575&gt;Dashboard!$C$54,$B575&lt;=Dashboard!$C$55,OR($C575="Buy",$C575="Sell",$C575="Dividend",$C575="Return of capital")),MAX(AA$5:AA574)+1,0))</f>
        <v/>
      </c>
      <c r="AB575" s="79" t="str">
        <f>if($B575="","",if($L575=Dashboard!$C$3,"n/a","Currency:"&amp;$L575&amp;Dashboard!$C$3))</f>
        <v/>
      </c>
      <c r="AC575" s="88" t="str">
        <f t="shared" si="13"/>
        <v/>
      </c>
      <c r="AD575" s="89">
        <f t="shared" si="14"/>
        <v>0</v>
      </c>
      <c r="AE575" s="90">
        <f t="shared" si="15"/>
        <v>0</v>
      </c>
    </row>
    <row r="576">
      <c r="A576" s="1"/>
      <c r="B576" s="404"/>
      <c r="C576" s="405"/>
      <c r="D576" s="405"/>
      <c r="E576" s="405"/>
      <c r="F576" s="406"/>
      <c r="G576" s="44">
        <f t="shared" si="1"/>
        <v>0</v>
      </c>
      <c r="H576" s="93"/>
      <c r="I576" s="92"/>
      <c r="J576" s="95"/>
      <c r="K576" s="1"/>
      <c r="L576" s="50" t="str">
        <f t="array" ref="L576">if($B576="","",index(Setup!$C$52:$C$201,match($D576,Setup!$B$52:$B$201,0),0))</f>
        <v/>
      </c>
      <c r="M576" s="52" t="str">
        <f t="shared" si="2"/>
        <v/>
      </c>
      <c r="N576" s="58">
        <f t="shared" si="3"/>
        <v>0</v>
      </c>
      <c r="O576" s="64" t="str">
        <f t="shared" si="4"/>
        <v/>
      </c>
      <c r="P576" s="64">
        <f t="shared" si="5"/>
        <v>0</v>
      </c>
      <c r="Q576" s="64">
        <f t="shared" si="6"/>
        <v>0</v>
      </c>
      <c r="R576" s="68">
        <f t="shared" si="7"/>
        <v>0</v>
      </c>
      <c r="S576" s="68">
        <f t="shared" si="8"/>
        <v>0</v>
      </c>
      <c r="T576" s="71" t="str">
        <f t="shared" si="9"/>
        <v/>
      </c>
      <c r="U576" s="79" t="str">
        <f t="array" ref="U576">IF($B576="","",IF(INDEX('Your Portfolio Holdings'!$BW$7:$BW$156,match($D576,'Your Portfolio Holdings'!$B$7:$B$156,0),0)&gt;0,PRODUCT(IF(($D$5:$D$2004=$D576)*($C$5:$C$2004="Split")*($B$5:$B$2004&lt;=Dashboard!$C$2)*($B$5:$B$2004&gt;$B576),$J$5:$J$2004,1)),1))</f>
        <v/>
      </c>
      <c r="V576" s="79">
        <f t="shared" si="10"/>
        <v>0</v>
      </c>
      <c r="W576" s="79" t="str">
        <f t="array" ref="W576">IF($B576="","",IF(INDEX('Your Portfolio Holdings'!$BW$7:$BW$156,match($D576,'Your Portfolio Holdings'!$B$7:$B$156,0),0)&gt;0,PRODUCT(IF(($D$5:$D$2004=$D576)*($C$5:$C$2004="Split")*($B$5:$B$2004&lt;=Dashboard!$C$54)*($B$5:$B$2004&gt;$B576),$J$5:$J$2004,1)),1))</f>
        <v/>
      </c>
      <c r="X576" s="79">
        <f t="shared" si="11"/>
        <v>0</v>
      </c>
      <c r="Y576" s="79" t="str">
        <f t="array" ref="Y576">IF($B576="","",IF(INDEX('Your Portfolio Holdings'!$BW$7:$BW$156,match($D576,'Your Portfolio Holdings'!$B$7:$B$156,0),0)&gt;0,PRODUCT(IF(($D$5:$D$2004=$D576)*($C$5:$C$2004="Split")*($B$5:$B$2004&lt;=Dashboard!$C$55)*($B$5:$B$2004&gt;$B576),$J$5:$J$2004,1)),1))</f>
        <v/>
      </c>
      <c r="Z576" s="79">
        <f t="shared" si="12"/>
        <v>0</v>
      </c>
      <c r="AA576" s="79" t="str">
        <f>IF($B575="","",IF(AND($B576&gt;Dashboard!$C$54,$B576&lt;=Dashboard!$C$55,OR($C576="Buy",$C576="Sell",$C576="Dividend",$C576="Return of capital")),MAX(AA$5:AA575)+1,0))</f>
        <v/>
      </c>
      <c r="AB576" s="79" t="str">
        <f>if($B576="","",if($L576=Dashboard!$C$3,"n/a","Currency:"&amp;$L576&amp;Dashboard!$C$3))</f>
        <v/>
      </c>
      <c r="AC576" s="88" t="str">
        <f t="shared" si="13"/>
        <v/>
      </c>
      <c r="AD576" s="89">
        <f t="shared" si="14"/>
        <v>0</v>
      </c>
      <c r="AE576" s="90">
        <f t="shared" si="15"/>
        <v>0</v>
      </c>
    </row>
    <row r="577">
      <c r="A577" s="1"/>
      <c r="B577" s="404"/>
      <c r="C577" s="405"/>
      <c r="D577" s="405"/>
      <c r="E577" s="405"/>
      <c r="F577" s="406"/>
      <c r="G577" s="44">
        <f t="shared" si="1"/>
        <v>0</v>
      </c>
      <c r="H577" s="93"/>
      <c r="I577" s="92"/>
      <c r="J577" s="95"/>
      <c r="K577" s="1"/>
      <c r="L577" s="50" t="str">
        <f t="array" ref="L577">if($B577="","",index(Setup!$C$52:$C$201,match($D577,Setup!$B$52:$B$201,0),0))</f>
        <v/>
      </c>
      <c r="M577" s="52" t="str">
        <f t="shared" si="2"/>
        <v/>
      </c>
      <c r="N577" s="58">
        <f t="shared" si="3"/>
        <v>0</v>
      </c>
      <c r="O577" s="64" t="str">
        <f t="shared" si="4"/>
        <v/>
      </c>
      <c r="P577" s="64">
        <f t="shared" si="5"/>
        <v>0</v>
      </c>
      <c r="Q577" s="64">
        <f t="shared" si="6"/>
        <v>0</v>
      </c>
      <c r="R577" s="68">
        <f t="shared" si="7"/>
        <v>0</v>
      </c>
      <c r="S577" s="68">
        <f t="shared" si="8"/>
        <v>0</v>
      </c>
      <c r="T577" s="71" t="str">
        <f t="shared" si="9"/>
        <v/>
      </c>
      <c r="U577" s="79" t="str">
        <f t="array" ref="U577">IF($B577="","",IF(INDEX('Your Portfolio Holdings'!$BW$7:$BW$156,match($D577,'Your Portfolio Holdings'!$B$7:$B$156,0),0)&gt;0,PRODUCT(IF(($D$5:$D$2004=$D577)*($C$5:$C$2004="Split")*($B$5:$B$2004&lt;=Dashboard!$C$2)*($B$5:$B$2004&gt;$B577),$J$5:$J$2004,1)),1))</f>
        <v/>
      </c>
      <c r="V577" s="79">
        <f t="shared" si="10"/>
        <v>0</v>
      </c>
      <c r="W577" s="79" t="str">
        <f t="array" ref="W577">IF($B577="","",IF(INDEX('Your Portfolio Holdings'!$BW$7:$BW$156,match($D577,'Your Portfolio Holdings'!$B$7:$B$156,0),0)&gt;0,PRODUCT(IF(($D$5:$D$2004=$D577)*($C$5:$C$2004="Split")*($B$5:$B$2004&lt;=Dashboard!$C$54)*($B$5:$B$2004&gt;$B577),$J$5:$J$2004,1)),1))</f>
        <v/>
      </c>
      <c r="X577" s="79">
        <f t="shared" si="11"/>
        <v>0</v>
      </c>
      <c r="Y577" s="79" t="str">
        <f t="array" ref="Y577">IF($B577="","",IF(INDEX('Your Portfolio Holdings'!$BW$7:$BW$156,match($D577,'Your Portfolio Holdings'!$B$7:$B$156,0),0)&gt;0,PRODUCT(IF(($D$5:$D$2004=$D577)*($C$5:$C$2004="Split")*($B$5:$B$2004&lt;=Dashboard!$C$55)*($B$5:$B$2004&gt;$B577),$J$5:$J$2004,1)),1))</f>
        <v/>
      </c>
      <c r="Z577" s="79">
        <f t="shared" si="12"/>
        <v>0</v>
      </c>
      <c r="AA577" s="79" t="str">
        <f>IF($B576="","",IF(AND($B577&gt;Dashboard!$C$54,$B577&lt;=Dashboard!$C$55,OR($C577="Buy",$C577="Sell",$C577="Dividend",$C577="Return of capital")),MAX(AA$5:AA576)+1,0))</f>
        <v/>
      </c>
      <c r="AB577" s="79" t="str">
        <f>if($B577="","",if($L577=Dashboard!$C$3,"n/a","Currency:"&amp;$L577&amp;Dashboard!$C$3))</f>
        <v/>
      </c>
      <c r="AC577" s="88" t="str">
        <f t="shared" si="13"/>
        <v/>
      </c>
      <c r="AD577" s="89">
        <f t="shared" si="14"/>
        <v>0</v>
      </c>
      <c r="AE577" s="90">
        <f t="shared" si="15"/>
        <v>0</v>
      </c>
    </row>
    <row r="578">
      <c r="A578" s="1"/>
      <c r="B578" s="404"/>
      <c r="C578" s="405"/>
      <c r="D578" s="405"/>
      <c r="E578" s="405"/>
      <c r="F578" s="406"/>
      <c r="G578" s="44">
        <f t="shared" si="1"/>
        <v>0</v>
      </c>
      <c r="H578" s="93"/>
      <c r="I578" s="92"/>
      <c r="J578" s="95"/>
      <c r="K578" s="1"/>
      <c r="L578" s="50" t="str">
        <f t="array" ref="L578">if($B578="","",index(Setup!$C$52:$C$201,match($D578,Setup!$B$52:$B$201,0),0))</f>
        <v/>
      </c>
      <c r="M578" s="52" t="str">
        <f t="shared" si="2"/>
        <v/>
      </c>
      <c r="N578" s="58">
        <f t="shared" si="3"/>
        <v>0</v>
      </c>
      <c r="O578" s="64" t="str">
        <f t="shared" si="4"/>
        <v/>
      </c>
      <c r="P578" s="64">
        <f t="shared" si="5"/>
        <v>0</v>
      </c>
      <c r="Q578" s="64">
        <f t="shared" si="6"/>
        <v>0</v>
      </c>
      <c r="R578" s="68">
        <f t="shared" si="7"/>
        <v>0</v>
      </c>
      <c r="S578" s="68">
        <f t="shared" si="8"/>
        <v>0</v>
      </c>
      <c r="T578" s="71" t="str">
        <f t="shared" si="9"/>
        <v/>
      </c>
      <c r="U578" s="79" t="str">
        <f t="array" ref="U578">IF($B578="","",IF(INDEX('Your Portfolio Holdings'!$BW$7:$BW$156,match($D578,'Your Portfolio Holdings'!$B$7:$B$156,0),0)&gt;0,PRODUCT(IF(($D$5:$D$2004=$D578)*($C$5:$C$2004="Split")*($B$5:$B$2004&lt;=Dashboard!$C$2)*($B$5:$B$2004&gt;$B578),$J$5:$J$2004,1)),1))</f>
        <v/>
      </c>
      <c r="V578" s="79">
        <f t="shared" si="10"/>
        <v>0</v>
      </c>
      <c r="W578" s="79" t="str">
        <f t="array" ref="W578">IF($B578="","",IF(INDEX('Your Portfolio Holdings'!$BW$7:$BW$156,match($D578,'Your Portfolio Holdings'!$B$7:$B$156,0),0)&gt;0,PRODUCT(IF(($D$5:$D$2004=$D578)*($C$5:$C$2004="Split")*($B$5:$B$2004&lt;=Dashboard!$C$54)*($B$5:$B$2004&gt;$B578),$J$5:$J$2004,1)),1))</f>
        <v/>
      </c>
      <c r="X578" s="79">
        <f t="shared" si="11"/>
        <v>0</v>
      </c>
      <c r="Y578" s="79" t="str">
        <f t="array" ref="Y578">IF($B578="","",IF(INDEX('Your Portfolio Holdings'!$BW$7:$BW$156,match($D578,'Your Portfolio Holdings'!$B$7:$B$156,0),0)&gt;0,PRODUCT(IF(($D$5:$D$2004=$D578)*($C$5:$C$2004="Split")*($B$5:$B$2004&lt;=Dashboard!$C$55)*($B$5:$B$2004&gt;$B578),$J$5:$J$2004,1)),1))</f>
        <v/>
      </c>
      <c r="Z578" s="79">
        <f t="shared" si="12"/>
        <v>0</v>
      </c>
      <c r="AA578" s="79" t="str">
        <f>IF($B577="","",IF(AND($B578&gt;Dashboard!$C$54,$B578&lt;=Dashboard!$C$55,OR($C578="Buy",$C578="Sell",$C578="Dividend",$C578="Return of capital")),MAX(AA$5:AA577)+1,0))</f>
        <v/>
      </c>
      <c r="AB578" s="79" t="str">
        <f>if($B578="","",if($L578=Dashboard!$C$3,"n/a","Currency:"&amp;$L578&amp;Dashboard!$C$3))</f>
        <v/>
      </c>
      <c r="AC578" s="88" t="str">
        <f t="shared" si="13"/>
        <v/>
      </c>
      <c r="AD578" s="89">
        <f t="shared" si="14"/>
        <v>0</v>
      </c>
      <c r="AE578" s="90">
        <f t="shared" si="15"/>
        <v>0</v>
      </c>
    </row>
    <row r="579">
      <c r="A579" s="1"/>
      <c r="B579" s="404"/>
      <c r="C579" s="405"/>
      <c r="D579" s="405"/>
      <c r="E579" s="405"/>
      <c r="F579" s="406"/>
      <c r="G579" s="44">
        <f t="shared" si="1"/>
        <v>0</v>
      </c>
      <c r="H579" s="93"/>
      <c r="I579" s="92"/>
      <c r="J579" s="95"/>
      <c r="K579" s="1"/>
      <c r="L579" s="50" t="str">
        <f t="array" ref="L579">if($B579="","",index(Setup!$C$52:$C$201,match($D579,Setup!$B$52:$B$201,0),0))</f>
        <v/>
      </c>
      <c r="M579" s="52" t="str">
        <f t="shared" si="2"/>
        <v/>
      </c>
      <c r="N579" s="58">
        <f t="shared" si="3"/>
        <v>0</v>
      </c>
      <c r="O579" s="64" t="str">
        <f t="shared" si="4"/>
        <v/>
      </c>
      <c r="P579" s="64">
        <f t="shared" si="5"/>
        <v>0</v>
      </c>
      <c r="Q579" s="64">
        <f t="shared" si="6"/>
        <v>0</v>
      </c>
      <c r="R579" s="68">
        <f t="shared" si="7"/>
        <v>0</v>
      </c>
      <c r="S579" s="68">
        <f t="shared" si="8"/>
        <v>0</v>
      </c>
      <c r="T579" s="71" t="str">
        <f t="shared" si="9"/>
        <v/>
      </c>
      <c r="U579" s="79" t="str">
        <f t="array" ref="U579">IF($B579="","",IF(INDEX('Your Portfolio Holdings'!$BW$7:$BW$156,match($D579,'Your Portfolio Holdings'!$B$7:$B$156,0),0)&gt;0,PRODUCT(IF(($D$5:$D$2004=$D579)*($C$5:$C$2004="Split")*($B$5:$B$2004&lt;=Dashboard!$C$2)*($B$5:$B$2004&gt;$B579),$J$5:$J$2004,1)),1))</f>
        <v/>
      </c>
      <c r="V579" s="79">
        <f t="shared" si="10"/>
        <v>0</v>
      </c>
      <c r="W579" s="79" t="str">
        <f t="array" ref="W579">IF($B579="","",IF(INDEX('Your Portfolio Holdings'!$BW$7:$BW$156,match($D579,'Your Portfolio Holdings'!$B$7:$B$156,0),0)&gt;0,PRODUCT(IF(($D$5:$D$2004=$D579)*($C$5:$C$2004="Split")*($B$5:$B$2004&lt;=Dashboard!$C$54)*($B$5:$B$2004&gt;$B579),$J$5:$J$2004,1)),1))</f>
        <v/>
      </c>
      <c r="X579" s="79">
        <f t="shared" si="11"/>
        <v>0</v>
      </c>
      <c r="Y579" s="79" t="str">
        <f t="array" ref="Y579">IF($B579="","",IF(INDEX('Your Portfolio Holdings'!$BW$7:$BW$156,match($D579,'Your Portfolio Holdings'!$B$7:$B$156,0),0)&gt;0,PRODUCT(IF(($D$5:$D$2004=$D579)*($C$5:$C$2004="Split")*($B$5:$B$2004&lt;=Dashboard!$C$55)*($B$5:$B$2004&gt;$B579),$J$5:$J$2004,1)),1))</f>
        <v/>
      </c>
      <c r="Z579" s="79">
        <f t="shared" si="12"/>
        <v>0</v>
      </c>
      <c r="AA579" s="79" t="str">
        <f>IF($B578="","",IF(AND($B579&gt;Dashboard!$C$54,$B579&lt;=Dashboard!$C$55,OR($C579="Buy",$C579="Sell",$C579="Dividend",$C579="Return of capital")),MAX(AA$5:AA578)+1,0))</f>
        <v/>
      </c>
      <c r="AB579" s="79" t="str">
        <f>if($B579="","",if($L579=Dashboard!$C$3,"n/a","Currency:"&amp;$L579&amp;Dashboard!$C$3))</f>
        <v/>
      </c>
      <c r="AC579" s="88" t="str">
        <f t="shared" si="13"/>
        <v/>
      </c>
      <c r="AD579" s="89">
        <f t="shared" si="14"/>
        <v>0</v>
      </c>
      <c r="AE579" s="90">
        <f t="shared" si="15"/>
        <v>0</v>
      </c>
    </row>
    <row r="580">
      <c r="A580" s="1"/>
      <c r="B580" s="404"/>
      <c r="C580" s="405"/>
      <c r="D580" s="405"/>
      <c r="E580" s="405"/>
      <c r="F580" s="406"/>
      <c r="G580" s="44">
        <f t="shared" si="1"/>
        <v>0</v>
      </c>
      <c r="H580" s="93"/>
      <c r="I580" s="92"/>
      <c r="J580" s="95"/>
      <c r="K580" s="1"/>
      <c r="L580" s="50" t="str">
        <f t="array" ref="L580">if($B580="","",index(Setup!$C$52:$C$201,match($D580,Setup!$B$52:$B$201,0),0))</f>
        <v/>
      </c>
      <c r="M580" s="52" t="str">
        <f t="shared" si="2"/>
        <v/>
      </c>
      <c r="N580" s="58">
        <f t="shared" si="3"/>
        <v>0</v>
      </c>
      <c r="O580" s="64" t="str">
        <f t="shared" si="4"/>
        <v/>
      </c>
      <c r="P580" s="64">
        <f t="shared" si="5"/>
        <v>0</v>
      </c>
      <c r="Q580" s="64">
        <f t="shared" si="6"/>
        <v>0</v>
      </c>
      <c r="R580" s="68">
        <f t="shared" si="7"/>
        <v>0</v>
      </c>
      <c r="S580" s="68">
        <f t="shared" si="8"/>
        <v>0</v>
      </c>
      <c r="T580" s="71" t="str">
        <f t="shared" si="9"/>
        <v/>
      </c>
      <c r="U580" s="79" t="str">
        <f t="array" ref="U580">IF($B580="","",IF(INDEX('Your Portfolio Holdings'!$BW$7:$BW$156,match($D580,'Your Portfolio Holdings'!$B$7:$B$156,0),0)&gt;0,PRODUCT(IF(($D$5:$D$2004=$D580)*($C$5:$C$2004="Split")*($B$5:$B$2004&lt;=Dashboard!$C$2)*($B$5:$B$2004&gt;$B580),$J$5:$J$2004,1)),1))</f>
        <v/>
      </c>
      <c r="V580" s="79">
        <f t="shared" si="10"/>
        <v>0</v>
      </c>
      <c r="W580" s="79" t="str">
        <f t="array" ref="W580">IF($B580="","",IF(INDEX('Your Portfolio Holdings'!$BW$7:$BW$156,match($D580,'Your Portfolio Holdings'!$B$7:$B$156,0),0)&gt;0,PRODUCT(IF(($D$5:$D$2004=$D580)*($C$5:$C$2004="Split")*($B$5:$B$2004&lt;=Dashboard!$C$54)*($B$5:$B$2004&gt;$B580),$J$5:$J$2004,1)),1))</f>
        <v/>
      </c>
      <c r="X580" s="79">
        <f t="shared" si="11"/>
        <v>0</v>
      </c>
      <c r="Y580" s="79" t="str">
        <f t="array" ref="Y580">IF($B580="","",IF(INDEX('Your Portfolio Holdings'!$BW$7:$BW$156,match($D580,'Your Portfolio Holdings'!$B$7:$B$156,0),0)&gt;0,PRODUCT(IF(($D$5:$D$2004=$D580)*($C$5:$C$2004="Split")*($B$5:$B$2004&lt;=Dashboard!$C$55)*($B$5:$B$2004&gt;$B580),$J$5:$J$2004,1)),1))</f>
        <v/>
      </c>
      <c r="Z580" s="79">
        <f t="shared" si="12"/>
        <v>0</v>
      </c>
      <c r="AA580" s="79" t="str">
        <f>IF($B579="","",IF(AND($B580&gt;Dashboard!$C$54,$B580&lt;=Dashboard!$C$55,OR($C580="Buy",$C580="Sell",$C580="Dividend",$C580="Return of capital")),MAX(AA$5:AA579)+1,0))</f>
        <v/>
      </c>
      <c r="AB580" s="79" t="str">
        <f>if($B580="","",if($L580=Dashboard!$C$3,"n/a","Currency:"&amp;$L580&amp;Dashboard!$C$3))</f>
        <v/>
      </c>
      <c r="AC580" s="88" t="str">
        <f t="shared" si="13"/>
        <v/>
      </c>
      <c r="AD580" s="89">
        <f t="shared" si="14"/>
        <v>0</v>
      </c>
      <c r="AE580" s="90">
        <f t="shared" si="15"/>
        <v>0</v>
      </c>
    </row>
    <row r="581">
      <c r="A581" s="1"/>
      <c r="B581" s="404"/>
      <c r="C581" s="405"/>
      <c r="D581" s="405"/>
      <c r="E581" s="405"/>
      <c r="F581" s="406"/>
      <c r="G581" s="44">
        <f t="shared" si="1"/>
        <v>0</v>
      </c>
      <c r="H581" s="93"/>
      <c r="I581" s="92"/>
      <c r="J581" s="95"/>
      <c r="K581" s="1"/>
      <c r="L581" s="50" t="str">
        <f t="array" ref="L581">if($B581="","",index(Setup!$C$52:$C$201,match($D581,Setup!$B$52:$B$201,0),0))</f>
        <v/>
      </c>
      <c r="M581" s="52" t="str">
        <f t="shared" si="2"/>
        <v/>
      </c>
      <c r="N581" s="58">
        <f t="shared" si="3"/>
        <v>0</v>
      </c>
      <c r="O581" s="64" t="str">
        <f t="shared" si="4"/>
        <v/>
      </c>
      <c r="P581" s="64">
        <f t="shared" si="5"/>
        <v>0</v>
      </c>
      <c r="Q581" s="64">
        <f t="shared" si="6"/>
        <v>0</v>
      </c>
      <c r="R581" s="68">
        <f t="shared" si="7"/>
        <v>0</v>
      </c>
      <c r="S581" s="68">
        <f t="shared" si="8"/>
        <v>0</v>
      </c>
      <c r="T581" s="71" t="str">
        <f t="shared" si="9"/>
        <v/>
      </c>
      <c r="U581" s="79" t="str">
        <f t="array" ref="U581">IF($B581="","",IF(INDEX('Your Portfolio Holdings'!$BW$7:$BW$156,match($D581,'Your Portfolio Holdings'!$B$7:$B$156,0),0)&gt;0,PRODUCT(IF(($D$5:$D$2004=$D581)*($C$5:$C$2004="Split")*($B$5:$B$2004&lt;=Dashboard!$C$2)*($B$5:$B$2004&gt;$B581),$J$5:$J$2004,1)),1))</f>
        <v/>
      </c>
      <c r="V581" s="79">
        <f t="shared" si="10"/>
        <v>0</v>
      </c>
      <c r="W581" s="79" t="str">
        <f t="array" ref="W581">IF($B581="","",IF(INDEX('Your Portfolio Holdings'!$BW$7:$BW$156,match($D581,'Your Portfolio Holdings'!$B$7:$B$156,0),0)&gt;0,PRODUCT(IF(($D$5:$D$2004=$D581)*($C$5:$C$2004="Split")*($B$5:$B$2004&lt;=Dashboard!$C$54)*($B$5:$B$2004&gt;$B581),$J$5:$J$2004,1)),1))</f>
        <v/>
      </c>
      <c r="X581" s="79">
        <f t="shared" si="11"/>
        <v>0</v>
      </c>
      <c r="Y581" s="79" t="str">
        <f t="array" ref="Y581">IF($B581="","",IF(INDEX('Your Portfolio Holdings'!$BW$7:$BW$156,match($D581,'Your Portfolio Holdings'!$B$7:$B$156,0),0)&gt;0,PRODUCT(IF(($D$5:$D$2004=$D581)*($C$5:$C$2004="Split")*($B$5:$B$2004&lt;=Dashboard!$C$55)*($B$5:$B$2004&gt;$B581),$J$5:$J$2004,1)),1))</f>
        <v/>
      </c>
      <c r="Z581" s="79">
        <f t="shared" si="12"/>
        <v>0</v>
      </c>
      <c r="AA581" s="79" t="str">
        <f>IF($B580="","",IF(AND($B581&gt;Dashboard!$C$54,$B581&lt;=Dashboard!$C$55,OR($C581="Buy",$C581="Sell",$C581="Dividend",$C581="Return of capital")),MAX(AA$5:AA580)+1,0))</f>
        <v/>
      </c>
      <c r="AB581" s="79" t="str">
        <f>if($B581="","",if($L581=Dashboard!$C$3,"n/a","Currency:"&amp;$L581&amp;Dashboard!$C$3))</f>
        <v/>
      </c>
      <c r="AC581" s="88" t="str">
        <f t="shared" si="13"/>
        <v/>
      </c>
      <c r="AD581" s="89">
        <f t="shared" si="14"/>
        <v>0</v>
      </c>
      <c r="AE581" s="90">
        <f t="shared" si="15"/>
        <v>0</v>
      </c>
    </row>
    <row r="582">
      <c r="A582" s="1"/>
      <c r="B582" s="404"/>
      <c r="C582" s="405"/>
      <c r="D582" s="405"/>
      <c r="E582" s="405"/>
      <c r="F582" s="406"/>
      <c r="G582" s="44">
        <f t="shared" si="1"/>
        <v>0</v>
      </c>
      <c r="H582" s="93"/>
      <c r="I582" s="92"/>
      <c r="J582" s="95"/>
      <c r="K582" s="1"/>
      <c r="L582" s="50" t="str">
        <f t="array" ref="L582">if($B582="","",index(Setup!$C$52:$C$201,match($D582,Setup!$B$52:$B$201,0),0))</f>
        <v/>
      </c>
      <c r="M582" s="52" t="str">
        <f t="shared" si="2"/>
        <v/>
      </c>
      <c r="N582" s="58">
        <f t="shared" si="3"/>
        <v>0</v>
      </c>
      <c r="O582" s="64" t="str">
        <f t="shared" si="4"/>
        <v/>
      </c>
      <c r="P582" s="64">
        <f t="shared" si="5"/>
        <v>0</v>
      </c>
      <c r="Q582" s="64">
        <f t="shared" si="6"/>
        <v>0</v>
      </c>
      <c r="R582" s="68">
        <f t="shared" si="7"/>
        <v>0</v>
      </c>
      <c r="S582" s="68">
        <f t="shared" si="8"/>
        <v>0</v>
      </c>
      <c r="T582" s="71" t="str">
        <f t="shared" si="9"/>
        <v/>
      </c>
      <c r="U582" s="79" t="str">
        <f t="array" ref="U582">IF($B582="","",IF(INDEX('Your Portfolio Holdings'!$BW$7:$BW$156,match($D582,'Your Portfolio Holdings'!$B$7:$B$156,0),0)&gt;0,PRODUCT(IF(($D$5:$D$2004=$D582)*($C$5:$C$2004="Split")*($B$5:$B$2004&lt;=Dashboard!$C$2)*($B$5:$B$2004&gt;$B582),$J$5:$J$2004,1)),1))</f>
        <v/>
      </c>
      <c r="V582" s="79">
        <f t="shared" si="10"/>
        <v>0</v>
      </c>
      <c r="W582" s="79" t="str">
        <f t="array" ref="W582">IF($B582="","",IF(INDEX('Your Portfolio Holdings'!$BW$7:$BW$156,match($D582,'Your Portfolio Holdings'!$B$7:$B$156,0),0)&gt;0,PRODUCT(IF(($D$5:$D$2004=$D582)*($C$5:$C$2004="Split")*($B$5:$B$2004&lt;=Dashboard!$C$54)*($B$5:$B$2004&gt;$B582),$J$5:$J$2004,1)),1))</f>
        <v/>
      </c>
      <c r="X582" s="79">
        <f t="shared" si="11"/>
        <v>0</v>
      </c>
      <c r="Y582" s="79" t="str">
        <f t="array" ref="Y582">IF($B582="","",IF(INDEX('Your Portfolio Holdings'!$BW$7:$BW$156,match($D582,'Your Portfolio Holdings'!$B$7:$B$156,0),0)&gt;0,PRODUCT(IF(($D$5:$D$2004=$D582)*($C$5:$C$2004="Split")*($B$5:$B$2004&lt;=Dashboard!$C$55)*($B$5:$B$2004&gt;$B582),$J$5:$J$2004,1)),1))</f>
        <v/>
      </c>
      <c r="Z582" s="79">
        <f t="shared" si="12"/>
        <v>0</v>
      </c>
      <c r="AA582" s="79" t="str">
        <f>IF($B581="","",IF(AND($B582&gt;Dashboard!$C$54,$B582&lt;=Dashboard!$C$55,OR($C582="Buy",$C582="Sell",$C582="Dividend",$C582="Return of capital")),MAX(AA$5:AA581)+1,0))</f>
        <v/>
      </c>
      <c r="AB582" s="79" t="str">
        <f>if($B582="","",if($L582=Dashboard!$C$3,"n/a","Currency:"&amp;$L582&amp;Dashboard!$C$3))</f>
        <v/>
      </c>
      <c r="AC582" s="88" t="str">
        <f t="shared" si="13"/>
        <v/>
      </c>
      <c r="AD582" s="89">
        <f t="shared" si="14"/>
        <v>0</v>
      </c>
      <c r="AE582" s="90">
        <f t="shared" si="15"/>
        <v>0</v>
      </c>
    </row>
    <row r="583">
      <c r="A583" s="1"/>
      <c r="B583" s="404"/>
      <c r="C583" s="405"/>
      <c r="D583" s="405"/>
      <c r="E583" s="405"/>
      <c r="F583" s="406"/>
      <c r="G583" s="44">
        <f t="shared" si="1"/>
        <v>0</v>
      </c>
      <c r="H583" s="93"/>
      <c r="I583" s="92"/>
      <c r="J583" s="95"/>
      <c r="K583" s="1"/>
      <c r="L583" s="50" t="str">
        <f t="array" ref="L583">if($B583="","",index(Setup!$C$52:$C$201,match($D583,Setup!$B$52:$B$201,0),0))</f>
        <v/>
      </c>
      <c r="M583" s="52" t="str">
        <f t="shared" si="2"/>
        <v/>
      </c>
      <c r="N583" s="58">
        <f t="shared" si="3"/>
        <v>0</v>
      </c>
      <c r="O583" s="64" t="str">
        <f t="shared" si="4"/>
        <v/>
      </c>
      <c r="P583" s="64">
        <f t="shared" si="5"/>
        <v>0</v>
      </c>
      <c r="Q583" s="64">
        <f t="shared" si="6"/>
        <v>0</v>
      </c>
      <c r="R583" s="68">
        <f t="shared" si="7"/>
        <v>0</v>
      </c>
      <c r="S583" s="68">
        <f t="shared" si="8"/>
        <v>0</v>
      </c>
      <c r="T583" s="71" t="str">
        <f t="shared" si="9"/>
        <v/>
      </c>
      <c r="U583" s="79" t="str">
        <f t="array" ref="U583">IF($B583="","",IF(INDEX('Your Portfolio Holdings'!$BW$7:$BW$156,match($D583,'Your Portfolio Holdings'!$B$7:$B$156,0),0)&gt;0,PRODUCT(IF(($D$5:$D$2004=$D583)*($C$5:$C$2004="Split")*($B$5:$B$2004&lt;=Dashboard!$C$2)*($B$5:$B$2004&gt;$B583),$J$5:$J$2004,1)),1))</f>
        <v/>
      </c>
      <c r="V583" s="79">
        <f t="shared" si="10"/>
        <v>0</v>
      </c>
      <c r="W583" s="79" t="str">
        <f t="array" ref="W583">IF($B583="","",IF(INDEX('Your Portfolio Holdings'!$BW$7:$BW$156,match($D583,'Your Portfolio Holdings'!$B$7:$B$156,0),0)&gt;0,PRODUCT(IF(($D$5:$D$2004=$D583)*($C$5:$C$2004="Split")*($B$5:$B$2004&lt;=Dashboard!$C$54)*($B$5:$B$2004&gt;$B583),$J$5:$J$2004,1)),1))</f>
        <v/>
      </c>
      <c r="X583" s="79">
        <f t="shared" si="11"/>
        <v>0</v>
      </c>
      <c r="Y583" s="79" t="str">
        <f t="array" ref="Y583">IF($B583="","",IF(INDEX('Your Portfolio Holdings'!$BW$7:$BW$156,match($D583,'Your Portfolio Holdings'!$B$7:$B$156,0),0)&gt;0,PRODUCT(IF(($D$5:$D$2004=$D583)*($C$5:$C$2004="Split")*($B$5:$B$2004&lt;=Dashboard!$C$55)*($B$5:$B$2004&gt;$B583),$J$5:$J$2004,1)),1))</f>
        <v/>
      </c>
      <c r="Z583" s="79">
        <f t="shared" si="12"/>
        <v>0</v>
      </c>
      <c r="AA583" s="79" t="str">
        <f>IF($B582="","",IF(AND($B583&gt;Dashboard!$C$54,$B583&lt;=Dashboard!$C$55,OR($C583="Buy",$C583="Sell",$C583="Dividend",$C583="Return of capital")),MAX(AA$5:AA582)+1,0))</f>
        <v/>
      </c>
      <c r="AB583" s="79" t="str">
        <f>if($B583="","",if($L583=Dashboard!$C$3,"n/a","Currency:"&amp;$L583&amp;Dashboard!$C$3))</f>
        <v/>
      </c>
      <c r="AC583" s="88" t="str">
        <f t="shared" si="13"/>
        <v/>
      </c>
      <c r="AD583" s="89">
        <f t="shared" si="14"/>
        <v>0</v>
      </c>
      <c r="AE583" s="90">
        <f t="shared" si="15"/>
        <v>0</v>
      </c>
    </row>
    <row r="584">
      <c r="A584" s="1"/>
      <c r="B584" s="404"/>
      <c r="C584" s="405"/>
      <c r="D584" s="405"/>
      <c r="E584" s="405"/>
      <c r="F584" s="406"/>
      <c r="G584" s="44">
        <f t="shared" si="1"/>
        <v>0</v>
      </c>
      <c r="H584" s="93"/>
      <c r="I584" s="92"/>
      <c r="J584" s="95"/>
      <c r="K584" s="1"/>
      <c r="L584" s="50" t="str">
        <f t="array" ref="L584">if($B584="","",index(Setup!$C$52:$C$201,match($D584,Setup!$B$52:$B$201,0),0))</f>
        <v/>
      </c>
      <c r="M584" s="52" t="str">
        <f t="shared" si="2"/>
        <v/>
      </c>
      <c r="N584" s="58">
        <f t="shared" si="3"/>
        <v>0</v>
      </c>
      <c r="O584" s="64" t="str">
        <f t="shared" si="4"/>
        <v/>
      </c>
      <c r="P584" s="64">
        <f t="shared" si="5"/>
        <v>0</v>
      </c>
      <c r="Q584" s="64">
        <f t="shared" si="6"/>
        <v>0</v>
      </c>
      <c r="R584" s="68">
        <f t="shared" si="7"/>
        <v>0</v>
      </c>
      <c r="S584" s="68">
        <f t="shared" si="8"/>
        <v>0</v>
      </c>
      <c r="T584" s="71" t="str">
        <f t="shared" si="9"/>
        <v/>
      </c>
      <c r="U584" s="79" t="str">
        <f t="array" ref="U584">IF($B584="","",IF(INDEX('Your Portfolio Holdings'!$BW$7:$BW$156,match($D584,'Your Portfolio Holdings'!$B$7:$B$156,0),0)&gt;0,PRODUCT(IF(($D$5:$D$2004=$D584)*($C$5:$C$2004="Split")*($B$5:$B$2004&lt;=Dashboard!$C$2)*($B$5:$B$2004&gt;$B584),$J$5:$J$2004,1)),1))</f>
        <v/>
      </c>
      <c r="V584" s="79">
        <f t="shared" si="10"/>
        <v>0</v>
      </c>
      <c r="W584" s="79" t="str">
        <f t="array" ref="W584">IF($B584="","",IF(INDEX('Your Portfolio Holdings'!$BW$7:$BW$156,match($D584,'Your Portfolio Holdings'!$B$7:$B$156,0),0)&gt;0,PRODUCT(IF(($D$5:$D$2004=$D584)*($C$5:$C$2004="Split")*($B$5:$B$2004&lt;=Dashboard!$C$54)*($B$5:$B$2004&gt;$B584),$J$5:$J$2004,1)),1))</f>
        <v/>
      </c>
      <c r="X584" s="79">
        <f t="shared" si="11"/>
        <v>0</v>
      </c>
      <c r="Y584" s="79" t="str">
        <f t="array" ref="Y584">IF($B584="","",IF(INDEX('Your Portfolio Holdings'!$BW$7:$BW$156,match($D584,'Your Portfolio Holdings'!$B$7:$B$156,0),0)&gt;0,PRODUCT(IF(($D$5:$D$2004=$D584)*($C$5:$C$2004="Split")*($B$5:$B$2004&lt;=Dashboard!$C$55)*($B$5:$B$2004&gt;$B584),$J$5:$J$2004,1)),1))</f>
        <v/>
      </c>
      <c r="Z584" s="79">
        <f t="shared" si="12"/>
        <v>0</v>
      </c>
      <c r="AA584" s="79" t="str">
        <f>IF($B583="","",IF(AND($B584&gt;Dashboard!$C$54,$B584&lt;=Dashboard!$C$55,OR($C584="Buy",$C584="Sell",$C584="Dividend",$C584="Return of capital")),MAX(AA$5:AA583)+1,0))</f>
        <v/>
      </c>
      <c r="AB584" s="79" t="str">
        <f>if($B584="","",if($L584=Dashboard!$C$3,"n/a","Currency:"&amp;$L584&amp;Dashboard!$C$3))</f>
        <v/>
      </c>
      <c r="AC584" s="88" t="str">
        <f t="shared" si="13"/>
        <v/>
      </c>
      <c r="AD584" s="89">
        <f t="shared" si="14"/>
        <v>0</v>
      </c>
      <c r="AE584" s="90">
        <f t="shared" si="15"/>
        <v>0</v>
      </c>
    </row>
    <row r="585">
      <c r="A585" s="1"/>
      <c r="B585" s="404"/>
      <c r="C585" s="405"/>
      <c r="D585" s="405"/>
      <c r="E585" s="405"/>
      <c r="F585" s="406"/>
      <c r="G585" s="44">
        <f t="shared" si="1"/>
        <v>0</v>
      </c>
      <c r="H585" s="93"/>
      <c r="I585" s="92"/>
      <c r="J585" s="95"/>
      <c r="K585" s="1"/>
      <c r="L585" s="50" t="str">
        <f t="array" ref="L585">if($B585="","",index(Setup!$C$52:$C$201,match($D585,Setup!$B$52:$B$201,0),0))</f>
        <v/>
      </c>
      <c r="M585" s="52" t="str">
        <f t="shared" si="2"/>
        <v/>
      </c>
      <c r="N585" s="58">
        <f t="shared" si="3"/>
        <v>0</v>
      </c>
      <c r="O585" s="64" t="str">
        <f t="shared" si="4"/>
        <v/>
      </c>
      <c r="P585" s="64">
        <f t="shared" si="5"/>
        <v>0</v>
      </c>
      <c r="Q585" s="64">
        <f t="shared" si="6"/>
        <v>0</v>
      </c>
      <c r="R585" s="68">
        <f t="shared" si="7"/>
        <v>0</v>
      </c>
      <c r="S585" s="68">
        <f t="shared" si="8"/>
        <v>0</v>
      </c>
      <c r="T585" s="71" t="str">
        <f t="shared" si="9"/>
        <v/>
      </c>
      <c r="U585" s="79" t="str">
        <f t="array" ref="U585">IF($B585="","",IF(INDEX('Your Portfolio Holdings'!$BW$7:$BW$156,match($D585,'Your Portfolio Holdings'!$B$7:$B$156,0),0)&gt;0,PRODUCT(IF(($D$5:$D$2004=$D585)*($C$5:$C$2004="Split")*($B$5:$B$2004&lt;=Dashboard!$C$2)*($B$5:$B$2004&gt;$B585),$J$5:$J$2004,1)),1))</f>
        <v/>
      </c>
      <c r="V585" s="79">
        <f t="shared" si="10"/>
        <v>0</v>
      </c>
      <c r="W585" s="79" t="str">
        <f t="array" ref="W585">IF($B585="","",IF(INDEX('Your Portfolio Holdings'!$BW$7:$BW$156,match($D585,'Your Portfolio Holdings'!$B$7:$B$156,0),0)&gt;0,PRODUCT(IF(($D$5:$D$2004=$D585)*($C$5:$C$2004="Split")*($B$5:$B$2004&lt;=Dashboard!$C$54)*($B$5:$B$2004&gt;$B585),$J$5:$J$2004,1)),1))</f>
        <v/>
      </c>
      <c r="X585" s="79">
        <f t="shared" si="11"/>
        <v>0</v>
      </c>
      <c r="Y585" s="79" t="str">
        <f t="array" ref="Y585">IF($B585="","",IF(INDEX('Your Portfolio Holdings'!$BW$7:$BW$156,match($D585,'Your Portfolio Holdings'!$B$7:$B$156,0),0)&gt;0,PRODUCT(IF(($D$5:$D$2004=$D585)*($C$5:$C$2004="Split")*($B$5:$B$2004&lt;=Dashboard!$C$55)*($B$5:$B$2004&gt;$B585),$J$5:$J$2004,1)),1))</f>
        <v/>
      </c>
      <c r="Z585" s="79">
        <f t="shared" si="12"/>
        <v>0</v>
      </c>
      <c r="AA585" s="79" t="str">
        <f>IF($B584="","",IF(AND($B585&gt;Dashboard!$C$54,$B585&lt;=Dashboard!$C$55,OR($C585="Buy",$C585="Sell",$C585="Dividend",$C585="Return of capital")),MAX(AA$5:AA584)+1,0))</f>
        <v/>
      </c>
      <c r="AB585" s="79" t="str">
        <f>if($B585="","",if($L585=Dashboard!$C$3,"n/a","Currency:"&amp;$L585&amp;Dashboard!$C$3))</f>
        <v/>
      </c>
      <c r="AC585" s="88" t="str">
        <f t="shared" si="13"/>
        <v/>
      </c>
      <c r="AD585" s="89">
        <f t="shared" si="14"/>
        <v>0</v>
      </c>
      <c r="AE585" s="90">
        <f t="shared" si="15"/>
        <v>0</v>
      </c>
    </row>
    <row r="586">
      <c r="A586" s="1"/>
      <c r="B586" s="404"/>
      <c r="C586" s="405"/>
      <c r="D586" s="405"/>
      <c r="E586" s="405"/>
      <c r="F586" s="406"/>
      <c r="G586" s="44">
        <f t="shared" si="1"/>
        <v>0</v>
      </c>
      <c r="H586" s="93"/>
      <c r="I586" s="92"/>
      <c r="J586" s="95"/>
      <c r="K586" s="1"/>
      <c r="L586" s="50" t="str">
        <f t="array" ref="L586">if($B586="","",index(Setup!$C$52:$C$201,match($D586,Setup!$B$52:$B$201,0),0))</f>
        <v/>
      </c>
      <c r="M586" s="52" t="str">
        <f t="shared" si="2"/>
        <v/>
      </c>
      <c r="N586" s="58">
        <f t="shared" si="3"/>
        <v>0</v>
      </c>
      <c r="O586" s="64" t="str">
        <f t="shared" si="4"/>
        <v/>
      </c>
      <c r="P586" s="64">
        <f t="shared" si="5"/>
        <v>0</v>
      </c>
      <c r="Q586" s="64">
        <f t="shared" si="6"/>
        <v>0</v>
      </c>
      <c r="R586" s="68">
        <f t="shared" si="7"/>
        <v>0</v>
      </c>
      <c r="S586" s="68">
        <f t="shared" si="8"/>
        <v>0</v>
      </c>
      <c r="T586" s="71" t="str">
        <f t="shared" si="9"/>
        <v/>
      </c>
      <c r="U586" s="79" t="str">
        <f t="array" ref="U586">IF($B586="","",IF(INDEX('Your Portfolio Holdings'!$BW$7:$BW$156,match($D586,'Your Portfolio Holdings'!$B$7:$B$156,0),0)&gt;0,PRODUCT(IF(($D$5:$D$2004=$D586)*($C$5:$C$2004="Split")*($B$5:$B$2004&lt;=Dashboard!$C$2)*($B$5:$B$2004&gt;$B586),$J$5:$J$2004,1)),1))</f>
        <v/>
      </c>
      <c r="V586" s="79">
        <f t="shared" si="10"/>
        <v>0</v>
      </c>
      <c r="W586" s="79" t="str">
        <f t="array" ref="W586">IF($B586="","",IF(INDEX('Your Portfolio Holdings'!$BW$7:$BW$156,match($D586,'Your Portfolio Holdings'!$B$7:$B$156,0),0)&gt;0,PRODUCT(IF(($D$5:$D$2004=$D586)*($C$5:$C$2004="Split")*($B$5:$B$2004&lt;=Dashboard!$C$54)*($B$5:$B$2004&gt;$B586),$J$5:$J$2004,1)),1))</f>
        <v/>
      </c>
      <c r="X586" s="79">
        <f t="shared" si="11"/>
        <v>0</v>
      </c>
      <c r="Y586" s="79" t="str">
        <f t="array" ref="Y586">IF($B586="","",IF(INDEX('Your Portfolio Holdings'!$BW$7:$BW$156,match($D586,'Your Portfolio Holdings'!$B$7:$B$156,0),0)&gt;0,PRODUCT(IF(($D$5:$D$2004=$D586)*($C$5:$C$2004="Split")*($B$5:$B$2004&lt;=Dashboard!$C$55)*($B$5:$B$2004&gt;$B586),$J$5:$J$2004,1)),1))</f>
        <v/>
      </c>
      <c r="Z586" s="79">
        <f t="shared" si="12"/>
        <v>0</v>
      </c>
      <c r="AA586" s="79" t="str">
        <f>IF($B585="","",IF(AND($B586&gt;Dashboard!$C$54,$B586&lt;=Dashboard!$C$55,OR($C586="Buy",$C586="Sell",$C586="Dividend",$C586="Return of capital")),MAX(AA$5:AA585)+1,0))</f>
        <v/>
      </c>
      <c r="AB586" s="79" t="str">
        <f>if($B586="","",if($L586=Dashboard!$C$3,"n/a","Currency:"&amp;$L586&amp;Dashboard!$C$3))</f>
        <v/>
      </c>
      <c r="AC586" s="88" t="str">
        <f t="shared" si="13"/>
        <v/>
      </c>
      <c r="AD586" s="89">
        <f t="shared" si="14"/>
        <v>0</v>
      </c>
      <c r="AE586" s="90">
        <f t="shared" si="15"/>
        <v>0</v>
      </c>
    </row>
    <row r="587">
      <c r="A587" s="1"/>
      <c r="B587" s="404"/>
      <c r="C587" s="405"/>
      <c r="D587" s="405"/>
      <c r="E587" s="405"/>
      <c r="F587" s="406"/>
      <c r="G587" s="44">
        <f t="shared" si="1"/>
        <v>0</v>
      </c>
      <c r="H587" s="93"/>
      <c r="I587" s="92"/>
      <c r="J587" s="95"/>
      <c r="K587" s="1"/>
      <c r="L587" s="50" t="str">
        <f t="array" ref="L587">if($B587="","",index(Setup!$C$52:$C$201,match($D587,Setup!$B$52:$B$201,0),0))</f>
        <v/>
      </c>
      <c r="M587" s="52" t="str">
        <f t="shared" si="2"/>
        <v/>
      </c>
      <c r="N587" s="58">
        <f t="shared" si="3"/>
        <v>0</v>
      </c>
      <c r="O587" s="64" t="str">
        <f t="shared" si="4"/>
        <v/>
      </c>
      <c r="P587" s="64">
        <f t="shared" si="5"/>
        <v>0</v>
      </c>
      <c r="Q587" s="64">
        <f t="shared" si="6"/>
        <v>0</v>
      </c>
      <c r="R587" s="68">
        <f t="shared" si="7"/>
        <v>0</v>
      </c>
      <c r="S587" s="68">
        <f t="shared" si="8"/>
        <v>0</v>
      </c>
      <c r="T587" s="71" t="str">
        <f t="shared" si="9"/>
        <v/>
      </c>
      <c r="U587" s="79" t="str">
        <f t="array" ref="U587">IF($B587="","",IF(INDEX('Your Portfolio Holdings'!$BW$7:$BW$156,match($D587,'Your Portfolio Holdings'!$B$7:$B$156,0),0)&gt;0,PRODUCT(IF(($D$5:$D$2004=$D587)*($C$5:$C$2004="Split")*($B$5:$B$2004&lt;=Dashboard!$C$2)*($B$5:$B$2004&gt;$B587),$J$5:$J$2004,1)),1))</f>
        <v/>
      </c>
      <c r="V587" s="79">
        <f t="shared" si="10"/>
        <v>0</v>
      </c>
      <c r="W587" s="79" t="str">
        <f t="array" ref="W587">IF($B587="","",IF(INDEX('Your Portfolio Holdings'!$BW$7:$BW$156,match($D587,'Your Portfolio Holdings'!$B$7:$B$156,0),0)&gt;0,PRODUCT(IF(($D$5:$D$2004=$D587)*($C$5:$C$2004="Split")*($B$5:$B$2004&lt;=Dashboard!$C$54)*($B$5:$B$2004&gt;$B587),$J$5:$J$2004,1)),1))</f>
        <v/>
      </c>
      <c r="X587" s="79">
        <f t="shared" si="11"/>
        <v>0</v>
      </c>
      <c r="Y587" s="79" t="str">
        <f t="array" ref="Y587">IF($B587="","",IF(INDEX('Your Portfolio Holdings'!$BW$7:$BW$156,match($D587,'Your Portfolio Holdings'!$B$7:$B$156,0),0)&gt;0,PRODUCT(IF(($D$5:$D$2004=$D587)*($C$5:$C$2004="Split")*($B$5:$B$2004&lt;=Dashboard!$C$55)*($B$5:$B$2004&gt;$B587),$J$5:$J$2004,1)),1))</f>
        <v/>
      </c>
      <c r="Z587" s="79">
        <f t="shared" si="12"/>
        <v>0</v>
      </c>
      <c r="AA587" s="79" t="str">
        <f>IF($B586="","",IF(AND($B587&gt;Dashboard!$C$54,$B587&lt;=Dashboard!$C$55,OR($C587="Buy",$C587="Sell",$C587="Dividend",$C587="Return of capital")),MAX(AA$5:AA586)+1,0))</f>
        <v/>
      </c>
      <c r="AB587" s="79" t="str">
        <f>if($B587="","",if($L587=Dashboard!$C$3,"n/a","Currency:"&amp;$L587&amp;Dashboard!$C$3))</f>
        <v/>
      </c>
      <c r="AC587" s="88" t="str">
        <f t="shared" si="13"/>
        <v/>
      </c>
      <c r="AD587" s="89">
        <f t="shared" si="14"/>
        <v>0</v>
      </c>
      <c r="AE587" s="90">
        <f t="shared" si="15"/>
        <v>0</v>
      </c>
    </row>
    <row r="588">
      <c r="A588" s="1"/>
      <c r="B588" s="404"/>
      <c r="C588" s="405"/>
      <c r="D588" s="405"/>
      <c r="E588" s="405"/>
      <c r="F588" s="406"/>
      <c r="G588" s="44">
        <f t="shared" si="1"/>
        <v>0</v>
      </c>
      <c r="H588" s="93"/>
      <c r="I588" s="92"/>
      <c r="J588" s="95"/>
      <c r="K588" s="1"/>
      <c r="L588" s="50" t="str">
        <f t="array" ref="L588">if($B588="","",index(Setup!$C$52:$C$201,match($D588,Setup!$B$52:$B$201,0),0))</f>
        <v/>
      </c>
      <c r="M588" s="52" t="str">
        <f t="shared" si="2"/>
        <v/>
      </c>
      <c r="N588" s="58">
        <f t="shared" si="3"/>
        <v>0</v>
      </c>
      <c r="O588" s="64" t="str">
        <f t="shared" si="4"/>
        <v/>
      </c>
      <c r="P588" s="64">
        <f t="shared" si="5"/>
        <v>0</v>
      </c>
      <c r="Q588" s="64">
        <f t="shared" si="6"/>
        <v>0</v>
      </c>
      <c r="R588" s="68">
        <f t="shared" si="7"/>
        <v>0</v>
      </c>
      <c r="S588" s="68">
        <f t="shared" si="8"/>
        <v>0</v>
      </c>
      <c r="T588" s="71" t="str">
        <f t="shared" si="9"/>
        <v/>
      </c>
      <c r="U588" s="79" t="str">
        <f t="array" ref="U588">IF($B588="","",IF(INDEX('Your Portfolio Holdings'!$BW$7:$BW$156,match($D588,'Your Portfolio Holdings'!$B$7:$B$156,0),0)&gt;0,PRODUCT(IF(($D$5:$D$2004=$D588)*($C$5:$C$2004="Split")*($B$5:$B$2004&lt;=Dashboard!$C$2)*($B$5:$B$2004&gt;$B588),$J$5:$J$2004,1)),1))</f>
        <v/>
      </c>
      <c r="V588" s="79">
        <f t="shared" si="10"/>
        <v>0</v>
      </c>
      <c r="W588" s="79" t="str">
        <f t="array" ref="W588">IF($B588="","",IF(INDEX('Your Portfolio Holdings'!$BW$7:$BW$156,match($D588,'Your Portfolio Holdings'!$B$7:$B$156,0),0)&gt;0,PRODUCT(IF(($D$5:$D$2004=$D588)*($C$5:$C$2004="Split")*($B$5:$B$2004&lt;=Dashboard!$C$54)*($B$5:$B$2004&gt;$B588),$J$5:$J$2004,1)),1))</f>
        <v/>
      </c>
      <c r="X588" s="79">
        <f t="shared" si="11"/>
        <v>0</v>
      </c>
      <c r="Y588" s="79" t="str">
        <f t="array" ref="Y588">IF($B588="","",IF(INDEX('Your Portfolio Holdings'!$BW$7:$BW$156,match($D588,'Your Portfolio Holdings'!$B$7:$B$156,0),0)&gt;0,PRODUCT(IF(($D$5:$D$2004=$D588)*($C$5:$C$2004="Split")*($B$5:$B$2004&lt;=Dashboard!$C$55)*($B$5:$B$2004&gt;$B588),$J$5:$J$2004,1)),1))</f>
        <v/>
      </c>
      <c r="Z588" s="79">
        <f t="shared" si="12"/>
        <v>0</v>
      </c>
      <c r="AA588" s="79" t="str">
        <f>IF($B587="","",IF(AND($B588&gt;Dashboard!$C$54,$B588&lt;=Dashboard!$C$55,OR($C588="Buy",$C588="Sell",$C588="Dividend",$C588="Return of capital")),MAX(AA$5:AA587)+1,0))</f>
        <v/>
      </c>
      <c r="AB588" s="79" t="str">
        <f>if($B588="","",if($L588=Dashboard!$C$3,"n/a","Currency:"&amp;$L588&amp;Dashboard!$C$3))</f>
        <v/>
      </c>
      <c r="AC588" s="88" t="str">
        <f t="shared" si="13"/>
        <v/>
      </c>
      <c r="AD588" s="89">
        <f t="shared" si="14"/>
        <v>0</v>
      </c>
      <c r="AE588" s="90">
        <f t="shared" si="15"/>
        <v>0</v>
      </c>
    </row>
    <row r="589">
      <c r="A589" s="1"/>
      <c r="B589" s="404"/>
      <c r="C589" s="405"/>
      <c r="D589" s="405"/>
      <c r="E589" s="405"/>
      <c r="F589" s="406"/>
      <c r="G589" s="44">
        <f t="shared" si="1"/>
        <v>0</v>
      </c>
      <c r="H589" s="93"/>
      <c r="I589" s="92"/>
      <c r="J589" s="95"/>
      <c r="K589" s="1"/>
      <c r="L589" s="50" t="str">
        <f t="array" ref="L589">if($B589="","",index(Setup!$C$52:$C$201,match($D589,Setup!$B$52:$B$201,0),0))</f>
        <v/>
      </c>
      <c r="M589" s="52" t="str">
        <f t="shared" si="2"/>
        <v/>
      </c>
      <c r="N589" s="58">
        <f t="shared" si="3"/>
        <v>0</v>
      </c>
      <c r="O589" s="64" t="str">
        <f t="shared" si="4"/>
        <v/>
      </c>
      <c r="P589" s="64">
        <f t="shared" si="5"/>
        <v>0</v>
      </c>
      <c r="Q589" s="64">
        <f t="shared" si="6"/>
        <v>0</v>
      </c>
      <c r="R589" s="68">
        <f t="shared" si="7"/>
        <v>0</v>
      </c>
      <c r="S589" s="68">
        <f t="shared" si="8"/>
        <v>0</v>
      </c>
      <c r="T589" s="71" t="str">
        <f t="shared" si="9"/>
        <v/>
      </c>
      <c r="U589" s="79" t="str">
        <f t="array" ref="U589">IF($B589="","",IF(INDEX('Your Portfolio Holdings'!$BW$7:$BW$156,match($D589,'Your Portfolio Holdings'!$B$7:$B$156,0),0)&gt;0,PRODUCT(IF(($D$5:$D$2004=$D589)*($C$5:$C$2004="Split")*($B$5:$B$2004&lt;=Dashboard!$C$2)*($B$5:$B$2004&gt;$B589),$J$5:$J$2004,1)),1))</f>
        <v/>
      </c>
      <c r="V589" s="79">
        <f t="shared" si="10"/>
        <v>0</v>
      </c>
      <c r="W589" s="79" t="str">
        <f t="array" ref="W589">IF($B589="","",IF(INDEX('Your Portfolio Holdings'!$BW$7:$BW$156,match($D589,'Your Portfolio Holdings'!$B$7:$B$156,0),0)&gt;0,PRODUCT(IF(($D$5:$D$2004=$D589)*($C$5:$C$2004="Split")*($B$5:$B$2004&lt;=Dashboard!$C$54)*($B$5:$B$2004&gt;$B589),$J$5:$J$2004,1)),1))</f>
        <v/>
      </c>
      <c r="X589" s="79">
        <f t="shared" si="11"/>
        <v>0</v>
      </c>
      <c r="Y589" s="79" t="str">
        <f t="array" ref="Y589">IF($B589="","",IF(INDEX('Your Portfolio Holdings'!$BW$7:$BW$156,match($D589,'Your Portfolio Holdings'!$B$7:$B$156,0),0)&gt;0,PRODUCT(IF(($D$5:$D$2004=$D589)*($C$5:$C$2004="Split")*($B$5:$B$2004&lt;=Dashboard!$C$55)*($B$5:$B$2004&gt;$B589),$J$5:$J$2004,1)),1))</f>
        <v/>
      </c>
      <c r="Z589" s="79">
        <f t="shared" si="12"/>
        <v>0</v>
      </c>
      <c r="AA589" s="79" t="str">
        <f>IF($B588="","",IF(AND($B589&gt;Dashboard!$C$54,$B589&lt;=Dashboard!$C$55,OR($C589="Buy",$C589="Sell",$C589="Dividend",$C589="Return of capital")),MAX(AA$5:AA588)+1,0))</f>
        <v/>
      </c>
      <c r="AB589" s="79" t="str">
        <f>if($B589="","",if($L589=Dashboard!$C$3,"n/a","Currency:"&amp;$L589&amp;Dashboard!$C$3))</f>
        <v/>
      </c>
      <c r="AC589" s="88" t="str">
        <f t="shared" si="13"/>
        <v/>
      </c>
      <c r="AD589" s="89">
        <f t="shared" si="14"/>
        <v>0</v>
      </c>
      <c r="AE589" s="90">
        <f t="shared" si="15"/>
        <v>0</v>
      </c>
    </row>
    <row r="590">
      <c r="A590" s="1"/>
      <c r="B590" s="404"/>
      <c r="C590" s="405"/>
      <c r="D590" s="405"/>
      <c r="E590" s="405"/>
      <c r="F590" s="406"/>
      <c r="G590" s="44">
        <f t="shared" si="1"/>
        <v>0</v>
      </c>
      <c r="H590" s="93"/>
      <c r="I590" s="92"/>
      <c r="J590" s="95"/>
      <c r="K590" s="1"/>
      <c r="L590" s="50" t="str">
        <f t="array" ref="L590">if($B590="","",index(Setup!$C$52:$C$201,match($D590,Setup!$B$52:$B$201,0),0))</f>
        <v/>
      </c>
      <c r="M590" s="52" t="str">
        <f t="shared" si="2"/>
        <v/>
      </c>
      <c r="N590" s="58">
        <f t="shared" si="3"/>
        <v>0</v>
      </c>
      <c r="O590" s="64" t="str">
        <f t="shared" si="4"/>
        <v/>
      </c>
      <c r="P590" s="64">
        <f t="shared" si="5"/>
        <v>0</v>
      </c>
      <c r="Q590" s="64">
        <f t="shared" si="6"/>
        <v>0</v>
      </c>
      <c r="R590" s="68">
        <f t="shared" si="7"/>
        <v>0</v>
      </c>
      <c r="S590" s="68">
        <f t="shared" si="8"/>
        <v>0</v>
      </c>
      <c r="T590" s="71" t="str">
        <f t="shared" si="9"/>
        <v/>
      </c>
      <c r="U590" s="79" t="str">
        <f t="array" ref="U590">IF($B590="","",IF(INDEX('Your Portfolio Holdings'!$BW$7:$BW$156,match($D590,'Your Portfolio Holdings'!$B$7:$B$156,0),0)&gt;0,PRODUCT(IF(($D$5:$D$2004=$D590)*($C$5:$C$2004="Split")*($B$5:$B$2004&lt;=Dashboard!$C$2)*($B$5:$B$2004&gt;$B590),$J$5:$J$2004,1)),1))</f>
        <v/>
      </c>
      <c r="V590" s="79">
        <f t="shared" si="10"/>
        <v>0</v>
      </c>
      <c r="W590" s="79" t="str">
        <f t="array" ref="W590">IF($B590="","",IF(INDEX('Your Portfolio Holdings'!$BW$7:$BW$156,match($D590,'Your Portfolio Holdings'!$B$7:$B$156,0),0)&gt;0,PRODUCT(IF(($D$5:$D$2004=$D590)*($C$5:$C$2004="Split")*($B$5:$B$2004&lt;=Dashboard!$C$54)*($B$5:$B$2004&gt;$B590),$J$5:$J$2004,1)),1))</f>
        <v/>
      </c>
      <c r="X590" s="79">
        <f t="shared" si="11"/>
        <v>0</v>
      </c>
      <c r="Y590" s="79" t="str">
        <f t="array" ref="Y590">IF($B590="","",IF(INDEX('Your Portfolio Holdings'!$BW$7:$BW$156,match($D590,'Your Portfolio Holdings'!$B$7:$B$156,0),0)&gt;0,PRODUCT(IF(($D$5:$D$2004=$D590)*($C$5:$C$2004="Split")*($B$5:$B$2004&lt;=Dashboard!$C$55)*($B$5:$B$2004&gt;$B590),$J$5:$J$2004,1)),1))</f>
        <v/>
      </c>
      <c r="Z590" s="79">
        <f t="shared" si="12"/>
        <v>0</v>
      </c>
      <c r="AA590" s="79" t="str">
        <f>IF($B589="","",IF(AND($B590&gt;Dashboard!$C$54,$B590&lt;=Dashboard!$C$55,OR($C590="Buy",$C590="Sell",$C590="Dividend",$C590="Return of capital")),MAX(AA$5:AA589)+1,0))</f>
        <v/>
      </c>
      <c r="AB590" s="79" t="str">
        <f>if($B590="","",if($L590=Dashboard!$C$3,"n/a","Currency:"&amp;$L590&amp;Dashboard!$C$3))</f>
        <v/>
      </c>
      <c r="AC590" s="88" t="str">
        <f t="shared" si="13"/>
        <v/>
      </c>
      <c r="AD590" s="89">
        <f t="shared" si="14"/>
        <v>0</v>
      </c>
      <c r="AE590" s="90">
        <f t="shared" si="15"/>
        <v>0</v>
      </c>
    </row>
    <row r="591">
      <c r="A591" s="1"/>
      <c r="B591" s="404"/>
      <c r="C591" s="405"/>
      <c r="D591" s="405"/>
      <c r="E591" s="405"/>
      <c r="F591" s="406"/>
      <c r="G591" s="44">
        <f t="shared" si="1"/>
        <v>0</v>
      </c>
      <c r="H591" s="93"/>
      <c r="I591" s="92"/>
      <c r="J591" s="95"/>
      <c r="K591" s="1"/>
      <c r="L591" s="50" t="str">
        <f t="array" ref="L591">if($B591="","",index(Setup!$C$52:$C$201,match($D591,Setup!$B$52:$B$201,0),0))</f>
        <v/>
      </c>
      <c r="M591" s="52" t="str">
        <f t="shared" si="2"/>
        <v/>
      </c>
      <c r="N591" s="58">
        <f t="shared" si="3"/>
        <v>0</v>
      </c>
      <c r="O591" s="64" t="str">
        <f t="shared" si="4"/>
        <v/>
      </c>
      <c r="P591" s="64">
        <f t="shared" si="5"/>
        <v>0</v>
      </c>
      <c r="Q591" s="64">
        <f t="shared" si="6"/>
        <v>0</v>
      </c>
      <c r="R591" s="68">
        <f t="shared" si="7"/>
        <v>0</v>
      </c>
      <c r="S591" s="68">
        <f t="shared" si="8"/>
        <v>0</v>
      </c>
      <c r="T591" s="71" t="str">
        <f t="shared" si="9"/>
        <v/>
      </c>
      <c r="U591" s="79" t="str">
        <f t="array" ref="U591">IF($B591="","",IF(INDEX('Your Portfolio Holdings'!$BW$7:$BW$156,match($D591,'Your Portfolio Holdings'!$B$7:$B$156,0),0)&gt;0,PRODUCT(IF(($D$5:$D$2004=$D591)*($C$5:$C$2004="Split")*($B$5:$B$2004&lt;=Dashboard!$C$2)*($B$5:$B$2004&gt;$B591),$J$5:$J$2004,1)),1))</f>
        <v/>
      </c>
      <c r="V591" s="79">
        <f t="shared" si="10"/>
        <v>0</v>
      </c>
      <c r="W591" s="79" t="str">
        <f t="array" ref="W591">IF($B591="","",IF(INDEX('Your Portfolio Holdings'!$BW$7:$BW$156,match($D591,'Your Portfolio Holdings'!$B$7:$B$156,0),0)&gt;0,PRODUCT(IF(($D$5:$D$2004=$D591)*($C$5:$C$2004="Split")*($B$5:$B$2004&lt;=Dashboard!$C$54)*($B$5:$B$2004&gt;$B591),$J$5:$J$2004,1)),1))</f>
        <v/>
      </c>
      <c r="X591" s="79">
        <f t="shared" si="11"/>
        <v>0</v>
      </c>
      <c r="Y591" s="79" t="str">
        <f t="array" ref="Y591">IF($B591="","",IF(INDEX('Your Portfolio Holdings'!$BW$7:$BW$156,match($D591,'Your Portfolio Holdings'!$B$7:$B$156,0),0)&gt;0,PRODUCT(IF(($D$5:$D$2004=$D591)*($C$5:$C$2004="Split")*($B$5:$B$2004&lt;=Dashboard!$C$55)*($B$5:$B$2004&gt;$B591),$J$5:$J$2004,1)),1))</f>
        <v/>
      </c>
      <c r="Z591" s="79">
        <f t="shared" si="12"/>
        <v>0</v>
      </c>
      <c r="AA591" s="79" t="str">
        <f>IF($B590="","",IF(AND($B591&gt;Dashboard!$C$54,$B591&lt;=Dashboard!$C$55,OR($C591="Buy",$C591="Sell",$C591="Dividend",$C591="Return of capital")),MAX(AA$5:AA590)+1,0))</f>
        <v/>
      </c>
      <c r="AB591" s="79" t="str">
        <f>if($B591="","",if($L591=Dashboard!$C$3,"n/a","Currency:"&amp;$L591&amp;Dashboard!$C$3))</f>
        <v/>
      </c>
      <c r="AC591" s="88" t="str">
        <f t="shared" si="13"/>
        <v/>
      </c>
      <c r="AD591" s="89">
        <f t="shared" si="14"/>
        <v>0</v>
      </c>
      <c r="AE591" s="90">
        <f t="shared" si="15"/>
        <v>0</v>
      </c>
    </row>
    <row r="592">
      <c r="A592" s="1"/>
      <c r="B592" s="404"/>
      <c r="C592" s="405"/>
      <c r="D592" s="405"/>
      <c r="E592" s="405"/>
      <c r="F592" s="406"/>
      <c r="G592" s="44">
        <f t="shared" si="1"/>
        <v>0</v>
      </c>
      <c r="H592" s="93"/>
      <c r="I592" s="92"/>
      <c r="J592" s="95"/>
      <c r="K592" s="1"/>
      <c r="L592" s="50" t="str">
        <f t="array" ref="L592">if($B592="","",index(Setup!$C$52:$C$201,match($D592,Setup!$B$52:$B$201,0),0))</f>
        <v/>
      </c>
      <c r="M592" s="52" t="str">
        <f t="shared" si="2"/>
        <v/>
      </c>
      <c r="N592" s="58">
        <f t="shared" si="3"/>
        <v>0</v>
      </c>
      <c r="O592" s="64" t="str">
        <f t="shared" si="4"/>
        <v/>
      </c>
      <c r="P592" s="64">
        <f t="shared" si="5"/>
        <v>0</v>
      </c>
      <c r="Q592" s="64">
        <f t="shared" si="6"/>
        <v>0</v>
      </c>
      <c r="R592" s="68">
        <f t="shared" si="7"/>
        <v>0</v>
      </c>
      <c r="S592" s="68">
        <f t="shared" si="8"/>
        <v>0</v>
      </c>
      <c r="T592" s="71" t="str">
        <f t="shared" si="9"/>
        <v/>
      </c>
      <c r="U592" s="79" t="str">
        <f t="array" ref="U592">IF($B592="","",IF(INDEX('Your Portfolio Holdings'!$BW$7:$BW$156,match($D592,'Your Portfolio Holdings'!$B$7:$B$156,0),0)&gt;0,PRODUCT(IF(($D$5:$D$2004=$D592)*($C$5:$C$2004="Split")*($B$5:$B$2004&lt;=Dashboard!$C$2)*($B$5:$B$2004&gt;$B592),$J$5:$J$2004,1)),1))</f>
        <v/>
      </c>
      <c r="V592" s="79">
        <f t="shared" si="10"/>
        <v>0</v>
      </c>
      <c r="W592" s="79" t="str">
        <f t="array" ref="W592">IF($B592="","",IF(INDEX('Your Portfolio Holdings'!$BW$7:$BW$156,match($D592,'Your Portfolio Holdings'!$B$7:$B$156,0),0)&gt;0,PRODUCT(IF(($D$5:$D$2004=$D592)*($C$5:$C$2004="Split")*($B$5:$B$2004&lt;=Dashboard!$C$54)*($B$5:$B$2004&gt;$B592),$J$5:$J$2004,1)),1))</f>
        <v/>
      </c>
      <c r="X592" s="79">
        <f t="shared" si="11"/>
        <v>0</v>
      </c>
      <c r="Y592" s="79" t="str">
        <f t="array" ref="Y592">IF($B592="","",IF(INDEX('Your Portfolio Holdings'!$BW$7:$BW$156,match($D592,'Your Portfolio Holdings'!$B$7:$B$156,0),0)&gt;0,PRODUCT(IF(($D$5:$D$2004=$D592)*($C$5:$C$2004="Split")*($B$5:$B$2004&lt;=Dashboard!$C$55)*($B$5:$B$2004&gt;$B592),$J$5:$J$2004,1)),1))</f>
        <v/>
      </c>
      <c r="Z592" s="79">
        <f t="shared" si="12"/>
        <v>0</v>
      </c>
      <c r="AA592" s="79" t="str">
        <f>IF($B591="","",IF(AND($B592&gt;Dashboard!$C$54,$B592&lt;=Dashboard!$C$55,OR($C592="Buy",$C592="Sell",$C592="Dividend",$C592="Return of capital")),MAX(AA$5:AA591)+1,0))</f>
        <v/>
      </c>
      <c r="AB592" s="79" t="str">
        <f>if($B592="","",if($L592=Dashboard!$C$3,"n/a","Currency:"&amp;$L592&amp;Dashboard!$C$3))</f>
        <v/>
      </c>
      <c r="AC592" s="88" t="str">
        <f t="shared" si="13"/>
        <v/>
      </c>
      <c r="AD592" s="89">
        <f t="shared" si="14"/>
        <v>0</v>
      </c>
      <c r="AE592" s="90">
        <f t="shared" si="15"/>
        <v>0</v>
      </c>
    </row>
    <row r="593">
      <c r="A593" s="1"/>
      <c r="B593" s="404"/>
      <c r="C593" s="405"/>
      <c r="D593" s="405"/>
      <c r="E593" s="405"/>
      <c r="F593" s="406"/>
      <c r="G593" s="44">
        <f t="shared" si="1"/>
        <v>0</v>
      </c>
      <c r="H593" s="93"/>
      <c r="I593" s="92"/>
      <c r="J593" s="95"/>
      <c r="K593" s="1"/>
      <c r="L593" s="50" t="str">
        <f t="array" ref="L593">if($B593="","",index(Setup!$C$52:$C$201,match($D593,Setup!$B$52:$B$201,0),0))</f>
        <v/>
      </c>
      <c r="M593" s="52" t="str">
        <f t="shared" si="2"/>
        <v/>
      </c>
      <c r="N593" s="58">
        <f t="shared" si="3"/>
        <v>0</v>
      </c>
      <c r="O593" s="64" t="str">
        <f t="shared" si="4"/>
        <v/>
      </c>
      <c r="P593" s="64">
        <f t="shared" si="5"/>
        <v>0</v>
      </c>
      <c r="Q593" s="64">
        <f t="shared" si="6"/>
        <v>0</v>
      </c>
      <c r="R593" s="68">
        <f t="shared" si="7"/>
        <v>0</v>
      </c>
      <c r="S593" s="68">
        <f t="shared" si="8"/>
        <v>0</v>
      </c>
      <c r="T593" s="71" t="str">
        <f t="shared" si="9"/>
        <v/>
      </c>
      <c r="U593" s="79" t="str">
        <f t="array" ref="U593">IF($B593="","",IF(INDEX('Your Portfolio Holdings'!$BW$7:$BW$156,match($D593,'Your Portfolio Holdings'!$B$7:$B$156,0),0)&gt;0,PRODUCT(IF(($D$5:$D$2004=$D593)*($C$5:$C$2004="Split")*($B$5:$B$2004&lt;=Dashboard!$C$2)*($B$5:$B$2004&gt;$B593),$J$5:$J$2004,1)),1))</f>
        <v/>
      </c>
      <c r="V593" s="79">
        <f t="shared" si="10"/>
        <v>0</v>
      </c>
      <c r="W593" s="79" t="str">
        <f t="array" ref="W593">IF($B593="","",IF(INDEX('Your Portfolio Holdings'!$BW$7:$BW$156,match($D593,'Your Portfolio Holdings'!$B$7:$B$156,0),0)&gt;0,PRODUCT(IF(($D$5:$D$2004=$D593)*($C$5:$C$2004="Split")*($B$5:$B$2004&lt;=Dashboard!$C$54)*($B$5:$B$2004&gt;$B593),$J$5:$J$2004,1)),1))</f>
        <v/>
      </c>
      <c r="X593" s="79">
        <f t="shared" si="11"/>
        <v>0</v>
      </c>
      <c r="Y593" s="79" t="str">
        <f t="array" ref="Y593">IF($B593="","",IF(INDEX('Your Portfolio Holdings'!$BW$7:$BW$156,match($D593,'Your Portfolio Holdings'!$B$7:$B$156,0),0)&gt;0,PRODUCT(IF(($D$5:$D$2004=$D593)*($C$5:$C$2004="Split")*($B$5:$B$2004&lt;=Dashboard!$C$55)*($B$5:$B$2004&gt;$B593),$J$5:$J$2004,1)),1))</f>
        <v/>
      </c>
      <c r="Z593" s="79">
        <f t="shared" si="12"/>
        <v>0</v>
      </c>
      <c r="AA593" s="79" t="str">
        <f>IF($B592="","",IF(AND($B593&gt;Dashboard!$C$54,$B593&lt;=Dashboard!$C$55,OR($C593="Buy",$C593="Sell",$C593="Dividend",$C593="Return of capital")),MAX(AA$5:AA592)+1,0))</f>
        <v/>
      </c>
      <c r="AB593" s="79" t="str">
        <f>if($B593="","",if($L593=Dashboard!$C$3,"n/a","Currency:"&amp;$L593&amp;Dashboard!$C$3))</f>
        <v/>
      </c>
      <c r="AC593" s="88" t="str">
        <f t="shared" si="13"/>
        <v/>
      </c>
      <c r="AD593" s="89">
        <f t="shared" si="14"/>
        <v>0</v>
      </c>
      <c r="AE593" s="90">
        <f t="shared" si="15"/>
        <v>0</v>
      </c>
    </row>
    <row r="594">
      <c r="A594" s="1"/>
      <c r="B594" s="404"/>
      <c r="C594" s="405"/>
      <c r="D594" s="405"/>
      <c r="E594" s="405"/>
      <c r="F594" s="406"/>
      <c r="G594" s="44">
        <f t="shared" si="1"/>
        <v>0</v>
      </c>
      <c r="H594" s="93"/>
      <c r="I594" s="92"/>
      <c r="J594" s="95"/>
      <c r="K594" s="1"/>
      <c r="L594" s="50" t="str">
        <f t="array" ref="L594">if($B594="","",index(Setup!$C$52:$C$201,match($D594,Setup!$B$52:$B$201,0),0))</f>
        <v/>
      </c>
      <c r="M594" s="52" t="str">
        <f t="shared" si="2"/>
        <v/>
      </c>
      <c r="N594" s="58">
        <f t="shared" si="3"/>
        <v>0</v>
      </c>
      <c r="O594" s="64" t="str">
        <f t="shared" si="4"/>
        <v/>
      </c>
      <c r="P594" s="64">
        <f t="shared" si="5"/>
        <v>0</v>
      </c>
      <c r="Q594" s="64">
        <f t="shared" si="6"/>
        <v>0</v>
      </c>
      <c r="R594" s="68">
        <f t="shared" si="7"/>
        <v>0</v>
      </c>
      <c r="S594" s="68">
        <f t="shared" si="8"/>
        <v>0</v>
      </c>
      <c r="T594" s="71" t="str">
        <f t="shared" si="9"/>
        <v/>
      </c>
      <c r="U594" s="79" t="str">
        <f t="array" ref="U594">IF($B594="","",IF(INDEX('Your Portfolio Holdings'!$BW$7:$BW$156,match($D594,'Your Portfolio Holdings'!$B$7:$B$156,0),0)&gt;0,PRODUCT(IF(($D$5:$D$2004=$D594)*($C$5:$C$2004="Split")*($B$5:$B$2004&lt;=Dashboard!$C$2)*($B$5:$B$2004&gt;$B594),$J$5:$J$2004,1)),1))</f>
        <v/>
      </c>
      <c r="V594" s="79">
        <f t="shared" si="10"/>
        <v>0</v>
      </c>
      <c r="W594" s="79" t="str">
        <f t="array" ref="W594">IF($B594="","",IF(INDEX('Your Portfolio Holdings'!$BW$7:$BW$156,match($D594,'Your Portfolio Holdings'!$B$7:$B$156,0),0)&gt;0,PRODUCT(IF(($D$5:$D$2004=$D594)*($C$5:$C$2004="Split")*($B$5:$B$2004&lt;=Dashboard!$C$54)*($B$5:$B$2004&gt;$B594),$J$5:$J$2004,1)),1))</f>
        <v/>
      </c>
      <c r="X594" s="79">
        <f t="shared" si="11"/>
        <v>0</v>
      </c>
      <c r="Y594" s="79" t="str">
        <f t="array" ref="Y594">IF($B594="","",IF(INDEX('Your Portfolio Holdings'!$BW$7:$BW$156,match($D594,'Your Portfolio Holdings'!$B$7:$B$156,0),0)&gt;0,PRODUCT(IF(($D$5:$D$2004=$D594)*($C$5:$C$2004="Split")*($B$5:$B$2004&lt;=Dashboard!$C$55)*($B$5:$B$2004&gt;$B594),$J$5:$J$2004,1)),1))</f>
        <v/>
      </c>
      <c r="Z594" s="79">
        <f t="shared" si="12"/>
        <v>0</v>
      </c>
      <c r="AA594" s="79" t="str">
        <f>IF($B593="","",IF(AND($B594&gt;Dashboard!$C$54,$B594&lt;=Dashboard!$C$55,OR($C594="Buy",$C594="Sell",$C594="Dividend",$C594="Return of capital")),MAX(AA$5:AA593)+1,0))</f>
        <v/>
      </c>
      <c r="AB594" s="79" t="str">
        <f>if($B594="","",if($L594=Dashboard!$C$3,"n/a","Currency:"&amp;$L594&amp;Dashboard!$C$3))</f>
        <v/>
      </c>
      <c r="AC594" s="88" t="str">
        <f t="shared" si="13"/>
        <v/>
      </c>
      <c r="AD594" s="89">
        <f t="shared" si="14"/>
        <v>0</v>
      </c>
      <c r="AE594" s="90">
        <f t="shared" si="15"/>
        <v>0</v>
      </c>
    </row>
    <row r="595">
      <c r="A595" s="1"/>
      <c r="B595" s="404"/>
      <c r="C595" s="405"/>
      <c r="D595" s="405"/>
      <c r="E595" s="405"/>
      <c r="F595" s="406"/>
      <c r="G595" s="44">
        <f t="shared" si="1"/>
        <v>0</v>
      </c>
      <c r="H595" s="93"/>
      <c r="I595" s="92"/>
      <c r="J595" s="95"/>
      <c r="K595" s="1"/>
      <c r="L595" s="50" t="str">
        <f t="array" ref="L595">if($B595="","",index(Setup!$C$52:$C$201,match($D595,Setup!$B$52:$B$201,0),0))</f>
        <v/>
      </c>
      <c r="M595" s="52" t="str">
        <f t="shared" si="2"/>
        <v/>
      </c>
      <c r="N595" s="58">
        <f t="shared" si="3"/>
        <v>0</v>
      </c>
      <c r="O595" s="64" t="str">
        <f t="shared" si="4"/>
        <v/>
      </c>
      <c r="P595" s="64">
        <f t="shared" si="5"/>
        <v>0</v>
      </c>
      <c r="Q595" s="64">
        <f t="shared" si="6"/>
        <v>0</v>
      </c>
      <c r="R595" s="68">
        <f t="shared" si="7"/>
        <v>0</v>
      </c>
      <c r="S595" s="68">
        <f t="shared" si="8"/>
        <v>0</v>
      </c>
      <c r="T595" s="71" t="str">
        <f t="shared" si="9"/>
        <v/>
      </c>
      <c r="U595" s="79" t="str">
        <f t="array" ref="U595">IF($B595="","",IF(INDEX('Your Portfolio Holdings'!$BW$7:$BW$156,match($D595,'Your Portfolio Holdings'!$B$7:$B$156,0),0)&gt;0,PRODUCT(IF(($D$5:$D$2004=$D595)*($C$5:$C$2004="Split")*($B$5:$B$2004&lt;=Dashboard!$C$2)*($B$5:$B$2004&gt;$B595),$J$5:$J$2004,1)),1))</f>
        <v/>
      </c>
      <c r="V595" s="79">
        <f t="shared" si="10"/>
        <v>0</v>
      </c>
      <c r="W595" s="79" t="str">
        <f t="array" ref="W595">IF($B595="","",IF(INDEX('Your Portfolio Holdings'!$BW$7:$BW$156,match($D595,'Your Portfolio Holdings'!$B$7:$B$156,0),0)&gt;0,PRODUCT(IF(($D$5:$D$2004=$D595)*($C$5:$C$2004="Split")*($B$5:$B$2004&lt;=Dashboard!$C$54)*($B$5:$B$2004&gt;$B595),$J$5:$J$2004,1)),1))</f>
        <v/>
      </c>
      <c r="X595" s="79">
        <f t="shared" si="11"/>
        <v>0</v>
      </c>
      <c r="Y595" s="79" t="str">
        <f t="array" ref="Y595">IF($B595="","",IF(INDEX('Your Portfolio Holdings'!$BW$7:$BW$156,match($D595,'Your Portfolio Holdings'!$B$7:$B$156,0),0)&gt;0,PRODUCT(IF(($D$5:$D$2004=$D595)*($C$5:$C$2004="Split")*($B$5:$B$2004&lt;=Dashboard!$C$55)*($B$5:$B$2004&gt;$B595),$J$5:$J$2004,1)),1))</f>
        <v/>
      </c>
      <c r="Z595" s="79">
        <f t="shared" si="12"/>
        <v>0</v>
      </c>
      <c r="AA595" s="79" t="str">
        <f>IF($B594="","",IF(AND($B595&gt;Dashboard!$C$54,$B595&lt;=Dashboard!$C$55,OR($C595="Buy",$C595="Sell",$C595="Dividend",$C595="Return of capital")),MAX(AA$5:AA594)+1,0))</f>
        <v/>
      </c>
      <c r="AB595" s="79" t="str">
        <f>if($B595="","",if($L595=Dashboard!$C$3,"n/a","Currency:"&amp;$L595&amp;Dashboard!$C$3))</f>
        <v/>
      </c>
      <c r="AC595" s="88" t="str">
        <f t="shared" si="13"/>
        <v/>
      </c>
      <c r="AD595" s="89">
        <f t="shared" si="14"/>
        <v>0</v>
      </c>
      <c r="AE595" s="90">
        <f t="shared" si="15"/>
        <v>0</v>
      </c>
    </row>
    <row r="596">
      <c r="A596" s="1"/>
      <c r="B596" s="404"/>
      <c r="C596" s="405"/>
      <c r="D596" s="405"/>
      <c r="E596" s="405"/>
      <c r="F596" s="406"/>
      <c r="G596" s="44">
        <f t="shared" si="1"/>
        <v>0</v>
      </c>
      <c r="H596" s="93"/>
      <c r="I596" s="92"/>
      <c r="J596" s="95"/>
      <c r="K596" s="1"/>
      <c r="L596" s="50" t="str">
        <f t="array" ref="L596">if($B596="","",index(Setup!$C$52:$C$201,match($D596,Setup!$B$52:$B$201,0),0))</f>
        <v/>
      </c>
      <c r="M596" s="52" t="str">
        <f t="shared" si="2"/>
        <v/>
      </c>
      <c r="N596" s="58">
        <f t="shared" si="3"/>
        <v>0</v>
      </c>
      <c r="O596" s="64" t="str">
        <f t="shared" si="4"/>
        <v/>
      </c>
      <c r="P596" s="64">
        <f t="shared" si="5"/>
        <v>0</v>
      </c>
      <c r="Q596" s="64">
        <f t="shared" si="6"/>
        <v>0</v>
      </c>
      <c r="R596" s="68">
        <f t="shared" si="7"/>
        <v>0</v>
      </c>
      <c r="S596" s="68">
        <f t="shared" si="8"/>
        <v>0</v>
      </c>
      <c r="T596" s="71" t="str">
        <f t="shared" si="9"/>
        <v/>
      </c>
      <c r="U596" s="79" t="str">
        <f t="array" ref="U596">IF($B596="","",IF(INDEX('Your Portfolio Holdings'!$BW$7:$BW$156,match($D596,'Your Portfolio Holdings'!$B$7:$B$156,0),0)&gt;0,PRODUCT(IF(($D$5:$D$2004=$D596)*($C$5:$C$2004="Split")*($B$5:$B$2004&lt;=Dashboard!$C$2)*($B$5:$B$2004&gt;$B596),$J$5:$J$2004,1)),1))</f>
        <v/>
      </c>
      <c r="V596" s="79">
        <f t="shared" si="10"/>
        <v>0</v>
      </c>
      <c r="W596" s="79" t="str">
        <f t="array" ref="W596">IF($B596="","",IF(INDEX('Your Portfolio Holdings'!$BW$7:$BW$156,match($D596,'Your Portfolio Holdings'!$B$7:$B$156,0),0)&gt;0,PRODUCT(IF(($D$5:$D$2004=$D596)*($C$5:$C$2004="Split")*($B$5:$B$2004&lt;=Dashboard!$C$54)*($B$5:$B$2004&gt;$B596),$J$5:$J$2004,1)),1))</f>
        <v/>
      </c>
      <c r="X596" s="79">
        <f t="shared" si="11"/>
        <v>0</v>
      </c>
      <c r="Y596" s="79" t="str">
        <f t="array" ref="Y596">IF($B596="","",IF(INDEX('Your Portfolio Holdings'!$BW$7:$BW$156,match($D596,'Your Portfolio Holdings'!$B$7:$B$156,0),0)&gt;0,PRODUCT(IF(($D$5:$D$2004=$D596)*($C$5:$C$2004="Split")*($B$5:$B$2004&lt;=Dashboard!$C$55)*($B$5:$B$2004&gt;$B596),$J$5:$J$2004,1)),1))</f>
        <v/>
      </c>
      <c r="Z596" s="79">
        <f t="shared" si="12"/>
        <v>0</v>
      </c>
      <c r="AA596" s="79" t="str">
        <f>IF($B595="","",IF(AND($B596&gt;Dashboard!$C$54,$B596&lt;=Dashboard!$C$55,OR($C596="Buy",$C596="Sell",$C596="Dividend",$C596="Return of capital")),MAX(AA$5:AA595)+1,0))</f>
        <v/>
      </c>
      <c r="AB596" s="79" t="str">
        <f>if($B596="","",if($L596=Dashboard!$C$3,"n/a","Currency:"&amp;$L596&amp;Dashboard!$C$3))</f>
        <v/>
      </c>
      <c r="AC596" s="88" t="str">
        <f t="shared" si="13"/>
        <v/>
      </c>
      <c r="AD596" s="89">
        <f t="shared" si="14"/>
        <v>0</v>
      </c>
      <c r="AE596" s="90">
        <f t="shared" si="15"/>
        <v>0</v>
      </c>
    </row>
    <row r="597">
      <c r="A597" s="1"/>
      <c r="B597" s="404"/>
      <c r="C597" s="405"/>
      <c r="D597" s="405"/>
      <c r="E597" s="405"/>
      <c r="F597" s="406"/>
      <c r="G597" s="44">
        <f t="shared" si="1"/>
        <v>0</v>
      </c>
      <c r="H597" s="93"/>
      <c r="I597" s="92"/>
      <c r="J597" s="95"/>
      <c r="K597" s="1"/>
      <c r="L597" s="50" t="str">
        <f t="array" ref="L597">if($B597="","",index(Setup!$C$52:$C$201,match($D597,Setup!$B$52:$B$201,0),0))</f>
        <v/>
      </c>
      <c r="M597" s="52" t="str">
        <f t="shared" si="2"/>
        <v/>
      </c>
      <c r="N597" s="58">
        <f t="shared" si="3"/>
        <v>0</v>
      </c>
      <c r="O597" s="64" t="str">
        <f t="shared" si="4"/>
        <v/>
      </c>
      <c r="P597" s="64">
        <f t="shared" si="5"/>
        <v>0</v>
      </c>
      <c r="Q597" s="64">
        <f t="shared" si="6"/>
        <v>0</v>
      </c>
      <c r="R597" s="68">
        <f t="shared" si="7"/>
        <v>0</v>
      </c>
      <c r="S597" s="68">
        <f t="shared" si="8"/>
        <v>0</v>
      </c>
      <c r="T597" s="71" t="str">
        <f t="shared" si="9"/>
        <v/>
      </c>
      <c r="U597" s="79" t="str">
        <f t="array" ref="U597">IF($B597="","",IF(INDEX('Your Portfolio Holdings'!$BW$7:$BW$156,match($D597,'Your Portfolio Holdings'!$B$7:$B$156,0),0)&gt;0,PRODUCT(IF(($D$5:$D$2004=$D597)*($C$5:$C$2004="Split")*($B$5:$B$2004&lt;=Dashboard!$C$2)*($B$5:$B$2004&gt;$B597),$J$5:$J$2004,1)),1))</f>
        <v/>
      </c>
      <c r="V597" s="79">
        <f t="shared" si="10"/>
        <v>0</v>
      </c>
      <c r="W597" s="79" t="str">
        <f t="array" ref="W597">IF($B597="","",IF(INDEX('Your Portfolio Holdings'!$BW$7:$BW$156,match($D597,'Your Portfolio Holdings'!$B$7:$B$156,0),0)&gt;0,PRODUCT(IF(($D$5:$D$2004=$D597)*($C$5:$C$2004="Split")*($B$5:$B$2004&lt;=Dashboard!$C$54)*($B$5:$B$2004&gt;$B597),$J$5:$J$2004,1)),1))</f>
        <v/>
      </c>
      <c r="X597" s="79">
        <f t="shared" si="11"/>
        <v>0</v>
      </c>
      <c r="Y597" s="79" t="str">
        <f t="array" ref="Y597">IF($B597="","",IF(INDEX('Your Portfolio Holdings'!$BW$7:$BW$156,match($D597,'Your Portfolio Holdings'!$B$7:$B$156,0),0)&gt;0,PRODUCT(IF(($D$5:$D$2004=$D597)*($C$5:$C$2004="Split")*($B$5:$B$2004&lt;=Dashboard!$C$55)*($B$5:$B$2004&gt;$B597),$J$5:$J$2004,1)),1))</f>
        <v/>
      </c>
      <c r="Z597" s="79">
        <f t="shared" si="12"/>
        <v>0</v>
      </c>
      <c r="AA597" s="79" t="str">
        <f>IF($B596="","",IF(AND($B597&gt;Dashboard!$C$54,$B597&lt;=Dashboard!$C$55,OR($C597="Buy",$C597="Sell",$C597="Dividend",$C597="Return of capital")),MAX(AA$5:AA596)+1,0))</f>
        <v/>
      </c>
      <c r="AB597" s="79" t="str">
        <f>if($B597="","",if($L597=Dashboard!$C$3,"n/a","Currency:"&amp;$L597&amp;Dashboard!$C$3))</f>
        <v/>
      </c>
      <c r="AC597" s="88" t="str">
        <f t="shared" si="13"/>
        <v/>
      </c>
      <c r="AD597" s="89">
        <f t="shared" si="14"/>
        <v>0</v>
      </c>
      <c r="AE597" s="90">
        <f t="shared" si="15"/>
        <v>0</v>
      </c>
    </row>
    <row r="598">
      <c r="A598" s="1"/>
      <c r="B598" s="404"/>
      <c r="C598" s="405"/>
      <c r="D598" s="405"/>
      <c r="E598" s="405"/>
      <c r="F598" s="406"/>
      <c r="G598" s="44">
        <f t="shared" si="1"/>
        <v>0</v>
      </c>
      <c r="H598" s="93"/>
      <c r="I598" s="92"/>
      <c r="J598" s="95"/>
      <c r="K598" s="1"/>
      <c r="L598" s="50" t="str">
        <f t="array" ref="L598">if($B598="","",index(Setup!$C$52:$C$201,match($D598,Setup!$B$52:$B$201,0),0))</f>
        <v/>
      </c>
      <c r="M598" s="52" t="str">
        <f t="shared" si="2"/>
        <v/>
      </c>
      <c r="N598" s="58">
        <f t="shared" si="3"/>
        <v>0</v>
      </c>
      <c r="O598" s="64" t="str">
        <f t="shared" si="4"/>
        <v/>
      </c>
      <c r="P598" s="64">
        <f t="shared" si="5"/>
        <v>0</v>
      </c>
      <c r="Q598" s="64">
        <f t="shared" si="6"/>
        <v>0</v>
      </c>
      <c r="R598" s="68">
        <f t="shared" si="7"/>
        <v>0</v>
      </c>
      <c r="S598" s="68">
        <f t="shared" si="8"/>
        <v>0</v>
      </c>
      <c r="T598" s="71" t="str">
        <f t="shared" si="9"/>
        <v/>
      </c>
      <c r="U598" s="79" t="str">
        <f t="array" ref="U598">IF($B598="","",IF(INDEX('Your Portfolio Holdings'!$BW$7:$BW$156,match($D598,'Your Portfolio Holdings'!$B$7:$B$156,0),0)&gt;0,PRODUCT(IF(($D$5:$D$2004=$D598)*($C$5:$C$2004="Split")*($B$5:$B$2004&lt;=Dashboard!$C$2)*($B$5:$B$2004&gt;$B598),$J$5:$J$2004,1)),1))</f>
        <v/>
      </c>
      <c r="V598" s="79">
        <f t="shared" si="10"/>
        <v>0</v>
      </c>
      <c r="W598" s="79" t="str">
        <f t="array" ref="W598">IF($B598="","",IF(INDEX('Your Portfolio Holdings'!$BW$7:$BW$156,match($D598,'Your Portfolio Holdings'!$B$7:$B$156,0),0)&gt;0,PRODUCT(IF(($D$5:$D$2004=$D598)*($C$5:$C$2004="Split")*($B$5:$B$2004&lt;=Dashboard!$C$54)*($B$5:$B$2004&gt;$B598),$J$5:$J$2004,1)),1))</f>
        <v/>
      </c>
      <c r="X598" s="79">
        <f t="shared" si="11"/>
        <v>0</v>
      </c>
      <c r="Y598" s="79" t="str">
        <f t="array" ref="Y598">IF($B598="","",IF(INDEX('Your Portfolio Holdings'!$BW$7:$BW$156,match($D598,'Your Portfolio Holdings'!$B$7:$B$156,0),0)&gt;0,PRODUCT(IF(($D$5:$D$2004=$D598)*($C$5:$C$2004="Split")*($B$5:$B$2004&lt;=Dashboard!$C$55)*($B$5:$B$2004&gt;$B598),$J$5:$J$2004,1)),1))</f>
        <v/>
      </c>
      <c r="Z598" s="79">
        <f t="shared" si="12"/>
        <v>0</v>
      </c>
      <c r="AA598" s="79" t="str">
        <f>IF($B597="","",IF(AND($B598&gt;Dashboard!$C$54,$B598&lt;=Dashboard!$C$55,OR($C598="Buy",$C598="Sell",$C598="Dividend",$C598="Return of capital")),MAX(AA$5:AA597)+1,0))</f>
        <v/>
      </c>
      <c r="AB598" s="79" t="str">
        <f>if($B598="","",if($L598=Dashboard!$C$3,"n/a","Currency:"&amp;$L598&amp;Dashboard!$C$3))</f>
        <v/>
      </c>
      <c r="AC598" s="88" t="str">
        <f t="shared" si="13"/>
        <v/>
      </c>
      <c r="AD598" s="89">
        <f t="shared" si="14"/>
        <v>0</v>
      </c>
      <c r="AE598" s="90">
        <f t="shared" si="15"/>
        <v>0</v>
      </c>
    </row>
    <row r="599">
      <c r="A599" s="1"/>
      <c r="B599" s="404"/>
      <c r="C599" s="405"/>
      <c r="D599" s="405"/>
      <c r="E599" s="405"/>
      <c r="F599" s="406"/>
      <c r="G599" s="44">
        <f t="shared" si="1"/>
        <v>0</v>
      </c>
      <c r="H599" s="93"/>
      <c r="I599" s="92"/>
      <c r="J599" s="95"/>
      <c r="K599" s="1"/>
      <c r="L599" s="50" t="str">
        <f t="array" ref="L599">if($B599="","",index(Setup!$C$52:$C$201,match($D599,Setup!$B$52:$B$201,0),0))</f>
        <v/>
      </c>
      <c r="M599" s="52" t="str">
        <f t="shared" si="2"/>
        <v/>
      </c>
      <c r="N599" s="58">
        <f t="shared" si="3"/>
        <v>0</v>
      </c>
      <c r="O599" s="64" t="str">
        <f t="shared" si="4"/>
        <v/>
      </c>
      <c r="P599" s="64">
        <f t="shared" si="5"/>
        <v>0</v>
      </c>
      <c r="Q599" s="64">
        <f t="shared" si="6"/>
        <v>0</v>
      </c>
      <c r="R599" s="68">
        <f t="shared" si="7"/>
        <v>0</v>
      </c>
      <c r="S599" s="68">
        <f t="shared" si="8"/>
        <v>0</v>
      </c>
      <c r="T599" s="71" t="str">
        <f t="shared" si="9"/>
        <v/>
      </c>
      <c r="U599" s="79" t="str">
        <f t="array" ref="U599">IF($B599="","",IF(INDEX('Your Portfolio Holdings'!$BW$7:$BW$156,match($D599,'Your Portfolio Holdings'!$B$7:$B$156,0),0)&gt;0,PRODUCT(IF(($D$5:$D$2004=$D599)*($C$5:$C$2004="Split")*($B$5:$B$2004&lt;=Dashboard!$C$2)*($B$5:$B$2004&gt;$B599),$J$5:$J$2004,1)),1))</f>
        <v/>
      </c>
      <c r="V599" s="79">
        <f t="shared" si="10"/>
        <v>0</v>
      </c>
      <c r="W599" s="79" t="str">
        <f t="array" ref="W599">IF($B599="","",IF(INDEX('Your Portfolio Holdings'!$BW$7:$BW$156,match($D599,'Your Portfolio Holdings'!$B$7:$B$156,0),0)&gt;0,PRODUCT(IF(($D$5:$D$2004=$D599)*($C$5:$C$2004="Split")*($B$5:$B$2004&lt;=Dashboard!$C$54)*($B$5:$B$2004&gt;$B599),$J$5:$J$2004,1)),1))</f>
        <v/>
      </c>
      <c r="X599" s="79">
        <f t="shared" si="11"/>
        <v>0</v>
      </c>
      <c r="Y599" s="79" t="str">
        <f t="array" ref="Y599">IF($B599="","",IF(INDEX('Your Portfolio Holdings'!$BW$7:$BW$156,match($D599,'Your Portfolio Holdings'!$B$7:$B$156,0),0)&gt;0,PRODUCT(IF(($D$5:$D$2004=$D599)*($C$5:$C$2004="Split")*($B$5:$B$2004&lt;=Dashboard!$C$55)*($B$5:$B$2004&gt;$B599),$J$5:$J$2004,1)),1))</f>
        <v/>
      </c>
      <c r="Z599" s="79">
        <f t="shared" si="12"/>
        <v>0</v>
      </c>
      <c r="AA599" s="79" t="str">
        <f>IF($B598="","",IF(AND($B599&gt;Dashboard!$C$54,$B599&lt;=Dashboard!$C$55,OR($C599="Buy",$C599="Sell",$C599="Dividend",$C599="Return of capital")),MAX(AA$5:AA598)+1,0))</f>
        <v/>
      </c>
      <c r="AB599" s="79" t="str">
        <f>if($B599="","",if($L599=Dashboard!$C$3,"n/a","Currency:"&amp;$L599&amp;Dashboard!$C$3))</f>
        <v/>
      </c>
      <c r="AC599" s="88" t="str">
        <f t="shared" si="13"/>
        <v/>
      </c>
      <c r="AD599" s="89">
        <f t="shared" si="14"/>
        <v>0</v>
      </c>
      <c r="AE599" s="90">
        <f t="shared" si="15"/>
        <v>0</v>
      </c>
    </row>
    <row r="600">
      <c r="A600" s="1"/>
      <c r="B600" s="404"/>
      <c r="C600" s="405"/>
      <c r="D600" s="405"/>
      <c r="E600" s="405"/>
      <c r="F600" s="406"/>
      <c r="G600" s="44">
        <f t="shared" si="1"/>
        <v>0</v>
      </c>
      <c r="H600" s="93"/>
      <c r="I600" s="92"/>
      <c r="J600" s="95"/>
      <c r="K600" s="1"/>
      <c r="L600" s="50" t="str">
        <f t="array" ref="L600">if($B600="","",index(Setup!$C$52:$C$201,match($D600,Setup!$B$52:$B$201,0),0))</f>
        <v/>
      </c>
      <c r="M600" s="52" t="str">
        <f t="shared" si="2"/>
        <v/>
      </c>
      <c r="N600" s="58">
        <f t="shared" si="3"/>
        <v>0</v>
      </c>
      <c r="O600" s="64" t="str">
        <f t="shared" si="4"/>
        <v/>
      </c>
      <c r="P600" s="64">
        <f t="shared" si="5"/>
        <v>0</v>
      </c>
      <c r="Q600" s="64">
        <f t="shared" si="6"/>
        <v>0</v>
      </c>
      <c r="R600" s="68">
        <f t="shared" si="7"/>
        <v>0</v>
      </c>
      <c r="S600" s="68">
        <f t="shared" si="8"/>
        <v>0</v>
      </c>
      <c r="T600" s="71" t="str">
        <f t="shared" si="9"/>
        <v/>
      </c>
      <c r="U600" s="79" t="str">
        <f t="array" ref="U600">IF($B600="","",IF(INDEX('Your Portfolio Holdings'!$BW$7:$BW$156,match($D600,'Your Portfolio Holdings'!$B$7:$B$156,0),0)&gt;0,PRODUCT(IF(($D$5:$D$2004=$D600)*($C$5:$C$2004="Split")*($B$5:$B$2004&lt;=Dashboard!$C$2)*($B$5:$B$2004&gt;$B600),$J$5:$J$2004,1)),1))</f>
        <v/>
      </c>
      <c r="V600" s="79">
        <f t="shared" si="10"/>
        <v>0</v>
      </c>
      <c r="W600" s="79" t="str">
        <f t="array" ref="W600">IF($B600="","",IF(INDEX('Your Portfolio Holdings'!$BW$7:$BW$156,match($D600,'Your Portfolio Holdings'!$B$7:$B$156,0),0)&gt;0,PRODUCT(IF(($D$5:$D$2004=$D600)*($C$5:$C$2004="Split")*($B$5:$B$2004&lt;=Dashboard!$C$54)*($B$5:$B$2004&gt;$B600),$J$5:$J$2004,1)),1))</f>
        <v/>
      </c>
      <c r="X600" s="79">
        <f t="shared" si="11"/>
        <v>0</v>
      </c>
      <c r="Y600" s="79" t="str">
        <f t="array" ref="Y600">IF($B600="","",IF(INDEX('Your Portfolio Holdings'!$BW$7:$BW$156,match($D600,'Your Portfolio Holdings'!$B$7:$B$156,0),0)&gt;0,PRODUCT(IF(($D$5:$D$2004=$D600)*($C$5:$C$2004="Split")*($B$5:$B$2004&lt;=Dashboard!$C$55)*($B$5:$B$2004&gt;$B600),$J$5:$J$2004,1)),1))</f>
        <v/>
      </c>
      <c r="Z600" s="79">
        <f t="shared" si="12"/>
        <v>0</v>
      </c>
      <c r="AA600" s="79" t="str">
        <f>IF($B599="","",IF(AND($B600&gt;Dashboard!$C$54,$B600&lt;=Dashboard!$C$55,OR($C600="Buy",$C600="Sell",$C600="Dividend",$C600="Return of capital")),MAX(AA$5:AA599)+1,0))</f>
        <v/>
      </c>
      <c r="AB600" s="79" t="str">
        <f>if($B600="","",if($L600=Dashboard!$C$3,"n/a","Currency:"&amp;$L600&amp;Dashboard!$C$3))</f>
        <v/>
      </c>
      <c r="AC600" s="88" t="str">
        <f t="shared" si="13"/>
        <v/>
      </c>
      <c r="AD600" s="89">
        <f t="shared" si="14"/>
        <v>0</v>
      </c>
      <c r="AE600" s="90">
        <f t="shared" si="15"/>
        <v>0</v>
      </c>
    </row>
    <row r="601">
      <c r="A601" s="1"/>
      <c r="B601" s="404"/>
      <c r="C601" s="405"/>
      <c r="D601" s="405"/>
      <c r="E601" s="405"/>
      <c r="F601" s="406"/>
      <c r="G601" s="44">
        <f t="shared" si="1"/>
        <v>0</v>
      </c>
      <c r="H601" s="93"/>
      <c r="I601" s="92"/>
      <c r="J601" s="95"/>
      <c r="K601" s="1"/>
      <c r="L601" s="50" t="str">
        <f t="array" ref="L601">if($B601="","",index(Setup!$C$52:$C$201,match($D601,Setup!$B$52:$B$201,0),0))</f>
        <v/>
      </c>
      <c r="M601" s="52" t="str">
        <f t="shared" si="2"/>
        <v/>
      </c>
      <c r="N601" s="58">
        <f t="shared" si="3"/>
        <v>0</v>
      </c>
      <c r="O601" s="64" t="str">
        <f t="shared" si="4"/>
        <v/>
      </c>
      <c r="P601" s="64">
        <f t="shared" si="5"/>
        <v>0</v>
      </c>
      <c r="Q601" s="64">
        <f t="shared" si="6"/>
        <v>0</v>
      </c>
      <c r="R601" s="68">
        <f t="shared" si="7"/>
        <v>0</v>
      </c>
      <c r="S601" s="68">
        <f t="shared" si="8"/>
        <v>0</v>
      </c>
      <c r="T601" s="71" t="str">
        <f t="shared" si="9"/>
        <v/>
      </c>
      <c r="U601" s="79" t="str">
        <f t="array" ref="U601">IF($B601="","",IF(INDEX('Your Portfolio Holdings'!$BW$7:$BW$156,match($D601,'Your Portfolio Holdings'!$B$7:$B$156,0),0)&gt;0,PRODUCT(IF(($D$5:$D$2004=$D601)*($C$5:$C$2004="Split")*($B$5:$B$2004&lt;=Dashboard!$C$2)*($B$5:$B$2004&gt;$B601),$J$5:$J$2004,1)),1))</f>
        <v/>
      </c>
      <c r="V601" s="79">
        <f t="shared" si="10"/>
        <v>0</v>
      </c>
      <c r="W601" s="79" t="str">
        <f t="array" ref="W601">IF($B601="","",IF(INDEX('Your Portfolio Holdings'!$BW$7:$BW$156,match($D601,'Your Portfolio Holdings'!$B$7:$B$156,0),0)&gt;0,PRODUCT(IF(($D$5:$D$2004=$D601)*($C$5:$C$2004="Split")*($B$5:$B$2004&lt;=Dashboard!$C$54)*($B$5:$B$2004&gt;$B601),$J$5:$J$2004,1)),1))</f>
        <v/>
      </c>
      <c r="X601" s="79">
        <f t="shared" si="11"/>
        <v>0</v>
      </c>
      <c r="Y601" s="79" t="str">
        <f t="array" ref="Y601">IF($B601="","",IF(INDEX('Your Portfolio Holdings'!$BW$7:$BW$156,match($D601,'Your Portfolio Holdings'!$B$7:$B$156,0),0)&gt;0,PRODUCT(IF(($D$5:$D$2004=$D601)*($C$5:$C$2004="Split")*($B$5:$B$2004&lt;=Dashboard!$C$55)*($B$5:$B$2004&gt;$B601),$J$5:$J$2004,1)),1))</f>
        <v/>
      </c>
      <c r="Z601" s="79">
        <f t="shared" si="12"/>
        <v>0</v>
      </c>
      <c r="AA601" s="79" t="str">
        <f>IF($B600="","",IF(AND($B601&gt;Dashboard!$C$54,$B601&lt;=Dashboard!$C$55,OR($C601="Buy",$C601="Sell",$C601="Dividend",$C601="Return of capital")),MAX(AA$5:AA600)+1,0))</f>
        <v/>
      </c>
      <c r="AB601" s="79" t="str">
        <f>if($B601="","",if($L601=Dashboard!$C$3,"n/a","Currency:"&amp;$L601&amp;Dashboard!$C$3))</f>
        <v/>
      </c>
      <c r="AC601" s="88" t="str">
        <f t="shared" si="13"/>
        <v/>
      </c>
      <c r="AD601" s="89">
        <f t="shared" si="14"/>
        <v>0</v>
      </c>
      <c r="AE601" s="90">
        <f t="shared" si="15"/>
        <v>0</v>
      </c>
    </row>
    <row r="602">
      <c r="A602" s="1"/>
      <c r="B602" s="404"/>
      <c r="C602" s="405"/>
      <c r="D602" s="405"/>
      <c r="E602" s="405"/>
      <c r="F602" s="406"/>
      <c r="G602" s="44">
        <f t="shared" si="1"/>
        <v>0</v>
      </c>
      <c r="H602" s="93"/>
      <c r="I602" s="92"/>
      <c r="J602" s="95"/>
      <c r="K602" s="1"/>
      <c r="L602" s="50" t="str">
        <f t="array" ref="L602">if($B602="","",index(Setup!$C$52:$C$201,match($D602,Setup!$B$52:$B$201,0),0))</f>
        <v/>
      </c>
      <c r="M602" s="52" t="str">
        <f t="shared" si="2"/>
        <v/>
      </c>
      <c r="N602" s="58">
        <f t="shared" si="3"/>
        <v>0</v>
      </c>
      <c r="O602" s="64" t="str">
        <f t="shared" si="4"/>
        <v/>
      </c>
      <c r="P602" s="64">
        <f t="shared" si="5"/>
        <v>0</v>
      </c>
      <c r="Q602" s="64">
        <f t="shared" si="6"/>
        <v>0</v>
      </c>
      <c r="R602" s="68">
        <f t="shared" si="7"/>
        <v>0</v>
      </c>
      <c r="S602" s="68">
        <f t="shared" si="8"/>
        <v>0</v>
      </c>
      <c r="T602" s="71" t="str">
        <f t="shared" si="9"/>
        <v/>
      </c>
      <c r="U602" s="79" t="str">
        <f t="array" ref="U602">IF($B602="","",IF(INDEX('Your Portfolio Holdings'!$BW$7:$BW$156,match($D602,'Your Portfolio Holdings'!$B$7:$B$156,0),0)&gt;0,PRODUCT(IF(($D$5:$D$2004=$D602)*($C$5:$C$2004="Split")*($B$5:$B$2004&lt;=Dashboard!$C$2)*($B$5:$B$2004&gt;$B602),$J$5:$J$2004,1)),1))</f>
        <v/>
      </c>
      <c r="V602" s="79">
        <f t="shared" si="10"/>
        <v>0</v>
      </c>
      <c r="W602" s="79" t="str">
        <f t="array" ref="W602">IF($B602="","",IF(INDEX('Your Portfolio Holdings'!$BW$7:$BW$156,match($D602,'Your Portfolio Holdings'!$B$7:$B$156,0),0)&gt;0,PRODUCT(IF(($D$5:$D$2004=$D602)*($C$5:$C$2004="Split")*($B$5:$B$2004&lt;=Dashboard!$C$54)*($B$5:$B$2004&gt;$B602),$J$5:$J$2004,1)),1))</f>
        <v/>
      </c>
      <c r="X602" s="79">
        <f t="shared" si="11"/>
        <v>0</v>
      </c>
      <c r="Y602" s="79" t="str">
        <f t="array" ref="Y602">IF($B602="","",IF(INDEX('Your Portfolio Holdings'!$BW$7:$BW$156,match($D602,'Your Portfolio Holdings'!$B$7:$B$156,0),0)&gt;0,PRODUCT(IF(($D$5:$D$2004=$D602)*($C$5:$C$2004="Split")*($B$5:$B$2004&lt;=Dashboard!$C$55)*($B$5:$B$2004&gt;$B602),$J$5:$J$2004,1)),1))</f>
        <v/>
      </c>
      <c r="Z602" s="79">
        <f t="shared" si="12"/>
        <v>0</v>
      </c>
      <c r="AA602" s="79" t="str">
        <f>IF($B601="","",IF(AND($B602&gt;Dashboard!$C$54,$B602&lt;=Dashboard!$C$55,OR($C602="Buy",$C602="Sell",$C602="Dividend",$C602="Return of capital")),MAX(AA$5:AA601)+1,0))</f>
        <v/>
      </c>
      <c r="AB602" s="79" t="str">
        <f>if($B602="","",if($L602=Dashboard!$C$3,"n/a","Currency:"&amp;$L602&amp;Dashboard!$C$3))</f>
        <v/>
      </c>
      <c r="AC602" s="88" t="str">
        <f t="shared" si="13"/>
        <v/>
      </c>
      <c r="AD602" s="89">
        <f t="shared" si="14"/>
        <v>0</v>
      </c>
      <c r="AE602" s="90">
        <f t="shared" si="15"/>
        <v>0</v>
      </c>
    </row>
    <row r="603">
      <c r="A603" s="1"/>
      <c r="B603" s="404"/>
      <c r="C603" s="405"/>
      <c r="D603" s="405"/>
      <c r="E603" s="405"/>
      <c r="F603" s="406"/>
      <c r="G603" s="44">
        <f t="shared" si="1"/>
        <v>0</v>
      </c>
      <c r="H603" s="93"/>
      <c r="I603" s="92"/>
      <c r="J603" s="95"/>
      <c r="K603" s="1"/>
      <c r="L603" s="50" t="str">
        <f t="array" ref="L603">if($B603="","",index(Setup!$C$52:$C$201,match($D603,Setup!$B$52:$B$201,0),0))</f>
        <v/>
      </c>
      <c r="M603" s="52" t="str">
        <f t="shared" si="2"/>
        <v/>
      </c>
      <c r="N603" s="58">
        <f t="shared" si="3"/>
        <v>0</v>
      </c>
      <c r="O603" s="64" t="str">
        <f t="shared" si="4"/>
        <v/>
      </c>
      <c r="P603" s="64">
        <f t="shared" si="5"/>
        <v>0</v>
      </c>
      <c r="Q603" s="64">
        <f t="shared" si="6"/>
        <v>0</v>
      </c>
      <c r="R603" s="68">
        <f t="shared" si="7"/>
        <v>0</v>
      </c>
      <c r="S603" s="68">
        <f t="shared" si="8"/>
        <v>0</v>
      </c>
      <c r="T603" s="71" t="str">
        <f t="shared" si="9"/>
        <v/>
      </c>
      <c r="U603" s="79" t="str">
        <f t="array" ref="U603">IF($B603="","",IF(INDEX('Your Portfolio Holdings'!$BW$7:$BW$156,match($D603,'Your Portfolio Holdings'!$B$7:$B$156,0),0)&gt;0,PRODUCT(IF(($D$5:$D$2004=$D603)*($C$5:$C$2004="Split")*($B$5:$B$2004&lt;=Dashboard!$C$2)*($B$5:$B$2004&gt;$B603),$J$5:$J$2004,1)),1))</f>
        <v/>
      </c>
      <c r="V603" s="79">
        <f t="shared" si="10"/>
        <v>0</v>
      </c>
      <c r="W603" s="79" t="str">
        <f t="array" ref="W603">IF($B603="","",IF(INDEX('Your Portfolio Holdings'!$BW$7:$BW$156,match($D603,'Your Portfolio Holdings'!$B$7:$B$156,0),0)&gt;0,PRODUCT(IF(($D$5:$D$2004=$D603)*($C$5:$C$2004="Split")*($B$5:$B$2004&lt;=Dashboard!$C$54)*($B$5:$B$2004&gt;$B603),$J$5:$J$2004,1)),1))</f>
        <v/>
      </c>
      <c r="X603" s="79">
        <f t="shared" si="11"/>
        <v>0</v>
      </c>
      <c r="Y603" s="79" t="str">
        <f t="array" ref="Y603">IF($B603="","",IF(INDEX('Your Portfolio Holdings'!$BW$7:$BW$156,match($D603,'Your Portfolio Holdings'!$B$7:$B$156,0),0)&gt;0,PRODUCT(IF(($D$5:$D$2004=$D603)*($C$5:$C$2004="Split")*($B$5:$B$2004&lt;=Dashboard!$C$55)*($B$5:$B$2004&gt;$B603),$J$5:$J$2004,1)),1))</f>
        <v/>
      </c>
      <c r="Z603" s="79">
        <f t="shared" si="12"/>
        <v>0</v>
      </c>
      <c r="AA603" s="79" t="str">
        <f>IF($B602="","",IF(AND($B603&gt;Dashboard!$C$54,$B603&lt;=Dashboard!$C$55,OR($C603="Buy",$C603="Sell",$C603="Dividend",$C603="Return of capital")),MAX(AA$5:AA602)+1,0))</f>
        <v/>
      </c>
      <c r="AB603" s="79" t="str">
        <f>if($B603="","",if($L603=Dashboard!$C$3,"n/a","Currency:"&amp;$L603&amp;Dashboard!$C$3))</f>
        <v/>
      </c>
      <c r="AC603" s="88" t="str">
        <f t="shared" si="13"/>
        <v/>
      </c>
      <c r="AD603" s="89">
        <f t="shared" si="14"/>
        <v>0</v>
      </c>
      <c r="AE603" s="90">
        <f t="shared" si="15"/>
        <v>0</v>
      </c>
    </row>
    <row r="604">
      <c r="A604" s="1"/>
      <c r="B604" s="404"/>
      <c r="C604" s="405"/>
      <c r="D604" s="405"/>
      <c r="E604" s="405"/>
      <c r="F604" s="406"/>
      <c r="G604" s="44">
        <f t="shared" si="1"/>
        <v>0</v>
      </c>
      <c r="H604" s="93"/>
      <c r="I604" s="92"/>
      <c r="J604" s="95"/>
      <c r="K604" s="1"/>
      <c r="L604" s="50" t="str">
        <f t="array" ref="L604">if($B604="","",index(Setup!$C$52:$C$201,match($D604,Setup!$B$52:$B$201,0),0))</f>
        <v/>
      </c>
      <c r="M604" s="52" t="str">
        <f t="shared" si="2"/>
        <v/>
      </c>
      <c r="N604" s="58">
        <f t="shared" si="3"/>
        <v>0</v>
      </c>
      <c r="O604" s="64" t="str">
        <f t="shared" si="4"/>
        <v/>
      </c>
      <c r="P604" s="64">
        <f t="shared" si="5"/>
        <v>0</v>
      </c>
      <c r="Q604" s="64">
        <f t="shared" si="6"/>
        <v>0</v>
      </c>
      <c r="R604" s="68">
        <f t="shared" si="7"/>
        <v>0</v>
      </c>
      <c r="S604" s="68">
        <f t="shared" si="8"/>
        <v>0</v>
      </c>
      <c r="T604" s="71" t="str">
        <f t="shared" si="9"/>
        <v/>
      </c>
      <c r="U604" s="79" t="str">
        <f t="array" ref="U604">IF($B604="","",IF(INDEX('Your Portfolio Holdings'!$BW$7:$BW$156,match($D604,'Your Portfolio Holdings'!$B$7:$B$156,0),0)&gt;0,PRODUCT(IF(($D$5:$D$2004=$D604)*($C$5:$C$2004="Split")*($B$5:$B$2004&lt;=Dashboard!$C$2)*($B$5:$B$2004&gt;$B604),$J$5:$J$2004,1)),1))</f>
        <v/>
      </c>
      <c r="V604" s="79">
        <f t="shared" si="10"/>
        <v>0</v>
      </c>
      <c r="W604" s="79" t="str">
        <f t="array" ref="W604">IF($B604="","",IF(INDEX('Your Portfolio Holdings'!$BW$7:$BW$156,match($D604,'Your Portfolio Holdings'!$B$7:$B$156,0),0)&gt;0,PRODUCT(IF(($D$5:$D$2004=$D604)*($C$5:$C$2004="Split")*($B$5:$B$2004&lt;=Dashboard!$C$54)*($B$5:$B$2004&gt;$B604),$J$5:$J$2004,1)),1))</f>
        <v/>
      </c>
      <c r="X604" s="79">
        <f t="shared" si="11"/>
        <v>0</v>
      </c>
      <c r="Y604" s="79" t="str">
        <f t="array" ref="Y604">IF($B604="","",IF(INDEX('Your Portfolio Holdings'!$BW$7:$BW$156,match($D604,'Your Portfolio Holdings'!$B$7:$B$156,0),0)&gt;0,PRODUCT(IF(($D$5:$D$2004=$D604)*($C$5:$C$2004="Split")*($B$5:$B$2004&lt;=Dashboard!$C$55)*($B$5:$B$2004&gt;$B604),$J$5:$J$2004,1)),1))</f>
        <v/>
      </c>
      <c r="Z604" s="79">
        <f t="shared" si="12"/>
        <v>0</v>
      </c>
      <c r="AA604" s="79" t="str">
        <f>IF($B603="","",IF(AND($B604&gt;Dashboard!$C$54,$B604&lt;=Dashboard!$C$55,OR($C604="Buy",$C604="Sell",$C604="Dividend",$C604="Return of capital")),MAX(AA$5:AA603)+1,0))</f>
        <v/>
      </c>
      <c r="AB604" s="79" t="str">
        <f>if($B604="","",if($L604=Dashboard!$C$3,"n/a","Currency:"&amp;$L604&amp;Dashboard!$C$3))</f>
        <v/>
      </c>
      <c r="AC604" s="88" t="str">
        <f t="shared" si="13"/>
        <v/>
      </c>
      <c r="AD604" s="89">
        <f t="shared" si="14"/>
        <v>0</v>
      </c>
      <c r="AE604" s="90">
        <f t="shared" si="15"/>
        <v>0</v>
      </c>
    </row>
    <row r="605">
      <c r="A605" s="1"/>
      <c r="B605" s="404"/>
      <c r="C605" s="405"/>
      <c r="D605" s="405"/>
      <c r="E605" s="405"/>
      <c r="F605" s="406"/>
      <c r="G605" s="44">
        <f t="shared" si="1"/>
        <v>0</v>
      </c>
      <c r="H605" s="93"/>
      <c r="I605" s="92"/>
      <c r="J605" s="95"/>
      <c r="K605" s="1"/>
      <c r="L605" s="50" t="str">
        <f t="array" ref="L605">if($B605="","",index(Setup!$C$52:$C$201,match($D605,Setup!$B$52:$B$201,0),0))</f>
        <v/>
      </c>
      <c r="M605" s="52" t="str">
        <f t="shared" si="2"/>
        <v/>
      </c>
      <c r="N605" s="58">
        <f t="shared" si="3"/>
        <v>0</v>
      </c>
      <c r="O605" s="64" t="str">
        <f t="shared" si="4"/>
        <v/>
      </c>
      <c r="P605" s="64">
        <f t="shared" si="5"/>
        <v>0</v>
      </c>
      <c r="Q605" s="64">
        <f t="shared" si="6"/>
        <v>0</v>
      </c>
      <c r="R605" s="68">
        <f t="shared" si="7"/>
        <v>0</v>
      </c>
      <c r="S605" s="68">
        <f t="shared" si="8"/>
        <v>0</v>
      </c>
      <c r="T605" s="71" t="str">
        <f t="shared" si="9"/>
        <v/>
      </c>
      <c r="U605" s="79" t="str">
        <f t="array" ref="U605">IF($B605="","",IF(INDEX('Your Portfolio Holdings'!$BW$7:$BW$156,match($D605,'Your Portfolio Holdings'!$B$7:$B$156,0),0)&gt;0,PRODUCT(IF(($D$5:$D$2004=$D605)*($C$5:$C$2004="Split")*($B$5:$B$2004&lt;=Dashboard!$C$2)*($B$5:$B$2004&gt;$B605),$J$5:$J$2004,1)),1))</f>
        <v/>
      </c>
      <c r="V605" s="79">
        <f t="shared" si="10"/>
        <v>0</v>
      </c>
      <c r="W605" s="79" t="str">
        <f t="array" ref="W605">IF($B605="","",IF(INDEX('Your Portfolio Holdings'!$BW$7:$BW$156,match($D605,'Your Portfolio Holdings'!$B$7:$B$156,0),0)&gt;0,PRODUCT(IF(($D$5:$D$2004=$D605)*($C$5:$C$2004="Split")*($B$5:$B$2004&lt;=Dashboard!$C$54)*($B$5:$B$2004&gt;$B605),$J$5:$J$2004,1)),1))</f>
        <v/>
      </c>
      <c r="X605" s="79">
        <f t="shared" si="11"/>
        <v>0</v>
      </c>
      <c r="Y605" s="79" t="str">
        <f t="array" ref="Y605">IF($B605="","",IF(INDEX('Your Portfolio Holdings'!$BW$7:$BW$156,match($D605,'Your Portfolio Holdings'!$B$7:$B$156,0),0)&gt;0,PRODUCT(IF(($D$5:$D$2004=$D605)*($C$5:$C$2004="Split")*($B$5:$B$2004&lt;=Dashboard!$C$55)*($B$5:$B$2004&gt;$B605),$J$5:$J$2004,1)),1))</f>
        <v/>
      </c>
      <c r="Z605" s="79">
        <f t="shared" si="12"/>
        <v>0</v>
      </c>
      <c r="AA605" s="79" t="str">
        <f>IF($B604="","",IF(AND($B605&gt;Dashboard!$C$54,$B605&lt;=Dashboard!$C$55,OR($C605="Buy",$C605="Sell",$C605="Dividend",$C605="Return of capital")),MAX(AA$5:AA604)+1,0))</f>
        <v/>
      </c>
      <c r="AB605" s="79" t="str">
        <f>if($B605="","",if($L605=Dashboard!$C$3,"n/a","Currency:"&amp;$L605&amp;Dashboard!$C$3))</f>
        <v/>
      </c>
      <c r="AC605" s="88" t="str">
        <f t="shared" si="13"/>
        <v/>
      </c>
      <c r="AD605" s="89">
        <f t="shared" si="14"/>
        <v>0</v>
      </c>
      <c r="AE605" s="90">
        <f t="shared" si="15"/>
        <v>0</v>
      </c>
    </row>
    <row r="606">
      <c r="A606" s="1"/>
      <c r="B606" s="404"/>
      <c r="C606" s="405"/>
      <c r="D606" s="405"/>
      <c r="E606" s="405"/>
      <c r="F606" s="406"/>
      <c r="G606" s="44">
        <f t="shared" si="1"/>
        <v>0</v>
      </c>
      <c r="H606" s="93"/>
      <c r="I606" s="92"/>
      <c r="J606" s="95"/>
      <c r="K606" s="1"/>
      <c r="L606" s="50" t="str">
        <f t="array" ref="L606">if($B606="","",index(Setup!$C$52:$C$201,match($D606,Setup!$B$52:$B$201,0),0))</f>
        <v/>
      </c>
      <c r="M606" s="52" t="str">
        <f t="shared" si="2"/>
        <v/>
      </c>
      <c r="N606" s="58">
        <f t="shared" si="3"/>
        <v>0</v>
      </c>
      <c r="O606" s="64" t="str">
        <f t="shared" si="4"/>
        <v/>
      </c>
      <c r="P606" s="64">
        <f t="shared" si="5"/>
        <v>0</v>
      </c>
      <c r="Q606" s="64">
        <f t="shared" si="6"/>
        <v>0</v>
      </c>
      <c r="R606" s="68">
        <f t="shared" si="7"/>
        <v>0</v>
      </c>
      <c r="S606" s="68">
        <f t="shared" si="8"/>
        <v>0</v>
      </c>
      <c r="T606" s="71" t="str">
        <f t="shared" si="9"/>
        <v/>
      </c>
      <c r="U606" s="79" t="str">
        <f t="array" ref="U606">IF($B606="","",IF(INDEX('Your Portfolio Holdings'!$BW$7:$BW$156,match($D606,'Your Portfolio Holdings'!$B$7:$B$156,0),0)&gt;0,PRODUCT(IF(($D$5:$D$2004=$D606)*($C$5:$C$2004="Split")*($B$5:$B$2004&lt;=Dashboard!$C$2)*($B$5:$B$2004&gt;$B606),$J$5:$J$2004,1)),1))</f>
        <v/>
      </c>
      <c r="V606" s="79">
        <f t="shared" si="10"/>
        <v>0</v>
      </c>
      <c r="W606" s="79" t="str">
        <f t="array" ref="W606">IF($B606="","",IF(INDEX('Your Portfolio Holdings'!$BW$7:$BW$156,match($D606,'Your Portfolio Holdings'!$B$7:$B$156,0),0)&gt;0,PRODUCT(IF(($D$5:$D$2004=$D606)*($C$5:$C$2004="Split")*($B$5:$B$2004&lt;=Dashboard!$C$54)*($B$5:$B$2004&gt;$B606),$J$5:$J$2004,1)),1))</f>
        <v/>
      </c>
      <c r="X606" s="79">
        <f t="shared" si="11"/>
        <v>0</v>
      </c>
      <c r="Y606" s="79" t="str">
        <f t="array" ref="Y606">IF($B606="","",IF(INDEX('Your Portfolio Holdings'!$BW$7:$BW$156,match($D606,'Your Portfolio Holdings'!$B$7:$B$156,0),0)&gt;0,PRODUCT(IF(($D$5:$D$2004=$D606)*($C$5:$C$2004="Split")*($B$5:$B$2004&lt;=Dashboard!$C$55)*($B$5:$B$2004&gt;$B606),$J$5:$J$2004,1)),1))</f>
        <v/>
      </c>
      <c r="Z606" s="79">
        <f t="shared" si="12"/>
        <v>0</v>
      </c>
      <c r="AA606" s="79" t="str">
        <f>IF($B605="","",IF(AND($B606&gt;Dashboard!$C$54,$B606&lt;=Dashboard!$C$55,OR($C606="Buy",$C606="Sell",$C606="Dividend",$C606="Return of capital")),MAX(AA$5:AA605)+1,0))</f>
        <v/>
      </c>
      <c r="AB606" s="79" t="str">
        <f>if($B606="","",if($L606=Dashboard!$C$3,"n/a","Currency:"&amp;$L606&amp;Dashboard!$C$3))</f>
        <v/>
      </c>
      <c r="AC606" s="88" t="str">
        <f t="shared" si="13"/>
        <v/>
      </c>
      <c r="AD606" s="89">
        <f t="shared" si="14"/>
        <v>0</v>
      </c>
      <c r="AE606" s="90">
        <f t="shared" si="15"/>
        <v>0</v>
      </c>
    </row>
    <row r="607">
      <c r="A607" s="1"/>
      <c r="B607" s="404"/>
      <c r="C607" s="405"/>
      <c r="D607" s="405"/>
      <c r="E607" s="405"/>
      <c r="F607" s="406"/>
      <c r="G607" s="44">
        <f t="shared" si="1"/>
        <v>0</v>
      </c>
      <c r="H607" s="93"/>
      <c r="I607" s="92"/>
      <c r="J607" s="95"/>
      <c r="K607" s="1"/>
      <c r="L607" s="50" t="str">
        <f t="array" ref="L607">if($B607="","",index(Setup!$C$52:$C$201,match($D607,Setup!$B$52:$B$201,0),0))</f>
        <v/>
      </c>
      <c r="M607" s="52" t="str">
        <f t="shared" si="2"/>
        <v/>
      </c>
      <c r="N607" s="58">
        <f t="shared" si="3"/>
        <v>0</v>
      </c>
      <c r="O607" s="64" t="str">
        <f t="shared" si="4"/>
        <v/>
      </c>
      <c r="P607" s="64">
        <f t="shared" si="5"/>
        <v>0</v>
      </c>
      <c r="Q607" s="64">
        <f t="shared" si="6"/>
        <v>0</v>
      </c>
      <c r="R607" s="68">
        <f t="shared" si="7"/>
        <v>0</v>
      </c>
      <c r="S607" s="68">
        <f t="shared" si="8"/>
        <v>0</v>
      </c>
      <c r="T607" s="71" t="str">
        <f t="shared" si="9"/>
        <v/>
      </c>
      <c r="U607" s="79" t="str">
        <f t="array" ref="U607">IF($B607="","",IF(INDEX('Your Portfolio Holdings'!$BW$7:$BW$156,match($D607,'Your Portfolio Holdings'!$B$7:$B$156,0),0)&gt;0,PRODUCT(IF(($D$5:$D$2004=$D607)*($C$5:$C$2004="Split")*($B$5:$B$2004&lt;=Dashboard!$C$2)*($B$5:$B$2004&gt;$B607),$J$5:$J$2004,1)),1))</f>
        <v/>
      </c>
      <c r="V607" s="79">
        <f t="shared" si="10"/>
        <v>0</v>
      </c>
      <c r="W607" s="79" t="str">
        <f t="array" ref="W607">IF($B607="","",IF(INDEX('Your Portfolio Holdings'!$BW$7:$BW$156,match($D607,'Your Portfolio Holdings'!$B$7:$B$156,0),0)&gt;0,PRODUCT(IF(($D$5:$D$2004=$D607)*($C$5:$C$2004="Split")*($B$5:$B$2004&lt;=Dashboard!$C$54)*($B$5:$B$2004&gt;$B607),$J$5:$J$2004,1)),1))</f>
        <v/>
      </c>
      <c r="X607" s="79">
        <f t="shared" si="11"/>
        <v>0</v>
      </c>
      <c r="Y607" s="79" t="str">
        <f t="array" ref="Y607">IF($B607="","",IF(INDEX('Your Portfolio Holdings'!$BW$7:$BW$156,match($D607,'Your Portfolio Holdings'!$B$7:$B$156,0),0)&gt;0,PRODUCT(IF(($D$5:$D$2004=$D607)*($C$5:$C$2004="Split")*($B$5:$B$2004&lt;=Dashboard!$C$55)*($B$5:$B$2004&gt;$B607),$J$5:$J$2004,1)),1))</f>
        <v/>
      </c>
      <c r="Z607" s="79">
        <f t="shared" si="12"/>
        <v>0</v>
      </c>
      <c r="AA607" s="79" t="str">
        <f>IF($B606="","",IF(AND($B607&gt;Dashboard!$C$54,$B607&lt;=Dashboard!$C$55,OR($C607="Buy",$C607="Sell",$C607="Dividend",$C607="Return of capital")),MAX(AA$5:AA606)+1,0))</f>
        <v/>
      </c>
      <c r="AB607" s="79" t="str">
        <f>if($B607="","",if($L607=Dashboard!$C$3,"n/a","Currency:"&amp;$L607&amp;Dashboard!$C$3))</f>
        <v/>
      </c>
      <c r="AC607" s="88" t="str">
        <f t="shared" si="13"/>
        <v/>
      </c>
      <c r="AD607" s="89">
        <f t="shared" si="14"/>
        <v>0</v>
      </c>
      <c r="AE607" s="90">
        <f t="shared" si="15"/>
        <v>0</v>
      </c>
    </row>
    <row r="608">
      <c r="A608" s="1"/>
      <c r="B608" s="404"/>
      <c r="C608" s="405"/>
      <c r="D608" s="405"/>
      <c r="E608" s="405"/>
      <c r="F608" s="406"/>
      <c r="G608" s="44">
        <f t="shared" si="1"/>
        <v>0</v>
      </c>
      <c r="H608" s="93"/>
      <c r="I608" s="92"/>
      <c r="J608" s="95"/>
      <c r="K608" s="1"/>
      <c r="L608" s="50" t="str">
        <f t="array" ref="L608">if($B608="","",index(Setup!$C$52:$C$201,match($D608,Setup!$B$52:$B$201,0),0))</f>
        <v/>
      </c>
      <c r="M608" s="52" t="str">
        <f t="shared" si="2"/>
        <v/>
      </c>
      <c r="N608" s="58">
        <f t="shared" si="3"/>
        <v>0</v>
      </c>
      <c r="O608" s="64" t="str">
        <f t="shared" si="4"/>
        <v/>
      </c>
      <c r="P608" s="64">
        <f t="shared" si="5"/>
        <v>0</v>
      </c>
      <c r="Q608" s="64">
        <f t="shared" si="6"/>
        <v>0</v>
      </c>
      <c r="R608" s="68">
        <f t="shared" si="7"/>
        <v>0</v>
      </c>
      <c r="S608" s="68">
        <f t="shared" si="8"/>
        <v>0</v>
      </c>
      <c r="T608" s="71" t="str">
        <f t="shared" si="9"/>
        <v/>
      </c>
      <c r="U608" s="79" t="str">
        <f t="array" ref="U608">IF($B608="","",IF(INDEX('Your Portfolio Holdings'!$BW$7:$BW$156,match($D608,'Your Portfolio Holdings'!$B$7:$B$156,0),0)&gt;0,PRODUCT(IF(($D$5:$D$2004=$D608)*($C$5:$C$2004="Split")*($B$5:$B$2004&lt;=Dashboard!$C$2)*($B$5:$B$2004&gt;$B608),$J$5:$J$2004,1)),1))</f>
        <v/>
      </c>
      <c r="V608" s="79">
        <f t="shared" si="10"/>
        <v>0</v>
      </c>
      <c r="W608" s="79" t="str">
        <f t="array" ref="W608">IF($B608="","",IF(INDEX('Your Portfolio Holdings'!$BW$7:$BW$156,match($D608,'Your Portfolio Holdings'!$B$7:$B$156,0),0)&gt;0,PRODUCT(IF(($D$5:$D$2004=$D608)*($C$5:$C$2004="Split")*($B$5:$B$2004&lt;=Dashboard!$C$54)*($B$5:$B$2004&gt;$B608),$J$5:$J$2004,1)),1))</f>
        <v/>
      </c>
      <c r="X608" s="79">
        <f t="shared" si="11"/>
        <v>0</v>
      </c>
      <c r="Y608" s="79" t="str">
        <f t="array" ref="Y608">IF($B608="","",IF(INDEX('Your Portfolio Holdings'!$BW$7:$BW$156,match($D608,'Your Portfolio Holdings'!$B$7:$B$156,0),0)&gt;0,PRODUCT(IF(($D$5:$D$2004=$D608)*($C$5:$C$2004="Split")*($B$5:$B$2004&lt;=Dashboard!$C$55)*($B$5:$B$2004&gt;$B608),$J$5:$J$2004,1)),1))</f>
        <v/>
      </c>
      <c r="Z608" s="79">
        <f t="shared" si="12"/>
        <v>0</v>
      </c>
      <c r="AA608" s="79" t="str">
        <f>IF($B607="","",IF(AND($B608&gt;Dashboard!$C$54,$B608&lt;=Dashboard!$C$55,OR($C608="Buy",$C608="Sell",$C608="Dividend",$C608="Return of capital")),MAX(AA$5:AA607)+1,0))</f>
        <v/>
      </c>
      <c r="AB608" s="79" t="str">
        <f>if($B608="","",if($L608=Dashboard!$C$3,"n/a","Currency:"&amp;$L608&amp;Dashboard!$C$3))</f>
        <v/>
      </c>
      <c r="AC608" s="88" t="str">
        <f t="shared" si="13"/>
        <v/>
      </c>
      <c r="AD608" s="89">
        <f t="shared" si="14"/>
        <v>0</v>
      </c>
      <c r="AE608" s="90">
        <f t="shared" si="15"/>
        <v>0</v>
      </c>
    </row>
    <row r="609">
      <c r="A609" s="1"/>
      <c r="B609" s="404"/>
      <c r="C609" s="405"/>
      <c r="D609" s="405"/>
      <c r="E609" s="405"/>
      <c r="F609" s="406"/>
      <c r="G609" s="44">
        <f t="shared" si="1"/>
        <v>0</v>
      </c>
      <c r="H609" s="93"/>
      <c r="I609" s="92"/>
      <c r="J609" s="95"/>
      <c r="K609" s="1"/>
      <c r="L609" s="50" t="str">
        <f t="array" ref="L609">if($B609="","",index(Setup!$C$52:$C$201,match($D609,Setup!$B$52:$B$201,0),0))</f>
        <v/>
      </c>
      <c r="M609" s="52" t="str">
        <f t="shared" si="2"/>
        <v/>
      </c>
      <c r="N609" s="58">
        <f t="shared" si="3"/>
        <v>0</v>
      </c>
      <c r="O609" s="64" t="str">
        <f t="shared" si="4"/>
        <v/>
      </c>
      <c r="P609" s="64">
        <f t="shared" si="5"/>
        <v>0</v>
      </c>
      <c r="Q609" s="64">
        <f t="shared" si="6"/>
        <v>0</v>
      </c>
      <c r="R609" s="68">
        <f t="shared" si="7"/>
        <v>0</v>
      </c>
      <c r="S609" s="68">
        <f t="shared" si="8"/>
        <v>0</v>
      </c>
      <c r="T609" s="71" t="str">
        <f t="shared" si="9"/>
        <v/>
      </c>
      <c r="U609" s="79" t="str">
        <f t="array" ref="U609">IF($B609="","",IF(INDEX('Your Portfolio Holdings'!$BW$7:$BW$156,match($D609,'Your Portfolio Holdings'!$B$7:$B$156,0),0)&gt;0,PRODUCT(IF(($D$5:$D$2004=$D609)*($C$5:$C$2004="Split")*($B$5:$B$2004&lt;=Dashboard!$C$2)*($B$5:$B$2004&gt;$B609),$J$5:$J$2004,1)),1))</f>
        <v/>
      </c>
      <c r="V609" s="79">
        <f t="shared" si="10"/>
        <v>0</v>
      </c>
      <c r="W609" s="79" t="str">
        <f t="array" ref="W609">IF($B609="","",IF(INDEX('Your Portfolio Holdings'!$BW$7:$BW$156,match($D609,'Your Portfolio Holdings'!$B$7:$B$156,0),0)&gt;0,PRODUCT(IF(($D$5:$D$2004=$D609)*($C$5:$C$2004="Split")*($B$5:$B$2004&lt;=Dashboard!$C$54)*($B$5:$B$2004&gt;$B609),$J$5:$J$2004,1)),1))</f>
        <v/>
      </c>
      <c r="X609" s="79">
        <f t="shared" si="11"/>
        <v>0</v>
      </c>
      <c r="Y609" s="79" t="str">
        <f t="array" ref="Y609">IF($B609="","",IF(INDEX('Your Portfolio Holdings'!$BW$7:$BW$156,match($D609,'Your Portfolio Holdings'!$B$7:$B$156,0),0)&gt;0,PRODUCT(IF(($D$5:$D$2004=$D609)*($C$5:$C$2004="Split")*($B$5:$B$2004&lt;=Dashboard!$C$55)*($B$5:$B$2004&gt;$B609),$J$5:$J$2004,1)),1))</f>
        <v/>
      </c>
      <c r="Z609" s="79">
        <f t="shared" si="12"/>
        <v>0</v>
      </c>
      <c r="AA609" s="79" t="str">
        <f>IF($B608="","",IF(AND($B609&gt;Dashboard!$C$54,$B609&lt;=Dashboard!$C$55,OR($C609="Buy",$C609="Sell",$C609="Dividend",$C609="Return of capital")),MAX(AA$5:AA608)+1,0))</f>
        <v/>
      </c>
      <c r="AB609" s="79" t="str">
        <f>if($B609="","",if($L609=Dashboard!$C$3,"n/a","Currency:"&amp;$L609&amp;Dashboard!$C$3))</f>
        <v/>
      </c>
      <c r="AC609" s="88" t="str">
        <f t="shared" si="13"/>
        <v/>
      </c>
      <c r="AD609" s="89">
        <f t="shared" si="14"/>
        <v>0</v>
      </c>
      <c r="AE609" s="90">
        <f t="shared" si="15"/>
        <v>0</v>
      </c>
    </row>
    <row r="610">
      <c r="A610" s="1"/>
      <c r="B610" s="404"/>
      <c r="C610" s="405"/>
      <c r="D610" s="405"/>
      <c r="E610" s="405"/>
      <c r="F610" s="406"/>
      <c r="G610" s="44">
        <f t="shared" si="1"/>
        <v>0</v>
      </c>
      <c r="H610" s="93"/>
      <c r="I610" s="92"/>
      <c r="J610" s="95"/>
      <c r="K610" s="1"/>
      <c r="L610" s="50" t="str">
        <f t="array" ref="L610">if($B610="","",index(Setup!$C$52:$C$201,match($D610,Setup!$B$52:$B$201,0),0))</f>
        <v/>
      </c>
      <c r="M610" s="52" t="str">
        <f t="shared" si="2"/>
        <v/>
      </c>
      <c r="N610" s="58">
        <f t="shared" si="3"/>
        <v>0</v>
      </c>
      <c r="O610" s="64" t="str">
        <f t="shared" si="4"/>
        <v/>
      </c>
      <c r="P610" s="64">
        <f t="shared" si="5"/>
        <v>0</v>
      </c>
      <c r="Q610" s="64">
        <f t="shared" si="6"/>
        <v>0</v>
      </c>
      <c r="R610" s="68">
        <f t="shared" si="7"/>
        <v>0</v>
      </c>
      <c r="S610" s="68">
        <f t="shared" si="8"/>
        <v>0</v>
      </c>
      <c r="T610" s="71" t="str">
        <f t="shared" si="9"/>
        <v/>
      </c>
      <c r="U610" s="79" t="str">
        <f t="array" ref="U610">IF($B610="","",IF(INDEX('Your Portfolio Holdings'!$BW$7:$BW$156,match($D610,'Your Portfolio Holdings'!$B$7:$B$156,0),0)&gt;0,PRODUCT(IF(($D$5:$D$2004=$D610)*($C$5:$C$2004="Split")*($B$5:$B$2004&lt;=Dashboard!$C$2)*($B$5:$B$2004&gt;$B610),$J$5:$J$2004,1)),1))</f>
        <v/>
      </c>
      <c r="V610" s="79">
        <f t="shared" si="10"/>
        <v>0</v>
      </c>
      <c r="W610" s="79" t="str">
        <f t="array" ref="W610">IF($B610="","",IF(INDEX('Your Portfolio Holdings'!$BW$7:$BW$156,match($D610,'Your Portfolio Holdings'!$B$7:$B$156,0),0)&gt;0,PRODUCT(IF(($D$5:$D$2004=$D610)*($C$5:$C$2004="Split")*($B$5:$B$2004&lt;=Dashboard!$C$54)*($B$5:$B$2004&gt;$B610),$J$5:$J$2004,1)),1))</f>
        <v/>
      </c>
      <c r="X610" s="79">
        <f t="shared" si="11"/>
        <v>0</v>
      </c>
      <c r="Y610" s="79" t="str">
        <f t="array" ref="Y610">IF($B610="","",IF(INDEX('Your Portfolio Holdings'!$BW$7:$BW$156,match($D610,'Your Portfolio Holdings'!$B$7:$B$156,0),0)&gt;0,PRODUCT(IF(($D$5:$D$2004=$D610)*($C$5:$C$2004="Split")*($B$5:$B$2004&lt;=Dashboard!$C$55)*($B$5:$B$2004&gt;$B610),$J$5:$J$2004,1)),1))</f>
        <v/>
      </c>
      <c r="Z610" s="79">
        <f t="shared" si="12"/>
        <v>0</v>
      </c>
      <c r="AA610" s="79" t="str">
        <f>IF($B609="","",IF(AND($B610&gt;Dashboard!$C$54,$B610&lt;=Dashboard!$C$55,OR($C610="Buy",$C610="Sell",$C610="Dividend",$C610="Return of capital")),MAX(AA$5:AA609)+1,0))</f>
        <v/>
      </c>
      <c r="AB610" s="79" t="str">
        <f>if($B610="","",if($L610=Dashboard!$C$3,"n/a","Currency:"&amp;$L610&amp;Dashboard!$C$3))</f>
        <v/>
      </c>
      <c r="AC610" s="88" t="str">
        <f t="shared" si="13"/>
        <v/>
      </c>
      <c r="AD610" s="89">
        <f t="shared" si="14"/>
        <v>0</v>
      </c>
      <c r="AE610" s="90">
        <f t="shared" si="15"/>
        <v>0</v>
      </c>
    </row>
    <row r="611">
      <c r="A611" s="1"/>
      <c r="B611" s="404"/>
      <c r="C611" s="405"/>
      <c r="D611" s="405"/>
      <c r="E611" s="405"/>
      <c r="F611" s="406"/>
      <c r="G611" s="44">
        <f t="shared" si="1"/>
        <v>0</v>
      </c>
      <c r="H611" s="93"/>
      <c r="I611" s="92"/>
      <c r="J611" s="95"/>
      <c r="K611" s="1"/>
      <c r="L611" s="50" t="str">
        <f t="array" ref="L611">if($B611="","",index(Setup!$C$52:$C$201,match($D611,Setup!$B$52:$B$201,0),0))</f>
        <v/>
      </c>
      <c r="M611" s="52" t="str">
        <f t="shared" si="2"/>
        <v/>
      </c>
      <c r="N611" s="58">
        <f t="shared" si="3"/>
        <v>0</v>
      </c>
      <c r="O611" s="64" t="str">
        <f t="shared" si="4"/>
        <v/>
      </c>
      <c r="P611" s="64">
        <f t="shared" si="5"/>
        <v>0</v>
      </c>
      <c r="Q611" s="64">
        <f t="shared" si="6"/>
        <v>0</v>
      </c>
      <c r="R611" s="68">
        <f t="shared" si="7"/>
        <v>0</v>
      </c>
      <c r="S611" s="68">
        <f t="shared" si="8"/>
        <v>0</v>
      </c>
      <c r="T611" s="71" t="str">
        <f t="shared" si="9"/>
        <v/>
      </c>
      <c r="U611" s="79" t="str">
        <f t="array" ref="U611">IF($B611="","",IF(INDEX('Your Portfolio Holdings'!$BW$7:$BW$156,match($D611,'Your Portfolio Holdings'!$B$7:$B$156,0),0)&gt;0,PRODUCT(IF(($D$5:$D$2004=$D611)*($C$5:$C$2004="Split")*($B$5:$B$2004&lt;=Dashboard!$C$2)*($B$5:$B$2004&gt;$B611),$J$5:$J$2004,1)),1))</f>
        <v/>
      </c>
      <c r="V611" s="79">
        <f t="shared" si="10"/>
        <v>0</v>
      </c>
      <c r="W611" s="79" t="str">
        <f t="array" ref="W611">IF($B611="","",IF(INDEX('Your Portfolio Holdings'!$BW$7:$BW$156,match($D611,'Your Portfolio Holdings'!$B$7:$B$156,0),0)&gt;0,PRODUCT(IF(($D$5:$D$2004=$D611)*($C$5:$C$2004="Split")*($B$5:$B$2004&lt;=Dashboard!$C$54)*($B$5:$B$2004&gt;$B611),$J$5:$J$2004,1)),1))</f>
        <v/>
      </c>
      <c r="X611" s="79">
        <f t="shared" si="11"/>
        <v>0</v>
      </c>
      <c r="Y611" s="79" t="str">
        <f t="array" ref="Y611">IF($B611="","",IF(INDEX('Your Portfolio Holdings'!$BW$7:$BW$156,match($D611,'Your Portfolio Holdings'!$B$7:$B$156,0),0)&gt;0,PRODUCT(IF(($D$5:$D$2004=$D611)*($C$5:$C$2004="Split")*($B$5:$B$2004&lt;=Dashboard!$C$55)*($B$5:$B$2004&gt;$B611),$J$5:$J$2004,1)),1))</f>
        <v/>
      </c>
      <c r="Z611" s="79">
        <f t="shared" si="12"/>
        <v>0</v>
      </c>
      <c r="AA611" s="79" t="str">
        <f>IF($B610="","",IF(AND($B611&gt;Dashboard!$C$54,$B611&lt;=Dashboard!$C$55,OR($C611="Buy",$C611="Sell",$C611="Dividend",$C611="Return of capital")),MAX(AA$5:AA610)+1,0))</f>
        <v/>
      </c>
      <c r="AB611" s="79" t="str">
        <f>if($B611="","",if($L611=Dashboard!$C$3,"n/a","Currency:"&amp;$L611&amp;Dashboard!$C$3))</f>
        <v/>
      </c>
      <c r="AC611" s="88" t="str">
        <f t="shared" si="13"/>
        <v/>
      </c>
      <c r="AD611" s="89">
        <f t="shared" si="14"/>
        <v>0</v>
      </c>
      <c r="AE611" s="90">
        <f t="shared" si="15"/>
        <v>0</v>
      </c>
    </row>
    <row r="612">
      <c r="A612" s="1"/>
      <c r="B612" s="404"/>
      <c r="C612" s="405"/>
      <c r="D612" s="405"/>
      <c r="E612" s="405"/>
      <c r="F612" s="406"/>
      <c r="G612" s="44">
        <f t="shared" si="1"/>
        <v>0</v>
      </c>
      <c r="H612" s="93"/>
      <c r="I612" s="92"/>
      <c r="J612" s="95"/>
      <c r="K612" s="1"/>
      <c r="L612" s="50" t="str">
        <f t="array" ref="L612">if($B612="","",index(Setup!$C$52:$C$201,match($D612,Setup!$B$52:$B$201,0),0))</f>
        <v/>
      </c>
      <c r="M612" s="52" t="str">
        <f t="shared" si="2"/>
        <v/>
      </c>
      <c r="N612" s="58">
        <f t="shared" si="3"/>
        <v>0</v>
      </c>
      <c r="O612" s="64" t="str">
        <f t="shared" si="4"/>
        <v/>
      </c>
      <c r="P612" s="64">
        <f t="shared" si="5"/>
        <v>0</v>
      </c>
      <c r="Q612" s="64">
        <f t="shared" si="6"/>
        <v>0</v>
      </c>
      <c r="R612" s="68">
        <f t="shared" si="7"/>
        <v>0</v>
      </c>
      <c r="S612" s="68">
        <f t="shared" si="8"/>
        <v>0</v>
      </c>
      <c r="T612" s="71" t="str">
        <f t="shared" si="9"/>
        <v/>
      </c>
      <c r="U612" s="79" t="str">
        <f t="array" ref="U612">IF($B612="","",IF(INDEX('Your Portfolio Holdings'!$BW$7:$BW$156,match($D612,'Your Portfolio Holdings'!$B$7:$B$156,0),0)&gt;0,PRODUCT(IF(($D$5:$D$2004=$D612)*($C$5:$C$2004="Split")*($B$5:$B$2004&lt;=Dashboard!$C$2)*($B$5:$B$2004&gt;$B612),$J$5:$J$2004,1)),1))</f>
        <v/>
      </c>
      <c r="V612" s="79">
        <f t="shared" si="10"/>
        <v>0</v>
      </c>
      <c r="W612" s="79" t="str">
        <f t="array" ref="W612">IF($B612="","",IF(INDEX('Your Portfolio Holdings'!$BW$7:$BW$156,match($D612,'Your Portfolio Holdings'!$B$7:$B$156,0),0)&gt;0,PRODUCT(IF(($D$5:$D$2004=$D612)*($C$5:$C$2004="Split")*($B$5:$B$2004&lt;=Dashboard!$C$54)*($B$5:$B$2004&gt;$B612),$J$5:$J$2004,1)),1))</f>
        <v/>
      </c>
      <c r="X612" s="79">
        <f t="shared" si="11"/>
        <v>0</v>
      </c>
      <c r="Y612" s="79" t="str">
        <f t="array" ref="Y612">IF($B612="","",IF(INDEX('Your Portfolio Holdings'!$BW$7:$BW$156,match($D612,'Your Portfolio Holdings'!$B$7:$B$156,0),0)&gt;0,PRODUCT(IF(($D$5:$D$2004=$D612)*($C$5:$C$2004="Split")*($B$5:$B$2004&lt;=Dashboard!$C$55)*($B$5:$B$2004&gt;$B612),$J$5:$J$2004,1)),1))</f>
        <v/>
      </c>
      <c r="Z612" s="79">
        <f t="shared" si="12"/>
        <v>0</v>
      </c>
      <c r="AA612" s="79" t="str">
        <f>IF($B611="","",IF(AND($B612&gt;Dashboard!$C$54,$B612&lt;=Dashboard!$C$55,OR($C612="Buy",$C612="Sell",$C612="Dividend",$C612="Return of capital")),MAX(AA$5:AA611)+1,0))</f>
        <v/>
      </c>
      <c r="AB612" s="79" t="str">
        <f>if($B612="","",if($L612=Dashboard!$C$3,"n/a","Currency:"&amp;$L612&amp;Dashboard!$C$3))</f>
        <v/>
      </c>
      <c r="AC612" s="88" t="str">
        <f t="shared" si="13"/>
        <v/>
      </c>
      <c r="AD612" s="89">
        <f t="shared" si="14"/>
        <v>0</v>
      </c>
      <c r="AE612" s="90">
        <f t="shared" si="15"/>
        <v>0</v>
      </c>
    </row>
    <row r="613">
      <c r="A613" s="1"/>
      <c r="B613" s="404"/>
      <c r="C613" s="405"/>
      <c r="D613" s="405"/>
      <c r="E613" s="405"/>
      <c r="F613" s="406"/>
      <c r="G613" s="44">
        <f t="shared" si="1"/>
        <v>0</v>
      </c>
      <c r="H613" s="93"/>
      <c r="I613" s="92"/>
      <c r="J613" s="95"/>
      <c r="K613" s="1"/>
      <c r="L613" s="50" t="str">
        <f t="array" ref="L613">if($B613="","",index(Setup!$C$52:$C$201,match($D613,Setup!$B$52:$B$201,0),0))</f>
        <v/>
      </c>
      <c r="M613" s="52" t="str">
        <f t="shared" si="2"/>
        <v/>
      </c>
      <c r="N613" s="58">
        <f t="shared" si="3"/>
        <v>0</v>
      </c>
      <c r="O613" s="64" t="str">
        <f t="shared" si="4"/>
        <v/>
      </c>
      <c r="P613" s="64">
        <f t="shared" si="5"/>
        <v>0</v>
      </c>
      <c r="Q613" s="64">
        <f t="shared" si="6"/>
        <v>0</v>
      </c>
      <c r="R613" s="68">
        <f t="shared" si="7"/>
        <v>0</v>
      </c>
      <c r="S613" s="68">
        <f t="shared" si="8"/>
        <v>0</v>
      </c>
      <c r="T613" s="71" t="str">
        <f t="shared" si="9"/>
        <v/>
      </c>
      <c r="U613" s="79" t="str">
        <f t="array" ref="U613">IF($B613="","",IF(INDEX('Your Portfolio Holdings'!$BW$7:$BW$156,match($D613,'Your Portfolio Holdings'!$B$7:$B$156,0),0)&gt;0,PRODUCT(IF(($D$5:$D$2004=$D613)*($C$5:$C$2004="Split")*($B$5:$B$2004&lt;=Dashboard!$C$2)*($B$5:$B$2004&gt;$B613),$J$5:$J$2004,1)),1))</f>
        <v/>
      </c>
      <c r="V613" s="79">
        <f t="shared" si="10"/>
        <v>0</v>
      </c>
      <c r="W613" s="79" t="str">
        <f t="array" ref="W613">IF($B613="","",IF(INDEX('Your Portfolio Holdings'!$BW$7:$BW$156,match($D613,'Your Portfolio Holdings'!$B$7:$B$156,0),0)&gt;0,PRODUCT(IF(($D$5:$D$2004=$D613)*($C$5:$C$2004="Split")*($B$5:$B$2004&lt;=Dashboard!$C$54)*($B$5:$B$2004&gt;$B613),$J$5:$J$2004,1)),1))</f>
        <v/>
      </c>
      <c r="X613" s="79">
        <f t="shared" si="11"/>
        <v>0</v>
      </c>
      <c r="Y613" s="79" t="str">
        <f t="array" ref="Y613">IF($B613="","",IF(INDEX('Your Portfolio Holdings'!$BW$7:$BW$156,match($D613,'Your Portfolio Holdings'!$B$7:$B$156,0),0)&gt;0,PRODUCT(IF(($D$5:$D$2004=$D613)*($C$5:$C$2004="Split")*($B$5:$B$2004&lt;=Dashboard!$C$55)*($B$5:$B$2004&gt;$B613),$J$5:$J$2004,1)),1))</f>
        <v/>
      </c>
      <c r="Z613" s="79">
        <f t="shared" si="12"/>
        <v>0</v>
      </c>
      <c r="AA613" s="79" t="str">
        <f>IF($B612="","",IF(AND($B613&gt;Dashboard!$C$54,$B613&lt;=Dashboard!$C$55,OR($C613="Buy",$C613="Sell",$C613="Dividend",$C613="Return of capital")),MAX(AA$5:AA612)+1,0))</f>
        <v/>
      </c>
      <c r="AB613" s="79" t="str">
        <f>if($B613="","",if($L613=Dashboard!$C$3,"n/a","Currency:"&amp;$L613&amp;Dashboard!$C$3))</f>
        <v/>
      </c>
      <c r="AC613" s="88" t="str">
        <f t="shared" si="13"/>
        <v/>
      </c>
      <c r="AD613" s="89">
        <f t="shared" si="14"/>
        <v>0</v>
      </c>
      <c r="AE613" s="90">
        <f t="shared" si="15"/>
        <v>0</v>
      </c>
    </row>
    <row r="614">
      <c r="A614" s="1"/>
      <c r="B614" s="404"/>
      <c r="C614" s="405"/>
      <c r="D614" s="405"/>
      <c r="E614" s="405"/>
      <c r="F614" s="406"/>
      <c r="G614" s="44">
        <f t="shared" si="1"/>
        <v>0</v>
      </c>
      <c r="H614" s="93"/>
      <c r="I614" s="92"/>
      <c r="J614" s="95"/>
      <c r="K614" s="1"/>
      <c r="L614" s="50" t="str">
        <f t="array" ref="L614">if($B614="","",index(Setup!$C$52:$C$201,match($D614,Setup!$B$52:$B$201,0),0))</f>
        <v/>
      </c>
      <c r="M614" s="52" t="str">
        <f t="shared" si="2"/>
        <v/>
      </c>
      <c r="N614" s="58">
        <f t="shared" si="3"/>
        <v>0</v>
      </c>
      <c r="O614" s="64" t="str">
        <f t="shared" si="4"/>
        <v/>
      </c>
      <c r="P614" s="64">
        <f t="shared" si="5"/>
        <v>0</v>
      </c>
      <c r="Q614" s="64">
        <f t="shared" si="6"/>
        <v>0</v>
      </c>
      <c r="R614" s="68">
        <f t="shared" si="7"/>
        <v>0</v>
      </c>
      <c r="S614" s="68">
        <f t="shared" si="8"/>
        <v>0</v>
      </c>
      <c r="T614" s="71" t="str">
        <f t="shared" si="9"/>
        <v/>
      </c>
      <c r="U614" s="79" t="str">
        <f t="array" ref="U614">IF($B614="","",IF(INDEX('Your Portfolio Holdings'!$BW$7:$BW$156,match($D614,'Your Portfolio Holdings'!$B$7:$B$156,0),0)&gt;0,PRODUCT(IF(($D$5:$D$2004=$D614)*($C$5:$C$2004="Split")*($B$5:$B$2004&lt;=Dashboard!$C$2)*($B$5:$B$2004&gt;$B614),$J$5:$J$2004,1)),1))</f>
        <v/>
      </c>
      <c r="V614" s="79">
        <f t="shared" si="10"/>
        <v>0</v>
      </c>
      <c r="W614" s="79" t="str">
        <f t="array" ref="W614">IF($B614="","",IF(INDEX('Your Portfolio Holdings'!$BW$7:$BW$156,match($D614,'Your Portfolio Holdings'!$B$7:$B$156,0),0)&gt;0,PRODUCT(IF(($D$5:$D$2004=$D614)*($C$5:$C$2004="Split")*($B$5:$B$2004&lt;=Dashboard!$C$54)*($B$5:$B$2004&gt;$B614),$J$5:$J$2004,1)),1))</f>
        <v/>
      </c>
      <c r="X614" s="79">
        <f t="shared" si="11"/>
        <v>0</v>
      </c>
      <c r="Y614" s="79" t="str">
        <f t="array" ref="Y614">IF($B614="","",IF(INDEX('Your Portfolio Holdings'!$BW$7:$BW$156,match($D614,'Your Portfolio Holdings'!$B$7:$B$156,0),0)&gt;0,PRODUCT(IF(($D$5:$D$2004=$D614)*($C$5:$C$2004="Split")*($B$5:$B$2004&lt;=Dashboard!$C$55)*($B$5:$B$2004&gt;$B614),$J$5:$J$2004,1)),1))</f>
        <v/>
      </c>
      <c r="Z614" s="79">
        <f t="shared" si="12"/>
        <v>0</v>
      </c>
      <c r="AA614" s="79" t="str">
        <f>IF($B613="","",IF(AND($B614&gt;Dashboard!$C$54,$B614&lt;=Dashboard!$C$55,OR($C614="Buy",$C614="Sell",$C614="Dividend",$C614="Return of capital")),MAX(AA$5:AA613)+1,0))</f>
        <v/>
      </c>
      <c r="AB614" s="79" t="str">
        <f>if($B614="","",if($L614=Dashboard!$C$3,"n/a","Currency:"&amp;$L614&amp;Dashboard!$C$3))</f>
        <v/>
      </c>
      <c r="AC614" s="88" t="str">
        <f t="shared" si="13"/>
        <v/>
      </c>
      <c r="AD614" s="89">
        <f t="shared" si="14"/>
        <v>0</v>
      </c>
      <c r="AE614" s="90">
        <f t="shared" si="15"/>
        <v>0</v>
      </c>
    </row>
    <row r="615">
      <c r="A615" s="1"/>
      <c r="B615" s="404"/>
      <c r="C615" s="405"/>
      <c r="D615" s="405"/>
      <c r="E615" s="405"/>
      <c r="F615" s="406"/>
      <c r="G615" s="44">
        <f t="shared" si="1"/>
        <v>0</v>
      </c>
      <c r="H615" s="93"/>
      <c r="I615" s="92"/>
      <c r="J615" s="95"/>
      <c r="K615" s="1"/>
      <c r="L615" s="50" t="str">
        <f t="array" ref="L615">if($B615="","",index(Setup!$C$52:$C$201,match($D615,Setup!$B$52:$B$201,0),0))</f>
        <v/>
      </c>
      <c r="M615" s="52" t="str">
        <f t="shared" si="2"/>
        <v/>
      </c>
      <c r="N615" s="58">
        <f t="shared" si="3"/>
        <v>0</v>
      </c>
      <c r="O615" s="64" t="str">
        <f t="shared" si="4"/>
        <v/>
      </c>
      <c r="P615" s="64">
        <f t="shared" si="5"/>
        <v>0</v>
      </c>
      <c r="Q615" s="64">
        <f t="shared" si="6"/>
        <v>0</v>
      </c>
      <c r="R615" s="68">
        <f t="shared" si="7"/>
        <v>0</v>
      </c>
      <c r="S615" s="68">
        <f t="shared" si="8"/>
        <v>0</v>
      </c>
      <c r="T615" s="71" t="str">
        <f t="shared" si="9"/>
        <v/>
      </c>
      <c r="U615" s="79" t="str">
        <f t="array" ref="U615">IF($B615="","",IF(INDEX('Your Portfolio Holdings'!$BW$7:$BW$156,match($D615,'Your Portfolio Holdings'!$B$7:$B$156,0),0)&gt;0,PRODUCT(IF(($D$5:$D$2004=$D615)*($C$5:$C$2004="Split")*($B$5:$B$2004&lt;=Dashboard!$C$2)*($B$5:$B$2004&gt;$B615),$J$5:$J$2004,1)),1))</f>
        <v/>
      </c>
      <c r="V615" s="79">
        <f t="shared" si="10"/>
        <v>0</v>
      </c>
      <c r="W615" s="79" t="str">
        <f t="array" ref="W615">IF($B615="","",IF(INDEX('Your Portfolio Holdings'!$BW$7:$BW$156,match($D615,'Your Portfolio Holdings'!$B$7:$B$156,0),0)&gt;0,PRODUCT(IF(($D$5:$D$2004=$D615)*($C$5:$C$2004="Split")*($B$5:$B$2004&lt;=Dashboard!$C$54)*($B$5:$B$2004&gt;$B615),$J$5:$J$2004,1)),1))</f>
        <v/>
      </c>
      <c r="X615" s="79">
        <f t="shared" si="11"/>
        <v>0</v>
      </c>
      <c r="Y615" s="79" t="str">
        <f t="array" ref="Y615">IF($B615="","",IF(INDEX('Your Portfolio Holdings'!$BW$7:$BW$156,match($D615,'Your Portfolio Holdings'!$B$7:$B$156,0),0)&gt;0,PRODUCT(IF(($D$5:$D$2004=$D615)*($C$5:$C$2004="Split")*($B$5:$B$2004&lt;=Dashboard!$C$55)*($B$5:$B$2004&gt;$B615),$J$5:$J$2004,1)),1))</f>
        <v/>
      </c>
      <c r="Z615" s="79">
        <f t="shared" si="12"/>
        <v>0</v>
      </c>
      <c r="AA615" s="79" t="str">
        <f>IF($B614="","",IF(AND($B615&gt;Dashboard!$C$54,$B615&lt;=Dashboard!$C$55,OR($C615="Buy",$C615="Sell",$C615="Dividend",$C615="Return of capital")),MAX(AA$5:AA614)+1,0))</f>
        <v/>
      </c>
      <c r="AB615" s="79" t="str">
        <f>if($B615="","",if($L615=Dashboard!$C$3,"n/a","Currency:"&amp;$L615&amp;Dashboard!$C$3))</f>
        <v/>
      </c>
      <c r="AC615" s="88" t="str">
        <f t="shared" si="13"/>
        <v/>
      </c>
      <c r="AD615" s="89">
        <f t="shared" si="14"/>
        <v>0</v>
      </c>
      <c r="AE615" s="90">
        <f t="shared" si="15"/>
        <v>0</v>
      </c>
    </row>
    <row r="616">
      <c r="A616" s="1"/>
      <c r="B616" s="404"/>
      <c r="C616" s="405"/>
      <c r="D616" s="405"/>
      <c r="E616" s="405"/>
      <c r="F616" s="406"/>
      <c r="G616" s="44">
        <f t="shared" si="1"/>
        <v>0</v>
      </c>
      <c r="H616" s="93"/>
      <c r="I616" s="92"/>
      <c r="J616" s="95"/>
      <c r="K616" s="1"/>
      <c r="L616" s="50" t="str">
        <f t="array" ref="L616">if($B616="","",index(Setup!$C$52:$C$201,match($D616,Setup!$B$52:$B$201,0),0))</f>
        <v/>
      </c>
      <c r="M616" s="52" t="str">
        <f t="shared" si="2"/>
        <v/>
      </c>
      <c r="N616" s="58">
        <f t="shared" si="3"/>
        <v>0</v>
      </c>
      <c r="O616" s="64" t="str">
        <f t="shared" si="4"/>
        <v/>
      </c>
      <c r="P616" s="64">
        <f t="shared" si="5"/>
        <v>0</v>
      </c>
      <c r="Q616" s="64">
        <f t="shared" si="6"/>
        <v>0</v>
      </c>
      <c r="R616" s="68">
        <f t="shared" si="7"/>
        <v>0</v>
      </c>
      <c r="S616" s="68">
        <f t="shared" si="8"/>
        <v>0</v>
      </c>
      <c r="T616" s="71" t="str">
        <f t="shared" si="9"/>
        <v/>
      </c>
      <c r="U616" s="79" t="str">
        <f t="array" ref="U616">IF($B616="","",IF(INDEX('Your Portfolio Holdings'!$BW$7:$BW$156,match($D616,'Your Portfolio Holdings'!$B$7:$B$156,0),0)&gt;0,PRODUCT(IF(($D$5:$D$2004=$D616)*($C$5:$C$2004="Split")*($B$5:$B$2004&lt;=Dashboard!$C$2)*($B$5:$B$2004&gt;$B616),$J$5:$J$2004,1)),1))</f>
        <v/>
      </c>
      <c r="V616" s="79">
        <f t="shared" si="10"/>
        <v>0</v>
      </c>
      <c r="W616" s="79" t="str">
        <f t="array" ref="W616">IF($B616="","",IF(INDEX('Your Portfolio Holdings'!$BW$7:$BW$156,match($D616,'Your Portfolio Holdings'!$B$7:$B$156,0),0)&gt;0,PRODUCT(IF(($D$5:$D$2004=$D616)*($C$5:$C$2004="Split")*($B$5:$B$2004&lt;=Dashboard!$C$54)*($B$5:$B$2004&gt;$B616),$J$5:$J$2004,1)),1))</f>
        <v/>
      </c>
      <c r="X616" s="79">
        <f t="shared" si="11"/>
        <v>0</v>
      </c>
      <c r="Y616" s="79" t="str">
        <f t="array" ref="Y616">IF($B616="","",IF(INDEX('Your Portfolio Holdings'!$BW$7:$BW$156,match($D616,'Your Portfolio Holdings'!$B$7:$B$156,0),0)&gt;0,PRODUCT(IF(($D$5:$D$2004=$D616)*($C$5:$C$2004="Split")*($B$5:$B$2004&lt;=Dashboard!$C$55)*($B$5:$B$2004&gt;$B616),$J$5:$J$2004,1)),1))</f>
        <v/>
      </c>
      <c r="Z616" s="79">
        <f t="shared" si="12"/>
        <v>0</v>
      </c>
      <c r="AA616" s="79" t="str">
        <f>IF($B615="","",IF(AND($B616&gt;Dashboard!$C$54,$B616&lt;=Dashboard!$C$55,OR($C616="Buy",$C616="Sell",$C616="Dividend",$C616="Return of capital")),MAX(AA$5:AA615)+1,0))</f>
        <v/>
      </c>
      <c r="AB616" s="79" t="str">
        <f>if($B616="","",if($L616=Dashboard!$C$3,"n/a","Currency:"&amp;$L616&amp;Dashboard!$C$3))</f>
        <v/>
      </c>
      <c r="AC616" s="88" t="str">
        <f t="shared" si="13"/>
        <v/>
      </c>
      <c r="AD616" s="89">
        <f t="shared" si="14"/>
        <v>0</v>
      </c>
      <c r="AE616" s="90">
        <f t="shared" si="15"/>
        <v>0</v>
      </c>
    </row>
    <row r="617">
      <c r="A617" s="1"/>
      <c r="B617" s="404"/>
      <c r="C617" s="405"/>
      <c r="D617" s="405"/>
      <c r="E617" s="405"/>
      <c r="F617" s="406"/>
      <c r="G617" s="44">
        <f t="shared" si="1"/>
        <v>0</v>
      </c>
      <c r="H617" s="93"/>
      <c r="I617" s="92"/>
      <c r="J617" s="95"/>
      <c r="K617" s="1"/>
      <c r="L617" s="50" t="str">
        <f t="array" ref="L617">if($B617="","",index(Setup!$C$52:$C$201,match($D617,Setup!$B$52:$B$201,0),0))</f>
        <v/>
      </c>
      <c r="M617" s="52" t="str">
        <f t="shared" si="2"/>
        <v/>
      </c>
      <c r="N617" s="58">
        <f t="shared" si="3"/>
        <v>0</v>
      </c>
      <c r="O617" s="64" t="str">
        <f t="shared" si="4"/>
        <v/>
      </c>
      <c r="P617" s="64">
        <f t="shared" si="5"/>
        <v>0</v>
      </c>
      <c r="Q617" s="64">
        <f t="shared" si="6"/>
        <v>0</v>
      </c>
      <c r="R617" s="68">
        <f t="shared" si="7"/>
        <v>0</v>
      </c>
      <c r="S617" s="68">
        <f t="shared" si="8"/>
        <v>0</v>
      </c>
      <c r="T617" s="71" t="str">
        <f t="shared" si="9"/>
        <v/>
      </c>
      <c r="U617" s="79" t="str">
        <f t="array" ref="U617">IF($B617="","",IF(INDEX('Your Portfolio Holdings'!$BW$7:$BW$156,match($D617,'Your Portfolio Holdings'!$B$7:$B$156,0),0)&gt;0,PRODUCT(IF(($D$5:$D$2004=$D617)*($C$5:$C$2004="Split")*($B$5:$B$2004&lt;=Dashboard!$C$2)*($B$5:$B$2004&gt;$B617),$J$5:$J$2004,1)),1))</f>
        <v/>
      </c>
      <c r="V617" s="79">
        <f t="shared" si="10"/>
        <v>0</v>
      </c>
      <c r="W617" s="79" t="str">
        <f t="array" ref="W617">IF($B617="","",IF(INDEX('Your Portfolio Holdings'!$BW$7:$BW$156,match($D617,'Your Portfolio Holdings'!$B$7:$B$156,0),0)&gt;0,PRODUCT(IF(($D$5:$D$2004=$D617)*($C$5:$C$2004="Split")*($B$5:$B$2004&lt;=Dashboard!$C$54)*($B$5:$B$2004&gt;$B617),$J$5:$J$2004,1)),1))</f>
        <v/>
      </c>
      <c r="X617" s="79">
        <f t="shared" si="11"/>
        <v>0</v>
      </c>
      <c r="Y617" s="79" t="str">
        <f t="array" ref="Y617">IF($B617="","",IF(INDEX('Your Portfolio Holdings'!$BW$7:$BW$156,match($D617,'Your Portfolio Holdings'!$B$7:$B$156,0),0)&gt;0,PRODUCT(IF(($D$5:$D$2004=$D617)*($C$5:$C$2004="Split")*($B$5:$B$2004&lt;=Dashboard!$C$55)*($B$5:$B$2004&gt;$B617),$J$5:$J$2004,1)),1))</f>
        <v/>
      </c>
      <c r="Z617" s="79">
        <f t="shared" si="12"/>
        <v>0</v>
      </c>
      <c r="AA617" s="79" t="str">
        <f>IF($B616="","",IF(AND($B617&gt;Dashboard!$C$54,$B617&lt;=Dashboard!$C$55,OR($C617="Buy",$C617="Sell",$C617="Dividend",$C617="Return of capital")),MAX(AA$5:AA616)+1,0))</f>
        <v/>
      </c>
      <c r="AB617" s="79" t="str">
        <f>if($B617="","",if($L617=Dashboard!$C$3,"n/a","Currency:"&amp;$L617&amp;Dashboard!$C$3))</f>
        <v/>
      </c>
      <c r="AC617" s="88" t="str">
        <f t="shared" si="13"/>
        <v/>
      </c>
      <c r="AD617" s="89">
        <f t="shared" si="14"/>
        <v>0</v>
      </c>
      <c r="AE617" s="90">
        <f t="shared" si="15"/>
        <v>0</v>
      </c>
    </row>
    <row r="618">
      <c r="A618" s="1"/>
      <c r="B618" s="404"/>
      <c r="C618" s="405"/>
      <c r="D618" s="405"/>
      <c r="E618" s="405"/>
      <c r="F618" s="406"/>
      <c r="G618" s="44">
        <f t="shared" si="1"/>
        <v>0</v>
      </c>
      <c r="H618" s="93"/>
      <c r="I618" s="92"/>
      <c r="J618" s="95"/>
      <c r="K618" s="1"/>
      <c r="L618" s="50" t="str">
        <f t="array" ref="L618">if($B618="","",index(Setup!$C$52:$C$201,match($D618,Setup!$B$52:$B$201,0),0))</f>
        <v/>
      </c>
      <c r="M618" s="52" t="str">
        <f t="shared" si="2"/>
        <v/>
      </c>
      <c r="N618" s="58">
        <f t="shared" si="3"/>
        <v>0</v>
      </c>
      <c r="O618" s="64" t="str">
        <f t="shared" si="4"/>
        <v/>
      </c>
      <c r="P618" s="64">
        <f t="shared" si="5"/>
        <v>0</v>
      </c>
      <c r="Q618" s="64">
        <f t="shared" si="6"/>
        <v>0</v>
      </c>
      <c r="R618" s="68">
        <f t="shared" si="7"/>
        <v>0</v>
      </c>
      <c r="S618" s="68">
        <f t="shared" si="8"/>
        <v>0</v>
      </c>
      <c r="T618" s="71" t="str">
        <f t="shared" si="9"/>
        <v/>
      </c>
      <c r="U618" s="79" t="str">
        <f t="array" ref="U618">IF($B618="","",IF(INDEX('Your Portfolio Holdings'!$BW$7:$BW$156,match($D618,'Your Portfolio Holdings'!$B$7:$B$156,0),0)&gt;0,PRODUCT(IF(($D$5:$D$2004=$D618)*($C$5:$C$2004="Split")*($B$5:$B$2004&lt;=Dashboard!$C$2)*($B$5:$B$2004&gt;$B618),$J$5:$J$2004,1)),1))</f>
        <v/>
      </c>
      <c r="V618" s="79">
        <f t="shared" si="10"/>
        <v>0</v>
      </c>
      <c r="W618" s="79" t="str">
        <f t="array" ref="W618">IF($B618="","",IF(INDEX('Your Portfolio Holdings'!$BW$7:$BW$156,match($D618,'Your Portfolio Holdings'!$B$7:$B$156,0),0)&gt;0,PRODUCT(IF(($D$5:$D$2004=$D618)*($C$5:$C$2004="Split")*($B$5:$B$2004&lt;=Dashboard!$C$54)*($B$5:$B$2004&gt;$B618),$J$5:$J$2004,1)),1))</f>
        <v/>
      </c>
      <c r="X618" s="79">
        <f t="shared" si="11"/>
        <v>0</v>
      </c>
      <c r="Y618" s="79" t="str">
        <f t="array" ref="Y618">IF($B618="","",IF(INDEX('Your Portfolio Holdings'!$BW$7:$BW$156,match($D618,'Your Portfolio Holdings'!$B$7:$B$156,0),0)&gt;0,PRODUCT(IF(($D$5:$D$2004=$D618)*($C$5:$C$2004="Split")*($B$5:$B$2004&lt;=Dashboard!$C$55)*($B$5:$B$2004&gt;$B618),$J$5:$J$2004,1)),1))</f>
        <v/>
      </c>
      <c r="Z618" s="79">
        <f t="shared" si="12"/>
        <v>0</v>
      </c>
      <c r="AA618" s="79" t="str">
        <f>IF($B617="","",IF(AND($B618&gt;Dashboard!$C$54,$B618&lt;=Dashboard!$C$55,OR($C618="Buy",$C618="Sell",$C618="Dividend",$C618="Return of capital")),MAX(AA$5:AA617)+1,0))</f>
        <v/>
      </c>
      <c r="AB618" s="79" t="str">
        <f>if($B618="","",if($L618=Dashboard!$C$3,"n/a","Currency:"&amp;$L618&amp;Dashboard!$C$3))</f>
        <v/>
      </c>
      <c r="AC618" s="88" t="str">
        <f t="shared" si="13"/>
        <v/>
      </c>
      <c r="AD618" s="89">
        <f t="shared" si="14"/>
        <v>0</v>
      </c>
      <c r="AE618" s="90">
        <f t="shared" si="15"/>
        <v>0</v>
      </c>
    </row>
    <row r="619">
      <c r="A619" s="1"/>
      <c r="B619" s="404"/>
      <c r="C619" s="405"/>
      <c r="D619" s="405"/>
      <c r="E619" s="405"/>
      <c r="F619" s="406"/>
      <c r="G619" s="44">
        <f t="shared" si="1"/>
        <v>0</v>
      </c>
      <c r="H619" s="93"/>
      <c r="I619" s="92"/>
      <c r="J619" s="95"/>
      <c r="K619" s="1"/>
      <c r="L619" s="50" t="str">
        <f t="array" ref="L619">if($B619="","",index(Setup!$C$52:$C$201,match($D619,Setup!$B$52:$B$201,0),0))</f>
        <v/>
      </c>
      <c r="M619" s="52" t="str">
        <f t="shared" si="2"/>
        <v/>
      </c>
      <c r="N619" s="58">
        <f t="shared" si="3"/>
        <v>0</v>
      </c>
      <c r="O619" s="64" t="str">
        <f t="shared" si="4"/>
        <v/>
      </c>
      <c r="P619" s="64">
        <f t="shared" si="5"/>
        <v>0</v>
      </c>
      <c r="Q619" s="64">
        <f t="shared" si="6"/>
        <v>0</v>
      </c>
      <c r="R619" s="68">
        <f t="shared" si="7"/>
        <v>0</v>
      </c>
      <c r="S619" s="68">
        <f t="shared" si="8"/>
        <v>0</v>
      </c>
      <c r="T619" s="71" t="str">
        <f t="shared" si="9"/>
        <v/>
      </c>
      <c r="U619" s="79" t="str">
        <f t="array" ref="U619">IF($B619="","",IF(INDEX('Your Portfolio Holdings'!$BW$7:$BW$156,match($D619,'Your Portfolio Holdings'!$B$7:$B$156,0),0)&gt;0,PRODUCT(IF(($D$5:$D$2004=$D619)*($C$5:$C$2004="Split")*($B$5:$B$2004&lt;=Dashboard!$C$2)*($B$5:$B$2004&gt;$B619),$J$5:$J$2004,1)),1))</f>
        <v/>
      </c>
      <c r="V619" s="79">
        <f t="shared" si="10"/>
        <v>0</v>
      </c>
      <c r="W619" s="79" t="str">
        <f t="array" ref="W619">IF($B619="","",IF(INDEX('Your Portfolio Holdings'!$BW$7:$BW$156,match($D619,'Your Portfolio Holdings'!$B$7:$B$156,0),0)&gt;0,PRODUCT(IF(($D$5:$D$2004=$D619)*($C$5:$C$2004="Split")*($B$5:$B$2004&lt;=Dashboard!$C$54)*($B$5:$B$2004&gt;$B619),$J$5:$J$2004,1)),1))</f>
        <v/>
      </c>
      <c r="X619" s="79">
        <f t="shared" si="11"/>
        <v>0</v>
      </c>
      <c r="Y619" s="79" t="str">
        <f t="array" ref="Y619">IF($B619="","",IF(INDEX('Your Portfolio Holdings'!$BW$7:$BW$156,match($D619,'Your Portfolio Holdings'!$B$7:$B$156,0),0)&gt;0,PRODUCT(IF(($D$5:$D$2004=$D619)*($C$5:$C$2004="Split")*($B$5:$B$2004&lt;=Dashboard!$C$55)*($B$5:$B$2004&gt;$B619),$J$5:$J$2004,1)),1))</f>
        <v/>
      </c>
      <c r="Z619" s="79">
        <f t="shared" si="12"/>
        <v>0</v>
      </c>
      <c r="AA619" s="79" t="str">
        <f>IF($B618="","",IF(AND($B619&gt;Dashboard!$C$54,$B619&lt;=Dashboard!$C$55,OR($C619="Buy",$C619="Sell",$C619="Dividend",$C619="Return of capital")),MAX(AA$5:AA618)+1,0))</f>
        <v/>
      </c>
      <c r="AB619" s="79" t="str">
        <f>if($B619="","",if($L619=Dashboard!$C$3,"n/a","Currency:"&amp;$L619&amp;Dashboard!$C$3))</f>
        <v/>
      </c>
      <c r="AC619" s="88" t="str">
        <f t="shared" si="13"/>
        <v/>
      </c>
      <c r="AD619" s="89">
        <f t="shared" si="14"/>
        <v>0</v>
      </c>
      <c r="AE619" s="90">
        <f t="shared" si="15"/>
        <v>0</v>
      </c>
    </row>
    <row r="620">
      <c r="A620" s="1"/>
      <c r="B620" s="404"/>
      <c r="C620" s="405"/>
      <c r="D620" s="405"/>
      <c r="E620" s="405"/>
      <c r="F620" s="406"/>
      <c r="G620" s="44">
        <f t="shared" si="1"/>
        <v>0</v>
      </c>
      <c r="H620" s="93"/>
      <c r="I620" s="92"/>
      <c r="J620" s="95"/>
      <c r="K620" s="1"/>
      <c r="L620" s="50" t="str">
        <f t="array" ref="L620">if($B620="","",index(Setup!$C$52:$C$201,match($D620,Setup!$B$52:$B$201,0),0))</f>
        <v/>
      </c>
      <c r="M620" s="52" t="str">
        <f t="shared" si="2"/>
        <v/>
      </c>
      <c r="N620" s="58">
        <f t="shared" si="3"/>
        <v>0</v>
      </c>
      <c r="O620" s="64" t="str">
        <f t="shared" si="4"/>
        <v/>
      </c>
      <c r="P620" s="64">
        <f t="shared" si="5"/>
        <v>0</v>
      </c>
      <c r="Q620" s="64">
        <f t="shared" si="6"/>
        <v>0</v>
      </c>
      <c r="R620" s="68">
        <f t="shared" si="7"/>
        <v>0</v>
      </c>
      <c r="S620" s="68">
        <f t="shared" si="8"/>
        <v>0</v>
      </c>
      <c r="T620" s="71" t="str">
        <f t="shared" si="9"/>
        <v/>
      </c>
      <c r="U620" s="79" t="str">
        <f t="array" ref="U620">IF($B620="","",IF(INDEX('Your Portfolio Holdings'!$BW$7:$BW$156,match($D620,'Your Portfolio Holdings'!$B$7:$B$156,0),0)&gt;0,PRODUCT(IF(($D$5:$D$2004=$D620)*($C$5:$C$2004="Split")*($B$5:$B$2004&lt;=Dashboard!$C$2)*($B$5:$B$2004&gt;$B620),$J$5:$J$2004,1)),1))</f>
        <v/>
      </c>
      <c r="V620" s="79">
        <f t="shared" si="10"/>
        <v>0</v>
      </c>
      <c r="W620" s="79" t="str">
        <f t="array" ref="W620">IF($B620="","",IF(INDEX('Your Portfolio Holdings'!$BW$7:$BW$156,match($D620,'Your Portfolio Holdings'!$B$7:$B$156,0),0)&gt;0,PRODUCT(IF(($D$5:$D$2004=$D620)*($C$5:$C$2004="Split")*($B$5:$B$2004&lt;=Dashboard!$C$54)*($B$5:$B$2004&gt;$B620),$J$5:$J$2004,1)),1))</f>
        <v/>
      </c>
      <c r="X620" s="79">
        <f t="shared" si="11"/>
        <v>0</v>
      </c>
      <c r="Y620" s="79" t="str">
        <f t="array" ref="Y620">IF($B620="","",IF(INDEX('Your Portfolio Holdings'!$BW$7:$BW$156,match($D620,'Your Portfolio Holdings'!$B$7:$B$156,0),0)&gt;0,PRODUCT(IF(($D$5:$D$2004=$D620)*($C$5:$C$2004="Split")*($B$5:$B$2004&lt;=Dashboard!$C$55)*($B$5:$B$2004&gt;$B620),$J$5:$J$2004,1)),1))</f>
        <v/>
      </c>
      <c r="Z620" s="79">
        <f t="shared" si="12"/>
        <v>0</v>
      </c>
      <c r="AA620" s="79" t="str">
        <f>IF($B619="","",IF(AND($B620&gt;Dashboard!$C$54,$B620&lt;=Dashboard!$C$55,OR($C620="Buy",$C620="Sell",$C620="Dividend",$C620="Return of capital")),MAX(AA$5:AA619)+1,0))</f>
        <v/>
      </c>
      <c r="AB620" s="79" t="str">
        <f>if($B620="","",if($L620=Dashboard!$C$3,"n/a","Currency:"&amp;$L620&amp;Dashboard!$C$3))</f>
        <v/>
      </c>
      <c r="AC620" s="88" t="str">
        <f t="shared" si="13"/>
        <v/>
      </c>
      <c r="AD620" s="89">
        <f t="shared" si="14"/>
        <v>0</v>
      </c>
      <c r="AE620" s="90">
        <f t="shared" si="15"/>
        <v>0</v>
      </c>
    </row>
    <row r="621">
      <c r="A621" s="1"/>
      <c r="B621" s="404"/>
      <c r="C621" s="405"/>
      <c r="D621" s="405"/>
      <c r="E621" s="405"/>
      <c r="F621" s="406"/>
      <c r="G621" s="44">
        <f t="shared" si="1"/>
        <v>0</v>
      </c>
      <c r="H621" s="93"/>
      <c r="I621" s="92"/>
      <c r="J621" s="95"/>
      <c r="K621" s="1"/>
      <c r="L621" s="50" t="str">
        <f t="array" ref="L621">if($B621="","",index(Setup!$C$52:$C$201,match($D621,Setup!$B$52:$B$201,0),0))</f>
        <v/>
      </c>
      <c r="M621" s="52" t="str">
        <f t="shared" si="2"/>
        <v/>
      </c>
      <c r="N621" s="58">
        <f t="shared" si="3"/>
        <v>0</v>
      </c>
      <c r="O621" s="64" t="str">
        <f t="shared" si="4"/>
        <v/>
      </c>
      <c r="P621" s="64">
        <f t="shared" si="5"/>
        <v>0</v>
      </c>
      <c r="Q621" s="64">
        <f t="shared" si="6"/>
        <v>0</v>
      </c>
      <c r="R621" s="68">
        <f t="shared" si="7"/>
        <v>0</v>
      </c>
      <c r="S621" s="68">
        <f t="shared" si="8"/>
        <v>0</v>
      </c>
      <c r="T621" s="71" t="str">
        <f t="shared" si="9"/>
        <v/>
      </c>
      <c r="U621" s="79" t="str">
        <f t="array" ref="U621">IF($B621="","",IF(INDEX('Your Portfolio Holdings'!$BW$7:$BW$156,match($D621,'Your Portfolio Holdings'!$B$7:$B$156,0),0)&gt;0,PRODUCT(IF(($D$5:$D$2004=$D621)*($C$5:$C$2004="Split")*($B$5:$B$2004&lt;=Dashboard!$C$2)*($B$5:$B$2004&gt;$B621),$J$5:$J$2004,1)),1))</f>
        <v/>
      </c>
      <c r="V621" s="79">
        <f t="shared" si="10"/>
        <v>0</v>
      </c>
      <c r="W621" s="79" t="str">
        <f t="array" ref="W621">IF($B621="","",IF(INDEX('Your Portfolio Holdings'!$BW$7:$BW$156,match($D621,'Your Portfolio Holdings'!$B$7:$B$156,0),0)&gt;0,PRODUCT(IF(($D$5:$D$2004=$D621)*($C$5:$C$2004="Split")*($B$5:$B$2004&lt;=Dashboard!$C$54)*($B$5:$B$2004&gt;$B621),$J$5:$J$2004,1)),1))</f>
        <v/>
      </c>
      <c r="X621" s="79">
        <f t="shared" si="11"/>
        <v>0</v>
      </c>
      <c r="Y621" s="79" t="str">
        <f t="array" ref="Y621">IF($B621="","",IF(INDEX('Your Portfolio Holdings'!$BW$7:$BW$156,match($D621,'Your Portfolio Holdings'!$B$7:$B$156,0),0)&gt;0,PRODUCT(IF(($D$5:$D$2004=$D621)*($C$5:$C$2004="Split")*($B$5:$B$2004&lt;=Dashboard!$C$55)*($B$5:$B$2004&gt;$B621),$J$5:$J$2004,1)),1))</f>
        <v/>
      </c>
      <c r="Z621" s="79">
        <f t="shared" si="12"/>
        <v>0</v>
      </c>
      <c r="AA621" s="79" t="str">
        <f>IF($B620="","",IF(AND($B621&gt;Dashboard!$C$54,$B621&lt;=Dashboard!$C$55,OR($C621="Buy",$C621="Sell",$C621="Dividend",$C621="Return of capital")),MAX(AA$5:AA620)+1,0))</f>
        <v/>
      </c>
      <c r="AB621" s="79" t="str">
        <f>if($B621="","",if($L621=Dashboard!$C$3,"n/a","Currency:"&amp;$L621&amp;Dashboard!$C$3))</f>
        <v/>
      </c>
      <c r="AC621" s="88" t="str">
        <f t="shared" si="13"/>
        <v/>
      </c>
      <c r="AD621" s="89">
        <f t="shared" si="14"/>
        <v>0</v>
      </c>
      <c r="AE621" s="90">
        <f t="shared" si="15"/>
        <v>0</v>
      </c>
    </row>
    <row r="622">
      <c r="A622" s="1"/>
      <c r="B622" s="404"/>
      <c r="C622" s="405"/>
      <c r="D622" s="405"/>
      <c r="E622" s="405"/>
      <c r="F622" s="406"/>
      <c r="G622" s="44">
        <f t="shared" si="1"/>
        <v>0</v>
      </c>
      <c r="H622" s="93"/>
      <c r="I622" s="92"/>
      <c r="J622" s="95"/>
      <c r="K622" s="1"/>
      <c r="L622" s="50" t="str">
        <f t="array" ref="L622">if($B622="","",index(Setup!$C$52:$C$201,match($D622,Setup!$B$52:$B$201,0),0))</f>
        <v/>
      </c>
      <c r="M622" s="52" t="str">
        <f t="shared" si="2"/>
        <v/>
      </c>
      <c r="N622" s="58">
        <f t="shared" si="3"/>
        <v>0</v>
      </c>
      <c r="O622" s="64" t="str">
        <f t="shared" si="4"/>
        <v/>
      </c>
      <c r="P622" s="64">
        <f t="shared" si="5"/>
        <v>0</v>
      </c>
      <c r="Q622" s="64">
        <f t="shared" si="6"/>
        <v>0</v>
      </c>
      <c r="R622" s="68">
        <f t="shared" si="7"/>
        <v>0</v>
      </c>
      <c r="S622" s="68">
        <f t="shared" si="8"/>
        <v>0</v>
      </c>
      <c r="T622" s="71" t="str">
        <f t="shared" si="9"/>
        <v/>
      </c>
      <c r="U622" s="79" t="str">
        <f t="array" ref="U622">IF($B622="","",IF(INDEX('Your Portfolio Holdings'!$BW$7:$BW$156,match($D622,'Your Portfolio Holdings'!$B$7:$B$156,0),0)&gt;0,PRODUCT(IF(($D$5:$D$2004=$D622)*($C$5:$C$2004="Split")*($B$5:$B$2004&lt;=Dashboard!$C$2)*($B$5:$B$2004&gt;$B622),$J$5:$J$2004,1)),1))</f>
        <v/>
      </c>
      <c r="V622" s="79">
        <f t="shared" si="10"/>
        <v>0</v>
      </c>
      <c r="W622" s="79" t="str">
        <f t="array" ref="W622">IF($B622="","",IF(INDEX('Your Portfolio Holdings'!$BW$7:$BW$156,match($D622,'Your Portfolio Holdings'!$B$7:$B$156,0),0)&gt;0,PRODUCT(IF(($D$5:$D$2004=$D622)*($C$5:$C$2004="Split")*($B$5:$B$2004&lt;=Dashboard!$C$54)*($B$5:$B$2004&gt;$B622),$J$5:$J$2004,1)),1))</f>
        <v/>
      </c>
      <c r="X622" s="79">
        <f t="shared" si="11"/>
        <v>0</v>
      </c>
      <c r="Y622" s="79" t="str">
        <f t="array" ref="Y622">IF($B622="","",IF(INDEX('Your Portfolio Holdings'!$BW$7:$BW$156,match($D622,'Your Portfolio Holdings'!$B$7:$B$156,0),0)&gt;0,PRODUCT(IF(($D$5:$D$2004=$D622)*($C$5:$C$2004="Split")*($B$5:$B$2004&lt;=Dashboard!$C$55)*($B$5:$B$2004&gt;$B622),$J$5:$J$2004,1)),1))</f>
        <v/>
      </c>
      <c r="Z622" s="79">
        <f t="shared" si="12"/>
        <v>0</v>
      </c>
      <c r="AA622" s="79" t="str">
        <f>IF($B621="","",IF(AND($B622&gt;Dashboard!$C$54,$B622&lt;=Dashboard!$C$55,OR($C622="Buy",$C622="Sell",$C622="Dividend",$C622="Return of capital")),MAX(AA$5:AA621)+1,0))</f>
        <v/>
      </c>
      <c r="AB622" s="79" t="str">
        <f>if($B622="","",if($L622=Dashboard!$C$3,"n/a","Currency:"&amp;$L622&amp;Dashboard!$C$3))</f>
        <v/>
      </c>
      <c r="AC622" s="88" t="str">
        <f t="shared" si="13"/>
        <v/>
      </c>
      <c r="AD622" s="89">
        <f t="shared" si="14"/>
        <v>0</v>
      </c>
      <c r="AE622" s="90">
        <f t="shared" si="15"/>
        <v>0</v>
      </c>
    </row>
    <row r="623">
      <c r="A623" s="1"/>
      <c r="B623" s="404"/>
      <c r="C623" s="405"/>
      <c r="D623" s="405"/>
      <c r="E623" s="405"/>
      <c r="F623" s="406"/>
      <c r="G623" s="44">
        <f t="shared" si="1"/>
        <v>0</v>
      </c>
      <c r="H623" s="93"/>
      <c r="I623" s="92"/>
      <c r="J623" s="95"/>
      <c r="K623" s="1"/>
      <c r="L623" s="50" t="str">
        <f t="array" ref="L623">if($B623="","",index(Setup!$C$52:$C$201,match($D623,Setup!$B$52:$B$201,0),0))</f>
        <v/>
      </c>
      <c r="M623" s="52" t="str">
        <f t="shared" si="2"/>
        <v/>
      </c>
      <c r="N623" s="58">
        <f t="shared" si="3"/>
        <v>0</v>
      </c>
      <c r="O623" s="64" t="str">
        <f t="shared" si="4"/>
        <v/>
      </c>
      <c r="P623" s="64">
        <f t="shared" si="5"/>
        <v>0</v>
      </c>
      <c r="Q623" s="64">
        <f t="shared" si="6"/>
        <v>0</v>
      </c>
      <c r="R623" s="68">
        <f t="shared" si="7"/>
        <v>0</v>
      </c>
      <c r="S623" s="68">
        <f t="shared" si="8"/>
        <v>0</v>
      </c>
      <c r="T623" s="71" t="str">
        <f t="shared" si="9"/>
        <v/>
      </c>
      <c r="U623" s="79" t="str">
        <f t="array" ref="U623">IF($B623="","",IF(INDEX('Your Portfolio Holdings'!$BW$7:$BW$156,match($D623,'Your Portfolio Holdings'!$B$7:$B$156,0),0)&gt;0,PRODUCT(IF(($D$5:$D$2004=$D623)*($C$5:$C$2004="Split")*($B$5:$B$2004&lt;=Dashboard!$C$2)*($B$5:$B$2004&gt;$B623),$J$5:$J$2004,1)),1))</f>
        <v/>
      </c>
      <c r="V623" s="79">
        <f t="shared" si="10"/>
        <v>0</v>
      </c>
      <c r="W623" s="79" t="str">
        <f t="array" ref="W623">IF($B623="","",IF(INDEX('Your Portfolio Holdings'!$BW$7:$BW$156,match($D623,'Your Portfolio Holdings'!$B$7:$B$156,0),0)&gt;0,PRODUCT(IF(($D$5:$D$2004=$D623)*($C$5:$C$2004="Split")*($B$5:$B$2004&lt;=Dashboard!$C$54)*($B$5:$B$2004&gt;$B623),$J$5:$J$2004,1)),1))</f>
        <v/>
      </c>
      <c r="X623" s="79">
        <f t="shared" si="11"/>
        <v>0</v>
      </c>
      <c r="Y623" s="79" t="str">
        <f t="array" ref="Y623">IF($B623="","",IF(INDEX('Your Portfolio Holdings'!$BW$7:$BW$156,match($D623,'Your Portfolio Holdings'!$B$7:$B$156,0),0)&gt;0,PRODUCT(IF(($D$5:$D$2004=$D623)*($C$5:$C$2004="Split")*($B$5:$B$2004&lt;=Dashboard!$C$55)*($B$5:$B$2004&gt;$B623),$J$5:$J$2004,1)),1))</f>
        <v/>
      </c>
      <c r="Z623" s="79">
        <f t="shared" si="12"/>
        <v>0</v>
      </c>
      <c r="AA623" s="79" t="str">
        <f>IF($B622="","",IF(AND($B623&gt;Dashboard!$C$54,$B623&lt;=Dashboard!$C$55,OR($C623="Buy",$C623="Sell",$C623="Dividend",$C623="Return of capital")),MAX(AA$5:AA622)+1,0))</f>
        <v/>
      </c>
      <c r="AB623" s="79" t="str">
        <f>if($B623="","",if($L623=Dashboard!$C$3,"n/a","Currency:"&amp;$L623&amp;Dashboard!$C$3))</f>
        <v/>
      </c>
      <c r="AC623" s="88" t="str">
        <f t="shared" si="13"/>
        <v/>
      </c>
      <c r="AD623" s="89">
        <f t="shared" si="14"/>
        <v>0</v>
      </c>
      <c r="AE623" s="90">
        <f t="shared" si="15"/>
        <v>0</v>
      </c>
    </row>
    <row r="624">
      <c r="A624" s="1"/>
      <c r="B624" s="404"/>
      <c r="C624" s="405"/>
      <c r="D624" s="405"/>
      <c r="E624" s="405"/>
      <c r="F624" s="406"/>
      <c r="G624" s="44">
        <f t="shared" si="1"/>
        <v>0</v>
      </c>
      <c r="H624" s="93"/>
      <c r="I624" s="92"/>
      <c r="J624" s="95"/>
      <c r="K624" s="1"/>
      <c r="L624" s="50" t="str">
        <f t="array" ref="L624">if($B624="","",index(Setup!$C$52:$C$201,match($D624,Setup!$B$52:$B$201,0),0))</f>
        <v/>
      </c>
      <c r="M624" s="52" t="str">
        <f t="shared" si="2"/>
        <v/>
      </c>
      <c r="N624" s="58">
        <f t="shared" si="3"/>
        <v>0</v>
      </c>
      <c r="O624" s="64" t="str">
        <f t="shared" si="4"/>
        <v/>
      </c>
      <c r="P624" s="64">
        <f t="shared" si="5"/>
        <v>0</v>
      </c>
      <c r="Q624" s="64">
        <f t="shared" si="6"/>
        <v>0</v>
      </c>
      <c r="R624" s="68">
        <f t="shared" si="7"/>
        <v>0</v>
      </c>
      <c r="S624" s="68">
        <f t="shared" si="8"/>
        <v>0</v>
      </c>
      <c r="T624" s="71" t="str">
        <f t="shared" si="9"/>
        <v/>
      </c>
      <c r="U624" s="79" t="str">
        <f t="array" ref="U624">IF($B624="","",IF(INDEX('Your Portfolio Holdings'!$BW$7:$BW$156,match($D624,'Your Portfolio Holdings'!$B$7:$B$156,0),0)&gt;0,PRODUCT(IF(($D$5:$D$2004=$D624)*($C$5:$C$2004="Split")*($B$5:$B$2004&lt;=Dashboard!$C$2)*($B$5:$B$2004&gt;$B624),$J$5:$J$2004,1)),1))</f>
        <v/>
      </c>
      <c r="V624" s="79">
        <f t="shared" si="10"/>
        <v>0</v>
      </c>
      <c r="W624" s="79" t="str">
        <f t="array" ref="W624">IF($B624="","",IF(INDEX('Your Portfolio Holdings'!$BW$7:$BW$156,match($D624,'Your Portfolio Holdings'!$B$7:$B$156,0),0)&gt;0,PRODUCT(IF(($D$5:$D$2004=$D624)*($C$5:$C$2004="Split")*($B$5:$B$2004&lt;=Dashboard!$C$54)*($B$5:$B$2004&gt;$B624),$J$5:$J$2004,1)),1))</f>
        <v/>
      </c>
      <c r="X624" s="79">
        <f t="shared" si="11"/>
        <v>0</v>
      </c>
      <c r="Y624" s="79" t="str">
        <f t="array" ref="Y624">IF($B624="","",IF(INDEX('Your Portfolio Holdings'!$BW$7:$BW$156,match($D624,'Your Portfolio Holdings'!$B$7:$B$156,0),0)&gt;0,PRODUCT(IF(($D$5:$D$2004=$D624)*($C$5:$C$2004="Split")*($B$5:$B$2004&lt;=Dashboard!$C$55)*($B$5:$B$2004&gt;$B624),$J$5:$J$2004,1)),1))</f>
        <v/>
      </c>
      <c r="Z624" s="79">
        <f t="shared" si="12"/>
        <v>0</v>
      </c>
      <c r="AA624" s="79" t="str">
        <f>IF($B623="","",IF(AND($B624&gt;Dashboard!$C$54,$B624&lt;=Dashboard!$C$55,OR($C624="Buy",$C624="Sell",$C624="Dividend",$C624="Return of capital")),MAX(AA$5:AA623)+1,0))</f>
        <v/>
      </c>
      <c r="AB624" s="79" t="str">
        <f>if($B624="","",if($L624=Dashboard!$C$3,"n/a","Currency:"&amp;$L624&amp;Dashboard!$C$3))</f>
        <v/>
      </c>
      <c r="AC624" s="88" t="str">
        <f t="shared" si="13"/>
        <v/>
      </c>
      <c r="AD624" s="89">
        <f t="shared" si="14"/>
        <v>0</v>
      </c>
      <c r="AE624" s="90">
        <f t="shared" si="15"/>
        <v>0</v>
      </c>
    </row>
    <row r="625">
      <c r="A625" s="1"/>
      <c r="B625" s="404"/>
      <c r="C625" s="405"/>
      <c r="D625" s="405"/>
      <c r="E625" s="405"/>
      <c r="F625" s="406"/>
      <c r="G625" s="44">
        <f t="shared" si="1"/>
        <v>0</v>
      </c>
      <c r="H625" s="93"/>
      <c r="I625" s="92"/>
      <c r="J625" s="95"/>
      <c r="K625" s="1"/>
      <c r="L625" s="50" t="str">
        <f t="array" ref="L625">if($B625="","",index(Setup!$C$52:$C$201,match($D625,Setup!$B$52:$B$201,0),0))</f>
        <v/>
      </c>
      <c r="M625" s="52" t="str">
        <f t="shared" si="2"/>
        <v/>
      </c>
      <c r="N625" s="58">
        <f t="shared" si="3"/>
        <v>0</v>
      </c>
      <c r="O625" s="64" t="str">
        <f t="shared" si="4"/>
        <v/>
      </c>
      <c r="P625" s="64">
        <f t="shared" si="5"/>
        <v>0</v>
      </c>
      <c r="Q625" s="64">
        <f t="shared" si="6"/>
        <v>0</v>
      </c>
      <c r="R625" s="68">
        <f t="shared" si="7"/>
        <v>0</v>
      </c>
      <c r="S625" s="68">
        <f t="shared" si="8"/>
        <v>0</v>
      </c>
      <c r="T625" s="71" t="str">
        <f t="shared" si="9"/>
        <v/>
      </c>
      <c r="U625" s="79" t="str">
        <f t="array" ref="U625">IF($B625="","",IF(INDEX('Your Portfolio Holdings'!$BW$7:$BW$156,match($D625,'Your Portfolio Holdings'!$B$7:$B$156,0),0)&gt;0,PRODUCT(IF(($D$5:$D$2004=$D625)*($C$5:$C$2004="Split")*($B$5:$B$2004&lt;=Dashboard!$C$2)*($B$5:$B$2004&gt;$B625),$J$5:$J$2004,1)),1))</f>
        <v/>
      </c>
      <c r="V625" s="79">
        <f t="shared" si="10"/>
        <v>0</v>
      </c>
      <c r="W625" s="79" t="str">
        <f t="array" ref="W625">IF($B625="","",IF(INDEX('Your Portfolio Holdings'!$BW$7:$BW$156,match($D625,'Your Portfolio Holdings'!$B$7:$B$156,0),0)&gt;0,PRODUCT(IF(($D$5:$D$2004=$D625)*($C$5:$C$2004="Split")*($B$5:$B$2004&lt;=Dashboard!$C$54)*($B$5:$B$2004&gt;$B625),$J$5:$J$2004,1)),1))</f>
        <v/>
      </c>
      <c r="X625" s="79">
        <f t="shared" si="11"/>
        <v>0</v>
      </c>
      <c r="Y625" s="79" t="str">
        <f t="array" ref="Y625">IF($B625="","",IF(INDEX('Your Portfolio Holdings'!$BW$7:$BW$156,match($D625,'Your Portfolio Holdings'!$B$7:$B$156,0),0)&gt;0,PRODUCT(IF(($D$5:$D$2004=$D625)*($C$5:$C$2004="Split")*($B$5:$B$2004&lt;=Dashboard!$C$55)*($B$5:$B$2004&gt;$B625),$J$5:$J$2004,1)),1))</f>
        <v/>
      </c>
      <c r="Z625" s="79">
        <f t="shared" si="12"/>
        <v>0</v>
      </c>
      <c r="AA625" s="79" t="str">
        <f>IF($B624="","",IF(AND($B625&gt;Dashboard!$C$54,$B625&lt;=Dashboard!$C$55,OR($C625="Buy",$C625="Sell",$C625="Dividend",$C625="Return of capital")),MAX(AA$5:AA624)+1,0))</f>
        <v/>
      </c>
      <c r="AB625" s="79" t="str">
        <f>if($B625="","",if($L625=Dashboard!$C$3,"n/a","Currency:"&amp;$L625&amp;Dashboard!$C$3))</f>
        <v/>
      </c>
      <c r="AC625" s="88" t="str">
        <f t="shared" si="13"/>
        <v/>
      </c>
      <c r="AD625" s="89">
        <f t="shared" si="14"/>
        <v>0</v>
      </c>
      <c r="AE625" s="90">
        <f t="shared" si="15"/>
        <v>0</v>
      </c>
    </row>
    <row r="626">
      <c r="A626" s="1"/>
      <c r="B626" s="404"/>
      <c r="C626" s="405"/>
      <c r="D626" s="405"/>
      <c r="E626" s="405"/>
      <c r="F626" s="406"/>
      <c r="G626" s="44">
        <f t="shared" si="1"/>
        <v>0</v>
      </c>
      <c r="H626" s="93"/>
      <c r="I626" s="92"/>
      <c r="J626" s="95"/>
      <c r="K626" s="1"/>
      <c r="L626" s="50" t="str">
        <f t="array" ref="L626">if($B626="","",index(Setup!$C$52:$C$201,match($D626,Setup!$B$52:$B$201,0),0))</f>
        <v/>
      </c>
      <c r="M626" s="52" t="str">
        <f t="shared" si="2"/>
        <v/>
      </c>
      <c r="N626" s="58">
        <f t="shared" si="3"/>
        <v>0</v>
      </c>
      <c r="O626" s="64" t="str">
        <f t="shared" si="4"/>
        <v/>
      </c>
      <c r="P626" s="64">
        <f t="shared" si="5"/>
        <v>0</v>
      </c>
      <c r="Q626" s="64">
        <f t="shared" si="6"/>
        <v>0</v>
      </c>
      <c r="R626" s="68">
        <f t="shared" si="7"/>
        <v>0</v>
      </c>
      <c r="S626" s="68">
        <f t="shared" si="8"/>
        <v>0</v>
      </c>
      <c r="T626" s="71" t="str">
        <f t="shared" si="9"/>
        <v/>
      </c>
      <c r="U626" s="79" t="str">
        <f t="array" ref="U626">IF($B626="","",IF(INDEX('Your Portfolio Holdings'!$BW$7:$BW$156,match($D626,'Your Portfolio Holdings'!$B$7:$B$156,0),0)&gt;0,PRODUCT(IF(($D$5:$D$2004=$D626)*($C$5:$C$2004="Split")*($B$5:$B$2004&lt;=Dashboard!$C$2)*($B$5:$B$2004&gt;$B626),$J$5:$J$2004,1)),1))</f>
        <v/>
      </c>
      <c r="V626" s="79">
        <f t="shared" si="10"/>
        <v>0</v>
      </c>
      <c r="W626" s="79" t="str">
        <f t="array" ref="W626">IF($B626="","",IF(INDEX('Your Portfolio Holdings'!$BW$7:$BW$156,match($D626,'Your Portfolio Holdings'!$B$7:$B$156,0),0)&gt;0,PRODUCT(IF(($D$5:$D$2004=$D626)*($C$5:$C$2004="Split")*($B$5:$B$2004&lt;=Dashboard!$C$54)*($B$5:$B$2004&gt;$B626),$J$5:$J$2004,1)),1))</f>
        <v/>
      </c>
      <c r="X626" s="79">
        <f t="shared" si="11"/>
        <v>0</v>
      </c>
      <c r="Y626" s="79" t="str">
        <f t="array" ref="Y626">IF($B626="","",IF(INDEX('Your Portfolio Holdings'!$BW$7:$BW$156,match($D626,'Your Portfolio Holdings'!$B$7:$B$156,0),0)&gt;0,PRODUCT(IF(($D$5:$D$2004=$D626)*($C$5:$C$2004="Split")*($B$5:$B$2004&lt;=Dashboard!$C$55)*($B$5:$B$2004&gt;$B626),$J$5:$J$2004,1)),1))</f>
        <v/>
      </c>
      <c r="Z626" s="79">
        <f t="shared" si="12"/>
        <v>0</v>
      </c>
      <c r="AA626" s="79" t="str">
        <f>IF($B625="","",IF(AND($B626&gt;Dashboard!$C$54,$B626&lt;=Dashboard!$C$55,OR($C626="Buy",$C626="Sell",$C626="Dividend",$C626="Return of capital")),MAX(AA$5:AA625)+1,0))</f>
        <v/>
      </c>
      <c r="AB626" s="79" t="str">
        <f>if($B626="","",if($L626=Dashboard!$C$3,"n/a","Currency:"&amp;$L626&amp;Dashboard!$C$3))</f>
        <v/>
      </c>
      <c r="AC626" s="88" t="str">
        <f t="shared" si="13"/>
        <v/>
      </c>
      <c r="AD626" s="89">
        <f t="shared" si="14"/>
        <v>0</v>
      </c>
      <c r="AE626" s="90">
        <f t="shared" si="15"/>
        <v>0</v>
      </c>
    </row>
    <row r="627">
      <c r="A627" s="1"/>
      <c r="B627" s="404"/>
      <c r="C627" s="405"/>
      <c r="D627" s="405"/>
      <c r="E627" s="405"/>
      <c r="F627" s="406"/>
      <c r="G627" s="44">
        <f t="shared" si="1"/>
        <v>0</v>
      </c>
      <c r="H627" s="93"/>
      <c r="I627" s="92"/>
      <c r="J627" s="95"/>
      <c r="K627" s="1"/>
      <c r="L627" s="50" t="str">
        <f t="array" ref="L627">if($B627="","",index(Setup!$C$52:$C$201,match($D627,Setup!$B$52:$B$201,0),0))</f>
        <v/>
      </c>
      <c r="M627" s="52" t="str">
        <f t="shared" si="2"/>
        <v/>
      </c>
      <c r="N627" s="58">
        <f t="shared" si="3"/>
        <v>0</v>
      </c>
      <c r="O627" s="64" t="str">
        <f t="shared" si="4"/>
        <v/>
      </c>
      <c r="P627" s="64">
        <f t="shared" si="5"/>
        <v>0</v>
      </c>
      <c r="Q627" s="64">
        <f t="shared" si="6"/>
        <v>0</v>
      </c>
      <c r="R627" s="68">
        <f t="shared" si="7"/>
        <v>0</v>
      </c>
      <c r="S627" s="68">
        <f t="shared" si="8"/>
        <v>0</v>
      </c>
      <c r="T627" s="71" t="str">
        <f t="shared" si="9"/>
        <v/>
      </c>
      <c r="U627" s="79" t="str">
        <f t="array" ref="U627">IF($B627="","",IF(INDEX('Your Portfolio Holdings'!$BW$7:$BW$156,match($D627,'Your Portfolio Holdings'!$B$7:$B$156,0),0)&gt;0,PRODUCT(IF(($D$5:$D$2004=$D627)*($C$5:$C$2004="Split")*($B$5:$B$2004&lt;=Dashboard!$C$2)*($B$5:$B$2004&gt;$B627),$J$5:$J$2004,1)),1))</f>
        <v/>
      </c>
      <c r="V627" s="79">
        <f t="shared" si="10"/>
        <v>0</v>
      </c>
      <c r="W627" s="79" t="str">
        <f t="array" ref="W627">IF($B627="","",IF(INDEX('Your Portfolio Holdings'!$BW$7:$BW$156,match($D627,'Your Portfolio Holdings'!$B$7:$B$156,0),0)&gt;0,PRODUCT(IF(($D$5:$D$2004=$D627)*($C$5:$C$2004="Split")*($B$5:$B$2004&lt;=Dashboard!$C$54)*($B$5:$B$2004&gt;$B627),$J$5:$J$2004,1)),1))</f>
        <v/>
      </c>
      <c r="X627" s="79">
        <f t="shared" si="11"/>
        <v>0</v>
      </c>
      <c r="Y627" s="79" t="str">
        <f t="array" ref="Y627">IF($B627="","",IF(INDEX('Your Portfolio Holdings'!$BW$7:$BW$156,match($D627,'Your Portfolio Holdings'!$B$7:$B$156,0),0)&gt;0,PRODUCT(IF(($D$5:$D$2004=$D627)*($C$5:$C$2004="Split")*($B$5:$B$2004&lt;=Dashboard!$C$55)*($B$5:$B$2004&gt;$B627),$J$5:$J$2004,1)),1))</f>
        <v/>
      </c>
      <c r="Z627" s="79">
        <f t="shared" si="12"/>
        <v>0</v>
      </c>
      <c r="AA627" s="79" t="str">
        <f>IF($B626="","",IF(AND($B627&gt;Dashboard!$C$54,$B627&lt;=Dashboard!$C$55,OR($C627="Buy",$C627="Sell",$C627="Dividend",$C627="Return of capital")),MAX(AA$5:AA626)+1,0))</f>
        <v/>
      </c>
      <c r="AB627" s="79" t="str">
        <f>if($B627="","",if($L627=Dashboard!$C$3,"n/a","Currency:"&amp;$L627&amp;Dashboard!$C$3))</f>
        <v/>
      </c>
      <c r="AC627" s="88" t="str">
        <f t="shared" si="13"/>
        <v/>
      </c>
      <c r="AD627" s="89">
        <f t="shared" si="14"/>
        <v>0</v>
      </c>
      <c r="AE627" s="90">
        <f t="shared" si="15"/>
        <v>0</v>
      </c>
    </row>
    <row r="628">
      <c r="A628" s="1"/>
      <c r="B628" s="404"/>
      <c r="C628" s="405"/>
      <c r="D628" s="405"/>
      <c r="E628" s="405"/>
      <c r="F628" s="406"/>
      <c r="G628" s="44">
        <f t="shared" si="1"/>
        <v>0</v>
      </c>
      <c r="H628" s="93"/>
      <c r="I628" s="92"/>
      <c r="J628" s="95"/>
      <c r="K628" s="1"/>
      <c r="L628" s="50" t="str">
        <f t="array" ref="L628">if($B628="","",index(Setup!$C$52:$C$201,match($D628,Setup!$B$52:$B$201,0),0))</f>
        <v/>
      </c>
      <c r="M628" s="52" t="str">
        <f t="shared" si="2"/>
        <v/>
      </c>
      <c r="N628" s="58">
        <f t="shared" si="3"/>
        <v>0</v>
      </c>
      <c r="O628" s="64" t="str">
        <f t="shared" si="4"/>
        <v/>
      </c>
      <c r="P628" s="64">
        <f t="shared" si="5"/>
        <v>0</v>
      </c>
      <c r="Q628" s="64">
        <f t="shared" si="6"/>
        <v>0</v>
      </c>
      <c r="R628" s="68">
        <f t="shared" si="7"/>
        <v>0</v>
      </c>
      <c r="S628" s="68">
        <f t="shared" si="8"/>
        <v>0</v>
      </c>
      <c r="T628" s="71" t="str">
        <f t="shared" si="9"/>
        <v/>
      </c>
      <c r="U628" s="79" t="str">
        <f t="array" ref="U628">IF($B628="","",IF(INDEX('Your Portfolio Holdings'!$BW$7:$BW$156,match($D628,'Your Portfolio Holdings'!$B$7:$B$156,0),0)&gt;0,PRODUCT(IF(($D$5:$D$2004=$D628)*($C$5:$C$2004="Split")*($B$5:$B$2004&lt;=Dashboard!$C$2)*($B$5:$B$2004&gt;$B628),$J$5:$J$2004,1)),1))</f>
        <v/>
      </c>
      <c r="V628" s="79">
        <f t="shared" si="10"/>
        <v>0</v>
      </c>
      <c r="W628" s="79" t="str">
        <f t="array" ref="W628">IF($B628="","",IF(INDEX('Your Portfolio Holdings'!$BW$7:$BW$156,match($D628,'Your Portfolio Holdings'!$B$7:$B$156,0),0)&gt;0,PRODUCT(IF(($D$5:$D$2004=$D628)*($C$5:$C$2004="Split")*($B$5:$B$2004&lt;=Dashboard!$C$54)*($B$5:$B$2004&gt;$B628),$J$5:$J$2004,1)),1))</f>
        <v/>
      </c>
      <c r="X628" s="79">
        <f t="shared" si="11"/>
        <v>0</v>
      </c>
      <c r="Y628" s="79" t="str">
        <f t="array" ref="Y628">IF($B628="","",IF(INDEX('Your Portfolio Holdings'!$BW$7:$BW$156,match($D628,'Your Portfolio Holdings'!$B$7:$B$156,0),0)&gt;0,PRODUCT(IF(($D$5:$D$2004=$D628)*($C$5:$C$2004="Split")*($B$5:$B$2004&lt;=Dashboard!$C$55)*($B$5:$B$2004&gt;$B628),$J$5:$J$2004,1)),1))</f>
        <v/>
      </c>
      <c r="Z628" s="79">
        <f t="shared" si="12"/>
        <v>0</v>
      </c>
      <c r="AA628" s="79" t="str">
        <f>IF($B627="","",IF(AND($B628&gt;Dashboard!$C$54,$B628&lt;=Dashboard!$C$55,OR($C628="Buy",$C628="Sell",$C628="Dividend",$C628="Return of capital")),MAX(AA$5:AA627)+1,0))</f>
        <v/>
      </c>
      <c r="AB628" s="79" t="str">
        <f>if($B628="","",if($L628=Dashboard!$C$3,"n/a","Currency:"&amp;$L628&amp;Dashboard!$C$3))</f>
        <v/>
      </c>
      <c r="AC628" s="88" t="str">
        <f t="shared" si="13"/>
        <v/>
      </c>
      <c r="AD628" s="89">
        <f t="shared" si="14"/>
        <v>0</v>
      </c>
      <c r="AE628" s="90">
        <f t="shared" si="15"/>
        <v>0</v>
      </c>
    </row>
    <row r="629">
      <c r="A629" s="1"/>
      <c r="B629" s="404"/>
      <c r="C629" s="405"/>
      <c r="D629" s="405"/>
      <c r="E629" s="405"/>
      <c r="F629" s="406"/>
      <c r="G629" s="44">
        <f t="shared" si="1"/>
        <v>0</v>
      </c>
      <c r="H629" s="93"/>
      <c r="I629" s="92"/>
      <c r="J629" s="95"/>
      <c r="K629" s="1"/>
      <c r="L629" s="50" t="str">
        <f t="array" ref="L629">if($B629="","",index(Setup!$C$52:$C$201,match($D629,Setup!$B$52:$B$201,0),0))</f>
        <v/>
      </c>
      <c r="M629" s="52" t="str">
        <f t="shared" si="2"/>
        <v/>
      </c>
      <c r="N629" s="58">
        <f t="shared" si="3"/>
        <v>0</v>
      </c>
      <c r="O629" s="64" t="str">
        <f t="shared" si="4"/>
        <v/>
      </c>
      <c r="P629" s="64">
        <f t="shared" si="5"/>
        <v>0</v>
      </c>
      <c r="Q629" s="64">
        <f t="shared" si="6"/>
        <v>0</v>
      </c>
      <c r="R629" s="68">
        <f t="shared" si="7"/>
        <v>0</v>
      </c>
      <c r="S629" s="68">
        <f t="shared" si="8"/>
        <v>0</v>
      </c>
      <c r="T629" s="71" t="str">
        <f t="shared" si="9"/>
        <v/>
      </c>
      <c r="U629" s="79" t="str">
        <f t="array" ref="U629">IF($B629="","",IF(INDEX('Your Portfolio Holdings'!$BW$7:$BW$156,match($D629,'Your Portfolio Holdings'!$B$7:$B$156,0),0)&gt;0,PRODUCT(IF(($D$5:$D$2004=$D629)*($C$5:$C$2004="Split")*($B$5:$B$2004&lt;=Dashboard!$C$2)*($B$5:$B$2004&gt;$B629),$J$5:$J$2004,1)),1))</f>
        <v/>
      </c>
      <c r="V629" s="79">
        <f t="shared" si="10"/>
        <v>0</v>
      </c>
      <c r="W629" s="79" t="str">
        <f t="array" ref="W629">IF($B629="","",IF(INDEX('Your Portfolio Holdings'!$BW$7:$BW$156,match($D629,'Your Portfolio Holdings'!$B$7:$B$156,0),0)&gt;0,PRODUCT(IF(($D$5:$D$2004=$D629)*($C$5:$C$2004="Split")*($B$5:$B$2004&lt;=Dashboard!$C$54)*($B$5:$B$2004&gt;$B629),$J$5:$J$2004,1)),1))</f>
        <v/>
      </c>
      <c r="X629" s="79">
        <f t="shared" si="11"/>
        <v>0</v>
      </c>
      <c r="Y629" s="79" t="str">
        <f t="array" ref="Y629">IF($B629="","",IF(INDEX('Your Portfolio Holdings'!$BW$7:$BW$156,match($D629,'Your Portfolio Holdings'!$B$7:$B$156,0),0)&gt;0,PRODUCT(IF(($D$5:$D$2004=$D629)*($C$5:$C$2004="Split")*($B$5:$B$2004&lt;=Dashboard!$C$55)*($B$5:$B$2004&gt;$B629),$J$5:$J$2004,1)),1))</f>
        <v/>
      </c>
      <c r="Z629" s="79">
        <f t="shared" si="12"/>
        <v>0</v>
      </c>
      <c r="AA629" s="79" t="str">
        <f>IF($B628="","",IF(AND($B629&gt;Dashboard!$C$54,$B629&lt;=Dashboard!$C$55,OR($C629="Buy",$C629="Sell",$C629="Dividend",$C629="Return of capital")),MAX(AA$5:AA628)+1,0))</f>
        <v/>
      </c>
      <c r="AB629" s="79" t="str">
        <f>if($B629="","",if($L629=Dashboard!$C$3,"n/a","Currency:"&amp;$L629&amp;Dashboard!$C$3))</f>
        <v/>
      </c>
      <c r="AC629" s="88" t="str">
        <f t="shared" si="13"/>
        <v/>
      </c>
      <c r="AD629" s="89">
        <f t="shared" si="14"/>
        <v>0</v>
      </c>
      <c r="AE629" s="90">
        <f t="shared" si="15"/>
        <v>0</v>
      </c>
    </row>
    <row r="630">
      <c r="A630" s="1"/>
      <c r="B630" s="404"/>
      <c r="C630" s="405"/>
      <c r="D630" s="405"/>
      <c r="E630" s="405"/>
      <c r="F630" s="406"/>
      <c r="G630" s="44">
        <f t="shared" si="1"/>
        <v>0</v>
      </c>
      <c r="H630" s="93"/>
      <c r="I630" s="92"/>
      <c r="J630" s="95"/>
      <c r="K630" s="1"/>
      <c r="L630" s="50" t="str">
        <f t="array" ref="L630">if($B630="","",index(Setup!$C$52:$C$201,match($D630,Setup!$B$52:$B$201,0),0))</f>
        <v/>
      </c>
      <c r="M630" s="52" t="str">
        <f t="shared" si="2"/>
        <v/>
      </c>
      <c r="N630" s="58">
        <f t="shared" si="3"/>
        <v>0</v>
      </c>
      <c r="O630" s="64" t="str">
        <f t="shared" si="4"/>
        <v/>
      </c>
      <c r="P630" s="64">
        <f t="shared" si="5"/>
        <v>0</v>
      </c>
      <c r="Q630" s="64">
        <f t="shared" si="6"/>
        <v>0</v>
      </c>
      <c r="R630" s="68">
        <f t="shared" si="7"/>
        <v>0</v>
      </c>
      <c r="S630" s="68">
        <f t="shared" si="8"/>
        <v>0</v>
      </c>
      <c r="T630" s="71" t="str">
        <f t="shared" si="9"/>
        <v/>
      </c>
      <c r="U630" s="79" t="str">
        <f t="array" ref="U630">IF($B630="","",IF(INDEX('Your Portfolio Holdings'!$BW$7:$BW$156,match($D630,'Your Portfolio Holdings'!$B$7:$B$156,0),0)&gt;0,PRODUCT(IF(($D$5:$D$2004=$D630)*($C$5:$C$2004="Split")*($B$5:$B$2004&lt;=Dashboard!$C$2)*($B$5:$B$2004&gt;$B630),$J$5:$J$2004,1)),1))</f>
        <v/>
      </c>
      <c r="V630" s="79">
        <f t="shared" si="10"/>
        <v>0</v>
      </c>
      <c r="W630" s="79" t="str">
        <f t="array" ref="W630">IF($B630="","",IF(INDEX('Your Portfolio Holdings'!$BW$7:$BW$156,match($D630,'Your Portfolio Holdings'!$B$7:$B$156,0),0)&gt;0,PRODUCT(IF(($D$5:$D$2004=$D630)*($C$5:$C$2004="Split")*($B$5:$B$2004&lt;=Dashboard!$C$54)*($B$5:$B$2004&gt;$B630),$J$5:$J$2004,1)),1))</f>
        <v/>
      </c>
      <c r="X630" s="79">
        <f t="shared" si="11"/>
        <v>0</v>
      </c>
      <c r="Y630" s="79" t="str">
        <f t="array" ref="Y630">IF($B630="","",IF(INDEX('Your Portfolio Holdings'!$BW$7:$BW$156,match($D630,'Your Portfolio Holdings'!$B$7:$B$156,0),0)&gt;0,PRODUCT(IF(($D$5:$D$2004=$D630)*($C$5:$C$2004="Split")*($B$5:$B$2004&lt;=Dashboard!$C$55)*($B$5:$B$2004&gt;$B630),$J$5:$J$2004,1)),1))</f>
        <v/>
      </c>
      <c r="Z630" s="79">
        <f t="shared" si="12"/>
        <v>0</v>
      </c>
      <c r="AA630" s="79" t="str">
        <f>IF($B629="","",IF(AND($B630&gt;Dashboard!$C$54,$B630&lt;=Dashboard!$C$55,OR($C630="Buy",$C630="Sell",$C630="Dividend",$C630="Return of capital")),MAX(AA$5:AA629)+1,0))</f>
        <v/>
      </c>
      <c r="AB630" s="79" t="str">
        <f>if($B630="","",if($L630=Dashboard!$C$3,"n/a","Currency:"&amp;$L630&amp;Dashboard!$C$3))</f>
        <v/>
      </c>
      <c r="AC630" s="88" t="str">
        <f t="shared" si="13"/>
        <v/>
      </c>
      <c r="AD630" s="89">
        <f t="shared" si="14"/>
        <v>0</v>
      </c>
      <c r="AE630" s="90">
        <f t="shared" si="15"/>
        <v>0</v>
      </c>
    </row>
    <row r="631">
      <c r="A631" s="1"/>
      <c r="B631" s="404"/>
      <c r="C631" s="405"/>
      <c r="D631" s="405"/>
      <c r="E631" s="405"/>
      <c r="F631" s="406"/>
      <c r="G631" s="44">
        <f t="shared" si="1"/>
        <v>0</v>
      </c>
      <c r="H631" s="93"/>
      <c r="I631" s="92"/>
      <c r="J631" s="95"/>
      <c r="K631" s="1"/>
      <c r="L631" s="50" t="str">
        <f t="array" ref="L631">if($B631="","",index(Setup!$C$52:$C$201,match($D631,Setup!$B$52:$B$201,0),0))</f>
        <v/>
      </c>
      <c r="M631" s="52" t="str">
        <f t="shared" si="2"/>
        <v/>
      </c>
      <c r="N631" s="58">
        <f t="shared" si="3"/>
        <v>0</v>
      </c>
      <c r="O631" s="64" t="str">
        <f t="shared" si="4"/>
        <v/>
      </c>
      <c r="P631" s="64">
        <f t="shared" si="5"/>
        <v>0</v>
      </c>
      <c r="Q631" s="64">
        <f t="shared" si="6"/>
        <v>0</v>
      </c>
      <c r="R631" s="68">
        <f t="shared" si="7"/>
        <v>0</v>
      </c>
      <c r="S631" s="68">
        <f t="shared" si="8"/>
        <v>0</v>
      </c>
      <c r="T631" s="71" t="str">
        <f t="shared" si="9"/>
        <v/>
      </c>
      <c r="U631" s="79" t="str">
        <f t="array" ref="U631">IF($B631="","",IF(INDEX('Your Portfolio Holdings'!$BW$7:$BW$156,match($D631,'Your Portfolio Holdings'!$B$7:$B$156,0),0)&gt;0,PRODUCT(IF(($D$5:$D$2004=$D631)*($C$5:$C$2004="Split")*($B$5:$B$2004&lt;=Dashboard!$C$2)*($B$5:$B$2004&gt;$B631),$J$5:$J$2004,1)),1))</f>
        <v/>
      </c>
      <c r="V631" s="79">
        <f t="shared" si="10"/>
        <v>0</v>
      </c>
      <c r="W631" s="79" t="str">
        <f t="array" ref="W631">IF($B631="","",IF(INDEX('Your Portfolio Holdings'!$BW$7:$BW$156,match($D631,'Your Portfolio Holdings'!$B$7:$B$156,0),0)&gt;0,PRODUCT(IF(($D$5:$D$2004=$D631)*($C$5:$C$2004="Split")*($B$5:$B$2004&lt;=Dashboard!$C$54)*($B$5:$B$2004&gt;$B631),$J$5:$J$2004,1)),1))</f>
        <v/>
      </c>
      <c r="X631" s="79">
        <f t="shared" si="11"/>
        <v>0</v>
      </c>
      <c r="Y631" s="79" t="str">
        <f t="array" ref="Y631">IF($B631="","",IF(INDEX('Your Portfolio Holdings'!$BW$7:$BW$156,match($D631,'Your Portfolio Holdings'!$B$7:$B$156,0),0)&gt;0,PRODUCT(IF(($D$5:$D$2004=$D631)*($C$5:$C$2004="Split")*($B$5:$B$2004&lt;=Dashboard!$C$55)*($B$5:$B$2004&gt;$B631),$J$5:$J$2004,1)),1))</f>
        <v/>
      </c>
      <c r="Z631" s="79">
        <f t="shared" si="12"/>
        <v>0</v>
      </c>
      <c r="AA631" s="79" t="str">
        <f>IF($B630="","",IF(AND($B631&gt;Dashboard!$C$54,$B631&lt;=Dashboard!$C$55,OR($C631="Buy",$C631="Sell",$C631="Dividend",$C631="Return of capital")),MAX(AA$5:AA630)+1,0))</f>
        <v/>
      </c>
      <c r="AB631" s="79" t="str">
        <f>if($B631="","",if($L631=Dashboard!$C$3,"n/a","Currency:"&amp;$L631&amp;Dashboard!$C$3))</f>
        <v/>
      </c>
      <c r="AC631" s="88" t="str">
        <f t="shared" si="13"/>
        <v/>
      </c>
      <c r="AD631" s="89">
        <f t="shared" si="14"/>
        <v>0</v>
      </c>
      <c r="AE631" s="90">
        <f t="shared" si="15"/>
        <v>0</v>
      </c>
    </row>
    <row r="632">
      <c r="A632" s="1"/>
      <c r="B632" s="404"/>
      <c r="C632" s="405"/>
      <c r="D632" s="405"/>
      <c r="E632" s="405"/>
      <c r="F632" s="406"/>
      <c r="G632" s="44">
        <f t="shared" si="1"/>
        <v>0</v>
      </c>
      <c r="H632" s="93"/>
      <c r="I632" s="92"/>
      <c r="J632" s="95"/>
      <c r="K632" s="1"/>
      <c r="L632" s="50" t="str">
        <f t="array" ref="L632">if($B632="","",index(Setup!$C$52:$C$201,match($D632,Setup!$B$52:$B$201,0),0))</f>
        <v/>
      </c>
      <c r="M632" s="52" t="str">
        <f t="shared" si="2"/>
        <v/>
      </c>
      <c r="N632" s="58">
        <f t="shared" si="3"/>
        <v>0</v>
      </c>
      <c r="O632" s="64" t="str">
        <f t="shared" si="4"/>
        <v/>
      </c>
      <c r="P632" s="64">
        <f t="shared" si="5"/>
        <v>0</v>
      </c>
      <c r="Q632" s="64">
        <f t="shared" si="6"/>
        <v>0</v>
      </c>
      <c r="R632" s="68">
        <f t="shared" si="7"/>
        <v>0</v>
      </c>
      <c r="S632" s="68">
        <f t="shared" si="8"/>
        <v>0</v>
      </c>
      <c r="T632" s="71" t="str">
        <f t="shared" si="9"/>
        <v/>
      </c>
      <c r="U632" s="79" t="str">
        <f t="array" ref="U632">IF($B632="","",IF(INDEX('Your Portfolio Holdings'!$BW$7:$BW$156,match($D632,'Your Portfolio Holdings'!$B$7:$B$156,0),0)&gt;0,PRODUCT(IF(($D$5:$D$2004=$D632)*($C$5:$C$2004="Split")*($B$5:$B$2004&lt;=Dashboard!$C$2)*($B$5:$B$2004&gt;$B632),$J$5:$J$2004,1)),1))</f>
        <v/>
      </c>
      <c r="V632" s="79">
        <f t="shared" si="10"/>
        <v>0</v>
      </c>
      <c r="W632" s="79" t="str">
        <f t="array" ref="W632">IF($B632="","",IF(INDEX('Your Portfolio Holdings'!$BW$7:$BW$156,match($D632,'Your Portfolio Holdings'!$B$7:$B$156,0),0)&gt;0,PRODUCT(IF(($D$5:$D$2004=$D632)*($C$5:$C$2004="Split")*($B$5:$B$2004&lt;=Dashboard!$C$54)*($B$5:$B$2004&gt;$B632),$J$5:$J$2004,1)),1))</f>
        <v/>
      </c>
      <c r="X632" s="79">
        <f t="shared" si="11"/>
        <v>0</v>
      </c>
      <c r="Y632" s="79" t="str">
        <f t="array" ref="Y632">IF($B632="","",IF(INDEX('Your Portfolio Holdings'!$BW$7:$BW$156,match($D632,'Your Portfolio Holdings'!$B$7:$B$156,0),0)&gt;0,PRODUCT(IF(($D$5:$D$2004=$D632)*($C$5:$C$2004="Split")*($B$5:$B$2004&lt;=Dashboard!$C$55)*($B$5:$B$2004&gt;$B632),$J$5:$J$2004,1)),1))</f>
        <v/>
      </c>
      <c r="Z632" s="79">
        <f t="shared" si="12"/>
        <v>0</v>
      </c>
      <c r="AA632" s="79" t="str">
        <f>IF($B631="","",IF(AND($B632&gt;Dashboard!$C$54,$B632&lt;=Dashboard!$C$55,OR($C632="Buy",$C632="Sell",$C632="Dividend",$C632="Return of capital")),MAX(AA$5:AA631)+1,0))</f>
        <v/>
      </c>
      <c r="AB632" s="79" t="str">
        <f>if($B632="","",if($L632=Dashboard!$C$3,"n/a","Currency:"&amp;$L632&amp;Dashboard!$C$3))</f>
        <v/>
      </c>
      <c r="AC632" s="88" t="str">
        <f t="shared" si="13"/>
        <v/>
      </c>
      <c r="AD632" s="89">
        <f t="shared" si="14"/>
        <v>0</v>
      </c>
      <c r="AE632" s="90">
        <f t="shared" si="15"/>
        <v>0</v>
      </c>
    </row>
    <row r="633">
      <c r="A633" s="1"/>
      <c r="B633" s="404"/>
      <c r="C633" s="405"/>
      <c r="D633" s="405"/>
      <c r="E633" s="405"/>
      <c r="F633" s="406"/>
      <c r="G633" s="44">
        <f t="shared" si="1"/>
        <v>0</v>
      </c>
      <c r="H633" s="93"/>
      <c r="I633" s="92"/>
      <c r="J633" s="95"/>
      <c r="K633" s="1"/>
      <c r="L633" s="50" t="str">
        <f t="array" ref="L633">if($B633="","",index(Setup!$C$52:$C$201,match($D633,Setup!$B$52:$B$201,0),0))</f>
        <v/>
      </c>
      <c r="M633" s="52" t="str">
        <f t="shared" si="2"/>
        <v/>
      </c>
      <c r="N633" s="58">
        <f t="shared" si="3"/>
        <v>0</v>
      </c>
      <c r="O633" s="64" t="str">
        <f t="shared" si="4"/>
        <v/>
      </c>
      <c r="P633" s="64">
        <f t="shared" si="5"/>
        <v>0</v>
      </c>
      <c r="Q633" s="64">
        <f t="shared" si="6"/>
        <v>0</v>
      </c>
      <c r="R633" s="68">
        <f t="shared" si="7"/>
        <v>0</v>
      </c>
      <c r="S633" s="68">
        <f t="shared" si="8"/>
        <v>0</v>
      </c>
      <c r="T633" s="71" t="str">
        <f t="shared" si="9"/>
        <v/>
      </c>
      <c r="U633" s="79" t="str">
        <f t="array" ref="U633">IF($B633="","",IF(INDEX('Your Portfolio Holdings'!$BW$7:$BW$156,match($D633,'Your Portfolio Holdings'!$B$7:$B$156,0),0)&gt;0,PRODUCT(IF(($D$5:$D$2004=$D633)*($C$5:$C$2004="Split")*($B$5:$B$2004&lt;=Dashboard!$C$2)*($B$5:$B$2004&gt;$B633),$J$5:$J$2004,1)),1))</f>
        <v/>
      </c>
      <c r="V633" s="79">
        <f t="shared" si="10"/>
        <v>0</v>
      </c>
      <c r="W633" s="79" t="str">
        <f t="array" ref="W633">IF($B633="","",IF(INDEX('Your Portfolio Holdings'!$BW$7:$BW$156,match($D633,'Your Portfolio Holdings'!$B$7:$B$156,0),0)&gt;0,PRODUCT(IF(($D$5:$D$2004=$D633)*($C$5:$C$2004="Split")*($B$5:$B$2004&lt;=Dashboard!$C$54)*($B$5:$B$2004&gt;$B633),$J$5:$J$2004,1)),1))</f>
        <v/>
      </c>
      <c r="X633" s="79">
        <f t="shared" si="11"/>
        <v>0</v>
      </c>
      <c r="Y633" s="79" t="str">
        <f t="array" ref="Y633">IF($B633="","",IF(INDEX('Your Portfolio Holdings'!$BW$7:$BW$156,match($D633,'Your Portfolio Holdings'!$B$7:$B$156,0),0)&gt;0,PRODUCT(IF(($D$5:$D$2004=$D633)*($C$5:$C$2004="Split")*($B$5:$B$2004&lt;=Dashboard!$C$55)*($B$5:$B$2004&gt;$B633),$J$5:$J$2004,1)),1))</f>
        <v/>
      </c>
      <c r="Z633" s="79">
        <f t="shared" si="12"/>
        <v>0</v>
      </c>
      <c r="AA633" s="79" t="str">
        <f>IF($B632="","",IF(AND($B633&gt;Dashboard!$C$54,$B633&lt;=Dashboard!$C$55,OR($C633="Buy",$C633="Sell",$C633="Dividend",$C633="Return of capital")),MAX(AA$5:AA632)+1,0))</f>
        <v/>
      </c>
      <c r="AB633" s="79" t="str">
        <f>if($B633="","",if($L633=Dashboard!$C$3,"n/a","Currency:"&amp;$L633&amp;Dashboard!$C$3))</f>
        <v/>
      </c>
      <c r="AC633" s="88" t="str">
        <f t="shared" si="13"/>
        <v/>
      </c>
      <c r="AD633" s="89">
        <f t="shared" si="14"/>
        <v>0</v>
      </c>
      <c r="AE633" s="90">
        <f t="shared" si="15"/>
        <v>0</v>
      </c>
    </row>
    <row r="634">
      <c r="A634" s="1"/>
      <c r="B634" s="404"/>
      <c r="C634" s="405"/>
      <c r="D634" s="405"/>
      <c r="E634" s="405"/>
      <c r="F634" s="406"/>
      <c r="G634" s="44">
        <f t="shared" si="1"/>
        <v>0</v>
      </c>
      <c r="H634" s="93"/>
      <c r="I634" s="92"/>
      <c r="J634" s="95"/>
      <c r="K634" s="1"/>
      <c r="L634" s="50" t="str">
        <f t="array" ref="L634">if($B634="","",index(Setup!$C$52:$C$201,match($D634,Setup!$B$52:$B$201,0),0))</f>
        <v/>
      </c>
      <c r="M634" s="52" t="str">
        <f t="shared" si="2"/>
        <v/>
      </c>
      <c r="N634" s="58">
        <f t="shared" si="3"/>
        <v>0</v>
      </c>
      <c r="O634" s="64" t="str">
        <f t="shared" si="4"/>
        <v/>
      </c>
      <c r="P634" s="64">
        <f t="shared" si="5"/>
        <v>0</v>
      </c>
      <c r="Q634" s="64">
        <f t="shared" si="6"/>
        <v>0</v>
      </c>
      <c r="R634" s="68">
        <f t="shared" si="7"/>
        <v>0</v>
      </c>
      <c r="S634" s="68">
        <f t="shared" si="8"/>
        <v>0</v>
      </c>
      <c r="T634" s="71" t="str">
        <f t="shared" si="9"/>
        <v/>
      </c>
      <c r="U634" s="79" t="str">
        <f t="array" ref="U634">IF($B634="","",IF(INDEX('Your Portfolio Holdings'!$BW$7:$BW$156,match($D634,'Your Portfolio Holdings'!$B$7:$B$156,0),0)&gt;0,PRODUCT(IF(($D$5:$D$2004=$D634)*($C$5:$C$2004="Split")*($B$5:$B$2004&lt;=Dashboard!$C$2)*($B$5:$B$2004&gt;$B634),$J$5:$J$2004,1)),1))</f>
        <v/>
      </c>
      <c r="V634" s="79">
        <f t="shared" si="10"/>
        <v>0</v>
      </c>
      <c r="W634" s="79" t="str">
        <f t="array" ref="W634">IF($B634="","",IF(INDEX('Your Portfolio Holdings'!$BW$7:$BW$156,match($D634,'Your Portfolio Holdings'!$B$7:$B$156,0),0)&gt;0,PRODUCT(IF(($D$5:$D$2004=$D634)*($C$5:$C$2004="Split")*($B$5:$B$2004&lt;=Dashboard!$C$54)*($B$5:$B$2004&gt;$B634),$J$5:$J$2004,1)),1))</f>
        <v/>
      </c>
      <c r="X634" s="79">
        <f t="shared" si="11"/>
        <v>0</v>
      </c>
      <c r="Y634" s="79" t="str">
        <f t="array" ref="Y634">IF($B634="","",IF(INDEX('Your Portfolio Holdings'!$BW$7:$BW$156,match($D634,'Your Portfolio Holdings'!$B$7:$B$156,0),0)&gt;0,PRODUCT(IF(($D$5:$D$2004=$D634)*($C$5:$C$2004="Split")*($B$5:$B$2004&lt;=Dashboard!$C$55)*($B$5:$B$2004&gt;$B634),$J$5:$J$2004,1)),1))</f>
        <v/>
      </c>
      <c r="Z634" s="79">
        <f t="shared" si="12"/>
        <v>0</v>
      </c>
      <c r="AA634" s="79" t="str">
        <f>IF($B633="","",IF(AND($B634&gt;Dashboard!$C$54,$B634&lt;=Dashboard!$C$55,OR($C634="Buy",$C634="Sell",$C634="Dividend",$C634="Return of capital")),MAX(AA$5:AA633)+1,0))</f>
        <v/>
      </c>
      <c r="AB634" s="79" t="str">
        <f>if($B634="","",if($L634=Dashboard!$C$3,"n/a","Currency:"&amp;$L634&amp;Dashboard!$C$3))</f>
        <v/>
      </c>
      <c r="AC634" s="88" t="str">
        <f t="shared" si="13"/>
        <v/>
      </c>
      <c r="AD634" s="89">
        <f t="shared" si="14"/>
        <v>0</v>
      </c>
      <c r="AE634" s="90">
        <f t="shared" si="15"/>
        <v>0</v>
      </c>
    </row>
    <row r="635">
      <c r="A635" s="1"/>
      <c r="B635" s="404"/>
      <c r="C635" s="405"/>
      <c r="D635" s="405"/>
      <c r="E635" s="405"/>
      <c r="F635" s="406"/>
      <c r="G635" s="44">
        <f t="shared" si="1"/>
        <v>0</v>
      </c>
      <c r="H635" s="93"/>
      <c r="I635" s="92"/>
      <c r="J635" s="95"/>
      <c r="K635" s="1"/>
      <c r="L635" s="50" t="str">
        <f t="array" ref="L635">if($B635="","",index(Setup!$C$52:$C$201,match($D635,Setup!$B$52:$B$201,0),0))</f>
        <v/>
      </c>
      <c r="M635" s="52" t="str">
        <f t="shared" si="2"/>
        <v/>
      </c>
      <c r="N635" s="58">
        <f t="shared" si="3"/>
        <v>0</v>
      </c>
      <c r="O635" s="64" t="str">
        <f t="shared" si="4"/>
        <v/>
      </c>
      <c r="P635" s="64">
        <f t="shared" si="5"/>
        <v>0</v>
      </c>
      <c r="Q635" s="64">
        <f t="shared" si="6"/>
        <v>0</v>
      </c>
      <c r="R635" s="68">
        <f t="shared" si="7"/>
        <v>0</v>
      </c>
      <c r="S635" s="68">
        <f t="shared" si="8"/>
        <v>0</v>
      </c>
      <c r="T635" s="71" t="str">
        <f t="shared" si="9"/>
        <v/>
      </c>
      <c r="U635" s="79" t="str">
        <f t="array" ref="U635">IF($B635="","",IF(INDEX('Your Portfolio Holdings'!$BW$7:$BW$156,match($D635,'Your Portfolio Holdings'!$B$7:$B$156,0),0)&gt;0,PRODUCT(IF(($D$5:$D$2004=$D635)*($C$5:$C$2004="Split")*($B$5:$B$2004&lt;=Dashboard!$C$2)*($B$5:$B$2004&gt;$B635),$J$5:$J$2004,1)),1))</f>
        <v/>
      </c>
      <c r="V635" s="79">
        <f t="shared" si="10"/>
        <v>0</v>
      </c>
      <c r="W635" s="79" t="str">
        <f t="array" ref="W635">IF($B635="","",IF(INDEX('Your Portfolio Holdings'!$BW$7:$BW$156,match($D635,'Your Portfolio Holdings'!$B$7:$B$156,0),0)&gt;0,PRODUCT(IF(($D$5:$D$2004=$D635)*($C$5:$C$2004="Split")*($B$5:$B$2004&lt;=Dashboard!$C$54)*($B$5:$B$2004&gt;$B635),$J$5:$J$2004,1)),1))</f>
        <v/>
      </c>
      <c r="X635" s="79">
        <f t="shared" si="11"/>
        <v>0</v>
      </c>
      <c r="Y635" s="79" t="str">
        <f t="array" ref="Y635">IF($B635="","",IF(INDEX('Your Portfolio Holdings'!$BW$7:$BW$156,match($D635,'Your Portfolio Holdings'!$B$7:$B$156,0),0)&gt;0,PRODUCT(IF(($D$5:$D$2004=$D635)*($C$5:$C$2004="Split")*($B$5:$B$2004&lt;=Dashboard!$C$55)*($B$5:$B$2004&gt;$B635),$J$5:$J$2004,1)),1))</f>
        <v/>
      </c>
      <c r="Z635" s="79">
        <f t="shared" si="12"/>
        <v>0</v>
      </c>
      <c r="AA635" s="79" t="str">
        <f>IF($B634="","",IF(AND($B635&gt;Dashboard!$C$54,$B635&lt;=Dashboard!$C$55,OR($C635="Buy",$C635="Sell",$C635="Dividend",$C635="Return of capital")),MAX(AA$5:AA634)+1,0))</f>
        <v/>
      </c>
      <c r="AB635" s="79" t="str">
        <f>if($B635="","",if($L635=Dashboard!$C$3,"n/a","Currency:"&amp;$L635&amp;Dashboard!$C$3))</f>
        <v/>
      </c>
      <c r="AC635" s="88" t="str">
        <f t="shared" si="13"/>
        <v/>
      </c>
      <c r="AD635" s="89">
        <f t="shared" si="14"/>
        <v>0</v>
      </c>
      <c r="AE635" s="90">
        <f t="shared" si="15"/>
        <v>0</v>
      </c>
    </row>
    <row r="636">
      <c r="A636" s="1"/>
      <c r="B636" s="404"/>
      <c r="C636" s="405"/>
      <c r="D636" s="405"/>
      <c r="E636" s="405"/>
      <c r="F636" s="406"/>
      <c r="G636" s="44">
        <f t="shared" si="1"/>
        <v>0</v>
      </c>
      <c r="H636" s="93"/>
      <c r="I636" s="92"/>
      <c r="J636" s="95"/>
      <c r="K636" s="1"/>
      <c r="L636" s="50" t="str">
        <f t="array" ref="L636">if($B636="","",index(Setup!$C$52:$C$201,match($D636,Setup!$B$52:$B$201,0),0))</f>
        <v/>
      </c>
      <c r="M636" s="52" t="str">
        <f t="shared" si="2"/>
        <v/>
      </c>
      <c r="N636" s="58">
        <f t="shared" si="3"/>
        <v>0</v>
      </c>
      <c r="O636" s="64" t="str">
        <f t="shared" si="4"/>
        <v/>
      </c>
      <c r="P636" s="64">
        <f t="shared" si="5"/>
        <v>0</v>
      </c>
      <c r="Q636" s="64">
        <f t="shared" si="6"/>
        <v>0</v>
      </c>
      <c r="R636" s="68">
        <f t="shared" si="7"/>
        <v>0</v>
      </c>
      <c r="S636" s="68">
        <f t="shared" si="8"/>
        <v>0</v>
      </c>
      <c r="T636" s="71" t="str">
        <f t="shared" si="9"/>
        <v/>
      </c>
      <c r="U636" s="79" t="str">
        <f t="array" ref="U636">IF($B636="","",IF(INDEX('Your Portfolio Holdings'!$BW$7:$BW$156,match($D636,'Your Portfolio Holdings'!$B$7:$B$156,0),0)&gt;0,PRODUCT(IF(($D$5:$D$2004=$D636)*($C$5:$C$2004="Split")*($B$5:$B$2004&lt;=Dashboard!$C$2)*($B$5:$B$2004&gt;$B636),$J$5:$J$2004,1)),1))</f>
        <v/>
      </c>
      <c r="V636" s="79">
        <f t="shared" si="10"/>
        <v>0</v>
      </c>
      <c r="W636" s="79" t="str">
        <f t="array" ref="W636">IF($B636="","",IF(INDEX('Your Portfolio Holdings'!$BW$7:$BW$156,match($D636,'Your Portfolio Holdings'!$B$7:$B$156,0),0)&gt;0,PRODUCT(IF(($D$5:$D$2004=$D636)*($C$5:$C$2004="Split")*($B$5:$B$2004&lt;=Dashboard!$C$54)*($B$5:$B$2004&gt;$B636),$J$5:$J$2004,1)),1))</f>
        <v/>
      </c>
      <c r="X636" s="79">
        <f t="shared" si="11"/>
        <v>0</v>
      </c>
      <c r="Y636" s="79" t="str">
        <f t="array" ref="Y636">IF($B636="","",IF(INDEX('Your Portfolio Holdings'!$BW$7:$BW$156,match($D636,'Your Portfolio Holdings'!$B$7:$B$156,0),0)&gt;0,PRODUCT(IF(($D$5:$D$2004=$D636)*($C$5:$C$2004="Split")*($B$5:$B$2004&lt;=Dashboard!$C$55)*($B$5:$B$2004&gt;$B636),$J$5:$J$2004,1)),1))</f>
        <v/>
      </c>
      <c r="Z636" s="79">
        <f t="shared" si="12"/>
        <v>0</v>
      </c>
      <c r="AA636" s="79" t="str">
        <f>IF($B635="","",IF(AND($B636&gt;Dashboard!$C$54,$B636&lt;=Dashboard!$C$55,OR($C636="Buy",$C636="Sell",$C636="Dividend",$C636="Return of capital")),MAX(AA$5:AA635)+1,0))</f>
        <v/>
      </c>
      <c r="AB636" s="79" t="str">
        <f>if($B636="","",if($L636=Dashboard!$C$3,"n/a","Currency:"&amp;$L636&amp;Dashboard!$C$3))</f>
        <v/>
      </c>
      <c r="AC636" s="88" t="str">
        <f t="shared" si="13"/>
        <v/>
      </c>
      <c r="AD636" s="89">
        <f t="shared" si="14"/>
        <v>0</v>
      </c>
      <c r="AE636" s="90">
        <f t="shared" si="15"/>
        <v>0</v>
      </c>
    </row>
    <row r="637">
      <c r="A637" s="1"/>
      <c r="B637" s="404"/>
      <c r="C637" s="405"/>
      <c r="D637" s="405"/>
      <c r="E637" s="405"/>
      <c r="F637" s="406"/>
      <c r="G637" s="44">
        <f t="shared" si="1"/>
        <v>0</v>
      </c>
      <c r="H637" s="93"/>
      <c r="I637" s="92"/>
      <c r="J637" s="95"/>
      <c r="K637" s="1"/>
      <c r="L637" s="50" t="str">
        <f t="array" ref="L637">if($B637="","",index(Setup!$C$52:$C$201,match($D637,Setup!$B$52:$B$201,0),0))</f>
        <v/>
      </c>
      <c r="M637" s="52" t="str">
        <f t="shared" si="2"/>
        <v/>
      </c>
      <c r="N637" s="58">
        <f t="shared" si="3"/>
        <v>0</v>
      </c>
      <c r="O637" s="64" t="str">
        <f t="shared" si="4"/>
        <v/>
      </c>
      <c r="P637" s="64">
        <f t="shared" si="5"/>
        <v>0</v>
      </c>
      <c r="Q637" s="64">
        <f t="shared" si="6"/>
        <v>0</v>
      </c>
      <c r="R637" s="68">
        <f t="shared" si="7"/>
        <v>0</v>
      </c>
      <c r="S637" s="68">
        <f t="shared" si="8"/>
        <v>0</v>
      </c>
      <c r="T637" s="71" t="str">
        <f t="shared" si="9"/>
        <v/>
      </c>
      <c r="U637" s="79" t="str">
        <f t="array" ref="U637">IF($B637="","",IF(INDEX('Your Portfolio Holdings'!$BW$7:$BW$156,match($D637,'Your Portfolio Holdings'!$B$7:$B$156,0),0)&gt;0,PRODUCT(IF(($D$5:$D$2004=$D637)*($C$5:$C$2004="Split")*($B$5:$B$2004&lt;=Dashboard!$C$2)*($B$5:$B$2004&gt;$B637),$J$5:$J$2004,1)),1))</f>
        <v/>
      </c>
      <c r="V637" s="79">
        <f t="shared" si="10"/>
        <v>0</v>
      </c>
      <c r="W637" s="79" t="str">
        <f t="array" ref="W637">IF($B637="","",IF(INDEX('Your Portfolio Holdings'!$BW$7:$BW$156,match($D637,'Your Portfolio Holdings'!$B$7:$B$156,0),0)&gt;0,PRODUCT(IF(($D$5:$D$2004=$D637)*($C$5:$C$2004="Split")*($B$5:$B$2004&lt;=Dashboard!$C$54)*($B$5:$B$2004&gt;$B637),$J$5:$J$2004,1)),1))</f>
        <v/>
      </c>
      <c r="X637" s="79">
        <f t="shared" si="11"/>
        <v>0</v>
      </c>
      <c r="Y637" s="79" t="str">
        <f t="array" ref="Y637">IF($B637="","",IF(INDEX('Your Portfolio Holdings'!$BW$7:$BW$156,match($D637,'Your Portfolio Holdings'!$B$7:$B$156,0),0)&gt;0,PRODUCT(IF(($D$5:$D$2004=$D637)*($C$5:$C$2004="Split")*($B$5:$B$2004&lt;=Dashboard!$C$55)*($B$5:$B$2004&gt;$B637),$J$5:$J$2004,1)),1))</f>
        <v/>
      </c>
      <c r="Z637" s="79">
        <f t="shared" si="12"/>
        <v>0</v>
      </c>
      <c r="AA637" s="79" t="str">
        <f>IF($B636="","",IF(AND($B637&gt;Dashboard!$C$54,$B637&lt;=Dashboard!$C$55,OR($C637="Buy",$C637="Sell",$C637="Dividend",$C637="Return of capital")),MAX(AA$5:AA636)+1,0))</f>
        <v/>
      </c>
      <c r="AB637" s="79" t="str">
        <f>if($B637="","",if($L637=Dashboard!$C$3,"n/a","Currency:"&amp;$L637&amp;Dashboard!$C$3))</f>
        <v/>
      </c>
      <c r="AC637" s="88" t="str">
        <f t="shared" si="13"/>
        <v/>
      </c>
      <c r="AD637" s="89">
        <f t="shared" si="14"/>
        <v>0</v>
      </c>
      <c r="AE637" s="90">
        <f t="shared" si="15"/>
        <v>0</v>
      </c>
    </row>
    <row r="638">
      <c r="A638" s="1"/>
      <c r="B638" s="404"/>
      <c r="C638" s="405"/>
      <c r="D638" s="405"/>
      <c r="E638" s="405"/>
      <c r="F638" s="406"/>
      <c r="G638" s="44">
        <f t="shared" si="1"/>
        <v>0</v>
      </c>
      <c r="H638" s="93"/>
      <c r="I638" s="92"/>
      <c r="J638" s="95"/>
      <c r="K638" s="1"/>
      <c r="L638" s="50" t="str">
        <f t="array" ref="L638">if($B638="","",index(Setup!$C$52:$C$201,match($D638,Setup!$B$52:$B$201,0),0))</f>
        <v/>
      </c>
      <c r="M638" s="52" t="str">
        <f t="shared" si="2"/>
        <v/>
      </c>
      <c r="N638" s="58">
        <f t="shared" si="3"/>
        <v>0</v>
      </c>
      <c r="O638" s="64" t="str">
        <f t="shared" si="4"/>
        <v/>
      </c>
      <c r="P638" s="64">
        <f t="shared" si="5"/>
        <v>0</v>
      </c>
      <c r="Q638" s="64">
        <f t="shared" si="6"/>
        <v>0</v>
      </c>
      <c r="R638" s="68">
        <f t="shared" si="7"/>
        <v>0</v>
      </c>
      <c r="S638" s="68">
        <f t="shared" si="8"/>
        <v>0</v>
      </c>
      <c r="T638" s="71" t="str">
        <f t="shared" si="9"/>
        <v/>
      </c>
      <c r="U638" s="79" t="str">
        <f t="array" ref="U638">IF($B638="","",IF(INDEX('Your Portfolio Holdings'!$BW$7:$BW$156,match($D638,'Your Portfolio Holdings'!$B$7:$B$156,0),0)&gt;0,PRODUCT(IF(($D$5:$D$2004=$D638)*($C$5:$C$2004="Split")*($B$5:$B$2004&lt;=Dashboard!$C$2)*($B$5:$B$2004&gt;$B638),$J$5:$J$2004,1)),1))</f>
        <v/>
      </c>
      <c r="V638" s="79">
        <f t="shared" si="10"/>
        <v>0</v>
      </c>
      <c r="W638" s="79" t="str">
        <f t="array" ref="W638">IF($B638="","",IF(INDEX('Your Portfolio Holdings'!$BW$7:$BW$156,match($D638,'Your Portfolio Holdings'!$B$7:$B$156,0),0)&gt;0,PRODUCT(IF(($D$5:$D$2004=$D638)*($C$5:$C$2004="Split")*($B$5:$B$2004&lt;=Dashboard!$C$54)*($B$5:$B$2004&gt;$B638),$J$5:$J$2004,1)),1))</f>
        <v/>
      </c>
      <c r="X638" s="79">
        <f t="shared" si="11"/>
        <v>0</v>
      </c>
      <c r="Y638" s="79" t="str">
        <f t="array" ref="Y638">IF($B638="","",IF(INDEX('Your Portfolio Holdings'!$BW$7:$BW$156,match($D638,'Your Portfolio Holdings'!$B$7:$B$156,0),0)&gt;0,PRODUCT(IF(($D$5:$D$2004=$D638)*($C$5:$C$2004="Split")*($B$5:$B$2004&lt;=Dashboard!$C$55)*($B$5:$B$2004&gt;$B638),$J$5:$J$2004,1)),1))</f>
        <v/>
      </c>
      <c r="Z638" s="79">
        <f t="shared" si="12"/>
        <v>0</v>
      </c>
      <c r="AA638" s="79" t="str">
        <f>IF($B637="","",IF(AND($B638&gt;Dashboard!$C$54,$B638&lt;=Dashboard!$C$55,OR($C638="Buy",$C638="Sell",$C638="Dividend",$C638="Return of capital")),MAX(AA$5:AA637)+1,0))</f>
        <v/>
      </c>
      <c r="AB638" s="79" t="str">
        <f>if($B638="","",if($L638=Dashboard!$C$3,"n/a","Currency:"&amp;$L638&amp;Dashboard!$C$3))</f>
        <v/>
      </c>
      <c r="AC638" s="88" t="str">
        <f t="shared" si="13"/>
        <v/>
      </c>
      <c r="AD638" s="89">
        <f t="shared" si="14"/>
        <v>0</v>
      </c>
      <c r="AE638" s="90">
        <f t="shared" si="15"/>
        <v>0</v>
      </c>
    </row>
    <row r="639">
      <c r="A639" s="1"/>
      <c r="B639" s="404"/>
      <c r="C639" s="405"/>
      <c r="D639" s="405"/>
      <c r="E639" s="405"/>
      <c r="F639" s="406"/>
      <c r="G639" s="44">
        <f t="shared" si="1"/>
        <v>0</v>
      </c>
      <c r="H639" s="93"/>
      <c r="I639" s="92"/>
      <c r="J639" s="95"/>
      <c r="K639" s="1"/>
      <c r="L639" s="50" t="str">
        <f t="array" ref="L639">if($B639="","",index(Setup!$C$52:$C$201,match($D639,Setup!$B$52:$B$201,0),0))</f>
        <v/>
      </c>
      <c r="M639" s="52" t="str">
        <f t="shared" si="2"/>
        <v/>
      </c>
      <c r="N639" s="58">
        <f t="shared" si="3"/>
        <v>0</v>
      </c>
      <c r="O639" s="64" t="str">
        <f t="shared" si="4"/>
        <v/>
      </c>
      <c r="P639" s="64">
        <f t="shared" si="5"/>
        <v>0</v>
      </c>
      <c r="Q639" s="64">
        <f t="shared" si="6"/>
        <v>0</v>
      </c>
      <c r="R639" s="68">
        <f t="shared" si="7"/>
        <v>0</v>
      </c>
      <c r="S639" s="68">
        <f t="shared" si="8"/>
        <v>0</v>
      </c>
      <c r="T639" s="71" t="str">
        <f t="shared" si="9"/>
        <v/>
      </c>
      <c r="U639" s="79" t="str">
        <f t="array" ref="U639">IF($B639="","",IF(INDEX('Your Portfolio Holdings'!$BW$7:$BW$156,match($D639,'Your Portfolio Holdings'!$B$7:$B$156,0),0)&gt;0,PRODUCT(IF(($D$5:$D$2004=$D639)*($C$5:$C$2004="Split")*($B$5:$B$2004&lt;=Dashboard!$C$2)*($B$5:$B$2004&gt;$B639),$J$5:$J$2004,1)),1))</f>
        <v/>
      </c>
      <c r="V639" s="79">
        <f t="shared" si="10"/>
        <v>0</v>
      </c>
      <c r="W639" s="79" t="str">
        <f t="array" ref="W639">IF($B639="","",IF(INDEX('Your Portfolio Holdings'!$BW$7:$BW$156,match($D639,'Your Portfolio Holdings'!$B$7:$B$156,0),0)&gt;0,PRODUCT(IF(($D$5:$D$2004=$D639)*($C$5:$C$2004="Split")*($B$5:$B$2004&lt;=Dashboard!$C$54)*($B$5:$B$2004&gt;$B639),$J$5:$J$2004,1)),1))</f>
        <v/>
      </c>
      <c r="X639" s="79">
        <f t="shared" si="11"/>
        <v>0</v>
      </c>
      <c r="Y639" s="79" t="str">
        <f t="array" ref="Y639">IF($B639="","",IF(INDEX('Your Portfolio Holdings'!$BW$7:$BW$156,match($D639,'Your Portfolio Holdings'!$B$7:$B$156,0),0)&gt;0,PRODUCT(IF(($D$5:$D$2004=$D639)*($C$5:$C$2004="Split")*($B$5:$B$2004&lt;=Dashboard!$C$55)*($B$5:$B$2004&gt;$B639),$J$5:$J$2004,1)),1))</f>
        <v/>
      </c>
      <c r="Z639" s="79">
        <f t="shared" si="12"/>
        <v>0</v>
      </c>
      <c r="AA639" s="79" t="str">
        <f>IF($B638="","",IF(AND($B639&gt;Dashboard!$C$54,$B639&lt;=Dashboard!$C$55,OR($C639="Buy",$C639="Sell",$C639="Dividend",$C639="Return of capital")),MAX(AA$5:AA638)+1,0))</f>
        <v/>
      </c>
      <c r="AB639" s="79" t="str">
        <f>if($B639="","",if($L639=Dashboard!$C$3,"n/a","Currency:"&amp;$L639&amp;Dashboard!$C$3))</f>
        <v/>
      </c>
      <c r="AC639" s="88" t="str">
        <f t="shared" si="13"/>
        <v/>
      </c>
      <c r="AD639" s="89">
        <f t="shared" si="14"/>
        <v>0</v>
      </c>
      <c r="AE639" s="90">
        <f t="shared" si="15"/>
        <v>0</v>
      </c>
    </row>
    <row r="640">
      <c r="A640" s="1"/>
      <c r="B640" s="404"/>
      <c r="C640" s="405"/>
      <c r="D640" s="405"/>
      <c r="E640" s="405"/>
      <c r="F640" s="406"/>
      <c r="G640" s="44">
        <f t="shared" si="1"/>
        <v>0</v>
      </c>
      <c r="H640" s="93"/>
      <c r="I640" s="92"/>
      <c r="J640" s="95"/>
      <c r="K640" s="1"/>
      <c r="L640" s="50" t="str">
        <f t="array" ref="L640">if($B640="","",index(Setup!$C$52:$C$201,match($D640,Setup!$B$52:$B$201,0),0))</f>
        <v/>
      </c>
      <c r="M640" s="52" t="str">
        <f t="shared" si="2"/>
        <v/>
      </c>
      <c r="N640" s="58">
        <f t="shared" si="3"/>
        <v>0</v>
      </c>
      <c r="O640" s="64" t="str">
        <f t="shared" si="4"/>
        <v/>
      </c>
      <c r="P640" s="64">
        <f t="shared" si="5"/>
        <v>0</v>
      </c>
      <c r="Q640" s="64">
        <f t="shared" si="6"/>
        <v>0</v>
      </c>
      <c r="R640" s="68">
        <f t="shared" si="7"/>
        <v>0</v>
      </c>
      <c r="S640" s="68">
        <f t="shared" si="8"/>
        <v>0</v>
      </c>
      <c r="T640" s="71" t="str">
        <f t="shared" si="9"/>
        <v/>
      </c>
      <c r="U640" s="79" t="str">
        <f t="array" ref="U640">IF($B640="","",IF(INDEX('Your Portfolio Holdings'!$BW$7:$BW$156,match($D640,'Your Portfolio Holdings'!$B$7:$B$156,0),0)&gt;0,PRODUCT(IF(($D$5:$D$2004=$D640)*($C$5:$C$2004="Split")*($B$5:$B$2004&lt;=Dashboard!$C$2)*($B$5:$B$2004&gt;$B640),$J$5:$J$2004,1)),1))</f>
        <v/>
      </c>
      <c r="V640" s="79">
        <f t="shared" si="10"/>
        <v>0</v>
      </c>
      <c r="W640" s="79" t="str">
        <f t="array" ref="W640">IF($B640="","",IF(INDEX('Your Portfolio Holdings'!$BW$7:$BW$156,match($D640,'Your Portfolio Holdings'!$B$7:$B$156,0),0)&gt;0,PRODUCT(IF(($D$5:$D$2004=$D640)*($C$5:$C$2004="Split")*($B$5:$B$2004&lt;=Dashboard!$C$54)*($B$5:$B$2004&gt;$B640),$J$5:$J$2004,1)),1))</f>
        <v/>
      </c>
      <c r="X640" s="79">
        <f t="shared" si="11"/>
        <v>0</v>
      </c>
      <c r="Y640" s="79" t="str">
        <f t="array" ref="Y640">IF($B640="","",IF(INDEX('Your Portfolio Holdings'!$BW$7:$BW$156,match($D640,'Your Portfolio Holdings'!$B$7:$B$156,0),0)&gt;0,PRODUCT(IF(($D$5:$D$2004=$D640)*($C$5:$C$2004="Split")*($B$5:$B$2004&lt;=Dashboard!$C$55)*($B$5:$B$2004&gt;$B640),$J$5:$J$2004,1)),1))</f>
        <v/>
      </c>
      <c r="Z640" s="79">
        <f t="shared" si="12"/>
        <v>0</v>
      </c>
      <c r="AA640" s="79" t="str">
        <f>IF($B639="","",IF(AND($B640&gt;Dashboard!$C$54,$B640&lt;=Dashboard!$C$55,OR($C640="Buy",$C640="Sell",$C640="Dividend",$C640="Return of capital")),MAX(AA$5:AA639)+1,0))</f>
        <v/>
      </c>
      <c r="AB640" s="79" t="str">
        <f>if($B640="","",if($L640=Dashboard!$C$3,"n/a","Currency:"&amp;$L640&amp;Dashboard!$C$3))</f>
        <v/>
      </c>
      <c r="AC640" s="88" t="str">
        <f t="shared" si="13"/>
        <v/>
      </c>
      <c r="AD640" s="89">
        <f t="shared" si="14"/>
        <v>0</v>
      </c>
      <c r="AE640" s="90">
        <f t="shared" si="15"/>
        <v>0</v>
      </c>
    </row>
    <row r="641">
      <c r="A641" s="1"/>
      <c r="B641" s="404"/>
      <c r="C641" s="405"/>
      <c r="D641" s="405"/>
      <c r="E641" s="405"/>
      <c r="F641" s="406"/>
      <c r="G641" s="44">
        <f t="shared" si="1"/>
        <v>0</v>
      </c>
      <c r="H641" s="93"/>
      <c r="I641" s="92"/>
      <c r="J641" s="95"/>
      <c r="K641" s="1"/>
      <c r="L641" s="50" t="str">
        <f t="array" ref="L641">if($B641="","",index(Setup!$C$52:$C$201,match($D641,Setup!$B$52:$B$201,0),0))</f>
        <v/>
      </c>
      <c r="M641" s="52" t="str">
        <f t="shared" si="2"/>
        <v/>
      </c>
      <c r="N641" s="58">
        <f t="shared" si="3"/>
        <v>0</v>
      </c>
      <c r="O641" s="64" t="str">
        <f t="shared" si="4"/>
        <v/>
      </c>
      <c r="P641" s="64">
        <f t="shared" si="5"/>
        <v>0</v>
      </c>
      <c r="Q641" s="64">
        <f t="shared" si="6"/>
        <v>0</v>
      </c>
      <c r="R641" s="68">
        <f t="shared" si="7"/>
        <v>0</v>
      </c>
      <c r="S641" s="68">
        <f t="shared" si="8"/>
        <v>0</v>
      </c>
      <c r="T641" s="71" t="str">
        <f t="shared" si="9"/>
        <v/>
      </c>
      <c r="U641" s="79" t="str">
        <f t="array" ref="U641">IF($B641="","",IF(INDEX('Your Portfolio Holdings'!$BW$7:$BW$156,match($D641,'Your Portfolio Holdings'!$B$7:$B$156,0),0)&gt;0,PRODUCT(IF(($D$5:$D$2004=$D641)*($C$5:$C$2004="Split")*($B$5:$B$2004&lt;=Dashboard!$C$2)*($B$5:$B$2004&gt;$B641),$J$5:$J$2004,1)),1))</f>
        <v/>
      </c>
      <c r="V641" s="79">
        <f t="shared" si="10"/>
        <v>0</v>
      </c>
      <c r="W641" s="79" t="str">
        <f t="array" ref="W641">IF($B641="","",IF(INDEX('Your Portfolio Holdings'!$BW$7:$BW$156,match($D641,'Your Portfolio Holdings'!$B$7:$B$156,0),0)&gt;0,PRODUCT(IF(($D$5:$D$2004=$D641)*($C$5:$C$2004="Split")*($B$5:$B$2004&lt;=Dashboard!$C$54)*($B$5:$B$2004&gt;$B641),$J$5:$J$2004,1)),1))</f>
        <v/>
      </c>
      <c r="X641" s="79">
        <f t="shared" si="11"/>
        <v>0</v>
      </c>
      <c r="Y641" s="79" t="str">
        <f t="array" ref="Y641">IF($B641="","",IF(INDEX('Your Portfolio Holdings'!$BW$7:$BW$156,match($D641,'Your Portfolio Holdings'!$B$7:$B$156,0),0)&gt;0,PRODUCT(IF(($D$5:$D$2004=$D641)*($C$5:$C$2004="Split")*($B$5:$B$2004&lt;=Dashboard!$C$55)*($B$5:$B$2004&gt;$B641),$J$5:$J$2004,1)),1))</f>
        <v/>
      </c>
      <c r="Z641" s="79">
        <f t="shared" si="12"/>
        <v>0</v>
      </c>
      <c r="AA641" s="79" t="str">
        <f>IF($B640="","",IF(AND($B641&gt;Dashboard!$C$54,$B641&lt;=Dashboard!$C$55,OR($C641="Buy",$C641="Sell",$C641="Dividend",$C641="Return of capital")),MAX(AA$5:AA640)+1,0))</f>
        <v/>
      </c>
      <c r="AB641" s="79" t="str">
        <f>if($B641="","",if($L641=Dashboard!$C$3,"n/a","Currency:"&amp;$L641&amp;Dashboard!$C$3))</f>
        <v/>
      </c>
      <c r="AC641" s="88" t="str">
        <f t="shared" si="13"/>
        <v/>
      </c>
      <c r="AD641" s="89">
        <f t="shared" si="14"/>
        <v>0</v>
      </c>
      <c r="AE641" s="90">
        <f t="shared" si="15"/>
        <v>0</v>
      </c>
    </row>
    <row r="642">
      <c r="A642" s="1"/>
      <c r="B642" s="404"/>
      <c r="C642" s="405"/>
      <c r="D642" s="405"/>
      <c r="E642" s="405"/>
      <c r="F642" s="406"/>
      <c r="G642" s="44">
        <f t="shared" si="1"/>
        <v>0</v>
      </c>
      <c r="H642" s="93"/>
      <c r="I642" s="92"/>
      <c r="J642" s="95"/>
      <c r="K642" s="1"/>
      <c r="L642" s="50" t="str">
        <f t="array" ref="L642">if($B642="","",index(Setup!$C$52:$C$201,match($D642,Setup!$B$52:$B$201,0),0))</f>
        <v/>
      </c>
      <c r="M642" s="52" t="str">
        <f t="shared" si="2"/>
        <v/>
      </c>
      <c r="N642" s="58">
        <f t="shared" si="3"/>
        <v>0</v>
      </c>
      <c r="O642" s="64" t="str">
        <f t="shared" si="4"/>
        <v/>
      </c>
      <c r="P642" s="64">
        <f t="shared" si="5"/>
        <v>0</v>
      </c>
      <c r="Q642" s="64">
        <f t="shared" si="6"/>
        <v>0</v>
      </c>
      <c r="R642" s="68">
        <f t="shared" si="7"/>
        <v>0</v>
      </c>
      <c r="S642" s="68">
        <f t="shared" si="8"/>
        <v>0</v>
      </c>
      <c r="T642" s="71" t="str">
        <f t="shared" si="9"/>
        <v/>
      </c>
      <c r="U642" s="79" t="str">
        <f t="array" ref="U642">IF($B642="","",IF(INDEX('Your Portfolio Holdings'!$BW$7:$BW$156,match($D642,'Your Portfolio Holdings'!$B$7:$B$156,0),0)&gt;0,PRODUCT(IF(($D$5:$D$2004=$D642)*($C$5:$C$2004="Split")*($B$5:$B$2004&lt;=Dashboard!$C$2)*($B$5:$B$2004&gt;$B642),$J$5:$J$2004,1)),1))</f>
        <v/>
      </c>
      <c r="V642" s="79">
        <f t="shared" si="10"/>
        <v>0</v>
      </c>
      <c r="W642" s="79" t="str">
        <f t="array" ref="W642">IF($B642="","",IF(INDEX('Your Portfolio Holdings'!$BW$7:$BW$156,match($D642,'Your Portfolio Holdings'!$B$7:$B$156,0),0)&gt;0,PRODUCT(IF(($D$5:$D$2004=$D642)*($C$5:$C$2004="Split")*($B$5:$B$2004&lt;=Dashboard!$C$54)*($B$5:$B$2004&gt;$B642),$J$5:$J$2004,1)),1))</f>
        <v/>
      </c>
      <c r="X642" s="79">
        <f t="shared" si="11"/>
        <v>0</v>
      </c>
      <c r="Y642" s="79" t="str">
        <f t="array" ref="Y642">IF($B642="","",IF(INDEX('Your Portfolio Holdings'!$BW$7:$BW$156,match($D642,'Your Portfolio Holdings'!$B$7:$B$156,0),0)&gt;0,PRODUCT(IF(($D$5:$D$2004=$D642)*($C$5:$C$2004="Split")*($B$5:$B$2004&lt;=Dashboard!$C$55)*($B$5:$B$2004&gt;$B642),$J$5:$J$2004,1)),1))</f>
        <v/>
      </c>
      <c r="Z642" s="79">
        <f t="shared" si="12"/>
        <v>0</v>
      </c>
      <c r="AA642" s="79" t="str">
        <f>IF($B641="","",IF(AND($B642&gt;Dashboard!$C$54,$B642&lt;=Dashboard!$C$55,OR($C642="Buy",$C642="Sell",$C642="Dividend",$C642="Return of capital")),MAX(AA$5:AA641)+1,0))</f>
        <v/>
      </c>
      <c r="AB642" s="79" t="str">
        <f>if($B642="","",if($L642=Dashboard!$C$3,"n/a","Currency:"&amp;$L642&amp;Dashboard!$C$3))</f>
        <v/>
      </c>
      <c r="AC642" s="88" t="str">
        <f t="shared" si="13"/>
        <v/>
      </c>
      <c r="AD642" s="89">
        <f t="shared" si="14"/>
        <v>0</v>
      </c>
      <c r="AE642" s="90">
        <f t="shared" si="15"/>
        <v>0</v>
      </c>
    </row>
    <row r="643">
      <c r="A643" s="1"/>
      <c r="B643" s="404"/>
      <c r="C643" s="405"/>
      <c r="D643" s="405"/>
      <c r="E643" s="405"/>
      <c r="F643" s="406"/>
      <c r="G643" s="44">
        <f t="shared" si="1"/>
        <v>0</v>
      </c>
      <c r="H643" s="93"/>
      <c r="I643" s="92"/>
      <c r="J643" s="95"/>
      <c r="K643" s="1"/>
      <c r="L643" s="50" t="str">
        <f t="array" ref="L643">if($B643="","",index(Setup!$C$52:$C$201,match($D643,Setup!$B$52:$B$201,0),0))</f>
        <v/>
      </c>
      <c r="M643" s="52" t="str">
        <f t="shared" si="2"/>
        <v/>
      </c>
      <c r="N643" s="58">
        <f t="shared" si="3"/>
        <v>0</v>
      </c>
      <c r="O643" s="64" t="str">
        <f t="shared" si="4"/>
        <v/>
      </c>
      <c r="P643" s="64">
        <f t="shared" si="5"/>
        <v>0</v>
      </c>
      <c r="Q643" s="64">
        <f t="shared" si="6"/>
        <v>0</v>
      </c>
      <c r="R643" s="68">
        <f t="shared" si="7"/>
        <v>0</v>
      </c>
      <c r="S643" s="68">
        <f t="shared" si="8"/>
        <v>0</v>
      </c>
      <c r="T643" s="71" t="str">
        <f t="shared" si="9"/>
        <v/>
      </c>
      <c r="U643" s="79" t="str">
        <f t="array" ref="U643">IF($B643="","",IF(INDEX('Your Portfolio Holdings'!$BW$7:$BW$156,match($D643,'Your Portfolio Holdings'!$B$7:$B$156,0),0)&gt;0,PRODUCT(IF(($D$5:$D$2004=$D643)*($C$5:$C$2004="Split")*($B$5:$B$2004&lt;=Dashboard!$C$2)*($B$5:$B$2004&gt;$B643),$J$5:$J$2004,1)),1))</f>
        <v/>
      </c>
      <c r="V643" s="79">
        <f t="shared" si="10"/>
        <v>0</v>
      </c>
      <c r="W643" s="79" t="str">
        <f t="array" ref="W643">IF($B643="","",IF(INDEX('Your Portfolio Holdings'!$BW$7:$BW$156,match($D643,'Your Portfolio Holdings'!$B$7:$B$156,0),0)&gt;0,PRODUCT(IF(($D$5:$D$2004=$D643)*($C$5:$C$2004="Split")*($B$5:$B$2004&lt;=Dashboard!$C$54)*($B$5:$B$2004&gt;$B643),$J$5:$J$2004,1)),1))</f>
        <v/>
      </c>
      <c r="X643" s="79">
        <f t="shared" si="11"/>
        <v>0</v>
      </c>
      <c r="Y643" s="79" t="str">
        <f t="array" ref="Y643">IF($B643="","",IF(INDEX('Your Portfolio Holdings'!$BW$7:$BW$156,match($D643,'Your Portfolio Holdings'!$B$7:$B$156,0),0)&gt;0,PRODUCT(IF(($D$5:$D$2004=$D643)*($C$5:$C$2004="Split")*($B$5:$B$2004&lt;=Dashboard!$C$55)*($B$5:$B$2004&gt;$B643),$J$5:$J$2004,1)),1))</f>
        <v/>
      </c>
      <c r="Z643" s="79">
        <f t="shared" si="12"/>
        <v>0</v>
      </c>
      <c r="AA643" s="79" t="str">
        <f>IF($B642="","",IF(AND($B643&gt;Dashboard!$C$54,$B643&lt;=Dashboard!$C$55,OR($C643="Buy",$C643="Sell",$C643="Dividend",$C643="Return of capital")),MAX(AA$5:AA642)+1,0))</f>
        <v/>
      </c>
      <c r="AB643" s="79" t="str">
        <f>if($B643="","",if($L643=Dashboard!$C$3,"n/a","Currency:"&amp;$L643&amp;Dashboard!$C$3))</f>
        <v/>
      </c>
      <c r="AC643" s="88" t="str">
        <f t="shared" si="13"/>
        <v/>
      </c>
      <c r="AD643" s="89">
        <f t="shared" si="14"/>
        <v>0</v>
      </c>
      <c r="AE643" s="90">
        <f t="shared" si="15"/>
        <v>0</v>
      </c>
    </row>
    <row r="644">
      <c r="A644" s="1"/>
      <c r="B644" s="404"/>
      <c r="C644" s="405"/>
      <c r="D644" s="405"/>
      <c r="E644" s="405"/>
      <c r="F644" s="406"/>
      <c r="G644" s="44">
        <f t="shared" si="1"/>
        <v>0</v>
      </c>
      <c r="H644" s="93"/>
      <c r="I644" s="92"/>
      <c r="J644" s="95"/>
      <c r="K644" s="1"/>
      <c r="L644" s="50" t="str">
        <f t="array" ref="L644">if($B644="","",index(Setup!$C$52:$C$201,match($D644,Setup!$B$52:$B$201,0),0))</f>
        <v/>
      </c>
      <c r="M644" s="52" t="str">
        <f t="shared" si="2"/>
        <v/>
      </c>
      <c r="N644" s="58">
        <f t="shared" si="3"/>
        <v>0</v>
      </c>
      <c r="O644" s="64" t="str">
        <f t="shared" si="4"/>
        <v/>
      </c>
      <c r="P644" s="64">
        <f t="shared" si="5"/>
        <v>0</v>
      </c>
      <c r="Q644" s="64">
        <f t="shared" si="6"/>
        <v>0</v>
      </c>
      <c r="R644" s="68">
        <f t="shared" si="7"/>
        <v>0</v>
      </c>
      <c r="S644" s="68">
        <f t="shared" si="8"/>
        <v>0</v>
      </c>
      <c r="T644" s="71" t="str">
        <f t="shared" si="9"/>
        <v/>
      </c>
      <c r="U644" s="79" t="str">
        <f t="array" ref="U644">IF($B644="","",IF(INDEX('Your Portfolio Holdings'!$BW$7:$BW$156,match($D644,'Your Portfolio Holdings'!$B$7:$B$156,0),0)&gt;0,PRODUCT(IF(($D$5:$D$2004=$D644)*($C$5:$C$2004="Split")*($B$5:$B$2004&lt;=Dashboard!$C$2)*($B$5:$B$2004&gt;$B644),$J$5:$J$2004,1)),1))</f>
        <v/>
      </c>
      <c r="V644" s="79">
        <f t="shared" si="10"/>
        <v>0</v>
      </c>
      <c r="W644" s="79" t="str">
        <f t="array" ref="W644">IF($B644="","",IF(INDEX('Your Portfolio Holdings'!$BW$7:$BW$156,match($D644,'Your Portfolio Holdings'!$B$7:$B$156,0),0)&gt;0,PRODUCT(IF(($D$5:$D$2004=$D644)*($C$5:$C$2004="Split")*($B$5:$B$2004&lt;=Dashboard!$C$54)*($B$5:$B$2004&gt;$B644),$J$5:$J$2004,1)),1))</f>
        <v/>
      </c>
      <c r="X644" s="79">
        <f t="shared" si="11"/>
        <v>0</v>
      </c>
      <c r="Y644" s="79" t="str">
        <f t="array" ref="Y644">IF($B644="","",IF(INDEX('Your Portfolio Holdings'!$BW$7:$BW$156,match($D644,'Your Portfolio Holdings'!$B$7:$B$156,0),0)&gt;0,PRODUCT(IF(($D$5:$D$2004=$D644)*($C$5:$C$2004="Split")*($B$5:$B$2004&lt;=Dashboard!$C$55)*($B$5:$B$2004&gt;$B644),$J$5:$J$2004,1)),1))</f>
        <v/>
      </c>
      <c r="Z644" s="79">
        <f t="shared" si="12"/>
        <v>0</v>
      </c>
      <c r="AA644" s="79" t="str">
        <f>IF($B643="","",IF(AND($B644&gt;Dashboard!$C$54,$B644&lt;=Dashboard!$C$55,OR($C644="Buy",$C644="Sell",$C644="Dividend",$C644="Return of capital")),MAX(AA$5:AA643)+1,0))</f>
        <v/>
      </c>
      <c r="AB644" s="79" t="str">
        <f>if($B644="","",if($L644=Dashboard!$C$3,"n/a","Currency:"&amp;$L644&amp;Dashboard!$C$3))</f>
        <v/>
      </c>
      <c r="AC644" s="88" t="str">
        <f t="shared" si="13"/>
        <v/>
      </c>
      <c r="AD644" s="89">
        <f t="shared" si="14"/>
        <v>0</v>
      </c>
      <c r="AE644" s="90">
        <f t="shared" si="15"/>
        <v>0</v>
      </c>
    </row>
    <row r="645">
      <c r="A645" s="1"/>
      <c r="B645" s="404"/>
      <c r="C645" s="405"/>
      <c r="D645" s="405"/>
      <c r="E645" s="405"/>
      <c r="F645" s="406"/>
      <c r="G645" s="44">
        <f t="shared" si="1"/>
        <v>0</v>
      </c>
      <c r="H645" s="93"/>
      <c r="I645" s="92"/>
      <c r="J645" s="95"/>
      <c r="K645" s="1"/>
      <c r="L645" s="50" t="str">
        <f t="array" ref="L645">if($B645="","",index(Setup!$C$52:$C$201,match($D645,Setup!$B$52:$B$201,0),0))</f>
        <v/>
      </c>
      <c r="M645" s="52" t="str">
        <f t="shared" si="2"/>
        <v/>
      </c>
      <c r="N645" s="58">
        <f t="shared" si="3"/>
        <v>0</v>
      </c>
      <c r="O645" s="64" t="str">
        <f t="shared" si="4"/>
        <v/>
      </c>
      <c r="P645" s="64">
        <f t="shared" si="5"/>
        <v>0</v>
      </c>
      <c r="Q645" s="64">
        <f t="shared" si="6"/>
        <v>0</v>
      </c>
      <c r="R645" s="68">
        <f t="shared" si="7"/>
        <v>0</v>
      </c>
      <c r="S645" s="68">
        <f t="shared" si="8"/>
        <v>0</v>
      </c>
      <c r="T645" s="71" t="str">
        <f t="shared" si="9"/>
        <v/>
      </c>
      <c r="U645" s="79" t="str">
        <f t="array" ref="U645">IF($B645="","",IF(INDEX('Your Portfolio Holdings'!$BW$7:$BW$156,match($D645,'Your Portfolio Holdings'!$B$7:$B$156,0),0)&gt;0,PRODUCT(IF(($D$5:$D$2004=$D645)*($C$5:$C$2004="Split")*($B$5:$B$2004&lt;=Dashboard!$C$2)*($B$5:$B$2004&gt;$B645),$J$5:$J$2004,1)),1))</f>
        <v/>
      </c>
      <c r="V645" s="79">
        <f t="shared" si="10"/>
        <v>0</v>
      </c>
      <c r="W645" s="79" t="str">
        <f t="array" ref="W645">IF($B645="","",IF(INDEX('Your Portfolio Holdings'!$BW$7:$BW$156,match($D645,'Your Portfolio Holdings'!$B$7:$B$156,0),0)&gt;0,PRODUCT(IF(($D$5:$D$2004=$D645)*($C$5:$C$2004="Split")*($B$5:$B$2004&lt;=Dashboard!$C$54)*($B$5:$B$2004&gt;$B645),$J$5:$J$2004,1)),1))</f>
        <v/>
      </c>
      <c r="X645" s="79">
        <f t="shared" si="11"/>
        <v>0</v>
      </c>
      <c r="Y645" s="79" t="str">
        <f t="array" ref="Y645">IF($B645="","",IF(INDEX('Your Portfolio Holdings'!$BW$7:$BW$156,match($D645,'Your Portfolio Holdings'!$B$7:$B$156,0),0)&gt;0,PRODUCT(IF(($D$5:$D$2004=$D645)*($C$5:$C$2004="Split")*($B$5:$B$2004&lt;=Dashboard!$C$55)*($B$5:$B$2004&gt;$B645),$J$5:$J$2004,1)),1))</f>
        <v/>
      </c>
      <c r="Z645" s="79">
        <f t="shared" si="12"/>
        <v>0</v>
      </c>
      <c r="AA645" s="79" t="str">
        <f>IF($B644="","",IF(AND($B645&gt;Dashboard!$C$54,$B645&lt;=Dashboard!$C$55,OR($C645="Buy",$C645="Sell",$C645="Dividend",$C645="Return of capital")),MAX(AA$5:AA644)+1,0))</f>
        <v/>
      </c>
      <c r="AB645" s="79" t="str">
        <f>if($B645="","",if($L645=Dashboard!$C$3,"n/a","Currency:"&amp;$L645&amp;Dashboard!$C$3))</f>
        <v/>
      </c>
      <c r="AC645" s="88" t="str">
        <f t="shared" si="13"/>
        <v/>
      </c>
      <c r="AD645" s="89">
        <f t="shared" si="14"/>
        <v>0</v>
      </c>
      <c r="AE645" s="90">
        <f t="shared" si="15"/>
        <v>0</v>
      </c>
    </row>
    <row r="646">
      <c r="A646" s="1"/>
      <c r="B646" s="404"/>
      <c r="C646" s="405"/>
      <c r="D646" s="405"/>
      <c r="E646" s="405"/>
      <c r="F646" s="406"/>
      <c r="G646" s="44">
        <f t="shared" si="1"/>
        <v>0</v>
      </c>
      <c r="H646" s="93"/>
      <c r="I646" s="92"/>
      <c r="J646" s="95"/>
      <c r="K646" s="1"/>
      <c r="L646" s="50" t="str">
        <f t="array" ref="L646">if($B646="","",index(Setup!$C$52:$C$201,match($D646,Setup!$B$52:$B$201,0),0))</f>
        <v/>
      </c>
      <c r="M646" s="52" t="str">
        <f t="shared" si="2"/>
        <v/>
      </c>
      <c r="N646" s="58">
        <f t="shared" si="3"/>
        <v>0</v>
      </c>
      <c r="O646" s="64" t="str">
        <f t="shared" si="4"/>
        <v/>
      </c>
      <c r="P646" s="64">
        <f t="shared" si="5"/>
        <v>0</v>
      </c>
      <c r="Q646" s="64">
        <f t="shared" si="6"/>
        <v>0</v>
      </c>
      <c r="R646" s="68">
        <f t="shared" si="7"/>
        <v>0</v>
      </c>
      <c r="S646" s="68">
        <f t="shared" si="8"/>
        <v>0</v>
      </c>
      <c r="T646" s="71" t="str">
        <f t="shared" si="9"/>
        <v/>
      </c>
      <c r="U646" s="79" t="str">
        <f t="array" ref="U646">IF($B646="","",IF(INDEX('Your Portfolio Holdings'!$BW$7:$BW$156,match($D646,'Your Portfolio Holdings'!$B$7:$B$156,0),0)&gt;0,PRODUCT(IF(($D$5:$D$2004=$D646)*($C$5:$C$2004="Split")*($B$5:$B$2004&lt;=Dashboard!$C$2)*($B$5:$B$2004&gt;$B646),$J$5:$J$2004,1)),1))</f>
        <v/>
      </c>
      <c r="V646" s="79">
        <f t="shared" si="10"/>
        <v>0</v>
      </c>
      <c r="W646" s="79" t="str">
        <f t="array" ref="W646">IF($B646="","",IF(INDEX('Your Portfolio Holdings'!$BW$7:$BW$156,match($D646,'Your Portfolio Holdings'!$B$7:$B$156,0),0)&gt;0,PRODUCT(IF(($D$5:$D$2004=$D646)*($C$5:$C$2004="Split")*($B$5:$B$2004&lt;=Dashboard!$C$54)*($B$5:$B$2004&gt;$B646),$J$5:$J$2004,1)),1))</f>
        <v/>
      </c>
      <c r="X646" s="79">
        <f t="shared" si="11"/>
        <v>0</v>
      </c>
      <c r="Y646" s="79" t="str">
        <f t="array" ref="Y646">IF($B646="","",IF(INDEX('Your Portfolio Holdings'!$BW$7:$BW$156,match($D646,'Your Portfolio Holdings'!$B$7:$B$156,0),0)&gt;0,PRODUCT(IF(($D$5:$D$2004=$D646)*($C$5:$C$2004="Split")*($B$5:$B$2004&lt;=Dashboard!$C$55)*($B$5:$B$2004&gt;$B646),$J$5:$J$2004,1)),1))</f>
        <v/>
      </c>
      <c r="Z646" s="79">
        <f t="shared" si="12"/>
        <v>0</v>
      </c>
      <c r="AA646" s="79" t="str">
        <f>IF($B645="","",IF(AND($B646&gt;Dashboard!$C$54,$B646&lt;=Dashboard!$C$55,OR($C646="Buy",$C646="Sell",$C646="Dividend",$C646="Return of capital")),MAX(AA$5:AA645)+1,0))</f>
        <v/>
      </c>
      <c r="AB646" s="79" t="str">
        <f>if($B646="","",if($L646=Dashboard!$C$3,"n/a","Currency:"&amp;$L646&amp;Dashboard!$C$3))</f>
        <v/>
      </c>
      <c r="AC646" s="88" t="str">
        <f t="shared" si="13"/>
        <v/>
      </c>
      <c r="AD646" s="89">
        <f t="shared" si="14"/>
        <v>0</v>
      </c>
      <c r="AE646" s="90">
        <f t="shared" si="15"/>
        <v>0</v>
      </c>
    </row>
    <row r="647">
      <c r="A647" s="1"/>
      <c r="B647" s="404"/>
      <c r="C647" s="405"/>
      <c r="D647" s="405"/>
      <c r="E647" s="405"/>
      <c r="F647" s="406"/>
      <c r="G647" s="44">
        <f t="shared" si="1"/>
        <v>0</v>
      </c>
      <c r="H647" s="93"/>
      <c r="I647" s="92"/>
      <c r="J647" s="95"/>
      <c r="K647" s="1"/>
      <c r="L647" s="50" t="str">
        <f t="array" ref="L647">if($B647="","",index(Setup!$C$52:$C$201,match($D647,Setup!$B$52:$B$201,0),0))</f>
        <v/>
      </c>
      <c r="M647" s="52" t="str">
        <f t="shared" si="2"/>
        <v/>
      </c>
      <c r="N647" s="58">
        <f t="shared" si="3"/>
        <v>0</v>
      </c>
      <c r="O647" s="64" t="str">
        <f t="shared" si="4"/>
        <v/>
      </c>
      <c r="P647" s="64">
        <f t="shared" si="5"/>
        <v>0</v>
      </c>
      <c r="Q647" s="64">
        <f t="shared" si="6"/>
        <v>0</v>
      </c>
      <c r="R647" s="68">
        <f t="shared" si="7"/>
        <v>0</v>
      </c>
      <c r="S647" s="68">
        <f t="shared" si="8"/>
        <v>0</v>
      </c>
      <c r="T647" s="71" t="str">
        <f t="shared" si="9"/>
        <v/>
      </c>
      <c r="U647" s="79" t="str">
        <f t="array" ref="U647">IF($B647="","",IF(INDEX('Your Portfolio Holdings'!$BW$7:$BW$156,match($D647,'Your Portfolio Holdings'!$B$7:$B$156,0),0)&gt;0,PRODUCT(IF(($D$5:$D$2004=$D647)*($C$5:$C$2004="Split")*($B$5:$B$2004&lt;=Dashboard!$C$2)*($B$5:$B$2004&gt;$B647),$J$5:$J$2004,1)),1))</f>
        <v/>
      </c>
      <c r="V647" s="79">
        <f t="shared" si="10"/>
        <v>0</v>
      </c>
      <c r="W647" s="79" t="str">
        <f t="array" ref="W647">IF($B647="","",IF(INDEX('Your Portfolio Holdings'!$BW$7:$BW$156,match($D647,'Your Portfolio Holdings'!$B$7:$B$156,0),0)&gt;0,PRODUCT(IF(($D$5:$D$2004=$D647)*($C$5:$C$2004="Split")*($B$5:$B$2004&lt;=Dashboard!$C$54)*($B$5:$B$2004&gt;$B647),$J$5:$J$2004,1)),1))</f>
        <v/>
      </c>
      <c r="X647" s="79">
        <f t="shared" si="11"/>
        <v>0</v>
      </c>
      <c r="Y647" s="79" t="str">
        <f t="array" ref="Y647">IF($B647="","",IF(INDEX('Your Portfolio Holdings'!$BW$7:$BW$156,match($D647,'Your Portfolio Holdings'!$B$7:$B$156,0),0)&gt;0,PRODUCT(IF(($D$5:$D$2004=$D647)*($C$5:$C$2004="Split")*($B$5:$B$2004&lt;=Dashboard!$C$55)*($B$5:$B$2004&gt;$B647),$J$5:$J$2004,1)),1))</f>
        <v/>
      </c>
      <c r="Z647" s="79">
        <f t="shared" si="12"/>
        <v>0</v>
      </c>
      <c r="AA647" s="79" t="str">
        <f>IF($B646="","",IF(AND($B647&gt;Dashboard!$C$54,$B647&lt;=Dashboard!$C$55,OR($C647="Buy",$C647="Sell",$C647="Dividend",$C647="Return of capital")),MAX(AA$5:AA646)+1,0))</f>
        <v/>
      </c>
      <c r="AB647" s="79" t="str">
        <f>if($B647="","",if($L647=Dashboard!$C$3,"n/a","Currency:"&amp;$L647&amp;Dashboard!$C$3))</f>
        <v/>
      </c>
      <c r="AC647" s="88" t="str">
        <f t="shared" si="13"/>
        <v/>
      </c>
      <c r="AD647" s="89">
        <f t="shared" si="14"/>
        <v>0</v>
      </c>
      <c r="AE647" s="90">
        <f t="shared" si="15"/>
        <v>0</v>
      </c>
    </row>
    <row r="648">
      <c r="A648" s="1"/>
      <c r="B648" s="404"/>
      <c r="C648" s="405"/>
      <c r="D648" s="405"/>
      <c r="E648" s="405"/>
      <c r="F648" s="406"/>
      <c r="G648" s="44">
        <f t="shared" si="1"/>
        <v>0</v>
      </c>
      <c r="H648" s="93"/>
      <c r="I648" s="92"/>
      <c r="J648" s="95"/>
      <c r="K648" s="1"/>
      <c r="L648" s="50" t="str">
        <f t="array" ref="L648">if($B648="","",index(Setup!$C$52:$C$201,match($D648,Setup!$B$52:$B$201,0),0))</f>
        <v/>
      </c>
      <c r="M648" s="52" t="str">
        <f t="shared" si="2"/>
        <v/>
      </c>
      <c r="N648" s="58">
        <f t="shared" si="3"/>
        <v>0</v>
      </c>
      <c r="O648" s="64" t="str">
        <f t="shared" si="4"/>
        <v/>
      </c>
      <c r="P648" s="64">
        <f t="shared" si="5"/>
        <v>0</v>
      </c>
      <c r="Q648" s="64">
        <f t="shared" si="6"/>
        <v>0</v>
      </c>
      <c r="R648" s="68">
        <f t="shared" si="7"/>
        <v>0</v>
      </c>
      <c r="S648" s="68">
        <f t="shared" si="8"/>
        <v>0</v>
      </c>
      <c r="T648" s="71" t="str">
        <f t="shared" si="9"/>
        <v/>
      </c>
      <c r="U648" s="79" t="str">
        <f t="array" ref="U648">IF($B648="","",IF(INDEX('Your Portfolio Holdings'!$BW$7:$BW$156,match($D648,'Your Portfolio Holdings'!$B$7:$B$156,0),0)&gt;0,PRODUCT(IF(($D$5:$D$2004=$D648)*($C$5:$C$2004="Split")*($B$5:$B$2004&lt;=Dashboard!$C$2)*($B$5:$B$2004&gt;$B648),$J$5:$J$2004,1)),1))</f>
        <v/>
      </c>
      <c r="V648" s="79">
        <f t="shared" si="10"/>
        <v>0</v>
      </c>
      <c r="W648" s="79" t="str">
        <f t="array" ref="W648">IF($B648="","",IF(INDEX('Your Portfolio Holdings'!$BW$7:$BW$156,match($D648,'Your Portfolio Holdings'!$B$7:$B$156,0),0)&gt;0,PRODUCT(IF(($D$5:$D$2004=$D648)*($C$5:$C$2004="Split")*($B$5:$B$2004&lt;=Dashboard!$C$54)*($B$5:$B$2004&gt;$B648),$J$5:$J$2004,1)),1))</f>
        <v/>
      </c>
      <c r="X648" s="79">
        <f t="shared" si="11"/>
        <v>0</v>
      </c>
      <c r="Y648" s="79" t="str">
        <f t="array" ref="Y648">IF($B648="","",IF(INDEX('Your Portfolio Holdings'!$BW$7:$BW$156,match($D648,'Your Portfolio Holdings'!$B$7:$B$156,0),0)&gt;0,PRODUCT(IF(($D$5:$D$2004=$D648)*($C$5:$C$2004="Split")*($B$5:$B$2004&lt;=Dashboard!$C$55)*($B$5:$B$2004&gt;$B648),$J$5:$J$2004,1)),1))</f>
        <v/>
      </c>
      <c r="Z648" s="79">
        <f t="shared" si="12"/>
        <v>0</v>
      </c>
      <c r="AA648" s="79" t="str">
        <f>IF($B647="","",IF(AND($B648&gt;Dashboard!$C$54,$B648&lt;=Dashboard!$C$55,OR($C648="Buy",$C648="Sell",$C648="Dividend",$C648="Return of capital")),MAX(AA$5:AA647)+1,0))</f>
        <v/>
      </c>
      <c r="AB648" s="79" t="str">
        <f>if($B648="","",if($L648=Dashboard!$C$3,"n/a","Currency:"&amp;$L648&amp;Dashboard!$C$3))</f>
        <v/>
      </c>
      <c r="AC648" s="88" t="str">
        <f t="shared" si="13"/>
        <v/>
      </c>
      <c r="AD648" s="89">
        <f t="shared" si="14"/>
        <v>0</v>
      </c>
      <c r="AE648" s="90">
        <f t="shared" si="15"/>
        <v>0</v>
      </c>
    </row>
    <row r="649">
      <c r="A649" s="1"/>
      <c r="B649" s="404"/>
      <c r="C649" s="405"/>
      <c r="D649" s="405"/>
      <c r="E649" s="405"/>
      <c r="F649" s="406"/>
      <c r="G649" s="44">
        <f t="shared" si="1"/>
        <v>0</v>
      </c>
      <c r="H649" s="93"/>
      <c r="I649" s="92"/>
      <c r="J649" s="95"/>
      <c r="K649" s="1"/>
      <c r="L649" s="50" t="str">
        <f t="array" ref="L649">if($B649="","",index(Setup!$C$52:$C$201,match($D649,Setup!$B$52:$B$201,0),0))</f>
        <v/>
      </c>
      <c r="M649" s="52" t="str">
        <f t="shared" si="2"/>
        <v/>
      </c>
      <c r="N649" s="58">
        <f t="shared" si="3"/>
        <v>0</v>
      </c>
      <c r="O649" s="64" t="str">
        <f t="shared" si="4"/>
        <v/>
      </c>
      <c r="P649" s="64">
        <f t="shared" si="5"/>
        <v>0</v>
      </c>
      <c r="Q649" s="64">
        <f t="shared" si="6"/>
        <v>0</v>
      </c>
      <c r="R649" s="68">
        <f t="shared" si="7"/>
        <v>0</v>
      </c>
      <c r="S649" s="68">
        <f t="shared" si="8"/>
        <v>0</v>
      </c>
      <c r="T649" s="71" t="str">
        <f t="shared" si="9"/>
        <v/>
      </c>
      <c r="U649" s="79" t="str">
        <f t="array" ref="U649">IF($B649="","",IF(INDEX('Your Portfolio Holdings'!$BW$7:$BW$156,match($D649,'Your Portfolio Holdings'!$B$7:$B$156,0),0)&gt;0,PRODUCT(IF(($D$5:$D$2004=$D649)*($C$5:$C$2004="Split")*($B$5:$B$2004&lt;=Dashboard!$C$2)*($B$5:$B$2004&gt;$B649),$J$5:$J$2004,1)),1))</f>
        <v/>
      </c>
      <c r="V649" s="79">
        <f t="shared" si="10"/>
        <v>0</v>
      </c>
      <c r="W649" s="79" t="str">
        <f t="array" ref="W649">IF($B649="","",IF(INDEX('Your Portfolio Holdings'!$BW$7:$BW$156,match($D649,'Your Portfolio Holdings'!$B$7:$B$156,0),0)&gt;0,PRODUCT(IF(($D$5:$D$2004=$D649)*($C$5:$C$2004="Split")*($B$5:$B$2004&lt;=Dashboard!$C$54)*($B$5:$B$2004&gt;$B649),$J$5:$J$2004,1)),1))</f>
        <v/>
      </c>
      <c r="X649" s="79">
        <f t="shared" si="11"/>
        <v>0</v>
      </c>
      <c r="Y649" s="79" t="str">
        <f t="array" ref="Y649">IF($B649="","",IF(INDEX('Your Portfolio Holdings'!$BW$7:$BW$156,match($D649,'Your Portfolio Holdings'!$B$7:$B$156,0),0)&gt;0,PRODUCT(IF(($D$5:$D$2004=$D649)*($C$5:$C$2004="Split")*($B$5:$B$2004&lt;=Dashboard!$C$55)*($B$5:$B$2004&gt;$B649),$J$5:$J$2004,1)),1))</f>
        <v/>
      </c>
      <c r="Z649" s="79">
        <f t="shared" si="12"/>
        <v>0</v>
      </c>
      <c r="AA649" s="79" t="str">
        <f>IF($B648="","",IF(AND($B649&gt;Dashboard!$C$54,$B649&lt;=Dashboard!$C$55,OR($C649="Buy",$C649="Sell",$C649="Dividend",$C649="Return of capital")),MAX(AA$5:AA648)+1,0))</f>
        <v/>
      </c>
      <c r="AB649" s="79" t="str">
        <f>if($B649="","",if($L649=Dashboard!$C$3,"n/a","Currency:"&amp;$L649&amp;Dashboard!$C$3))</f>
        <v/>
      </c>
      <c r="AC649" s="88" t="str">
        <f t="shared" si="13"/>
        <v/>
      </c>
      <c r="AD649" s="89">
        <f t="shared" si="14"/>
        <v>0</v>
      </c>
      <c r="AE649" s="90">
        <f t="shared" si="15"/>
        <v>0</v>
      </c>
    </row>
    <row r="650">
      <c r="A650" s="1"/>
      <c r="B650" s="404"/>
      <c r="C650" s="405"/>
      <c r="D650" s="405"/>
      <c r="E650" s="405"/>
      <c r="F650" s="406"/>
      <c r="G650" s="44">
        <f t="shared" si="1"/>
        <v>0</v>
      </c>
      <c r="H650" s="93"/>
      <c r="I650" s="92"/>
      <c r="J650" s="95"/>
      <c r="K650" s="1"/>
      <c r="L650" s="50" t="str">
        <f t="array" ref="L650">if($B650="","",index(Setup!$C$52:$C$201,match($D650,Setup!$B$52:$B$201,0),0))</f>
        <v/>
      </c>
      <c r="M650" s="52" t="str">
        <f t="shared" si="2"/>
        <v/>
      </c>
      <c r="N650" s="58">
        <f t="shared" si="3"/>
        <v>0</v>
      </c>
      <c r="O650" s="64" t="str">
        <f t="shared" si="4"/>
        <v/>
      </c>
      <c r="P650" s="64">
        <f t="shared" si="5"/>
        <v>0</v>
      </c>
      <c r="Q650" s="64">
        <f t="shared" si="6"/>
        <v>0</v>
      </c>
      <c r="R650" s="68">
        <f t="shared" si="7"/>
        <v>0</v>
      </c>
      <c r="S650" s="68">
        <f t="shared" si="8"/>
        <v>0</v>
      </c>
      <c r="T650" s="71" t="str">
        <f t="shared" si="9"/>
        <v/>
      </c>
      <c r="U650" s="79" t="str">
        <f t="array" ref="U650">IF($B650="","",IF(INDEX('Your Portfolio Holdings'!$BW$7:$BW$156,match($D650,'Your Portfolio Holdings'!$B$7:$B$156,0),0)&gt;0,PRODUCT(IF(($D$5:$D$2004=$D650)*($C$5:$C$2004="Split")*($B$5:$B$2004&lt;=Dashboard!$C$2)*($B$5:$B$2004&gt;$B650),$J$5:$J$2004,1)),1))</f>
        <v/>
      </c>
      <c r="V650" s="79">
        <f t="shared" si="10"/>
        <v>0</v>
      </c>
      <c r="W650" s="79" t="str">
        <f t="array" ref="W650">IF($B650="","",IF(INDEX('Your Portfolio Holdings'!$BW$7:$BW$156,match($D650,'Your Portfolio Holdings'!$B$7:$B$156,0),0)&gt;0,PRODUCT(IF(($D$5:$D$2004=$D650)*($C$5:$C$2004="Split")*($B$5:$B$2004&lt;=Dashboard!$C$54)*($B$5:$B$2004&gt;$B650),$J$5:$J$2004,1)),1))</f>
        <v/>
      </c>
      <c r="X650" s="79">
        <f t="shared" si="11"/>
        <v>0</v>
      </c>
      <c r="Y650" s="79" t="str">
        <f t="array" ref="Y650">IF($B650="","",IF(INDEX('Your Portfolio Holdings'!$BW$7:$BW$156,match($D650,'Your Portfolio Holdings'!$B$7:$B$156,0),0)&gt;0,PRODUCT(IF(($D$5:$D$2004=$D650)*($C$5:$C$2004="Split")*($B$5:$B$2004&lt;=Dashboard!$C$55)*($B$5:$B$2004&gt;$B650),$J$5:$J$2004,1)),1))</f>
        <v/>
      </c>
      <c r="Z650" s="79">
        <f t="shared" si="12"/>
        <v>0</v>
      </c>
      <c r="AA650" s="79" t="str">
        <f>IF($B649="","",IF(AND($B650&gt;Dashboard!$C$54,$B650&lt;=Dashboard!$C$55,OR($C650="Buy",$C650="Sell",$C650="Dividend",$C650="Return of capital")),MAX(AA$5:AA649)+1,0))</f>
        <v/>
      </c>
      <c r="AB650" s="79" t="str">
        <f>if($B650="","",if($L650=Dashboard!$C$3,"n/a","Currency:"&amp;$L650&amp;Dashboard!$C$3))</f>
        <v/>
      </c>
      <c r="AC650" s="88" t="str">
        <f t="shared" si="13"/>
        <v/>
      </c>
      <c r="AD650" s="89">
        <f t="shared" si="14"/>
        <v>0</v>
      </c>
      <c r="AE650" s="90">
        <f t="shared" si="15"/>
        <v>0</v>
      </c>
    </row>
    <row r="651">
      <c r="A651" s="1"/>
      <c r="B651" s="404"/>
      <c r="C651" s="405"/>
      <c r="D651" s="405"/>
      <c r="E651" s="405"/>
      <c r="F651" s="406"/>
      <c r="G651" s="44">
        <f t="shared" si="1"/>
        <v>0</v>
      </c>
      <c r="H651" s="93"/>
      <c r="I651" s="92"/>
      <c r="J651" s="95"/>
      <c r="K651" s="1"/>
      <c r="L651" s="50" t="str">
        <f t="array" ref="L651">if($B651="","",index(Setup!$C$52:$C$201,match($D651,Setup!$B$52:$B$201,0),0))</f>
        <v/>
      </c>
      <c r="M651" s="52" t="str">
        <f t="shared" si="2"/>
        <v/>
      </c>
      <c r="N651" s="58">
        <f t="shared" si="3"/>
        <v>0</v>
      </c>
      <c r="O651" s="64" t="str">
        <f t="shared" si="4"/>
        <v/>
      </c>
      <c r="P651" s="64">
        <f t="shared" si="5"/>
        <v>0</v>
      </c>
      <c r="Q651" s="64">
        <f t="shared" si="6"/>
        <v>0</v>
      </c>
      <c r="R651" s="68">
        <f t="shared" si="7"/>
        <v>0</v>
      </c>
      <c r="S651" s="68">
        <f t="shared" si="8"/>
        <v>0</v>
      </c>
      <c r="T651" s="71" t="str">
        <f t="shared" si="9"/>
        <v/>
      </c>
      <c r="U651" s="79" t="str">
        <f t="array" ref="U651">IF($B651="","",IF(INDEX('Your Portfolio Holdings'!$BW$7:$BW$156,match($D651,'Your Portfolio Holdings'!$B$7:$B$156,0),0)&gt;0,PRODUCT(IF(($D$5:$D$2004=$D651)*($C$5:$C$2004="Split")*($B$5:$B$2004&lt;=Dashboard!$C$2)*($B$5:$B$2004&gt;$B651),$J$5:$J$2004,1)),1))</f>
        <v/>
      </c>
      <c r="V651" s="79">
        <f t="shared" si="10"/>
        <v>0</v>
      </c>
      <c r="W651" s="79" t="str">
        <f t="array" ref="W651">IF($B651="","",IF(INDEX('Your Portfolio Holdings'!$BW$7:$BW$156,match($D651,'Your Portfolio Holdings'!$B$7:$B$156,0),0)&gt;0,PRODUCT(IF(($D$5:$D$2004=$D651)*($C$5:$C$2004="Split")*($B$5:$B$2004&lt;=Dashboard!$C$54)*($B$5:$B$2004&gt;$B651),$J$5:$J$2004,1)),1))</f>
        <v/>
      </c>
      <c r="X651" s="79">
        <f t="shared" si="11"/>
        <v>0</v>
      </c>
      <c r="Y651" s="79" t="str">
        <f t="array" ref="Y651">IF($B651="","",IF(INDEX('Your Portfolio Holdings'!$BW$7:$BW$156,match($D651,'Your Portfolio Holdings'!$B$7:$B$156,0),0)&gt;0,PRODUCT(IF(($D$5:$D$2004=$D651)*($C$5:$C$2004="Split")*($B$5:$B$2004&lt;=Dashboard!$C$55)*($B$5:$B$2004&gt;$B651),$J$5:$J$2004,1)),1))</f>
        <v/>
      </c>
      <c r="Z651" s="79">
        <f t="shared" si="12"/>
        <v>0</v>
      </c>
      <c r="AA651" s="79" t="str">
        <f>IF($B650="","",IF(AND($B651&gt;Dashboard!$C$54,$B651&lt;=Dashboard!$C$55,OR($C651="Buy",$C651="Sell",$C651="Dividend",$C651="Return of capital")),MAX(AA$5:AA650)+1,0))</f>
        <v/>
      </c>
      <c r="AB651" s="79" t="str">
        <f>if($B651="","",if($L651=Dashboard!$C$3,"n/a","Currency:"&amp;$L651&amp;Dashboard!$C$3))</f>
        <v/>
      </c>
      <c r="AC651" s="88" t="str">
        <f t="shared" si="13"/>
        <v/>
      </c>
      <c r="AD651" s="89">
        <f t="shared" si="14"/>
        <v>0</v>
      </c>
      <c r="AE651" s="90">
        <f t="shared" si="15"/>
        <v>0</v>
      </c>
    </row>
    <row r="652">
      <c r="A652" s="1"/>
      <c r="B652" s="404"/>
      <c r="C652" s="405"/>
      <c r="D652" s="405"/>
      <c r="E652" s="405"/>
      <c r="F652" s="406"/>
      <c r="G652" s="44">
        <f t="shared" si="1"/>
        <v>0</v>
      </c>
      <c r="H652" s="93"/>
      <c r="I652" s="92"/>
      <c r="J652" s="95"/>
      <c r="K652" s="1"/>
      <c r="L652" s="50" t="str">
        <f t="array" ref="L652">if($B652="","",index(Setup!$C$52:$C$201,match($D652,Setup!$B$52:$B$201,0),0))</f>
        <v/>
      </c>
      <c r="M652" s="52" t="str">
        <f t="shared" si="2"/>
        <v/>
      </c>
      <c r="N652" s="58">
        <f t="shared" si="3"/>
        <v>0</v>
      </c>
      <c r="O652" s="64" t="str">
        <f t="shared" si="4"/>
        <v/>
      </c>
      <c r="P652" s="64">
        <f t="shared" si="5"/>
        <v>0</v>
      </c>
      <c r="Q652" s="64">
        <f t="shared" si="6"/>
        <v>0</v>
      </c>
      <c r="R652" s="68">
        <f t="shared" si="7"/>
        <v>0</v>
      </c>
      <c r="S652" s="68">
        <f t="shared" si="8"/>
        <v>0</v>
      </c>
      <c r="T652" s="71" t="str">
        <f t="shared" si="9"/>
        <v/>
      </c>
      <c r="U652" s="79" t="str">
        <f t="array" ref="U652">IF($B652="","",IF(INDEX('Your Portfolio Holdings'!$BW$7:$BW$156,match($D652,'Your Portfolio Holdings'!$B$7:$B$156,0),0)&gt;0,PRODUCT(IF(($D$5:$D$2004=$D652)*($C$5:$C$2004="Split")*($B$5:$B$2004&lt;=Dashboard!$C$2)*($B$5:$B$2004&gt;$B652),$J$5:$J$2004,1)),1))</f>
        <v/>
      </c>
      <c r="V652" s="79">
        <f t="shared" si="10"/>
        <v>0</v>
      </c>
      <c r="W652" s="79" t="str">
        <f t="array" ref="W652">IF($B652="","",IF(INDEX('Your Portfolio Holdings'!$BW$7:$BW$156,match($D652,'Your Portfolio Holdings'!$B$7:$B$156,0),0)&gt;0,PRODUCT(IF(($D$5:$D$2004=$D652)*($C$5:$C$2004="Split")*($B$5:$B$2004&lt;=Dashboard!$C$54)*($B$5:$B$2004&gt;$B652),$J$5:$J$2004,1)),1))</f>
        <v/>
      </c>
      <c r="X652" s="79">
        <f t="shared" si="11"/>
        <v>0</v>
      </c>
      <c r="Y652" s="79" t="str">
        <f t="array" ref="Y652">IF($B652="","",IF(INDEX('Your Portfolio Holdings'!$BW$7:$BW$156,match($D652,'Your Portfolio Holdings'!$B$7:$B$156,0),0)&gt;0,PRODUCT(IF(($D$5:$D$2004=$D652)*($C$5:$C$2004="Split")*($B$5:$B$2004&lt;=Dashboard!$C$55)*($B$5:$B$2004&gt;$B652),$J$5:$J$2004,1)),1))</f>
        <v/>
      </c>
      <c r="Z652" s="79">
        <f t="shared" si="12"/>
        <v>0</v>
      </c>
      <c r="AA652" s="79" t="str">
        <f>IF($B651="","",IF(AND($B652&gt;Dashboard!$C$54,$B652&lt;=Dashboard!$C$55,OR($C652="Buy",$C652="Sell",$C652="Dividend",$C652="Return of capital")),MAX(AA$5:AA651)+1,0))</f>
        <v/>
      </c>
      <c r="AB652" s="79" t="str">
        <f>if($B652="","",if($L652=Dashboard!$C$3,"n/a","Currency:"&amp;$L652&amp;Dashboard!$C$3))</f>
        <v/>
      </c>
      <c r="AC652" s="88" t="str">
        <f t="shared" si="13"/>
        <v/>
      </c>
      <c r="AD652" s="89">
        <f t="shared" si="14"/>
        <v>0</v>
      </c>
      <c r="AE652" s="90">
        <f t="shared" si="15"/>
        <v>0</v>
      </c>
    </row>
    <row r="653">
      <c r="A653" s="1"/>
      <c r="B653" s="404"/>
      <c r="C653" s="405"/>
      <c r="D653" s="405"/>
      <c r="E653" s="405"/>
      <c r="F653" s="406"/>
      <c r="G653" s="44">
        <f t="shared" si="1"/>
        <v>0</v>
      </c>
      <c r="H653" s="93"/>
      <c r="I653" s="92"/>
      <c r="J653" s="95"/>
      <c r="K653" s="1"/>
      <c r="L653" s="50" t="str">
        <f t="array" ref="L653">if($B653="","",index(Setup!$C$52:$C$201,match($D653,Setup!$B$52:$B$201,0),0))</f>
        <v/>
      </c>
      <c r="M653" s="52" t="str">
        <f t="shared" si="2"/>
        <v/>
      </c>
      <c r="N653" s="58">
        <f t="shared" si="3"/>
        <v>0</v>
      </c>
      <c r="O653" s="64" t="str">
        <f t="shared" si="4"/>
        <v/>
      </c>
      <c r="P653" s="64">
        <f t="shared" si="5"/>
        <v>0</v>
      </c>
      <c r="Q653" s="64">
        <f t="shared" si="6"/>
        <v>0</v>
      </c>
      <c r="R653" s="68">
        <f t="shared" si="7"/>
        <v>0</v>
      </c>
      <c r="S653" s="68">
        <f t="shared" si="8"/>
        <v>0</v>
      </c>
      <c r="T653" s="71" t="str">
        <f t="shared" si="9"/>
        <v/>
      </c>
      <c r="U653" s="79" t="str">
        <f t="array" ref="U653">IF($B653="","",IF(INDEX('Your Portfolio Holdings'!$BW$7:$BW$156,match($D653,'Your Portfolio Holdings'!$B$7:$B$156,0),0)&gt;0,PRODUCT(IF(($D$5:$D$2004=$D653)*($C$5:$C$2004="Split")*($B$5:$B$2004&lt;=Dashboard!$C$2)*($B$5:$B$2004&gt;$B653),$J$5:$J$2004,1)),1))</f>
        <v/>
      </c>
      <c r="V653" s="79">
        <f t="shared" si="10"/>
        <v>0</v>
      </c>
      <c r="W653" s="79" t="str">
        <f t="array" ref="W653">IF($B653="","",IF(INDEX('Your Portfolio Holdings'!$BW$7:$BW$156,match($D653,'Your Portfolio Holdings'!$B$7:$B$156,0),0)&gt;0,PRODUCT(IF(($D$5:$D$2004=$D653)*($C$5:$C$2004="Split")*($B$5:$B$2004&lt;=Dashboard!$C$54)*($B$5:$B$2004&gt;$B653),$J$5:$J$2004,1)),1))</f>
        <v/>
      </c>
      <c r="X653" s="79">
        <f t="shared" si="11"/>
        <v>0</v>
      </c>
      <c r="Y653" s="79" t="str">
        <f t="array" ref="Y653">IF($B653="","",IF(INDEX('Your Portfolio Holdings'!$BW$7:$BW$156,match($D653,'Your Portfolio Holdings'!$B$7:$B$156,0),0)&gt;0,PRODUCT(IF(($D$5:$D$2004=$D653)*($C$5:$C$2004="Split")*($B$5:$B$2004&lt;=Dashboard!$C$55)*($B$5:$B$2004&gt;$B653),$J$5:$J$2004,1)),1))</f>
        <v/>
      </c>
      <c r="Z653" s="79">
        <f t="shared" si="12"/>
        <v>0</v>
      </c>
      <c r="AA653" s="79" t="str">
        <f>IF($B652="","",IF(AND($B653&gt;Dashboard!$C$54,$B653&lt;=Dashboard!$C$55,OR($C653="Buy",$C653="Sell",$C653="Dividend",$C653="Return of capital")),MAX(AA$5:AA652)+1,0))</f>
        <v/>
      </c>
      <c r="AB653" s="79" t="str">
        <f>if($B653="","",if($L653=Dashboard!$C$3,"n/a","Currency:"&amp;$L653&amp;Dashboard!$C$3))</f>
        <v/>
      </c>
      <c r="AC653" s="88" t="str">
        <f t="shared" si="13"/>
        <v/>
      </c>
      <c r="AD653" s="89">
        <f t="shared" si="14"/>
        <v>0</v>
      </c>
      <c r="AE653" s="90">
        <f t="shared" si="15"/>
        <v>0</v>
      </c>
    </row>
    <row r="654">
      <c r="A654" s="1"/>
      <c r="B654" s="404"/>
      <c r="C654" s="405"/>
      <c r="D654" s="405"/>
      <c r="E654" s="405"/>
      <c r="F654" s="406"/>
      <c r="G654" s="44">
        <f t="shared" si="1"/>
        <v>0</v>
      </c>
      <c r="H654" s="93"/>
      <c r="I654" s="92"/>
      <c r="J654" s="95"/>
      <c r="K654" s="1"/>
      <c r="L654" s="50" t="str">
        <f t="array" ref="L654">if($B654="","",index(Setup!$C$52:$C$201,match($D654,Setup!$B$52:$B$201,0),0))</f>
        <v/>
      </c>
      <c r="M654" s="52" t="str">
        <f t="shared" si="2"/>
        <v/>
      </c>
      <c r="N654" s="58">
        <f t="shared" si="3"/>
        <v>0</v>
      </c>
      <c r="O654" s="64" t="str">
        <f t="shared" si="4"/>
        <v/>
      </c>
      <c r="P654" s="64">
        <f t="shared" si="5"/>
        <v>0</v>
      </c>
      <c r="Q654" s="64">
        <f t="shared" si="6"/>
        <v>0</v>
      </c>
      <c r="R654" s="68">
        <f t="shared" si="7"/>
        <v>0</v>
      </c>
      <c r="S654" s="68">
        <f t="shared" si="8"/>
        <v>0</v>
      </c>
      <c r="T654" s="71" t="str">
        <f t="shared" si="9"/>
        <v/>
      </c>
      <c r="U654" s="79" t="str">
        <f t="array" ref="U654">IF($B654="","",IF(INDEX('Your Portfolio Holdings'!$BW$7:$BW$156,match($D654,'Your Portfolio Holdings'!$B$7:$B$156,0),0)&gt;0,PRODUCT(IF(($D$5:$D$2004=$D654)*($C$5:$C$2004="Split")*($B$5:$B$2004&lt;=Dashboard!$C$2)*($B$5:$B$2004&gt;$B654),$J$5:$J$2004,1)),1))</f>
        <v/>
      </c>
      <c r="V654" s="79">
        <f t="shared" si="10"/>
        <v>0</v>
      </c>
      <c r="W654" s="79" t="str">
        <f t="array" ref="W654">IF($B654="","",IF(INDEX('Your Portfolio Holdings'!$BW$7:$BW$156,match($D654,'Your Portfolio Holdings'!$B$7:$B$156,0),0)&gt;0,PRODUCT(IF(($D$5:$D$2004=$D654)*($C$5:$C$2004="Split")*($B$5:$B$2004&lt;=Dashboard!$C$54)*($B$5:$B$2004&gt;$B654),$J$5:$J$2004,1)),1))</f>
        <v/>
      </c>
      <c r="X654" s="79">
        <f t="shared" si="11"/>
        <v>0</v>
      </c>
      <c r="Y654" s="79" t="str">
        <f t="array" ref="Y654">IF($B654="","",IF(INDEX('Your Portfolio Holdings'!$BW$7:$BW$156,match($D654,'Your Portfolio Holdings'!$B$7:$B$156,0),0)&gt;0,PRODUCT(IF(($D$5:$D$2004=$D654)*($C$5:$C$2004="Split")*($B$5:$B$2004&lt;=Dashboard!$C$55)*($B$5:$B$2004&gt;$B654),$J$5:$J$2004,1)),1))</f>
        <v/>
      </c>
      <c r="Z654" s="79">
        <f t="shared" si="12"/>
        <v>0</v>
      </c>
      <c r="AA654" s="79" t="str">
        <f>IF($B653="","",IF(AND($B654&gt;Dashboard!$C$54,$B654&lt;=Dashboard!$C$55,OR($C654="Buy",$C654="Sell",$C654="Dividend",$C654="Return of capital")),MAX(AA$5:AA653)+1,0))</f>
        <v/>
      </c>
      <c r="AB654" s="79" t="str">
        <f>if($B654="","",if($L654=Dashboard!$C$3,"n/a","Currency:"&amp;$L654&amp;Dashboard!$C$3))</f>
        <v/>
      </c>
      <c r="AC654" s="88" t="str">
        <f t="shared" si="13"/>
        <v/>
      </c>
      <c r="AD654" s="89">
        <f t="shared" si="14"/>
        <v>0</v>
      </c>
      <c r="AE654" s="90">
        <f t="shared" si="15"/>
        <v>0</v>
      </c>
    </row>
    <row r="655">
      <c r="A655" s="1"/>
      <c r="B655" s="404"/>
      <c r="C655" s="405"/>
      <c r="D655" s="405"/>
      <c r="E655" s="405"/>
      <c r="F655" s="406"/>
      <c r="G655" s="44">
        <f t="shared" si="1"/>
        <v>0</v>
      </c>
      <c r="H655" s="93"/>
      <c r="I655" s="92"/>
      <c r="J655" s="95"/>
      <c r="K655" s="1"/>
      <c r="L655" s="50" t="str">
        <f t="array" ref="L655">if($B655="","",index(Setup!$C$52:$C$201,match($D655,Setup!$B$52:$B$201,0),0))</f>
        <v/>
      </c>
      <c r="M655" s="52" t="str">
        <f t="shared" si="2"/>
        <v/>
      </c>
      <c r="N655" s="58">
        <f t="shared" si="3"/>
        <v>0</v>
      </c>
      <c r="O655" s="64" t="str">
        <f t="shared" si="4"/>
        <v/>
      </c>
      <c r="P655" s="64">
        <f t="shared" si="5"/>
        <v>0</v>
      </c>
      <c r="Q655" s="64">
        <f t="shared" si="6"/>
        <v>0</v>
      </c>
      <c r="R655" s="68">
        <f t="shared" si="7"/>
        <v>0</v>
      </c>
      <c r="S655" s="68">
        <f t="shared" si="8"/>
        <v>0</v>
      </c>
      <c r="T655" s="71" t="str">
        <f t="shared" si="9"/>
        <v/>
      </c>
      <c r="U655" s="79" t="str">
        <f t="array" ref="U655">IF($B655="","",IF(INDEX('Your Portfolio Holdings'!$BW$7:$BW$156,match($D655,'Your Portfolio Holdings'!$B$7:$B$156,0),0)&gt;0,PRODUCT(IF(($D$5:$D$2004=$D655)*($C$5:$C$2004="Split")*($B$5:$B$2004&lt;=Dashboard!$C$2)*($B$5:$B$2004&gt;$B655),$J$5:$J$2004,1)),1))</f>
        <v/>
      </c>
      <c r="V655" s="79">
        <f t="shared" si="10"/>
        <v>0</v>
      </c>
      <c r="W655" s="79" t="str">
        <f t="array" ref="W655">IF($B655="","",IF(INDEX('Your Portfolio Holdings'!$BW$7:$BW$156,match($D655,'Your Portfolio Holdings'!$B$7:$B$156,0),0)&gt;0,PRODUCT(IF(($D$5:$D$2004=$D655)*($C$5:$C$2004="Split")*($B$5:$B$2004&lt;=Dashboard!$C$54)*($B$5:$B$2004&gt;$B655),$J$5:$J$2004,1)),1))</f>
        <v/>
      </c>
      <c r="X655" s="79">
        <f t="shared" si="11"/>
        <v>0</v>
      </c>
      <c r="Y655" s="79" t="str">
        <f t="array" ref="Y655">IF($B655="","",IF(INDEX('Your Portfolio Holdings'!$BW$7:$BW$156,match($D655,'Your Portfolio Holdings'!$B$7:$B$156,0),0)&gt;0,PRODUCT(IF(($D$5:$D$2004=$D655)*($C$5:$C$2004="Split")*($B$5:$B$2004&lt;=Dashboard!$C$55)*($B$5:$B$2004&gt;$B655),$J$5:$J$2004,1)),1))</f>
        <v/>
      </c>
      <c r="Z655" s="79">
        <f t="shared" si="12"/>
        <v>0</v>
      </c>
      <c r="AA655" s="79" t="str">
        <f>IF($B654="","",IF(AND($B655&gt;Dashboard!$C$54,$B655&lt;=Dashboard!$C$55,OR($C655="Buy",$C655="Sell",$C655="Dividend",$C655="Return of capital")),MAX(AA$5:AA654)+1,0))</f>
        <v/>
      </c>
      <c r="AB655" s="79" t="str">
        <f>if($B655="","",if($L655=Dashboard!$C$3,"n/a","Currency:"&amp;$L655&amp;Dashboard!$C$3))</f>
        <v/>
      </c>
      <c r="AC655" s="88" t="str">
        <f t="shared" si="13"/>
        <v/>
      </c>
      <c r="AD655" s="89">
        <f t="shared" si="14"/>
        <v>0</v>
      </c>
      <c r="AE655" s="90">
        <f t="shared" si="15"/>
        <v>0</v>
      </c>
    </row>
    <row r="656">
      <c r="A656" s="1"/>
      <c r="B656" s="404"/>
      <c r="C656" s="405"/>
      <c r="D656" s="405"/>
      <c r="E656" s="405"/>
      <c r="F656" s="406"/>
      <c r="G656" s="44">
        <f t="shared" si="1"/>
        <v>0</v>
      </c>
      <c r="H656" s="93"/>
      <c r="I656" s="92"/>
      <c r="J656" s="95"/>
      <c r="K656" s="1"/>
      <c r="L656" s="50" t="str">
        <f t="array" ref="L656">if($B656="","",index(Setup!$C$52:$C$201,match($D656,Setup!$B$52:$B$201,0),0))</f>
        <v/>
      </c>
      <c r="M656" s="52" t="str">
        <f t="shared" si="2"/>
        <v/>
      </c>
      <c r="N656" s="58">
        <f t="shared" si="3"/>
        <v>0</v>
      </c>
      <c r="O656" s="64" t="str">
        <f t="shared" si="4"/>
        <v/>
      </c>
      <c r="P656" s="64">
        <f t="shared" si="5"/>
        <v>0</v>
      </c>
      <c r="Q656" s="64">
        <f t="shared" si="6"/>
        <v>0</v>
      </c>
      <c r="R656" s="68">
        <f t="shared" si="7"/>
        <v>0</v>
      </c>
      <c r="S656" s="68">
        <f t="shared" si="8"/>
        <v>0</v>
      </c>
      <c r="T656" s="71" t="str">
        <f t="shared" si="9"/>
        <v/>
      </c>
      <c r="U656" s="79" t="str">
        <f t="array" ref="U656">IF($B656="","",IF(INDEX('Your Portfolio Holdings'!$BW$7:$BW$156,match($D656,'Your Portfolio Holdings'!$B$7:$B$156,0),0)&gt;0,PRODUCT(IF(($D$5:$D$2004=$D656)*($C$5:$C$2004="Split")*($B$5:$B$2004&lt;=Dashboard!$C$2)*($B$5:$B$2004&gt;$B656),$J$5:$J$2004,1)),1))</f>
        <v/>
      </c>
      <c r="V656" s="79">
        <f t="shared" si="10"/>
        <v>0</v>
      </c>
      <c r="W656" s="79" t="str">
        <f t="array" ref="W656">IF($B656="","",IF(INDEX('Your Portfolio Holdings'!$BW$7:$BW$156,match($D656,'Your Portfolio Holdings'!$B$7:$B$156,0),0)&gt;0,PRODUCT(IF(($D$5:$D$2004=$D656)*($C$5:$C$2004="Split")*($B$5:$B$2004&lt;=Dashboard!$C$54)*($B$5:$B$2004&gt;$B656),$J$5:$J$2004,1)),1))</f>
        <v/>
      </c>
      <c r="X656" s="79">
        <f t="shared" si="11"/>
        <v>0</v>
      </c>
      <c r="Y656" s="79" t="str">
        <f t="array" ref="Y656">IF($B656="","",IF(INDEX('Your Portfolio Holdings'!$BW$7:$BW$156,match($D656,'Your Portfolio Holdings'!$B$7:$B$156,0),0)&gt;0,PRODUCT(IF(($D$5:$D$2004=$D656)*($C$5:$C$2004="Split")*($B$5:$B$2004&lt;=Dashboard!$C$55)*($B$5:$B$2004&gt;$B656),$J$5:$J$2004,1)),1))</f>
        <v/>
      </c>
      <c r="Z656" s="79">
        <f t="shared" si="12"/>
        <v>0</v>
      </c>
      <c r="AA656" s="79" t="str">
        <f>IF($B655="","",IF(AND($B656&gt;Dashboard!$C$54,$B656&lt;=Dashboard!$C$55,OR($C656="Buy",$C656="Sell",$C656="Dividend",$C656="Return of capital")),MAX(AA$5:AA655)+1,0))</f>
        <v/>
      </c>
      <c r="AB656" s="79" t="str">
        <f>if($B656="","",if($L656=Dashboard!$C$3,"n/a","Currency:"&amp;$L656&amp;Dashboard!$C$3))</f>
        <v/>
      </c>
      <c r="AC656" s="88" t="str">
        <f t="shared" si="13"/>
        <v/>
      </c>
      <c r="AD656" s="89">
        <f t="shared" si="14"/>
        <v>0</v>
      </c>
      <c r="AE656" s="90">
        <f t="shared" si="15"/>
        <v>0</v>
      </c>
    </row>
    <row r="657">
      <c r="A657" s="1"/>
      <c r="B657" s="404"/>
      <c r="C657" s="405"/>
      <c r="D657" s="405"/>
      <c r="E657" s="405"/>
      <c r="F657" s="406"/>
      <c r="G657" s="44">
        <f t="shared" si="1"/>
        <v>0</v>
      </c>
      <c r="H657" s="93"/>
      <c r="I657" s="92"/>
      <c r="J657" s="95"/>
      <c r="K657" s="1"/>
      <c r="L657" s="50" t="str">
        <f t="array" ref="L657">if($B657="","",index(Setup!$C$52:$C$201,match($D657,Setup!$B$52:$B$201,0),0))</f>
        <v/>
      </c>
      <c r="M657" s="52" t="str">
        <f t="shared" si="2"/>
        <v/>
      </c>
      <c r="N657" s="58">
        <f t="shared" si="3"/>
        <v>0</v>
      </c>
      <c r="O657" s="64" t="str">
        <f t="shared" si="4"/>
        <v/>
      </c>
      <c r="P657" s="64">
        <f t="shared" si="5"/>
        <v>0</v>
      </c>
      <c r="Q657" s="64">
        <f t="shared" si="6"/>
        <v>0</v>
      </c>
      <c r="R657" s="68">
        <f t="shared" si="7"/>
        <v>0</v>
      </c>
      <c r="S657" s="68">
        <f t="shared" si="8"/>
        <v>0</v>
      </c>
      <c r="T657" s="71" t="str">
        <f t="shared" si="9"/>
        <v/>
      </c>
      <c r="U657" s="79" t="str">
        <f t="array" ref="U657">IF($B657="","",IF(INDEX('Your Portfolio Holdings'!$BW$7:$BW$156,match($D657,'Your Portfolio Holdings'!$B$7:$B$156,0),0)&gt;0,PRODUCT(IF(($D$5:$D$2004=$D657)*($C$5:$C$2004="Split")*($B$5:$B$2004&lt;=Dashboard!$C$2)*($B$5:$B$2004&gt;$B657),$J$5:$J$2004,1)),1))</f>
        <v/>
      </c>
      <c r="V657" s="79">
        <f t="shared" si="10"/>
        <v>0</v>
      </c>
      <c r="W657" s="79" t="str">
        <f t="array" ref="W657">IF($B657="","",IF(INDEX('Your Portfolio Holdings'!$BW$7:$BW$156,match($D657,'Your Portfolio Holdings'!$B$7:$B$156,0),0)&gt;0,PRODUCT(IF(($D$5:$D$2004=$D657)*($C$5:$C$2004="Split")*($B$5:$B$2004&lt;=Dashboard!$C$54)*($B$5:$B$2004&gt;$B657),$J$5:$J$2004,1)),1))</f>
        <v/>
      </c>
      <c r="X657" s="79">
        <f t="shared" si="11"/>
        <v>0</v>
      </c>
      <c r="Y657" s="79" t="str">
        <f t="array" ref="Y657">IF($B657="","",IF(INDEX('Your Portfolio Holdings'!$BW$7:$BW$156,match($D657,'Your Portfolio Holdings'!$B$7:$B$156,0),0)&gt;0,PRODUCT(IF(($D$5:$D$2004=$D657)*($C$5:$C$2004="Split")*($B$5:$B$2004&lt;=Dashboard!$C$55)*($B$5:$B$2004&gt;$B657),$J$5:$J$2004,1)),1))</f>
        <v/>
      </c>
      <c r="Z657" s="79">
        <f t="shared" si="12"/>
        <v>0</v>
      </c>
      <c r="AA657" s="79" t="str">
        <f>IF($B656="","",IF(AND($B657&gt;Dashboard!$C$54,$B657&lt;=Dashboard!$C$55,OR($C657="Buy",$C657="Sell",$C657="Dividend",$C657="Return of capital")),MAX(AA$5:AA656)+1,0))</f>
        <v/>
      </c>
      <c r="AB657" s="79" t="str">
        <f>if($B657="","",if($L657=Dashboard!$C$3,"n/a","Currency:"&amp;$L657&amp;Dashboard!$C$3))</f>
        <v/>
      </c>
      <c r="AC657" s="88" t="str">
        <f t="shared" si="13"/>
        <v/>
      </c>
      <c r="AD657" s="89">
        <f t="shared" si="14"/>
        <v>0</v>
      </c>
      <c r="AE657" s="90">
        <f t="shared" si="15"/>
        <v>0</v>
      </c>
    </row>
    <row r="658">
      <c r="A658" s="1"/>
      <c r="B658" s="404"/>
      <c r="C658" s="405"/>
      <c r="D658" s="405"/>
      <c r="E658" s="405"/>
      <c r="F658" s="406"/>
      <c r="G658" s="44">
        <f t="shared" si="1"/>
        <v>0</v>
      </c>
      <c r="H658" s="93"/>
      <c r="I658" s="92"/>
      <c r="J658" s="95"/>
      <c r="K658" s="1"/>
      <c r="L658" s="50" t="str">
        <f t="array" ref="L658">if($B658="","",index(Setup!$C$52:$C$201,match($D658,Setup!$B$52:$B$201,0),0))</f>
        <v/>
      </c>
      <c r="M658" s="52" t="str">
        <f t="shared" si="2"/>
        <v/>
      </c>
      <c r="N658" s="58">
        <f t="shared" si="3"/>
        <v>0</v>
      </c>
      <c r="O658" s="64" t="str">
        <f t="shared" si="4"/>
        <v/>
      </c>
      <c r="P658" s="64">
        <f t="shared" si="5"/>
        <v>0</v>
      </c>
      <c r="Q658" s="64">
        <f t="shared" si="6"/>
        <v>0</v>
      </c>
      <c r="R658" s="68">
        <f t="shared" si="7"/>
        <v>0</v>
      </c>
      <c r="S658" s="68">
        <f t="shared" si="8"/>
        <v>0</v>
      </c>
      <c r="T658" s="71" t="str">
        <f t="shared" si="9"/>
        <v/>
      </c>
      <c r="U658" s="79" t="str">
        <f t="array" ref="U658">IF($B658="","",IF(INDEX('Your Portfolio Holdings'!$BW$7:$BW$156,match($D658,'Your Portfolio Holdings'!$B$7:$B$156,0),0)&gt;0,PRODUCT(IF(($D$5:$D$2004=$D658)*($C$5:$C$2004="Split")*($B$5:$B$2004&lt;=Dashboard!$C$2)*($B$5:$B$2004&gt;$B658),$J$5:$J$2004,1)),1))</f>
        <v/>
      </c>
      <c r="V658" s="79">
        <f t="shared" si="10"/>
        <v>0</v>
      </c>
      <c r="W658" s="79" t="str">
        <f t="array" ref="W658">IF($B658="","",IF(INDEX('Your Portfolio Holdings'!$BW$7:$BW$156,match($D658,'Your Portfolio Holdings'!$B$7:$B$156,0),0)&gt;0,PRODUCT(IF(($D$5:$D$2004=$D658)*($C$5:$C$2004="Split")*($B$5:$B$2004&lt;=Dashboard!$C$54)*($B$5:$B$2004&gt;$B658),$J$5:$J$2004,1)),1))</f>
        <v/>
      </c>
      <c r="X658" s="79">
        <f t="shared" si="11"/>
        <v>0</v>
      </c>
      <c r="Y658" s="79" t="str">
        <f t="array" ref="Y658">IF($B658="","",IF(INDEX('Your Portfolio Holdings'!$BW$7:$BW$156,match($D658,'Your Portfolio Holdings'!$B$7:$B$156,0),0)&gt;0,PRODUCT(IF(($D$5:$D$2004=$D658)*($C$5:$C$2004="Split")*($B$5:$B$2004&lt;=Dashboard!$C$55)*($B$5:$B$2004&gt;$B658),$J$5:$J$2004,1)),1))</f>
        <v/>
      </c>
      <c r="Z658" s="79">
        <f t="shared" si="12"/>
        <v>0</v>
      </c>
      <c r="AA658" s="79" t="str">
        <f>IF($B657="","",IF(AND($B658&gt;Dashboard!$C$54,$B658&lt;=Dashboard!$C$55,OR($C658="Buy",$C658="Sell",$C658="Dividend",$C658="Return of capital")),MAX(AA$5:AA657)+1,0))</f>
        <v/>
      </c>
      <c r="AB658" s="79" t="str">
        <f>if($B658="","",if($L658=Dashboard!$C$3,"n/a","Currency:"&amp;$L658&amp;Dashboard!$C$3))</f>
        <v/>
      </c>
      <c r="AC658" s="88" t="str">
        <f t="shared" si="13"/>
        <v/>
      </c>
      <c r="AD658" s="89">
        <f t="shared" si="14"/>
        <v>0</v>
      </c>
      <c r="AE658" s="90">
        <f t="shared" si="15"/>
        <v>0</v>
      </c>
    </row>
    <row r="659">
      <c r="A659" s="1"/>
      <c r="B659" s="404"/>
      <c r="C659" s="405"/>
      <c r="D659" s="405"/>
      <c r="E659" s="405"/>
      <c r="F659" s="406"/>
      <c r="G659" s="44">
        <f t="shared" si="1"/>
        <v>0</v>
      </c>
      <c r="H659" s="93"/>
      <c r="I659" s="92"/>
      <c r="J659" s="95"/>
      <c r="K659" s="1"/>
      <c r="L659" s="50" t="str">
        <f t="array" ref="L659">if($B659="","",index(Setup!$C$52:$C$201,match($D659,Setup!$B$52:$B$201,0),0))</f>
        <v/>
      </c>
      <c r="M659" s="52" t="str">
        <f t="shared" si="2"/>
        <v/>
      </c>
      <c r="N659" s="58">
        <f t="shared" si="3"/>
        <v>0</v>
      </c>
      <c r="O659" s="64" t="str">
        <f t="shared" si="4"/>
        <v/>
      </c>
      <c r="P659" s="64">
        <f t="shared" si="5"/>
        <v>0</v>
      </c>
      <c r="Q659" s="64">
        <f t="shared" si="6"/>
        <v>0</v>
      </c>
      <c r="R659" s="68">
        <f t="shared" si="7"/>
        <v>0</v>
      </c>
      <c r="S659" s="68">
        <f t="shared" si="8"/>
        <v>0</v>
      </c>
      <c r="T659" s="71" t="str">
        <f t="shared" si="9"/>
        <v/>
      </c>
      <c r="U659" s="79" t="str">
        <f t="array" ref="U659">IF($B659="","",IF(INDEX('Your Portfolio Holdings'!$BW$7:$BW$156,match($D659,'Your Portfolio Holdings'!$B$7:$B$156,0),0)&gt;0,PRODUCT(IF(($D$5:$D$2004=$D659)*($C$5:$C$2004="Split")*($B$5:$B$2004&lt;=Dashboard!$C$2)*($B$5:$B$2004&gt;$B659),$J$5:$J$2004,1)),1))</f>
        <v/>
      </c>
      <c r="V659" s="79">
        <f t="shared" si="10"/>
        <v>0</v>
      </c>
      <c r="W659" s="79" t="str">
        <f t="array" ref="W659">IF($B659="","",IF(INDEX('Your Portfolio Holdings'!$BW$7:$BW$156,match($D659,'Your Portfolio Holdings'!$B$7:$B$156,0),0)&gt;0,PRODUCT(IF(($D$5:$D$2004=$D659)*($C$5:$C$2004="Split")*($B$5:$B$2004&lt;=Dashboard!$C$54)*($B$5:$B$2004&gt;$B659),$J$5:$J$2004,1)),1))</f>
        <v/>
      </c>
      <c r="X659" s="79">
        <f t="shared" si="11"/>
        <v>0</v>
      </c>
      <c r="Y659" s="79" t="str">
        <f t="array" ref="Y659">IF($B659="","",IF(INDEX('Your Portfolio Holdings'!$BW$7:$BW$156,match($D659,'Your Portfolio Holdings'!$B$7:$B$156,0),0)&gt;0,PRODUCT(IF(($D$5:$D$2004=$D659)*($C$5:$C$2004="Split")*($B$5:$B$2004&lt;=Dashboard!$C$55)*($B$5:$B$2004&gt;$B659),$J$5:$J$2004,1)),1))</f>
        <v/>
      </c>
      <c r="Z659" s="79">
        <f t="shared" si="12"/>
        <v>0</v>
      </c>
      <c r="AA659" s="79" t="str">
        <f>IF($B658="","",IF(AND($B659&gt;Dashboard!$C$54,$B659&lt;=Dashboard!$C$55,OR($C659="Buy",$C659="Sell",$C659="Dividend",$C659="Return of capital")),MAX(AA$5:AA658)+1,0))</f>
        <v/>
      </c>
      <c r="AB659" s="79" t="str">
        <f>if($B659="","",if($L659=Dashboard!$C$3,"n/a","Currency:"&amp;$L659&amp;Dashboard!$C$3))</f>
        <v/>
      </c>
      <c r="AC659" s="88" t="str">
        <f t="shared" si="13"/>
        <v/>
      </c>
      <c r="AD659" s="89">
        <f t="shared" si="14"/>
        <v>0</v>
      </c>
      <c r="AE659" s="90">
        <f t="shared" si="15"/>
        <v>0</v>
      </c>
    </row>
    <row r="660">
      <c r="A660" s="1"/>
      <c r="B660" s="404"/>
      <c r="C660" s="405"/>
      <c r="D660" s="405"/>
      <c r="E660" s="405"/>
      <c r="F660" s="406"/>
      <c r="G660" s="44">
        <f t="shared" si="1"/>
        <v>0</v>
      </c>
      <c r="H660" s="93"/>
      <c r="I660" s="92"/>
      <c r="J660" s="95"/>
      <c r="K660" s="1"/>
      <c r="L660" s="50" t="str">
        <f t="array" ref="L660">if($B660="","",index(Setup!$C$52:$C$201,match($D660,Setup!$B$52:$B$201,0),0))</f>
        <v/>
      </c>
      <c r="M660" s="52" t="str">
        <f t="shared" si="2"/>
        <v/>
      </c>
      <c r="N660" s="58">
        <f t="shared" si="3"/>
        <v>0</v>
      </c>
      <c r="O660" s="64" t="str">
        <f t="shared" si="4"/>
        <v/>
      </c>
      <c r="P660" s="64">
        <f t="shared" si="5"/>
        <v>0</v>
      </c>
      <c r="Q660" s="64">
        <f t="shared" si="6"/>
        <v>0</v>
      </c>
      <c r="R660" s="68">
        <f t="shared" si="7"/>
        <v>0</v>
      </c>
      <c r="S660" s="68">
        <f t="shared" si="8"/>
        <v>0</v>
      </c>
      <c r="T660" s="71" t="str">
        <f t="shared" si="9"/>
        <v/>
      </c>
      <c r="U660" s="79" t="str">
        <f t="array" ref="U660">IF($B660="","",IF(INDEX('Your Portfolio Holdings'!$BW$7:$BW$156,match($D660,'Your Portfolio Holdings'!$B$7:$B$156,0),0)&gt;0,PRODUCT(IF(($D$5:$D$2004=$D660)*($C$5:$C$2004="Split")*($B$5:$B$2004&lt;=Dashboard!$C$2)*($B$5:$B$2004&gt;$B660),$J$5:$J$2004,1)),1))</f>
        <v/>
      </c>
      <c r="V660" s="79">
        <f t="shared" si="10"/>
        <v>0</v>
      </c>
      <c r="W660" s="79" t="str">
        <f t="array" ref="W660">IF($B660="","",IF(INDEX('Your Portfolio Holdings'!$BW$7:$BW$156,match($D660,'Your Portfolio Holdings'!$B$7:$B$156,0),0)&gt;0,PRODUCT(IF(($D$5:$D$2004=$D660)*($C$5:$C$2004="Split")*($B$5:$B$2004&lt;=Dashboard!$C$54)*($B$5:$B$2004&gt;$B660),$J$5:$J$2004,1)),1))</f>
        <v/>
      </c>
      <c r="X660" s="79">
        <f t="shared" si="11"/>
        <v>0</v>
      </c>
      <c r="Y660" s="79" t="str">
        <f t="array" ref="Y660">IF($B660="","",IF(INDEX('Your Portfolio Holdings'!$BW$7:$BW$156,match($D660,'Your Portfolio Holdings'!$B$7:$B$156,0),0)&gt;0,PRODUCT(IF(($D$5:$D$2004=$D660)*($C$5:$C$2004="Split")*($B$5:$B$2004&lt;=Dashboard!$C$55)*($B$5:$B$2004&gt;$B660),$J$5:$J$2004,1)),1))</f>
        <v/>
      </c>
      <c r="Z660" s="79">
        <f t="shared" si="12"/>
        <v>0</v>
      </c>
      <c r="AA660" s="79" t="str">
        <f>IF($B659="","",IF(AND($B660&gt;Dashboard!$C$54,$B660&lt;=Dashboard!$C$55,OR($C660="Buy",$C660="Sell",$C660="Dividend",$C660="Return of capital")),MAX(AA$5:AA659)+1,0))</f>
        <v/>
      </c>
      <c r="AB660" s="79" t="str">
        <f>if($B660="","",if($L660=Dashboard!$C$3,"n/a","Currency:"&amp;$L660&amp;Dashboard!$C$3))</f>
        <v/>
      </c>
      <c r="AC660" s="88" t="str">
        <f t="shared" si="13"/>
        <v/>
      </c>
      <c r="AD660" s="89">
        <f t="shared" si="14"/>
        <v>0</v>
      </c>
      <c r="AE660" s="90">
        <f t="shared" si="15"/>
        <v>0</v>
      </c>
    </row>
    <row r="661">
      <c r="A661" s="1"/>
      <c r="B661" s="404"/>
      <c r="C661" s="405"/>
      <c r="D661" s="405"/>
      <c r="E661" s="405"/>
      <c r="F661" s="406"/>
      <c r="G661" s="44">
        <f t="shared" si="1"/>
        <v>0</v>
      </c>
      <c r="H661" s="93"/>
      <c r="I661" s="92"/>
      <c r="J661" s="95"/>
      <c r="K661" s="1"/>
      <c r="L661" s="50" t="str">
        <f t="array" ref="L661">if($B661="","",index(Setup!$C$52:$C$201,match($D661,Setup!$B$52:$B$201,0),0))</f>
        <v/>
      </c>
      <c r="M661" s="52" t="str">
        <f t="shared" si="2"/>
        <v/>
      </c>
      <c r="N661" s="58">
        <f t="shared" si="3"/>
        <v>0</v>
      </c>
      <c r="O661" s="64" t="str">
        <f t="shared" si="4"/>
        <v/>
      </c>
      <c r="P661" s="64">
        <f t="shared" si="5"/>
        <v>0</v>
      </c>
      <c r="Q661" s="64">
        <f t="shared" si="6"/>
        <v>0</v>
      </c>
      <c r="R661" s="68">
        <f t="shared" si="7"/>
        <v>0</v>
      </c>
      <c r="S661" s="68">
        <f t="shared" si="8"/>
        <v>0</v>
      </c>
      <c r="T661" s="71" t="str">
        <f t="shared" si="9"/>
        <v/>
      </c>
      <c r="U661" s="79" t="str">
        <f t="array" ref="U661">IF($B661="","",IF(INDEX('Your Portfolio Holdings'!$BW$7:$BW$156,match($D661,'Your Portfolio Holdings'!$B$7:$B$156,0),0)&gt;0,PRODUCT(IF(($D$5:$D$2004=$D661)*($C$5:$C$2004="Split")*($B$5:$B$2004&lt;=Dashboard!$C$2)*($B$5:$B$2004&gt;$B661),$J$5:$J$2004,1)),1))</f>
        <v/>
      </c>
      <c r="V661" s="79">
        <f t="shared" si="10"/>
        <v>0</v>
      </c>
      <c r="W661" s="79" t="str">
        <f t="array" ref="W661">IF($B661="","",IF(INDEX('Your Portfolio Holdings'!$BW$7:$BW$156,match($D661,'Your Portfolio Holdings'!$B$7:$B$156,0),0)&gt;0,PRODUCT(IF(($D$5:$D$2004=$D661)*($C$5:$C$2004="Split")*($B$5:$B$2004&lt;=Dashboard!$C$54)*($B$5:$B$2004&gt;$B661),$J$5:$J$2004,1)),1))</f>
        <v/>
      </c>
      <c r="X661" s="79">
        <f t="shared" si="11"/>
        <v>0</v>
      </c>
      <c r="Y661" s="79" t="str">
        <f t="array" ref="Y661">IF($B661="","",IF(INDEX('Your Portfolio Holdings'!$BW$7:$BW$156,match($D661,'Your Portfolio Holdings'!$B$7:$B$156,0),0)&gt;0,PRODUCT(IF(($D$5:$D$2004=$D661)*($C$5:$C$2004="Split")*($B$5:$B$2004&lt;=Dashboard!$C$55)*($B$5:$B$2004&gt;$B661),$J$5:$J$2004,1)),1))</f>
        <v/>
      </c>
      <c r="Z661" s="79">
        <f t="shared" si="12"/>
        <v>0</v>
      </c>
      <c r="AA661" s="79" t="str">
        <f>IF($B660="","",IF(AND($B661&gt;Dashboard!$C$54,$B661&lt;=Dashboard!$C$55,OR($C661="Buy",$C661="Sell",$C661="Dividend",$C661="Return of capital")),MAX(AA$5:AA660)+1,0))</f>
        <v/>
      </c>
      <c r="AB661" s="79" t="str">
        <f>if($B661="","",if($L661=Dashboard!$C$3,"n/a","Currency:"&amp;$L661&amp;Dashboard!$C$3))</f>
        <v/>
      </c>
      <c r="AC661" s="88" t="str">
        <f t="shared" si="13"/>
        <v/>
      </c>
      <c r="AD661" s="89">
        <f t="shared" si="14"/>
        <v>0</v>
      </c>
      <c r="AE661" s="90">
        <f t="shared" si="15"/>
        <v>0</v>
      </c>
    </row>
    <row r="662">
      <c r="A662" s="1"/>
      <c r="B662" s="404"/>
      <c r="C662" s="405"/>
      <c r="D662" s="405"/>
      <c r="E662" s="405"/>
      <c r="F662" s="406"/>
      <c r="G662" s="44">
        <f t="shared" si="1"/>
        <v>0</v>
      </c>
      <c r="H662" s="93"/>
      <c r="I662" s="92"/>
      <c r="J662" s="95"/>
      <c r="K662" s="1"/>
      <c r="L662" s="50" t="str">
        <f t="array" ref="L662">if($B662="","",index(Setup!$C$52:$C$201,match($D662,Setup!$B$52:$B$201,0),0))</f>
        <v/>
      </c>
      <c r="M662" s="52" t="str">
        <f t="shared" si="2"/>
        <v/>
      </c>
      <c r="N662" s="58">
        <f t="shared" si="3"/>
        <v>0</v>
      </c>
      <c r="O662" s="64" t="str">
        <f t="shared" si="4"/>
        <v/>
      </c>
      <c r="P662" s="64">
        <f t="shared" si="5"/>
        <v>0</v>
      </c>
      <c r="Q662" s="64">
        <f t="shared" si="6"/>
        <v>0</v>
      </c>
      <c r="R662" s="68">
        <f t="shared" si="7"/>
        <v>0</v>
      </c>
      <c r="S662" s="68">
        <f t="shared" si="8"/>
        <v>0</v>
      </c>
      <c r="T662" s="71" t="str">
        <f t="shared" si="9"/>
        <v/>
      </c>
      <c r="U662" s="79" t="str">
        <f t="array" ref="U662">IF($B662="","",IF(INDEX('Your Portfolio Holdings'!$BW$7:$BW$156,match($D662,'Your Portfolio Holdings'!$B$7:$B$156,0),0)&gt;0,PRODUCT(IF(($D$5:$D$2004=$D662)*($C$5:$C$2004="Split")*($B$5:$B$2004&lt;=Dashboard!$C$2)*($B$5:$B$2004&gt;$B662),$J$5:$J$2004,1)),1))</f>
        <v/>
      </c>
      <c r="V662" s="79">
        <f t="shared" si="10"/>
        <v>0</v>
      </c>
      <c r="W662" s="79" t="str">
        <f t="array" ref="W662">IF($B662="","",IF(INDEX('Your Portfolio Holdings'!$BW$7:$BW$156,match($D662,'Your Portfolio Holdings'!$B$7:$B$156,0),0)&gt;0,PRODUCT(IF(($D$5:$D$2004=$D662)*($C$5:$C$2004="Split")*($B$5:$B$2004&lt;=Dashboard!$C$54)*($B$5:$B$2004&gt;$B662),$J$5:$J$2004,1)),1))</f>
        <v/>
      </c>
      <c r="X662" s="79">
        <f t="shared" si="11"/>
        <v>0</v>
      </c>
      <c r="Y662" s="79" t="str">
        <f t="array" ref="Y662">IF($B662="","",IF(INDEX('Your Portfolio Holdings'!$BW$7:$BW$156,match($D662,'Your Portfolio Holdings'!$B$7:$B$156,0),0)&gt;0,PRODUCT(IF(($D$5:$D$2004=$D662)*($C$5:$C$2004="Split")*($B$5:$B$2004&lt;=Dashboard!$C$55)*($B$5:$B$2004&gt;$B662),$J$5:$J$2004,1)),1))</f>
        <v/>
      </c>
      <c r="Z662" s="79">
        <f t="shared" si="12"/>
        <v>0</v>
      </c>
      <c r="AA662" s="79" t="str">
        <f>IF($B661="","",IF(AND($B662&gt;Dashboard!$C$54,$B662&lt;=Dashboard!$C$55,OR($C662="Buy",$C662="Sell",$C662="Dividend",$C662="Return of capital")),MAX(AA$5:AA661)+1,0))</f>
        <v/>
      </c>
      <c r="AB662" s="79" t="str">
        <f>if($B662="","",if($L662=Dashboard!$C$3,"n/a","Currency:"&amp;$L662&amp;Dashboard!$C$3))</f>
        <v/>
      </c>
      <c r="AC662" s="88" t="str">
        <f t="shared" si="13"/>
        <v/>
      </c>
      <c r="AD662" s="89">
        <f t="shared" si="14"/>
        <v>0</v>
      </c>
      <c r="AE662" s="90">
        <f t="shared" si="15"/>
        <v>0</v>
      </c>
    </row>
    <row r="663">
      <c r="A663" s="1"/>
      <c r="B663" s="404"/>
      <c r="C663" s="405"/>
      <c r="D663" s="405"/>
      <c r="E663" s="405"/>
      <c r="F663" s="406"/>
      <c r="G663" s="44">
        <f t="shared" si="1"/>
        <v>0</v>
      </c>
      <c r="H663" s="93"/>
      <c r="I663" s="92"/>
      <c r="J663" s="95"/>
      <c r="K663" s="1"/>
      <c r="L663" s="50" t="str">
        <f t="array" ref="L663">if($B663="","",index(Setup!$C$52:$C$201,match($D663,Setup!$B$52:$B$201,0),0))</f>
        <v/>
      </c>
      <c r="M663" s="52" t="str">
        <f t="shared" si="2"/>
        <v/>
      </c>
      <c r="N663" s="58">
        <f t="shared" si="3"/>
        <v>0</v>
      </c>
      <c r="O663" s="64" t="str">
        <f t="shared" si="4"/>
        <v/>
      </c>
      <c r="P663" s="64">
        <f t="shared" si="5"/>
        <v>0</v>
      </c>
      <c r="Q663" s="64">
        <f t="shared" si="6"/>
        <v>0</v>
      </c>
      <c r="R663" s="68">
        <f t="shared" si="7"/>
        <v>0</v>
      </c>
      <c r="S663" s="68">
        <f t="shared" si="8"/>
        <v>0</v>
      </c>
      <c r="T663" s="71" t="str">
        <f t="shared" si="9"/>
        <v/>
      </c>
      <c r="U663" s="79" t="str">
        <f t="array" ref="U663">IF($B663="","",IF(INDEX('Your Portfolio Holdings'!$BW$7:$BW$156,match($D663,'Your Portfolio Holdings'!$B$7:$B$156,0),0)&gt;0,PRODUCT(IF(($D$5:$D$2004=$D663)*($C$5:$C$2004="Split")*($B$5:$B$2004&lt;=Dashboard!$C$2)*($B$5:$B$2004&gt;$B663),$J$5:$J$2004,1)),1))</f>
        <v/>
      </c>
      <c r="V663" s="79">
        <f t="shared" si="10"/>
        <v>0</v>
      </c>
      <c r="W663" s="79" t="str">
        <f t="array" ref="W663">IF($B663="","",IF(INDEX('Your Portfolio Holdings'!$BW$7:$BW$156,match($D663,'Your Portfolio Holdings'!$B$7:$B$156,0),0)&gt;0,PRODUCT(IF(($D$5:$D$2004=$D663)*($C$5:$C$2004="Split")*($B$5:$B$2004&lt;=Dashboard!$C$54)*($B$5:$B$2004&gt;$B663),$J$5:$J$2004,1)),1))</f>
        <v/>
      </c>
      <c r="X663" s="79">
        <f t="shared" si="11"/>
        <v>0</v>
      </c>
      <c r="Y663" s="79" t="str">
        <f t="array" ref="Y663">IF($B663="","",IF(INDEX('Your Portfolio Holdings'!$BW$7:$BW$156,match($D663,'Your Portfolio Holdings'!$B$7:$B$156,0),0)&gt;0,PRODUCT(IF(($D$5:$D$2004=$D663)*($C$5:$C$2004="Split")*($B$5:$B$2004&lt;=Dashboard!$C$55)*($B$5:$B$2004&gt;$B663),$J$5:$J$2004,1)),1))</f>
        <v/>
      </c>
      <c r="Z663" s="79">
        <f t="shared" si="12"/>
        <v>0</v>
      </c>
      <c r="AA663" s="79" t="str">
        <f>IF($B662="","",IF(AND($B663&gt;Dashboard!$C$54,$B663&lt;=Dashboard!$C$55,OR($C663="Buy",$C663="Sell",$C663="Dividend",$C663="Return of capital")),MAX(AA$5:AA662)+1,0))</f>
        <v/>
      </c>
      <c r="AB663" s="79" t="str">
        <f>if($B663="","",if($L663=Dashboard!$C$3,"n/a","Currency:"&amp;$L663&amp;Dashboard!$C$3))</f>
        <v/>
      </c>
      <c r="AC663" s="88" t="str">
        <f t="shared" si="13"/>
        <v/>
      </c>
      <c r="AD663" s="89">
        <f t="shared" si="14"/>
        <v>0</v>
      </c>
      <c r="AE663" s="90">
        <f t="shared" si="15"/>
        <v>0</v>
      </c>
    </row>
    <row r="664">
      <c r="A664" s="1"/>
      <c r="B664" s="404"/>
      <c r="C664" s="405"/>
      <c r="D664" s="405"/>
      <c r="E664" s="405"/>
      <c r="F664" s="406"/>
      <c r="G664" s="44">
        <f t="shared" si="1"/>
        <v>0</v>
      </c>
      <c r="H664" s="93"/>
      <c r="I664" s="92"/>
      <c r="J664" s="95"/>
      <c r="K664" s="1"/>
      <c r="L664" s="50" t="str">
        <f t="array" ref="L664">if($B664="","",index(Setup!$C$52:$C$201,match($D664,Setup!$B$52:$B$201,0),0))</f>
        <v/>
      </c>
      <c r="M664" s="52" t="str">
        <f t="shared" si="2"/>
        <v/>
      </c>
      <c r="N664" s="58">
        <f t="shared" si="3"/>
        <v>0</v>
      </c>
      <c r="O664" s="64" t="str">
        <f t="shared" si="4"/>
        <v/>
      </c>
      <c r="P664" s="64">
        <f t="shared" si="5"/>
        <v>0</v>
      </c>
      <c r="Q664" s="64">
        <f t="shared" si="6"/>
        <v>0</v>
      </c>
      <c r="R664" s="68">
        <f t="shared" si="7"/>
        <v>0</v>
      </c>
      <c r="S664" s="68">
        <f t="shared" si="8"/>
        <v>0</v>
      </c>
      <c r="T664" s="71" t="str">
        <f t="shared" si="9"/>
        <v/>
      </c>
      <c r="U664" s="79" t="str">
        <f t="array" ref="U664">IF($B664="","",IF(INDEX('Your Portfolio Holdings'!$BW$7:$BW$156,match($D664,'Your Portfolio Holdings'!$B$7:$B$156,0),0)&gt;0,PRODUCT(IF(($D$5:$D$2004=$D664)*($C$5:$C$2004="Split")*($B$5:$B$2004&lt;=Dashboard!$C$2)*($B$5:$B$2004&gt;$B664),$J$5:$J$2004,1)),1))</f>
        <v/>
      </c>
      <c r="V664" s="79">
        <f t="shared" si="10"/>
        <v>0</v>
      </c>
      <c r="W664" s="79" t="str">
        <f t="array" ref="W664">IF($B664="","",IF(INDEX('Your Portfolio Holdings'!$BW$7:$BW$156,match($D664,'Your Portfolio Holdings'!$B$7:$B$156,0),0)&gt;0,PRODUCT(IF(($D$5:$D$2004=$D664)*($C$5:$C$2004="Split")*($B$5:$B$2004&lt;=Dashboard!$C$54)*($B$5:$B$2004&gt;$B664),$J$5:$J$2004,1)),1))</f>
        <v/>
      </c>
      <c r="X664" s="79">
        <f t="shared" si="11"/>
        <v>0</v>
      </c>
      <c r="Y664" s="79" t="str">
        <f t="array" ref="Y664">IF($B664="","",IF(INDEX('Your Portfolio Holdings'!$BW$7:$BW$156,match($D664,'Your Portfolio Holdings'!$B$7:$B$156,0),0)&gt;0,PRODUCT(IF(($D$5:$D$2004=$D664)*($C$5:$C$2004="Split")*($B$5:$B$2004&lt;=Dashboard!$C$55)*($B$5:$B$2004&gt;$B664),$J$5:$J$2004,1)),1))</f>
        <v/>
      </c>
      <c r="Z664" s="79">
        <f t="shared" si="12"/>
        <v>0</v>
      </c>
      <c r="AA664" s="79" t="str">
        <f>IF($B663="","",IF(AND($B664&gt;Dashboard!$C$54,$B664&lt;=Dashboard!$C$55,OR($C664="Buy",$C664="Sell",$C664="Dividend",$C664="Return of capital")),MAX(AA$5:AA663)+1,0))</f>
        <v/>
      </c>
      <c r="AB664" s="79" t="str">
        <f>if($B664="","",if($L664=Dashboard!$C$3,"n/a","Currency:"&amp;$L664&amp;Dashboard!$C$3))</f>
        <v/>
      </c>
      <c r="AC664" s="88" t="str">
        <f t="shared" si="13"/>
        <v/>
      </c>
      <c r="AD664" s="89">
        <f t="shared" si="14"/>
        <v>0</v>
      </c>
      <c r="AE664" s="90">
        <f t="shared" si="15"/>
        <v>0</v>
      </c>
    </row>
    <row r="665">
      <c r="A665" s="1"/>
      <c r="B665" s="404"/>
      <c r="C665" s="405"/>
      <c r="D665" s="405"/>
      <c r="E665" s="405"/>
      <c r="F665" s="406"/>
      <c r="G665" s="44">
        <f t="shared" si="1"/>
        <v>0</v>
      </c>
      <c r="H665" s="93"/>
      <c r="I665" s="92"/>
      <c r="J665" s="95"/>
      <c r="K665" s="1"/>
      <c r="L665" s="50" t="str">
        <f t="array" ref="L665">if($B665="","",index(Setup!$C$52:$C$201,match($D665,Setup!$B$52:$B$201,0),0))</f>
        <v/>
      </c>
      <c r="M665" s="52" t="str">
        <f t="shared" si="2"/>
        <v/>
      </c>
      <c r="N665" s="58">
        <f t="shared" si="3"/>
        <v>0</v>
      </c>
      <c r="O665" s="64" t="str">
        <f t="shared" si="4"/>
        <v/>
      </c>
      <c r="P665" s="64">
        <f t="shared" si="5"/>
        <v>0</v>
      </c>
      <c r="Q665" s="64">
        <f t="shared" si="6"/>
        <v>0</v>
      </c>
      <c r="R665" s="68">
        <f t="shared" si="7"/>
        <v>0</v>
      </c>
      <c r="S665" s="68">
        <f t="shared" si="8"/>
        <v>0</v>
      </c>
      <c r="T665" s="71" t="str">
        <f t="shared" si="9"/>
        <v/>
      </c>
      <c r="U665" s="79" t="str">
        <f t="array" ref="U665">IF($B665="","",IF(INDEX('Your Portfolio Holdings'!$BW$7:$BW$156,match($D665,'Your Portfolio Holdings'!$B$7:$B$156,0),0)&gt;0,PRODUCT(IF(($D$5:$D$2004=$D665)*($C$5:$C$2004="Split")*($B$5:$B$2004&lt;=Dashboard!$C$2)*($B$5:$B$2004&gt;$B665),$J$5:$J$2004,1)),1))</f>
        <v/>
      </c>
      <c r="V665" s="79">
        <f t="shared" si="10"/>
        <v>0</v>
      </c>
      <c r="W665" s="79" t="str">
        <f t="array" ref="W665">IF($B665="","",IF(INDEX('Your Portfolio Holdings'!$BW$7:$BW$156,match($D665,'Your Portfolio Holdings'!$B$7:$B$156,0),0)&gt;0,PRODUCT(IF(($D$5:$D$2004=$D665)*($C$5:$C$2004="Split")*($B$5:$B$2004&lt;=Dashboard!$C$54)*($B$5:$B$2004&gt;$B665),$J$5:$J$2004,1)),1))</f>
        <v/>
      </c>
      <c r="X665" s="79">
        <f t="shared" si="11"/>
        <v>0</v>
      </c>
      <c r="Y665" s="79" t="str">
        <f t="array" ref="Y665">IF($B665="","",IF(INDEX('Your Portfolio Holdings'!$BW$7:$BW$156,match($D665,'Your Portfolio Holdings'!$B$7:$B$156,0),0)&gt;0,PRODUCT(IF(($D$5:$D$2004=$D665)*($C$5:$C$2004="Split")*($B$5:$B$2004&lt;=Dashboard!$C$55)*($B$5:$B$2004&gt;$B665),$J$5:$J$2004,1)),1))</f>
        <v/>
      </c>
      <c r="Z665" s="79">
        <f t="shared" si="12"/>
        <v>0</v>
      </c>
      <c r="AA665" s="79" t="str">
        <f>IF($B664="","",IF(AND($B665&gt;Dashboard!$C$54,$B665&lt;=Dashboard!$C$55,OR($C665="Buy",$C665="Sell",$C665="Dividend",$C665="Return of capital")),MAX(AA$5:AA664)+1,0))</f>
        <v/>
      </c>
      <c r="AB665" s="79" t="str">
        <f>if($B665="","",if($L665=Dashboard!$C$3,"n/a","Currency:"&amp;$L665&amp;Dashboard!$C$3))</f>
        <v/>
      </c>
      <c r="AC665" s="88" t="str">
        <f t="shared" si="13"/>
        <v/>
      </c>
      <c r="AD665" s="89">
        <f t="shared" si="14"/>
        <v>0</v>
      </c>
      <c r="AE665" s="90">
        <f t="shared" si="15"/>
        <v>0</v>
      </c>
    </row>
    <row r="666">
      <c r="A666" s="1"/>
      <c r="B666" s="404"/>
      <c r="C666" s="405"/>
      <c r="D666" s="405"/>
      <c r="E666" s="405"/>
      <c r="F666" s="406"/>
      <c r="G666" s="44">
        <f t="shared" si="1"/>
        <v>0</v>
      </c>
      <c r="H666" s="93"/>
      <c r="I666" s="92"/>
      <c r="J666" s="95"/>
      <c r="K666" s="1"/>
      <c r="L666" s="50" t="str">
        <f t="array" ref="L666">if($B666="","",index(Setup!$C$52:$C$201,match($D666,Setup!$B$52:$B$201,0),0))</f>
        <v/>
      </c>
      <c r="M666" s="52" t="str">
        <f t="shared" si="2"/>
        <v/>
      </c>
      <c r="N666" s="58">
        <f t="shared" si="3"/>
        <v>0</v>
      </c>
      <c r="O666" s="64" t="str">
        <f t="shared" si="4"/>
        <v/>
      </c>
      <c r="P666" s="64">
        <f t="shared" si="5"/>
        <v>0</v>
      </c>
      <c r="Q666" s="64">
        <f t="shared" si="6"/>
        <v>0</v>
      </c>
      <c r="R666" s="68">
        <f t="shared" si="7"/>
        <v>0</v>
      </c>
      <c r="S666" s="68">
        <f t="shared" si="8"/>
        <v>0</v>
      </c>
      <c r="T666" s="71" t="str">
        <f t="shared" si="9"/>
        <v/>
      </c>
      <c r="U666" s="79" t="str">
        <f t="array" ref="U666">IF($B666="","",IF(INDEX('Your Portfolio Holdings'!$BW$7:$BW$156,match($D666,'Your Portfolio Holdings'!$B$7:$B$156,0),0)&gt;0,PRODUCT(IF(($D$5:$D$2004=$D666)*($C$5:$C$2004="Split")*($B$5:$B$2004&lt;=Dashboard!$C$2)*($B$5:$B$2004&gt;$B666),$J$5:$J$2004,1)),1))</f>
        <v/>
      </c>
      <c r="V666" s="79">
        <f t="shared" si="10"/>
        <v>0</v>
      </c>
      <c r="W666" s="79" t="str">
        <f t="array" ref="W666">IF($B666="","",IF(INDEX('Your Portfolio Holdings'!$BW$7:$BW$156,match($D666,'Your Portfolio Holdings'!$B$7:$B$156,0),0)&gt;0,PRODUCT(IF(($D$5:$D$2004=$D666)*($C$5:$C$2004="Split")*($B$5:$B$2004&lt;=Dashboard!$C$54)*($B$5:$B$2004&gt;$B666),$J$5:$J$2004,1)),1))</f>
        <v/>
      </c>
      <c r="X666" s="79">
        <f t="shared" si="11"/>
        <v>0</v>
      </c>
      <c r="Y666" s="79" t="str">
        <f t="array" ref="Y666">IF($B666="","",IF(INDEX('Your Portfolio Holdings'!$BW$7:$BW$156,match($D666,'Your Portfolio Holdings'!$B$7:$B$156,0),0)&gt;0,PRODUCT(IF(($D$5:$D$2004=$D666)*($C$5:$C$2004="Split")*($B$5:$B$2004&lt;=Dashboard!$C$55)*($B$5:$B$2004&gt;$B666),$J$5:$J$2004,1)),1))</f>
        <v/>
      </c>
      <c r="Z666" s="79">
        <f t="shared" si="12"/>
        <v>0</v>
      </c>
      <c r="AA666" s="79" t="str">
        <f>IF($B665="","",IF(AND($B666&gt;Dashboard!$C$54,$B666&lt;=Dashboard!$C$55,OR($C666="Buy",$C666="Sell",$C666="Dividend",$C666="Return of capital")),MAX(AA$5:AA665)+1,0))</f>
        <v/>
      </c>
      <c r="AB666" s="79" t="str">
        <f>if($B666="","",if($L666=Dashboard!$C$3,"n/a","Currency:"&amp;$L666&amp;Dashboard!$C$3))</f>
        <v/>
      </c>
      <c r="AC666" s="88" t="str">
        <f t="shared" si="13"/>
        <v/>
      </c>
      <c r="AD666" s="89">
        <f t="shared" si="14"/>
        <v>0</v>
      </c>
      <c r="AE666" s="90">
        <f t="shared" si="15"/>
        <v>0</v>
      </c>
    </row>
    <row r="667">
      <c r="A667" s="1"/>
      <c r="B667" s="404"/>
      <c r="C667" s="405"/>
      <c r="D667" s="405"/>
      <c r="E667" s="405"/>
      <c r="F667" s="406"/>
      <c r="G667" s="44">
        <f t="shared" si="1"/>
        <v>0</v>
      </c>
      <c r="H667" s="93"/>
      <c r="I667" s="92"/>
      <c r="J667" s="95"/>
      <c r="K667" s="1"/>
      <c r="L667" s="50" t="str">
        <f t="array" ref="L667">if($B667="","",index(Setup!$C$52:$C$201,match($D667,Setup!$B$52:$B$201,0),0))</f>
        <v/>
      </c>
      <c r="M667" s="52" t="str">
        <f t="shared" si="2"/>
        <v/>
      </c>
      <c r="N667" s="58">
        <f t="shared" si="3"/>
        <v>0</v>
      </c>
      <c r="O667" s="64" t="str">
        <f t="shared" si="4"/>
        <v/>
      </c>
      <c r="P667" s="64">
        <f t="shared" si="5"/>
        <v>0</v>
      </c>
      <c r="Q667" s="64">
        <f t="shared" si="6"/>
        <v>0</v>
      </c>
      <c r="R667" s="68">
        <f t="shared" si="7"/>
        <v>0</v>
      </c>
      <c r="S667" s="68">
        <f t="shared" si="8"/>
        <v>0</v>
      </c>
      <c r="T667" s="71" t="str">
        <f t="shared" si="9"/>
        <v/>
      </c>
      <c r="U667" s="79" t="str">
        <f t="array" ref="U667">IF($B667="","",IF(INDEX('Your Portfolio Holdings'!$BW$7:$BW$156,match($D667,'Your Portfolio Holdings'!$B$7:$B$156,0),0)&gt;0,PRODUCT(IF(($D$5:$D$2004=$D667)*($C$5:$C$2004="Split")*($B$5:$B$2004&lt;=Dashboard!$C$2)*($B$5:$B$2004&gt;$B667),$J$5:$J$2004,1)),1))</f>
        <v/>
      </c>
      <c r="V667" s="79">
        <f t="shared" si="10"/>
        <v>0</v>
      </c>
      <c r="W667" s="79" t="str">
        <f t="array" ref="W667">IF($B667="","",IF(INDEX('Your Portfolio Holdings'!$BW$7:$BW$156,match($D667,'Your Portfolio Holdings'!$B$7:$B$156,0),0)&gt;0,PRODUCT(IF(($D$5:$D$2004=$D667)*($C$5:$C$2004="Split")*($B$5:$B$2004&lt;=Dashboard!$C$54)*($B$5:$B$2004&gt;$B667),$J$5:$J$2004,1)),1))</f>
        <v/>
      </c>
      <c r="X667" s="79">
        <f t="shared" si="11"/>
        <v>0</v>
      </c>
      <c r="Y667" s="79" t="str">
        <f t="array" ref="Y667">IF($B667="","",IF(INDEX('Your Portfolio Holdings'!$BW$7:$BW$156,match($D667,'Your Portfolio Holdings'!$B$7:$B$156,0),0)&gt;0,PRODUCT(IF(($D$5:$D$2004=$D667)*($C$5:$C$2004="Split")*($B$5:$B$2004&lt;=Dashboard!$C$55)*($B$5:$B$2004&gt;$B667),$J$5:$J$2004,1)),1))</f>
        <v/>
      </c>
      <c r="Z667" s="79">
        <f t="shared" si="12"/>
        <v>0</v>
      </c>
      <c r="AA667" s="79" t="str">
        <f>IF($B666="","",IF(AND($B667&gt;Dashboard!$C$54,$B667&lt;=Dashboard!$C$55,OR($C667="Buy",$C667="Sell",$C667="Dividend",$C667="Return of capital")),MAX(AA$5:AA666)+1,0))</f>
        <v/>
      </c>
      <c r="AB667" s="79" t="str">
        <f>if($B667="","",if($L667=Dashboard!$C$3,"n/a","Currency:"&amp;$L667&amp;Dashboard!$C$3))</f>
        <v/>
      </c>
      <c r="AC667" s="88" t="str">
        <f t="shared" si="13"/>
        <v/>
      </c>
      <c r="AD667" s="89">
        <f t="shared" si="14"/>
        <v>0</v>
      </c>
      <c r="AE667" s="90">
        <f t="shared" si="15"/>
        <v>0</v>
      </c>
    </row>
    <row r="668">
      <c r="A668" s="1"/>
      <c r="B668" s="404"/>
      <c r="C668" s="405"/>
      <c r="D668" s="405"/>
      <c r="E668" s="405"/>
      <c r="F668" s="406"/>
      <c r="G668" s="44">
        <f t="shared" si="1"/>
        <v>0</v>
      </c>
      <c r="H668" s="93"/>
      <c r="I668" s="92"/>
      <c r="J668" s="95"/>
      <c r="K668" s="1"/>
      <c r="L668" s="50" t="str">
        <f t="array" ref="L668">if($B668="","",index(Setup!$C$52:$C$201,match($D668,Setup!$B$52:$B$201,0),0))</f>
        <v/>
      </c>
      <c r="M668" s="52" t="str">
        <f t="shared" si="2"/>
        <v/>
      </c>
      <c r="N668" s="58">
        <f t="shared" si="3"/>
        <v>0</v>
      </c>
      <c r="O668" s="64" t="str">
        <f t="shared" si="4"/>
        <v/>
      </c>
      <c r="P668" s="64">
        <f t="shared" si="5"/>
        <v>0</v>
      </c>
      <c r="Q668" s="64">
        <f t="shared" si="6"/>
        <v>0</v>
      </c>
      <c r="R668" s="68">
        <f t="shared" si="7"/>
        <v>0</v>
      </c>
      <c r="S668" s="68">
        <f t="shared" si="8"/>
        <v>0</v>
      </c>
      <c r="T668" s="71" t="str">
        <f t="shared" si="9"/>
        <v/>
      </c>
      <c r="U668" s="79" t="str">
        <f t="array" ref="U668">IF($B668="","",IF(INDEX('Your Portfolio Holdings'!$BW$7:$BW$156,match($D668,'Your Portfolio Holdings'!$B$7:$B$156,0),0)&gt;0,PRODUCT(IF(($D$5:$D$2004=$D668)*($C$5:$C$2004="Split")*($B$5:$B$2004&lt;=Dashboard!$C$2)*($B$5:$B$2004&gt;$B668),$J$5:$J$2004,1)),1))</f>
        <v/>
      </c>
      <c r="V668" s="79">
        <f t="shared" si="10"/>
        <v>0</v>
      </c>
      <c r="W668" s="79" t="str">
        <f t="array" ref="W668">IF($B668="","",IF(INDEX('Your Portfolio Holdings'!$BW$7:$BW$156,match($D668,'Your Portfolio Holdings'!$B$7:$B$156,0),0)&gt;0,PRODUCT(IF(($D$5:$D$2004=$D668)*($C$5:$C$2004="Split")*($B$5:$B$2004&lt;=Dashboard!$C$54)*($B$5:$B$2004&gt;$B668),$J$5:$J$2004,1)),1))</f>
        <v/>
      </c>
      <c r="X668" s="79">
        <f t="shared" si="11"/>
        <v>0</v>
      </c>
      <c r="Y668" s="79" t="str">
        <f t="array" ref="Y668">IF($B668="","",IF(INDEX('Your Portfolio Holdings'!$BW$7:$BW$156,match($D668,'Your Portfolio Holdings'!$B$7:$B$156,0),0)&gt;0,PRODUCT(IF(($D$5:$D$2004=$D668)*($C$5:$C$2004="Split")*($B$5:$B$2004&lt;=Dashboard!$C$55)*($B$5:$B$2004&gt;$B668),$J$5:$J$2004,1)),1))</f>
        <v/>
      </c>
      <c r="Z668" s="79">
        <f t="shared" si="12"/>
        <v>0</v>
      </c>
      <c r="AA668" s="79" t="str">
        <f>IF($B667="","",IF(AND($B668&gt;Dashboard!$C$54,$B668&lt;=Dashboard!$C$55,OR($C668="Buy",$C668="Sell",$C668="Dividend",$C668="Return of capital")),MAX(AA$5:AA667)+1,0))</f>
        <v/>
      </c>
      <c r="AB668" s="79" t="str">
        <f>if($B668="","",if($L668=Dashboard!$C$3,"n/a","Currency:"&amp;$L668&amp;Dashboard!$C$3))</f>
        <v/>
      </c>
      <c r="AC668" s="88" t="str">
        <f t="shared" si="13"/>
        <v/>
      </c>
      <c r="AD668" s="89">
        <f t="shared" si="14"/>
        <v>0</v>
      </c>
      <c r="AE668" s="90">
        <f t="shared" si="15"/>
        <v>0</v>
      </c>
    </row>
    <row r="669">
      <c r="A669" s="1"/>
      <c r="B669" s="404"/>
      <c r="C669" s="405"/>
      <c r="D669" s="405"/>
      <c r="E669" s="405"/>
      <c r="F669" s="406"/>
      <c r="G669" s="44">
        <f t="shared" si="1"/>
        <v>0</v>
      </c>
      <c r="H669" s="93"/>
      <c r="I669" s="92"/>
      <c r="J669" s="95"/>
      <c r="K669" s="1"/>
      <c r="L669" s="50" t="str">
        <f t="array" ref="L669">if($B669="","",index(Setup!$C$52:$C$201,match($D669,Setup!$B$52:$B$201,0),0))</f>
        <v/>
      </c>
      <c r="M669" s="52" t="str">
        <f t="shared" si="2"/>
        <v/>
      </c>
      <c r="N669" s="58">
        <f t="shared" si="3"/>
        <v>0</v>
      </c>
      <c r="O669" s="64" t="str">
        <f t="shared" si="4"/>
        <v/>
      </c>
      <c r="P669" s="64">
        <f t="shared" si="5"/>
        <v>0</v>
      </c>
      <c r="Q669" s="64">
        <f t="shared" si="6"/>
        <v>0</v>
      </c>
      <c r="R669" s="68">
        <f t="shared" si="7"/>
        <v>0</v>
      </c>
      <c r="S669" s="68">
        <f t="shared" si="8"/>
        <v>0</v>
      </c>
      <c r="T669" s="71" t="str">
        <f t="shared" si="9"/>
        <v/>
      </c>
      <c r="U669" s="79" t="str">
        <f t="array" ref="U669">IF($B669="","",IF(INDEX('Your Portfolio Holdings'!$BW$7:$BW$156,match($D669,'Your Portfolio Holdings'!$B$7:$B$156,0),0)&gt;0,PRODUCT(IF(($D$5:$D$2004=$D669)*($C$5:$C$2004="Split")*($B$5:$B$2004&lt;=Dashboard!$C$2)*($B$5:$B$2004&gt;$B669),$J$5:$J$2004,1)),1))</f>
        <v/>
      </c>
      <c r="V669" s="79">
        <f t="shared" si="10"/>
        <v>0</v>
      </c>
      <c r="W669" s="79" t="str">
        <f t="array" ref="W669">IF($B669="","",IF(INDEX('Your Portfolio Holdings'!$BW$7:$BW$156,match($D669,'Your Portfolio Holdings'!$B$7:$B$156,0),0)&gt;0,PRODUCT(IF(($D$5:$D$2004=$D669)*($C$5:$C$2004="Split")*($B$5:$B$2004&lt;=Dashboard!$C$54)*($B$5:$B$2004&gt;$B669),$J$5:$J$2004,1)),1))</f>
        <v/>
      </c>
      <c r="X669" s="79">
        <f t="shared" si="11"/>
        <v>0</v>
      </c>
      <c r="Y669" s="79" t="str">
        <f t="array" ref="Y669">IF($B669="","",IF(INDEX('Your Portfolio Holdings'!$BW$7:$BW$156,match($D669,'Your Portfolio Holdings'!$B$7:$B$156,0),0)&gt;0,PRODUCT(IF(($D$5:$D$2004=$D669)*($C$5:$C$2004="Split")*($B$5:$B$2004&lt;=Dashboard!$C$55)*($B$5:$B$2004&gt;$B669),$J$5:$J$2004,1)),1))</f>
        <v/>
      </c>
      <c r="Z669" s="79">
        <f t="shared" si="12"/>
        <v>0</v>
      </c>
      <c r="AA669" s="79" t="str">
        <f>IF($B668="","",IF(AND($B669&gt;Dashboard!$C$54,$B669&lt;=Dashboard!$C$55,OR($C669="Buy",$C669="Sell",$C669="Dividend",$C669="Return of capital")),MAX(AA$5:AA668)+1,0))</f>
        <v/>
      </c>
      <c r="AB669" s="79" t="str">
        <f>if($B669="","",if($L669=Dashboard!$C$3,"n/a","Currency:"&amp;$L669&amp;Dashboard!$C$3))</f>
        <v/>
      </c>
      <c r="AC669" s="88" t="str">
        <f t="shared" si="13"/>
        <v/>
      </c>
      <c r="AD669" s="89">
        <f t="shared" si="14"/>
        <v>0</v>
      </c>
      <c r="AE669" s="90">
        <f t="shared" si="15"/>
        <v>0</v>
      </c>
    </row>
    <row r="670">
      <c r="A670" s="1"/>
      <c r="B670" s="404"/>
      <c r="C670" s="405"/>
      <c r="D670" s="405"/>
      <c r="E670" s="405"/>
      <c r="F670" s="406"/>
      <c r="G670" s="44">
        <f t="shared" si="1"/>
        <v>0</v>
      </c>
      <c r="H670" s="93"/>
      <c r="I670" s="92"/>
      <c r="J670" s="95"/>
      <c r="K670" s="1"/>
      <c r="L670" s="50" t="str">
        <f t="array" ref="L670">if($B670="","",index(Setup!$C$52:$C$201,match($D670,Setup!$B$52:$B$201,0),0))</f>
        <v/>
      </c>
      <c r="M670" s="52" t="str">
        <f t="shared" si="2"/>
        <v/>
      </c>
      <c r="N670" s="58">
        <f t="shared" si="3"/>
        <v>0</v>
      </c>
      <c r="O670" s="64" t="str">
        <f t="shared" si="4"/>
        <v/>
      </c>
      <c r="P670" s="64">
        <f t="shared" si="5"/>
        <v>0</v>
      </c>
      <c r="Q670" s="64">
        <f t="shared" si="6"/>
        <v>0</v>
      </c>
      <c r="R670" s="68">
        <f t="shared" si="7"/>
        <v>0</v>
      </c>
      <c r="S670" s="68">
        <f t="shared" si="8"/>
        <v>0</v>
      </c>
      <c r="T670" s="71" t="str">
        <f t="shared" si="9"/>
        <v/>
      </c>
      <c r="U670" s="79" t="str">
        <f t="array" ref="U670">IF($B670="","",IF(INDEX('Your Portfolio Holdings'!$BW$7:$BW$156,match($D670,'Your Portfolio Holdings'!$B$7:$B$156,0),0)&gt;0,PRODUCT(IF(($D$5:$D$2004=$D670)*($C$5:$C$2004="Split")*($B$5:$B$2004&lt;=Dashboard!$C$2)*($B$5:$B$2004&gt;$B670),$J$5:$J$2004,1)),1))</f>
        <v/>
      </c>
      <c r="V670" s="79">
        <f t="shared" si="10"/>
        <v>0</v>
      </c>
      <c r="W670" s="79" t="str">
        <f t="array" ref="W670">IF($B670="","",IF(INDEX('Your Portfolio Holdings'!$BW$7:$BW$156,match($D670,'Your Portfolio Holdings'!$B$7:$B$156,0),0)&gt;0,PRODUCT(IF(($D$5:$D$2004=$D670)*($C$5:$C$2004="Split")*($B$5:$B$2004&lt;=Dashboard!$C$54)*($B$5:$B$2004&gt;$B670),$J$5:$J$2004,1)),1))</f>
        <v/>
      </c>
      <c r="X670" s="79">
        <f t="shared" si="11"/>
        <v>0</v>
      </c>
      <c r="Y670" s="79" t="str">
        <f t="array" ref="Y670">IF($B670="","",IF(INDEX('Your Portfolio Holdings'!$BW$7:$BW$156,match($D670,'Your Portfolio Holdings'!$B$7:$B$156,0),0)&gt;0,PRODUCT(IF(($D$5:$D$2004=$D670)*($C$5:$C$2004="Split")*($B$5:$B$2004&lt;=Dashboard!$C$55)*($B$5:$B$2004&gt;$B670),$J$5:$J$2004,1)),1))</f>
        <v/>
      </c>
      <c r="Z670" s="79">
        <f t="shared" si="12"/>
        <v>0</v>
      </c>
      <c r="AA670" s="79" t="str">
        <f>IF($B669="","",IF(AND($B670&gt;Dashboard!$C$54,$B670&lt;=Dashboard!$C$55,OR($C670="Buy",$C670="Sell",$C670="Dividend",$C670="Return of capital")),MAX(AA$5:AA669)+1,0))</f>
        <v/>
      </c>
      <c r="AB670" s="79" t="str">
        <f>if($B670="","",if($L670=Dashboard!$C$3,"n/a","Currency:"&amp;$L670&amp;Dashboard!$C$3))</f>
        <v/>
      </c>
      <c r="AC670" s="88" t="str">
        <f t="shared" si="13"/>
        <v/>
      </c>
      <c r="AD670" s="89">
        <f t="shared" si="14"/>
        <v>0</v>
      </c>
      <c r="AE670" s="90">
        <f t="shared" si="15"/>
        <v>0</v>
      </c>
    </row>
    <row r="671">
      <c r="A671" s="1"/>
      <c r="B671" s="404"/>
      <c r="C671" s="405"/>
      <c r="D671" s="405"/>
      <c r="E671" s="405"/>
      <c r="F671" s="406"/>
      <c r="G671" s="44">
        <f t="shared" si="1"/>
        <v>0</v>
      </c>
      <c r="H671" s="93"/>
      <c r="I671" s="92"/>
      <c r="J671" s="95"/>
      <c r="K671" s="1"/>
      <c r="L671" s="50" t="str">
        <f t="array" ref="L671">if($B671="","",index(Setup!$C$52:$C$201,match($D671,Setup!$B$52:$B$201,0),0))</f>
        <v/>
      </c>
      <c r="M671" s="52" t="str">
        <f t="shared" si="2"/>
        <v/>
      </c>
      <c r="N671" s="58">
        <f t="shared" si="3"/>
        <v>0</v>
      </c>
      <c r="O671" s="64" t="str">
        <f t="shared" si="4"/>
        <v/>
      </c>
      <c r="P671" s="64">
        <f t="shared" si="5"/>
        <v>0</v>
      </c>
      <c r="Q671" s="64">
        <f t="shared" si="6"/>
        <v>0</v>
      </c>
      <c r="R671" s="68">
        <f t="shared" si="7"/>
        <v>0</v>
      </c>
      <c r="S671" s="68">
        <f t="shared" si="8"/>
        <v>0</v>
      </c>
      <c r="T671" s="71" t="str">
        <f t="shared" si="9"/>
        <v/>
      </c>
      <c r="U671" s="79" t="str">
        <f t="array" ref="U671">IF($B671="","",IF(INDEX('Your Portfolio Holdings'!$BW$7:$BW$156,match($D671,'Your Portfolio Holdings'!$B$7:$B$156,0),0)&gt;0,PRODUCT(IF(($D$5:$D$2004=$D671)*($C$5:$C$2004="Split")*($B$5:$B$2004&lt;=Dashboard!$C$2)*($B$5:$B$2004&gt;$B671),$J$5:$J$2004,1)),1))</f>
        <v/>
      </c>
      <c r="V671" s="79">
        <f t="shared" si="10"/>
        <v>0</v>
      </c>
      <c r="W671" s="79" t="str">
        <f t="array" ref="W671">IF($B671="","",IF(INDEX('Your Portfolio Holdings'!$BW$7:$BW$156,match($D671,'Your Portfolio Holdings'!$B$7:$B$156,0),0)&gt;0,PRODUCT(IF(($D$5:$D$2004=$D671)*($C$5:$C$2004="Split")*($B$5:$B$2004&lt;=Dashboard!$C$54)*($B$5:$B$2004&gt;$B671),$J$5:$J$2004,1)),1))</f>
        <v/>
      </c>
      <c r="X671" s="79">
        <f t="shared" si="11"/>
        <v>0</v>
      </c>
      <c r="Y671" s="79" t="str">
        <f t="array" ref="Y671">IF($B671="","",IF(INDEX('Your Portfolio Holdings'!$BW$7:$BW$156,match($D671,'Your Portfolio Holdings'!$B$7:$B$156,0),0)&gt;0,PRODUCT(IF(($D$5:$D$2004=$D671)*($C$5:$C$2004="Split")*($B$5:$B$2004&lt;=Dashboard!$C$55)*($B$5:$B$2004&gt;$B671),$J$5:$J$2004,1)),1))</f>
        <v/>
      </c>
      <c r="Z671" s="79">
        <f t="shared" si="12"/>
        <v>0</v>
      </c>
      <c r="AA671" s="79" t="str">
        <f>IF($B670="","",IF(AND($B671&gt;Dashboard!$C$54,$B671&lt;=Dashboard!$C$55,OR($C671="Buy",$C671="Sell",$C671="Dividend",$C671="Return of capital")),MAX(AA$5:AA670)+1,0))</f>
        <v/>
      </c>
      <c r="AB671" s="79" t="str">
        <f>if($B671="","",if($L671=Dashboard!$C$3,"n/a","Currency:"&amp;$L671&amp;Dashboard!$C$3))</f>
        <v/>
      </c>
      <c r="AC671" s="88" t="str">
        <f t="shared" si="13"/>
        <v/>
      </c>
      <c r="AD671" s="89">
        <f t="shared" si="14"/>
        <v>0</v>
      </c>
      <c r="AE671" s="90">
        <f t="shared" si="15"/>
        <v>0</v>
      </c>
    </row>
    <row r="672">
      <c r="A672" s="1"/>
      <c r="B672" s="404"/>
      <c r="C672" s="405"/>
      <c r="D672" s="405"/>
      <c r="E672" s="405"/>
      <c r="F672" s="406"/>
      <c r="G672" s="44">
        <f t="shared" si="1"/>
        <v>0</v>
      </c>
      <c r="H672" s="93"/>
      <c r="I672" s="92"/>
      <c r="J672" s="95"/>
      <c r="K672" s="1"/>
      <c r="L672" s="50" t="str">
        <f t="array" ref="L672">if($B672="","",index(Setup!$C$52:$C$201,match($D672,Setup!$B$52:$B$201,0),0))</f>
        <v/>
      </c>
      <c r="M672" s="52" t="str">
        <f t="shared" si="2"/>
        <v/>
      </c>
      <c r="N672" s="58">
        <f t="shared" si="3"/>
        <v>0</v>
      </c>
      <c r="O672" s="64" t="str">
        <f t="shared" si="4"/>
        <v/>
      </c>
      <c r="P672" s="64">
        <f t="shared" si="5"/>
        <v>0</v>
      </c>
      <c r="Q672" s="64">
        <f t="shared" si="6"/>
        <v>0</v>
      </c>
      <c r="R672" s="68">
        <f t="shared" si="7"/>
        <v>0</v>
      </c>
      <c r="S672" s="68">
        <f t="shared" si="8"/>
        <v>0</v>
      </c>
      <c r="T672" s="71" t="str">
        <f t="shared" si="9"/>
        <v/>
      </c>
      <c r="U672" s="79" t="str">
        <f t="array" ref="U672">IF($B672="","",IF(INDEX('Your Portfolio Holdings'!$BW$7:$BW$156,match($D672,'Your Portfolio Holdings'!$B$7:$B$156,0),0)&gt;0,PRODUCT(IF(($D$5:$D$2004=$D672)*($C$5:$C$2004="Split")*($B$5:$B$2004&lt;=Dashboard!$C$2)*($B$5:$B$2004&gt;$B672),$J$5:$J$2004,1)),1))</f>
        <v/>
      </c>
      <c r="V672" s="79">
        <f t="shared" si="10"/>
        <v>0</v>
      </c>
      <c r="W672" s="79" t="str">
        <f t="array" ref="W672">IF($B672="","",IF(INDEX('Your Portfolio Holdings'!$BW$7:$BW$156,match($D672,'Your Portfolio Holdings'!$B$7:$B$156,0),0)&gt;0,PRODUCT(IF(($D$5:$D$2004=$D672)*($C$5:$C$2004="Split")*($B$5:$B$2004&lt;=Dashboard!$C$54)*($B$5:$B$2004&gt;$B672),$J$5:$J$2004,1)),1))</f>
        <v/>
      </c>
      <c r="X672" s="79">
        <f t="shared" si="11"/>
        <v>0</v>
      </c>
      <c r="Y672" s="79" t="str">
        <f t="array" ref="Y672">IF($B672="","",IF(INDEX('Your Portfolio Holdings'!$BW$7:$BW$156,match($D672,'Your Portfolio Holdings'!$B$7:$B$156,0),0)&gt;0,PRODUCT(IF(($D$5:$D$2004=$D672)*($C$5:$C$2004="Split")*($B$5:$B$2004&lt;=Dashboard!$C$55)*($B$5:$B$2004&gt;$B672),$J$5:$J$2004,1)),1))</f>
        <v/>
      </c>
      <c r="Z672" s="79">
        <f t="shared" si="12"/>
        <v>0</v>
      </c>
      <c r="AA672" s="79" t="str">
        <f>IF($B671="","",IF(AND($B672&gt;Dashboard!$C$54,$B672&lt;=Dashboard!$C$55,OR($C672="Buy",$C672="Sell",$C672="Dividend",$C672="Return of capital")),MAX(AA$5:AA671)+1,0))</f>
        <v/>
      </c>
      <c r="AB672" s="79" t="str">
        <f>if($B672="","",if($L672=Dashboard!$C$3,"n/a","Currency:"&amp;$L672&amp;Dashboard!$C$3))</f>
        <v/>
      </c>
      <c r="AC672" s="88" t="str">
        <f t="shared" si="13"/>
        <v/>
      </c>
      <c r="AD672" s="89">
        <f t="shared" si="14"/>
        <v>0</v>
      </c>
      <c r="AE672" s="90">
        <f t="shared" si="15"/>
        <v>0</v>
      </c>
    </row>
    <row r="673">
      <c r="A673" s="1"/>
      <c r="B673" s="404"/>
      <c r="C673" s="405"/>
      <c r="D673" s="405"/>
      <c r="E673" s="405"/>
      <c r="F673" s="406"/>
      <c r="G673" s="44">
        <f t="shared" si="1"/>
        <v>0</v>
      </c>
      <c r="H673" s="93"/>
      <c r="I673" s="92"/>
      <c r="J673" s="95"/>
      <c r="K673" s="1"/>
      <c r="L673" s="50" t="str">
        <f t="array" ref="L673">if($B673="","",index(Setup!$C$52:$C$201,match($D673,Setup!$B$52:$B$201,0),0))</f>
        <v/>
      </c>
      <c r="M673" s="52" t="str">
        <f t="shared" si="2"/>
        <v/>
      </c>
      <c r="N673" s="58">
        <f t="shared" si="3"/>
        <v>0</v>
      </c>
      <c r="O673" s="64" t="str">
        <f t="shared" si="4"/>
        <v/>
      </c>
      <c r="P673" s="64">
        <f t="shared" si="5"/>
        <v>0</v>
      </c>
      <c r="Q673" s="64">
        <f t="shared" si="6"/>
        <v>0</v>
      </c>
      <c r="R673" s="68">
        <f t="shared" si="7"/>
        <v>0</v>
      </c>
      <c r="S673" s="68">
        <f t="shared" si="8"/>
        <v>0</v>
      </c>
      <c r="T673" s="71" t="str">
        <f t="shared" si="9"/>
        <v/>
      </c>
      <c r="U673" s="79" t="str">
        <f t="array" ref="U673">IF($B673="","",IF(INDEX('Your Portfolio Holdings'!$BW$7:$BW$156,match($D673,'Your Portfolio Holdings'!$B$7:$B$156,0),0)&gt;0,PRODUCT(IF(($D$5:$D$2004=$D673)*($C$5:$C$2004="Split")*($B$5:$B$2004&lt;=Dashboard!$C$2)*($B$5:$B$2004&gt;$B673),$J$5:$J$2004,1)),1))</f>
        <v/>
      </c>
      <c r="V673" s="79">
        <f t="shared" si="10"/>
        <v>0</v>
      </c>
      <c r="W673" s="79" t="str">
        <f t="array" ref="W673">IF($B673="","",IF(INDEX('Your Portfolio Holdings'!$BW$7:$BW$156,match($D673,'Your Portfolio Holdings'!$B$7:$B$156,0),0)&gt;0,PRODUCT(IF(($D$5:$D$2004=$D673)*($C$5:$C$2004="Split")*($B$5:$B$2004&lt;=Dashboard!$C$54)*($B$5:$B$2004&gt;$B673),$J$5:$J$2004,1)),1))</f>
        <v/>
      </c>
      <c r="X673" s="79">
        <f t="shared" si="11"/>
        <v>0</v>
      </c>
      <c r="Y673" s="79" t="str">
        <f t="array" ref="Y673">IF($B673="","",IF(INDEX('Your Portfolio Holdings'!$BW$7:$BW$156,match($D673,'Your Portfolio Holdings'!$B$7:$B$156,0),0)&gt;0,PRODUCT(IF(($D$5:$D$2004=$D673)*($C$5:$C$2004="Split")*($B$5:$B$2004&lt;=Dashboard!$C$55)*($B$5:$B$2004&gt;$B673),$J$5:$J$2004,1)),1))</f>
        <v/>
      </c>
      <c r="Z673" s="79">
        <f t="shared" si="12"/>
        <v>0</v>
      </c>
      <c r="AA673" s="79" t="str">
        <f>IF($B672="","",IF(AND($B673&gt;Dashboard!$C$54,$B673&lt;=Dashboard!$C$55,OR($C673="Buy",$C673="Sell",$C673="Dividend",$C673="Return of capital")),MAX(AA$5:AA672)+1,0))</f>
        <v/>
      </c>
      <c r="AB673" s="79" t="str">
        <f>if($B673="","",if($L673=Dashboard!$C$3,"n/a","Currency:"&amp;$L673&amp;Dashboard!$C$3))</f>
        <v/>
      </c>
      <c r="AC673" s="88" t="str">
        <f t="shared" si="13"/>
        <v/>
      </c>
      <c r="AD673" s="89">
        <f t="shared" si="14"/>
        <v>0</v>
      </c>
      <c r="AE673" s="90">
        <f t="shared" si="15"/>
        <v>0</v>
      </c>
    </row>
    <row r="674">
      <c r="A674" s="1"/>
      <c r="B674" s="404"/>
      <c r="C674" s="405"/>
      <c r="D674" s="405"/>
      <c r="E674" s="405"/>
      <c r="F674" s="406"/>
      <c r="G674" s="44">
        <f t="shared" si="1"/>
        <v>0</v>
      </c>
      <c r="H674" s="93"/>
      <c r="I674" s="92"/>
      <c r="J674" s="95"/>
      <c r="K674" s="1"/>
      <c r="L674" s="50" t="str">
        <f t="array" ref="L674">if($B674="","",index(Setup!$C$52:$C$201,match($D674,Setup!$B$52:$B$201,0),0))</f>
        <v/>
      </c>
      <c r="M674" s="52" t="str">
        <f t="shared" si="2"/>
        <v/>
      </c>
      <c r="N674" s="58">
        <f t="shared" si="3"/>
        <v>0</v>
      </c>
      <c r="O674" s="64" t="str">
        <f t="shared" si="4"/>
        <v/>
      </c>
      <c r="P674" s="64">
        <f t="shared" si="5"/>
        <v>0</v>
      </c>
      <c r="Q674" s="64">
        <f t="shared" si="6"/>
        <v>0</v>
      </c>
      <c r="R674" s="68">
        <f t="shared" si="7"/>
        <v>0</v>
      </c>
      <c r="S674" s="68">
        <f t="shared" si="8"/>
        <v>0</v>
      </c>
      <c r="T674" s="71" t="str">
        <f t="shared" si="9"/>
        <v/>
      </c>
      <c r="U674" s="79" t="str">
        <f t="array" ref="U674">IF($B674="","",IF(INDEX('Your Portfolio Holdings'!$BW$7:$BW$156,match($D674,'Your Portfolio Holdings'!$B$7:$B$156,0),0)&gt;0,PRODUCT(IF(($D$5:$D$2004=$D674)*($C$5:$C$2004="Split")*($B$5:$B$2004&lt;=Dashboard!$C$2)*($B$5:$B$2004&gt;$B674),$J$5:$J$2004,1)),1))</f>
        <v/>
      </c>
      <c r="V674" s="79">
        <f t="shared" si="10"/>
        <v>0</v>
      </c>
      <c r="W674" s="79" t="str">
        <f t="array" ref="W674">IF($B674="","",IF(INDEX('Your Portfolio Holdings'!$BW$7:$BW$156,match($D674,'Your Portfolio Holdings'!$B$7:$B$156,0),0)&gt;0,PRODUCT(IF(($D$5:$D$2004=$D674)*($C$5:$C$2004="Split")*($B$5:$B$2004&lt;=Dashboard!$C$54)*($B$5:$B$2004&gt;$B674),$J$5:$J$2004,1)),1))</f>
        <v/>
      </c>
      <c r="X674" s="79">
        <f t="shared" si="11"/>
        <v>0</v>
      </c>
      <c r="Y674" s="79" t="str">
        <f t="array" ref="Y674">IF($B674="","",IF(INDEX('Your Portfolio Holdings'!$BW$7:$BW$156,match($D674,'Your Portfolio Holdings'!$B$7:$B$156,0),0)&gt;0,PRODUCT(IF(($D$5:$D$2004=$D674)*($C$5:$C$2004="Split")*($B$5:$B$2004&lt;=Dashboard!$C$55)*($B$5:$B$2004&gt;$B674),$J$5:$J$2004,1)),1))</f>
        <v/>
      </c>
      <c r="Z674" s="79">
        <f t="shared" si="12"/>
        <v>0</v>
      </c>
      <c r="AA674" s="79" t="str">
        <f>IF($B673="","",IF(AND($B674&gt;Dashboard!$C$54,$B674&lt;=Dashboard!$C$55,OR($C674="Buy",$C674="Sell",$C674="Dividend",$C674="Return of capital")),MAX(AA$5:AA673)+1,0))</f>
        <v/>
      </c>
      <c r="AB674" s="79" t="str">
        <f>if($B674="","",if($L674=Dashboard!$C$3,"n/a","Currency:"&amp;$L674&amp;Dashboard!$C$3))</f>
        <v/>
      </c>
      <c r="AC674" s="88" t="str">
        <f t="shared" si="13"/>
        <v/>
      </c>
      <c r="AD674" s="89">
        <f t="shared" si="14"/>
        <v>0</v>
      </c>
      <c r="AE674" s="90">
        <f t="shared" si="15"/>
        <v>0</v>
      </c>
    </row>
    <row r="675">
      <c r="A675" s="1"/>
      <c r="B675" s="404"/>
      <c r="C675" s="405"/>
      <c r="D675" s="405"/>
      <c r="E675" s="405"/>
      <c r="F675" s="406"/>
      <c r="G675" s="44">
        <f t="shared" si="1"/>
        <v>0</v>
      </c>
      <c r="H675" s="93"/>
      <c r="I675" s="92"/>
      <c r="J675" s="95"/>
      <c r="K675" s="1"/>
      <c r="L675" s="50" t="str">
        <f t="array" ref="L675">if($B675="","",index(Setup!$C$52:$C$201,match($D675,Setup!$B$52:$B$201,0),0))</f>
        <v/>
      </c>
      <c r="M675" s="52" t="str">
        <f t="shared" si="2"/>
        <v/>
      </c>
      <c r="N675" s="58">
        <f t="shared" si="3"/>
        <v>0</v>
      </c>
      <c r="O675" s="64" t="str">
        <f t="shared" si="4"/>
        <v/>
      </c>
      <c r="P675" s="64">
        <f t="shared" si="5"/>
        <v>0</v>
      </c>
      <c r="Q675" s="64">
        <f t="shared" si="6"/>
        <v>0</v>
      </c>
      <c r="R675" s="68">
        <f t="shared" si="7"/>
        <v>0</v>
      </c>
      <c r="S675" s="68">
        <f t="shared" si="8"/>
        <v>0</v>
      </c>
      <c r="T675" s="71" t="str">
        <f t="shared" si="9"/>
        <v/>
      </c>
      <c r="U675" s="79" t="str">
        <f t="array" ref="U675">IF($B675="","",IF(INDEX('Your Portfolio Holdings'!$BW$7:$BW$156,match($D675,'Your Portfolio Holdings'!$B$7:$B$156,0),0)&gt;0,PRODUCT(IF(($D$5:$D$2004=$D675)*($C$5:$C$2004="Split")*($B$5:$B$2004&lt;=Dashboard!$C$2)*($B$5:$B$2004&gt;$B675),$J$5:$J$2004,1)),1))</f>
        <v/>
      </c>
      <c r="V675" s="79">
        <f t="shared" si="10"/>
        <v>0</v>
      </c>
      <c r="W675" s="79" t="str">
        <f t="array" ref="W675">IF($B675="","",IF(INDEX('Your Portfolio Holdings'!$BW$7:$BW$156,match($D675,'Your Portfolio Holdings'!$B$7:$B$156,0),0)&gt;0,PRODUCT(IF(($D$5:$D$2004=$D675)*($C$5:$C$2004="Split")*($B$5:$B$2004&lt;=Dashboard!$C$54)*($B$5:$B$2004&gt;$B675),$J$5:$J$2004,1)),1))</f>
        <v/>
      </c>
      <c r="X675" s="79">
        <f t="shared" si="11"/>
        <v>0</v>
      </c>
      <c r="Y675" s="79" t="str">
        <f t="array" ref="Y675">IF($B675="","",IF(INDEX('Your Portfolio Holdings'!$BW$7:$BW$156,match($D675,'Your Portfolio Holdings'!$B$7:$B$156,0),0)&gt;0,PRODUCT(IF(($D$5:$D$2004=$D675)*($C$5:$C$2004="Split")*($B$5:$B$2004&lt;=Dashboard!$C$55)*($B$5:$B$2004&gt;$B675),$J$5:$J$2004,1)),1))</f>
        <v/>
      </c>
      <c r="Z675" s="79">
        <f t="shared" si="12"/>
        <v>0</v>
      </c>
      <c r="AA675" s="79" t="str">
        <f>IF($B674="","",IF(AND($B675&gt;Dashboard!$C$54,$B675&lt;=Dashboard!$C$55,OR($C675="Buy",$C675="Sell",$C675="Dividend",$C675="Return of capital")),MAX(AA$5:AA674)+1,0))</f>
        <v/>
      </c>
      <c r="AB675" s="79" t="str">
        <f>if($B675="","",if($L675=Dashboard!$C$3,"n/a","Currency:"&amp;$L675&amp;Dashboard!$C$3))</f>
        <v/>
      </c>
      <c r="AC675" s="88" t="str">
        <f t="shared" si="13"/>
        <v/>
      </c>
      <c r="AD675" s="89">
        <f t="shared" si="14"/>
        <v>0</v>
      </c>
      <c r="AE675" s="90">
        <f t="shared" si="15"/>
        <v>0</v>
      </c>
    </row>
    <row r="676">
      <c r="A676" s="1"/>
      <c r="B676" s="404"/>
      <c r="C676" s="405"/>
      <c r="D676" s="405"/>
      <c r="E676" s="405"/>
      <c r="F676" s="406"/>
      <c r="G676" s="44">
        <f t="shared" si="1"/>
        <v>0</v>
      </c>
      <c r="H676" s="93"/>
      <c r="I676" s="92"/>
      <c r="J676" s="95"/>
      <c r="K676" s="1"/>
      <c r="L676" s="50" t="str">
        <f t="array" ref="L676">if($B676="","",index(Setup!$C$52:$C$201,match($D676,Setup!$B$52:$B$201,0),0))</f>
        <v/>
      </c>
      <c r="M676" s="52" t="str">
        <f t="shared" si="2"/>
        <v/>
      </c>
      <c r="N676" s="58">
        <f t="shared" si="3"/>
        <v>0</v>
      </c>
      <c r="O676" s="64" t="str">
        <f t="shared" si="4"/>
        <v/>
      </c>
      <c r="P676" s="64">
        <f t="shared" si="5"/>
        <v>0</v>
      </c>
      <c r="Q676" s="64">
        <f t="shared" si="6"/>
        <v>0</v>
      </c>
      <c r="R676" s="68">
        <f t="shared" si="7"/>
        <v>0</v>
      </c>
      <c r="S676" s="68">
        <f t="shared" si="8"/>
        <v>0</v>
      </c>
      <c r="T676" s="71" t="str">
        <f t="shared" si="9"/>
        <v/>
      </c>
      <c r="U676" s="79" t="str">
        <f t="array" ref="U676">IF($B676="","",IF(INDEX('Your Portfolio Holdings'!$BW$7:$BW$156,match($D676,'Your Portfolio Holdings'!$B$7:$B$156,0),0)&gt;0,PRODUCT(IF(($D$5:$D$2004=$D676)*($C$5:$C$2004="Split")*($B$5:$B$2004&lt;=Dashboard!$C$2)*($B$5:$B$2004&gt;$B676),$J$5:$J$2004,1)),1))</f>
        <v/>
      </c>
      <c r="V676" s="79">
        <f t="shared" si="10"/>
        <v>0</v>
      </c>
      <c r="W676" s="79" t="str">
        <f t="array" ref="W676">IF($B676="","",IF(INDEX('Your Portfolio Holdings'!$BW$7:$BW$156,match($D676,'Your Portfolio Holdings'!$B$7:$B$156,0),0)&gt;0,PRODUCT(IF(($D$5:$D$2004=$D676)*($C$5:$C$2004="Split")*($B$5:$B$2004&lt;=Dashboard!$C$54)*($B$5:$B$2004&gt;$B676),$J$5:$J$2004,1)),1))</f>
        <v/>
      </c>
      <c r="X676" s="79">
        <f t="shared" si="11"/>
        <v>0</v>
      </c>
      <c r="Y676" s="79" t="str">
        <f t="array" ref="Y676">IF($B676="","",IF(INDEX('Your Portfolio Holdings'!$BW$7:$BW$156,match($D676,'Your Portfolio Holdings'!$B$7:$B$156,0),0)&gt;0,PRODUCT(IF(($D$5:$D$2004=$D676)*($C$5:$C$2004="Split")*($B$5:$B$2004&lt;=Dashboard!$C$55)*($B$5:$B$2004&gt;$B676),$J$5:$J$2004,1)),1))</f>
        <v/>
      </c>
      <c r="Z676" s="79">
        <f t="shared" si="12"/>
        <v>0</v>
      </c>
      <c r="AA676" s="79" t="str">
        <f>IF($B675="","",IF(AND($B676&gt;Dashboard!$C$54,$B676&lt;=Dashboard!$C$55,OR($C676="Buy",$C676="Sell",$C676="Dividend",$C676="Return of capital")),MAX(AA$5:AA675)+1,0))</f>
        <v/>
      </c>
      <c r="AB676" s="79" t="str">
        <f>if($B676="","",if($L676=Dashboard!$C$3,"n/a","Currency:"&amp;$L676&amp;Dashboard!$C$3))</f>
        <v/>
      </c>
      <c r="AC676" s="88" t="str">
        <f t="shared" si="13"/>
        <v/>
      </c>
      <c r="AD676" s="89">
        <f t="shared" si="14"/>
        <v>0</v>
      </c>
      <c r="AE676" s="90">
        <f t="shared" si="15"/>
        <v>0</v>
      </c>
    </row>
    <row r="677">
      <c r="A677" s="1"/>
      <c r="B677" s="404"/>
      <c r="C677" s="405"/>
      <c r="D677" s="405"/>
      <c r="E677" s="405"/>
      <c r="F677" s="406"/>
      <c r="G677" s="44">
        <f t="shared" si="1"/>
        <v>0</v>
      </c>
      <c r="H677" s="93"/>
      <c r="I677" s="92"/>
      <c r="J677" s="95"/>
      <c r="K677" s="1"/>
      <c r="L677" s="50" t="str">
        <f t="array" ref="L677">if($B677="","",index(Setup!$C$52:$C$201,match($D677,Setup!$B$52:$B$201,0),0))</f>
        <v/>
      </c>
      <c r="M677" s="52" t="str">
        <f t="shared" si="2"/>
        <v/>
      </c>
      <c r="N677" s="58">
        <f t="shared" si="3"/>
        <v>0</v>
      </c>
      <c r="O677" s="64" t="str">
        <f t="shared" si="4"/>
        <v/>
      </c>
      <c r="P677" s="64">
        <f t="shared" si="5"/>
        <v>0</v>
      </c>
      <c r="Q677" s="64">
        <f t="shared" si="6"/>
        <v>0</v>
      </c>
      <c r="R677" s="68">
        <f t="shared" si="7"/>
        <v>0</v>
      </c>
      <c r="S677" s="68">
        <f t="shared" si="8"/>
        <v>0</v>
      </c>
      <c r="T677" s="71" t="str">
        <f t="shared" si="9"/>
        <v/>
      </c>
      <c r="U677" s="79" t="str">
        <f t="array" ref="U677">IF($B677="","",IF(INDEX('Your Portfolio Holdings'!$BW$7:$BW$156,match($D677,'Your Portfolio Holdings'!$B$7:$B$156,0),0)&gt;0,PRODUCT(IF(($D$5:$D$2004=$D677)*($C$5:$C$2004="Split")*($B$5:$B$2004&lt;=Dashboard!$C$2)*($B$5:$B$2004&gt;$B677),$J$5:$J$2004,1)),1))</f>
        <v/>
      </c>
      <c r="V677" s="79">
        <f t="shared" si="10"/>
        <v>0</v>
      </c>
      <c r="W677" s="79" t="str">
        <f t="array" ref="W677">IF($B677="","",IF(INDEX('Your Portfolio Holdings'!$BW$7:$BW$156,match($D677,'Your Portfolio Holdings'!$B$7:$B$156,0),0)&gt;0,PRODUCT(IF(($D$5:$D$2004=$D677)*($C$5:$C$2004="Split")*($B$5:$B$2004&lt;=Dashboard!$C$54)*($B$5:$B$2004&gt;$B677),$J$5:$J$2004,1)),1))</f>
        <v/>
      </c>
      <c r="X677" s="79">
        <f t="shared" si="11"/>
        <v>0</v>
      </c>
      <c r="Y677" s="79" t="str">
        <f t="array" ref="Y677">IF($B677="","",IF(INDEX('Your Portfolio Holdings'!$BW$7:$BW$156,match($D677,'Your Portfolio Holdings'!$B$7:$B$156,0),0)&gt;0,PRODUCT(IF(($D$5:$D$2004=$D677)*($C$5:$C$2004="Split")*($B$5:$B$2004&lt;=Dashboard!$C$55)*($B$5:$B$2004&gt;$B677),$J$5:$J$2004,1)),1))</f>
        <v/>
      </c>
      <c r="Z677" s="79">
        <f t="shared" si="12"/>
        <v>0</v>
      </c>
      <c r="AA677" s="79" t="str">
        <f>IF($B676="","",IF(AND($B677&gt;Dashboard!$C$54,$B677&lt;=Dashboard!$C$55,OR($C677="Buy",$C677="Sell",$C677="Dividend",$C677="Return of capital")),MAX(AA$5:AA676)+1,0))</f>
        <v/>
      </c>
      <c r="AB677" s="79" t="str">
        <f>if($B677="","",if($L677=Dashboard!$C$3,"n/a","Currency:"&amp;$L677&amp;Dashboard!$C$3))</f>
        <v/>
      </c>
      <c r="AC677" s="88" t="str">
        <f t="shared" si="13"/>
        <v/>
      </c>
      <c r="AD677" s="89">
        <f t="shared" si="14"/>
        <v>0</v>
      </c>
      <c r="AE677" s="90">
        <f t="shared" si="15"/>
        <v>0</v>
      </c>
    </row>
    <row r="678">
      <c r="A678" s="1"/>
      <c r="B678" s="404"/>
      <c r="C678" s="405"/>
      <c r="D678" s="405"/>
      <c r="E678" s="405"/>
      <c r="F678" s="406"/>
      <c r="G678" s="44">
        <f t="shared" si="1"/>
        <v>0</v>
      </c>
      <c r="H678" s="93"/>
      <c r="I678" s="92"/>
      <c r="J678" s="95"/>
      <c r="K678" s="1"/>
      <c r="L678" s="50" t="str">
        <f t="array" ref="L678">if($B678="","",index(Setup!$C$52:$C$201,match($D678,Setup!$B$52:$B$201,0),0))</f>
        <v/>
      </c>
      <c r="M678" s="52" t="str">
        <f t="shared" si="2"/>
        <v/>
      </c>
      <c r="N678" s="58">
        <f t="shared" si="3"/>
        <v>0</v>
      </c>
      <c r="O678" s="64" t="str">
        <f t="shared" si="4"/>
        <v/>
      </c>
      <c r="P678" s="64">
        <f t="shared" si="5"/>
        <v>0</v>
      </c>
      <c r="Q678" s="64">
        <f t="shared" si="6"/>
        <v>0</v>
      </c>
      <c r="R678" s="68">
        <f t="shared" si="7"/>
        <v>0</v>
      </c>
      <c r="S678" s="68">
        <f t="shared" si="8"/>
        <v>0</v>
      </c>
      <c r="T678" s="71" t="str">
        <f t="shared" si="9"/>
        <v/>
      </c>
      <c r="U678" s="79" t="str">
        <f t="array" ref="U678">IF($B678="","",IF(INDEX('Your Portfolio Holdings'!$BW$7:$BW$156,match($D678,'Your Portfolio Holdings'!$B$7:$B$156,0),0)&gt;0,PRODUCT(IF(($D$5:$D$2004=$D678)*($C$5:$C$2004="Split")*($B$5:$B$2004&lt;=Dashboard!$C$2)*($B$5:$B$2004&gt;$B678),$J$5:$J$2004,1)),1))</f>
        <v/>
      </c>
      <c r="V678" s="79">
        <f t="shared" si="10"/>
        <v>0</v>
      </c>
      <c r="W678" s="79" t="str">
        <f t="array" ref="W678">IF($B678="","",IF(INDEX('Your Portfolio Holdings'!$BW$7:$BW$156,match($D678,'Your Portfolio Holdings'!$B$7:$B$156,0),0)&gt;0,PRODUCT(IF(($D$5:$D$2004=$D678)*($C$5:$C$2004="Split")*($B$5:$B$2004&lt;=Dashboard!$C$54)*($B$5:$B$2004&gt;$B678),$J$5:$J$2004,1)),1))</f>
        <v/>
      </c>
      <c r="X678" s="79">
        <f t="shared" si="11"/>
        <v>0</v>
      </c>
      <c r="Y678" s="79" t="str">
        <f t="array" ref="Y678">IF($B678="","",IF(INDEX('Your Portfolio Holdings'!$BW$7:$BW$156,match($D678,'Your Portfolio Holdings'!$B$7:$B$156,0),0)&gt;0,PRODUCT(IF(($D$5:$D$2004=$D678)*($C$5:$C$2004="Split")*($B$5:$B$2004&lt;=Dashboard!$C$55)*($B$5:$B$2004&gt;$B678),$J$5:$J$2004,1)),1))</f>
        <v/>
      </c>
      <c r="Z678" s="79">
        <f t="shared" si="12"/>
        <v>0</v>
      </c>
      <c r="AA678" s="79" t="str">
        <f>IF($B677="","",IF(AND($B678&gt;Dashboard!$C$54,$B678&lt;=Dashboard!$C$55,OR($C678="Buy",$C678="Sell",$C678="Dividend",$C678="Return of capital")),MAX(AA$5:AA677)+1,0))</f>
        <v/>
      </c>
      <c r="AB678" s="79" t="str">
        <f>if($B678="","",if($L678=Dashboard!$C$3,"n/a","Currency:"&amp;$L678&amp;Dashboard!$C$3))</f>
        <v/>
      </c>
      <c r="AC678" s="88" t="str">
        <f t="shared" si="13"/>
        <v/>
      </c>
      <c r="AD678" s="89">
        <f t="shared" si="14"/>
        <v>0</v>
      </c>
      <c r="AE678" s="90">
        <f t="shared" si="15"/>
        <v>0</v>
      </c>
    </row>
    <row r="679">
      <c r="A679" s="1"/>
      <c r="B679" s="404"/>
      <c r="C679" s="405"/>
      <c r="D679" s="405"/>
      <c r="E679" s="405"/>
      <c r="F679" s="406"/>
      <c r="G679" s="44">
        <f t="shared" si="1"/>
        <v>0</v>
      </c>
      <c r="H679" s="93"/>
      <c r="I679" s="92"/>
      <c r="J679" s="95"/>
      <c r="K679" s="1"/>
      <c r="L679" s="50" t="str">
        <f t="array" ref="L679">if($B679="","",index(Setup!$C$52:$C$201,match($D679,Setup!$B$52:$B$201,0),0))</f>
        <v/>
      </c>
      <c r="M679" s="52" t="str">
        <f t="shared" si="2"/>
        <v/>
      </c>
      <c r="N679" s="58">
        <f t="shared" si="3"/>
        <v>0</v>
      </c>
      <c r="O679" s="64" t="str">
        <f t="shared" si="4"/>
        <v/>
      </c>
      <c r="P679" s="64">
        <f t="shared" si="5"/>
        <v>0</v>
      </c>
      <c r="Q679" s="64">
        <f t="shared" si="6"/>
        <v>0</v>
      </c>
      <c r="R679" s="68">
        <f t="shared" si="7"/>
        <v>0</v>
      </c>
      <c r="S679" s="68">
        <f t="shared" si="8"/>
        <v>0</v>
      </c>
      <c r="T679" s="71" t="str">
        <f t="shared" si="9"/>
        <v/>
      </c>
      <c r="U679" s="79" t="str">
        <f t="array" ref="U679">IF($B679="","",IF(INDEX('Your Portfolio Holdings'!$BW$7:$BW$156,match($D679,'Your Portfolio Holdings'!$B$7:$B$156,0),0)&gt;0,PRODUCT(IF(($D$5:$D$2004=$D679)*($C$5:$C$2004="Split")*($B$5:$B$2004&lt;=Dashboard!$C$2)*($B$5:$B$2004&gt;$B679),$J$5:$J$2004,1)),1))</f>
        <v/>
      </c>
      <c r="V679" s="79">
        <f t="shared" si="10"/>
        <v>0</v>
      </c>
      <c r="W679" s="79" t="str">
        <f t="array" ref="W679">IF($B679="","",IF(INDEX('Your Portfolio Holdings'!$BW$7:$BW$156,match($D679,'Your Portfolio Holdings'!$B$7:$B$156,0),0)&gt;0,PRODUCT(IF(($D$5:$D$2004=$D679)*($C$5:$C$2004="Split")*($B$5:$B$2004&lt;=Dashboard!$C$54)*($B$5:$B$2004&gt;$B679),$J$5:$J$2004,1)),1))</f>
        <v/>
      </c>
      <c r="X679" s="79">
        <f t="shared" si="11"/>
        <v>0</v>
      </c>
      <c r="Y679" s="79" t="str">
        <f t="array" ref="Y679">IF($B679="","",IF(INDEX('Your Portfolio Holdings'!$BW$7:$BW$156,match($D679,'Your Portfolio Holdings'!$B$7:$B$156,0),0)&gt;0,PRODUCT(IF(($D$5:$D$2004=$D679)*($C$5:$C$2004="Split")*($B$5:$B$2004&lt;=Dashboard!$C$55)*($B$5:$B$2004&gt;$B679),$J$5:$J$2004,1)),1))</f>
        <v/>
      </c>
      <c r="Z679" s="79">
        <f t="shared" si="12"/>
        <v>0</v>
      </c>
      <c r="AA679" s="79" t="str">
        <f>IF($B678="","",IF(AND($B679&gt;Dashboard!$C$54,$B679&lt;=Dashboard!$C$55,OR($C679="Buy",$C679="Sell",$C679="Dividend",$C679="Return of capital")),MAX(AA$5:AA678)+1,0))</f>
        <v/>
      </c>
      <c r="AB679" s="79" t="str">
        <f>if($B679="","",if($L679=Dashboard!$C$3,"n/a","Currency:"&amp;$L679&amp;Dashboard!$C$3))</f>
        <v/>
      </c>
      <c r="AC679" s="88" t="str">
        <f t="shared" si="13"/>
        <v/>
      </c>
      <c r="AD679" s="89">
        <f t="shared" si="14"/>
        <v>0</v>
      </c>
      <c r="AE679" s="90">
        <f t="shared" si="15"/>
        <v>0</v>
      </c>
    </row>
    <row r="680">
      <c r="A680" s="1"/>
      <c r="B680" s="404"/>
      <c r="C680" s="405"/>
      <c r="D680" s="405"/>
      <c r="E680" s="405"/>
      <c r="F680" s="406"/>
      <c r="G680" s="44">
        <f t="shared" si="1"/>
        <v>0</v>
      </c>
      <c r="H680" s="93"/>
      <c r="I680" s="92"/>
      <c r="J680" s="95"/>
      <c r="K680" s="1"/>
      <c r="L680" s="50" t="str">
        <f t="array" ref="L680">if($B680="","",index(Setup!$C$52:$C$201,match($D680,Setup!$B$52:$B$201,0),0))</f>
        <v/>
      </c>
      <c r="M680" s="52" t="str">
        <f t="shared" si="2"/>
        <v/>
      </c>
      <c r="N680" s="58">
        <f t="shared" si="3"/>
        <v>0</v>
      </c>
      <c r="O680" s="64" t="str">
        <f t="shared" si="4"/>
        <v/>
      </c>
      <c r="P680" s="64">
        <f t="shared" si="5"/>
        <v>0</v>
      </c>
      <c r="Q680" s="64">
        <f t="shared" si="6"/>
        <v>0</v>
      </c>
      <c r="R680" s="68">
        <f t="shared" si="7"/>
        <v>0</v>
      </c>
      <c r="S680" s="68">
        <f t="shared" si="8"/>
        <v>0</v>
      </c>
      <c r="T680" s="71" t="str">
        <f t="shared" si="9"/>
        <v/>
      </c>
      <c r="U680" s="79" t="str">
        <f t="array" ref="U680">IF($B680="","",IF(INDEX('Your Portfolio Holdings'!$BW$7:$BW$156,match($D680,'Your Portfolio Holdings'!$B$7:$B$156,0),0)&gt;0,PRODUCT(IF(($D$5:$D$2004=$D680)*($C$5:$C$2004="Split")*($B$5:$B$2004&lt;=Dashboard!$C$2)*($B$5:$B$2004&gt;$B680),$J$5:$J$2004,1)),1))</f>
        <v/>
      </c>
      <c r="V680" s="79">
        <f t="shared" si="10"/>
        <v>0</v>
      </c>
      <c r="W680" s="79" t="str">
        <f t="array" ref="W680">IF($B680="","",IF(INDEX('Your Portfolio Holdings'!$BW$7:$BW$156,match($D680,'Your Portfolio Holdings'!$B$7:$B$156,0),0)&gt;0,PRODUCT(IF(($D$5:$D$2004=$D680)*($C$5:$C$2004="Split")*($B$5:$B$2004&lt;=Dashboard!$C$54)*($B$5:$B$2004&gt;$B680),$J$5:$J$2004,1)),1))</f>
        <v/>
      </c>
      <c r="X680" s="79">
        <f t="shared" si="11"/>
        <v>0</v>
      </c>
      <c r="Y680" s="79" t="str">
        <f t="array" ref="Y680">IF($B680="","",IF(INDEX('Your Portfolio Holdings'!$BW$7:$BW$156,match($D680,'Your Portfolio Holdings'!$B$7:$B$156,0),0)&gt;0,PRODUCT(IF(($D$5:$D$2004=$D680)*($C$5:$C$2004="Split")*($B$5:$B$2004&lt;=Dashboard!$C$55)*($B$5:$B$2004&gt;$B680),$J$5:$J$2004,1)),1))</f>
        <v/>
      </c>
      <c r="Z680" s="79">
        <f t="shared" si="12"/>
        <v>0</v>
      </c>
      <c r="AA680" s="79" t="str">
        <f>IF($B679="","",IF(AND($B680&gt;Dashboard!$C$54,$B680&lt;=Dashboard!$C$55,OR($C680="Buy",$C680="Sell",$C680="Dividend",$C680="Return of capital")),MAX(AA$5:AA679)+1,0))</f>
        <v/>
      </c>
      <c r="AB680" s="79" t="str">
        <f>if($B680="","",if($L680=Dashboard!$C$3,"n/a","Currency:"&amp;$L680&amp;Dashboard!$C$3))</f>
        <v/>
      </c>
      <c r="AC680" s="88" t="str">
        <f t="shared" si="13"/>
        <v/>
      </c>
      <c r="AD680" s="89">
        <f t="shared" si="14"/>
        <v>0</v>
      </c>
      <c r="AE680" s="90">
        <f t="shared" si="15"/>
        <v>0</v>
      </c>
    </row>
    <row r="681">
      <c r="A681" s="1"/>
      <c r="B681" s="404"/>
      <c r="C681" s="405"/>
      <c r="D681" s="405"/>
      <c r="E681" s="405"/>
      <c r="F681" s="406"/>
      <c r="G681" s="44">
        <f t="shared" si="1"/>
        <v>0</v>
      </c>
      <c r="H681" s="93"/>
      <c r="I681" s="92"/>
      <c r="J681" s="95"/>
      <c r="K681" s="1"/>
      <c r="L681" s="50" t="str">
        <f t="array" ref="L681">if($B681="","",index(Setup!$C$52:$C$201,match($D681,Setup!$B$52:$B$201,0),0))</f>
        <v/>
      </c>
      <c r="M681" s="52" t="str">
        <f t="shared" si="2"/>
        <v/>
      </c>
      <c r="N681" s="58">
        <f t="shared" si="3"/>
        <v>0</v>
      </c>
      <c r="O681" s="64" t="str">
        <f t="shared" si="4"/>
        <v/>
      </c>
      <c r="P681" s="64">
        <f t="shared" si="5"/>
        <v>0</v>
      </c>
      <c r="Q681" s="64">
        <f t="shared" si="6"/>
        <v>0</v>
      </c>
      <c r="R681" s="68">
        <f t="shared" si="7"/>
        <v>0</v>
      </c>
      <c r="S681" s="68">
        <f t="shared" si="8"/>
        <v>0</v>
      </c>
      <c r="T681" s="71" t="str">
        <f t="shared" si="9"/>
        <v/>
      </c>
      <c r="U681" s="79" t="str">
        <f t="array" ref="U681">IF($B681="","",IF(INDEX('Your Portfolio Holdings'!$BW$7:$BW$156,match($D681,'Your Portfolio Holdings'!$B$7:$B$156,0),0)&gt;0,PRODUCT(IF(($D$5:$D$2004=$D681)*($C$5:$C$2004="Split")*($B$5:$B$2004&lt;=Dashboard!$C$2)*($B$5:$B$2004&gt;$B681),$J$5:$J$2004,1)),1))</f>
        <v/>
      </c>
      <c r="V681" s="79">
        <f t="shared" si="10"/>
        <v>0</v>
      </c>
      <c r="W681" s="79" t="str">
        <f t="array" ref="W681">IF($B681="","",IF(INDEX('Your Portfolio Holdings'!$BW$7:$BW$156,match($D681,'Your Portfolio Holdings'!$B$7:$B$156,0),0)&gt;0,PRODUCT(IF(($D$5:$D$2004=$D681)*($C$5:$C$2004="Split")*($B$5:$B$2004&lt;=Dashboard!$C$54)*($B$5:$B$2004&gt;$B681),$J$5:$J$2004,1)),1))</f>
        <v/>
      </c>
      <c r="X681" s="79">
        <f t="shared" si="11"/>
        <v>0</v>
      </c>
      <c r="Y681" s="79" t="str">
        <f t="array" ref="Y681">IF($B681="","",IF(INDEX('Your Portfolio Holdings'!$BW$7:$BW$156,match($D681,'Your Portfolio Holdings'!$B$7:$B$156,0),0)&gt;0,PRODUCT(IF(($D$5:$D$2004=$D681)*($C$5:$C$2004="Split")*($B$5:$B$2004&lt;=Dashboard!$C$55)*($B$5:$B$2004&gt;$B681),$J$5:$J$2004,1)),1))</f>
        <v/>
      </c>
      <c r="Z681" s="79">
        <f t="shared" si="12"/>
        <v>0</v>
      </c>
      <c r="AA681" s="79" t="str">
        <f>IF($B680="","",IF(AND($B681&gt;Dashboard!$C$54,$B681&lt;=Dashboard!$C$55,OR($C681="Buy",$C681="Sell",$C681="Dividend",$C681="Return of capital")),MAX(AA$5:AA680)+1,0))</f>
        <v/>
      </c>
      <c r="AB681" s="79" t="str">
        <f>if($B681="","",if($L681=Dashboard!$C$3,"n/a","Currency:"&amp;$L681&amp;Dashboard!$C$3))</f>
        <v/>
      </c>
      <c r="AC681" s="88" t="str">
        <f t="shared" si="13"/>
        <v/>
      </c>
      <c r="AD681" s="89">
        <f t="shared" si="14"/>
        <v>0</v>
      </c>
      <c r="AE681" s="90">
        <f t="shared" si="15"/>
        <v>0</v>
      </c>
    </row>
    <row r="682">
      <c r="A682" s="1"/>
      <c r="B682" s="404"/>
      <c r="C682" s="405"/>
      <c r="D682" s="405"/>
      <c r="E682" s="405"/>
      <c r="F682" s="406"/>
      <c r="G682" s="44">
        <f t="shared" si="1"/>
        <v>0</v>
      </c>
      <c r="H682" s="93"/>
      <c r="I682" s="92"/>
      <c r="J682" s="95"/>
      <c r="K682" s="1"/>
      <c r="L682" s="50" t="str">
        <f t="array" ref="L682">if($B682="","",index(Setup!$C$52:$C$201,match($D682,Setup!$B$52:$B$201,0),0))</f>
        <v/>
      </c>
      <c r="M682" s="52" t="str">
        <f t="shared" si="2"/>
        <v/>
      </c>
      <c r="N682" s="58">
        <f t="shared" si="3"/>
        <v>0</v>
      </c>
      <c r="O682" s="64" t="str">
        <f t="shared" si="4"/>
        <v/>
      </c>
      <c r="P682" s="64">
        <f t="shared" si="5"/>
        <v>0</v>
      </c>
      <c r="Q682" s="64">
        <f t="shared" si="6"/>
        <v>0</v>
      </c>
      <c r="R682" s="68">
        <f t="shared" si="7"/>
        <v>0</v>
      </c>
      <c r="S682" s="68">
        <f t="shared" si="8"/>
        <v>0</v>
      </c>
      <c r="T682" s="71" t="str">
        <f t="shared" si="9"/>
        <v/>
      </c>
      <c r="U682" s="79" t="str">
        <f t="array" ref="U682">IF($B682="","",IF(INDEX('Your Portfolio Holdings'!$BW$7:$BW$156,match($D682,'Your Portfolio Holdings'!$B$7:$B$156,0),0)&gt;0,PRODUCT(IF(($D$5:$D$2004=$D682)*($C$5:$C$2004="Split")*($B$5:$B$2004&lt;=Dashboard!$C$2)*($B$5:$B$2004&gt;$B682),$J$5:$J$2004,1)),1))</f>
        <v/>
      </c>
      <c r="V682" s="79">
        <f t="shared" si="10"/>
        <v>0</v>
      </c>
      <c r="W682" s="79" t="str">
        <f t="array" ref="W682">IF($B682="","",IF(INDEX('Your Portfolio Holdings'!$BW$7:$BW$156,match($D682,'Your Portfolio Holdings'!$B$7:$B$156,0),0)&gt;0,PRODUCT(IF(($D$5:$D$2004=$D682)*($C$5:$C$2004="Split")*($B$5:$B$2004&lt;=Dashboard!$C$54)*($B$5:$B$2004&gt;$B682),$J$5:$J$2004,1)),1))</f>
        <v/>
      </c>
      <c r="X682" s="79">
        <f t="shared" si="11"/>
        <v>0</v>
      </c>
      <c r="Y682" s="79" t="str">
        <f t="array" ref="Y682">IF($B682="","",IF(INDEX('Your Portfolio Holdings'!$BW$7:$BW$156,match($D682,'Your Portfolio Holdings'!$B$7:$B$156,0),0)&gt;0,PRODUCT(IF(($D$5:$D$2004=$D682)*($C$5:$C$2004="Split")*($B$5:$B$2004&lt;=Dashboard!$C$55)*($B$5:$B$2004&gt;$B682),$J$5:$J$2004,1)),1))</f>
        <v/>
      </c>
      <c r="Z682" s="79">
        <f t="shared" si="12"/>
        <v>0</v>
      </c>
      <c r="AA682" s="79" t="str">
        <f>IF($B681="","",IF(AND($B682&gt;Dashboard!$C$54,$B682&lt;=Dashboard!$C$55,OR($C682="Buy",$C682="Sell",$C682="Dividend",$C682="Return of capital")),MAX(AA$5:AA681)+1,0))</f>
        <v/>
      </c>
      <c r="AB682" s="79" t="str">
        <f>if($B682="","",if($L682=Dashboard!$C$3,"n/a","Currency:"&amp;$L682&amp;Dashboard!$C$3))</f>
        <v/>
      </c>
      <c r="AC682" s="88" t="str">
        <f t="shared" si="13"/>
        <v/>
      </c>
      <c r="AD682" s="89">
        <f t="shared" si="14"/>
        <v>0</v>
      </c>
      <c r="AE682" s="90">
        <f t="shared" si="15"/>
        <v>0</v>
      </c>
    </row>
    <row r="683">
      <c r="A683" s="1"/>
      <c r="B683" s="404"/>
      <c r="C683" s="405"/>
      <c r="D683" s="405"/>
      <c r="E683" s="405"/>
      <c r="F683" s="406"/>
      <c r="G683" s="44">
        <f t="shared" si="1"/>
        <v>0</v>
      </c>
      <c r="H683" s="93"/>
      <c r="I683" s="92"/>
      <c r="J683" s="95"/>
      <c r="K683" s="1"/>
      <c r="L683" s="50" t="str">
        <f t="array" ref="L683">if($B683="","",index(Setup!$C$52:$C$201,match($D683,Setup!$B$52:$B$201,0),0))</f>
        <v/>
      </c>
      <c r="M683" s="52" t="str">
        <f t="shared" si="2"/>
        <v/>
      </c>
      <c r="N683" s="58">
        <f t="shared" si="3"/>
        <v>0</v>
      </c>
      <c r="O683" s="64" t="str">
        <f t="shared" si="4"/>
        <v/>
      </c>
      <c r="P683" s="64">
        <f t="shared" si="5"/>
        <v>0</v>
      </c>
      <c r="Q683" s="64">
        <f t="shared" si="6"/>
        <v>0</v>
      </c>
      <c r="R683" s="68">
        <f t="shared" si="7"/>
        <v>0</v>
      </c>
      <c r="S683" s="68">
        <f t="shared" si="8"/>
        <v>0</v>
      </c>
      <c r="T683" s="71" t="str">
        <f t="shared" si="9"/>
        <v/>
      </c>
      <c r="U683" s="79" t="str">
        <f t="array" ref="U683">IF($B683="","",IF(INDEX('Your Portfolio Holdings'!$BW$7:$BW$156,match($D683,'Your Portfolio Holdings'!$B$7:$B$156,0),0)&gt;0,PRODUCT(IF(($D$5:$D$2004=$D683)*($C$5:$C$2004="Split")*($B$5:$B$2004&lt;=Dashboard!$C$2)*($B$5:$B$2004&gt;$B683),$J$5:$J$2004,1)),1))</f>
        <v/>
      </c>
      <c r="V683" s="79">
        <f t="shared" si="10"/>
        <v>0</v>
      </c>
      <c r="W683" s="79" t="str">
        <f t="array" ref="W683">IF($B683="","",IF(INDEX('Your Portfolio Holdings'!$BW$7:$BW$156,match($D683,'Your Portfolio Holdings'!$B$7:$B$156,0),0)&gt;0,PRODUCT(IF(($D$5:$D$2004=$D683)*($C$5:$C$2004="Split")*($B$5:$B$2004&lt;=Dashboard!$C$54)*($B$5:$B$2004&gt;$B683),$J$5:$J$2004,1)),1))</f>
        <v/>
      </c>
      <c r="X683" s="79">
        <f t="shared" si="11"/>
        <v>0</v>
      </c>
      <c r="Y683" s="79" t="str">
        <f t="array" ref="Y683">IF($B683="","",IF(INDEX('Your Portfolio Holdings'!$BW$7:$BW$156,match($D683,'Your Portfolio Holdings'!$B$7:$B$156,0),0)&gt;0,PRODUCT(IF(($D$5:$D$2004=$D683)*($C$5:$C$2004="Split")*($B$5:$B$2004&lt;=Dashboard!$C$55)*($B$5:$B$2004&gt;$B683),$J$5:$J$2004,1)),1))</f>
        <v/>
      </c>
      <c r="Z683" s="79">
        <f t="shared" si="12"/>
        <v>0</v>
      </c>
      <c r="AA683" s="79" t="str">
        <f>IF($B682="","",IF(AND($B683&gt;Dashboard!$C$54,$B683&lt;=Dashboard!$C$55,OR($C683="Buy",$C683="Sell",$C683="Dividend",$C683="Return of capital")),MAX(AA$5:AA682)+1,0))</f>
        <v/>
      </c>
      <c r="AB683" s="79" t="str">
        <f>if($B683="","",if($L683=Dashboard!$C$3,"n/a","Currency:"&amp;$L683&amp;Dashboard!$C$3))</f>
        <v/>
      </c>
      <c r="AC683" s="88" t="str">
        <f t="shared" si="13"/>
        <v/>
      </c>
      <c r="AD683" s="89">
        <f t="shared" si="14"/>
        <v>0</v>
      </c>
      <c r="AE683" s="90">
        <f t="shared" si="15"/>
        <v>0</v>
      </c>
    </row>
    <row r="684">
      <c r="A684" s="1"/>
      <c r="B684" s="404"/>
      <c r="C684" s="405"/>
      <c r="D684" s="405"/>
      <c r="E684" s="405"/>
      <c r="F684" s="406"/>
      <c r="G684" s="44">
        <f t="shared" si="1"/>
        <v>0</v>
      </c>
      <c r="H684" s="93"/>
      <c r="I684" s="92"/>
      <c r="J684" s="95"/>
      <c r="K684" s="1"/>
      <c r="L684" s="50" t="str">
        <f t="array" ref="L684">if($B684="","",index(Setup!$C$52:$C$201,match($D684,Setup!$B$52:$B$201,0),0))</f>
        <v/>
      </c>
      <c r="M684" s="52" t="str">
        <f t="shared" si="2"/>
        <v/>
      </c>
      <c r="N684" s="58">
        <f t="shared" si="3"/>
        <v>0</v>
      </c>
      <c r="O684" s="64" t="str">
        <f t="shared" si="4"/>
        <v/>
      </c>
      <c r="P684" s="64">
        <f t="shared" si="5"/>
        <v>0</v>
      </c>
      <c r="Q684" s="64">
        <f t="shared" si="6"/>
        <v>0</v>
      </c>
      <c r="R684" s="68">
        <f t="shared" si="7"/>
        <v>0</v>
      </c>
      <c r="S684" s="68">
        <f t="shared" si="8"/>
        <v>0</v>
      </c>
      <c r="T684" s="71" t="str">
        <f t="shared" si="9"/>
        <v/>
      </c>
      <c r="U684" s="79" t="str">
        <f t="array" ref="U684">IF($B684="","",IF(INDEX('Your Portfolio Holdings'!$BW$7:$BW$156,match($D684,'Your Portfolio Holdings'!$B$7:$B$156,0),0)&gt;0,PRODUCT(IF(($D$5:$D$2004=$D684)*($C$5:$C$2004="Split")*($B$5:$B$2004&lt;=Dashboard!$C$2)*($B$5:$B$2004&gt;$B684),$J$5:$J$2004,1)),1))</f>
        <v/>
      </c>
      <c r="V684" s="79">
        <f t="shared" si="10"/>
        <v>0</v>
      </c>
      <c r="W684" s="79" t="str">
        <f t="array" ref="W684">IF($B684="","",IF(INDEX('Your Portfolio Holdings'!$BW$7:$BW$156,match($D684,'Your Portfolio Holdings'!$B$7:$B$156,0),0)&gt;0,PRODUCT(IF(($D$5:$D$2004=$D684)*($C$5:$C$2004="Split")*($B$5:$B$2004&lt;=Dashboard!$C$54)*($B$5:$B$2004&gt;$B684),$J$5:$J$2004,1)),1))</f>
        <v/>
      </c>
      <c r="X684" s="79">
        <f t="shared" si="11"/>
        <v>0</v>
      </c>
      <c r="Y684" s="79" t="str">
        <f t="array" ref="Y684">IF($B684="","",IF(INDEX('Your Portfolio Holdings'!$BW$7:$BW$156,match($D684,'Your Portfolio Holdings'!$B$7:$B$156,0),0)&gt;0,PRODUCT(IF(($D$5:$D$2004=$D684)*($C$5:$C$2004="Split")*($B$5:$B$2004&lt;=Dashboard!$C$55)*($B$5:$B$2004&gt;$B684),$J$5:$J$2004,1)),1))</f>
        <v/>
      </c>
      <c r="Z684" s="79">
        <f t="shared" si="12"/>
        <v>0</v>
      </c>
      <c r="AA684" s="79" t="str">
        <f>IF($B683="","",IF(AND($B684&gt;Dashboard!$C$54,$B684&lt;=Dashboard!$C$55,OR($C684="Buy",$C684="Sell",$C684="Dividend",$C684="Return of capital")),MAX(AA$5:AA683)+1,0))</f>
        <v/>
      </c>
      <c r="AB684" s="79" t="str">
        <f>if($B684="","",if($L684=Dashboard!$C$3,"n/a","Currency:"&amp;$L684&amp;Dashboard!$C$3))</f>
        <v/>
      </c>
      <c r="AC684" s="88" t="str">
        <f t="shared" si="13"/>
        <v/>
      </c>
      <c r="AD684" s="89">
        <f t="shared" si="14"/>
        <v>0</v>
      </c>
      <c r="AE684" s="90">
        <f t="shared" si="15"/>
        <v>0</v>
      </c>
    </row>
    <row r="685">
      <c r="A685" s="1"/>
      <c r="B685" s="404"/>
      <c r="C685" s="405"/>
      <c r="D685" s="405"/>
      <c r="E685" s="405"/>
      <c r="F685" s="406"/>
      <c r="G685" s="44">
        <f t="shared" si="1"/>
        <v>0</v>
      </c>
      <c r="H685" s="93"/>
      <c r="I685" s="92"/>
      <c r="J685" s="95"/>
      <c r="K685" s="1"/>
      <c r="L685" s="50" t="str">
        <f t="array" ref="L685">if($B685="","",index(Setup!$C$52:$C$201,match($D685,Setup!$B$52:$B$201,0),0))</f>
        <v/>
      </c>
      <c r="M685" s="52" t="str">
        <f t="shared" si="2"/>
        <v/>
      </c>
      <c r="N685" s="58">
        <f t="shared" si="3"/>
        <v>0</v>
      </c>
      <c r="O685" s="64" t="str">
        <f t="shared" si="4"/>
        <v/>
      </c>
      <c r="P685" s="64">
        <f t="shared" si="5"/>
        <v>0</v>
      </c>
      <c r="Q685" s="64">
        <f t="shared" si="6"/>
        <v>0</v>
      </c>
      <c r="R685" s="68">
        <f t="shared" si="7"/>
        <v>0</v>
      </c>
      <c r="S685" s="68">
        <f t="shared" si="8"/>
        <v>0</v>
      </c>
      <c r="T685" s="71" t="str">
        <f t="shared" si="9"/>
        <v/>
      </c>
      <c r="U685" s="79" t="str">
        <f t="array" ref="U685">IF($B685="","",IF(INDEX('Your Portfolio Holdings'!$BW$7:$BW$156,match($D685,'Your Portfolio Holdings'!$B$7:$B$156,0),0)&gt;0,PRODUCT(IF(($D$5:$D$2004=$D685)*($C$5:$C$2004="Split")*($B$5:$B$2004&lt;=Dashboard!$C$2)*($B$5:$B$2004&gt;$B685),$J$5:$J$2004,1)),1))</f>
        <v/>
      </c>
      <c r="V685" s="79">
        <f t="shared" si="10"/>
        <v>0</v>
      </c>
      <c r="W685" s="79" t="str">
        <f t="array" ref="W685">IF($B685="","",IF(INDEX('Your Portfolio Holdings'!$BW$7:$BW$156,match($D685,'Your Portfolio Holdings'!$B$7:$B$156,0),0)&gt;0,PRODUCT(IF(($D$5:$D$2004=$D685)*($C$5:$C$2004="Split")*($B$5:$B$2004&lt;=Dashboard!$C$54)*($B$5:$B$2004&gt;$B685),$J$5:$J$2004,1)),1))</f>
        <v/>
      </c>
      <c r="X685" s="79">
        <f t="shared" si="11"/>
        <v>0</v>
      </c>
      <c r="Y685" s="79" t="str">
        <f t="array" ref="Y685">IF($B685="","",IF(INDEX('Your Portfolio Holdings'!$BW$7:$BW$156,match($D685,'Your Portfolio Holdings'!$B$7:$B$156,0),0)&gt;0,PRODUCT(IF(($D$5:$D$2004=$D685)*($C$5:$C$2004="Split")*($B$5:$B$2004&lt;=Dashboard!$C$55)*($B$5:$B$2004&gt;$B685),$J$5:$J$2004,1)),1))</f>
        <v/>
      </c>
      <c r="Z685" s="79">
        <f t="shared" si="12"/>
        <v>0</v>
      </c>
      <c r="AA685" s="79" t="str">
        <f>IF($B684="","",IF(AND($B685&gt;Dashboard!$C$54,$B685&lt;=Dashboard!$C$55,OR($C685="Buy",$C685="Sell",$C685="Dividend",$C685="Return of capital")),MAX(AA$5:AA684)+1,0))</f>
        <v/>
      </c>
      <c r="AB685" s="79" t="str">
        <f>if($B685="","",if($L685=Dashboard!$C$3,"n/a","Currency:"&amp;$L685&amp;Dashboard!$C$3))</f>
        <v/>
      </c>
      <c r="AC685" s="88" t="str">
        <f t="shared" si="13"/>
        <v/>
      </c>
      <c r="AD685" s="89">
        <f t="shared" si="14"/>
        <v>0</v>
      </c>
      <c r="AE685" s="90">
        <f t="shared" si="15"/>
        <v>0</v>
      </c>
    </row>
    <row r="686">
      <c r="A686" s="1"/>
      <c r="B686" s="404"/>
      <c r="C686" s="405"/>
      <c r="D686" s="405"/>
      <c r="E686" s="405"/>
      <c r="F686" s="406"/>
      <c r="G686" s="44">
        <f t="shared" si="1"/>
        <v>0</v>
      </c>
      <c r="H686" s="93"/>
      <c r="I686" s="92"/>
      <c r="J686" s="95"/>
      <c r="K686" s="1"/>
      <c r="L686" s="50" t="str">
        <f t="array" ref="L686">if($B686="","",index(Setup!$C$52:$C$201,match($D686,Setup!$B$52:$B$201,0),0))</f>
        <v/>
      </c>
      <c r="M686" s="52" t="str">
        <f t="shared" si="2"/>
        <v/>
      </c>
      <c r="N686" s="58">
        <f t="shared" si="3"/>
        <v>0</v>
      </c>
      <c r="O686" s="64" t="str">
        <f t="shared" si="4"/>
        <v/>
      </c>
      <c r="P686" s="64">
        <f t="shared" si="5"/>
        <v>0</v>
      </c>
      <c r="Q686" s="64">
        <f t="shared" si="6"/>
        <v>0</v>
      </c>
      <c r="R686" s="68">
        <f t="shared" si="7"/>
        <v>0</v>
      </c>
      <c r="S686" s="68">
        <f t="shared" si="8"/>
        <v>0</v>
      </c>
      <c r="T686" s="71" t="str">
        <f t="shared" si="9"/>
        <v/>
      </c>
      <c r="U686" s="79" t="str">
        <f t="array" ref="U686">IF($B686="","",IF(INDEX('Your Portfolio Holdings'!$BW$7:$BW$156,match($D686,'Your Portfolio Holdings'!$B$7:$B$156,0),0)&gt;0,PRODUCT(IF(($D$5:$D$2004=$D686)*($C$5:$C$2004="Split")*($B$5:$B$2004&lt;=Dashboard!$C$2)*($B$5:$B$2004&gt;$B686),$J$5:$J$2004,1)),1))</f>
        <v/>
      </c>
      <c r="V686" s="79">
        <f t="shared" si="10"/>
        <v>0</v>
      </c>
      <c r="W686" s="79" t="str">
        <f t="array" ref="W686">IF($B686="","",IF(INDEX('Your Portfolio Holdings'!$BW$7:$BW$156,match($D686,'Your Portfolio Holdings'!$B$7:$B$156,0),0)&gt;0,PRODUCT(IF(($D$5:$D$2004=$D686)*($C$5:$C$2004="Split")*($B$5:$B$2004&lt;=Dashboard!$C$54)*($B$5:$B$2004&gt;$B686),$J$5:$J$2004,1)),1))</f>
        <v/>
      </c>
      <c r="X686" s="79">
        <f t="shared" si="11"/>
        <v>0</v>
      </c>
      <c r="Y686" s="79" t="str">
        <f t="array" ref="Y686">IF($B686="","",IF(INDEX('Your Portfolio Holdings'!$BW$7:$BW$156,match($D686,'Your Portfolio Holdings'!$B$7:$B$156,0),0)&gt;0,PRODUCT(IF(($D$5:$D$2004=$D686)*($C$5:$C$2004="Split")*($B$5:$B$2004&lt;=Dashboard!$C$55)*($B$5:$B$2004&gt;$B686),$J$5:$J$2004,1)),1))</f>
        <v/>
      </c>
      <c r="Z686" s="79">
        <f t="shared" si="12"/>
        <v>0</v>
      </c>
      <c r="AA686" s="79" t="str">
        <f>IF($B685="","",IF(AND($B686&gt;Dashboard!$C$54,$B686&lt;=Dashboard!$C$55,OR($C686="Buy",$C686="Sell",$C686="Dividend",$C686="Return of capital")),MAX(AA$5:AA685)+1,0))</f>
        <v/>
      </c>
      <c r="AB686" s="79" t="str">
        <f>if($B686="","",if($L686=Dashboard!$C$3,"n/a","Currency:"&amp;$L686&amp;Dashboard!$C$3))</f>
        <v/>
      </c>
      <c r="AC686" s="88" t="str">
        <f t="shared" si="13"/>
        <v/>
      </c>
      <c r="AD686" s="89">
        <f t="shared" si="14"/>
        <v>0</v>
      </c>
      <c r="AE686" s="90">
        <f t="shared" si="15"/>
        <v>0</v>
      </c>
    </row>
    <row r="687">
      <c r="A687" s="1"/>
      <c r="B687" s="404"/>
      <c r="C687" s="405"/>
      <c r="D687" s="405"/>
      <c r="E687" s="405"/>
      <c r="F687" s="406"/>
      <c r="G687" s="44">
        <f t="shared" si="1"/>
        <v>0</v>
      </c>
      <c r="H687" s="93"/>
      <c r="I687" s="92"/>
      <c r="J687" s="95"/>
      <c r="K687" s="1"/>
      <c r="L687" s="50" t="str">
        <f t="array" ref="L687">if($B687="","",index(Setup!$C$52:$C$201,match($D687,Setup!$B$52:$B$201,0),0))</f>
        <v/>
      </c>
      <c r="M687" s="52" t="str">
        <f t="shared" si="2"/>
        <v/>
      </c>
      <c r="N687" s="58">
        <f t="shared" si="3"/>
        <v>0</v>
      </c>
      <c r="O687" s="64" t="str">
        <f t="shared" si="4"/>
        <v/>
      </c>
      <c r="P687" s="64">
        <f t="shared" si="5"/>
        <v>0</v>
      </c>
      <c r="Q687" s="64">
        <f t="shared" si="6"/>
        <v>0</v>
      </c>
      <c r="R687" s="68">
        <f t="shared" si="7"/>
        <v>0</v>
      </c>
      <c r="S687" s="68">
        <f t="shared" si="8"/>
        <v>0</v>
      </c>
      <c r="T687" s="71" t="str">
        <f t="shared" si="9"/>
        <v/>
      </c>
      <c r="U687" s="79" t="str">
        <f t="array" ref="U687">IF($B687="","",IF(INDEX('Your Portfolio Holdings'!$BW$7:$BW$156,match($D687,'Your Portfolio Holdings'!$B$7:$B$156,0),0)&gt;0,PRODUCT(IF(($D$5:$D$2004=$D687)*($C$5:$C$2004="Split")*($B$5:$B$2004&lt;=Dashboard!$C$2)*($B$5:$B$2004&gt;$B687),$J$5:$J$2004,1)),1))</f>
        <v/>
      </c>
      <c r="V687" s="79">
        <f t="shared" si="10"/>
        <v>0</v>
      </c>
      <c r="W687" s="79" t="str">
        <f t="array" ref="W687">IF($B687="","",IF(INDEX('Your Portfolio Holdings'!$BW$7:$BW$156,match($D687,'Your Portfolio Holdings'!$B$7:$B$156,0),0)&gt;0,PRODUCT(IF(($D$5:$D$2004=$D687)*($C$5:$C$2004="Split")*($B$5:$B$2004&lt;=Dashboard!$C$54)*($B$5:$B$2004&gt;$B687),$J$5:$J$2004,1)),1))</f>
        <v/>
      </c>
      <c r="X687" s="79">
        <f t="shared" si="11"/>
        <v>0</v>
      </c>
      <c r="Y687" s="79" t="str">
        <f t="array" ref="Y687">IF($B687="","",IF(INDEX('Your Portfolio Holdings'!$BW$7:$BW$156,match($D687,'Your Portfolio Holdings'!$B$7:$B$156,0),0)&gt;0,PRODUCT(IF(($D$5:$D$2004=$D687)*($C$5:$C$2004="Split")*($B$5:$B$2004&lt;=Dashboard!$C$55)*($B$5:$B$2004&gt;$B687),$J$5:$J$2004,1)),1))</f>
        <v/>
      </c>
      <c r="Z687" s="79">
        <f t="shared" si="12"/>
        <v>0</v>
      </c>
      <c r="AA687" s="79" t="str">
        <f>IF($B686="","",IF(AND($B687&gt;Dashboard!$C$54,$B687&lt;=Dashboard!$C$55,OR($C687="Buy",$C687="Sell",$C687="Dividend",$C687="Return of capital")),MAX(AA$5:AA686)+1,0))</f>
        <v/>
      </c>
      <c r="AB687" s="79" t="str">
        <f>if($B687="","",if($L687=Dashboard!$C$3,"n/a","Currency:"&amp;$L687&amp;Dashboard!$C$3))</f>
        <v/>
      </c>
      <c r="AC687" s="88" t="str">
        <f t="shared" si="13"/>
        <v/>
      </c>
      <c r="AD687" s="89">
        <f t="shared" si="14"/>
        <v>0</v>
      </c>
      <c r="AE687" s="90">
        <f t="shared" si="15"/>
        <v>0</v>
      </c>
    </row>
    <row r="688">
      <c r="A688" s="1"/>
      <c r="B688" s="404"/>
      <c r="C688" s="405"/>
      <c r="D688" s="405"/>
      <c r="E688" s="405"/>
      <c r="F688" s="406"/>
      <c r="G688" s="44">
        <f t="shared" si="1"/>
        <v>0</v>
      </c>
      <c r="H688" s="93"/>
      <c r="I688" s="92"/>
      <c r="J688" s="95"/>
      <c r="K688" s="1"/>
      <c r="L688" s="50" t="str">
        <f t="array" ref="L688">if($B688="","",index(Setup!$C$52:$C$201,match($D688,Setup!$B$52:$B$201,0),0))</f>
        <v/>
      </c>
      <c r="M688" s="52" t="str">
        <f t="shared" si="2"/>
        <v/>
      </c>
      <c r="N688" s="58">
        <f t="shared" si="3"/>
        <v>0</v>
      </c>
      <c r="O688" s="64" t="str">
        <f t="shared" si="4"/>
        <v/>
      </c>
      <c r="P688" s="64">
        <f t="shared" si="5"/>
        <v>0</v>
      </c>
      <c r="Q688" s="64">
        <f t="shared" si="6"/>
        <v>0</v>
      </c>
      <c r="R688" s="68">
        <f t="shared" si="7"/>
        <v>0</v>
      </c>
      <c r="S688" s="68">
        <f t="shared" si="8"/>
        <v>0</v>
      </c>
      <c r="T688" s="71" t="str">
        <f t="shared" si="9"/>
        <v/>
      </c>
      <c r="U688" s="79" t="str">
        <f t="array" ref="U688">IF($B688="","",IF(INDEX('Your Portfolio Holdings'!$BW$7:$BW$156,match($D688,'Your Portfolio Holdings'!$B$7:$B$156,0),0)&gt;0,PRODUCT(IF(($D$5:$D$2004=$D688)*($C$5:$C$2004="Split")*($B$5:$B$2004&lt;=Dashboard!$C$2)*($B$5:$B$2004&gt;$B688),$J$5:$J$2004,1)),1))</f>
        <v/>
      </c>
      <c r="V688" s="79">
        <f t="shared" si="10"/>
        <v>0</v>
      </c>
      <c r="W688" s="79" t="str">
        <f t="array" ref="W688">IF($B688="","",IF(INDEX('Your Portfolio Holdings'!$BW$7:$BW$156,match($D688,'Your Portfolio Holdings'!$B$7:$B$156,0),0)&gt;0,PRODUCT(IF(($D$5:$D$2004=$D688)*($C$5:$C$2004="Split")*($B$5:$B$2004&lt;=Dashboard!$C$54)*($B$5:$B$2004&gt;$B688),$J$5:$J$2004,1)),1))</f>
        <v/>
      </c>
      <c r="X688" s="79">
        <f t="shared" si="11"/>
        <v>0</v>
      </c>
      <c r="Y688" s="79" t="str">
        <f t="array" ref="Y688">IF($B688="","",IF(INDEX('Your Portfolio Holdings'!$BW$7:$BW$156,match($D688,'Your Portfolio Holdings'!$B$7:$B$156,0),0)&gt;0,PRODUCT(IF(($D$5:$D$2004=$D688)*($C$5:$C$2004="Split")*($B$5:$B$2004&lt;=Dashboard!$C$55)*($B$5:$B$2004&gt;$B688),$J$5:$J$2004,1)),1))</f>
        <v/>
      </c>
      <c r="Z688" s="79">
        <f t="shared" si="12"/>
        <v>0</v>
      </c>
      <c r="AA688" s="79" t="str">
        <f>IF($B687="","",IF(AND($B688&gt;Dashboard!$C$54,$B688&lt;=Dashboard!$C$55,OR($C688="Buy",$C688="Sell",$C688="Dividend",$C688="Return of capital")),MAX(AA$5:AA687)+1,0))</f>
        <v/>
      </c>
      <c r="AB688" s="79" t="str">
        <f>if($B688="","",if($L688=Dashboard!$C$3,"n/a","Currency:"&amp;$L688&amp;Dashboard!$C$3))</f>
        <v/>
      </c>
      <c r="AC688" s="88" t="str">
        <f t="shared" si="13"/>
        <v/>
      </c>
      <c r="AD688" s="89">
        <f t="shared" si="14"/>
        <v>0</v>
      </c>
      <c r="AE688" s="90">
        <f t="shared" si="15"/>
        <v>0</v>
      </c>
    </row>
    <row r="689">
      <c r="A689" s="1"/>
      <c r="B689" s="404"/>
      <c r="C689" s="405"/>
      <c r="D689" s="405"/>
      <c r="E689" s="405"/>
      <c r="F689" s="406"/>
      <c r="G689" s="44">
        <f t="shared" si="1"/>
        <v>0</v>
      </c>
      <c r="H689" s="93"/>
      <c r="I689" s="92"/>
      <c r="J689" s="95"/>
      <c r="K689" s="1"/>
      <c r="L689" s="50" t="str">
        <f t="array" ref="L689">if($B689="","",index(Setup!$C$52:$C$201,match($D689,Setup!$B$52:$B$201,0),0))</f>
        <v/>
      </c>
      <c r="M689" s="52" t="str">
        <f t="shared" si="2"/>
        <v/>
      </c>
      <c r="N689" s="58">
        <f t="shared" si="3"/>
        <v>0</v>
      </c>
      <c r="O689" s="64" t="str">
        <f t="shared" si="4"/>
        <v/>
      </c>
      <c r="P689" s="64">
        <f t="shared" si="5"/>
        <v>0</v>
      </c>
      <c r="Q689" s="64">
        <f t="shared" si="6"/>
        <v>0</v>
      </c>
      <c r="R689" s="68">
        <f t="shared" si="7"/>
        <v>0</v>
      </c>
      <c r="S689" s="68">
        <f t="shared" si="8"/>
        <v>0</v>
      </c>
      <c r="T689" s="71" t="str">
        <f t="shared" si="9"/>
        <v/>
      </c>
      <c r="U689" s="79" t="str">
        <f t="array" ref="U689">IF($B689="","",IF(INDEX('Your Portfolio Holdings'!$BW$7:$BW$156,match($D689,'Your Portfolio Holdings'!$B$7:$B$156,0),0)&gt;0,PRODUCT(IF(($D$5:$D$2004=$D689)*($C$5:$C$2004="Split")*($B$5:$B$2004&lt;=Dashboard!$C$2)*($B$5:$B$2004&gt;$B689),$J$5:$J$2004,1)),1))</f>
        <v/>
      </c>
      <c r="V689" s="79">
        <f t="shared" si="10"/>
        <v>0</v>
      </c>
      <c r="W689" s="79" t="str">
        <f t="array" ref="W689">IF($B689="","",IF(INDEX('Your Portfolio Holdings'!$BW$7:$BW$156,match($D689,'Your Portfolio Holdings'!$B$7:$B$156,0),0)&gt;0,PRODUCT(IF(($D$5:$D$2004=$D689)*($C$5:$C$2004="Split")*($B$5:$B$2004&lt;=Dashboard!$C$54)*($B$5:$B$2004&gt;$B689),$J$5:$J$2004,1)),1))</f>
        <v/>
      </c>
      <c r="X689" s="79">
        <f t="shared" si="11"/>
        <v>0</v>
      </c>
      <c r="Y689" s="79" t="str">
        <f t="array" ref="Y689">IF($B689="","",IF(INDEX('Your Portfolio Holdings'!$BW$7:$BW$156,match($D689,'Your Portfolio Holdings'!$B$7:$B$156,0),0)&gt;0,PRODUCT(IF(($D$5:$D$2004=$D689)*($C$5:$C$2004="Split")*($B$5:$B$2004&lt;=Dashboard!$C$55)*($B$5:$B$2004&gt;$B689),$J$5:$J$2004,1)),1))</f>
        <v/>
      </c>
      <c r="Z689" s="79">
        <f t="shared" si="12"/>
        <v>0</v>
      </c>
      <c r="AA689" s="79" t="str">
        <f>IF($B688="","",IF(AND($B689&gt;Dashboard!$C$54,$B689&lt;=Dashboard!$C$55,OR($C689="Buy",$C689="Sell",$C689="Dividend",$C689="Return of capital")),MAX(AA$5:AA688)+1,0))</f>
        <v/>
      </c>
      <c r="AB689" s="79" t="str">
        <f>if($B689="","",if($L689=Dashboard!$C$3,"n/a","Currency:"&amp;$L689&amp;Dashboard!$C$3))</f>
        <v/>
      </c>
      <c r="AC689" s="88" t="str">
        <f t="shared" si="13"/>
        <v/>
      </c>
      <c r="AD689" s="89">
        <f t="shared" si="14"/>
        <v>0</v>
      </c>
      <c r="AE689" s="90">
        <f t="shared" si="15"/>
        <v>0</v>
      </c>
    </row>
    <row r="690">
      <c r="A690" s="1"/>
      <c r="B690" s="404"/>
      <c r="C690" s="405"/>
      <c r="D690" s="405"/>
      <c r="E690" s="405"/>
      <c r="F690" s="406"/>
      <c r="G690" s="44">
        <f t="shared" si="1"/>
        <v>0</v>
      </c>
      <c r="H690" s="93"/>
      <c r="I690" s="92"/>
      <c r="J690" s="95"/>
      <c r="K690" s="1"/>
      <c r="L690" s="50" t="str">
        <f t="array" ref="L690">if($B690="","",index(Setup!$C$52:$C$201,match($D690,Setup!$B$52:$B$201,0),0))</f>
        <v/>
      </c>
      <c r="M690" s="52" t="str">
        <f t="shared" si="2"/>
        <v/>
      </c>
      <c r="N690" s="58">
        <f t="shared" si="3"/>
        <v>0</v>
      </c>
      <c r="O690" s="64" t="str">
        <f t="shared" si="4"/>
        <v/>
      </c>
      <c r="P690" s="64">
        <f t="shared" si="5"/>
        <v>0</v>
      </c>
      <c r="Q690" s="64">
        <f t="shared" si="6"/>
        <v>0</v>
      </c>
      <c r="R690" s="68">
        <f t="shared" si="7"/>
        <v>0</v>
      </c>
      <c r="S690" s="68">
        <f t="shared" si="8"/>
        <v>0</v>
      </c>
      <c r="T690" s="71" t="str">
        <f t="shared" si="9"/>
        <v/>
      </c>
      <c r="U690" s="79" t="str">
        <f t="array" ref="U690">IF($B690="","",IF(INDEX('Your Portfolio Holdings'!$BW$7:$BW$156,match($D690,'Your Portfolio Holdings'!$B$7:$B$156,0),0)&gt;0,PRODUCT(IF(($D$5:$D$2004=$D690)*($C$5:$C$2004="Split")*($B$5:$B$2004&lt;=Dashboard!$C$2)*($B$5:$B$2004&gt;$B690),$J$5:$J$2004,1)),1))</f>
        <v/>
      </c>
      <c r="V690" s="79">
        <f t="shared" si="10"/>
        <v>0</v>
      </c>
      <c r="W690" s="79" t="str">
        <f t="array" ref="W690">IF($B690="","",IF(INDEX('Your Portfolio Holdings'!$BW$7:$BW$156,match($D690,'Your Portfolio Holdings'!$B$7:$B$156,0),0)&gt;0,PRODUCT(IF(($D$5:$D$2004=$D690)*($C$5:$C$2004="Split")*($B$5:$B$2004&lt;=Dashboard!$C$54)*($B$5:$B$2004&gt;$B690),$J$5:$J$2004,1)),1))</f>
        <v/>
      </c>
      <c r="X690" s="79">
        <f t="shared" si="11"/>
        <v>0</v>
      </c>
      <c r="Y690" s="79" t="str">
        <f t="array" ref="Y690">IF($B690="","",IF(INDEX('Your Portfolio Holdings'!$BW$7:$BW$156,match($D690,'Your Portfolio Holdings'!$B$7:$B$156,0),0)&gt;0,PRODUCT(IF(($D$5:$D$2004=$D690)*($C$5:$C$2004="Split")*($B$5:$B$2004&lt;=Dashboard!$C$55)*($B$5:$B$2004&gt;$B690),$J$5:$J$2004,1)),1))</f>
        <v/>
      </c>
      <c r="Z690" s="79">
        <f t="shared" si="12"/>
        <v>0</v>
      </c>
      <c r="AA690" s="79" t="str">
        <f>IF($B689="","",IF(AND($B690&gt;Dashboard!$C$54,$B690&lt;=Dashboard!$C$55,OR($C690="Buy",$C690="Sell",$C690="Dividend",$C690="Return of capital")),MAX(AA$5:AA689)+1,0))</f>
        <v/>
      </c>
      <c r="AB690" s="79" t="str">
        <f>if($B690="","",if($L690=Dashboard!$C$3,"n/a","Currency:"&amp;$L690&amp;Dashboard!$C$3))</f>
        <v/>
      </c>
      <c r="AC690" s="88" t="str">
        <f t="shared" si="13"/>
        <v/>
      </c>
      <c r="AD690" s="89">
        <f t="shared" si="14"/>
        <v>0</v>
      </c>
      <c r="AE690" s="90">
        <f t="shared" si="15"/>
        <v>0</v>
      </c>
    </row>
    <row r="691">
      <c r="A691" s="1"/>
      <c r="B691" s="404"/>
      <c r="C691" s="405"/>
      <c r="D691" s="405"/>
      <c r="E691" s="405"/>
      <c r="F691" s="406"/>
      <c r="G691" s="44">
        <f t="shared" si="1"/>
        <v>0</v>
      </c>
      <c r="H691" s="93"/>
      <c r="I691" s="92"/>
      <c r="J691" s="95"/>
      <c r="K691" s="1"/>
      <c r="L691" s="50" t="str">
        <f t="array" ref="L691">if($B691="","",index(Setup!$C$52:$C$201,match($D691,Setup!$B$52:$B$201,0),0))</f>
        <v/>
      </c>
      <c r="M691" s="52" t="str">
        <f t="shared" si="2"/>
        <v/>
      </c>
      <c r="N691" s="58">
        <f t="shared" si="3"/>
        <v>0</v>
      </c>
      <c r="O691" s="64" t="str">
        <f t="shared" si="4"/>
        <v/>
      </c>
      <c r="P691" s="64">
        <f t="shared" si="5"/>
        <v>0</v>
      </c>
      <c r="Q691" s="64">
        <f t="shared" si="6"/>
        <v>0</v>
      </c>
      <c r="R691" s="68">
        <f t="shared" si="7"/>
        <v>0</v>
      </c>
      <c r="S691" s="68">
        <f t="shared" si="8"/>
        <v>0</v>
      </c>
      <c r="T691" s="71" t="str">
        <f t="shared" si="9"/>
        <v/>
      </c>
      <c r="U691" s="79" t="str">
        <f t="array" ref="U691">IF($B691="","",IF(INDEX('Your Portfolio Holdings'!$BW$7:$BW$156,match($D691,'Your Portfolio Holdings'!$B$7:$B$156,0),0)&gt;0,PRODUCT(IF(($D$5:$D$2004=$D691)*($C$5:$C$2004="Split")*($B$5:$B$2004&lt;=Dashboard!$C$2)*($B$5:$B$2004&gt;$B691),$J$5:$J$2004,1)),1))</f>
        <v/>
      </c>
      <c r="V691" s="79">
        <f t="shared" si="10"/>
        <v>0</v>
      </c>
      <c r="W691" s="79" t="str">
        <f t="array" ref="W691">IF($B691="","",IF(INDEX('Your Portfolio Holdings'!$BW$7:$BW$156,match($D691,'Your Portfolio Holdings'!$B$7:$B$156,0),0)&gt;0,PRODUCT(IF(($D$5:$D$2004=$D691)*($C$5:$C$2004="Split")*($B$5:$B$2004&lt;=Dashboard!$C$54)*($B$5:$B$2004&gt;$B691),$J$5:$J$2004,1)),1))</f>
        <v/>
      </c>
      <c r="X691" s="79">
        <f t="shared" si="11"/>
        <v>0</v>
      </c>
      <c r="Y691" s="79" t="str">
        <f t="array" ref="Y691">IF($B691="","",IF(INDEX('Your Portfolio Holdings'!$BW$7:$BW$156,match($D691,'Your Portfolio Holdings'!$B$7:$B$156,0),0)&gt;0,PRODUCT(IF(($D$5:$D$2004=$D691)*($C$5:$C$2004="Split")*($B$5:$B$2004&lt;=Dashboard!$C$55)*($B$5:$B$2004&gt;$B691),$J$5:$J$2004,1)),1))</f>
        <v/>
      </c>
      <c r="Z691" s="79">
        <f t="shared" si="12"/>
        <v>0</v>
      </c>
      <c r="AA691" s="79" t="str">
        <f>IF($B690="","",IF(AND($B691&gt;Dashboard!$C$54,$B691&lt;=Dashboard!$C$55,OR($C691="Buy",$C691="Sell",$C691="Dividend",$C691="Return of capital")),MAX(AA$5:AA690)+1,0))</f>
        <v/>
      </c>
      <c r="AB691" s="79" t="str">
        <f>if($B691="","",if($L691=Dashboard!$C$3,"n/a","Currency:"&amp;$L691&amp;Dashboard!$C$3))</f>
        <v/>
      </c>
      <c r="AC691" s="88" t="str">
        <f t="shared" si="13"/>
        <v/>
      </c>
      <c r="AD691" s="89">
        <f t="shared" si="14"/>
        <v>0</v>
      </c>
      <c r="AE691" s="90">
        <f t="shared" si="15"/>
        <v>0</v>
      </c>
    </row>
    <row r="692">
      <c r="A692" s="1"/>
      <c r="B692" s="404"/>
      <c r="C692" s="405"/>
      <c r="D692" s="405"/>
      <c r="E692" s="405"/>
      <c r="F692" s="406"/>
      <c r="G692" s="44">
        <f t="shared" si="1"/>
        <v>0</v>
      </c>
      <c r="H692" s="93"/>
      <c r="I692" s="92"/>
      <c r="J692" s="95"/>
      <c r="K692" s="1"/>
      <c r="L692" s="50" t="str">
        <f t="array" ref="L692">if($B692="","",index(Setup!$C$52:$C$201,match($D692,Setup!$B$52:$B$201,0),0))</f>
        <v/>
      </c>
      <c r="M692" s="52" t="str">
        <f t="shared" si="2"/>
        <v/>
      </c>
      <c r="N692" s="58">
        <f t="shared" si="3"/>
        <v>0</v>
      </c>
      <c r="O692" s="64" t="str">
        <f t="shared" si="4"/>
        <v/>
      </c>
      <c r="P692" s="64">
        <f t="shared" si="5"/>
        <v>0</v>
      </c>
      <c r="Q692" s="64">
        <f t="shared" si="6"/>
        <v>0</v>
      </c>
      <c r="R692" s="68">
        <f t="shared" si="7"/>
        <v>0</v>
      </c>
      <c r="S692" s="68">
        <f t="shared" si="8"/>
        <v>0</v>
      </c>
      <c r="T692" s="71" t="str">
        <f t="shared" si="9"/>
        <v/>
      </c>
      <c r="U692" s="79" t="str">
        <f t="array" ref="U692">IF($B692="","",IF(INDEX('Your Portfolio Holdings'!$BW$7:$BW$156,match($D692,'Your Portfolio Holdings'!$B$7:$B$156,0),0)&gt;0,PRODUCT(IF(($D$5:$D$2004=$D692)*($C$5:$C$2004="Split")*($B$5:$B$2004&lt;=Dashboard!$C$2)*($B$5:$B$2004&gt;$B692),$J$5:$J$2004,1)),1))</f>
        <v/>
      </c>
      <c r="V692" s="79">
        <f t="shared" si="10"/>
        <v>0</v>
      </c>
      <c r="W692" s="79" t="str">
        <f t="array" ref="W692">IF($B692="","",IF(INDEX('Your Portfolio Holdings'!$BW$7:$BW$156,match($D692,'Your Portfolio Holdings'!$B$7:$B$156,0),0)&gt;0,PRODUCT(IF(($D$5:$D$2004=$D692)*($C$5:$C$2004="Split")*($B$5:$B$2004&lt;=Dashboard!$C$54)*($B$5:$B$2004&gt;$B692),$J$5:$J$2004,1)),1))</f>
        <v/>
      </c>
      <c r="X692" s="79">
        <f t="shared" si="11"/>
        <v>0</v>
      </c>
      <c r="Y692" s="79" t="str">
        <f t="array" ref="Y692">IF($B692="","",IF(INDEX('Your Portfolio Holdings'!$BW$7:$BW$156,match($D692,'Your Portfolio Holdings'!$B$7:$B$156,0),0)&gt;0,PRODUCT(IF(($D$5:$D$2004=$D692)*($C$5:$C$2004="Split")*($B$5:$B$2004&lt;=Dashboard!$C$55)*($B$5:$B$2004&gt;$B692),$J$5:$J$2004,1)),1))</f>
        <v/>
      </c>
      <c r="Z692" s="79">
        <f t="shared" si="12"/>
        <v>0</v>
      </c>
      <c r="AA692" s="79" t="str">
        <f>IF($B691="","",IF(AND($B692&gt;Dashboard!$C$54,$B692&lt;=Dashboard!$C$55,OR($C692="Buy",$C692="Sell",$C692="Dividend",$C692="Return of capital")),MAX(AA$5:AA691)+1,0))</f>
        <v/>
      </c>
      <c r="AB692" s="79" t="str">
        <f>if($B692="","",if($L692=Dashboard!$C$3,"n/a","Currency:"&amp;$L692&amp;Dashboard!$C$3))</f>
        <v/>
      </c>
      <c r="AC692" s="88" t="str">
        <f t="shared" si="13"/>
        <v/>
      </c>
      <c r="AD692" s="89">
        <f t="shared" si="14"/>
        <v>0</v>
      </c>
      <c r="AE692" s="90">
        <f t="shared" si="15"/>
        <v>0</v>
      </c>
    </row>
    <row r="693">
      <c r="A693" s="1"/>
      <c r="B693" s="404"/>
      <c r="C693" s="405"/>
      <c r="D693" s="405"/>
      <c r="E693" s="405"/>
      <c r="F693" s="406"/>
      <c r="G693" s="44">
        <f t="shared" si="1"/>
        <v>0</v>
      </c>
      <c r="H693" s="93"/>
      <c r="I693" s="92"/>
      <c r="J693" s="95"/>
      <c r="K693" s="1"/>
      <c r="L693" s="50" t="str">
        <f t="array" ref="L693">if($B693="","",index(Setup!$C$52:$C$201,match($D693,Setup!$B$52:$B$201,0),0))</f>
        <v/>
      </c>
      <c r="M693" s="52" t="str">
        <f t="shared" si="2"/>
        <v/>
      </c>
      <c r="N693" s="58">
        <f t="shared" si="3"/>
        <v>0</v>
      </c>
      <c r="O693" s="64" t="str">
        <f t="shared" si="4"/>
        <v/>
      </c>
      <c r="P693" s="64">
        <f t="shared" si="5"/>
        <v>0</v>
      </c>
      <c r="Q693" s="64">
        <f t="shared" si="6"/>
        <v>0</v>
      </c>
      <c r="R693" s="68">
        <f t="shared" si="7"/>
        <v>0</v>
      </c>
      <c r="S693" s="68">
        <f t="shared" si="8"/>
        <v>0</v>
      </c>
      <c r="T693" s="71" t="str">
        <f t="shared" si="9"/>
        <v/>
      </c>
      <c r="U693" s="79" t="str">
        <f t="array" ref="U693">IF($B693="","",IF(INDEX('Your Portfolio Holdings'!$BW$7:$BW$156,match($D693,'Your Portfolio Holdings'!$B$7:$B$156,0),0)&gt;0,PRODUCT(IF(($D$5:$D$2004=$D693)*($C$5:$C$2004="Split")*($B$5:$B$2004&lt;=Dashboard!$C$2)*($B$5:$B$2004&gt;$B693),$J$5:$J$2004,1)),1))</f>
        <v/>
      </c>
      <c r="V693" s="79">
        <f t="shared" si="10"/>
        <v>0</v>
      </c>
      <c r="W693" s="79" t="str">
        <f t="array" ref="W693">IF($B693="","",IF(INDEX('Your Portfolio Holdings'!$BW$7:$BW$156,match($D693,'Your Portfolio Holdings'!$B$7:$B$156,0),0)&gt;0,PRODUCT(IF(($D$5:$D$2004=$D693)*($C$5:$C$2004="Split")*($B$5:$B$2004&lt;=Dashboard!$C$54)*($B$5:$B$2004&gt;$B693),$J$5:$J$2004,1)),1))</f>
        <v/>
      </c>
      <c r="X693" s="79">
        <f t="shared" si="11"/>
        <v>0</v>
      </c>
      <c r="Y693" s="79" t="str">
        <f t="array" ref="Y693">IF($B693="","",IF(INDEX('Your Portfolio Holdings'!$BW$7:$BW$156,match($D693,'Your Portfolio Holdings'!$B$7:$B$156,0),0)&gt;0,PRODUCT(IF(($D$5:$D$2004=$D693)*($C$5:$C$2004="Split")*($B$5:$B$2004&lt;=Dashboard!$C$55)*($B$5:$B$2004&gt;$B693),$J$5:$J$2004,1)),1))</f>
        <v/>
      </c>
      <c r="Z693" s="79">
        <f t="shared" si="12"/>
        <v>0</v>
      </c>
      <c r="AA693" s="79" t="str">
        <f>IF($B692="","",IF(AND($B693&gt;Dashboard!$C$54,$B693&lt;=Dashboard!$C$55,OR($C693="Buy",$C693="Sell",$C693="Dividend",$C693="Return of capital")),MAX(AA$5:AA692)+1,0))</f>
        <v/>
      </c>
      <c r="AB693" s="79" t="str">
        <f>if($B693="","",if($L693=Dashboard!$C$3,"n/a","Currency:"&amp;$L693&amp;Dashboard!$C$3))</f>
        <v/>
      </c>
      <c r="AC693" s="88" t="str">
        <f t="shared" si="13"/>
        <v/>
      </c>
      <c r="AD693" s="89">
        <f t="shared" si="14"/>
        <v>0</v>
      </c>
      <c r="AE693" s="90">
        <f t="shared" si="15"/>
        <v>0</v>
      </c>
    </row>
    <row r="694">
      <c r="A694" s="1"/>
      <c r="B694" s="404"/>
      <c r="C694" s="405"/>
      <c r="D694" s="405"/>
      <c r="E694" s="405"/>
      <c r="F694" s="406"/>
      <c r="G694" s="44">
        <f t="shared" si="1"/>
        <v>0</v>
      </c>
      <c r="H694" s="93"/>
      <c r="I694" s="92"/>
      <c r="J694" s="95"/>
      <c r="K694" s="1"/>
      <c r="L694" s="50" t="str">
        <f t="array" ref="L694">if($B694="","",index(Setup!$C$52:$C$201,match($D694,Setup!$B$52:$B$201,0),0))</f>
        <v/>
      </c>
      <c r="M694" s="52" t="str">
        <f t="shared" si="2"/>
        <v/>
      </c>
      <c r="N694" s="58">
        <f t="shared" si="3"/>
        <v>0</v>
      </c>
      <c r="O694" s="64" t="str">
        <f t="shared" si="4"/>
        <v/>
      </c>
      <c r="P694" s="64">
        <f t="shared" si="5"/>
        <v>0</v>
      </c>
      <c r="Q694" s="64">
        <f t="shared" si="6"/>
        <v>0</v>
      </c>
      <c r="R694" s="68">
        <f t="shared" si="7"/>
        <v>0</v>
      </c>
      <c r="S694" s="68">
        <f t="shared" si="8"/>
        <v>0</v>
      </c>
      <c r="T694" s="71" t="str">
        <f t="shared" si="9"/>
        <v/>
      </c>
      <c r="U694" s="79" t="str">
        <f t="array" ref="U694">IF($B694="","",IF(INDEX('Your Portfolio Holdings'!$BW$7:$BW$156,match($D694,'Your Portfolio Holdings'!$B$7:$B$156,0),0)&gt;0,PRODUCT(IF(($D$5:$D$2004=$D694)*($C$5:$C$2004="Split")*($B$5:$B$2004&lt;=Dashboard!$C$2)*($B$5:$B$2004&gt;$B694),$J$5:$J$2004,1)),1))</f>
        <v/>
      </c>
      <c r="V694" s="79">
        <f t="shared" si="10"/>
        <v>0</v>
      </c>
      <c r="W694" s="79" t="str">
        <f t="array" ref="W694">IF($B694="","",IF(INDEX('Your Portfolio Holdings'!$BW$7:$BW$156,match($D694,'Your Portfolio Holdings'!$B$7:$B$156,0),0)&gt;0,PRODUCT(IF(($D$5:$D$2004=$D694)*($C$5:$C$2004="Split")*($B$5:$B$2004&lt;=Dashboard!$C$54)*($B$5:$B$2004&gt;$B694),$J$5:$J$2004,1)),1))</f>
        <v/>
      </c>
      <c r="X694" s="79">
        <f t="shared" si="11"/>
        <v>0</v>
      </c>
      <c r="Y694" s="79" t="str">
        <f t="array" ref="Y694">IF($B694="","",IF(INDEX('Your Portfolio Holdings'!$BW$7:$BW$156,match($D694,'Your Portfolio Holdings'!$B$7:$B$156,0),0)&gt;0,PRODUCT(IF(($D$5:$D$2004=$D694)*($C$5:$C$2004="Split")*($B$5:$B$2004&lt;=Dashboard!$C$55)*($B$5:$B$2004&gt;$B694),$J$5:$J$2004,1)),1))</f>
        <v/>
      </c>
      <c r="Z694" s="79">
        <f t="shared" si="12"/>
        <v>0</v>
      </c>
      <c r="AA694" s="79" t="str">
        <f>IF($B693="","",IF(AND($B694&gt;Dashboard!$C$54,$B694&lt;=Dashboard!$C$55,OR($C694="Buy",$C694="Sell",$C694="Dividend",$C694="Return of capital")),MAX(AA$5:AA693)+1,0))</f>
        <v/>
      </c>
      <c r="AB694" s="79" t="str">
        <f>if($B694="","",if($L694=Dashboard!$C$3,"n/a","Currency:"&amp;$L694&amp;Dashboard!$C$3))</f>
        <v/>
      </c>
      <c r="AC694" s="88" t="str">
        <f t="shared" si="13"/>
        <v/>
      </c>
      <c r="AD694" s="89">
        <f t="shared" si="14"/>
        <v>0</v>
      </c>
      <c r="AE694" s="90">
        <f t="shared" si="15"/>
        <v>0</v>
      </c>
    </row>
    <row r="695">
      <c r="A695" s="1"/>
      <c r="B695" s="404"/>
      <c r="C695" s="405"/>
      <c r="D695" s="405"/>
      <c r="E695" s="405"/>
      <c r="F695" s="406"/>
      <c r="G695" s="44">
        <f t="shared" si="1"/>
        <v>0</v>
      </c>
      <c r="H695" s="93"/>
      <c r="I695" s="92"/>
      <c r="J695" s="95"/>
      <c r="K695" s="1"/>
      <c r="L695" s="50" t="str">
        <f t="array" ref="L695">if($B695="","",index(Setup!$C$52:$C$201,match($D695,Setup!$B$52:$B$201,0),0))</f>
        <v/>
      </c>
      <c r="M695" s="52" t="str">
        <f t="shared" si="2"/>
        <v/>
      </c>
      <c r="N695" s="58">
        <f t="shared" si="3"/>
        <v>0</v>
      </c>
      <c r="O695" s="64" t="str">
        <f t="shared" si="4"/>
        <v/>
      </c>
      <c r="P695" s="64">
        <f t="shared" si="5"/>
        <v>0</v>
      </c>
      <c r="Q695" s="64">
        <f t="shared" si="6"/>
        <v>0</v>
      </c>
      <c r="R695" s="68">
        <f t="shared" si="7"/>
        <v>0</v>
      </c>
      <c r="S695" s="68">
        <f t="shared" si="8"/>
        <v>0</v>
      </c>
      <c r="T695" s="71" t="str">
        <f t="shared" si="9"/>
        <v/>
      </c>
      <c r="U695" s="79" t="str">
        <f t="array" ref="U695">IF($B695="","",IF(INDEX('Your Portfolio Holdings'!$BW$7:$BW$156,match($D695,'Your Portfolio Holdings'!$B$7:$B$156,0),0)&gt;0,PRODUCT(IF(($D$5:$D$2004=$D695)*($C$5:$C$2004="Split")*($B$5:$B$2004&lt;=Dashboard!$C$2)*($B$5:$B$2004&gt;$B695),$J$5:$J$2004,1)),1))</f>
        <v/>
      </c>
      <c r="V695" s="79">
        <f t="shared" si="10"/>
        <v>0</v>
      </c>
      <c r="W695" s="79" t="str">
        <f t="array" ref="W695">IF($B695="","",IF(INDEX('Your Portfolio Holdings'!$BW$7:$BW$156,match($D695,'Your Portfolio Holdings'!$B$7:$B$156,0),0)&gt;0,PRODUCT(IF(($D$5:$D$2004=$D695)*($C$5:$C$2004="Split")*($B$5:$B$2004&lt;=Dashboard!$C$54)*($B$5:$B$2004&gt;$B695),$J$5:$J$2004,1)),1))</f>
        <v/>
      </c>
      <c r="X695" s="79">
        <f t="shared" si="11"/>
        <v>0</v>
      </c>
      <c r="Y695" s="79" t="str">
        <f t="array" ref="Y695">IF($B695="","",IF(INDEX('Your Portfolio Holdings'!$BW$7:$BW$156,match($D695,'Your Portfolio Holdings'!$B$7:$B$156,0),0)&gt;0,PRODUCT(IF(($D$5:$D$2004=$D695)*($C$5:$C$2004="Split")*($B$5:$B$2004&lt;=Dashboard!$C$55)*($B$5:$B$2004&gt;$B695),$J$5:$J$2004,1)),1))</f>
        <v/>
      </c>
      <c r="Z695" s="79">
        <f t="shared" si="12"/>
        <v>0</v>
      </c>
      <c r="AA695" s="79" t="str">
        <f>IF($B694="","",IF(AND($B695&gt;Dashboard!$C$54,$B695&lt;=Dashboard!$C$55,OR($C695="Buy",$C695="Sell",$C695="Dividend",$C695="Return of capital")),MAX(AA$5:AA694)+1,0))</f>
        <v/>
      </c>
      <c r="AB695" s="79" t="str">
        <f>if($B695="","",if($L695=Dashboard!$C$3,"n/a","Currency:"&amp;$L695&amp;Dashboard!$C$3))</f>
        <v/>
      </c>
      <c r="AC695" s="88" t="str">
        <f t="shared" si="13"/>
        <v/>
      </c>
      <c r="AD695" s="89">
        <f t="shared" si="14"/>
        <v>0</v>
      </c>
      <c r="AE695" s="90">
        <f t="shared" si="15"/>
        <v>0</v>
      </c>
    </row>
    <row r="696">
      <c r="A696" s="1"/>
      <c r="B696" s="404"/>
      <c r="C696" s="405"/>
      <c r="D696" s="405"/>
      <c r="E696" s="405"/>
      <c r="F696" s="406"/>
      <c r="G696" s="44">
        <f t="shared" si="1"/>
        <v>0</v>
      </c>
      <c r="H696" s="93"/>
      <c r="I696" s="92"/>
      <c r="J696" s="95"/>
      <c r="K696" s="1"/>
      <c r="L696" s="50" t="str">
        <f t="array" ref="L696">if($B696="","",index(Setup!$C$52:$C$201,match($D696,Setup!$B$52:$B$201,0),0))</f>
        <v/>
      </c>
      <c r="M696" s="52" t="str">
        <f t="shared" si="2"/>
        <v/>
      </c>
      <c r="N696" s="58">
        <f t="shared" si="3"/>
        <v>0</v>
      </c>
      <c r="O696" s="64" t="str">
        <f t="shared" si="4"/>
        <v/>
      </c>
      <c r="P696" s="64">
        <f t="shared" si="5"/>
        <v>0</v>
      </c>
      <c r="Q696" s="64">
        <f t="shared" si="6"/>
        <v>0</v>
      </c>
      <c r="R696" s="68">
        <f t="shared" si="7"/>
        <v>0</v>
      </c>
      <c r="S696" s="68">
        <f t="shared" si="8"/>
        <v>0</v>
      </c>
      <c r="T696" s="71" t="str">
        <f t="shared" si="9"/>
        <v/>
      </c>
      <c r="U696" s="79" t="str">
        <f t="array" ref="U696">IF($B696="","",IF(INDEX('Your Portfolio Holdings'!$BW$7:$BW$156,match($D696,'Your Portfolio Holdings'!$B$7:$B$156,0),0)&gt;0,PRODUCT(IF(($D$5:$D$2004=$D696)*($C$5:$C$2004="Split")*($B$5:$B$2004&lt;=Dashboard!$C$2)*($B$5:$B$2004&gt;$B696),$J$5:$J$2004,1)),1))</f>
        <v/>
      </c>
      <c r="V696" s="79">
        <f t="shared" si="10"/>
        <v>0</v>
      </c>
      <c r="W696" s="79" t="str">
        <f t="array" ref="W696">IF($B696="","",IF(INDEX('Your Portfolio Holdings'!$BW$7:$BW$156,match($D696,'Your Portfolio Holdings'!$B$7:$B$156,0),0)&gt;0,PRODUCT(IF(($D$5:$D$2004=$D696)*($C$5:$C$2004="Split")*($B$5:$B$2004&lt;=Dashboard!$C$54)*($B$5:$B$2004&gt;$B696),$J$5:$J$2004,1)),1))</f>
        <v/>
      </c>
      <c r="X696" s="79">
        <f t="shared" si="11"/>
        <v>0</v>
      </c>
      <c r="Y696" s="79" t="str">
        <f t="array" ref="Y696">IF($B696="","",IF(INDEX('Your Portfolio Holdings'!$BW$7:$BW$156,match($D696,'Your Portfolio Holdings'!$B$7:$B$156,0),0)&gt;0,PRODUCT(IF(($D$5:$D$2004=$D696)*($C$5:$C$2004="Split")*($B$5:$B$2004&lt;=Dashboard!$C$55)*($B$5:$B$2004&gt;$B696),$J$5:$J$2004,1)),1))</f>
        <v/>
      </c>
      <c r="Z696" s="79">
        <f t="shared" si="12"/>
        <v>0</v>
      </c>
      <c r="AA696" s="79" t="str">
        <f>IF($B695="","",IF(AND($B696&gt;Dashboard!$C$54,$B696&lt;=Dashboard!$C$55,OR($C696="Buy",$C696="Sell",$C696="Dividend",$C696="Return of capital")),MAX(AA$5:AA695)+1,0))</f>
        <v/>
      </c>
      <c r="AB696" s="79" t="str">
        <f>if($B696="","",if($L696=Dashboard!$C$3,"n/a","Currency:"&amp;$L696&amp;Dashboard!$C$3))</f>
        <v/>
      </c>
      <c r="AC696" s="88" t="str">
        <f t="shared" si="13"/>
        <v/>
      </c>
      <c r="AD696" s="89">
        <f t="shared" si="14"/>
        <v>0</v>
      </c>
      <c r="AE696" s="90">
        <f t="shared" si="15"/>
        <v>0</v>
      </c>
    </row>
    <row r="697">
      <c r="A697" s="1"/>
      <c r="B697" s="404"/>
      <c r="C697" s="405"/>
      <c r="D697" s="405"/>
      <c r="E697" s="405"/>
      <c r="F697" s="406"/>
      <c r="G697" s="44">
        <f t="shared" si="1"/>
        <v>0</v>
      </c>
      <c r="H697" s="93"/>
      <c r="I697" s="92"/>
      <c r="J697" s="95"/>
      <c r="K697" s="1"/>
      <c r="L697" s="50" t="str">
        <f t="array" ref="L697">if($B697="","",index(Setup!$C$52:$C$201,match($D697,Setup!$B$52:$B$201,0),0))</f>
        <v/>
      </c>
      <c r="M697" s="52" t="str">
        <f t="shared" si="2"/>
        <v/>
      </c>
      <c r="N697" s="58">
        <f t="shared" si="3"/>
        <v>0</v>
      </c>
      <c r="O697" s="64" t="str">
        <f t="shared" si="4"/>
        <v/>
      </c>
      <c r="P697" s="64">
        <f t="shared" si="5"/>
        <v>0</v>
      </c>
      <c r="Q697" s="64">
        <f t="shared" si="6"/>
        <v>0</v>
      </c>
      <c r="R697" s="68">
        <f t="shared" si="7"/>
        <v>0</v>
      </c>
      <c r="S697" s="68">
        <f t="shared" si="8"/>
        <v>0</v>
      </c>
      <c r="T697" s="71" t="str">
        <f t="shared" si="9"/>
        <v/>
      </c>
      <c r="U697" s="79" t="str">
        <f t="array" ref="U697">IF($B697="","",IF(INDEX('Your Portfolio Holdings'!$BW$7:$BW$156,match($D697,'Your Portfolio Holdings'!$B$7:$B$156,0),0)&gt;0,PRODUCT(IF(($D$5:$D$2004=$D697)*($C$5:$C$2004="Split")*($B$5:$B$2004&lt;=Dashboard!$C$2)*($B$5:$B$2004&gt;$B697),$J$5:$J$2004,1)),1))</f>
        <v/>
      </c>
      <c r="V697" s="79">
        <f t="shared" si="10"/>
        <v>0</v>
      </c>
      <c r="W697" s="79" t="str">
        <f t="array" ref="W697">IF($B697="","",IF(INDEX('Your Portfolio Holdings'!$BW$7:$BW$156,match($D697,'Your Portfolio Holdings'!$B$7:$B$156,0),0)&gt;0,PRODUCT(IF(($D$5:$D$2004=$D697)*($C$5:$C$2004="Split")*($B$5:$B$2004&lt;=Dashboard!$C$54)*($B$5:$B$2004&gt;$B697),$J$5:$J$2004,1)),1))</f>
        <v/>
      </c>
      <c r="X697" s="79">
        <f t="shared" si="11"/>
        <v>0</v>
      </c>
      <c r="Y697" s="79" t="str">
        <f t="array" ref="Y697">IF($B697="","",IF(INDEX('Your Portfolio Holdings'!$BW$7:$BW$156,match($D697,'Your Portfolio Holdings'!$B$7:$B$156,0),0)&gt;0,PRODUCT(IF(($D$5:$D$2004=$D697)*($C$5:$C$2004="Split")*($B$5:$B$2004&lt;=Dashboard!$C$55)*($B$5:$B$2004&gt;$B697),$J$5:$J$2004,1)),1))</f>
        <v/>
      </c>
      <c r="Z697" s="79">
        <f t="shared" si="12"/>
        <v>0</v>
      </c>
      <c r="AA697" s="79" t="str">
        <f>IF($B696="","",IF(AND($B697&gt;Dashboard!$C$54,$B697&lt;=Dashboard!$C$55,OR($C697="Buy",$C697="Sell",$C697="Dividend",$C697="Return of capital")),MAX(AA$5:AA696)+1,0))</f>
        <v/>
      </c>
      <c r="AB697" s="79" t="str">
        <f>if($B697="","",if($L697=Dashboard!$C$3,"n/a","Currency:"&amp;$L697&amp;Dashboard!$C$3))</f>
        <v/>
      </c>
      <c r="AC697" s="88" t="str">
        <f t="shared" si="13"/>
        <v/>
      </c>
      <c r="AD697" s="89">
        <f t="shared" si="14"/>
        <v>0</v>
      </c>
      <c r="AE697" s="90">
        <f t="shared" si="15"/>
        <v>0</v>
      </c>
    </row>
    <row r="698">
      <c r="A698" s="1"/>
      <c r="B698" s="404"/>
      <c r="C698" s="405"/>
      <c r="D698" s="405"/>
      <c r="E698" s="405"/>
      <c r="F698" s="406"/>
      <c r="G698" s="44">
        <f t="shared" si="1"/>
        <v>0</v>
      </c>
      <c r="H698" s="93"/>
      <c r="I698" s="92"/>
      <c r="J698" s="95"/>
      <c r="K698" s="1"/>
      <c r="L698" s="50" t="str">
        <f t="array" ref="L698">if($B698="","",index(Setup!$C$52:$C$201,match($D698,Setup!$B$52:$B$201,0),0))</f>
        <v/>
      </c>
      <c r="M698" s="52" t="str">
        <f t="shared" si="2"/>
        <v/>
      </c>
      <c r="N698" s="58">
        <f t="shared" si="3"/>
        <v>0</v>
      </c>
      <c r="O698" s="64" t="str">
        <f t="shared" si="4"/>
        <v/>
      </c>
      <c r="P698" s="64">
        <f t="shared" si="5"/>
        <v>0</v>
      </c>
      <c r="Q698" s="64">
        <f t="shared" si="6"/>
        <v>0</v>
      </c>
      <c r="R698" s="68">
        <f t="shared" si="7"/>
        <v>0</v>
      </c>
      <c r="S698" s="68">
        <f t="shared" si="8"/>
        <v>0</v>
      </c>
      <c r="T698" s="71" t="str">
        <f t="shared" si="9"/>
        <v/>
      </c>
      <c r="U698" s="79" t="str">
        <f t="array" ref="U698">IF($B698="","",IF(INDEX('Your Portfolio Holdings'!$BW$7:$BW$156,match($D698,'Your Portfolio Holdings'!$B$7:$B$156,0),0)&gt;0,PRODUCT(IF(($D$5:$D$2004=$D698)*($C$5:$C$2004="Split")*($B$5:$B$2004&lt;=Dashboard!$C$2)*($B$5:$B$2004&gt;$B698),$J$5:$J$2004,1)),1))</f>
        <v/>
      </c>
      <c r="V698" s="79">
        <f t="shared" si="10"/>
        <v>0</v>
      </c>
      <c r="W698" s="79" t="str">
        <f t="array" ref="W698">IF($B698="","",IF(INDEX('Your Portfolio Holdings'!$BW$7:$BW$156,match($D698,'Your Portfolio Holdings'!$B$7:$B$156,0),0)&gt;0,PRODUCT(IF(($D$5:$D$2004=$D698)*($C$5:$C$2004="Split")*($B$5:$B$2004&lt;=Dashboard!$C$54)*($B$5:$B$2004&gt;$B698),$J$5:$J$2004,1)),1))</f>
        <v/>
      </c>
      <c r="X698" s="79">
        <f t="shared" si="11"/>
        <v>0</v>
      </c>
      <c r="Y698" s="79" t="str">
        <f t="array" ref="Y698">IF($B698="","",IF(INDEX('Your Portfolio Holdings'!$BW$7:$BW$156,match($D698,'Your Portfolio Holdings'!$B$7:$B$156,0),0)&gt;0,PRODUCT(IF(($D$5:$D$2004=$D698)*($C$5:$C$2004="Split")*($B$5:$B$2004&lt;=Dashboard!$C$55)*($B$5:$B$2004&gt;$B698),$J$5:$J$2004,1)),1))</f>
        <v/>
      </c>
      <c r="Z698" s="79">
        <f t="shared" si="12"/>
        <v>0</v>
      </c>
      <c r="AA698" s="79" t="str">
        <f>IF($B697="","",IF(AND($B698&gt;Dashboard!$C$54,$B698&lt;=Dashboard!$C$55,OR($C698="Buy",$C698="Sell",$C698="Dividend",$C698="Return of capital")),MAX(AA$5:AA697)+1,0))</f>
        <v/>
      </c>
      <c r="AB698" s="79" t="str">
        <f>if($B698="","",if($L698=Dashboard!$C$3,"n/a","Currency:"&amp;$L698&amp;Dashboard!$C$3))</f>
        <v/>
      </c>
      <c r="AC698" s="88" t="str">
        <f t="shared" si="13"/>
        <v/>
      </c>
      <c r="AD698" s="89">
        <f t="shared" si="14"/>
        <v>0</v>
      </c>
      <c r="AE698" s="90">
        <f t="shared" si="15"/>
        <v>0</v>
      </c>
    </row>
    <row r="699">
      <c r="A699" s="1"/>
      <c r="B699" s="404"/>
      <c r="C699" s="405"/>
      <c r="D699" s="405"/>
      <c r="E699" s="405"/>
      <c r="F699" s="406"/>
      <c r="G699" s="44">
        <f t="shared" si="1"/>
        <v>0</v>
      </c>
      <c r="H699" s="93"/>
      <c r="I699" s="92"/>
      <c r="J699" s="95"/>
      <c r="K699" s="1"/>
      <c r="L699" s="50" t="str">
        <f t="array" ref="L699">if($B699="","",index(Setup!$C$52:$C$201,match($D699,Setup!$B$52:$B$201,0),0))</f>
        <v/>
      </c>
      <c r="M699" s="52" t="str">
        <f t="shared" si="2"/>
        <v/>
      </c>
      <c r="N699" s="58">
        <f t="shared" si="3"/>
        <v>0</v>
      </c>
      <c r="O699" s="64" t="str">
        <f t="shared" si="4"/>
        <v/>
      </c>
      <c r="P699" s="64">
        <f t="shared" si="5"/>
        <v>0</v>
      </c>
      <c r="Q699" s="64">
        <f t="shared" si="6"/>
        <v>0</v>
      </c>
      <c r="R699" s="68">
        <f t="shared" si="7"/>
        <v>0</v>
      </c>
      <c r="S699" s="68">
        <f t="shared" si="8"/>
        <v>0</v>
      </c>
      <c r="T699" s="71" t="str">
        <f t="shared" si="9"/>
        <v/>
      </c>
      <c r="U699" s="79" t="str">
        <f t="array" ref="U699">IF($B699="","",IF(INDEX('Your Portfolio Holdings'!$BW$7:$BW$156,match($D699,'Your Portfolio Holdings'!$B$7:$B$156,0),0)&gt;0,PRODUCT(IF(($D$5:$D$2004=$D699)*($C$5:$C$2004="Split")*($B$5:$B$2004&lt;=Dashboard!$C$2)*($B$5:$B$2004&gt;$B699),$J$5:$J$2004,1)),1))</f>
        <v/>
      </c>
      <c r="V699" s="79">
        <f t="shared" si="10"/>
        <v>0</v>
      </c>
      <c r="W699" s="79" t="str">
        <f t="array" ref="W699">IF($B699="","",IF(INDEX('Your Portfolio Holdings'!$BW$7:$BW$156,match($D699,'Your Portfolio Holdings'!$B$7:$B$156,0),0)&gt;0,PRODUCT(IF(($D$5:$D$2004=$D699)*($C$5:$C$2004="Split")*($B$5:$B$2004&lt;=Dashboard!$C$54)*($B$5:$B$2004&gt;$B699),$J$5:$J$2004,1)),1))</f>
        <v/>
      </c>
      <c r="X699" s="79">
        <f t="shared" si="11"/>
        <v>0</v>
      </c>
      <c r="Y699" s="79" t="str">
        <f t="array" ref="Y699">IF($B699="","",IF(INDEX('Your Portfolio Holdings'!$BW$7:$BW$156,match($D699,'Your Portfolio Holdings'!$B$7:$B$156,0),0)&gt;0,PRODUCT(IF(($D$5:$D$2004=$D699)*($C$5:$C$2004="Split")*($B$5:$B$2004&lt;=Dashboard!$C$55)*($B$5:$B$2004&gt;$B699),$J$5:$J$2004,1)),1))</f>
        <v/>
      </c>
      <c r="Z699" s="79">
        <f t="shared" si="12"/>
        <v>0</v>
      </c>
      <c r="AA699" s="79" t="str">
        <f>IF($B698="","",IF(AND($B699&gt;Dashboard!$C$54,$B699&lt;=Dashboard!$C$55,OR($C699="Buy",$C699="Sell",$C699="Dividend",$C699="Return of capital")),MAX(AA$5:AA698)+1,0))</f>
        <v/>
      </c>
      <c r="AB699" s="79" t="str">
        <f>if($B699="","",if($L699=Dashboard!$C$3,"n/a","Currency:"&amp;$L699&amp;Dashboard!$C$3))</f>
        <v/>
      </c>
      <c r="AC699" s="88" t="str">
        <f t="shared" si="13"/>
        <v/>
      </c>
      <c r="AD699" s="89">
        <f t="shared" si="14"/>
        <v>0</v>
      </c>
      <c r="AE699" s="90">
        <f t="shared" si="15"/>
        <v>0</v>
      </c>
    </row>
    <row r="700">
      <c r="A700" s="1"/>
      <c r="B700" s="404"/>
      <c r="C700" s="405"/>
      <c r="D700" s="405"/>
      <c r="E700" s="405"/>
      <c r="F700" s="406"/>
      <c r="G700" s="44">
        <f t="shared" si="1"/>
        <v>0</v>
      </c>
      <c r="H700" s="93"/>
      <c r="I700" s="92"/>
      <c r="J700" s="95"/>
      <c r="K700" s="1"/>
      <c r="L700" s="50" t="str">
        <f t="array" ref="L700">if($B700="","",index(Setup!$C$52:$C$201,match($D700,Setup!$B$52:$B$201,0),0))</f>
        <v/>
      </c>
      <c r="M700" s="52" t="str">
        <f t="shared" si="2"/>
        <v/>
      </c>
      <c r="N700" s="58">
        <f t="shared" si="3"/>
        <v>0</v>
      </c>
      <c r="O700" s="64" t="str">
        <f t="shared" si="4"/>
        <v/>
      </c>
      <c r="P700" s="64">
        <f t="shared" si="5"/>
        <v>0</v>
      </c>
      <c r="Q700" s="64">
        <f t="shared" si="6"/>
        <v>0</v>
      </c>
      <c r="R700" s="68">
        <f t="shared" si="7"/>
        <v>0</v>
      </c>
      <c r="S700" s="68">
        <f t="shared" si="8"/>
        <v>0</v>
      </c>
      <c r="T700" s="71" t="str">
        <f t="shared" si="9"/>
        <v/>
      </c>
      <c r="U700" s="79" t="str">
        <f t="array" ref="U700">IF($B700="","",IF(INDEX('Your Portfolio Holdings'!$BW$7:$BW$156,match($D700,'Your Portfolio Holdings'!$B$7:$B$156,0),0)&gt;0,PRODUCT(IF(($D$5:$D$2004=$D700)*($C$5:$C$2004="Split")*($B$5:$B$2004&lt;=Dashboard!$C$2)*($B$5:$B$2004&gt;$B700),$J$5:$J$2004,1)),1))</f>
        <v/>
      </c>
      <c r="V700" s="79">
        <f t="shared" si="10"/>
        <v>0</v>
      </c>
      <c r="W700" s="79" t="str">
        <f t="array" ref="W700">IF($B700="","",IF(INDEX('Your Portfolio Holdings'!$BW$7:$BW$156,match($D700,'Your Portfolio Holdings'!$B$7:$B$156,0),0)&gt;0,PRODUCT(IF(($D$5:$D$2004=$D700)*($C$5:$C$2004="Split")*($B$5:$B$2004&lt;=Dashboard!$C$54)*($B$5:$B$2004&gt;$B700),$J$5:$J$2004,1)),1))</f>
        <v/>
      </c>
      <c r="X700" s="79">
        <f t="shared" si="11"/>
        <v>0</v>
      </c>
      <c r="Y700" s="79" t="str">
        <f t="array" ref="Y700">IF($B700="","",IF(INDEX('Your Portfolio Holdings'!$BW$7:$BW$156,match($D700,'Your Portfolio Holdings'!$B$7:$B$156,0),0)&gt;0,PRODUCT(IF(($D$5:$D$2004=$D700)*($C$5:$C$2004="Split")*($B$5:$B$2004&lt;=Dashboard!$C$55)*($B$5:$B$2004&gt;$B700),$J$5:$J$2004,1)),1))</f>
        <v/>
      </c>
      <c r="Z700" s="79">
        <f t="shared" si="12"/>
        <v>0</v>
      </c>
      <c r="AA700" s="79" t="str">
        <f>IF($B699="","",IF(AND($B700&gt;Dashboard!$C$54,$B700&lt;=Dashboard!$C$55,OR($C700="Buy",$C700="Sell",$C700="Dividend",$C700="Return of capital")),MAX(AA$5:AA699)+1,0))</f>
        <v/>
      </c>
      <c r="AB700" s="79" t="str">
        <f>if($B700="","",if($L700=Dashboard!$C$3,"n/a","Currency:"&amp;$L700&amp;Dashboard!$C$3))</f>
        <v/>
      </c>
      <c r="AC700" s="88" t="str">
        <f t="shared" si="13"/>
        <v/>
      </c>
      <c r="AD700" s="89">
        <f t="shared" si="14"/>
        <v>0</v>
      </c>
      <c r="AE700" s="90">
        <f t="shared" si="15"/>
        <v>0</v>
      </c>
    </row>
    <row r="701">
      <c r="A701" s="1"/>
      <c r="B701" s="404"/>
      <c r="C701" s="405"/>
      <c r="D701" s="405"/>
      <c r="E701" s="405"/>
      <c r="F701" s="406"/>
      <c r="G701" s="44">
        <f t="shared" si="1"/>
        <v>0</v>
      </c>
      <c r="H701" s="93"/>
      <c r="I701" s="92"/>
      <c r="J701" s="95"/>
      <c r="K701" s="1"/>
      <c r="L701" s="50" t="str">
        <f t="array" ref="L701">if($B701="","",index(Setup!$C$52:$C$201,match($D701,Setup!$B$52:$B$201,0),0))</f>
        <v/>
      </c>
      <c r="M701" s="52" t="str">
        <f t="shared" si="2"/>
        <v/>
      </c>
      <c r="N701" s="58">
        <f t="shared" si="3"/>
        <v>0</v>
      </c>
      <c r="O701" s="64" t="str">
        <f t="shared" si="4"/>
        <v/>
      </c>
      <c r="P701" s="64">
        <f t="shared" si="5"/>
        <v>0</v>
      </c>
      <c r="Q701" s="64">
        <f t="shared" si="6"/>
        <v>0</v>
      </c>
      <c r="R701" s="68">
        <f t="shared" si="7"/>
        <v>0</v>
      </c>
      <c r="S701" s="68">
        <f t="shared" si="8"/>
        <v>0</v>
      </c>
      <c r="T701" s="71" t="str">
        <f t="shared" si="9"/>
        <v/>
      </c>
      <c r="U701" s="79" t="str">
        <f t="array" ref="U701">IF($B701="","",IF(INDEX('Your Portfolio Holdings'!$BW$7:$BW$156,match($D701,'Your Portfolio Holdings'!$B$7:$B$156,0),0)&gt;0,PRODUCT(IF(($D$5:$D$2004=$D701)*($C$5:$C$2004="Split")*($B$5:$B$2004&lt;=Dashboard!$C$2)*($B$5:$B$2004&gt;$B701),$J$5:$J$2004,1)),1))</f>
        <v/>
      </c>
      <c r="V701" s="79">
        <f t="shared" si="10"/>
        <v>0</v>
      </c>
      <c r="W701" s="79" t="str">
        <f t="array" ref="W701">IF($B701="","",IF(INDEX('Your Portfolio Holdings'!$BW$7:$BW$156,match($D701,'Your Portfolio Holdings'!$B$7:$B$156,0),0)&gt;0,PRODUCT(IF(($D$5:$D$2004=$D701)*($C$5:$C$2004="Split")*($B$5:$B$2004&lt;=Dashboard!$C$54)*($B$5:$B$2004&gt;$B701),$J$5:$J$2004,1)),1))</f>
        <v/>
      </c>
      <c r="X701" s="79">
        <f t="shared" si="11"/>
        <v>0</v>
      </c>
      <c r="Y701" s="79" t="str">
        <f t="array" ref="Y701">IF($B701="","",IF(INDEX('Your Portfolio Holdings'!$BW$7:$BW$156,match($D701,'Your Portfolio Holdings'!$B$7:$B$156,0),0)&gt;0,PRODUCT(IF(($D$5:$D$2004=$D701)*($C$5:$C$2004="Split")*($B$5:$B$2004&lt;=Dashboard!$C$55)*($B$5:$B$2004&gt;$B701),$J$5:$J$2004,1)),1))</f>
        <v/>
      </c>
      <c r="Z701" s="79">
        <f t="shared" si="12"/>
        <v>0</v>
      </c>
      <c r="AA701" s="79" t="str">
        <f>IF($B700="","",IF(AND($B701&gt;Dashboard!$C$54,$B701&lt;=Dashboard!$C$55,OR($C701="Buy",$C701="Sell",$C701="Dividend",$C701="Return of capital")),MAX(AA$5:AA700)+1,0))</f>
        <v/>
      </c>
      <c r="AB701" s="79" t="str">
        <f>if($B701="","",if($L701=Dashboard!$C$3,"n/a","Currency:"&amp;$L701&amp;Dashboard!$C$3))</f>
        <v/>
      </c>
      <c r="AC701" s="88" t="str">
        <f t="shared" si="13"/>
        <v/>
      </c>
      <c r="AD701" s="89">
        <f t="shared" si="14"/>
        <v>0</v>
      </c>
      <c r="AE701" s="90">
        <f t="shared" si="15"/>
        <v>0</v>
      </c>
    </row>
    <row r="702">
      <c r="A702" s="1"/>
      <c r="B702" s="404"/>
      <c r="C702" s="405"/>
      <c r="D702" s="405"/>
      <c r="E702" s="405"/>
      <c r="F702" s="406"/>
      <c r="G702" s="44">
        <f t="shared" si="1"/>
        <v>0</v>
      </c>
      <c r="H702" s="93"/>
      <c r="I702" s="92"/>
      <c r="J702" s="95"/>
      <c r="K702" s="1"/>
      <c r="L702" s="50" t="str">
        <f t="array" ref="L702">if($B702="","",index(Setup!$C$52:$C$201,match($D702,Setup!$B$52:$B$201,0),0))</f>
        <v/>
      </c>
      <c r="M702" s="52" t="str">
        <f t="shared" si="2"/>
        <v/>
      </c>
      <c r="N702" s="58">
        <f t="shared" si="3"/>
        <v>0</v>
      </c>
      <c r="O702" s="64" t="str">
        <f t="shared" si="4"/>
        <v/>
      </c>
      <c r="P702" s="64">
        <f t="shared" si="5"/>
        <v>0</v>
      </c>
      <c r="Q702" s="64">
        <f t="shared" si="6"/>
        <v>0</v>
      </c>
      <c r="R702" s="68">
        <f t="shared" si="7"/>
        <v>0</v>
      </c>
      <c r="S702" s="68">
        <f t="shared" si="8"/>
        <v>0</v>
      </c>
      <c r="T702" s="71" t="str">
        <f t="shared" si="9"/>
        <v/>
      </c>
      <c r="U702" s="79" t="str">
        <f t="array" ref="U702">IF($B702="","",IF(INDEX('Your Portfolio Holdings'!$BW$7:$BW$156,match($D702,'Your Portfolio Holdings'!$B$7:$B$156,0),0)&gt;0,PRODUCT(IF(($D$5:$D$2004=$D702)*($C$5:$C$2004="Split")*($B$5:$B$2004&lt;=Dashboard!$C$2)*($B$5:$B$2004&gt;$B702),$J$5:$J$2004,1)),1))</f>
        <v/>
      </c>
      <c r="V702" s="79">
        <f t="shared" si="10"/>
        <v>0</v>
      </c>
      <c r="W702" s="79" t="str">
        <f t="array" ref="W702">IF($B702="","",IF(INDEX('Your Portfolio Holdings'!$BW$7:$BW$156,match($D702,'Your Portfolio Holdings'!$B$7:$B$156,0),0)&gt;0,PRODUCT(IF(($D$5:$D$2004=$D702)*($C$5:$C$2004="Split")*($B$5:$B$2004&lt;=Dashboard!$C$54)*($B$5:$B$2004&gt;$B702),$J$5:$J$2004,1)),1))</f>
        <v/>
      </c>
      <c r="X702" s="79">
        <f t="shared" si="11"/>
        <v>0</v>
      </c>
      <c r="Y702" s="79" t="str">
        <f t="array" ref="Y702">IF($B702="","",IF(INDEX('Your Portfolio Holdings'!$BW$7:$BW$156,match($D702,'Your Portfolio Holdings'!$B$7:$B$156,0),0)&gt;0,PRODUCT(IF(($D$5:$D$2004=$D702)*($C$5:$C$2004="Split")*($B$5:$B$2004&lt;=Dashboard!$C$55)*($B$5:$B$2004&gt;$B702),$J$5:$J$2004,1)),1))</f>
        <v/>
      </c>
      <c r="Z702" s="79">
        <f t="shared" si="12"/>
        <v>0</v>
      </c>
      <c r="AA702" s="79" t="str">
        <f>IF($B701="","",IF(AND($B702&gt;Dashboard!$C$54,$B702&lt;=Dashboard!$C$55,OR($C702="Buy",$C702="Sell",$C702="Dividend",$C702="Return of capital")),MAX(AA$5:AA701)+1,0))</f>
        <v/>
      </c>
      <c r="AB702" s="79" t="str">
        <f>if($B702="","",if($L702=Dashboard!$C$3,"n/a","Currency:"&amp;$L702&amp;Dashboard!$C$3))</f>
        <v/>
      </c>
      <c r="AC702" s="88" t="str">
        <f t="shared" si="13"/>
        <v/>
      </c>
      <c r="AD702" s="89">
        <f t="shared" si="14"/>
        <v>0</v>
      </c>
      <c r="AE702" s="90">
        <f t="shared" si="15"/>
        <v>0</v>
      </c>
    </row>
    <row r="703">
      <c r="A703" s="1"/>
      <c r="B703" s="404"/>
      <c r="C703" s="405"/>
      <c r="D703" s="405"/>
      <c r="E703" s="405"/>
      <c r="F703" s="406"/>
      <c r="G703" s="44">
        <f t="shared" si="1"/>
        <v>0</v>
      </c>
      <c r="H703" s="93"/>
      <c r="I703" s="92"/>
      <c r="J703" s="95"/>
      <c r="K703" s="1"/>
      <c r="L703" s="50" t="str">
        <f t="array" ref="L703">if($B703="","",index(Setup!$C$52:$C$201,match($D703,Setup!$B$52:$B$201,0),0))</f>
        <v/>
      </c>
      <c r="M703" s="52" t="str">
        <f t="shared" si="2"/>
        <v/>
      </c>
      <c r="N703" s="58">
        <f t="shared" si="3"/>
        <v>0</v>
      </c>
      <c r="O703" s="64" t="str">
        <f t="shared" si="4"/>
        <v/>
      </c>
      <c r="P703" s="64">
        <f t="shared" si="5"/>
        <v>0</v>
      </c>
      <c r="Q703" s="64">
        <f t="shared" si="6"/>
        <v>0</v>
      </c>
      <c r="R703" s="68">
        <f t="shared" si="7"/>
        <v>0</v>
      </c>
      <c r="S703" s="68">
        <f t="shared" si="8"/>
        <v>0</v>
      </c>
      <c r="T703" s="71" t="str">
        <f t="shared" si="9"/>
        <v/>
      </c>
      <c r="U703" s="79" t="str">
        <f t="array" ref="U703">IF($B703="","",IF(INDEX('Your Portfolio Holdings'!$BW$7:$BW$156,match($D703,'Your Portfolio Holdings'!$B$7:$B$156,0),0)&gt;0,PRODUCT(IF(($D$5:$D$2004=$D703)*($C$5:$C$2004="Split")*($B$5:$B$2004&lt;=Dashboard!$C$2)*($B$5:$B$2004&gt;$B703),$J$5:$J$2004,1)),1))</f>
        <v/>
      </c>
      <c r="V703" s="79">
        <f t="shared" si="10"/>
        <v>0</v>
      </c>
      <c r="W703" s="79" t="str">
        <f t="array" ref="W703">IF($B703="","",IF(INDEX('Your Portfolio Holdings'!$BW$7:$BW$156,match($D703,'Your Portfolio Holdings'!$B$7:$B$156,0),0)&gt;0,PRODUCT(IF(($D$5:$D$2004=$D703)*($C$5:$C$2004="Split")*($B$5:$B$2004&lt;=Dashboard!$C$54)*($B$5:$B$2004&gt;$B703),$J$5:$J$2004,1)),1))</f>
        <v/>
      </c>
      <c r="X703" s="79">
        <f t="shared" si="11"/>
        <v>0</v>
      </c>
      <c r="Y703" s="79" t="str">
        <f t="array" ref="Y703">IF($B703="","",IF(INDEX('Your Portfolio Holdings'!$BW$7:$BW$156,match($D703,'Your Portfolio Holdings'!$B$7:$B$156,0),0)&gt;0,PRODUCT(IF(($D$5:$D$2004=$D703)*($C$5:$C$2004="Split")*($B$5:$B$2004&lt;=Dashboard!$C$55)*($B$5:$B$2004&gt;$B703),$J$5:$J$2004,1)),1))</f>
        <v/>
      </c>
      <c r="Z703" s="79">
        <f t="shared" si="12"/>
        <v>0</v>
      </c>
      <c r="AA703" s="79" t="str">
        <f>IF($B702="","",IF(AND($B703&gt;Dashboard!$C$54,$B703&lt;=Dashboard!$C$55,OR($C703="Buy",$C703="Sell",$C703="Dividend",$C703="Return of capital")),MAX(AA$5:AA702)+1,0))</f>
        <v/>
      </c>
      <c r="AB703" s="79" t="str">
        <f>if($B703="","",if($L703=Dashboard!$C$3,"n/a","Currency:"&amp;$L703&amp;Dashboard!$C$3))</f>
        <v/>
      </c>
      <c r="AC703" s="88" t="str">
        <f t="shared" si="13"/>
        <v/>
      </c>
      <c r="AD703" s="89">
        <f t="shared" si="14"/>
        <v>0</v>
      </c>
      <c r="AE703" s="90">
        <f t="shared" si="15"/>
        <v>0</v>
      </c>
    </row>
    <row r="704">
      <c r="A704" s="1"/>
      <c r="B704" s="404"/>
      <c r="C704" s="405"/>
      <c r="D704" s="405"/>
      <c r="E704" s="405"/>
      <c r="F704" s="406"/>
      <c r="G704" s="44">
        <f t="shared" si="1"/>
        <v>0</v>
      </c>
      <c r="H704" s="93"/>
      <c r="I704" s="92"/>
      <c r="J704" s="95"/>
      <c r="K704" s="1"/>
      <c r="L704" s="50" t="str">
        <f t="array" ref="L704">if($B704="","",index(Setup!$C$52:$C$201,match($D704,Setup!$B$52:$B$201,0),0))</f>
        <v/>
      </c>
      <c r="M704" s="52" t="str">
        <f t="shared" si="2"/>
        <v/>
      </c>
      <c r="N704" s="58">
        <f t="shared" si="3"/>
        <v>0</v>
      </c>
      <c r="O704" s="64" t="str">
        <f t="shared" si="4"/>
        <v/>
      </c>
      <c r="P704" s="64">
        <f t="shared" si="5"/>
        <v>0</v>
      </c>
      <c r="Q704" s="64">
        <f t="shared" si="6"/>
        <v>0</v>
      </c>
      <c r="R704" s="68">
        <f t="shared" si="7"/>
        <v>0</v>
      </c>
      <c r="S704" s="68">
        <f t="shared" si="8"/>
        <v>0</v>
      </c>
      <c r="T704" s="71" t="str">
        <f t="shared" si="9"/>
        <v/>
      </c>
      <c r="U704" s="79" t="str">
        <f t="array" ref="U704">IF($B704="","",IF(INDEX('Your Portfolio Holdings'!$BW$7:$BW$156,match($D704,'Your Portfolio Holdings'!$B$7:$B$156,0),0)&gt;0,PRODUCT(IF(($D$5:$D$2004=$D704)*($C$5:$C$2004="Split")*($B$5:$B$2004&lt;=Dashboard!$C$2)*($B$5:$B$2004&gt;$B704),$J$5:$J$2004,1)),1))</f>
        <v/>
      </c>
      <c r="V704" s="79">
        <f t="shared" si="10"/>
        <v>0</v>
      </c>
      <c r="W704" s="79" t="str">
        <f t="array" ref="W704">IF($B704="","",IF(INDEX('Your Portfolio Holdings'!$BW$7:$BW$156,match($D704,'Your Portfolio Holdings'!$B$7:$B$156,0),0)&gt;0,PRODUCT(IF(($D$5:$D$2004=$D704)*($C$5:$C$2004="Split")*($B$5:$B$2004&lt;=Dashboard!$C$54)*($B$5:$B$2004&gt;$B704),$J$5:$J$2004,1)),1))</f>
        <v/>
      </c>
      <c r="X704" s="79">
        <f t="shared" si="11"/>
        <v>0</v>
      </c>
      <c r="Y704" s="79" t="str">
        <f t="array" ref="Y704">IF($B704="","",IF(INDEX('Your Portfolio Holdings'!$BW$7:$BW$156,match($D704,'Your Portfolio Holdings'!$B$7:$B$156,0),0)&gt;0,PRODUCT(IF(($D$5:$D$2004=$D704)*($C$5:$C$2004="Split")*($B$5:$B$2004&lt;=Dashboard!$C$55)*($B$5:$B$2004&gt;$B704),$J$5:$J$2004,1)),1))</f>
        <v/>
      </c>
      <c r="Z704" s="79">
        <f t="shared" si="12"/>
        <v>0</v>
      </c>
      <c r="AA704" s="79" t="str">
        <f>IF($B703="","",IF(AND($B704&gt;Dashboard!$C$54,$B704&lt;=Dashboard!$C$55,OR($C704="Buy",$C704="Sell",$C704="Dividend",$C704="Return of capital")),MAX(AA$5:AA703)+1,0))</f>
        <v/>
      </c>
      <c r="AB704" s="79" t="str">
        <f>if($B704="","",if($L704=Dashboard!$C$3,"n/a","Currency:"&amp;$L704&amp;Dashboard!$C$3))</f>
        <v/>
      </c>
      <c r="AC704" s="88" t="str">
        <f t="shared" si="13"/>
        <v/>
      </c>
      <c r="AD704" s="89">
        <f t="shared" si="14"/>
        <v>0</v>
      </c>
      <c r="AE704" s="90">
        <f t="shared" si="15"/>
        <v>0</v>
      </c>
    </row>
    <row r="705">
      <c r="A705" s="1"/>
      <c r="B705" s="404"/>
      <c r="C705" s="405"/>
      <c r="D705" s="405"/>
      <c r="E705" s="405"/>
      <c r="F705" s="406"/>
      <c r="G705" s="44">
        <f t="shared" si="1"/>
        <v>0</v>
      </c>
      <c r="H705" s="93"/>
      <c r="I705" s="92"/>
      <c r="J705" s="95"/>
      <c r="K705" s="1"/>
      <c r="L705" s="50" t="str">
        <f t="array" ref="L705">if($B705="","",index(Setup!$C$52:$C$201,match($D705,Setup!$B$52:$B$201,0),0))</f>
        <v/>
      </c>
      <c r="M705" s="52" t="str">
        <f t="shared" si="2"/>
        <v/>
      </c>
      <c r="N705" s="58">
        <f t="shared" si="3"/>
        <v>0</v>
      </c>
      <c r="O705" s="64" t="str">
        <f t="shared" si="4"/>
        <v/>
      </c>
      <c r="P705" s="64">
        <f t="shared" si="5"/>
        <v>0</v>
      </c>
      <c r="Q705" s="64">
        <f t="shared" si="6"/>
        <v>0</v>
      </c>
      <c r="R705" s="68">
        <f t="shared" si="7"/>
        <v>0</v>
      </c>
      <c r="S705" s="68">
        <f t="shared" si="8"/>
        <v>0</v>
      </c>
      <c r="T705" s="71" t="str">
        <f t="shared" si="9"/>
        <v/>
      </c>
      <c r="U705" s="79" t="str">
        <f t="array" ref="U705">IF($B705="","",IF(INDEX('Your Portfolio Holdings'!$BW$7:$BW$156,match($D705,'Your Portfolio Holdings'!$B$7:$B$156,0),0)&gt;0,PRODUCT(IF(($D$5:$D$2004=$D705)*($C$5:$C$2004="Split")*($B$5:$B$2004&lt;=Dashboard!$C$2)*($B$5:$B$2004&gt;$B705),$J$5:$J$2004,1)),1))</f>
        <v/>
      </c>
      <c r="V705" s="79">
        <f t="shared" si="10"/>
        <v>0</v>
      </c>
      <c r="W705" s="79" t="str">
        <f t="array" ref="W705">IF($B705="","",IF(INDEX('Your Portfolio Holdings'!$BW$7:$BW$156,match($D705,'Your Portfolio Holdings'!$B$7:$B$156,0),0)&gt;0,PRODUCT(IF(($D$5:$D$2004=$D705)*($C$5:$C$2004="Split")*($B$5:$B$2004&lt;=Dashboard!$C$54)*($B$5:$B$2004&gt;$B705),$J$5:$J$2004,1)),1))</f>
        <v/>
      </c>
      <c r="X705" s="79">
        <f t="shared" si="11"/>
        <v>0</v>
      </c>
      <c r="Y705" s="79" t="str">
        <f t="array" ref="Y705">IF($B705="","",IF(INDEX('Your Portfolio Holdings'!$BW$7:$BW$156,match($D705,'Your Portfolio Holdings'!$B$7:$B$156,0),0)&gt;0,PRODUCT(IF(($D$5:$D$2004=$D705)*($C$5:$C$2004="Split")*($B$5:$B$2004&lt;=Dashboard!$C$55)*($B$5:$B$2004&gt;$B705),$J$5:$J$2004,1)),1))</f>
        <v/>
      </c>
      <c r="Z705" s="79">
        <f t="shared" si="12"/>
        <v>0</v>
      </c>
      <c r="AA705" s="79" t="str">
        <f>IF($B704="","",IF(AND($B705&gt;Dashboard!$C$54,$B705&lt;=Dashboard!$C$55,OR($C705="Buy",$C705="Sell",$C705="Dividend",$C705="Return of capital")),MAX(AA$5:AA704)+1,0))</f>
        <v/>
      </c>
      <c r="AB705" s="79" t="str">
        <f>if($B705="","",if($L705=Dashboard!$C$3,"n/a","Currency:"&amp;$L705&amp;Dashboard!$C$3))</f>
        <v/>
      </c>
      <c r="AC705" s="88" t="str">
        <f t="shared" si="13"/>
        <v/>
      </c>
      <c r="AD705" s="89">
        <f t="shared" si="14"/>
        <v>0</v>
      </c>
      <c r="AE705" s="90">
        <f t="shared" si="15"/>
        <v>0</v>
      </c>
    </row>
    <row r="706">
      <c r="A706" s="1"/>
      <c r="B706" s="404"/>
      <c r="C706" s="405"/>
      <c r="D706" s="405"/>
      <c r="E706" s="405"/>
      <c r="F706" s="406"/>
      <c r="G706" s="44">
        <f t="shared" si="1"/>
        <v>0</v>
      </c>
      <c r="H706" s="93"/>
      <c r="I706" s="92"/>
      <c r="J706" s="95"/>
      <c r="K706" s="1"/>
      <c r="L706" s="50" t="str">
        <f t="array" ref="L706">if($B706="","",index(Setup!$C$52:$C$201,match($D706,Setup!$B$52:$B$201,0),0))</f>
        <v/>
      </c>
      <c r="M706" s="52" t="str">
        <f t="shared" si="2"/>
        <v/>
      </c>
      <c r="N706" s="58">
        <f t="shared" si="3"/>
        <v>0</v>
      </c>
      <c r="O706" s="64" t="str">
        <f t="shared" si="4"/>
        <v/>
      </c>
      <c r="P706" s="64">
        <f t="shared" si="5"/>
        <v>0</v>
      </c>
      <c r="Q706" s="64">
        <f t="shared" si="6"/>
        <v>0</v>
      </c>
      <c r="R706" s="68">
        <f t="shared" si="7"/>
        <v>0</v>
      </c>
      <c r="S706" s="68">
        <f t="shared" si="8"/>
        <v>0</v>
      </c>
      <c r="T706" s="71" t="str">
        <f t="shared" si="9"/>
        <v/>
      </c>
      <c r="U706" s="79" t="str">
        <f t="array" ref="U706">IF($B706="","",IF(INDEX('Your Portfolio Holdings'!$BW$7:$BW$156,match($D706,'Your Portfolio Holdings'!$B$7:$B$156,0),0)&gt;0,PRODUCT(IF(($D$5:$D$2004=$D706)*($C$5:$C$2004="Split")*($B$5:$B$2004&lt;=Dashboard!$C$2)*($B$5:$B$2004&gt;$B706),$J$5:$J$2004,1)),1))</f>
        <v/>
      </c>
      <c r="V706" s="79">
        <f t="shared" si="10"/>
        <v>0</v>
      </c>
      <c r="W706" s="79" t="str">
        <f t="array" ref="W706">IF($B706="","",IF(INDEX('Your Portfolio Holdings'!$BW$7:$BW$156,match($D706,'Your Portfolio Holdings'!$B$7:$B$156,0),0)&gt;0,PRODUCT(IF(($D$5:$D$2004=$D706)*($C$5:$C$2004="Split")*($B$5:$B$2004&lt;=Dashboard!$C$54)*($B$5:$B$2004&gt;$B706),$J$5:$J$2004,1)),1))</f>
        <v/>
      </c>
      <c r="X706" s="79">
        <f t="shared" si="11"/>
        <v>0</v>
      </c>
      <c r="Y706" s="79" t="str">
        <f t="array" ref="Y706">IF($B706="","",IF(INDEX('Your Portfolio Holdings'!$BW$7:$BW$156,match($D706,'Your Portfolio Holdings'!$B$7:$B$156,0),0)&gt;0,PRODUCT(IF(($D$5:$D$2004=$D706)*($C$5:$C$2004="Split")*($B$5:$B$2004&lt;=Dashboard!$C$55)*($B$5:$B$2004&gt;$B706),$J$5:$J$2004,1)),1))</f>
        <v/>
      </c>
      <c r="Z706" s="79">
        <f t="shared" si="12"/>
        <v>0</v>
      </c>
      <c r="AA706" s="79" t="str">
        <f>IF($B705="","",IF(AND($B706&gt;Dashboard!$C$54,$B706&lt;=Dashboard!$C$55,OR($C706="Buy",$C706="Sell",$C706="Dividend",$C706="Return of capital")),MAX(AA$5:AA705)+1,0))</f>
        <v/>
      </c>
      <c r="AB706" s="79" t="str">
        <f>if($B706="","",if($L706=Dashboard!$C$3,"n/a","Currency:"&amp;$L706&amp;Dashboard!$C$3))</f>
        <v/>
      </c>
      <c r="AC706" s="88" t="str">
        <f t="shared" si="13"/>
        <v/>
      </c>
      <c r="AD706" s="89">
        <f t="shared" si="14"/>
        <v>0</v>
      </c>
      <c r="AE706" s="90">
        <f t="shared" si="15"/>
        <v>0</v>
      </c>
    </row>
    <row r="707">
      <c r="A707" s="1"/>
      <c r="B707" s="404"/>
      <c r="C707" s="405"/>
      <c r="D707" s="405"/>
      <c r="E707" s="405"/>
      <c r="F707" s="406"/>
      <c r="G707" s="44">
        <f t="shared" si="1"/>
        <v>0</v>
      </c>
      <c r="H707" s="93"/>
      <c r="I707" s="92"/>
      <c r="J707" s="95"/>
      <c r="K707" s="1"/>
      <c r="L707" s="50" t="str">
        <f t="array" ref="L707">if($B707="","",index(Setup!$C$52:$C$201,match($D707,Setup!$B$52:$B$201,0),0))</f>
        <v/>
      </c>
      <c r="M707" s="52" t="str">
        <f t="shared" si="2"/>
        <v/>
      </c>
      <c r="N707" s="58">
        <f t="shared" si="3"/>
        <v>0</v>
      </c>
      <c r="O707" s="64" t="str">
        <f t="shared" si="4"/>
        <v/>
      </c>
      <c r="P707" s="64">
        <f t="shared" si="5"/>
        <v>0</v>
      </c>
      <c r="Q707" s="64">
        <f t="shared" si="6"/>
        <v>0</v>
      </c>
      <c r="R707" s="68">
        <f t="shared" si="7"/>
        <v>0</v>
      </c>
      <c r="S707" s="68">
        <f t="shared" si="8"/>
        <v>0</v>
      </c>
      <c r="T707" s="71" t="str">
        <f t="shared" si="9"/>
        <v/>
      </c>
      <c r="U707" s="79" t="str">
        <f t="array" ref="U707">IF($B707="","",IF(INDEX('Your Portfolio Holdings'!$BW$7:$BW$156,match($D707,'Your Portfolio Holdings'!$B$7:$B$156,0),0)&gt;0,PRODUCT(IF(($D$5:$D$2004=$D707)*($C$5:$C$2004="Split")*($B$5:$B$2004&lt;=Dashboard!$C$2)*($B$5:$B$2004&gt;$B707),$J$5:$J$2004,1)),1))</f>
        <v/>
      </c>
      <c r="V707" s="79">
        <f t="shared" si="10"/>
        <v>0</v>
      </c>
      <c r="W707" s="79" t="str">
        <f t="array" ref="W707">IF($B707="","",IF(INDEX('Your Portfolio Holdings'!$BW$7:$BW$156,match($D707,'Your Portfolio Holdings'!$B$7:$B$156,0),0)&gt;0,PRODUCT(IF(($D$5:$D$2004=$D707)*($C$5:$C$2004="Split")*($B$5:$B$2004&lt;=Dashboard!$C$54)*($B$5:$B$2004&gt;$B707),$J$5:$J$2004,1)),1))</f>
        <v/>
      </c>
      <c r="X707" s="79">
        <f t="shared" si="11"/>
        <v>0</v>
      </c>
      <c r="Y707" s="79" t="str">
        <f t="array" ref="Y707">IF($B707="","",IF(INDEX('Your Portfolio Holdings'!$BW$7:$BW$156,match($D707,'Your Portfolio Holdings'!$B$7:$B$156,0),0)&gt;0,PRODUCT(IF(($D$5:$D$2004=$D707)*($C$5:$C$2004="Split")*($B$5:$B$2004&lt;=Dashboard!$C$55)*($B$5:$B$2004&gt;$B707),$J$5:$J$2004,1)),1))</f>
        <v/>
      </c>
      <c r="Z707" s="79">
        <f t="shared" si="12"/>
        <v>0</v>
      </c>
      <c r="AA707" s="79" t="str">
        <f>IF($B706="","",IF(AND($B707&gt;Dashboard!$C$54,$B707&lt;=Dashboard!$C$55,OR($C707="Buy",$C707="Sell",$C707="Dividend",$C707="Return of capital")),MAX(AA$5:AA706)+1,0))</f>
        <v/>
      </c>
      <c r="AB707" s="79" t="str">
        <f>if($B707="","",if($L707=Dashboard!$C$3,"n/a","Currency:"&amp;$L707&amp;Dashboard!$C$3))</f>
        <v/>
      </c>
      <c r="AC707" s="88" t="str">
        <f t="shared" si="13"/>
        <v/>
      </c>
      <c r="AD707" s="89">
        <f t="shared" si="14"/>
        <v>0</v>
      </c>
      <c r="AE707" s="90">
        <f t="shared" si="15"/>
        <v>0</v>
      </c>
    </row>
    <row r="708">
      <c r="A708" s="1"/>
      <c r="B708" s="404"/>
      <c r="C708" s="405"/>
      <c r="D708" s="405"/>
      <c r="E708" s="405"/>
      <c r="F708" s="406"/>
      <c r="G708" s="44">
        <f t="shared" si="1"/>
        <v>0</v>
      </c>
      <c r="H708" s="93"/>
      <c r="I708" s="92"/>
      <c r="J708" s="95"/>
      <c r="K708" s="1"/>
      <c r="L708" s="50" t="str">
        <f t="array" ref="L708">if($B708="","",index(Setup!$C$52:$C$201,match($D708,Setup!$B$52:$B$201,0),0))</f>
        <v/>
      </c>
      <c r="M708" s="52" t="str">
        <f t="shared" si="2"/>
        <v/>
      </c>
      <c r="N708" s="58">
        <f t="shared" si="3"/>
        <v>0</v>
      </c>
      <c r="O708" s="64" t="str">
        <f t="shared" si="4"/>
        <v/>
      </c>
      <c r="P708" s="64">
        <f t="shared" si="5"/>
        <v>0</v>
      </c>
      <c r="Q708" s="64">
        <f t="shared" si="6"/>
        <v>0</v>
      </c>
      <c r="R708" s="68">
        <f t="shared" si="7"/>
        <v>0</v>
      </c>
      <c r="S708" s="68">
        <f t="shared" si="8"/>
        <v>0</v>
      </c>
      <c r="T708" s="71" t="str">
        <f t="shared" si="9"/>
        <v/>
      </c>
      <c r="U708" s="79" t="str">
        <f t="array" ref="U708">IF($B708="","",IF(INDEX('Your Portfolio Holdings'!$BW$7:$BW$156,match($D708,'Your Portfolio Holdings'!$B$7:$B$156,0),0)&gt;0,PRODUCT(IF(($D$5:$D$2004=$D708)*($C$5:$C$2004="Split")*($B$5:$B$2004&lt;=Dashboard!$C$2)*($B$5:$B$2004&gt;$B708),$J$5:$J$2004,1)),1))</f>
        <v/>
      </c>
      <c r="V708" s="79">
        <f t="shared" si="10"/>
        <v>0</v>
      </c>
      <c r="W708" s="79" t="str">
        <f t="array" ref="W708">IF($B708="","",IF(INDEX('Your Portfolio Holdings'!$BW$7:$BW$156,match($D708,'Your Portfolio Holdings'!$B$7:$B$156,0),0)&gt;0,PRODUCT(IF(($D$5:$D$2004=$D708)*($C$5:$C$2004="Split")*($B$5:$B$2004&lt;=Dashboard!$C$54)*($B$5:$B$2004&gt;$B708),$J$5:$J$2004,1)),1))</f>
        <v/>
      </c>
      <c r="X708" s="79">
        <f t="shared" si="11"/>
        <v>0</v>
      </c>
      <c r="Y708" s="79" t="str">
        <f t="array" ref="Y708">IF($B708="","",IF(INDEX('Your Portfolio Holdings'!$BW$7:$BW$156,match($D708,'Your Portfolio Holdings'!$B$7:$B$156,0),0)&gt;0,PRODUCT(IF(($D$5:$D$2004=$D708)*($C$5:$C$2004="Split")*($B$5:$B$2004&lt;=Dashboard!$C$55)*($B$5:$B$2004&gt;$B708),$J$5:$J$2004,1)),1))</f>
        <v/>
      </c>
      <c r="Z708" s="79">
        <f t="shared" si="12"/>
        <v>0</v>
      </c>
      <c r="AA708" s="79" t="str">
        <f>IF($B707="","",IF(AND($B708&gt;Dashboard!$C$54,$B708&lt;=Dashboard!$C$55,OR($C708="Buy",$C708="Sell",$C708="Dividend",$C708="Return of capital")),MAX(AA$5:AA707)+1,0))</f>
        <v/>
      </c>
      <c r="AB708" s="79" t="str">
        <f>if($B708="","",if($L708=Dashboard!$C$3,"n/a","Currency:"&amp;$L708&amp;Dashboard!$C$3))</f>
        <v/>
      </c>
      <c r="AC708" s="88" t="str">
        <f t="shared" si="13"/>
        <v/>
      </c>
      <c r="AD708" s="89">
        <f t="shared" si="14"/>
        <v>0</v>
      </c>
      <c r="AE708" s="90">
        <f t="shared" si="15"/>
        <v>0</v>
      </c>
    </row>
    <row r="709">
      <c r="A709" s="1"/>
      <c r="B709" s="404"/>
      <c r="C709" s="405"/>
      <c r="D709" s="405"/>
      <c r="E709" s="405"/>
      <c r="F709" s="406"/>
      <c r="G709" s="44">
        <f t="shared" si="1"/>
        <v>0</v>
      </c>
      <c r="H709" s="93"/>
      <c r="I709" s="92"/>
      <c r="J709" s="95"/>
      <c r="K709" s="1"/>
      <c r="L709" s="50" t="str">
        <f t="array" ref="L709">if($B709="","",index(Setup!$C$52:$C$201,match($D709,Setup!$B$52:$B$201,0),0))</f>
        <v/>
      </c>
      <c r="M709" s="52" t="str">
        <f t="shared" si="2"/>
        <v/>
      </c>
      <c r="N709" s="58">
        <f t="shared" si="3"/>
        <v>0</v>
      </c>
      <c r="O709" s="64" t="str">
        <f t="shared" si="4"/>
        <v/>
      </c>
      <c r="P709" s="64">
        <f t="shared" si="5"/>
        <v>0</v>
      </c>
      <c r="Q709" s="64">
        <f t="shared" si="6"/>
        <v>0</v>
      </c>
      <c r="R709" s="68">
        <f t="shared" si="7"/>
        <v>0</v>
      </c>
      <c r="S709" s="68">
        <f t="shared" si="8"/>
        <v>0</v>
      </c>
      <c r="T709" s="71" t="str">
        <f t="shared" si="9"/>
        <v/>
      </c>
      <c r="U709" s="79" t="str">
        <f t="array" ref="U709">IF($B709="","",IF(INDEX('Your Portfolio Holdings'!$BW$7:$BW$156,match($D709,'Your Portfolio Holdings'!$B$7:$B$156,0),0)&gt;0,PRODUCT(IF(($D$5:$D$2004=$D709)*($C$5:$C$2004="Split")*($B$5:$B$2004&lt;=Dashboard!$C$2)*($B$5:$B$2004&gt;$B709),$J$5:$J$2004,1)),1))</f>
        <v/>
      </c>
      <c r="V709" s="79">
        <f t="shared" si="10"/>
        <v>0</v>
      </c>
      <c r="W709" s="79" t="str">
        <f t="array" ref="W709">IF($B709="","",IF(INDEX('Your Portfolio Holdings'!$BW$7:$BW$156,match($D709,'Your Portfolio Holdings'!$B$7:$B$156,0),0)&gt;0,PRODUCT(IF(($D$5:$D$2004=$D709)*($C$5:$C$2004="Split")*($B$5:$B$2004&lt;=Dashboard!$C$54)*($B$5:$B$2004&gt;$B709),$J$5:$J$2004,1)),1))</f>
        <v/>
      </c>
      <c r="X709" s="79">
        <f t="shared" si="11"/>
        <v>0</v>
      </c>
      <c r="Y709" s="79" t="str">
        <f t="array" ref="Y709">IF($B709="","",IF(INDEX('Your Portfolio Holdings'!$BW$7:$BW$156,match($D709,'Your Portfolio Holdings'!$B$7:$B$156,0),0)&gt;0,PRODUCT(IF(($D$5:$D$2004=$D709)*($C$5:$C$2004="Split")*($B$5:$B$2004&lt;=Dashboard!$C$55)*($B$5:$B$2004&gt;$B709),$J$5:$J$2004,1)),1))</f>
        <v/>
      </c>
      <c r="Z709" s="79">
        <f t="shared" si="12"/>
        <v>0</v>
      </c>
      <c r="AA709" s="79" t="str">
        <f>IF($B708="","",IF(AND($B709&gt;Dashboard!$C$54,$B709&lt;=Dashboard!$C$55,OR($C709="Buy",$C709="Sell",$C709="Dividend",$C709="Return of capital")),MAX(AA$5:AA708)+1,0))</f>
        <v/>
      </c>
      <c r="AB709" s="79" t="str">
        <f>if($B709="","",if($L709=Dashboard!$C$3,"n/a","Currency:"&amp;$L709&amp;Dashboard!$C$3))</f>
        <v/>
      </c>
      <c r="AC709" s="88" t="str">
        <f t="shared" si="13"/>
        <v/>
      </c>
      <c r="AD709" s="89">
        <f t="shared" si="14"/>
        <v>0</v>
      </c>
      <c r="AE709" s="90">
        <f t="shared" si="15"/>
        <v>0</v>
      </c>
    </row>
    <row r="710">
      <c r="A710" s="1"/>
      <c r="B710" s="404"/>
      <c r="C710" s="405"/>
      <c r="D710" s="405"/>
      <c r="E710" s="405"/>
      <c r="F710" s="406"/>
      <c r="G710" s="44">
        <f t="shared" si="1"/>
        <v>0</v>
      </c>
      <c r="H710" s="93"/>
      <c r="I710" s="92"/>
      <c r="J710" s="95"/>
      <c r="K710" s="1"/>
      <c r="L710" s="50" t="str">
        <f t="array" ref="L710">if($B710="","",index(Setup!$C$52:$C$201,match($D710,Setup!$B$52:$B$201,0),0))</f>
        <v/>
      </c>
      <c r="M710" s="52" t="str">
        <f t="shared" si="2"/>
        <v/>
      </c>
      <c r="N710" s="58">
        <f t="shared" si="3"/>
        <v>0</v>
      </c>
      <c r="O710" s="64" t="str">
        <f t="shared" si="4"/>
        <v/>
      </c>
      <c r="P710" s="64">
        <f t="shared" si="5"/>
        <v>0</v>
      </c>
      <c r="Q710" s="64">
        <f t="shared" si="6"/>
        <v>0</v>
      </c>
      <c r="R710" s="68">
        <f t="shared" si="7"/>
        <v>0</v>
      </c>
      <c r="S710" s="68">
        <f t="shared" si="8"/>
        <v>0</v>
      </c>
      <c r="T710" s="71" t="str">
        <f t="shared" si="9"/>
        <v/>
      </c>
      <c r="U710" s="79" t="str">
        <f t="array" ref="U710">IF($B710="","",IF(INDEX('Your Portfolio Holdings'!$BW$7:$BW$156,match($D710,'Your Portfolio Holdings'!$B$7:$B$156,0),0)&gt;0,PRODUCT(IF(($D$5:$D$2004=$D710)*($C$5:$C$2004="Split")*($B$5:$B$2004&lt;=Dashboard!$C$2)*($B$5:$B$2004&gt;$B710),$J$5:$J$2004,1)),1))</f>
        <v/>
      </c>
      <c r="V710" s="79">
        <f t="shared" si="10"/>
        <v>0</v>
      </c>
      <c r="W710" s="79" t="str">
        <f t="array" ref="W710">IF($B710="","",IF(INDEX('Your Portfolio Holdings'!$BW$7:$BW$156,match($D710,'Your Portfolio Holdings'!$B$7:$B$156,0),0)&gt;0,PRODUCT(IF(($D$5:$D$2004=$D710)*($C$5:$C$2004="Split")*($B$5:$B$2004&lt;=Dashboard!$C$54)*($B$5:$B$2004&gt;$B710),$J$5:$J$2004,1)),1))</f>
        <v/>
      </c>
      <c r="X710" s="79">
        <f t="shared" si="11"/>
        <v>0</v>
      </c>
      <c r="Y710" s="79" t="str">
        <f t="array" ref="Y710">IF($B710="","",IF(INDEX('Your Portfolio Holdings'!$BW$7:$BW$156,match($D710,'Your Portfolio Holdings'!$B$7:$B$156,0),0)&gt;0,PRODUCT(IF(($D$5:$D$2004=$D710)*($C$5:$C$2004="Split")*($B$5:$B$2004&lt;=Dashboard!$C$55)*($B$5:$B$2004&gt;$B710),$J$5:$J$2004,1)),1))</f>
        <v/>
      </c>
      <c r="Z710" s="79">
        <f t="shared" si="12"/>
        <v>0</v>
      </c>
      <c r="AA710" s="79" t="str">
        <f>IF($B709="","",IF(AND($B710&gt;Dashboard!$C$54,$B710&lt;=Dashboard!$C$55,OR($C710="Buy",$C710="Sell",$C710="Dividend",$C710="Return of capital")),MAX(AA$5:AA709)+1,0))</f>
        <v/>
      </c>
      <c r="AB710" s="79" t="str">
        <f>if($B710="","",if($L710=Dashboard!$C$3,"n/a","Currency:"&amp;$L710&amp;Dashboard!$C$3))</f>
        <v/>
      </c>
      <c r="AC710" s="88" t="str">
        <f t="shared" si="13"/>
        <v/>
      </c>
      <c r="AD710" s="89">
        <f t="shared" si="14"/>
        <v>0</v>
      </c>
      <c r="AE710" s="90">
        <f t="shared" si="15"/>
        <v>0</v>
      </c>
    </row>
    <row r="711">
      <c r="A711" s="1"/>
      <c r="B711" s="404"/>
      <c r="C711" s="405"/>
      <c r="D711" s="405"/>
      <c r="E711" s="405"/>
      <c r="F711" s="406"/>
      <c r="G711" s="44">
        <f t="shared" si="1"/>
        <v>0</v>
      </c>
      <c r="H711" s="93"/>
      <c r="I711" s="92"/>
      <c r="J711" s="95"/>
      <c r="K711" s="1"/>
      <c r="L711" s="50" t="str">
        <f t="array" ref="L711">if($B711="","",index(Setup!$C$52:$C$201,match($D711,Setup!$B$52:$B$201,0),0))</f>
        <v/>
      </c>
      <c r="M711" s="52" t="str">
        <f t="shared" si="2"/>
        <v/>
      </c>
      <c r="N711" s="58">
        <f t="shared" si="3"/>
        <v>0</v>
      </c>
      <c r="O711" s="64" t="str">
        <f t="shared" si="4"/>
        <v/>
      </c>
      <c r="P711" s="64">
        <f t="shared" si="5"/>
        <v>0</v>
      </c>
      <c r="Q711" s="64">
        <f t="shared" si="6"/>
        <v>0</v>
      </c>
      <c r="R711" s="68">
        <f t="shared" si="7"/>
        <v>0</v>
      </c>
      <c r="S711" s="68">
        <f t="shared" si="8"/>
        <v>0</v>
      </c>
      <c r="T711" s="71" t="str">
        <f t="shared" si="9"/>
        <v/>
      </c>
      <c r="U711" s="79" t="str">
        <f t="array" ref="U711">IF($B711="","",IF(INDEX('Your Portfolio Holdings'!$BW$7:$BW$156,match($D711,'Your Portfolio Holdings'!$B$7:$B$156,0),0)&gt;0,PRODUCT(IF(($D$5:$D$2004=$D711)*($C$5:$C$2004="Split")*($B$5:$B$2004&lt;=Dashboard!$C$2)*($B$5:$B$2004&gt;$B711),$J$5:$J$2004,1)),1))</f>
        <v/>
      </c>
      <c r="V711" s="79">
        <f t="shared" si="10"/>
        <v>0</v>
      </c>
      <c r="W711" s="79" t="str">
        <f t="array" ref="W711">IF($B711="","",IF(INDEX('Your Portfolio Holdings'!$BW$7:$BW$156,match($D711,'Your Portfolio Holdings'!$B$7:$B$156,0),0)&gt;0,PRODUCT(IF(($D$5:$D$2004=$D711)*($C$5:$C$2004="Split")*($B$5:$B$2004&lt;=Dashboard!$C$54)*($B$5:$B$2004&gt;$B711),$J$5:$J$2004,1)),1))</f>
        <v/>
      </c>
      <c r="X711" s="79">
        <f t="shared" si="11"/>
        <v>0</v>
      </c>
      <c r="Y711" s="79" t="str">
        <f t="array" ref="Y711">IF($B711="","",IF(INDEX('Your Portfolio Holdings'!$BW$7:$BW$156,match($D711,'Your Portfolio Holdings'!$B$7:$B$156,0),0)&gt;0,PRODUCT(IF(($D$5:$D$2004=$D711)*($C$5:$C$2004="Split")*($B$5:$B$2004&lt;=Dashboard!$C$55)*($B$5:$B$2004&gt;$B711),$J$5:$J$2004,1)),1))</f>
        <v/>
      </c>
      <c r="Z711" s="79">
        <f t="shared" si="12"/>
        <v>0</v>
      </c>
      <c r="AA711" s="79" t="str">
        <f>IF($B710="","",IF(AND($B711&gt;Dashboard!$C$54,$B711&lt;=Dashboard!$C$55,OR($C711="Buy",$C711="Sell",$C711="Dividend",$C711="Return of capital")),MAX(AA$5:AA710)+1,0))</f>
        <v/>
      </c>
      <c r="AB711" s="79" t="str">
        <f>if($B711="","",if($L711=Dashboard!$C$3,"n/a","Currency:"&amp;$L711&amp;Dashboard!$C$3))</f>
        <v/>
      </c>
      <c r="AC711" s="88" t="str">
        <f t="shared" si="13"/>
        <v/>
      </c>
      <c r="AD711" s="89">
        <f t="shared" si="14"/>
        <v>0</v>
      </c>
      <c r="AE711" s="90">
        <f t="shared" si="15"/>
        <v>0</v>
      </c>
    </row>
    <row r="712">
      <c r="A712" s="1"/>
      <c r="B712" s="404"/>
      <c r="C712" s="405"/>
      <c r="D712" s="405"/>
      <c r="E712" s="405"/>
      <c r="F712" s="406"/>
      <c r="G712" s="44">
        <f t="shared" si="1"/>
        <v>0</v>
      </c>
      <c r="H712" s="93"/>
      <c r="I712" s="92"/>
      <c r="J712" s="95"/>
      <c r="K712" s="1"/>
      <c r="L712" s="50" t="str">
        <f t="array" ref="L712">if($B712="","",index(Setup!$C$52:$C$201,match($D712,Setup!$B$52:$B$201,0),0))</f>
        <v/>
      </c>
      <c r="M712" s="52" t="str">
        <f t="shared" si="2"/>
        <v/>
      </c>
      <c r="N712" s="58">
        <f t="shared" si="3"/>
        <v>0</v>
      </c>
      <c r="O712" s="64" t="str">
        <f t="shared" si="4"/>
        <v/>
      </c>
      <c r="P712" s="64">
        <f t="shared" si="5"/>
        <v>0</v>
      </c>
      <c r="Q712" s="64">
        <f t="shared" si="6"/>
        <v>0</v>
      </c>
      <c r="R712" s="68">
        <f t="shared" si="7"/>
        <v>0</v>
      </c>
      <c r="S712" s="68">
        <f t="shared" si="8"/>
        <v>0</v>
      </c>
      <c r="T712" s="71" t="str">
        <f t="shared" si="9"/>
        <v/>
      </c>
      <c r="U712" s="79" t="str">
        <f t="array" ref="U712">IF($B712="","",IF(INDEX('Your Portfolio Holdings'!$BW$7:$BW$156,match($D712,'Your Portfolio Holdings'!$B$7:$B$156,0),0)&gt;0,PRODUCT(IF(($D$5:$D$2004=$D712)*($C$5:$C$2004="Split")*($B$5:$B$2004&lt;=Dashboard!$C$2)*($B$5:$B$2004&gt;$B712),$J$5:$J$2004,1)),1))</f>
        <v/>
      </c>
      <c r="V712" s="79">
        <f t="shared" si="10"/>
        <v>0</v>
      </c>
      <c r="W712" s="79" t="str">
        <f t="array" ref="W712">IF($B712="","",IF(INDEX('Your Portfolio Holdings'!$BW$7:$BW$156,match($D712,'Your Portfolio Holdings'!$B$7:$B$156,0),0)&gt;0,PRODUCT(IF(($D$5:$D$2004=$D712)*($C$5:$C$2004="Split")*($B$5:$B$2004&lt;=Dashboard!$C$54)*($B$5:$B$2004&gt;$B712),$J$5:$J$2004,1)),1))</f>
        <v/>
      </c>
      <c r="X712" s="79">
        <f t="shared" si="11"/>
        <v>0</v>
      </c>
      <c r="Y712" s="79" t="str">
        <f t="array" ref="Y712">IF($B712="","",IF(INDEX('Your Portfolio Holdings'!$BW$7:$BW$156,match($D712,'Your Portfolio Holdings'!$B$7:$B$156,0),0)&gt;0,PRODUCT(IF(($D$5:$D$2004=$D712)*($C$5:$C$2004="Split")*($B$5:$B$2004&lt;=Dashboard!$C$55)*($B$5:$B$2004&gt;$B712),$J$5:$J$2004,1)),1))</f>
        <v/>
      </c>
      <c r="Z712" s="79">
        <f t="shared" si="12"/>
        <v>0</v>
      </c>
      <c r="AA712" s="79" t="str">
        <f>IF($B711="","",IF(AND($B712&gt;Dashboard!$C$54,$B712&lt;=Dashboard!$C$55,OR($C712="Buy",$C712="Sell",$C712="Dividend",$C712="Return of capital")),MAX(AA$5:AA711)+1,0))</f>
        <v/>
      </c>
      <c r="AB712" s="79" t="str">
        <f>if($B712="","",if($L712=Dashboard!$C$3,"n/a","Currency:"&amp;$L712&amp;Dashboard!$C$3))</f>
        <v/>
      </c>
      <c r="AC712" s="88" t="str">
        <f t="shared" si="13"/>
        <v/>
      </c>
      <c r="AD712" s="89">
        <f t="shared" si="14"/>
        <v>0</v>
      </c>
      <c r="AE712" s="90">
        <f t="shared" si="15"/>
        <v>0</v>
      </c>
    </row>
    <row r="713">
      <c r="A713" s="1"/>
      <c r="B713" s="404"/>
      <c r="C713" s="405"/>
      <c r="D713" s="405"/>
      <c r="E713" s="405"/>
      <c r="F713" s="406"/>
      <c r="G713" s="44">
        <f t="shared" si="1"/>
        <v>0</v>
      </c>
      <c r="H713" s="93"/>
      <c r="I713" s="92"/>
      <c r="J713" s="95"/>
      <c r="K713" s="1"/>
      <c r="L713" s="50" t="str">
        <f t="array" ref="L713">if($B713="","",index(Setup!$C$52:$C$201,match($D713,Setup!$B$52:$B$201,0),0))</f>
        <v/>
      </c>
      <c r="M713" s="52" t="str">
        <f t="shared" si="2"/>
        <v/>
      </c>
      <c r="N713" s="58">
        <f t="shared" si="3"/>
        <v>0</v>
      </c>
      <c r="O713" s="64" t="str">
        <f t="shared" si="4"/>
        <v/>
      </c>
      <c r="P713" s="64">
        <f t="shared" si="5"/>
        <v>0</v>
      </c>
      <c r="Q713" s="64">
        <f t="shared" si="6"/>
        <v>0</v>
      </c>
      <c r="R713" s="68">
        <f t="shared" si="7"/>
        <v>0</v>
      </c>
      <c r="S713" s="68">
        <f t="shared" si="8"/>
        <v>0</v>
      </c>
      <c r="T713" s="71" t="str">
        <f t="shared" si="9"/>
        <v/>
      </c>
      <c r="U713" s="79" t="str">
        <f t="array" ref="U713">IF($B713="","",IF(INDEX('Your Portfolio Holdings'!$BW$7:$BW$156,match($D713,'Your Portfolio Holdings'!$B$7:$B$156,0),0)&gt;0,PRODUCT(IF(($D$5:$D$2004=$D713)*($C$5:$C$2004="Split")*($B$5:$B$2004&lt;=Dashboard!$C$2)*($B$5:$B$2004&gt;$B713),$J$5:$J$2004,1)),1))</f>
        <v/>
      </c>
      <c r="V713" s="79">
        <f t="shared" si="10"/>
        <v>0</v>
      </c>
      <c r="W713" s="79" t="str">
        <f t="array" ref="W713">IF($B713="","",IF(INDEX('Your Portfolio Holdings'!$BW$7:$BW$156,match($D713,'Your Portfolio Holdings'!$B$7:$B$156,0),0)&gt;0,PRODUCT(IF(($D$5:$D$2004=$D713)*($C$5:$C$2004="Split")*($B$5:$B$2004&lt;=Dashboard!$C$54)*($B$5:$B$2004&gt;$B713),$J$5:$J$2004,1)),1))</f>
        <v/>
      </c>
      <c r="X713" s="79">
        <f t="shared" si="11"/>
        <v>0</v>
      </c>
      <c r="Y713" s="79" t="str">
        <f t="array" ref="Y713">IF($B713="","",IF(INDEX('Your Portfolio Holdings'!$BW$7:$BW$156,match($D713,'Your Portfolio Holdings'!$B$7:$B$156,0),0)&gt;0,PRODUCT(IF(($D$5:$D$2004=$D713)*($C$5:$C$2004="Split")*($B$5:$B$2004&lt;=Dashboard!$C$55)*($B$5:$B$2004&gt;$B713),$J$5:$J$2004,1)),1))</f>
        <v/>
      </c>
      <c r="Z713" s="79">
        <f t="shared" si="12"/>
        <v>0</v>
      </c>
      <c r="AA713" s="79" t="str">
        <f>IF($B712="","",IF(AND($B713&gt;Dashboard!$C$54,$B713&lt;=Dashboard!$C$55,OR($C713="Buy",$C713="Sell",$C713="Dividend",$C713="Return of capital")),MAX(AA$5:AA712)+1,0))</f>
        <v/>
      </c>
      <c r="AB713" s="79" t="str">
        <f>if($B713="","",if($L713=Dashboard!$C$3,"n/a","Currency:"&amp;$L713&amp;Dashboard!$C$3))</f>
        <v/>
      </c>
      <c r="AC713" s="88" t="str">
        <f t="shared" si="13"/>
        <v/>
      </c>
      <c r="AD713" s="89">
        <f t="shared" si="14"/>
        <v>0</v>
      </c>
      <c r="AE713" s="90">
        <f t="shared" si="15"/>
        <v>0</v>
      </c>
    </row>
    <row r="714">
      <c r="A714" s="1"/>
      <c r="B714" s="404"/>
      <c r="C714" s="405"/>
      <c r="D714" s="405"/>
      <c r="E714" s="405"/>
      <c r="F714" s="406"/>
      <c r="G714" s="44">
        <f t="shared" si="1"/>
        <v>0</v>
      </c>
      <c r="H714" s="93"/>
      <c r="I714" s="92"/>
      <c r="J714" s="95"/>
      <c r="K714" s="1"/>
      <c r="L714" s="50" t="str">
        <f t="array" ref="L714">if($B714="","",index(Setup!$C$52:$C$201,match($D714,Setup!$B$52:$B$201,0),0))</f>
        <v/>
      </c>
      <c r="M714" s="52" t="str">
        <f t="shared" si="2"/>
        <v/>
      </c>
      <c r="N714" s="58">
        <f t="shared" si="3"/>
        <v>0</v>
      </c>
      <c r="O714" s="64" t="str">
        <f t="shared" si="4"/>
        <v/>
      </c>
      <c r="P714" s="64">
        <f t="shared" si="5"/>
        <v>0</v>
      </c>
      <c r="Q714" s="64">
        <f t="shared" si="6"/>
        <v>0</v>
      </c>
      <c r="R714" s="68">
        <f t="shared" si="7"/>
        <v>0</v>
      </c>
      <c r="S714" s="68">
        <f t="shared" si="8"/>
        <v>0</v>
      </c>
      <c r="T714" s="71" t="str">
        <f t="shared" si="9"/>
        <v/>
      </c>
      <c r="U714" s="79" t="str">
        <f t="array" ref="U714">IF($B714="","",IF(INDEX('Your Portfolio Holdings'!$BW$7:$BW$156,match($D714,'Your Portfolio Holdings'!$B$7:$B$156,0),0)&gt;0,PRODUCT(IF(($D$5:$D$2004=$D714)*($C$5:$C$2004="Split")*($B$5:$B$2004&lt;=Dashboard!$C$2)*($B$5:$B$2004&gt;$B714),$J$5:$J$2004,1)),1))</f>
        <v/>
      </c>
      <c r="V714" s="79">
        <f t="shared" si="10"/>
        <v>0</v>
      </c>
      <c r="W714" s="79" t="str">
        <f t="array" ref="W714">IF($B714="","",IF(INDEX('Your Portfolio Holdings'!$BW$7:$BW$156,match($D714,'Your Portfolio Holdings'!$B$7:$B$156,0),0)&gt;0,PRODUCT(IF(($D$5:$D$2004=$D714)*($C$5:$C$2004="Split")*($B$5:$B$2004&lt;=Dashboard!$C$54)*($B$5:$B$2004&gt;$B714),$J$5:$J$2004,1)),1))</f>
        <v/>
      </c>
      <c r="X714" s="79">
        <f t="shared" si="11"/>
        <v>0</v>
      </c>
      <c r="Y714" s="79" t="str">
        <f t="array" ref="Y714">IF($B714="","",IF(INDEX('Your Portfolio Holdings'!$BW$7:$BW$156,match($D714,'Your Portfolio Holdings'!$B$7:$B$156,0),0)&gt;0,PRODUCT(IF(($D$5:$D$2004=$D714)*($C$5:$C$2004="Split")*($B$5:$B$2004&lt;=Dashboard!$C$55)*($B$5:$B$2004&gt;$B714),$J$5:$J$2004,1)),1))</f>
        <v/>
      </c>
      <c r="Z714" s="79">
        <f t="shared" si="12"/>
        <v>0</v>
      </c>
      <c r="AA714" s="79" t="str">
        <f>IF($B713="","",IF(AND($B714&gt;Dashboard!$C$54,$B714&lt;=Dashboard!$C$55,OR($C714="Buy",$C714="Sell",$C714="Dividend",$C714="Return of capital")),MAX(AA$5:AA713)+1,0))</f>
        <v/>
      </c>
      <c r="AB714" s="79" t="str">
        <f>if($B714="","",if($L714=Dashboard!$C$3,"n/a","Currency:"&amp;$L714&amp;Dashboard!$C$3))</f>
        <v/>
      </c>
      <c r="AC714" s="88" t="str">
        <f t="shared" si="13"/>
        <v/>
      </c>
      <c r="AD714" s="89">
        <f t="shared" si="14"/>
        <v>0</v>
      </c>
      <c r="AE714" s="90">
        <f t="shared" si="15"/>
        <v>0</v>
      </c>
    </row>
    <row r="715">
      <c r="A715" s="1"/>
      <c r="B715" s="404"/>
      <c r="C715" s="405"/>
      <c r="D715" s="405"/>
      <c r="E715" s="405"/>
      <c r="F715" s="406"/>
      <c r="G715" s="44">
        <f t="shared" si="1"/>
        <v>0</v>
      </c>
      <c r="H715" s="93"/>
      <c r="I715" s="92"/>
      <c r="J715" s="95"/>
      <c r="K715" s="1"/>
      <c r="L715" s="50" t="str">
        <f t="array" ref="L715">if($B715="","",index(Setup!$C$52:$C$201,match($D715,Setup!$B$52:$B$201,0),0))</f>
        <v/>
      </c>
      <c r="M715" s="52" t="str">
        <f t="shared" si="2"/>
        <v/>
      </c>
      <c r="N715" s="58">
        <f t="shared" si="3"/>
        <v>0</v>
      </c>
      <c r="O715" s="64" t="str">
        <f t="shared" si="4"/>
        <v/>
      </c>
      <c r="P715" s="64">
        <f t="shared" si="5"/>
        <v>0</v>
      </c>
      <c r="Q715" s="64">
        <f t="shared" si="6"/>
        <v>0</v>
      </c>
      <c r="R715" s="68">
        <f t="shared" si="7"/>
        <v>0</v>
      </c>
      <c r="S715" s="68">
        <f t="shared" si="8"/>
        <v>0</v>
      </c>
      <c r="T715" s="71" t="str">
        <f t="shared" si="9"/>
        <v/>
      </c>
      <c r="U715" s="79" t="str">
        <f t="array" ref="U715">IF($B715="","",IF(INDEX('Your Portfolio Holdings'!$BW$7:$BW$156,match($D715,'Your Portfolio Holdings'!$B$7:$B$156,0),0)&gt;0,PRODUCT(IF(($D$5:$D$2004=$D715)*($C$5:$C$2004="Split")*($B$5:$B$2004&lt;=Dashboard!$C$2)*($B$5:$B$2004&gt;$B715),$J$5:$J$2004,1)),1))</f>
        <v/>
      </c>
      <c r="V715" s="79">
        <f t="shared" si="10"/>
        <v>0</v>
      </c>
      <c r="W715" s="79" t="str">
        <f t="array" ref="W715">IF($B715="","",IF(INDEX('Your Portfolio Holdings'!$BW$7:$BW$156,match($D715,'Your Portfolio Holdings'!$B$7:$B$156,0),0)&gt;0,PRODUCT(IF(($D$5:$D$2004=$D715)*($C$5:$C$2004="Split")*($B$5:$B$2004&lt;=Dashboard!$C$54)*($B$5:$B$2004&gt;$B715),$J$5:$J$2004,1)),1))</f>
        <v/>
      </c>
      <c r="X715" s="79">
        <f t="shared" si="11"/>
        <v>0</v>
      </c>
      <c r="Y715" s="79" t="str">
        <f t="array" ref="Y715">IF($B715="","",IF(INDEX('Your Portfolio Holdings'!$BW$7:$BW$156,match($D715,'Your Portfolio Holdings'!$B$7:$B$156,0),0)&gt;0,PRODUCT(IF(($D$5:$D$2004=$D715)*($C$5:$C$2004="Split")*($B$5:$B$2004&lt;=Dashboard!$C$55)*($B$5:$B$2004&gt;$B715),$J$5:$J$2004,1)),1))</f>
        <v/>
      </c>
      <c r="Z715" s="79">
        <f t="shared" si="12"/>
        <v>0</v>
      </c>
      <c r="AA715" s="79" t="str">
        <f>IF($B714="","",IF(AND($B715&gt;Dashboard!$C$54,$B715&lt;=Dashboard!$C$55,OR($C715="Buy",$C715="Sell",$C715="Dividend",$C715="Return of capital")),MAX(AA$5:AA714)+1,0))</f>
        <v/>
      </c>
      <c r="AB715" s="79" t="str">
        <f>if($B715="","",if($L715=Dashboard!$C$3,"n/a","Currency:"&amp;$L715&amp;Dashboard!$C$3))</f>
        <v/>
      </c>
      <c r="AC715" s="88" t="str">
        <f t="shared" si="13"/>
        <v/>
      </c>
      <c r="AD715" s="89">
        <f t="shared" si="14"/>
        <v>0</v>
      </c>
      <c r="AE715" s="90">
        <f t="shared" si="15"/>
        <v>0</v>
      </c>
    </row>
    <row r="716">
      <c r="A716" s="1"/>
      <c r="B716" s="404"/>
      <c r="C716" s="405"/>
      <c r="D716" s="405"/>
      <c r="E716" s="405"/>
      <c r="F716" s="406"/>
      <c r="G716" s="44">
        <f t="shared" si="1"/>
        <v>0</v>
      </c>
      <c r="H716" s="93"/>
      <c r="I716" s="92"/>
      <c r="J716" s="95"/>
      <c r="K716" s="1"/>
      <c r="L716" s="50" t="str">
        <f t="array" ref="L716">if($B716="","",index(Setup!$C$52:$C$201,match($D716,Setup!$B$52:$B$201,0),0))</f>
        <v/>
      </c>
      <c r="M716" s="52" t="str">
        <f t="shared" si="2"/>
        <v/>
      </c>
      <c r="N716" s="58">
        <f t="shared" si="3"/>
        <v>0</v>
      </c>
      <c r="O716" s="64" t="str">
        <f t="shared" si="4"/>
        <v/>
      </c>
      <c r="P716" s="64">
        <f t="shared" si="5"/>
        <v>0</v>
      </c>
      <c r="Q716" s="64">
        <f t="shared" si="6"/>
        <v>0</v>
      </c>
      <c r="R716" s="68">
        <f t="shared" si="7"/>
        <v>0</v>
      </c>
      <c r="S716" s="68">
        <f t="shared" si="8"/>
        <v>0</v>
      </c>
      <c r="T716" s="71" t="str">
        <f t="shared" si="9"/>
        <v/>
      </c>
      <c r="U716" s="79" t="str">
        <f t="array" ref="U716">IF($B716="","",IF(INDEX('Your Portfolio Holdings'!$BW$7:$BW$156,match($D716,'Your Portfolio Holdings'!$B$7:$B$156,0),0)&gt;0,PRODUCT(IF(($D$5:$D$2004=$D716)*($C$5:$C$2004="Split")*($B$5:$B$2004&lt;=Dashboard!$C$2)*($B$5:$B$2004&gt;$B716),$J$5:$J$2004,1)),1))</f>
        <v/>
      </c>
      <c r="V716" s="79">
        <f t="shared" si="10"/>
        <v>0</v>
      </c>
      <c r="W716" s="79" t="str">
        <f t="array" ref="W716">IF($B716="","",IF(INDEX('Your Portfolio Holdings'!$BW$7:$BW$156,match($D716,'Your Portfolio Holdings'!$B$7:$B$156,0),0)&gt;0,PRODUCT(IF(($D$5:$D$2004=$D716)*($C$5:$C$2004="Split")*($B$5:$B$2004&lt;=Dashboard!$C$54)*($B$5:$B$2004&gt;$B716),$J$5:$J$2004,1)),1))</f>
        <v/>
      </c>
      <c r="X716" s="79">
        <f t="shared" si="11"/>
        <v>0</v>
      </c>
      <c r="Y716" s="79" t="str">
        <f t="array" ref="Y716">IF($B716="","",IF(INDEX('Your Portfolio Holdings'!$BW$7:$BW$156,match($D716,'Your Portfolio Holdings'!$B$7:$B$156,0),0)&gt;0,PRODUCT(IF(($D$5:$D$2004=$D716)*($C$5:$C$2004="Split")*($B$5:$B$2004&lt;=Dashboard!$C$55)*($B$5:$B$2004&gt;$B716),$J$5:$J$2004,1)),1))</f>
        <v/>
      </c>
      <c r="Z716" s="79">
        <f t="shared" si="12"/>
        <v>0</v>
      </c>
      <c r="AA716" s="79" t="str">
        <f>IF($B715="","",IF(AND($B716&gt;Dashboard!$C$54,$B716&lt;=Dashboard!$C$55,OR($C716="Buy",$C716="Sell",$C716="Dividend",$C716="Return of capital")),MAX(AA$5:AA715)+1,0))</f>
        <v/>
      </c>
      <c r="AB716" s="79" t="str">
        <f>if($B716="","",if($L716=Dashboard!$C$3,"n/a","Currency:"&amp;$L716&amp;Dashboard!$C$3))</f>
        <v/>
      </c>
      <c r="AC716" s="88" t="str">
        <f t="shared" si="13"/>
        <v/>
      </c>
      <c r="AD716" s="89">
        <f t="shared" si="14"/>
        <v>0</v>
      </c>
      <c r="AE716" s="90">
        <f t="shared" si="15"/>
        <v>0</v>
      </c>
    </row>
    <row r="717">
      <c r="A717" s="1"/>
      <c r="B717" s="404"/>
      <c r="C717" s="405"/>
      <c r="D717" s="405"/>
      <c r="E717" s="405"/>
      <c r="F717" s="406"/>
      <c r="G717" s="44">
        <f t="shared" si="1"/>
        <v>0</v>
      </c>
      <c r="H717" s="93"/>
      <c r="I717" s="92"/>
      <c r="J717" s="95"/>
      <c r="K717" s="1"/>
      <c r="L717" s="50" t="str">
        <f t="array" ref="L717">if($B717="","",index(Setup!$C$52:$C$201,match($D717,Setup!$B$52:$B$201,0),0))</f>
        <v/>
      </c>
      <c r="M717" s="52" t="str">
        <f t="shared" si="2"/>
        <v/>
      </c>
      <c r="N717" s="58">
        <f t="shared" si="3"/>
        <v>0</v>
      </c>
      <c r="O717" s="64" t="str">
        <f t="shared" si="4"/>
        <v/>
      </c>
      <c r="P717" s="64">
        <f t="shared" si="5"/>
        <v>0</v>
      </c>
      <c r="Q717" s="64">
        <f t="shared" si="6"/>
        <v>0</v>
      </c>
      <c r="R717" s="68">
        <f t="shared" si="7"/>
        <v>0</v>
      </c>
      <c r="S717" s="68">
        <f t="shared" si="8"/>
        <v>0</v>
      </c>
      <c r="T717" s="71" t="str">
        <f t="shared" si="9"/>
        <v/>
      </c>
      <c r="U717" s="79" t="str">
        <f t="array" ref="U717">IF($B717="","",IF(INDEX('Your Portfolio Holdings'!$BW$7:$BW$156,match($D717,'Your Portfolio Holdings'!$B$7:$B$156,0),0)&gt;0,PRODUCT(IF(($D$5:$D$2004=$D717)*($C$5:$C$2004="Split")*($B$5:$B$2004&lt;=Dashboard!$C$2)*($B$5:$B$2004&gt;$B717),$J$5:$J$2004,1)),1))</f>
        <v/>
      </c>
      <c r="V717" s="79">
        <f t="shared" si="10"/>
        <v>0</v>
      </c>
      <c r="W717" s="79" t="str">
        <f t="array" ref="W717">IF($B717="","",IF(INDEX('Your Portfolio Holdings'!$BW$7:$BW$156,match($D717,'Your Portfolio Holdings'!$B$7:$B$156,0),0)&gt;0,PRODUCT(IF(($D$5:$D$2004=$D717)*($C$5:$C$2004="Split")*($B$5:$B$2004&lt;=Dashboard!$C$54)*($B$5:$B$2004&gt;$B717),$J$5:$J$2004,1)),1))</f>
        <v/>
      </c>
      <c r="X717" s="79">
        <f t="shared" si="11"/>
        <v>0</v>
      </c>
      <c r="Y717" s="79" t="str">
        <f t="array" ref="Y717">IF($B717="","",IF(INDEX('Your Portfolio Holdings'!$BW$7:$BW$156,match($D717,'Your Portfolio Holdings'!$B$7:$B$156,0),0)&gt;0,PRODUCT(IF(($D$5:$D$2004=$D717)*($C$5:$C$2004="Split")*($B$5:$B$2004&lt;=Dashboard!$C$55)*($B$5:$B$2004&gt;$B717),$J$5:$J$2004,1)),1))</f>
        <v/>
      </c>
      <c r="Z717" s="79">
        <f t="shared" si="12"/>
        <v>0</v>
      </c>
      <c r="AA717" s="79" t="str">
        <f>IF($B716="","",IF(AND($B717&gt;Dashboard!$C$54,$B717&lt;=Dashboard!$C$55,OR($C717="Buy",$C717="Sell",$C717="Dividend",$C717="Return of capital")),MAX(AA$5:AA716)+1,0))</f>
        <v/>
      </c>
      <c r="AB717" s="79" t="str">
        <f>if($B717="","",if($L717=Dashboard!$C$3,"n/a","Currency:"&amp;$L717&amp;Dashboard!$C$3))</f>
        <v/>
      </c>
      <c r="AC717" s="88" t="str">
        <f t="shared" si="13"/>
        <v/>
      </c>
      <c r="AD717" s="89">
        <f t="shared" si="14"/>
        <v>0</v>
      </c>
      <c r="AE717" s="90">
        <f t="shared" si="15"/>
        <v>0</v>
      </c>
    </row>
    <row r="718">
      <c r="A718" s="1"/>
      <c r="B718" s="404"/>
      <c r="C718" s="405"/>
      <c r="D718" s="405"/>
      <c r="E718" s="405"/>
      <c r="F718" s="406"/>
      <c r="G718" s="44">
        <f t="shared" si="1"/>
        <v>0</v>
      </c>
      <c r="H718" s="93"/>
      <c r="I718" s="92"/>
      <c r="J718" s="95"/>
      <c r="K718" s="1"/>
      <c r="L718" s="50" t="str">
        <f t="array" ref="L718">if($B718="","",index(Setup!$C$52:$C$201,match($D718,Setup!$B$52:$B$201,0),0))</f>
        <v/>
      </c>
      <c r="M718" s="52" t="str">
        <f t="shared" si="2"/>
        <v/>
      </c>
      <c r="N718" s="58">
        <f t="shared" si="3"/>
        <v>0</v>
      </c>
      <c r="O718" s="64" t="str">
        <f t="shared" si="4"/>
        <v/>
      </c>
      <c r="P718" s="64">
        <f t="shared" si="5"/>
        <v>0</v>
      </c>
      <c r="Q718" s="64">
        <f t="shared" si="6"/>
        <v>0</v>
      </c>
      <c r="R718" s="68">
        <f t="shared" si="7"/>
        <v>0</v>
      </c>
      <c r="S718" s="68">
        <f t="shared" si="8"/>
        <v>0</v>
      </c>
      <c r="T718" s="71" t="str">
        <f t="shared" si="9"/>
        <v/>
      </c>
      <c r="U718" s="79" t="str">
        <f t="array" ref="U718">IF($B718="","",IF(INDEX('Your Portfolio Holdings'!$BW$7:$BW$156,match($D718,'Your Portfolio Holdings'!$B$7:$B$156,0),0)&gt;0,PRODUCT(IF(($D$5:$D$2004=$D718)*($C$5:$C$2004="Split")*($B$5:$B$2004&lt;=Dashboard!$C$2)*($B$5:$B$2004&gt;$B718),$J$5:$J$2004,1)),1))</f>
        <v/>
      </c>
      <c r="V718" s="79">
        <f t="shared" si="10"/>
        <v>0</v>
      </c>
      <c r="W718" s="79" t="str">
        <f t="array" ref="W718">IF($B718="","",IF(INDEX('Your Portfolio Holdings'!$BW$7:$BW$156,match($D718,'Your Portfolio Holdings'!$B$7:$B$156,0),0)&gt;0,PRODUCT(IF(($D$5:$D$2004=$D718)*($C$5:$C$2004="Split")*($B$5:$B$2004&lt;=Dashboard!$C$54)*($B$5:$B$2004&gt;$B718),$J$5:$J$2004,1)),1))</f>
        <v/>
      </c>
      <c r="X718" s="79">
        <f t="shared" si="11"/>
        <v>0</v>
      </c>
      <c r="Y718" s="79" t="str">
        <f t="array" ref="Y718">IF($B718="","",IF(INDEX('Your Portfolio Holdings'!$BW$7:$BW$156,match($D718,'Your Portfolio Holdings'!$B$7:$B$156,0),0)&gt;0,PRODUCT(IF(($D$5:$D$2004=$D718)*($C$5:$C$2004="Split")*($B$5:$B$2004&lt;=Dashboard!$C$55)*($B$5:$B$2004&gt;$B718),$J$5:$J$2004,1)),1))</f>
        <v/>
      </c>
      <c r="Z718" s="79">
        <f t="shared" si="12"/>
        <v>0</v>
      </c>
      <c r="AA718" s="79" t="str">
        <f>IF($B717="","",IF(AND($B718&gt;Dashboard!$C$54,$B718&lt;=Dashboard!$C$55,OR($C718="Buy",$C718="Sell",$C718="Dividend",$C718="Return of capital")),MAX(AA$5:AA717)+1,0))</f>
        <v/>
      </c>
      <c r="AB718" s="79" t="str">
        <f>if($B718="","",if($L718=Dashboard!$C$3,"n/a","Currency:"&amp;$L718&amp;Dashboard!$C$3))</f>
        <v/>
      </c>
      <c r="AC718" s="88" t="str">
        <f t="shared" si="13"/>
        <v/>
      </c>
      <c r="AD718" s="89">
        <f t="shared" si="14"/>
        <v>0</v>
      </c>
      <c r="AE718" s="90">
        <f t="shared" si="15"/>
        <v>0</v>
      </c>
    </row>
    <row r="719">
      <c r="A719" s="1"/>
      <c r="B719" s="404"/>
      <c r="C719" s="405"/>
      <c r="D719" s="405"/>
      <c r="E719" s="405"/>
      <c r="F719" s="406"/>
      <c r="G719" s="44">
        <f t="shared" si="1"/>
        <v>0</v>
      </c>
      <c r="H719" s="93"/>
      <c r="I719" s="92"/>
      <c r="J719" s="95"/>
      <c r="K719" s="1"/>
      <c r="L719" s="50" t="str">
        <f t="array" ref="L719">if($B719="","",index(Setup!$C$52:$C$201,match($D719,Setup!$B$52:$B$201,0),0))</f>
        <v/>
      </c>
      <c r="M719" s="52" t="str">
        <f t="shared" si="2"/>
        <v/>
      </c>
      <c r="N719" s="58">
        <f t="shared" si="3"/>
        <v>0</v>
      </c>
      <c r="O719" s="64" t="str">
        <f t="shared" si="4"/>
        <v/>
      </c>
      <c r="P719" s="64">
        <f t="shared" si="5"/>
        <v>0</v>
      </c>
      <c r="Q719" s="64">
        <f t="shared" si="6"/>
        <v>0</v>
      </c>
      <c r="R719" s="68">
        <f t="shared" si="7"/>
        <v>0</v>
      </c>
      <c r="S719" s="68">
        <f t="shared" si="8"/>
        <v>0</v>
      </c>
      <c r="T719" s="71" t="str">
        <f t="shared" si="9"/>
        <v/>
      </c>
      <c r="U719" s="79" t="str">
        <f t="array" ref="U719">IF($B719="","",IF(INDEX('Your Portfolio Holdings'!$BW$7:$BW$156,match($D719,'Your Portfolio Holdings'!$B$7:$B$156,0),0)&gt;0,PRODUCT(IF(($D$5:$D$2004=$D719)*($C$5:$C$2004="Split")*($B$5:$B$2004&lt;=Dashboard!$C$2)*($B$5:$B$2004&gt;$B719),$J$5:$J$2004,1)),1))</f>
        <v/>
      </c>
      <c r="V719" s="79">
        <f t="shared" si="10"/>
        <v>0</v>
      </c>
      <c r="W719" s="79" t="str">
        <f t="array" ref="W719">IF($B719="","",IF(INDEX('Your Portfolio Holdings'!$BW$7:$BW$156,match($D719,'Your Portfolio Holdings'!$B$7:$B$156,0),0)&gt;0,PRODUCT(IF(($D$5:$D$2004=$D719)*($C$5:$C$2004="Split")*($B$5:$B$2004&lt;=Dashboard!$C$54)*($B$5:$B$2004&gt;$B719),$J$5:$J$2004,1)),1))</f>
        <v/>
      </c>
      <c r="X719" s="79">
        <f t="shared" si="11"/>
        <v>0</v>
      </c>
      <c r="Y719" s="79" t="str">
        <f t="array" ref="Y719">IF($B719="","",IF(INDEX('Your Portfolio Holdings'!$BW$7:$BW$156,match($D719,'Your Portfolio Holdings'!$B$7:$B$156,0),0)&gt;0,PRODUCT(IF(($D$5:$D$2004=$D719)*($C$5:$C$2004="Split")*($B$5:$B$2004&lt;=Dashboard!$C$55)*($B$5:$B$2004&gt;$B719),$J$5:$J$2004,1)),1))</f>
        <v/>
      </c>
      <c r="Z719" s="79">
        <f t="shared" si="12"/>
        <v>0</v>
      </c>
      <c r="AA719" s="79" t="str">
        <f>IF($B718="","",IF(AND($B719&gt;Dashboard!$C$54,$B719&lt;=Dashboard!$C$55,OR($C719="Buy",$C719="Sell",$C719="Dividend",$C719="Return of capital")),MAX(AA$5:AA718)+1,0))</f>
        <v/>
      </c>
      <c r="AB719" s="79" t="str">
        <f>if($B719="","",if($L719=Dashboard!$C$3,"n/a","Currency:"&amp;$L719&amp;Dashboard!$C$3))</f>
        <v/>
      </c>
      <c r="AC719" s="88" t="str">
        <f t="shared" si="13"/>
        <v/>
      </c>
      <c r="AD719" s="89">
        <f t="shared" si="14"/>
        <v>0</v>
      </c>
      <c r="AE719" s="90">
        <f t="shared" si="15"/>
        <v>0</v>
      </c>
    </row>
    <row r="720">
      <c r="A720" s="1"/>
      <c r="B720" s="404"/>
      <c r="C720" s="405"/>
      <c r="D720" s="405"/>
      <c r="E720" s="405"/>
      <c r="F720" s="406"/>
      <c r="G720" s="44">
        <f t="shared" si="1"/>
        <v>0</v>
      </c>
      <c r="H720" s="93"/>
      <c r="I720" s="92"/>
      <c r="J720" s="95"/>
      <c r="K720" s="1"/>
      <c r="L720" s="50" t="str">
        <f t="array" ref="L720">if($B720="","",index(Setup!$C$52:$C$201,match($D720,Setup!$B$52:$B$201,0),0))</f>
        <v/>
      </c>
      <c r="M720" s="52" t="str">
        <f t="shared" si="2"/>
        <v/>
      </c>
      <c r="N720" s="58">
        <f t="shared" si="3"/>
        <v>0</v>
      </c>
      <c r="O720" s="64" t="str">
        <f t="shared" si="4"/>
        <v/>
      </c>
      <c r="P720" s="64">
        <f t="shared" si="5"/>
        <v>0</v>
      </c>
      <c r="Q720" s="64">
        <f t="shared" si="6"/>
        <v>0</v>
      </c>
      <c r="R720" s="68">
        <f t="shared" si="7"/>
        <v>0</v>
      </c>
      <c r="S720" s="68">
        <f t="shared" si="8"/>
        <v>0</v>
      </c>
      <c r="T720" s="71" t="str">
        <f t="shared" si="9"/>
        <v/>
      </c>
      <c r="U720" s="79" t="str">
        <f t="array" ref="U720">IF($B720="","",IF(INDEX('Your Portfolio Holdings'!$BW$7:$BW$156,match($D720,'Your Portfolio Holdings'!$B$7:$B$156,0),0)&gt;0,PRODUCT(IF(($D$5:$D$2004=$D720)*($C$5:$C$2004="Split")*($B$5:$B$2004&lt;=Dashboard!$C$2)*($B$5:$B$2004&gt;$B720),$J$5:$J$2004,1)),1))</f>
        <v/>
      </c>
      <c r="V720" s="79">
        <f t="shared" si="10"/>
        <v>0</v>
      </c>
      <c r="W720" s="79" t="str">
        <f t="array" ref="W720">IF($B720="","",IF(INDEX('Your Portfolio Holdings'!$BW$7:$BW$156,match($D720,'Your Portfolio Holdings'!$B$7:$B$156,0),0)&gt;0,PRODUCT(IF(($D$5:$D$2004=$D720)*($C$5:$C$2004="Split")*($B$5:$B$2004&lt;=Dashboard!$C$54)*($B$5:$B$2004&gt;$B720),$J$5:$J$2004,1)),1))</f>
        <v/>
      </c>
      <c r="X720" s="79">
        <f t="shared" si="11"/>
        <v>0</v>
      </c>
      <c r="Y720" s="79" t="str">
        <f t="array" ref="Y720">IF($B720="","",IF(INDEX('Your Portfolio Holdings'!$BW$7:$BW$156,match($D720,'Your Portfolio Holdings'!$B$7:$B$156,0),0)&gt;0,PRODUCT(IF(($D$5:$D$2004=$D720)*($C$5:$C$2004="Split")*($B$5:$B$2004&lt;=Dashboard!$C$55)*($B$5:$B$2004&gt;$B720),$J$5:$J$2004,1)),1))</f>
        <v/>
      </c>
      <c r="Z720" s="79">
        <f t="shared" si="12"/>
        <v>0</v>
      </c>
      <c r="AA720" s="79" t="str">
        <f>IF($B719="","",IF(AND($B720&gt;Dashboard!$C$54,$B720&lt;=Dashboard!$C$55,OR($C720="Buy",$C720="Sell",$C720="Dividend",$C720="Return of capital")),MAX(AA$5:AA719)+1,0))</f>
        <v/>
      </c>
      <c r="AB720" s="79" t="str">
        <f>if($B720="","",if($L720=Dashboard!$C$3,"n/a","Currency:"&amp;$L720&amp;Dashboard!$C$3))</f>
        <v/>
      </c>
      <c r="AC720" s="88" t="str">
        <f t="shared" si="13"/>
        <v/>
      </c>
      <c r="AD720" s="89">
        <f t="shared" si="14"/>
        <v>0</v>
      </c>
      <c r="AE720" s="90">
        <f t="shared" si="15"/>
        <v>0</v>
      </c>
    </row>
    <row r="721">
      <c r="A721" s="1"/>
      <c r="B721" s="404"/>
      <c r="C721" s="405"/>
      <c r="D721" s="405"/>
      <c r="E721" s="405"/>
      <c r="F721" s="406"/>
      <c r="G721" s="44">
        <f t="shared" si="1"/>
        <v>0</v>
      </c>
      <c r="H721" s="93"/>
      <c r="I721" s="92"/>
      <c r="J721" s="95"/>
      <c r="K721" s="1"/>
      <c r="L721" s="50" t="str">
        <f t="array" ref="L721">if($B721="","",index(Setup!$C$52:$C$201,match($D721,Setup!$B$52:$B$201,0),0))</f>
        <v/>
      </c>
      <c r="M721" s="52" t="str">
        <f t="shared" si="2"/>
        <v/>
      </c>
      <c r="N721" s="58">
        <f t="shared" si="3"/>
        <v>0</v>
      </c>
      <c r="O721" s="64" t="str">
        <f t="shared" si="4"/>
        <v/>
      </c>
      <c r="P721" s="64">
        <f t="shared" si="5"/>
        <v>0</v>
      </c>
      <c r="Q721" s="64">
        <f t="shared" si="6"/>
        <v>0</v>
      </c>
      <c r="R721" s="68">
        <f t="shared" si="7"/>
        <v>0</v>
      </c>
      <c r="S721" s="68">
        <f t="shared" si="8"/>
        <v>0</v>
      </c>
      <c r="T721" s="71" t="str">
        <f t="shared" si="9"/>
        <v/>
      </c>
      <c r="U721" s="79" t="str">
        <f t="array" ref="U721">IF($B721="","",IF(INDEX('Your Portfolio Holdings'!$BW$7:$BW$156,match($D721,'Your Portfolio Holdings'!$B$7:$B$156,0),0)&gt;0,PRODUCT(IF(($D$5:$D$2004=$D721)*($C$5:$C$2004="Split")*($B$5:$B$2004&lt;=Dashboard!$C$2)*($B$5:$B$2004&gt;$B721),$J$5:$J$2004,1)),1))</f>
        <v/>
      </c>
      <c r="V721" s="79">
        <f t="shared" si="10"/>
        <v>0</v>
      </c>
      <c r="W721" s="79" t="str">
        <f t="array" ref="W721">IF($B721="","",IF(INDEX('Your Portfolio Holdings'!$BW$7:$BW$156,match($D721,'Your Portfolio Holdings'!$B$7:$B$156,0),0)&gt;0,PRODUCT(IF(($D$5:$D$2004=$D721)*($C$5:$C$2004="Split")*($B$5:$B$2004&lt;=Dashboard!$C$54)*($B$5:$B$2004&gt;$B721),$J$5:$J$2004,1)),1))</f>
        <v/>
      </c>
      <c r="X721" s="79">
        <f t="shared" si="11"/>
        <v>0</v>
      </c>
      <c r="Y721" s="79" t="str">
        <f t="array" ref="Y721">IF($B721="","",IF(INDEX('Your Portfolio Holdings'!$BW$7:$BW$156,match($D721,'Your Portfolio Holdings'!$B$7:$B$156,0),0)&gt;0,PRODUCT(IF(($D$5:$D$2004=$D721)*($C$5:$C$2004="Split")*($B$5:$B$2004&lt;=Dashboard!$C$55)*($B$5:$B$2004&gt;$B721),$J$5:$J$2004,1)),1))</f>
        <v/>
      </c>
      <c r="Z721" s="79">
        <f t="shared" si="12"/>
        <v>0</v>
      </c>
      <c r="AA721" s="79" t="str">
        <f>IF($B720="","",IF(AND($B721&gt;Dashboard!$C$54,$B721&lt;=Dashboard!$C$55,OR($C721="Buy",$C721="Sell",$C721="Dividend",$C721="Return of capital")),MAX(AA$5:AA720)+1,0))</f>
        <v/>
      </c>
      <c r="AB721" s="79" t="str">
        <f>if($B721="","",if($L721=Dashboard!$C$3,"n/a","Currency:"&amp;$L721&amp;Dashboard!$C$3))</f>
        <v/>
      </c>
      <c r="AC721" s="88" t="str">
        <f t="shared" si="13"/>
        <v/>
      </c>
      <c r="AD721" s="89">
        <f t="shared" si="14"/>
        <v>0</v>
      </c>
      <c r="AE721" s="90">
        <f t="shared" si="15"/>
        <v>0</v>
      </c>
    </row>
    <row r="722">
      <c r="A722" s="1"/>
      <c r="B722" s="404"/>
      <c r="C722" s="405"/>
      <c r="D722" s="405"/>
      <c r="E722" s="405"/>
      <c r="F722" s="406"/>
      <c r="G722" s="44">
        <f t="shared" si="1"/>
        <v>0</v>
      </c>
      <c r="H722" s="93"/>
      <c r="I722" s="92"/>
      <c r="J722" s="95"/>
      <c r="K722" s="1"/>
      <c r="L722" s="50" t="str">
        <f t="array" ref="L722">if($B722="","",index(Setup!$C$52:$C$201,match($D722,Setup!$B$52:$B$201,0),0))</f>
        <v/>
      </c>
      <c r="M722" s="52" t="str">
        <f t="shared" si="2"/>
        <v/>
      </c>
      <c r="N722" s="58">
        <f t="shared" si="3"/>
        <v>0</v>
      </c>
      <c r="O722" s="64" t="str">
        <f t="shared" si="4"/>
        <v/>
      </c>
      <c r="P722" s="64">
        <f t="shared" si="5"/>
        <v>0</v>
      </c>
      <c r="Q722" s="64">
        <f t="shared" si="6"/>
        <v>0</v>
      </c>
      <c r="R722" s="68">
        <f t="shared" si="7"/>
        <v>0</v>
      </c>
      <c r="S722" s="68">
        <f t="shared" si="8"/>
        <v>0</v>
      </c>
      <c r="T722" s="71" t="str">
        <f t="shared" si="9"/>
        <v/>
      </c>
      <c r="U722" s="79" t="str">
        <f t="array" ref="U722">IF($B722="","",IF(INDEX('Your Portfolio Holdings'!$BW$7:$BW$156,match($D722,'Your Portfolio Holdings'!$B$7:$B$156,0),0)&gt;0,PRODUCT(IF(($D$5:$D$2004=$D722)*($C$5:$C$2004="Split")*($B$5:$B$2004&lt;=Dashboard!$C$2)*($B$5:$B$2004&gt;$B722),$J$5:$J$2004,1)),1))</f>
        <v/>
      </c>
      <c r="V722" s="79">
        <f t="shared" si="10"/>
        <v>0</v>
      </c>
      <c r="W722" s="79" t="str">
        <f t="array" ref="W722">IF($B722="","",IF(INDEX('Your Portfolio Holdings'!$BW$7:$BW$156,match($D722,'Your Portfolio Holdings'!$B$7:$B$156,0),0)&gt;0,PRODUCT(IF(($D$5:$D$2004=$D722)*($C$5:$C$2004="Split")*($B$5:$B$2004&lt;=Dashboard!$C$54)*($B$5:$B$2004&gt;$B722),$J$5:$J$2004,1)),1))</f>
        <v/>
      </c>
      <c r="X722" s="79">
        <f t="shared" si="11"/>
        <v>0</v>
      </c>
      <c r="Y722" s="79" t="str">
        <f t="array" ref="Y722">IF($B722="","",IF(INDEX('Your Portfolio Holdings'!$BW$7:$BW$156,match($D722,'Your Portfolio Holdings'!$B$7:$B$156,0),0)&gt;0,PRODUCT(IF(($D$5:$D$2004=$D722)*($C$5:$C$2004="Split")*($B$5:$B$2004&lt;=Dashboard!$C$55)*($B$5:$B$2004&gt;$B722),$J$5:$J$2004,1)),1))</f>
        <v/>
      </c>
      <c r="Z722" s="79">
        <f t="shared" si="12"/>
        <v>0</v>
      </c>
      <c r="AA722" s="79" t="str">
        <f>IF($B721="","",IF(AND($B722&gt;Dashboard!$C$54,$B722&lt;=Dashboard!$C$55,OR($C722="Buy",$C722="Sell",$C722="Dividend",$C722="Return of capital")),MAX(AA$5:AA721)+1,0))</f>
        <v/>
      </c>
      <c r="AB722" s="79" t="str">
        <f>if($B722="","",if($L722=Dashboard!$C$3,"n/a","Currency:"&amp;$L722&amp;Dashboard!$C$3))</f>
        <v/>
      </c>
      <c r="AC722" s="88" t="str">
        <f t="shared" si="13"/>
        <v/>
      </c>
      <c r="AD722" s="89">
        <f t="shared" si="14"/>
        <v>0</v>
      </c>
      <c r="AE722" s="90">
        <f t="shared" si="15"/>
        <v>0</v>
      </c>
    </row>
    <row r="723">
      <c r="A723" s="1"/>
      <c r="B723" s="404"/>
      <c r="C723" s="405"/>
      <c r="D723" s="405"/>
      <c r="E723" s="405"/>
      <c r="F723" s="406"/>
      <c r="G723" s="44">
        <f t="shared" si="1"/>
        <v>0</v>
      </c>
      <c r="H723" s="93"/>
      <c r="I723" s="92"/>
      <c r="J723" s="95"/>
      <c r="K723" s="1"/>
      <c r="L723" s="50" t="str">
        <f t="array" ref="L723">if($B723="","",index(Setup!$C$52:$C$201,match($D723,Setup!$B$52:$B$201,0),0))</f>
        <v/>
      </c>
      <c r="M723" s="52" t="str">
        <f t="shared" si="2"/>
        <v/>
      </c>
      <c r="N723" s="58">
        <f t="shared" si="3"/>
        <v>0</v>
      </c>
      <c r="O723" s="64" t="str">
        <f t="shared" si="4"/>
        <v/>
      </c>
      <c r="P723" s="64">
        <f t="shared" si="5"/>
        <v>0</v>
      </c>
      <c r="Q723" s="64">
        <f t="shared" si="6"/>
        <v>0</v>
      </c>
      <c r="R723" s="68">
        <f t="shared" si="7"/>
        <v>0</v>
      </c>
      <c r="S723" s="68">
        <f t="shared" si="8"/>
        <v>0</v>
      </c>
      <c r="T723" s="71" t="str">
        <f t="shared" si="9"/>
        <v/>
      </c>
      <c r="U723" s="79" t="str">
        <f t="array" ref="U723">IF($B723="","",IF(INDEX('Your Portfolio Holdings'!$BW$7:$BW$156,match($D723,'Your Portfolio Holdings'!$B$7:$B$156,0),0)&gt;0,PRODUCT(IF(($D$5:$D$2004=$D723)*($C$5:$C$2004="Split")*($B$5:$B$2004&lt;=Dashboard!$C$2)*($B$5:$B$2004&gt;$B723),$J$5:$J$2004,1)),1))</f>
        <v/>
      </c>
      <c r="V723" s="79">
        <f t="shared" si="10"/>
        <v>0</v>
      </c>
      <c r="W723" s="79" t="str">
        <f t="array" ref="W723">IF($B723="","",IF(INDEX('Your Portfolio Holdings'!$BW$7:$BW$156,match($D723,'Your Portfolio Holdings'!$B$7:$B$156,0),0)&gt;0,PRODUCT(IF(($D$5:$D$2004=$D723)*($C$5:$C$2004="Split")*($B$5:$B$2004&lt;=Dashboard!$C$54)*($B$5:$B$2004&gt;$B723),$J$5:$J$2004,1)),1))</f>
        <v/>
      </c>
      <c r="X723" s="79">
        <f t="shared" si="11"/>
        <v>0</v>
      </c>
      <c r="Y723" s="79" t="str">
        <f t="array" ref="Y723">IF($B723="","",IF(INDEX('Your Portfolio Holdings'!$BW$7:$BW$156,match($D723,'Your Portfolio Holdings'!$B$7:$B$156,0),0)&gt;0,PRODUCT(IF(($D$5:$D$2004=$D723)*($C$5:$C$2004="Split")*($B$5:$B$2004&lt;=Dashboard!$C$55)*($B$5:$B$2004&gt;$B723),$J$5:$J$2004,1)),1))</f>
        <v/>
      </c>
      <c r="Z723" s="79">
        <f t="shared" si="12"/>
        <v>0</v>
      </c>
      <c r="AA723" s="79" t="str">
        <f>IF($B722="","",IF(AND($B723&gt;Dashboard!$C$54,$B723&lt;=Dashboard!$C$55,OR($C723="Buy",$C723="Sell",$C723="Dividend",$C723="Return of capital")),MAX(AA$5:AA722)+1,0))</f>
        <v/>
      </c>
      <c r="AB723" s="79" t="str">
        <f>if($B723="","",if($L723=Dashboard!$C$3,"n/a","Currency:"&amp;$L723&amp;Dashboard!$C$3))</f>
        <v/>
      </c>
      <c r="AC723" s="88" t="str">
        <f t="shared" si="13"/>
        <v/>
      </c>
      <c r="AD723" s="89">
        <f t="shared" si="14"/>
        <v>0</v>
      </c>
      <c r="AE723" s="90">
        <f t="shared" si="15"/>
        <v>0</v>
      </c>
    </row>
    <row r="724">
      <c r="A724" s="1"/>
      <c r="B724" s="404"/>
      <c r="C724" s="405"/>
      <c r="D724" s="405"/>
      <c r="E724" s="405"/>
      <c r="F724" s="406"/>
      <c r="G724" s="44">
        <f t="shared" si="1"/>
        <v>0</v>
      </c>
      <c r="H724" s="93"/>
      <c r="I724" s="92"/>
      <c r="J724" s="95"/>
      <c r="K724" s="1"/>
      <c r="L724" s="50" t="str">
        <f t="array" ref="L724">if($B724="","",index(Setup!$C$52:$C$201,match($D724,Setup!$B$52:$B$201,0),0))</f>
        <v/>
      </c>
      <c r="M724" s="52" t="str">
        <f t="shared" si="2"/>
        <v/>
      </c>
      <c r="N724" s="58">
        <f t="shared" si="3"/>
        <v>0</v>
      </c>
      <c r="O724" s="64" t="str">
        <f t="shared" si="4"/>
        <v/>
      </c>
      <c r="P724" s="64">
        <f t="shared" si="5"/>
        <v>0</v>
      </c>
      <c r="Q724" s="64">
        <f t="shared" si="6"/>
        <v>0</v>
      </c>
      <c r="R724" s="68">
        <f t="shared" si="7"/>
        <v>0</v>
      </c>
      <c r="S724" s="68">
        <f t="shared" si="8"/>
        <v>0</v>
      </c>
      <c r="T724" s="71" t="str">
        <f t="shared" si="9"/>
        <v/>
      </c>
      <c r="U724" s="79" t="str">
        <f t="array" ref="U724">IF($B724="","",IF(INDEX('Your Portfolio Holdings'!$BW$7:$BW$156,match($D724,'Your Portfolio Holdings'!$B$7:$B$156,0),0)&gt;0,PRODUCT(IF(($D$5:$D$2004=$D724)*($C$5:$C$2004="Split")*($B$5:$B$2004&lt;=Dashboard!$C$2)*($B$5:$B$2004&gt;$B724),$J$5:$J$2004,1)),1))</f>
        <v/>
      </c>
      <c r="V724" s="79">
        <f t="shared" si="10"/>
        <v>0</v>
      </c>
      <c r="W724" s="79" t="str">
        <f t="array" ref="W724">IF($B724="","",IF(INDEX('Your Portfolio Holdings'!$BW$7:$BW$156,match($D724,'Your Portfolio Holdings'!$B$7:$B$156,0),0)&gt;0,PRODUCT(IF(($D$5:$D$2004=$D724)*($C$5:$C$2004="Split")*($B$5:$B$2004&lt;=Dashboard!$C$54)*($B$5:$B$2004&gt;$B724),$J$5:$J$2004,1)),1))</f>
        <v/>
      </c>
      <c r="X724" s="79">
        <f t="shared" si="11"/>
        <v>0</v>
      </c>
      <c r="Y724" s="79" t="str">
        <f t="array" ref="Y724">IF($B724="","",IF(INDEX('Your Portfolio Holdings'!$BW$7:$BW$156,match($D724,'Your Portfolio Holdings'!$B$7:$B$156,0),0)&gt;0,PRODUCT(IF(($D$5:$D$2004=$D724)*($C$5:$C$2004="Split")*($B$5:$B$2004&lt;=Dashboard!$C$55)*($B$5:$B$2004&gt;$B724),$J$5:$J$2004,1)),1))</f>
        <v/>
      </c>
      <c r="Z724" s="79">
        <f t="shared" si="12"/>
        <v>0</v>
      </c>
      <c r="AA724" s="79" t="str">
        <f>IF($B723="","",IF(AND($B724&gt;Dashboard!$C$54,$B724&lt;=Dashboard!$C$55,OR($C724="Buy",$C724="Sell",$C724="Dividend",$C724="Return of capital")),MAX(AA$5:AA723)+1,0))</f>
        <v/>
      </c>
      <c r="AB724" s="79" t="str">
        <f>if($B724="","",if($L724=Dashboard!$C$3,"n/a","Currency:"&amp;$L724&amp;Dashboard!$C$3))</f>
        <v/>
      </c>
      <c r="AC724" s="88" t="str">
        <f t="shared" si="13"/>
        <v/>
      </c>
      <c r="AD724" s="89">
        <f t="shared" si="14"/>
        <v>0</v>
      </c>
      <c r="AE724" s="90">
        <f t="shared" si="15"/>
        <v>0</v>
      </c>
    </row>
    <row r="725">
      <c r="A725" s="1"/>
      <c r="B725" s="404"/>
      <c r="C725" s="405"/>
      <c r="D725" s="405"/>
      <c r="E725" s="405"/>
      <c r="F725" s="406"/>
      <c r="G725" s="44">
        <f t="shared" si="1"/>
        <v>0</v>
      </c>
      <c r="H725" s="93"/>
      <c r="I725" s="92"/>
      <c r="J725" s="95"/>
      <c r="K725" s="1"/>
      <c r="L725" s="50" t="str">
        <f t="array" ref="L725">if($B725="","",index(Setup!$C$52:$C$201,match($D725,Setup!$B$52:$B$201,0),0))</f>
        <v/>
      </c>
      <c r="M725" s="52" t="str">
        <f t="shared" si="2"/>
        <v/>
      </c>
      <c r="N725" s="58">
        <f t="shared" si="3"/>
        <v>0</v>
      </c>
      <c r="O725" s="64" t="str">
        <f t="shared" si="4"/>
        <v/>
      </c>
      <c r="P725" s="64">
        <f t="shared" si="5"/>
        <v>0</v>
      </c>
      <c r="Q725" s="64">
        <f t="shared" si="6"/>
        <v>0</v>
      </c>
      <c r="R725" s="68">
        <f t="shared" si="7"/>
        <v>0</v>
      </c>
      <c r="S725" s="68">
        <f t="shared" si="8"/>
        <v>0</v>
      </c>
      <c r="T725" s="71" t="str">
        <f t="shared" si="9"/>
        <v/>
      </c>
      <c r="U725" s="79" t="str">
        <f t="array" ref="U725">IF($B725="","",IF(INDEX('Your Portfolio Holdings'!$BW$7:$BW$156,match($D725,'Your Portfolio Holdings'!$B$7:$B$156,0),0)&gt;0,PRODUCT(IF(($D$5:$D$2004=$D725)*($C$5:$C$2004="Split")*($B$5:$B$2004&lt;=Dashboard!$C$2)*($B$5:$B$2004&gt;$B725),$J$5:$J$2004,1)),1))</f>
        <v/>
      </c>
      <c r="V725" s="79">
        <f t="shared" si="10"/>
        <v>0</v>
      </c>
      <c r="W725" s="79" t="str">
        <f t="array" ref="W725">IF($B725="","",IF(INDEX('Your Portfolio Holdings'!$BW$7:$BW$156,match($D725,'Your Portfolio Holdings'!$B$7:$B$156,0),0)&gt;0,PRODUCT(IF(($D$5:$D$2004=$D725)*($C$5:$C$2004="Split")*($B$5:$B$2004&lt;=Dashboard!$C$54)*($B$5:$B$2004&gt;$B725),$J$5:$J$2004,1)),1))</f>
        <v/>
      </c>
      <c r="X725" s="79">
        <f t="shared" si="11"/>
        <v>0</v>
      </c>
      <c r="Y725" s="79" t="str">
        <f t="array" ref="Y725">IF($B725="","",IF(INDEX('Your Portfolio Holdings'!$BW$7:$BW$156,match($D725,'Your Portfolio Holdings'!$B$7:$B$156,0),0)&gt;0,PRODUCT(IF(($D$5:$D$2004=$D725)*($C$5:$C$2004="Split")*($B$5:$B$2004&lt;=Dashboard!$C$55)*($B$5:$B$2004&gt;$B725),$J$5:$J$2004,1)),1))</f>
        <v/>
      </c>
      <c r="Z725" s="79">
        <f t="shared" si="12"/>
        <v>0</v>
      </c>
      <c r="AA725" s="79" t="str">
        <f>IF($B724="","",IF(AND($B725&gt;Dashboard!$C$54,$B725&lt;=Dashboard!$C$55,OR($C725="Buy",$C725="Sell",$C725="Dividend",$C725="Return of capital")),MAX(AA$5:AA724)+1,0))</f>
        <v/>
      </c>
      <c r="AB725" s="79" t="str">
        <f>if($B725="","",if($L725=Dashboard!$C$3,"n/a","Currency:"&amp;$L725&amp;Dashboard!$C$3))</f>
        <v/>
      </c>
      <c r="AC725" s="88" t="str">
        <f t="shared" si="13"/>
        <v/>
      </c>
      <c r="AD725" s="89">
        <f t="shared" si="14"/>
        <v>0</v>
      </c>
      <c r="AE725" s="90">
        <f t="shared" si="15"/>
        <v>0</v>
      </c>
    </row>
    <row r="726">
      <c r="A726" s="1"/>
      <c r="B726" s="404"/>
      <c r="C726" s="405"/>
      <c r="D726" s="405"/>
      <c r="E726" s="405"/>
      <c r="F726" s="406"/>
      <c r="G726" s="44">
        <f t="shared" si="1"/>
        <v>0</v>
      </c>
      <c r="H726" s="93"/>
      <c r="I726" s="92"/>
      <c r="J726" s="95"/>
      <c r="K726" s="1"/>
      <c r="L726" s="50" t="str">
        <f t="array" ref="L726">if($B726="","",index(Setup!$C$52:$C$201,match($D726,Setup!$B$52:$B$201,0),0))</f>
        <v/>
      </c>
      <c r="M726" s="52" t="str">
        <f t="shared" si="2"/>
        <v/>
      </c>
      <c r="N726" s="58">
        <f t="shared" si="3"/>
        <v>0</v>
      </c>
      <c r="O726" s="64" t="str">
        <f t="shared" si="4"/>
        <v/>
      </c>
      <c r="P726" s="64">
        <f t="shared" si="5"/>
        <v>0</v>
      </c>
      <c r="Q726" s="64">
        <f t="shared" si="6"/>
        <v>0</v>
      </c>
      <c r="R726" s="68">
        <f t="shared" si="7"/>
        <v>0</v>
      </c>
      <c r="S726" s="68">
        <f t="shared" si="8"/>
        <v>0</v>
      </c>
      <c r="T726" s="71" t="str">
        <f t="shared" si="9"/>
        <v/>
      </c>
      <c r="U726" s="79" t="str">
        <f t="array" ref="U726">IF($B726="","",IF(INDEX('Your Portfolio Holdings'!$BW$7:$BW$156,match($D726,'Your Portfolio Holdings'!$B$7:$B$156,0),0)&gt;0,PRODUCT(IF(($D$5:$D$2004=$D726)*($C$5:$C$2004="Split")*($B$5:$B$2004&lt;=Dashboard!$C$2)*($B$5:$B$2004&gt;$B726),$J$5:$J$2004,1)),1))</f>
        <v/>
      </c>
      <c r="V726" s="79">
        <f t="shared" si="10"/>
        <v>0</v>
      </c>
      <c r="W726" s="79" t="str">
        <f t="array" ref="W726">IF($B726="","",IF(INDEX('Your Portfolio Holdings'!$BW$7:$BW$156,match($D726,'Your Portfolio Holdings'!$B$7:$B$156,0),0)&gt;0,PRODUCT(IF(($D$5:$D$2004=$D726)*($C$5:$C$2004="Split")*($B$5:$B$2004&lt;=Dashboard!$C$54)*($B$5:$B$2004&gt;$B726),$J$5:$J$2004,1)),1))</f>
        <v/>
      </c>
      <c r="X726" s="79">
        <f t="shared" si="11"/>
        <v>0</v>
      </c>
      <c r="Y726" s="79" t="str">
        <f t="array" ref="Y726">IF($B726="","",IF(INDEX('Your Portfolio Holdings'!$BW$7:$BW$156,match($D726,'Your Portfolio Holdings'!$B$7:$B$156,0),0)&gt;0,PRODUCT(IF(($D$5:$D$2004=$D726)*($C$5:$C$2004="Split")*($B$5:$B$2004&lt;=Dashboard!$C$55)*($B$5:$B$2004&gt;$B726),$J$5:$J$2004,1)),1))</f>
        <v/>
      </c>
      <c r="Z726" s="79">
        <f t="shared" si="12"/>
        <v>0</v>
      </c>
      <c r="AA726" s="79" t="str">
        <f>IF($B725="","",IF(AND($B726&gt;Dashboard!$C$54,$B726&lt;=Dashboard!$C$55,OR($C726="Buy",$C726="Sell",$C726="Dividend",$C726="Return of capital")),MAX(AA$5:AA725)+1,0))</f>
        <v/>
      </c>
      <c r="AB726" s="79" t="str">
        <f>if($B726="","",if($L726=Dashboard!$C$3,"n/a","Currency:"&amp;$L726&amp;Dashboard!$C$3))</f>
        <v/>
      </c>
      <c r="AC726" s="88" t="str">
        <f t="shared" si="13"/>
        <v/>
      </c>
      <c r="AD726" s="89">
        <f t="shared" si="14"/>
        <v>0</v>
      </c>
      <c r="AE726" s="90">
        <f t="shared" si="15"/>
        <v>0</v>
      </c>
    </row>
    <row r="727">
      <c r="A727" s="1"/>
      <c r="B727" s="404"/>
      <c r="C727" s="405"/>
      <c r="D727" s="405"/>
      <c r="E727" s="405"/>
      <c r="F727" s="406"/>
      <c r="G727" s="44">
        <f t="shared" si="1"/>
        <v>0</v>
      </c>
      <c r="H727" s="93"/>
      <c r="I727" s="92"/>
      <c r="J727" s="95"/>
      <c r="K727" s="1"/>
      <c r="L727" s="50" t="str">
        <f t="array" ref="L727">if($B727="","",index(Setup!$C$52:$C$201,match($D727,Setup!$B$52:$B$201,0),0))</f>
        <v/>
      </c>
      <c r="M727" s="52" t="str">
        <f t="shared" si="2"/>
        <v/>
      </c>
      <c r="N727" s="58">
        <f t="shared" si="3"/>
        <v>0</v>
      </c>
      <c r="O727" s="64" t="str">
        <f t="shared" si="4"/>
        <v/>
      </c>
      <c r="P727" s="64">
        <f t="shared" si="5"/>
        <v>0</v>
      </c>
      <c r="Q727" s="64">
        <f t="shared" si="6"/>
        <v>0</v>
      </c>
      <c r="R727" s="68">
        <f t="shared" si="7"/>
        <v>0</v>
      </c>
      <c r="S727" s="68">
        <f t="shared" si="8"/>
        <v>0</v>
      </c>
      <c r="T727" s="71" t="str">
        <f t="shared" si="9"/>
        <v/>
      </c>
      <c r="U727" s="79" t="str">
        <f t="array" ref="U727">IF($B727="","",IF(INDEX('Your Portfolio Holdings'!$BW$7:$BW$156,match($D727,'Your Portfolio Holdings'!$B$7:$B$156,0),0)&gt;0,PRODUCT(IF(($D$5:$D$2004=$D727)*($C$5:$C$2004="Split")*($B$5:$B$2004&lt;=Dashboard!$C$2)*($B$5:$B$2004&gt;$B727),$J$5:$J$2004,1)),1))</f>
        <v/>
      </c>
      <c r="V727" s="79">
        <f t="shared" si="10"/>
        <v>0</v>
      </c>
      <c r="W727" s="79" t="str">
        <f t="array" ref="W727">IF($B727="","",IF(INDEX('Your Portfolio Holdings'!$BW$7:$BW$156,match($D727,'Your Portfolio Holdings'!$B$7:$B$156,0),0)&gt;0,PRODUCT(IF(($D$5:$D$2004=$D727)*($C$5:$C$2004="Split")*($B$5:$B$2004&lt;=Dashboard!$C$54)*($B$5:$B$2004&gt;$B727),$J$5:$J$2004,1)),1))</f>
        <v/>
      </c>
      <c r="X727" s="79">
        <f t="shared" si="11"/>
        <v>0</v>
      </c>
      <c r="Y727" s="79" t="str">
        <f t="array" ref="Y727">IF($B727="","",IF(INDEX('Your Portfolio Holdings'!$BW$7:$BW$156,match($D727,'Your Portfolio Holdings'!$B$7:$B$156,0),0)&gt;0,PRODUCT(IF(($D$5:$D$2004=$D727)*($C$5:$C$2004="Split")*($B$5:$B$2004&lt;=Dashboard!$C$55)*($B$5:$B$2004&gt;$B727),$J$5:$J$2004,1)),1))</f>
        <v/>
      </c>
      <c r="Z727" s="79">
        <f t="shared" si="12"/>
        <v>0</v>
      </c>
      <c r="AA727" s="79" t="str">
        <f>IF($B726="","",IF(AND($B727&gt;Dashboard!$C$54,$B727&lt;=Dashboard!$C$55,OR($C727="Buy",$C727="Sell",$C727="Dividend",$C727="Return of capital")),MAX(AA$5:AA726)+1,0))</f>
        <v/>
      </c>
      <c r="AB727" s="79" t="str">
        <f>if($B727="","",if($L727=Dashboard!$C$3,"n/a","Currency:"&amp;$L727&amp;Dashboard!$C$3))</f>
        <v/>
      </c>
      <c r="AC727" s="88" t="str">
        <f t="shared" si="13"/>
        <v/>
      </c>
      <c r="AD727" s="89">
        <f t="shared" si="14"/>
        <v>0</v>
      </c>
      <c r="AE727" s="90">
        <f t="shared" si="15"/>
        <v>0</v>
      </c>
    </row>
    <row r="728">
      <c r="A728" s="1"/>
      <c r="B728" s="404"/>
      <c r="C728" s="405"/>
      <c r="D728" s="405"/>
      <c r="E728" s="405"/>
      <c r="F728" s="406"/>
      <c r="G728" s="44">
        <f t="shared" si="1"/>
        <v>0</v>
      </c>
      <c r="H728" s="93"/>
      <c r="I728" s="92"/>
      <c r="J728" s="95"/>
      <c r="K728" s="1"/>
      <c r="L728" s="50" t="str">
        <f t="array" ref="L728">if($B728="","",index(Setup!$C$52:$C$201,match($D728,Setup!$B$52:$B$201,0),0))</f>
        <v/>
      </c>
      <c r="M728" s="52" t="str">
        <f t="shared" si="2"/>
        <v/>
      </c>
      <c r="N728" s="58">
        <f t="shared" si="3"/>
        <v>0</v>
      </c>
      <c r="O728" s="64" t="str">
        <f t="shared" si="4"/>
        <v/>
      </c>
      <c r="P728" s="64">
        <f t="shared" si="5"/>
        <v>0</v>
      </c>
      <c r="Q728" s="64">
        <f t="shared" si="6"/>
        <v>0</v>
      </c>
      <c r="R728" s="68">
        <f t="shared" si="7"/>
        <v>0</v>
      </c>
      <c r="S728" s="68">
        <f t="shared" si="8"/>
        <v>0</v>
      </c>
      <c r="T728" s="71" t="str">
        <f t="shared" si="9"/>
        <v/>
      </c>
      <c r="U728" s="79" t="str">
        <f t="array" ref="U728">IF($B728="","",IF(INDEX('Your Portfolio Holdings'!$BW$7:$BW$156,match($D728,'Your Portfolio Holdings'!$B$7:$B$156,0),0)&gt;0,PRODUCT(IF(($D$5:$D$2004=$D728)*($C$5:$C$2004="Split")*($B$5:$B$2004&lt;=Dashboard!$C$2)*($B$5:$B$2004&gt;$B728),$J$5:$J$2004,1)),1))</f>
        <v/>
      </c>
      <c r="V728" s="79">
        <f t="shared" si="10"/>
        <v>0</v>
      </c>
      <c r="W728" s="79" t="str">
        <f t="array" ref="W728">IF($B728="","",IF(INDEX('Your Portfolio Holdings'!$BW$7:$BW$156,match($D728,'Your Portfolio Holdings'!$B$7:$B$156,0),0)&gt;0,PRODUCT(IF(($D$5:$D$2004=$D728)*($C$5:$C$2004="Split")*($B$5:$B$2004&lt;=Dashboard!$C$54)*($B$5:$B$2004&gt;$B728),$J$5:$J$2004,1)),1))</f>
        <v/>
      </c>
      <c r="X728" s="79">
        <f t="shared" si="11"/>
        <v>0</v>
      </c>
      <c r="Y728" s="79" t="str">
        <f t="array" ref="Y728">IF($B728="","",IF(INDEX('Your Portfolio Holdings'!$BW$7:$BW$156,match($D728,'Your Portfolio Holdings'!$B$7:$B$156,0),0)&gt;0,PRODUCT(IF(($D$5:$D$2004=$D728)*($C$5:$C$2004="Split")*($B$5:$B$2004&lt;=Dashboard!$C$55)*($B$5:$B$2004&gt;$B728),$J$5:$J$2004,1)),1))</f>
        <v/>
      </c>
      <c r="Z728" s="79">
        <f t="shared" si="12"/>
        <v>0</v>
      </c>
      <c r="AA728" s="79" t="str">
        <f>IF($B727="","",IF(AND($B728&gt;Dashboard!$C$54,$B728&lt;=Dashboard!$C$55,OR($C728="Buy",$C728="Sell",$C728="Dividend",$C728="Return of capital")),MAX(AA$5:AA727)+1,0))</f>
        <v/>
      </c>
      <c r="AB728" s="79" t="str">
        <f>if($B728="","",if($L728=Dashboard!$C$3,"n/a","Currency:"&amp;$L728&amp;Dashboard!$C$3))</f>
        <v/>
      </c>
      <c r="AC728" s="88" t="str">
        <f t="shared" si="13"/>
        <v/>
      </c>
      <c r="AD728" s="89">
        <f t="shared" si="14"/>
        <v>0</v>
      </c>
      <c r="AE728" s="90">
        <f t="shared" si="15"/>
        <v>0</v>
      </c>
    </row>
    <row r="729">
      <c r="A729" s="1"/>
      <c r="B729" s="404"/>
      <c r="C729" s="405"/>
      <c r="D729" s="405"/>
      <c r="E729" s="405"/>
      <c r="F729" s="406"/>
      <c r="G729" s="44">
        <f t="shared" si="1"/>
        <v>0</v>
      </c>
      <c r="H729" s="93"/>
      <c r="I729" s="92"/>
      <c r="J729" s="95"/>
      <c r="K729" s="1"/>
      <c r="L729" s="50" t="str">
        <f t="array" ref="L729">if($B729="","",index(Setup!$C$52:$C$201,match($D729,Setup!$B$52:$B$201,0),0))</f>
        <v/>
      </c>
      <c r="M729" s="52" t="str">
        <f t="shared" si="2"/>
        <v/>
      </c>
      <c r="N729" s="58">
        <f t="shared" si="3"/>
        <v>0</v>
      </c>
      <c r="O729" s="64" t="str">
        <f t="shared" si="4"/>
        <v/>
      </c>
      <c r="P729" s="64">
        <f t="shared" si="5"/>
        <v>0</v>
      </c>
      <c r="Q729" s="64">
        <f t="shared" si="6"/>
        <v>0</v>
      </c>
      <c r="R729" s="68">
        <f t="shared" si="7"/>
        <v>0</v>
      </c>
      <c r="S729" s="68">
        <f t="shared" si="8"/>
        <v>0</v>
      </c>
      <c r="T729" s="71" t="str">
        <f t="shared" si="9"/>
        <v/>
      </c>
      <c r="U729" s="79" t="str">
        <f t="array" ref="U729">IF($B729="","",IF(INDEX('Your Portfolio Holdings'!$BW$7:$BW$156,match($D729,'Your Portfolio Holdings'!$B$7:$B$156,0),0)&gt;0,PRODUCT(IF(($D$5:$D$2004=$D729)*($C$5:$C$2004="Split")*($B$5:$B$2004&lt;=Dashboard!$C$2)*($B$5:$B$2004&gt;$B729),$J$5:$J$2004,1)),1))</f>
        <v/>
      </c>
      <c r="V729" s="79">
        <f t="shared" si="10"/>
        <v>0</v>
      </c>
      <c r="W729" s="79" t="str">
        <f t="array" ref="W729">IF($B729="","",IF(INDEX('Your Portfolio Holdings'!$BW$7:$BW$156,match($D729,'Your Portfolio Holdings'!$B$7:$B$156,0),0)&gt;0,PRODUCT(IF(($D$5:$D$2004=$D729)*($C$5:$C$2004="Split")*($B$5:$B$2004&lt;=Dashboard!$C$54)*($B$5:$B$2004&gt;$B729),$J$5:$J$2004,1)),1))</f>
        <v/>
      </c>
      <c r="X729" s="79">
        <f t="shared" si="11"/>
        <v>0</v>
      </c>
      <c r="Y729" s="79" t="str">
        <f t="array" ref="Y729">IF($B729="","",IF(INDEX('Your Portfolio Holdings'!$BW$7:$BW$156,match($D729,'Your Portfolio Holdings'!$B$7:$B$156,0),0)&gt;0,PRODUCT(IF(($D$5:$D$2004=$D729)*($C$5:$C$2004="Split")*($B$5:$B$2004&lt;=Dashboard!$C$55)*($B$5:$B$2004&gt;$B729),$J$5:$J$2004,1)),1))</f>
        <v/>
      </c>
      <c r="Z729" s="79">
        <f t="shared" si="12"/>
        <v>0</v>
      </c>
      <c r="AA729" s="79" t="str">
        <f>IF($B728="","",IF(AND($B729&gt;Dashboard!$C$54,$B729&lt;=Dashboard!$C$55,OR($C729="Buy",$C729="Sell",$C729="Dividend",$C729="Return of capital")),MAX(AA$5:AA728)+1,0))</f>
        <v/>
      </c>
      <c r="AB729" s="79" t="str">
        <f>if($B729="","",if($L729=Dashboard!$C$3,"n/a","Currency:"&amp;$L729&amp;Dashboard!$C$3))</f>
        <v/>
      </c>
      <c r="AC729" s="88" t="str">
        <f t="shared" si="13"/>
        <v/>
      </c>
      <c r="AD729" s="89">
        <f t="shared" si="14"/>
        <v>0</v>
      </c>
      <c r="AE729" s="90">
        <f t="shared" si="15"/>
        <v>0</v>
      </c>
    </row>
    <row r="730">
      <c r="A730" s="1"/>
      <c r="B730" s="404"/>
      <c r="C730" s="405"/>
      <c r="D730" s="405"/>
      <c r="E730" s="405"/>
      <c r="F730" s="406"/>
      <c r="G730" s="44">
        <f t="shared" si="1"/>
        <v>0</v>
      </c>
      <c r="H730" s="93"/>
      <c r="I730" s="92"/>
      <c r="J730" s="95"/>
      <c r="K730" s="1"/>
      <c r="L730" s="50" t="str">
        <f t="array" ref="L730">if($B730="","",index(Setup!$C$52:$C$201,match($D730,Setup!$B$52:$B$201,0),0))</f>
        <v/>
      </c>
      <c r="M730" s="52" t="str">
        <f t="shared" si="2"/>
        <v/>
      </c>
      <c r="N730" s="58">
        <f t="shared" si="3"/>
        <v>0</v>
      </c>
      <c r="O730" s="64" t="str">
        <f t="shared" si="4"/>
        <v/>
      </c>
      <c r="P730" s="64">
        <f t="shared" si="5"/>
        <v>0</v>
      </c>
      <c r="Q730" s="64">
        <f t="shared" si="6"/>
        <v>0</v>
      </c>
      <c r="R730" s="68">
        <f t="shared" si="7"/>
        <v>0</v>
      </c>
      <c r="S730" s="68">
        <f t="shared" si="8"/>
        <v>0</v>
      </c>
      <c r="T730" s="71" t="str">
        <f t="shared" si="9"/>
        <v/>
      </c>
      <c r="U730" s="79" t="str">
        <f t="array" ref="U730">IF($B730="","",IF(INDEX('Your Portfolio Holdings'!$BW$7:$BW$156,match($D730,'Your Portfolio Holdings'!$B$7:$B$156,0),0)&gt;0,PRODUCT(IF(($D$5:$D$2004=$D730)*($C$5:$C$2004="Split")*($B$5:$B$2004&lt;=Dashboard!$C$2)*($B$5:$B$2004&gt;$B730),$J$5:$J$2004,1)),1))</f>
        <v/>
      </c>
      <c r="V730" s="79">
        <f t="shared" si="10"/>
        <v>0</v>
      </c>
      <c r="W730" s="79" t="str">
        <f t="array" ref="W730">IF($B730="","",IF(INDEX('Your Portfolio Holdings'!$BW$7:$BW$156,match($D730,'Your Portfolio Holdings'!$B$7:$B$156,0),0)&gt;0,PRODUCT(IF(($D$5:$D$2004=$D730)*($C$5:$C$2004="Split")*($B$5:$B$2004&lt;=Dashboard!$C$54)*($B$5:$B$2004&gt;$B730),$J$5:$J$2004,1)),1))</f>
        <v/>
      </c>
      <c r="X730" s="79">
        <f t="shared" si="11"/>
        <v>0</v>
      </c>
      <c r="Y730" s="79" t="str">
        <f t="array" ref="Y730">IF($B730="","",IF(INDEX('Your Portfolio Holdings'!$BW$7:$BW$156,match($D730,'Your Portfolio Holdings'!$B$7:$B$156,0),0)&gt;0,PRODUCT(IF(($D$5:$D$2004=$D730)*($C$5:$C$2004="Split")*($B$5:$B$2004&lt;=Dashboard!$C$55)*($B$5:$B$2004&gt;$B730),$J$5:$J$2004,1)),1))</f>
        <v/>
      </c>
      <c r="Z730" s="79">
        <f t="shared" si="12"/>
        <v>0</v>
      </c>
      <c r="AA730" s="79" t="str">
        <f>IF($B729="","",IF(AND($B730&gt;Dashboard!$C$54,$B730&lt;=Dashboard!$C$55,OR($C730="Buy",$C730="Sell",$C730="Dividend",$C730="Return of capital")),MAX(AA$5:AA729)+1,0))</f>
        <v/>
      </c>
      <c r="AB730" s="79" t="str">
        <f>if($B730="","",if($L730=Dashboard!$C$3,"n/a","Currency:"&amp;$L730&amp;Dashboard!$C$3))</f>
        <v/>
      </c>
      <c r="AC730" s="88" t="str">
        <f t="shared" si="13"/>
        <v/>
      </c>
      <c r="AD730" s="89">
        <f t="shared" si="14"/>
        <v>0</v>
      </c>
      <c r="AE730" s="90">
        <f t="shared" si="15"/>
        <v>0</v>
      </c>
    </row>
    <row r="731">
      <c r="A731" s="1"/>
      <c r="B731" s="404"/>
      <c r="C731" s="405"/>
      <c r="D731" s="405"/>
      <c r="E731" s="405"/>
      <c r="F731" s="406"/>
      <c r="G731" s="44">
        <f t="shared" si="1"/>
        <v>0</v>
      </c>
      <c r="H731" s="93"/>
      <c r="I731" s="92"/>
      <c r="J731" s="95"/>
      <c r="K731" s="1"/>
      <c r="L731" s="50" t="str">
        <f t="array" ref="L731">if($B731="","",index(Setup!$C$52:$C$201,match($D731,Setup!$B$52:$B$201,0),0))</f>
        <v/>
      </c>
      <c r="M731" s="52" t="str">
        <f t="shared" si="2"/>
        <v/>
      </c>
      <c r="N731" s="58">
        <f t="shared" si="3"/>
        <v>0</v>
      </c>
      <c r="O731" s="64" t="str">
        <f t="shared" si="4"/>
        <v/>
      </c>
      <c r="P731" s="64">
        <f t="shared" si="5"/>
        <v>0</v>
      </c>
      <c r="Q731" s="64">
        <f t="shared" si="6"/>
        <v>0</v>
      </c>
      <c r="R731" s="68">
        <f t="shared" si="7"/>
        <v>0</v>
      </c>
      <c r="S731" s="68">
        <f t="shared" si="8"/>
        <v>0</v>
      </c>
      <c r="T731" s="71" t="str">
        <f t="shared" si="9"/>
        <v/>
      </c>
      <c r="U731" s="79" t="str">
        <f t="array" ref="U731">IF($B731="","",IF(INDEX('Your Portfolio Holdings'!$BW$7:$BW$156,match($D731,'Your Portfolio Holdings'!$B$7:$B$156,0),0)&gt;0,PRODUCT(IF(($D$5:$D$2004=$D731)*($C$5:$C$2004="Split")*($B$5:$B$2004&lt;=Dashboard!$C$2)*($B$5:$B$2004&gt;$B731),$J$5:$J$2004,1)),1))</f>
        <v/>
      </c>
      <c r="V731" s="79">
        <f t="shared" si="10"/>
        <v>0</v>
      </c>
      <c r="W731" s="79" t="str">
        <f t="array" ref="W731">IF($B731="","",IF(INDEX('Your Portfolio Holdings'!$BW$7:$BW$156,match($D731,'Your Portfolio Holdings'!$B$7:$B$156,0),0)&gt;0,PRODUCT(IF(($D$5:$D$2004=$D731)*($C$5:$C$2004="Split")*($B$5:$B$2004&lt;=Dashboard!$C$54)*($B$5:$B$2004&gt;$B731),$J$5:$J$2004,1)),1))</f>
        <v/>
      </c>
      <c r="X731" s="79">
        <f t="shared" si="11"/>
        <v>0</v>
      </c>
      <c r="Y731" s="79" t="str">
        <f t="array" ref="Y731">IF($B731="","",IF(INDEX('Your Portfolio Holdings'!$BW$7:$BW$156,match($D731,'Your Portfolio Holdings'!$B$7:$B$156,0),0)&gt;0,PRODUCT(IF(($D$5:$D$2004=$D731)*($C$5:$C$2004="Split")*($B$5:$B$2004&lt;=Dashboard!$C$55)*($B$5:$B$2004&gt;$B731),$J$5:$J$2004,1)),1))</f>
        <v/>
      </c>
      <c r="Z731" s="79">
        <f t="shared" si="12"/>
        <v>0</v>
      </c>
      <c r="AA731" s="79" t="str">
        <f>IF($B730="","",IF(AND($B731&gt;Dashboard!$C$54,$B731&lt;=Dashboard!$C$55,OR($C731="Buy",$C731="Sell",$C731="Dividend",$C731="Return of capital")),MAX(AA$5:AA730)+1,0))</f>
        <v/>
      </c>
      <c r="AB731" s="79" t="str">
        <f>if($B731="","",if($L731=Dashboard!$C$3,"n/a","Currency:"&amp;$L731&amp;Dashboard!$C$3))</f>
        <v/>
      </c>
      <c r="AC731" s="88" t="str">
        <f t="shared" si="13"/>
        <v/>
      </c>
      <c r="AD731" s="89">
        <f t="shared" si="14"/>
        <v>0</v>
      </c>
      <c r="AE731" s="90">
        <f t="shared" si="15"/>
        <v>0</v>
      </c>
    </row>
    <row r="732">
      <c r="A732" s="1"/>
      <c r="B732" s="404"/>
      <c r="C732" s="405"/>
      <c r="D732" s="405"/>
      <c r="E732" s="405"/>
      <c r="F732" s="406"/>
      <c r="G732" s="44">
        <f t="shared" si="1"/>
        <v>0</v>
      </c>
      <c r="H732" s="93"/>
      <c r="I732" s="92"/>
      <c r="J732" s="95"/>
      <c r="K732" s="1"/>
      <c r="L732" s="50" t="str">
        <f t="array" ref="L732">if($B732="","",index(Setup!$C$52:$C$201,match($D732,Setup!$B$52:$B$201,0),0))</f>
        <v/>
      </c>
      <c r="M732" s="52" t="str">
        <f t="shared" si="2"/>
        <v/>
      </c>
      <c r="N732" s="58">
        <f t="shared" si="3"/>
        <v>0</v>
      </c>
      <c r="O732" s="64" t="str">
        <f t="shared" si="4"/>
        <v/>
      </c>
      <c r="P732" s="64">
        <f t="shared" si="5"/>
        <v>0</v>
      </c>
      <c r="Q732" s="64">
        <f t="shared" si="6"/>
        <v>0</v>
      </c>
      <c r="R732" s="68">
        <f t="shared" si="7"/>
        <v>0</v>
      </c>
      <c r="S732" s="68">
        <f t="shared" si="8"/>
        <v>0</v>
      </c>
      <c r="T732" s="71" t="str">
        <f t="shared" si="9"/>
        <v/>
      </c>
      <c r="U732" s="79" t="str">
        <f t="array" ref="U732">IF($B732="","",IF(INDEX('Your Portfolio Holdings'!$BW$7:$BW$156,match($D732,'Your Portfolio Holdings'!$B$7:$B$156,0),0)&gt;0,PRODUCT(IF(($D$5:$D$2004=$D732)*($C$5:$C$2004="Split")*($B$5:$B$2004&lt;=Dashboard!$C$2)*($B$5:$B$2004&gt;$B732),$J$5:$J$2004,1)),1))</f>
        <v/>
      </c>
      <c r="V732" s="79">
        <f t="shared" si="10"/>
        <v>0</v>
      </c>
      <c r="W732" s="79" t="str">
        <f t="array" ref="W732">IF($B732="","",IF(INDEX('Your Portfolio Holdings'!$BW$7:$BW$156,match($D732,'Your Portfolio Holdings'!$B$7:$B$156,0),0)&gt;0,PRODUCT(IF(($D$5:$D$2004=$D732)*($C$5:$C$2004="Split")*($B$5:$B$2004&lt;=Dashboard!$C$54)*($B$5:$B$2004&gt;$B732),$J$5:$J$2004,1)),1))</f>
        <v/>
      </c>
      <c r="X732" s="79">
        <f t="shared" si="11"/>
        <v>0</v>
      </c>
      <c r="Y732" s="79" t="str">
        <f t="array" ref="Y732">IF($B732="","",IF(INDEX('Your Portfolio Holdings'!$BW$7:$BW$156,match($D732,'Your Portfolio Holdings'!$B$7:$B$156,0),0)&gt;0,PRODUCT(IF(($D$5:$D$2004=$D732)*($C$5:$C$2004="Split")*($B$5:$B$2004&lt;=Dashboard!$C$55)*($B$5:$B$2004&gt;$B732),$J$5:$J$2004,1)),1))</f>
        <v/>
      </c>
      <c r="Z732" s="79">
        <f t="shared" si="12"/>
        <v>0</v>
      </c>
      <c r="AA732" s="79" t="str">
        <f>IF($B731="","",IF(AND($B732&gt;Dashboard!$C$54,$B732&lt;=Dashboard!$C$55,OR($C732="Buy",$C732="Sell",$C732="Dividend",$C732="Return of capital")),MAX(AA$5:AA731)+1,0))</f>
        <v/>
      </c>
      <c r="AB732" s="79" t="str">
        <f>if($B732="","",if($L732=Dashboard!$C$3,"n/a","Currency:"&amp;$L732&amp;Dashboard!$C$3))</f>
        <v/>
      </c>
      <c r="AC732" s="88" t="str">
        <f t="shared" si="13"/>
        <v/>
      </c>
      <c r="AD732" s="89">
        <f t="shared" si="14"/>
        <v>0</v>
      </c>
      <c r="AE732" s="90">
        <f t="shared" si="15"/>
        <v>0</v>
      </c>
    </row>
    <row r="733">
      <c r="A733" s="1"/>
      <c r="B733" s="404"/>
      <c r="C733" s="405"/>
      <c r="D733" s="405"/>
      <c r="E733" s="405"/>
      <c r="F733" s="406"/>
      <c r="G733" s="44">
        <f t="shared" si="1"/>
        <v>0</v>
      </c>
      <c r="H733" s="93"/>
      <c r="I733" s="92"/>
      <c r="J733" s="95"/>
      <c r="K733" s="1"/>
      <c r="L733" s="50" t="str">
        <f t="array" ref="L733">if($B733="","",index(Setup!$C$52:$C$201,match($D733,Setup!$B$52:$B$201,0),0))</f>
        <v/>
      </c>
      <c r="M733" s="52" t="str">
        <f t="shared" si="2"/>
        <v/>
      </c>
      <c r="N733" s="58">
        <f t="shared" si="3"/>
        <v>0</v>
      </c>
      <c r="O733" s="64" t="str">
        <f t="shared" si="4"/>
        <v/>
      </c>
      <c r="P733" s="64">
        <f t="shared" si="5"/>
        <v>0</v>
      </c>
      <c r="Q733" s="64">
        <f t="shared" si="6"/>
        <v>0</v>
      </c>
      <c r="R733" s="68">
        <f t="shared" si="7"/>
        <v>0</v>
      </c>
      <c r="S733" s="68">
        <f t="shared" si="8"/>
        <v>0</v>
      </c>
      <c r="T733" s="71" t="str">
        <f t="shared" si="9"/>
        <v/>
      </c>
      <c r="U733" s="79" t="str">
        <f t="array" ref="U733">IF($B733="","",IF(INDEX('Your Portfolio Holdings'!$BW$7:$BW$156,match($D733,'Your Portfolio Holdings'!$B$7:$B$156,0),0)&gt;0,PRODUCT(IF(($D$5:$D$2004=$D733)*($C$5:$C$2004="Split")*($B$5:$B$2004&lt;=Dashboard!$C$2)*($B$5:$B$2004&gt;$B733),$J$5:$J$2004,1)),1))</f>
        <v/>
      </c>
      <c r="V733" s="79">
        <f t="shared" si="10"/>
        <v>0</v>
      </c>
      <c r="W733" s="79" t="str">
        <f t="array" ref="W733">IF($B733="","",IF(INDEX('Your Portfolio Holdings'!$BW$7:$BW$156,match($D733,'Your Portfolio Holdings'!$B$7:$B$156,0),0)&gt;0,PRODUCT(IF(($D$5:$D$2004=$D733)*($C$5:$C$2004="Split")*($B$5:$B$2004&lt;=Dashboard!$C$54)*($B$5:$B$2004&gt;$B733),$J$5:$J$2004,1)),1))</f>
        <v/>
      </c>
      <c r="X733" s="79">
        <f t="shared" si="11"/>
        <v>0</v>
      </c>
      <c r="Y733" s="79" t="str">
        <f t="array" ref="Y733">IF($B733="","",IF(INDEX('Your Portfolio Holdings'!$BW$7:$BW$156,match($D733,'Your Portfolio Holdings'!$B$7:$B$156,0),0)&gt;0,PRODUCT(IF(($D$5:$D$2004=$D733)*($C$5:$C$2004="Split")*($B$5:$B$2004&lt;=Dashboard!$C$55)*($B$5:$B$2004&gt;$B733),$J$5:$J$2004,1)),1))</f>
        <v/>
      </c>
      <c r="Z733" s="79">
        <f t="shared" si="12"/>
        <v>0</v>
      </c>
      <c r="AA733" s="79" t="str">
        <f>IF($B732="","",IF(AND($B733&gt;Dashboard!$C$54,$B733&lt;=Dashboard!$C$55,OR($C733="Buy",$C733="Sell",$C733="Dividend",$C733="Return of capital")),MAX(AA$5:AA732)+1,0))</f>
        <v/>
      </c>
      <c r="AB733" s="79" t="str">
        <f>if($B733="","",if($L733=Dashboard!$C$3,"n/a","Currency:"&amp;$L733&amp;Dashboard!$C$3))</f>
        <v/>
      </c>
      <c r="AC733" s="88" t="str">
        <f t="shared" si="13"/>
        <v/>
      </c>
      <c r="AD733" s="89">
        <f t="shared" si="14"/>
        <v>0</v>
      </c>
      <c r="AE733" s="90">
        <f t="shared" si="15"/>
        <v>0</v>
      </c>
    </row>
    <row r="734">
      <c r="A734" s="1"/>
      <c r="B734" s="404"/>
      <c r="C734" s="405"/>
      <c r="D734" s="405"/>
      <c r="E734" s="405"/>
      <c r="F734" s="406"/>
      <c r="G734" s="44">
        <f t="shared" si="1"/>
        <v>0</v>
      </c>
      <c r="H734" s="93"/>
      <c r="I734" s="92"/>
      <c r="J734" s="95"/>
      <c r="K734" s="1"/>
      <c r="L734" s="50" t="str">
        <f t="array" ref="L734">if($B734="","",index(Setup!$C$52:$C$201,match($D734,Setup!$B$52:$B$201,0),0))</f>
        <v/>
      </c>
      <c r="M734" s="52" t="str">
        <f t="shared" si="2"/>
        <v/>
      </c>
      <c r="N734" s="58">
        <f t="shared" si="3"/>
        <v>0</v>
      </c>
      <c r="O734" s="64" t="str">
        <f t="shared" si="4"/>
        <v/>
      </c>
      <c r="P734" s="64">
        <f t="shared" si="5"/>
        <v>0</v>
      </c>
      <c r="Q734" s="64">
        <f t="shared" si="6"/>
        <v>0</v>
      </c>
      <c r="R734" s="68">
        <f t="shared" si="7"/>
        <v>0</v>
      </c>
      <c r="S734" s="68">
        <f t="shared" si="8"/>
        <v>0</v>
      </c>
      <c r="T734" s="71" t="str">
        <f t="shared" si="9"/>
        <v/>
      </c>
      <c r="U734" s="79" t="str">
        <f t="array" ref="U734">IF($B734="","",IF(INDEX('Your Portfolio Holdings'!$BW$7:$BW$156,match($D734,'Your Portfolio Holdings'!$B$7:$B$156,0),0)&gt;0,PRODUCT(IF(($D$5:$D$2004=$D734)*($C$5:$C$2004="Split")*($B$5:$B$2004&lt;=Dashboard!$C$2)*($B$5:$B$2004&gt;$B734),$J$5:$J$2004,1)),1))</f>
        <v/>
      </c>
      <c r="V734" s="79">
        <f t="shared" si="10"/>
        <v>0</v>
      </c>
      <c r="W734" s="79" t="str">
        <f t="array" ref="W734">IF($B734="","",IF(INDEX('Your Portfolio Holdings'!$BW$7:$BW$156,match($D734,'Your Portfolio Holdings'!$B$7:$B$156,0),0)&gt;0,PRODUCT(IF(($D$5:$D$2004=$D734)*($C$5:$C$2004="Split")*($B$5:$B$2004&lt;=Dashboard!$C$54)*($B$5:$B$2004&gt;$B734),$J$5:$J$2004,1)),1))</f>
        <v/>
      </c>
      <c r="X734" s="79">
        <f t="shared" si="11"/>
        <v>0</v>
      </c>
      <c r="Y734" s="79" t="str">
        <f t="array" ref="Y734">IF($B734="","",IF(INDEX('Your Portfolio Holdings'!$BW$7:$BW$156,match($D734,'Your Portfolio Holdings'!$B$7:$B$156,0),0)&gt;0,PRODUCT(IF(($D$5:$D$2004=$D734)*($C$5:$C$2004="Split")*($B$5:$B$2004&lt;=Dashboard!$C$55)*($B$5:$B$2004&gt;$B734),$J$5:$J$2004,1)),1))</f>
        <v/>
      </c>
      <c r="Z734" s="79">
        <f t="shared" si="12"/>
        <v>0</v>
      </c>
      <c r="AA734" s="79" t="str">
        <f>IF($B733="","",IF(AND($B734&gt;Dashboard!$C$54,$B734&lt;=Dashboard!$C$55,OR($C734="Buy",$C734="Sell",$C734="Dividend",$C734="Return of capital")),MAX(AA$5:AA733)+1,0))</f>
        <v/>
      </c>
      <c r="AB734" s="79" t="str">
        <f>if($B734="","",if($L734=Dashboard!$C$3,"n/a","Currency:"&amp;$L734&amp;Dashboard!$C$3))</f>
        <v/>
      </c>
      <c r="AC734" s="88" t="str">
        <f t="shared" si="13"/>
        <v/>
      </c>
      <c r="AD734" s="89">
        <f t="shared" si="14"/>
        <v>0</v>
      </c>
      <c r="AE734" s="90">
        <f t="shared" si="15"/>
        <v>0</v>
      </c>
    </row>
    <row r="735">
      <c r="A735" s="1"/>
      <c r="B735" s="404"/>
      <c r="C735" s="405"/>
      <c r="D735" s="405"/>
      <c r="E735" s="405"/>
      <c r="F735" s="406"/>
      <c r="G735" s="44">
        <f t="shared" si="1"/>
        <v>0</v>
      </c>
      <c r="H735" s="93"/>
      <c r="I735" s="92"/>
      <c r="J735" s="95"/>
      <c r="K735" s="1"/>
      <c r="L735" s="50" t="str">
        <f t="array" ref="L735">if($B735="","",index(Setup!$C$52:$C$201,match($D735,Setup!$B$52:$B$201,0),0))</f>
        <v/>
      </c>
      <c r="M735" s="52" t="str">
        <f t="shared" si="2"/>
        <v/>
      </c>
      <c r="N735" s="58">
        <f t="shared" si="3"/>
        <v>0</v>
      </c>
      <c r="O735" s="64" t="str">
        <f t="shared" si="4"/>
        <v/>
      </c>
      <c r="P735" s="64">
        <f t="shared" si="5"/>
        <v>0</v>
      </c>
      <c r="Q735" s="64">
        <f t="shared" si="6"/>
        <v>0</v>
      </c>
      <c r="R735" s="68">
        <f t="shared" si="7"/>
        <v>0</v>
      </c>
      <c r="S735" s="68">
        <f t="shared" si="8"/>
        <v>0</v>
      </c>
      <c r="T735" s="71" t="str">
        <f t="shared" si="9"/>
        <v/>
      </c>
      <c r="U735" s="79" t="str">
        <f t="array" ref="U735">IF($B735="","",IF(INDEX('Your Portfolio Holdings'!$BW$7:$BW$156,match($D735,'Your Portfolio Holdings'!$B$7:$B$156,0),0)&gt;0,PRODUCT(IF(($D$5:$D$2004=$D735)*($C$5:$C$2004="Split")*($B$5:$B$2004&lt;=Dashboard!$C$2)*($B$5:$B$2004&gt;$B735),$J$5:$J$2004,1)),1))</f>
        <v/>
      </c>
      <c r="V735" s="79">
        <f t="shared" si="10"/>
        <v>0</v>
      </c>
      <c r="W735" s="79" t="str">
        <f t="array" ref="W735">IF($B735="","",IF(INDEX('Your Portfolio Holdings'!$BW$7:$BW$156,match($D735,'Your Portfolio Holdings'!$B$7:$B$156,0),0)&gt;0,PRODUCT(IF(($D$5:$D$2004=$D735)*($C$5:$C$2004="Split")*($B$5:$B$2004&lt;=Dashboard!$C$54)*($B$5:$B$2004&gt;$B735),$J$5:$J$2004,1)),1))</f>
        <v/>
      </c>
      <c r="X735" s="79">
        <f t="shared" si="11"/>
        <v>0</v>
      </c>
      <c r="Y735" s="79" t="str">
        <f t="array" ref="Y735">IF($B735="","",IF(INDEX('Your Portfolio Holdings'!$BW$7:$BW$156,match($D735,'Your Portfolio Holdings'!$B$7:$B$156,0),0)&gt;0,PRODUCT(IF(($D$5:$D$2004=$D735)*($C$5:$C$2004="Split")*($B$5:$B$2004&lt;=Dashboard!$C$55)*($B$5:$B$2004&gt;$B735),$J$5:$J$2004,1)),1))</f>
        <v/>
      </c>
      <c r="Z735" s="79">
        <f t="shared" si="12"/>
        <v>0</v>
      </c>
      <c r="AA735" s="79" t="str">
        <f>IF($B734="","",IF(AND($B735&gt;Dashboard!$C$54,$B735&lt;=Dashboard!$C$55,OR($C735="Buy",$C735="Sell",$C735="Dividend",$C735="Return of capital")),MAX(AA$5:AA734)+1,0))</f>
        <v/>
      </c>
      <c r="AB735" s="79" t="str">
        <f>if($B735="","",if($L735=Dashboard!$C$3,"n/a","Currency:"&amp;$L735&amp;Dashboard!$C$3))</f>
        <v/>
      </c>
      <c r="AC735" s="88" t="str">
        <f t="shared" si="13"/>
        <v/>
      </c>
      <c r="AD735" s="89">
        <f t="shared" si="14"/>
        <v>0</v>
      </c>
      <c r="AE735" s="90">
        <f t="shared" si="15"/>
        <v>0</v>
      </c>
    </row>
    <row r="736">
      <c r="A736" s="1"/>
      <c r="B736" s="404"/>
      <c r="C736" s="405"/>
      <c r="D736" s="405"/>
      <c r="E736" s="405"/>
      <c r="F736" s="406"/>
      <c r="G736" s="44">
        <f t="shared" si="1"/>
        <v>0</v>
      </c>
      <c r="H736" s="93"/>
      <c r="I736" s="92"/>
      <c r="J736" s="95"/>
      <c r="K736" s="1"/>
      <c r="L736" s="50" t="str">
        <f t="array" ref="L736">if($B736="","",index(Setup!$C$52:$C$201,match($D736,Setup!$B$52:$B$201,0),0))</f>
        <v/>
      </c>
      <c r="M736" s="52" t="str">
        <f t="shared" si="2"/>
        <v/>
      </c>
      <c r="N736" s="58">
        <f t="shared" si="3"/>
        <v>0</v>
      </c>
      <c r="O736" s="64" t="str">
        <f t="shared" si="4"/>
        <v/>
      </c>
      <c r="P736" s="64">
        <f t="shared" si="5"/>
        <v>0</v>
      </c>
      <c r="Q736" s="64">
        <f t="shared" si="6"/>
        <v>0</v>
      </c>
      <c r="R736" s="68">
        <f t="shared" si="7"/>
        <v>0</v>
      </c>
      <c r="S736" s="68">
        <f t="shared" si="8"/>
        <v>0</v>
      </c>
      <c r="T736" s="71" t="str">
        <f t="shared" si="9"/>
        <v/>
      </c>
      <c r="U736" s="79" t="str">
        <f t="array" ref="U736">IF($B736="","",IF(INDEX('Your Portfolio Holdings'!$BW$7:$BW$156,match($D736,'Your Portfolio Holdings'!$B$7:$B$156,0),0)&gt;0,PRODUCT(IF(($D$5:$D$2004=$D736)*($C$5:$C$2004="Split")*($B$5:$B$2004&lt;=Dashboard!$C$2)*($B$5:$B$2004&gt;$B736),$J$5:$J$2004,1)),1))</f>
        <v/>
      </c>
      <c r="V736" s="79">
        <f t="shared" si="10"/>
        <v>0</v>
      </c>
      <c r="W736" s="79" t="str">
        <f t="array" ref="W736">IF($B736="","",IF(INDEX('Your Portfolio Holdings'!$BW$7:$BW$156,match($D736,'Your Portfolio Holdings'!$B$7:$B$156,0),0)&gt;0,PRODUCT(IF(($D$5:$D$2004=$D736)*($C$5:$C$2004="Split")*($B$5:$B$2004&lt;=Dashboard!$C$54)*($B$5:$B$2004&gt;$B736),$J$5:$J$2004,1)),1))</f>
        <v/>
      </c>
      <c r="X736" s="79">
        <f t="shared" si="11"/>
        <v>0</v>
      </c>
      <c r="Y736" s="79" t="str">
        <f t="array" ref="Y736">IF($B736="","",IF(INDEX('Your Portfolio Holdings'!$BW$7:$BW$156,match($D736,'Your Portfolio Holdings'!$B$7:$B$156,0),0)&gt;0,PRODUCT(IF(($D$5:$D$2004=$D736)*($C$5:$C$2004="Split")*($B$5:$B$2004&lt;=Dashboard!$C$55)*($B$5:$B$2004&gt;$B736),$J$5:$J$2004,1)),1))</f>
        <v/>
      </c>
      <c r="Z736" s="79">
        <f t="shared" si="12"/>
        <v>0</v>
      </c>
      <c r="AA736" s="79" t="str">
        <f>IF($B735="","",IF(AND($B736&gt;Dashboard!$C$54,$B736&lt;=Dashboard!$C$55,OR($C736="Buy",$C736="Sell",$C736="Dividend",$C736="Return of capital")),MAX(AA$5:AA735)+1,0))</f>
        <v/>
      </c>
      <c r="AB736" s="79" t="str">
        <f>if($B736="","",if($L736=Dashboard!$C$3,"n/a","Currency:"&amp;$L736&amp;Dashboard!$C$3))</f>
        <v/>
      </c>
      <c r="AC736" s="88" t="str">
        <f t="shared" si="13"/>
        <v/>
      </c>
      <c r="AD736" s="89">
        <f t="shared" si="14"/>
        <v>0</v>
      </c>
      <c r="AE736" s="90">
        <f t="shared" si="15"/>
        <v>0</v>
      </c>
    </row>
    <row r="737">
      <c r="A737" s="1"/>
      <c r="B737" s="404"/>
      <c r="C737" s="405"/>
      <c r="D737" s="405"/>
      <c r="E737" s="405"/>
      <c r="F737" s="406"/>
      <c r="G737" s="44">
        <f t="shared" si="1"/>
        <v>0</v>
      </c>
      <c r="H737" s="93"/>
      <c r="I737" s="92"/>
      <c r="J737" s="95"/>
      <c r="K737" s="1"/>
      <c r="L737" s="50" t="str">
        <f t="array" ref="L737">if($B737="","",index(Setup!$C$52:$C$201,match($D737,Setup!$B$52:$B$201,0),0))</f>
        <v/>
      </c>
      <c r="M737" s="52" t="str">
        <f t="shared" si="2"/>
        <v/>
      </c>
      <c r="N737" s="58">
        <f t="shared" si="3"/>
        <v>0</v>
      </c>
      <c r="O737" s="64" t="str">
        <f t="shared" si="4"/>
        <v/>
      </c>
      <c r="P737" s="64">
        <f t="shared" si="5"/>
        <v>0</v>
      </c>
      <c r="Q737" s="64">
        <f t="shared" si="6"/>
        <v>0</v>
      </c>
      <c r="R737" s="68">
        <f t="shared" si="7"/>
        <v>0</v>
      </c>
      <c r="S737" s="68">
        <f t="shared" si="8"/>
        <v>0</v>
      </c>
      <c r="T737" s="71" t="str">
        <f t="shared" si="9"/>
        <v/>
      </c>
      <c r="U737" s="79" t="str">
        <f t="array" ref="U737">IF($B737="","",IF(INDEX('Your Portfolio Holdings'!$BW$7:$BW$156,match($D737,'Your Portfolio Holdings'!$B$7:$B$156,0),0)&gt;0,PRODUCT(IF(($D$5:$D$2004=$D737)*($C$5:$C$2004="Split")*($B$5:$B$2004&lt;=Dashboard!$C$2)*($B$5:$B$2004&gt;$B737),$J$5:$J$2004,1)),1))</f>
        <v/>
      </c>
      <c r="V737" s="79">
        <f t="shared" si="10"/>
        <v>0</v>
      </c>
      <c r="W737" s="79" t="str">
        <f t="array" ref="W737">IF($B737="","",IF(INDEX('Your Portfolio Holdings'!$BW$7:$BW$156,match($D737,'Your Portfolio Holdings'!$B$7:$B$156,0),0)&gt;0,PRODUCT(IF(($D$5:$D$2004=$D737)*($C$5:$C$2004="Split")*($B$5:$B$2004&lt;=Dashboard!$C$54)*($B$5:$B$2004&gt;$B737),$J$5:$J$2004,1)),1))</f>
        <v/>
      </c>
      <c r="X737" s="79">
        <f t="shared" si="11"/>
        <v>0</v>
      </c>
      <c r="Y737" s="79" t="str">
        <f t="array" ref="Y737">IF($B737="","",IF(INDEX('Your Portfolio Holdings'!$BW$7:$BW$156,match($D737,'Your Portfolio Holdings'!$B$7:$B$156,0),0)&gt;0,PRODUCT(IF(($D$5:$D$2004=$D737)*($C$5:$C$2004="Split")*($B$5:$B$2004&lt;=Dashboard!$C$55)*($B$5:$B$2004&gt;$B737),$J$5:$J$2004,1)),1))</f>
        <v/>
      </c>
      <c r="Z737" s="79">
        <f t="shared" si="12"/>
        <v>0</v>
      </c>
      <c r="AA737" s="79" t="str">
        <f>IF($B736="","",IF(AND($B737&gt;Dashboard!$C$54,$B737&lt;=Dashboard!$C$55,OR($C737="Buy",$C737="Sell",$C737="Dividend",$C737="Return of capital")),MAX(AA$5:AA736)+1,0))</f>
        <v/>
      </c>
      <c r="AB737" s="79" t="str">
        <f>if($B737="","",if($L737=Dashboard!$C$3,"n/a","Currency:"&amp;$L737&amp;Dashboard!$C$3))</f>
        <v/>
      </c>
      <c r="AC737" s="88" t="str">
        <f t="shared" si="13"/>
        <v/>
      </c>
      <c r="AD737" s="89">
        <f t="shared" si="14"/>
        <v>0</v>
      </c>
      <c r="AE737" s="90">
        <f t="shared" si="15"/>
        <v>0</v>
      </c>
    </row>
    <row r="738">
      <c r="A738" s="1"/>
      <c r="B738" s="404"/>
      <c r="C738" s="405"/>
      <c r="D738" s="405"/>
      <c r="E738" s="405"/>
      <c r="F738" s="406"/>
      <c r="G738" s="44">
        <f t="shared" si="1"/>
        <v>0</v>
      </c>
      <c r="H738" s="93"/>
      <c r="I738" s="92"/>
      <c r="J738" s="95"/>
      <c r="K738" s="1"/>
      <c r="L738" s="50" t="str">
        <f t="array" ref="L738">if($B738="","",index(Setup!$C$52:$C$201,match($D738,Setup!$B$52:$B$201,0),0))</f>
        <v/>
      </c>
      <c r="M738" s="52" t="str">
        <f t="shared" si="2"/>
        <v/>
      </c>
      <c r="N738" s="58">
        <f t="shared" si="3"/>
        <v>0</v>
      </c>
      <c r="O738" s="64" t="str">
        <f t="shared" si="4"/>
        <v/>
      </c>
      <c r="P738" s="64">
        <f t="shared" si="5"/>
        <v>0</v>
      </c>
      <c r="Q738" s="64">
        <f t="shared" si="6"/>
        <v>0</v>
      </c>
      <c r="R738" s="68">
        <f t="shared" si="7"/>
        <v>0</v>
      </c>
      <c r="S738" s="68">
        <f t="shared" si="8"/>
        <v>0</v>
      </c>
      <c r="T738" s="71" t="str">
        <f t="shared" si="9"/>
        <v/>
      </c>
      <c r="U738" s="79" t="str">
        <f t="array" ref="U738">IF($B738="","",IF(INDEX('Your Portfolio Holdings'!$BW$7:$BW$156,match($D738,'Your Portfolio Holdings'!$B$7:$B$156,0),0)&gt;0,PRODUCT(IF(($D$5:$D$2004=$D738)*($C$5:$C$2004="Split")*($B$5:$B$2004&lt;=Dashboard!$C$2)*($B$5:$B$2004&gt;$B738),$J$5:$J$2004,1)),1))</f>
        <v/>
      </c>
      <c r="V738" s="79">
        <f t="shared" si="10"/>
        <v>0</v>
      </c>
      <c r="W738" s="79" t="str">
        <f t="array" ref="W738">IF($B738="","",IF(INDEX('Your Portfolio Holdings'!$BW$7:$BW$156,match($D738,'Your Portfolio Holdings'!$B$7:$B$156,0),0)&gt;0,PRODUCT(IF(($D$5:$D$2004=$D738)*($C$5:$C$2004="Split")*($B$5:$B$2004&lt;=Dashboard!$C$54)*($B$5:$B$2004&gt;$B738),$J$5:$J$2004,1)),1))</f>
        <v/>
      </c>
      <c r="X738" s="79">
        <f t="shared" si="11"/>
        <v>0</v>
      </c>
      <c r="Y738" s="79" t="str">
        <f t="array" ref="Y738">IF($B738="","",IF(INDEX('Your Portfolio Holdings'!$BW$7:$BW$156,match($D738,'Your Portfolio Holdings'!$B$7:$B$156,0),0)&gt;0,PRODUCT(IF(($D$5:$D$2004=$D738)*($C$5:$C$2004="Split")*($B$5:$B$2004&lt;=Dashboard!$C$55)*($B$5:$B$2004&gt;$B738),$J$5:$J$2004,1)),1))</f>
        <v/>
      </c>
      <c r="Z738" s="79">
        <f t="shared" si="12"/>
        <v>0</v>
      </c>
      <c r="AA738" s="79" t="str">
        <f>IF($B737="","",IF(AND($B738&gt;Dashboard!$C$54,$B738&lt;=Dashboard!$C$55,OR($C738="Buy",$C738="Sell",$C738="Dividend",$C738="Return of capital")),MAX(AA$5:AA737)+1,0))</f>
        <v/>
      </c>
      <c r="AB738" s="79" t="str">
        <f>if($B738="","",if($L738=Dashboard!$C$3,"n/a","Currency:"&amp;$L738&amp;Dashboard!$C$3))</f>
        <v/>
      </c>
      <c r="AC738" s="88" t="str">
        <f t="shared" si="13"/>
        <v/>
      </c>
      <c r="AD738" s="89">
        <f t="shared" si="14"/>
        <v>0</v>
      </c>
      <c r="AE738" s="90">
        <f t="shared" si="15"/>
        <v>0</v>
      </c>
    </row>
    <row r="739">
      <c r="A739" s="1"/>
      <c r="B739" s="404"/>
      <c r="C739" s="405"/>
      <c r="D739" s="405"/>
      <c r="E739" s="405"/>
      <c r="F739" s="406"/>
      <c r="G739" s="44">
        <f t="shared" si="1"/>
        <v>0</v>
      </c>
      <c r="H739" s="93"/>
      <c r="I739" s="92"/>
      <c r="J739" s="95"/>
      <c r="K739" s="1"/>
      <c r="L739" s="50" t="str">
        <f t="array" ref="L739">if($B739="","",index(Setup!$C$52:$C$201,match($D739,Setup!$B$52:$B$201,0),0))</f>
        <v/>
      </c>
      <c r="M739" s="52" t="str">
        <f t="shared" si="2"/>
        <v/>
      </c>
      <c r="N739" s="58">
        <f t="shared" si="3"/>
        <v>0</v>
      </c>
      <c r="O739" s="64" t="str">
        <f t="shared" si="4"/>
        <v/>
      </c>
      <c r="P739" s="64">
        <f t="shared" si="5"/>
        <v>0</v>
      </c>
      <c r="Q739" s="64">
        <f t="shared" si="6"/>
        <v>0</v>
      </c>
      <c r="R739" s="68">
        <f t="shared" si="7"/>
        <v>0</v>
      </c>
      <c r="S739" s="68">
        <f t="shared" si="8"/>
        <v>0</v>
      </c>
      <c r="T739" s="71" t="str">
        <f t="shared" si="9"/>
        <v/>
      </c>
      <c r="U739" s="79" t="str">
        <f t="array" ref="U739">IF($B739="","",IF(INDEX('Your Portfolio Holdings'!$BW$7:$BW$156,match($D739,'Your Portfolio Holdings'!$B$7:$B$156,0),0)&gt;0,PRODUCT(IF(($D$5:$D$2004=$D739)*($C$5:$C$2004="Split")*($B$5:$B$2004&lt;=Dashboard!$C$2)*($B$5:$B$2004&gt;$B739),$J$5:$J$2004,1)),1))</f>
        <v/>
      </c>
      <c r="V739" s="79">
        <f t="shared" si="10"/>
        <v>0</v>
      </c>
      <c r="W739" s="79" t="str">
        <f t="array" ref="W739">IF($B739="","",IF(INDEX('Your Portfolio Holdings'!$BW$7:$BW$156,match($D739,'Your Portfolio Holdings'!$B$7:$B$156,0),0)&gt;0,PRODUCT(IF(($D$5:$D$2004=$D739)*($C$5:$C$2004="Split")*($B$5:$B$2004&lt;=Dashboard!$C$54)*($B$5:$B$2004&gt;$B739),$J$5:$J$2004,1)),1))</f>
        <v/>
      </c>
      <c r="X739" s="79">
        <f t="shared" si="11"/>
        <v>0</v>
      </c>
      <c r="Y739" s="79" t="str">
        <f t="array" ref="Y739">IF($B739="","",IF(INDEX('Your Portfolio Holdings'!$BW$7:$BW$156,match($D739,'Your Portfolio Holdings'!$B$7:$B$156,0),0)&gt;0,PRODUCT(IF(($D$5:$D$2004=$D739)*($C$5:$C$2004="Split")*($B$5:$B$2004&lt;=Dashboard!$C$55)*($B$5:$B$2004&gt;$B739),$J$5:$J$2004,1)),1))</f>
        <v/>
      </c>
      <c r="Z739" s="79">
        <f t="shared" si="12"/>
        <v>0</v>
      </c>
      <c r="AA739" s="79" t="str">
        <f>IF($B738="","",IF(AND($B739&gt;Dashboard!$C$54,$B739&lt;=Dashboard!$C$55,OR($C739="Buy",$C739="Sell",$C739="Dividend",$C739="Return of capital")),MAX(AA$5:AA738)+1,0))</f>
        <v/>
      </c>
      <c r="AB739" s="79" t="str">
        <f>if($B739="","",if($L739=Dashboard!$C$3,"n/a","Currency:"&amp;$L739&amp;Dashboard!$C$3))</f>
        <v/>
      </c>
      <c r="AC739" s="88" t="str">
        <f t="shared" si="13"/>
        <v/>
      </c>
      <c r="AD739" s="89">
        <f t="shared" si="14"/>
        <v>0</v>
      </c>
      <c r="AE739" s="90">
        <f t="shared" si="15"/>
        <v>0</v>
      </c>
    </row>
    <row r="740">
      <c r="A740" s="1"/>
      <c r="B740" s="404"/>
      <c r="C740" s="405"/>
      <c r="D740" s="405"/>
      <c r="E740" s="405"/>
      <c r="F740" s="406"/>
      <c r="G740" s="44">
        <f t="shared" si="1"/>
        <v>0</v>
      </c>
      <c r="H740" s="93"/>
      <c r="I740" s="92"/>
      <c r="J740" s="95"/>
      <c r="K740" s="1"/>
      <c r="L740" s="50" t="str">
        <f t="array" ref="L740">if($B740="","",index(Setup!$C$52:$C$201,match($D740,Setup!$B$52:$B$201,0),0))</f>
        <v/>
      </c>
      <c r="M740" s="52" t="str">
        <f t="shared" si="2"/>
        <v/>
      </c>
      <c r="N740" s="58">
        <f t="shared" si="3"/>
        <v>0</v>
      </c>
      <c r="O740" s="64" t="str">
        <f t="shared" si="4"/>
        <v/>
      </c>
      <c r="P740" s="64">
        <f t="shared" si="5"/>
        <v>0</v>
      </c>
      <c r="Q740" s="64">
        <f t="shared" si="6"/>
        <v>0</v>
      </c>
      <c r="R740" s="68">
        <f t="shared" si="7"/>
        <v>0</v>
      </c>
      <c r="S740" s="68">
        <f t="shared" si="8"/>
        <v>0</v>
      </c>
      <c r="T740" s="71" t="str">
        <f t="shared" si="9"/>
        <v/>
      </c>
      <c r="U740" s="79" t="str">
        <f t="array" ref="U740">IF($B740="","",IF(INDEX('Your Portfolio Holdings'!$BW$7:$BW$156,match($D740,'Your Portfolio Holdings'!$B$7:$B$156,0),0)&gt;0,PRODUCT(IF(($D$5:$D$2004=$D740)*($C$5:$C$2004="Split")*($B$5:$B$2004&lt;=Dashboard!$C$2)*($B$5:$B$2004&gt;$B740),$J$5:$J$2004,1)),1))</f>
        <v/>
      </c>
      <c r="V740" s="79">
        <f t="shared" si="10"/>
        <v>0</v>
      </c>
      <c r="W740" s="79" t="str">
        <f t="array" ref="W740">IF($B740="","",IF(INDEX('Your Portfolio Holdings'!$BW$7:$BW$156,match($D740,'Your Portfolio Holdings'!$B$7:$B$156,0),0)&gt;0,PRODUCT(IF(($D$5:$D$2004=$D740)*($C$5:$C$2004="Split")*($B$5:$B$2004&lt;=Dashboard!$C$54)*($B$5:$B$2004&gt;$B740),$J$5:$J$2004,1)),1))</f>
        <v/>
      </c>
      <c r="X740" s="79">
        <f t="shared" si="11"/>
        <v>0</v>
      </c>
      <c r="Y740" s="79" t="str">
        <f t="array" ref="Y740">IF($B740="","",IF(INDEX('Your Portfolio Holdings'!$BW$7:$BW$156,match($D740,'Your Portfolio Holdings'!$B$7:$B$156,0),0)&gt;0,PRODUCT(IF(($D$5:$D$2004=$D740)*($C$5:$C$2004="Split")*($B$5:$B$2004&lt;=Dashboard!$C$55)*($B$5:$B$2004&gt;$B740),$J$5:$J$2004,1)),1))</f>
        <v/>
      </c>
      <c r="Z740" s="79">
        <f t="shared" si="12"/>
        <v>0</v>
      </c>
      <c r="AA740" s="79" t="str">
        <f>IF($B739="","",IF(AND($B740&gt;Dashboard!$C$54,$B740&lt;=Dashboard!$C$55,OR($C740="Buy",$C740="Sell",$C740="Dividend",$C740="Return of capital")),MAX(AA$5:AA739)+1,0))</f>
        <v/>
      </c>
      <c r="AB740" s="79" t="str">
        <f>if($B740="","",if($L740=Dashboard!$C$3,"n/a","Currency:"&amp;$L740&amp;Dashboard!$C$3))</f>
        <v/>
      </c>
      <c r="AC740" s="88" t="str">
        <f t="shared" si="13"/>
        <v/>
      </c>
      <c r="AD740" s="89">
        <f t="shared" si="14"/>
        <v>0</v>
      </c>
      <c r="AE740" s="90">
        <f t="shared" si="15"/>
        <v>0</v>
      </c>
    </row>
    <row r="741">
      <c r="A741" s="1"/>
      <c r="B741" s="404"/>
      <c r="C741" s="405"/>
      <c r="D741" s="405"/>
      <c r="E741" s="405"/>
      <c r="F741" s="406"/>
      <c r="G741" s="44">
        <f t="shared" si="1"/>
        <v>0</v>
      </c>
      <c r="H741" s="93"/>
      <c r="I741" s="92"/>
      <c r="J741" s="95"/>
      <c r="K741" s="1"/>
      <c r="L741" s="50" t="str">
        <f t="array" ref="L741">if($B741="","",index(Setup!$C$52:$C$201,match($D741,Setup!$B$52:$B$201,0),0))</f>
        <v/>
      </c>
      <c r="M741" s="52" t="str">
        <f t="shared" si="2"/>
        <v/>
      </c>
      <c r="N741" s="58">
        <f t="shared" si="3"/>
        <v>0</v>
      </c>
      <c r="O741" s="64" t="str">
        <f t="shared" si="4"/>
        <v/>
      </c>
      <c r="P741" s="64">
        <f t="shared" si="5"/>
        <v>0</v>
      </c>
      <c r="Q741" s="64">
        <f t="shared" si="6"/>
        <v>0</v>
      </c>
      <c r="R741" s="68">
        <f t="shared" si="7"/>
        <v>0</v>
      </c>
      <c r="S741" s="68">
        <f t="shared" si="8"/>
        <v>0</v>
      </c>
      <c r="T741" s="71" t="str">
        <f t="shared" si="9"/>
        <v/>
      </c>
      <c r="U741" s="79" t="str">
        <f t="array" ref="U741">IF($B741="","",IF(INDEX('Your Portfolio Holdings'!$BW$7:$BW$156,match($D741,'Your Portfolio Holdings'!$B$7:$B$156,0),0)&gt;0,PRODUCT(IF(($D$5:$D$2004=$D741)*($C$5:$C$2004="Split")*($B$5:$B$2004&lt;=Dashboard!$C$2)*($B$5:$B$2004&gt;$B741),$J$5:$J$2004,1)),1))</f>
        <v/>
      </c>
      <c r="V741" s="79">
        <f t="shared" si="10"/>
        <v>0</v>
      </c>
      <c r="W741" s="79" t="str">
        <f t="array" ref="W741">IF($B741="","",IF(INDEX('Your Portfolio Holdings'!$BW$7:$BW$156,match($D741,'Your Portfolio Holdings'!$B$7:$B$156,0),0)&gt;0,PRODUCT(IF(($D$5:$D$2004=$D741)*($C$5:$C$2004="Split")*($B$5:$B$2004&lt;=Dashboard!$C$54)*($B$5:$B$2004&gt;$B741),$J$5:$J$2004,1)),1))</f>
        <v/>
      </c>
      <c r="X741" s="79">
        <f t="shared" si="11"/>
        <v>0</v>
      </c>
      <c r="Y741" s="79" t="str">
        <f t="array" ref="Y741">IF($B741="","",IF(INDEX('Your Portfolio Holdings'!$BW$7:$BW$156,match($D741,'Your Portfolio Holdings'!$B$7:$B$156,0),0)&gt;0,PRODUCT(IF(($D$5:$D$2004=$D741)*($C$5:$C$2004="Split")*($B$5:$B$2004&lt;=Dashboard!$C$55)*($B$5:$B$2004&gt;$B741),$J$5:$J$2004,1)),1))</f>
        <v/>
      </c>
      <c r="Z741" s="79">
        <f t="shared" si="12"/>
        <v>0</v>
      </c>
      <c r="AA741" s="79" t="str">
        <f>IF($B740="","",IF(AND($B741&gt;Dashboard!$C$54,$B741&lt;=Dashboard!$C$55,OR($C741="Buy",$C741="Sell",$C741="Dividend",$C741="Return of capital")),MAX(AA$5:AA740)+1,0))</f>
        <v/>
      </c>
      <c r="AB741" s="79" t="str">
        <f>if($B741="","",if($L741=Dashboard!$C$3,"n/a","Currency:"&amp;$L741&amp;Dashboard!$C$3))</f>
        <v/>
      </c>
      <c r="AC741" s="88" t="str">
        <f t="shared" si="13"/>
        <v/>
      </c>
      <c r="AD741" s="89">
        <f t="shared" si="14"/>
        <v>0</v>
      </c>
      <c r="AE741" s="90">
        <f t="shared" si="15"/>
        <v>0</v>
      </c>
    </row>
    <row r="742">
      <c r="A742" s="1"/>
      <c r="B742" s="404"/>
      <c r="C742" s="405"/>
      <c r="D742" s="405"/>
      <c r="E742" s="405"/>
      <c r="F742" s="406"/>
      <c r="G742" s="44">
        <f t="shared" si="1"/>
        <v>0</v>
      </c>
      <c r="H742" s="93"/>
      <c r="I742" s="92"/>
      <c r="J742" s="95"/>
      <c r="K742" s="1"/>
      <c r="L742" s="50" t="str">
        <f t="array" ref="L742">if($B742="","",index(Setup!$C$52:$C$201,match($D742,Setup!$B$52:$B$201,0),0))</f>
        <v/>
      </c>
      <c r="M742" s="52" t="str">
        <f t="shared" si="2"/>
        <v/>
      </c>
      <c r="N742" s="58">
        <f t="shared" si="3"/>
        <v>0</v>
      </c>
      <c r="O742" s="64" t="str">
        <f t="shared" si="4"/>
        <v/>
      </c>
      <c r="P742" s="64">
        <f t="shared" si="5"/>
        <v>0</v>
      </c>
      <c r="Q742" s="64">
        <f t="shared" si="6"/>
        <v>0</v>
      </c>
      <c r="R742" s="68">
        <f t="shared" si="7"/>
        <v>0</v>
      </c>
      <c r="S742" s="68">
        <f t="shared" si="8"/>
        <v>0</v>
      </c>
      <c r="T742" s="71" t="str">
        <f t="shared" si="9"/>
        <v/>
      </c>
      <c r="U742" s="79" t="str">
        <f t="array" ref="U742">IF($B742="","",IF(INDEX('Your Portfolio Holdings'!$BW$7:$BW$156,match($D742,'Your Portfolio Holdings'!$B$7:$B$156,0),0)&gt;0,PRODUCT(IF(($D$5:$D$2004=$D742)*($C$5:$C$2004="Split")*($B$5:$B$2004&lt;=Dashboard!$C$2)*($B$5:$B$2004&gt;$B742),$J$5:$J$2004,1)),1))</f>
        <v/>
      </c>
      <c r="V742" s="79">
        <f t="shared" si="10"/>
        <v>0</v>
      </c>
      <c r="W742" s="79" t="str">
        <f t="array" ref="W742">IF($B742="","",IF(INDEX('Your Portfolio Holdings'!$BW$7:$BW$156,match($D742,'Your Portfolio Holdings'!$B$7:$B$156,0),0)&gt;0,PRODUCT(IF(($D$5:$D$2004=$D742)*($C$5:$C$2004="Split")*($B$5:$B$2004&lt;=Dashboard!$C$54)*($B$5:$B$2004&gt;$B742),$J$5:$J$2004,1)),1))</f>
        <v/>
      </c>
      <c r="X742" s="79">
        <f t="shared" si="11"/>
        <v>0</v>
      </c>
      <c r="Y742" s="79" t="str">
        <f t="array" ref="Y742">IF($B742="","",IF(INDEX('Your Portfolio Holdings'!$BW$7:$BW$156,match($D742,'Your Portfolio Holdings'!$B$7:$B$156,0),0)&gt;0,PRODUCT(IF(($D$5:$D$2004=$D742)*($C$5:$C$2004="Split")*($B$5:$B$2004&lt;=Dashboard!$C$55)*($B$5:$B$2004&gt;$B742),$J$5:$J$2004,1)),1))</f>
        <v/>
      </c>
      <c r="Z742" s="79">
        <f t="shared" si="12"/>
        <v>0</v>
      </c>
      <c r="AA742" s="79" t="str">
        <f>IF($B741="","",IF(AND($B742&gt;Dashboard!$C$54,$B742&lt;=Dashboard!$C$55,OR($C742="Buy",$C742="Sell",$C742="Dividend",$C742="Return of capital")),MAX(AA$5:AA741)+1,0))</f>
        <v/>
      </c>
      <c r="AB742" s="79" t="str">
        <f>if($B742="","",if($L742=Dashboard!$C$3,"n/a","Currency:"&amp;$L742&amp;Dashboard!$C$3))</f>
        <v/>
      </c>
      <c r="AC742" s="88" t="str">
        <f t="shared" si="13"/>
        <v/>
      </c>
      <c r="AD742" s="89">
        <f t="shared" si="14"/>
        <v>0</v>
      </c>
      <c r="AE742" s="90">
        <f t="shared" si="15"/>
        <v>0</v>
      </c>
    </row>
    <row r="743">
      <c r="A743" s="1"/>
      <c r="B743" s="404"/>
      <c r="C743" s="405"/>
      <c r="D743" s="405"/>
      <c r="E743" s="405"/>
      <c r="F743" s="406"/>
      <c r="G743" s="44">
        <f t="shared" si="1"/>
        <v>0</v>
      </c>
      <c r="H743" s="93"/>
      <c r="I743" s="92"/>
      <c r="J743" s="95"/>
      <c r="K743" s="1"/>
      <c r="L743" s="50" t="str">
        <f t="array" ref="L743">if($B743="","",index(Setup!$C$52:$C$201,match($D743,Setup!$B$52:$B$201,0),0))</f>
        <v/>
      </c>
      <c r="M743" s="52" t="str">
        <f t="shared" si="2"/>
        <v/>
      </c>
      <c r="N743" s="58">
        <f t="shared" si="3"/>
        <v>0</v>
      </c>
      <c r="O743" s="64" t="str">
        <f t="shared" si="4"/>
        <v/>
      </c>
      <c r="P743" s="64">
        <f t="shared" si="5"/>
        <v>0</v>
      </c>
      <c r="Q743" s="64">
        <f t="shared" si="6"/>
        <v>0</v>
      </c>
      <c r="R743" s="68">
        <f t="shared" si="7"/>
        <v>0</v>
      </c>
      <c r="S743" s="68">
        <f t="shared" si="8"/>
        <v>0</v>
      </c>
      <c r="T743" s="71" t="str">
        <f t="shared" si="9"/>
        <v/>
      </c>
      <c r="U743" s="79" t="str">
        <f t="array" ref="U743">IF($B743="","",IF(INDEX('Your Portfolio Holdings'!$BW$7:$BW$156,match($D743,'Your Portfolio Holdings'!$B$7:$B$156,0),0)&gt;0,PRODUCT(IF(($D$5:$D$2004=$D743)*($C$5:$C$2004="Split")*($B$5:$B$2004&lt;=Dashboard!$C$2)*($B$5:$B$2004&gt;$B743),$J$5:$J$2004,1)),1))</f>
        <v/>
      </c>
      <c r="V743" s="79">
        <f t="shared" si="10"/>
        <v>0</v>
      </c>
      <c r="W743" s="79" t="str">
        <f t="array" ref="W743">IF($B743="","",IF(INDEX('Your Portfolio Holdings'!$BW$7:$BW$156,match($D743,'Your Portfolio Holdings'!$B$7:$B$156,0),0)&gt;0,PRODUCT(IF(($D$5:$D$2004=$D743)*($C$5:$C$2004="Split")*($B$5:$B$2004&lt;=Dashboard!$C$54)*($B$5:$B$2004&gt;$B743),$J$5:$J$2004,1)),1))</f>
        <v/>
      </c>
      <c r="X743" s="79">
        <f t="shared" si="11"/>
        <v>0</v>
      </c>
      <c r="Y743" s="79" t="str">
        <f t="array" ref="Y743">IF($B743="","",IF(INDEX('Your Portfolio Holdings'!$BW$7:$BW$156,match($D743,'Your Portfolio Holdings'!$B$7:$B$156,0),0)&gt;0,PRODUCT(IF(($D$5:$D$2004=$D743)*($C$5:$C$2004="Split")*($B$5:$B$2004&lt;=Dashboard!$C$55)*($B$5:$B$2004&gt;$B743),$J$5:$J$2004,1)),1))</f>
        <v/>
      </c>
      <c r="Z743" s="79">
        <f t="shared" si="12"/>
        <v>0</v>
      </c>
      <c r="AA743" s="79" t="str">
        <f>IF($B742="","",IF(AND($B743&gt;Dashboard!$C$54,$B743&lt;=Dashboard!$C$55,OR($C743="Buy",$C743="Sell",$C743="Dividend",$C743="Return of capital")),MAX(AA$5:AA742)+1,0))</f>
        <v/>
      </c>
      <c r="AB743" s="79" t="str">
        <f>if($B743="","",if($L743=Dashboard!$C$3,"n/a","Currency:"&amp;$L743&amp;Dashboard!$C$3))</f>
        <v/>
      </c>
      <c r="AC743" s="88" t="str">
        <f t="shared" si="13"/>
        <v/>
      </c>
      <c r="AD743" s="89">
        <f t="shared" si="14"/>
        <v>0</v>
      </c>
      <c r="AE743" s="90">
        <f t="shared" si="15"/>
        <v>0</v>
      </c>
    </row>
    <row r="744">
      <c r="A744" s="1"/>
      <c r="B744" s="404"/>
      <c r="C744" s="405"/>
      <c r="D744" s="405"/>
      <c r="E744" s="405"/>
      <c r="F744" s="406"/>
      <c r="G744" s="44">
        <f t="shared" si="1"/>
        <v>0</v>
      </c>
      <c r="H744" s="93"/>
      <c r="I744" s="92"/>
      <c r="J744" s="95"/>
      <c r="K744" s="1"/>
      <c r="L744" s="50" t="str">
        <f t="array" ref="L744">if($B744="","",index(Setup!$C$52:$C$201,match($D744,Setup!$B$52:$B$201,0),0))</f>
        <v/>
      </c>
      <c r="M744" s="52" t="str">
        <f t="shared" si="2"/>
        <v/>
      </c>
      <c r="N744" s="58">
        <f t="shared" si="3"/>
        <v>0</v>
      </c>
      <c r="O744" s="64" t="str">
        <f t="shared" si="4"/>
        <v/>
      </c>
      <c r="P744" s="64">
        <f t="shared" si="5"/>
        <v>0</v>
      </c>
      <c r="Q744" s="64">
        <f t="shared" si="6"/>
        <v>0</v>
      </c>
      <c r="R744" s="68">
        <f t="shared" si="7"/>
        <v>0</v>
      </c>
      <c r="S744" s="68">
        <f t="shared" si="8"/>
        <v>0</v>
      </c>
      <c r="T744" s="71" t="str">
        <f t="shared" si="9"/>
        <v/>
      </c>
      <c r="U744" s="79" t="str">
        <f t="array" ref="U744">IF($B744="","",IF(INDEX('Your Portfolio Holdings'!$BW$7:$BW$156,match($D744,'Your Portfolio Holdings'!$B$7:$B$156,0),0)&gt;0,PRODUCT(IF(($D$5:$D$2004=$D744)*($C$5:$C$2004="Split")*($B$5:$B$2004&lt;=Dashboard!$C$2)*($B$5:$B$2004&gt;$B744),$J$5:$J$2004,1)),1))</f>
        <v/>
      </c>
      <c r="V744" s="79">
        <f t="shared" si="10"/>
        <v>0</v>
      </c>
      <c r="W744" s="79" t="str">
        <f t="array" ref="W744">IF($B744="","",IF(INDEX('Your Portfolio Holdings'!$BW$7:$BW$156,match($D744,'Your Portfolio Holdings'!$B$7:$B$156,0),0)&gt;0,PRODUCT(IF(($D$5:$D$2004=$D744)*($C$5:$C$2004="Split")*($B$5:$B$2004&lt;=Dashboard!$C$54)*($B$5:$B$2004&gt;$B744),$J$5:$J$2004,1)),1))</f>
        <v/>
      </c>
      <c r="X744" s="79">
        <f t="shared" si="11"/>
        <v>0</v>
      </c>
      <c r="Y744" s="79" t="str">
        <f t="array" ref="Y744">IF($B744="","",IF(INDEX('Your Portfolio Holdings'!$BW$7:$BW$156,match($D744,'Your Portfolio Holdings'!$B$7:$B$156,0),0)&gt;0,PRODUCT(IF(($D$5:$D$2004=$D744)*($C$5:$C$2004="Split")*($B$5:$B$2004&lt;=Dashboard!$C$55)*($B$5:$B$2004&gt;$B744),$J$5:$J$2004,1)),1))</f>
        <v/>
      </c>
      <c r="Z744" s="79">
        <f t="shared" si="12"/>
        <v>0</v>
      </c>
      <c r="AA744" s="79" t="str">
        <f>IF($B743="","",IF(AND($B744&gt;Dashboard!$C$54,$B744&lt;=Dashboard!$C$55,OR($C744="Buy",$C744="Sell",$C744="Dividend",$C744="Return of capital")),MAX(AA$5:AA743)+1,0))</f>
        <v/>
      </c>
      <c r="AB744" s="79" t="str">
        <f>if($B744="","",if($L744=Dashboard!$C$3,"n/a","Currency:"&amp;$L744&amp;Dashboard!$C$3))</f>
        <v/>
      </c>
      <c r="AC744" s="88" t="str">
        <f t="shared" si="13"/>
        <v/>
      </c>
      <c r="AD744" s="89">
        <f t="shared" si="14"/>
        <v>0</v>
      </c>
      <c r="AE744" s="90">
        <f t="shared" si="15"/>
        <v>0</v>
      </c>
    </row>
    <row r="745">
      <c r="A745" s="1"/>
      <c r="B745" s="404"/>
      <c r="C745" s="405"/>
      <c r="D745" s="405"/>
      <c r="E745" s="405"/>
      <c r="F745" s="406"/>
      <c r="G745" s="44">
        <f t="shared" si="1"/>
        <v>0</v>
      </c>
      <c r="H745" s="93"/>
      <c r="I745" s="92"/>
      <c r="J745" s="95"/>
      <c r="K745" s="1"/>
      <c r="L745" s="50" t="str">
        <f t="array" ref="L745">if($B745="","",index(Setup!$C$52:$C$201,match($D745,Setup!$B$52:$B$201,0),0))</f>
        <v/>
      </c>
      <c r="M745" s="52" t="str">
        <f t="shared" si="2"/>
        <v/>
      </c>
      <c r="N745" s="58">
        <f t="shared" si="3"/>
        <v>0</v>
      </c>
      <c r="O745" s="64" t="str">
        <f t="shared" si="4"/>
        <v/>
      </c>
      <c r="P745" s="64">
        <f t="shared" si="5"/>
        <v>0</v>
      </c>
      <c r="Q745" s="64">
        <f t="shared" si="6"/>
        <v>0</v>
      </c>
      <c r="R745" s="68">
        <f t="shared" si="7"/>
        <v>0</v>
      </c>
      <c r="S745" s="68">
        <f t="shared" si="8"/>
        <v>0</v>
      </c>
      <c r="T745" s="71" t="str">
        <f t="shared" si="9"/>
        <v/>
      </c>
      <c r="U745" s="79" t="str">
        <f t="array" ref="U745">IF($B745="","",IF(INDEX('Your Portfolio Holdings'!$BW$7:$BW$156,match($D745,'Your Portfolio Holdings'!$B$7:$B$156,0),0)&gt;0,PRODUCT(IF(($D$5:$D$2004=$D745)*($C$5:$C$2004="Split")*($B$5:$B$2004&lt;=Dashboard!$C$2)*($B$5:$B$2004&gt;$B745),$J$5:$J$2004,1)),1))</f>
        <v/>
      </c>
      <c r="V745" s="79">
        <f t="shared" si="10"/>
        <v>0</v>
      </c>
      <c r="W745" s="79" t="str">
        <f t="array" ref="W745">IF($B745="","",IF(INDEX('Your Portfolio Holdings'!$BW$7:$BW$156,match($D745,'Your Portfolio Holdings'!$B$7:$B$156,0),0)&gt;0,PRODUCT(IF(($D$5:$D$2004=$D745)*($C$5:$C$2004="Split")*($B$5:$B$2004&lt;=Dashboard!$C$54)*($B$5:$B$2004&gt;$B745),$J$5:$J$2004,1)),1))</f>
        <v/>
      </c>
      <c r="X745" s="79">
        <f t="shared" si="11"/>
        <v>0</v>
      </c>
      <c r="Y745" s="79" t="str">
        <f t="array" ref="Y745">IF($B745="","",IF(INDEX('Your Portfolio Holdings'!$BW$7:$BW$156,match($D745,'Your Portfolio Holdings'!$B$7:$B$156,0),0)&gt;0,PRODUCT(IF(($D$5:$D$2004=$D745)*($C$5:$C$2004="Split")*($B$5:$B$2004&lt;=Dashboard!$C$55)*($B$5:$B$2004&gt;$B745),$J$5:$J$2004,1)),1))</f>
        <v/>
      </c>
      <c r="Z745" s="79">
        <f t="shared" si="12"/>
        <v>0</v>
      </c>
      <c r="AA745" s="79" t="str">
        <f>IF($B744="","",IF(AND($B745&gt;Dashboard!$C$54,$B745&lt;=Dashboard!$C$55,OR($C745="Buy",$C745="Sell",$C745="Dividend",$C745="Return of capital")),MAX(AA$5:AA744)+1,0))</f>
        <v/>
      </c>
      <c r="AB745" s="79" t="str">
        <f>if($B745="","",if($L745=Dashboard!$C$3,"n/a","Currency:"&amp;$L745&amp;Dashboard!$C$3))</f>
        <v/>
      </c>
      <c r="AC745" s="88" t="str">
        <f t="shared" si="13"/>
        <v/>
      </c>
      <c r="AD745" s="89">
        <f t="shared" si="14"/>
        <v>0</v>
      </c>
      <c r="AE745" s="90">
        <f t="shared" si="15"/>
        <v>0</v>
      </c>
    </row>
    <row r="746">
      <c r="A746" s="1"/>
      <c r="B746" s="404"/>
      <c r="C746" s="405"/>
      <c r="D746" s="405"/>
      <c r="E746" s="405"/>
      <c r="F746" s="406"/>
      <c r="G746" s="44">
        <f t="shared" si="1"/>
        <v>0</v>
      </c>
      <c r="H746" s="93"/>
      <c r="I746" s="92"/>
      <c r="J746" s="95"/>
      <c r="K746" s="1"/>
      <c r="L746" s="50" t="str">
        <f t="array" ref="L746">if($B746="","",index(Setup!$C$52:$C$201,match($D746,Setup!$B$52:$B$201,0),0))</f>
        <v/>
      </c>
      <c r="M746" s="52" t="str">
        <f t="shared" si="2"/>
        <v/>
      </c>
      <c r="N746" s="58">
        <f t="shared" si="3"/>
        <v>0</v>
      </c>
      <c r="O746" s="64" t="str">
        <f t="shared" si="4"/>
        <v/>
      </c>
      <c r="P746" s="64">
        <f t="shared" si="5"/>
        <v>0</v>
      </c>
      <c r="Q746" s="64">
        <f t="shared" si="6"/>
        <v>0</v>
      </c>
      <c r="R746" s="68">
        <f t="shared" si="7"/>
        <v>0</v>
      </c>
      <c r="S746" s="68">
        <f t="shared" si="8"/>
        <v>0</v>
      </c>
      <c r="T746" s="71" t="str">
        <f t="shared" si="9"/>
        <v/>
      </c>
      <c r="U746" s="79" t="str">
        <f t="array" ref="U746">IF($B746="","",IF(INDEX('Your Portfolio Holdings'!$BW$7:$BW$156,match($D746,'Your Portfolio Holdings'!$B$7:$B$156,0),0)&gt;0,PRODUCT(IF(($D$5:$D$2004=$D746)*($C$5:$C$2004="Split")*($B$5:$B$2004&lt;=Dashboard!$C$2)*($B$5:$B$2004&gt;$B746),$J$5:$J$2004,1)),1))</f>
        <v/>
      </c>
      <c r="V746" s="79">
        <f t="shared" si="10"/>
        <v>0</v>
      </c>
      <c r="W746" s="79" t="str">
        <f t="array" ref="W746">IF($B746="","",IF(INDEX('Your Portfolio Holdings'!$BW$7:$BW$156,match($D746,'Your Portfolio Holdings'!$B$7:$B$156,0),0)&gt;0,PRODUCT(IF(($D$5:$D$2004=$D746)*($C$5:$C$2004="Split")*($B$5:$B$2004&lt;=Dashboard!$C$54)*($B$5:$B$2004&gt;$B746),$J$5:$J$2004,1)),1))</f>
        <v/>
      </c>
      <c r="X746" s="79">
        <f t="shared" si="11"/>
        <v>0</v>
      </c>
      <c r="Y746" s="79" t="str">
        <f t="array" ref="Y746">IF($B746="","",IF(INDEX('Your Portfolio Holdings'!$BW$7:$BW$156,match($D746,'Your Portfolio Holdings'!$B$7:$B$156,0),0)&gt;0,PRODUCT(IF(($D$5:$D$2004=$D746)*($C$5:$C$2004="Split")*($B$5:$B$2004&lt;=Dashboard!$C$55)*($B$5:$B$2004&gt;$B746),$J$5:$J$2004,1)),1))</f>
        <v/>
      </c>
      <c r="Z746" s="79">
        <f t="shared" si="12"/>
        <v>0</v>
      </c>
      <c r="AA746" s="79" t="str">
        <f>IF($B745="","",IF(AND($B746&gt;Dashboard!$C$54,$B746&lt;=Dashboard!$C$55,OR($C746="Buy",$C746="Sell",$C746="Dividend",$C746="Return of capital")),MAX(AA$5:AA745)+1,0))</f>
        <v/>
      </c>
      <c r="AB746" s="79" t="str">
        <f>if($B746="","",if($L746=Dashboard!$C$3,"n/a","Currency:"&amp;$L746&amp;Dashboard!$C$3))</f>
        <v/>
      </c>
      <c r="AC746" s="88" t="str">
        <f t="shared" si="13"/>
        <v/>
      </c>
      <c r="AD746" s="89">
        <f t="shared" si="14"/>
        <v>0</v>
      </c>
      <c r="AE746" s="90">
        <f t="shared" si="15"/>
        <v>0</v>
      </c>
    </row>
    <row r="747">
      <c r="A747" s="1"/>
      <c r="B747" s="404"/>
      <c r="C747" s="405"/>
      <c r="D747" s="405"/>
      <c r="E747" s="405"/>
      <c r="F747" s="406"/>
      <c r="G747" s="44">
        <f t="shared" si="1"/>
        <v>0</v>
      </c>
      <c r="H747" s="93"/>
      <c r="I747" s="92"/>
      <c r="J747" s="95"/>
      <c r="K747" s="1"/>
      <c r="L747" s="50" t="str">
        <f t="array" ref="L747">if($B747="","",index(Setup!$C$52:$C$201,match($D747,Setup!$B$52:$B$201,0),0))</f>
        <v/>
      </c>
      <c r="M747" s="52" t="str">
        <f t="shared" si="2"/>
        <v/>
      </c>
      <c r="N747" s="58">
        <f t="shared" si="3"/>
        <v>0</v>
      </c>
      <c r="O747" s="64" t="str">
        <f t="shared" si="4"/>
        <v/>
      </c>
      <c r="P747" s="64">
        <f t="shared" si="5"/>
        <v>0</v>
      </c>
      <c r="Q747" s="64">
        <f t="shared" si="6"/>
        <v>0</v>
      </c>
      <c r="R747" s="68">
        <f t="shared" si="7"/>
        <v>0</v>
      </c>
      <c r="S747" s="68">
        <f t="shared" si="8"/>
        <v>0</v>
      </c>
      <c r="T747" s="71" t="str">
        <f t="shared" si="9"/>
        <v/>
      </c>
      <c r="U747" s="79" t="str">
        <f t="array" ref="U747">IF($B747="","",IF(INDEX('Your Portfolio Holdings'!$BW$7:$BW$156,match($D747,'Your Portfolio Holdings'!$B$7:$B$156,0),0)&gt;0,PRODUCT(IF(($D$5:$D$2004=$D747)*($C$5:$C$2004="Split")*($B$5:$B$2004&lt;=Dashboard!$C$2)*($B$5:$B$2004&gt;$B747),$J$5:$J$2004,1)),1))</f>
        <v/>
      </c>
      <c r="V747" s="79">
        <f t="shared" si="10"/>
        <v>0</v>
      </c>
      <c r="W747" s="79" t="str">
        <f t="array" ref="W747">IF($B747="","",IF(INDEX('Your Portfolio Holdings'!$BW$7:$BW$156,match($D747,'Your Portfolio Holdings'!$B$7:$B$156,0),0)&gt;0,PRODUCT(IF(($D$5:$D$2004=$D747)*($C$5:$C$2004="Split")*($B$5:$B$2004&lt;=Dashboard!$C$54)*($B$5:$B$2004&gt;$B747),$J$5:$J$2004,1)),1))</f>
        <v/>
      </c>
      <c r="X747" s="79">
        <f t="shared" si="11"/>
        <v>0</v>
      </c>
      <c r="Y747" s="79" t="str">
        <f t="array" ref="Y747">IF($B747="","",IF(INDEX('Your Portfolio Holdings'!$BW$7:$BW$156,match($D747,'Your Portfolio Holdings'!$B$7:$B$156,0),0)&gt;0,PRODUCT(IF(($D$5:$D$2004=$D747)*($C$5:$C$2004="Split")*($B$5:$B$2004&lt;=Dashboard!$C$55)*($B$5:$B$2004&gt;$B747),$J$5:$J$2004,1)),1))</f>
        <v/>
      </c>
      <c r="Z747" s="79">
        <f t="shared" si="12"/>
        <v>0</v>
      </c>
      <c r="AA747" s="79" t="str">
        <f>IF($B746="","",IF(AND($B747&gt;Dashboard!$C$54,$B747&lt;=Dashboard!$C$55,OR($C747="Buy",$C747="Sell",$C747="Dividend",$C747="Return of capital")),MAX(AA$5:AA746)+1,0))</f>
        <v/>
      </c>
      <c r="AB747" s="79" t="str">
        <f>if($B747="","",if($L747=Dashboard!$C$3,"n/a","Currency:"&amp;$L747&amp;Dashboard!$C$3))</f>
        <v/>
      </c>
      <c r="AC747" s="88" t="str">
        <f t="shared" si="13"/>
        <v/>
      </c>
      <c r="AD747" s="89">
        <f t="shared" si="14"/>
        <v>0</v>
      </c>
      <c r="AE747" s="90">
        <f t="shared" si="15"/>
        <v>0</v>
      </c>
    </row>
    <row r="748">
      <c r="A748" s="1"/>
      <c r="B748" s="404"/>
      <c r="C748" s="405"/>
      <c r="D748" s="405"/>
      <c r="E748" s="405"/>
      <c r="F748" s="406"/>
      <c r="G748" s="44">
        <f t="shared" si="1"/>
        <v>0</v>
      </c>
      <c r="H748" s="93"/>
      <c r="I748" s="92"/>
      <c r="J748" s="95"/>
      <c r="K748" s="1"/>
      <c r="L748" s="50" t="str">
        <f t="array" ref="L748">if($B748="","",index(Setup!$C$52:$C$201,match($D748,Setup!$B$52:$B$201,0),0))</f>
        <v/>
      </c>
      <c r="M748" s="52" t="str">
        <f t="shared" si="2"/>
        <v/>
      </c>
      <c r="N748" s="58">
        <f t="shared" si="3"/>
        <v>0</v>
      </c>
      <c r="O748" s="64" t="str">
        <f t="shared" si="4"/>
        <v/>
      </c>
      <c r="P748" s="64">
        <f t="shared" si="5"/>
        <v>0</v>
      </c>
      <c r="Q748" s="64">
        <f t="shared" si="6"/>
        <v>0</v>
      </c>
      <c r="R748" s="68">
        <f t="shared" si="7"/>
        <v>0</v>
      </c>
      <c r="S748" s="68">
        <f t="shared" si="8"/>
        <v>0</v>
      </c>
      <c r="T748" s="71" t="str">
        <f t="shared" si="9"/>
        <v/>
      </c>
      <c r="U748" s="79" t="str">
        <f t="array" ref="U748">IF($B748="","",IF(INDEX('Your Portfolio Holdings'!$BW$7:$BW$156,match($D748,'Your Portfolio Holdings'!$B$7:$B$156,0),0)&gt;0,PRODUCT(IF(($D$5:$D$2004=$D748)*($C$5:$C$2004="Split")*($B$5:$B$2004&lt;=Dashboard!$C$2)*($B$5:$B$2004&gt;$B748),$J$5:$J$2004,1)),1))</f>
        <v/>
      </c>
      <c r="V748" s="79">
        <f t="shared" si="10"/>
        <v>0</v>
      </c>
      <c r="W748" s="79" t="str">
        <f t="array" ref="W748">IF($B748="","",IF(INDEX('Your Portfolio Holdings'!$BW$7:$BW$156,match($D748,'Your Portfolio Holdings'!$B$7:$B$156,0),0)&gt;0,PRODUCT(IF(($D$5:$D$2004=$D748)*($C$5:$C$2004="Split")*($B$5:$B$2004&lt;=Dashboard!$C$54)*($B$5:$B$2004&gt;$B748),$J$5:$J$2004,1)),1))</f>
        <v/>
      </c>
      <c r="X748" s="79">
        <f t="shared" si="11"/>
        <v>0</v>
      </c>
      <c r="Y748" s="79" t="str">
        <f t="array" ref="Y748">IF($B748="","",IF(INDEX('Your Portfolio Holdings'!$BW$7:$BW$156,match($D748,'Your Portfolio Holdings'!$B$7:$B$156,0),0)&gt;0,PRODUCT(IF(($D$5:$D$2004=$D748)*($C$5:$C$2004="Split")*($B$5:$B$2004&lt;=Dashboard!$C$55)*($B$5:$B$2004&gt;$B748),$J$5:$J$2004,1)),1))</f>
        <v/>
      </c>
      <c r="Z748" s="79">
        <f t="shared" si="12"/>
        <v>0</v>
      </c>
      <c r="AA748" s="79" t="str">
        <f>IF($B747="","",IF(AND($B748&gt;Dashboard!$C$54,$B748&lt;=Dashboard!$C$55,OR($C748="Buy",$C748="Sell",$C748="Dividend",$C748="Return of capital")),MAX(AA$5:AA747)+1,0))</f>
        <v/>
      </c>
      <c r="AB748" s="79" t="str">
        <f>if($B748="","",if($L748=Dashboard!$C$3,"n/a","Currency:"&amp;$L748&amp;Dashboard!$C$3))</f>
        <v/>
      </c>
      <c r="AC748" s="88" t="str">
        <f t="shared" si="13"/>
        <v/>
      </c>
      <c r="AD748" s="89">
        <f t="shared" si="14"/>
        <v>0</v>
      </c>
      <c r="AE748" s="90">
        <f t="shared" si="15"/>
        <v>0</v>
      </c>
    </row>
    <row r="749">
      <c r="A749" s="1"/>
      <c r="B749" s="404"/>
      <c r="C749" s="405"/>
      <c r="D749" s="405"/>
      <c r="E749" s="405"/>
      <c r="F749" s="406"/>
      <c r="G749" s="44">
        <f t="shared" si="1"/>
        <v>0</v>
      </c>
      <c r="H749" s="93"/>
      <c r="I749" s="92"/>
      <c r="J749" s="95"/>
      <c r="K749" s="1"/>
      <c r="L749" s="50" t="str">
        <f t="array" ref="L749">if($B749="","",index(Setup!$C$52:$C$201,match($D749,Setup!$B$52:$B$201,0),0))</f>
        <v/>
      </c>
      <c r="M749" s="52" t="str">
        <f t="shared" si="2"/>
        <v/>
      </c>
      <c r="N749" s="58">
        <f t="shared" si="3"/>
        <v>0</v>
      </c>
      <c r="O749" s="64" t="str">
        <f t="shared" si="4"/>
        <v/>
      </c>
      <c r="P749" s="64">
        <f t="shared" si="5"/>
        <v>0</v>
      </c>
      <c r="Q749" s="64">
        <f t="shared" si="6"/>
        <v>0</v>
      </c>
      <c r="R749" s="68">
        <f t="shared" si="7"/>
        <v>0</v>
      </c>
      <c r="S749" s="68">
        <f t="shared" si="8"/>
        <v>0</v>
      </c>
      <c r="T749" s="71" t="str">
        <f t="shared" si="9"/>
        <v/>
      </c>
      <c r="U749" s="79" t="str">
        <f t="array" ref="U749">IF($B749="","",IF(INDEX('Your Portfolio Holdings'!$BW$7:$BW$156,match($D749,'Your Portfolio Holdings'!$B$7:$B$156,0),0)&gt;0,PRODUCT(IF(($D$5:$D$2004=$D749)*($C$5:$C$2004="Split")*($B$5:$B$2004&lt;=Dashboard!$C$2)*($B$5:$B$2004&gt;$B749),$J$5:$J$2004,1)),1))</f>
        <v/>
      </c>
      <c r="V749" s="79">
        <f t="shared" si="10"/>
        <v>0</v>
      </c>
      <c r="W749" s="79" t="str">
        <f t="array" ref="W749">IF($B749="","",IF(INDEX('Your Portfolio Holdings'!$BW$7:$BW$156,match($D749,'Your Portfolio Holdings'!$B$7:$B$156,0),0)&gt;0,PRODUCT(IF(($D$5:$D$2004=$D749)*($C$5:$C$2004="Split")*($B$5:$B$2004&lt;=Dashboard!$C$54)*($B$5:$B$2004&gt;$B749),$J$5:$J$2004,1)),1))</f>
        <v/>
      </c>
      <c r="X749" s="79">
        <f t="shared" si="11"/>
        <v>0</v>
      </c>
      <c r="Y749" s="79" t="str">
        <f t="array" ref="Y749">IF($B749="","",IF(INDEX('Your Portfolio Holdings'!$BW$7:$BW$156,match($D749,'Your Portfolio Holdings'!$B$7:$B$156,0),0)&gt;0,PRODUCT(IF(($D$5:$D$2004=$D749)*($C$5:$C$2004="Split")*($B$5:$B$2004&lt;=Dashboard!$C$55)*($B$5:$B$2004&gt;$B749),$J$5:$J$2004,1)),1))</f>
        <v/>
      </c>
      <c r="Z749" s="79">
        <f t="shared" si="12"/>
        <v>0</v>
      </c>
      <c r="AA749" s="79" t="str">
        <f>IF($B748="","",IF(AND($B749&gt;Dashboard!$C$54,$B749&lt;=Dashboard!$C$55,OR($C749="Buy",$C749="Sell",$C749="Dividend",$C749="Return of capital")),MAX(AA$5:AA748)+1,0))</f>
        <v/>
      </c>
      <c r="AB749" s="79" t="str">
        <f>if($B749="","",if($L749=Dashboard!$C$3,"n/a","Currency:"&amp;$L749&amp;Dashboard!$C$3))</f>
        <v/>
      </c>
      <c r="AC749" s="88" t="str">
        <f t="shared" si="13"/>
        <v/>
      </c>
      <c r="AD749" s="89">
        <f t="shared" si="14"/>
        <v>0</v>
      </c>
      <c r="AE749" s="90">
        <f t="shared" si="15"/>
        <v>0</v>
      </c>
    </row>
    <row r="750">
      <c r="A750" s="1"/>
      <c r="B750" s="404"/>
      <c r="C750" s="405"/>
      <c r="D750" s="405"/>
      <c r="E750" s="405"/>
      <c r="F750" s="406"/>
      <c r="G750" s="44">
        <f t="shared" si="1"/>
        <v>0</v>
      </c>
      <c r="H750" s="93"/>
      <c r="I750" s="92"/>
      <c r="J750" s="95"/>
      <c r="K750" s="1"/>
      <c r="L750" s="50" t="str">
        <f t="array" ref="L750">if($B750="","",index(Setup!$C$52:$C$201,match($D750,Setup!$B$52:$B$201,0),0))</f>
        <v/>
      </c>
      <c r="M750" s="52" t="str">
        <f t="shared" si="2"/>
        <v/>
      </c>
      <c r="N750" s="58">
        <f t="shared" si="3"/>
        <v>0</v>
      </c>
      <c r="O750" s="64" t="str">
        <f t="shared" si="4"/>
        <v/>
      </c>
      <c r="P750" s="64">
        <f t="shared" si="5"/>
        <v>0</v>
      </c>
      <c r="Q750" s="64">
        <f t="shared" si="6"/>
        <v>0</v>
      </c>
      <c r="R750" s="68">
        <f t="shared" si="7"/>
        <v>0</v>
      </c>
      <c r="S750" s="68">
        <f t="shared" si="8"/>
        <v>0</v>
      </c>
      <c r="T750" s="71" t="str">
        <f t="shared" si="9"/>
        <v/>
      </c>
      <c r="U750" s="79" t="str">
        <f t="array" ref="U750">IF($B750="","",IF(INDEX('Your Portfolio Holdings'!$BW$7:$BW$156,match($D750,'Your Portfolio Holdings'!$B$7:$B$156,0),0)&gt;0,PRODUCT(IF(($D$5:$D$2004=$D750)*($C$5:$C$2004="Split")*($B$5:$B$2004&lt;=Dashboard!$C$2)*($B$5:$B$2004&gt;$B750),$J$5:$J$2004,1)),1))</f>
        <v/>
      </c>
      <c r="V750" s="79">
        <f t="shared" si="10"/>
        <v>0</v>
      </c>
      <c r="W750" s="79" t="str">
        <f t="array" ref="W750">IF($B750="","",IF(INDEX('Your Portfolio Holdings'!$BW$7:$BW$156,match($D750,'Your Portfolio Holdings'!$B$7:$B$156,0),0)&gt;0,PRODUCT(IF(($D$5:$D$2004=$D750)*($C$5:$C$2004="Split")*($B$5:$B$2004&lt;=Dashboard!$C$54)*($B$5:$B$2004&gt;$B750),$J$5:$J$2004,1)),1))</f>
        <v/>
      </c>
      <c r="X750" s="79">
        <f t="shared" si="11"/>
        <v>0</v>
      </c>
      <c r="Y750" s="79" t="str">
        <f t="array" ref="Y750">IF($B750="","",IF(INDEX('Your Portfolio Holdings'!$BW$7:$BW$156,match($D750,'Your Portfolio Holdings'!$B$7:$B$156,0),0)&gt;0,PRODUCT(IF(($D$5:$D$2004=$D750)*($C$5:$C$2004="Split")*($B$5:$B$2004&lt;=Dashboard!$C$55)*($B$5:$B$2004&gt;$B750),$J$5:$J$2004,1)),1))</f>
        <v/>
      </c>
      <c r="Z750" s="79">
        <f t="shared" si="12"/>
        <v>0</v>
      </c>
      <c r="AA750" s="79" t="str">
        <f>IF($B749="","",IF(AND($B750&gt;Dashboard!$C$54,$B750&lt;=Dashboard!$C$55,OR($C750="Buy",$C750="Sell",$C750="Dividend",$C750="Return of capital")),MAX(AA$5:AA749)+1,0))</f>
        <v/>
      </c>
      <c r="AB750" s="79" t="str">
        <f>if($B750="","",if($L750=Dashboard!$C$3,"n/a","Currency:"&amp;$L750&amp;Dashboard!$C$3))</f>
        <v/>
      </c>
      <c r="AC750" s="88" t="str">
        <f t="shared" si="13"/>
        <v/>
      </c>
      <c r="AD750" s="89">
        <f t="shared" si="14"/>
        <v>0</v>
      </c>
      <c r="AE750" s="90">
        <f t="shared" si="15"/>
        <v>0</v>
      </c>
    </row>
    <row r="751">
      <c r="A751" s="1"/>
      <c r="B751" s="404"/>
      <c r="C751" s="405"/>
      <c r="D751" s="405"/>
      <c r="E751" s="405"/>
      <c r="F751" s="406"/>
      <c r="G751" s="44">
        <f t="shared" si="1"/>
        <v>0</v>
      </c>
      <c r="H751" s="93"/>
      <c r="I751" s="92"/>
      <c r="J751" s="95"/>
      <c r="K751" s="1"/>
      <c r="L751" s="50" t="str">
        <f t="array" ref="L751">if($B751="","",index(Setup!$C$52:$C$201,match($D751,Setup!$B$52:$B$201,0),0))</f>
        <v/>
      </c>
      <c r="M751" s="52" t="str">
        <f t="shared" si="2"/>
        <v/>
      </c>
      <c r="N751" s="58">
        <f t="shared" si="3"/>
        <v>0</v>
      </c>
      <c r="O751" s="64" t="str">
        <f t="shared" si="4"/>
        <v/>
      </c>
      <c r="P751" s="64">
        <f t="shared" si="5"/>
        <v>0</v>
      </c>
      <c r="Q751" s="64">
        <f t="shared" si="6"/>
        <v>0</v>
      </c>
      <c r="R751" s="68">
        <f t="shared" si="7"/>
        <v>0</v>
      </c>
      <c r="S751" s="68">
        <f t="shared" si="8"/>
        <v>0</v>
      </c>
      <c r="T751" s="71" t="str">
        <f t="shared" si="9"/>
        <v/>
      </c>
      <c r="U751" s="79" t="str">
        <f t="array" ref="U751">IF($B751="","",IF(INDEX('Your Portfolio Holdings'!$BW$7:$BW$156,match($D751,'Your Portfolio Holdings'!$B$7:$B$156,0),0)&gt;0,PRODUCT(IF(($D$5:$D$2004=$D751)*($C$5:$C$2004="Split")*($B$5:$B$2004&lt;=Dashboard!$C$2)*($B$5:$B$2004&gt;$B751),$J$5:$J$2004,1)),1))</f>
        <v/>
      </c>
      <c r="V751" s="79">
        <f t="shared" si="10"/>
        <v>0</v>
      </c>
      <c r="W751" s="79" t="str">
        <f t="array" ref="W751">IF($B751="","",IF(INDEX('Your Portfolio Holdings'!$BW$7:$BW$156,match($D751,'Your Portfolio Holdings'!$B$7:$B$156,0),0)&gt;0,PRODUCT(IF(($D$5:$D$2004=$D751)*($C$5:$C$2004="Split")*($B$5:$B$2004&lt;=Dashboard!$C$54)*($B$5:$B$2004&gt;$B751),$J$5:$J$2004,1)),1))</f>
        <v/>
      </c>
      <c r="X751" s="79">
        <f t="shared" si="11"/>
        <v>0</v>
      </c>
      <c r="Y751" s="79" t="str">
        <f t="array" ref="Y751">IF($B751="","",IF(INDEX('Your Portfolio Holdings'!$BW$7:$BW$156,match($D751,'Your Portfolio Holdings'!$B$7:$B$156,0),0)&gt;0,PRODUCT(IF(($D$5:$D$2004=$D751)*($C$5:$C$2004="Split")*($B$5:$B$2004&lt;=Dashboard!$C$55)*($B$5:$B$2004&gt;$B751),$J$5:$J$2004,1)),1))</f>
        <v/>
      </c>
      <c r="Z751" s="79">
        <f t="shared" si="12"/>
        <v>0</v>
      </c>
      <c r="AA751" s="79" t="str">
        <f>IF($B750="","",IF(AND($B751&gt;Dashboard!$C$54,$B751&lt;=Dashboard!$C$55,OR($C751="Buy",$C751="Sell",$C751="Dividend",$C751="Return of capital")),MAX(AA$5:AA750)+1,0))</f>
        <v/>
      </c>
      <c r="AB751" s="79" t="str">
        <f>if($B751="","",if($L751=Dashboard!$C$3,"n/a","Currency:"&amp;$L751&amp;Dashboard!$C$3))</f>
        <v/>
      </c>
      <c r="AC751" s="88" t="str">
        <f t="shared" si="13"/>
        <v/>
      </c>
      <c r="AD751" s="89">
        <f t="shared" si="14"/>
        <v>0</v>
      </c>
      <c r="AE751" s="90">
        <f t="shared" si="15"/>
        <v>0</v>
      </c>
    </row>
    <row r="752">
      <c r="A752" s="1"/>
      <c r="B752" s="404"/>
      <c r="C752" s="405"/>
      <c r="D752" s="405"/>
      <c r="E752" s="405"/>
      <c r="F752" s="406"/>
      <c r="G752" s="44">
        <f t="shared" si="1"/>
        <v>0</v>
      </c>
      <c r="H752" s="93"/>
      <c r="I752" s="92"/>
      <c r="J752" s="95"/>
      <c r="K752" s="1"/>
      <c r="L752" s="50" t="str">
        <f t="array" ref="L752">if($B752="","",index(Setup!$C$52:$C$201,match($D752,Setup!$B$52:$B$201,0),0))</f>
        <v/>
      </c>
      <c r="M752" s="52" t="str">
        <f t="shared" si="2"/>
        <v/>
      </c>
      <c r="N752" s="58">
        <f t="shared" si="3"/>
        <v>0</v>
      </c>
      <c r="O752" s="64" t="str">
        <f t="shared" si="4"/>
        <v/>
      </c>
      <c r="P752" s="64">
        <f t="shared" si="5"/>
        <v>0</v>
      </c>
      <c r="Q752" s="64">
        <f t="shared" si="6"/>
        <v>0</v>
      </c>
      <c r="R752" s="68">
        <f t="shared" si="7"/>
        <v>0</v>
      </c>
      <c r="S752" s="68">
        <f t="shared" si="8"/>
        <v>0</v>
      </c>
      <c r="T752" s="71" t="str">
        <f t="shared" si="9"/>
        <v/>
      </c>
      <c r="U752" s="79" t="str">
        <f t="array" ref="U752">IF($B752="","",IF(INDEX('Your Portfolio Holdings'!$BW$7:$BW$156,match($D752,'Your Portfolio Holdings'!$B$7:$B$156,0),0)&gt;0,PRODUCT(IF(($D$5:$D$2004=$D752)*($C$5:$C$2004="Split")*($B$5:$B$2004&lt;=Dashboard!$C$2)*($B$5:$B$2004&gt;$B752),$J$5:$J$2004,1)),1))</f>
        <v/>
      </c>
      <c r="V752" s="79">
        <f t="shared" si="10"/>
        <v>0</v>
      </c>
      <c r="W752" s="79" t="str">
        <f t="array" ref="W752">IF($B752="","",IF(INDEX('Your Portfolio Holdings'!$BW$7:$BW$156,match($D752,'Your Portfolio Holdings'!$B$7:$B$156,0),0)&gt;0,PRODUCT(IF(($D$5:$D$2004=$D752)*($C$5:$C$2004="Split")*($B$5:$B$2004&lt;=Dashboard!$C$54)*($B$5:$B$2004&gt;$B752),$J$5:$J$2004,1)),1))</f>
        <v/>
      </c>
      <c r="X752" s="79">
        <f t="shared" si="11"/>
        <v>0</v>
      </c>
      <c r="Y752" s="79" t="str">
        <f t="array" ref="Y752">IF($B752="","",IF(INDEX('Your Portfolio Holdings'!$BW$7:$BW$156,match($D752,'Your Portfolio Holdings'!$B$7:$B$156,0),0)&gt;0,PRODUCT(IF(($D$5:$D$2004=$D752)*($C$5:$C$2004="Split")*($B$5:$B$2004&lt;=Dashboard!$C$55)*($B$5:$B$2004&gt;$B752),$J$5:$J$2004,1)),1))</f>
        <v/>
      </c>
      <c r="Z752" s="79">
        <f t="shared" si="12"/>
        <v>0</v>
      </c>
      <c r="AA752" s="79" t="str">
        <f>IF($B751="","",IF(AND($B752&gt;Dashboard!$C$54,$B752&lt;=Dashboard!$C$55,OR($C752="Buy",$C752="Sell",$C752="Dividend",$C752="Return of capital")),MAX(AA$5:AA751)+1,0))</f>
        <v/>
      </c>
      <c r="AB752" s="79" t="str">
        <f>if($B752="","",if($L752=Dashboard!$C$3,"n/a","Currency:"&amp;$L752&amp;Dashboard!$C$3))</f>
        <v/>
      </c>
      <c r="AC752" s="88" t="str">
        <f t="shared" si="13"/>
        <v/>
      </c>
      <c r="AD752" s="89">
        <f t="shared" si="14"/>
        <v>0</v>
      </c>
      <c r="AE752" s="90">
        <f t="shared" si="15"/>
        <v>0</v>
      </c>
    </row>
    <row r="753">
      <c r="A753" s="1"/>
      <c r="B753" s="404"/>
      <c r="C753" s="405"/>
      <c r="D753" s="405"/>
      <c r="E753" s="405"/>
      <c r="F753" s="406"/>
      <c r="G753" s="44">
        <f t="shared" si="1"/>
        <v>0</v>
      </c>
      <c r="H753" s="93"/>
      <c r="I753" s="92"/>
      <c r="J753" s="95"/>
      <c r="K753" s="1"/>
      <c r="L753" s="50" t="str">
        <f t="array" ref="L753">if($B753="","",index(Setup!$C$52:$C$201,match($D753,Setup!$B$52:$B$201,0),0))</f>
        <v/>
      </c>
      <c r="M753" s="52" t="str">
        <f t="shared" si="2"/>
        <v/>
      </c>
      <c r="N753" s="58">
        <f t="shared" si="3"/>
        <v>0</v>
      </c>
      <c r="O753" s="64" t="str">
        <f t="shared" si="4"/>
        <v/>
      </c>
      <c r="P753" s="64">
        <f t="shared" si="5"/>
        <v>0</v>
      </c>
      <c r="Q753" s="64">
        <f t="shared" si="6"/>
        <v>0</v>
      </c>
      <c r="R753" s="68">
        <f t="shared" si="7"/>
        <v>0</v>
      </c>
      <c r="S753" s="68">
        <f t="shared" si="8"/>
        <v>0</v>
      </c>
      <c r="T753" s="71" t="str">
        <f t="shared" si="9"/>
        <v/>
      </c>
      <c r="U753" s="79" t="str">
        <f t="array" ref="U753">IF($B753="","",IF(INDEX('Your Portfolio Holdings'!$BW$7:$BW$156,match($D753,'Your Portfolio Holdings'!$B$7:$B$156,0),0)&gt;0,PRODUCT(IF(($D$5:$D$2004=$D753)*($C$5:$C$2004="Split")*($B$5:$B$2004&lt;=Dashboard!$C$2)*($B$5:$B$2004&gt;$B753),$J$5:$J$2004,1)),1))</f>
        <v/>
      </c>
      <c r="V753" s="79">
        <f t="shared" si="10"/>
        <v>0</v>
      </c>
      <c r="W753" s="79" t="str">
        <f t="array" ref="W753">IF($B753="","",IF(INDEX('Your Portfolio Holdings'!$BW$7:$BW$156,match($D753,'Your Portfolio Holdings'!$B$7:$B$156,0),0)&gt;0,PRODUCT(IF(($D$5:$D$2004=$D753)*($C$5:$C$2004="Split")*($B$5:$B$2004&lt;=Dashboard!$C$54)*($B$5:$B$2004&gt;$B753),$J$5:$J$2004,1)),1))</f>
        <v/>
      </c>
      <c r="X753" s="79">
        <f t="shared" si="11"/>
        <v>0</v>
      </c>
      <c r="Y753" s="79" t="str">
        <f t="array" ref="Y753">IF($B753="","",IF(INDEX('Your Portfolio Holdings'!$BW$7:$BW$156,match($D753,'Your Portfolio Holdings'!$B$7:$B$156,0),0)&gt;0,PRODUCT(IF(($D$5:$D$2004=$D753)*($C$5:$C$2004="Split")*($B$5:$B$2004&lt;=Dashboard!$C$55)*($B$5:$B$2004&gt;$B753),$J$5:$J$2004,1)),1))</f>
        <v/>
      </c>
      <c r="Z753" s="79">
        <f t="shared" si="12"/>
        <v>0</v>
      </c>
      <c r="AA753" s="79" t="str">
        <f>IF($B752="","",IF(AND($B753&gt;Dashboard!$C$54,$B753&lt;=Dashboard!$C$55,OR($C753="Buy",$C753="Sell",$C753="Dividend",$C753="Return of capital")),MAX(AA$5:AA752)+1,0))</f>
        <v/>
      </c>
      <c r="AB753" s="79" t="str">
        <f>if($B753="","",if($L753=Dashboard!$C$3,"n/a","Currency:"&amp;$L753&amp;Dashboard!$C$3))</f>
        <v/>
      </c>
      <c r="AC753" s="88" t="str">
        <f t="shared" si="13"/>
        <v/>
      </c>
      <c r="AD753" s="89">
        <f t="shared" si="14"/>
        <v>0</v>
      </c>
      <c r="AE753" s="90">
        <f t="shared" si="15"/>
        <v>0</v>
      </c>
    </row>
    <row r="754">
      <c r="A754" s="1"/>
      <c r="B754" s="404"/>
      <c r="C754" s="405"/>
      <c r="D754" s="405"/>
      <c r="E754" s="405"/>
      <c r="F754" s="406"/>
      <c r="G754" s="44">
        <f t="shared" si="1"/>
        <v>0</v>
      </c>
      <c r="H754" s="93"/>
      <c r="I754" s="92"/>
      <c r="J754" s="95"/>
      <c r="K754" s="1"/>
      <c r="L754" s="50" t="str">
        <f t="array" ref="L754">if($B754="","",index(Setup!$C$52:$C$201,match($D754,Setup!$B$52:$B$201,0),0))</f>
        <v/>
      </c>
      <c r="M754" s="52" t="str">
        <f t="shared" si="2"/>
        <v/>
      </c>
      <c r="N754" s="58">
        <f t="shared" si="3"/>
        <v>0</v>
      </c>
      <c r="O754" s="64" t="str">
        <f t="shared" si="4"/>
        <v/>
      </c>
      <c r="P754" s="64">
        <f t="shared" si="5"/>
        <v>0</v>
      </c>
      <c r="Q754" s="64">
        <f t="shared" si="6"/>
        <v>0</v>
      </c>
      <c r="R754" s="68">
        <f t="shared" si="7"/>
        <v>0</v>
      </c>
      <c r="S754" s="68">
        <f t="shared" si="8"/>
        <v>0</v>
      </c>
      <c r="T754" s="71" t="str">
        <f t="shared" si="9"/>
        <v/>
      </c>
      <c r="U754" s="79" t="str">
        <f t="array" ref="U754">IF($B754="","",IF(INDEX('Your Portfolio Holdings'!$BW$7:$BW$156,match($D754,'Your Portfolio Holdings'!$B$7:$B$156,0),0)&gt;0,PRODUCT(IF(($D$5:$D$2004=$D754)*($C$5:$C$2004="Split")*($B$5:$B$2004&lt;=Dashboard!$C$2)*($B$5:$B$2004&gt;$B754),$J$5:$J$2004,1)),1))</f>
        <v/>
      </c>
      <c r="V754" s="79">
        <f t="shared" si="10"/>
        <v>0</v>
      </c>
      <c r="W754" s="79" t="str">
        <f t="array" ref="W754">IF($B754="","",IF(INDEX('Your Portfolio Holdings'!$BW$7:$BW$156,match($D754,'Your Portfolio Holdings'!$B$7:$B$156,0),0)&gt;0,PRODUCT(IF(($D$5:$D$2004=$D754)*($C$5:$C$2004="Split")*($B$5:$B$2004&lt;=Dashboard!$C$54)*($B$5:$B$2004&gt;$B754),$J$5:$J$2004,1)),1))</f>
        <v/>
      </c>
      <c r="X754" s="79">
        <f t="shared" si="11"/>
        <v>0</v>
      </c>
      <c r="Y754" s="79" t="str">
        <f t="array" ref="Y754">IF($B754="","",IF(INDEX('Your Portfolio Holdings'!$BW$7:$BW$156,match($D754,'Your Portfolio Holdings'!$B$7:$B$156,0),0)&gt;0,PRODUCT(IF(($D$5:$D$2004=$D754)*($C$5:$C$2004="Split")*($B$5:$B$2004&lt;=Dashboard!$C$55)*($B$5:$B$2004&gt;$B754),$J$5:$J$2004,1)),1))</f>
        <v/>
      </c>
      <c r="Z754" s="79">
        <f t="shared" si="12"/>
        <v>0</v>
      </c>
      <c r="AA754" s="79" t="str">
        <f>IF($B753="","",IF(AND($B754&gt;Dashboard!$C$54,$B754&lt;=Dashboard!$C$55,OR($C754="Buy",$C754="Sell",$C754="Dividend",$C754="Return of capital")),MAX(AA$5:AA753)+1,0))</f>
        <v/>
      </c>
      <c r="AB754" s="79" t="str">
        <f>if($B754="","",if($L754=Dashboard!$C$3,"n/a","Currency:"&amp;$L754&amp;Dashboard!$C$3))</f>
        <v/>
      </c>
      <c r="AC754" s="88" t="str">
        <f t="shared" si="13"/>
        <v/>
      </c>
      <c r="AD754" s="89">
        <f t="shared" si="14"/>
        <v>0</v>
      </c>
      <c r="AE754" s="90">
        <f t="shared" si="15"/>
        <v>0</v>
      </c>
    </row>
    <row r="755">
      <c r="A755" s="1"/>
      <c r="B755" s="404"/>
      <c r="C755" s="405"/>
      <c r="D755" s="405"/>
      <c r="E755" s="405"/>
      <c r="F755" s="406"/>
      <c r="G755" s="44">
        <f t="shared" si="1"/>
        <v>0</v>
      </c>
      <c r="H755" s="93"/>
      <c r="I755" s="92"/>
      <c r="J755" s="95"/>
      <c r="K755" s="1"/>
      <c r="L755" s="50" t="str">
        <f t="array" ref="L755">if($B755="","",index(Setup!$C$52:$C$201,match($D755,Setup!$B$52:$B$201,0),0))</f>
        <v/>
      </c>
      <c r="M755" s="52" t="str">
        <f t="shared" si="2"/>
        <v/>
      </c>
      <c r="N755" s="58">
        <f t="shared" si="3"/>
        <v>0</v>
      </c>
      <c r="O755" s="64" t="str">
        <f t="shared" si="4"/>
        <v/>
      </c>
      <c r="P755" s="64">
        <f t="shared" si="5"/>
        <v>0</v>
      </c>
      <c r="Q755" s="64">
        <f t="shared" si="6"/>
        <v>0</v>
      </c>
      <c r="R755" s="68">
        <f t="shared" si="7"/>
        <v>0</v>
      </c>
      <c r="S755" s="68">
        <f t="shared" si="8"/>
        <v>0</v>
      </c>
      <c r="T755" s="71" t="str">
        <f t="shared" si="9"/>
        <v/>
      </c>
      <c r="U755" s="79" t="str">
        <f t="array" ref="U755">IF($B755="","",IF(INDEX('Your Portfolio Holdings'!$BW$7:$BW$156,match($D755,'Your Portfolio Holdings'!$B$7:$B$156,0),0)&gt;0,PRODUCT(IF(($D$5:$D$2004=$D755)*($C$5:$C$2004="Split")*($B$5:$B$2004&lt;=Dashboard!$C$2)*($B$5:$B$2004&gt;$B755),$J$5:$J$2004,1)),1))</f>
        <v/>
      </c>
      <c r="V755" s="79">
        <f t="shared" si="10"/>
        <v>0</v>
      </c>
      <c r="W755" s="79" t="str">
        <f t="array" ref="W755">IF($B755="","",IF(INDEX('Your Portfolio Holdings'!$BW$7:$BW$156,match($D755,'Your Portfolio Holdings'!$B$7:$B$156,0),0)&gt;0,PRODUCT(IF(($D$5:$D$2004=$D755)*($C$5:$C$2004="Split")*($B$5:$B$2004&lt;=Dashboard!$C$54)*($B$5:$B$2004&gt;$B755),$J$5:$J$2004,1)),1))</f>
        <v/>
      </c>
      <c r="X755" s="79">
        <f t="shared" si="11"/>
        <v>0</v>
      </c>
      <c r="Y755" s="79" t="str">
        <f t="array" ref="Y755">IF($B755="","",IF(INDEX('Your Portfolio Holdings'!$BW$7:$BW$156,match($D755,'Your Portfolio Holdings'!$B$7:$B$156,0),0)&gt;0,PRODUCT(IF(($D$5:$D$2004=$D755)*($C$5:$C$2004="Split")*($B$5:$B$2004&lt;=Dashboard!$C$55)*($B$5:$B$2004&gt;$B755),$J$5:$J$2004,1)),1))</f>
        <v/>
      </c>
      <c r="Z755" s="79">
        <f t="shared" si="12"/>
        <v>0</v>
      </c>
      <c r="AA755" s="79" t="str">
        <f>IF($B754="","",IF(AND($B755&gt;Dashboard!$C$54,$B755&lt;=Dashboard!$C$55,OR($C755="Buy",$C755="Sell",$C755="Dividend",$C755="Return of capital")),MAX(AA$5:AA754)+1,0))</f>
        <v/>
      </c>
      <c r="AB755" s="79" t="str">
        <f>if($B755="","",if($L755=Dashboard!$C$3,"n/a","Currency:"&amp;$L755&amp;Dashboard!$C$3))</f>
        <v/>
      </c>
      <c r="AC755" s="88" t="str">
        <f t="shared" si="13"/>
        <v/>
      </c>
      <c r="AD755" s="89">
        <f t="shared" si="14"/>
        <v>0</v>
      </c>
      <c r="AE755" s="90">
        <f t="shared" si="15"/>
        <v>0</v>
      </c>
    </row>
    <row r="756">
      <c r="A756" s="1"/>
      <c r="B756" s="404"/>
      <c r="C756" s="405"/>
      <c r="D756" s="405"/>
      <c r="E756" s="405"/>
      <c r="F756" s="406"/>
      <c r="G756" s="44">
        <f t="shared" si="1"/>
        <v>0</v>
      </c>
      <c r="H756" s="93"/>
      <c r="I756" s="92"/>
      <c r="J756" s="95"/>
      <c r="K756" s="1"/>
      <c r="L756" s="50" t="str">
        <f t="array" ref="L756">if($B756="","",index(Setup!$C$52:$C$201,match($D756,Setup!$B$52:$B$201,0),0))</f>
        <v/>
      </c>
      <c r="M756" s="52" t="str">
        <f t="shared" si="2"/>
        <v/>
      </c>
      <c r="N756" s="58">
        <f t="shared" si="3"/>
        <v>0</v>
      </c>
      <c r="O756" s="64" t="str">
        <f t="shared" si="4"/>
        <v/>
      </c>
      <c r="P756" s="64">
        <f t="shared" si="5"/>
        <v>0</v>
      </c>
      <c r="Q756" s="64">
        <f t="shared" si="6"/>
        <v>0</v>
      </c>
      <c r="R756" s="68">
        <f t="shared" si="7"/>
        <v>0</v>
      </c>
      <c r="S756" s="68">
        <f t="shared" si="8"/>
        <v>0</v>
      </c>
      <c r="T756" s="71" t="str">
        <f t="shared" si="9"/>
        <v/>
      </c>
      <c r="U756" s="79" t="str">
        <f t="array" ref="U756">IF($B756="","",IF(INDEX('Your Portfolio Holdings'!$BW$7:$BW$156,match($D756,'Your Portfolio Holdings'!$B$7:$B$156,0),0)&gt;0,PRODUCT(IF(($D$5:$D$2004=$D756)*($C$5:$C$2004="Split")*($B$5:$B$2004&lt;=Dashboard!$C$2)*($B$5:$B$2004&gt;$B756),$J$5:$J$2004,1)),1))</f>
        <v/>
      </c>
      <c r="V756" s="79">
        <f t="shared" si="10"/>
        <v>0</v>
      </c>
      <c r="W756" s="79" t="str">
        <f t="array" ref="W756">IF($B756="","",IF(INDEX('Your Portfolio Holdings'!$BW$7:$BW$156,match($D756,'Your Portfolio Holdings'!$B$7:$B$156,0),0)&gt;0,PRODUCT(IF(($D$5:$D$2004=$D756)*($C$5:$C$2004="Split")*($B$5:$B$2004&lt;=Dashboard!$C$54)*($B$5:$B$2004&gt;$B756),$J$5:$J$2004,1)),1))</f>
        <v/>
      </c>
      <c r="X756" s="79">
        <f t="shared" si="11"/>
        <v>0</v>
      </c>
      <c r="Y756" s="79" t="str">
        <f t="array" ref="Y756">IF($B756="","",IF(INDEX('Your Portfolio Holdings'!$BW$7:$BW$156,match($D756,'Your Portfolio Holdings'!$B$7:$B$156,0),0)&gt;0,PRODUCT(IF(($D$5:$D$2004=$D756)*($C$5:$C$2004="Split")*($B$5:$B$2004&lt;=Dashboard!$C$55)*($B$5:$B$2004&gt;$B756),$J$5:$J$2004,1)),1))</f>
        <v/>
      </c>
      <c r="Z756" s="79">
        <f t="shared" si="12"/>
        <v>0</v>
      </c>
      <c r="AA756" s="79" t="str">
        <f>IF($B755="","",IF(AND($B756&gt;Dashboard!$C$54,$B756&lt;=Dashboard!$C$55,OR($C756="Buy",$C756="Sell",$C756="Dividend",$C756="Return of capital")),MAX(AA$5:AA755)+1,0))</f>
        <v/>
      </c>
      <c r="AB756" s="79" t="str">
        <f>if($B756="","",if($L756=Dashboard!$C$3,"n/a","Currency:"&amp;$L756&amp;Dashboard!$C$3))</f>
        <v/>
      </c>
      <c r="AC756" s="88" t="str">
        <f t="shared" si="13"/>
        <v/>
      </c>
      <c r="AD756" s="89">
        <f t="shared" si="14"/>
        <v>0</v>
      </c>
      <c r="AE756" s="90">
        <f t="shared" si="15"/>
        <v>0</v>
      </c>
    </row>
    <row r="757">
      <c r="A757" s="1"/>
      <c r="B757" s="404"/>
      <c r="C757" s="405"/>
      <c r="D757" s="405"/>
      <c r="E757" s="405"/>
      <c r="F757" s="406"/>
      <c r="G757" s="44">
        <f t="shared" si="1"/>
        <v>0</v>
      </c>
      <c r="H757" s="93"/>
      <c r="I757" s="92"/>
      <c r="J757" s="95"/>
      <c r="K757" s="1"/>
      <c r="L757" s="50" t="str">
        <f t="array" ref="L757">if($B757="","",index(Setup!$C$52:$C$201,match($D757,Setup!$B$52:$B$201,0),0))</f>
        <v/>
      </c>
      <c r="M757" s="52" t="str">
        <f t="shared" si="2"/>
        <v/>
      </c>
      <c r="N757" s="58">
        <f t="shared" si="3"/>
        <v>0</v>
      </c>
      <c r="O757" s="64" t="str">
        <f t="shared" si="4"/>
        <v/>
      </c>
      <c r="P757" s="64">
        <f t="shared" si="5"/>
        <v>0</v>
      </c>
      <c r="Q757" s="64">
        <f t="shared" si="6"/>
        <v>0</v>
      </c>
      <c r="R757" s="68">
        <f t="shared" si="7"/>
        <v>0</v>
      </c>
      <c r="S757" s="68">
        <f t="shared" si="8"/>
        <v>0</v>
      </c>
      <c r="T757" s="71" t="str">
        <f t="shared" si="9"/>
        <v/>
      </c>
      <c r="U757" s="79" t="str">
        <f t="array" ref="U757">IF($B757="","",IF(INDEX('Your Portfolio Holdings'!$BW$7:$BW$156,match($D757,'Your Portfolio Holdings'!$B$7:$B$156,0),0)&gt;0,PRODUCT(IF(($D$5:$D$2004=$D757)*($C$5:$C$2004="Split")*($B$5:$B$2004&lt;=Dashboard!$C$2)*($B$5:$B$2004&gt;$B757),$J$5:$J$2004,1)),1))</f>
        <v/>
      </c>
      <c r="V757" s="79">
        <f t="shared" si="10"/>
        <v>0</v>
      </c>
      <c r="W757" s="79" t="str">
        <f t="array" ref="W757">IF($B757="","",IF(INDEX('Your Portfolio Holdings'!$BW$7:$BW$156,match($D757,'Your Portfolio Holdings'!$B$7:$B$156,0),0)&gt;0,PRODUCT(IF(($D$5:$D$2004=$D757)*($C$5:$C$2004="Split")*($B$5:$B$2004&lt;=Dashboard!$C$54)*($B$5:$B$2004&gt;$B757),$J$5:$J$2004,1)),1))</f>
        <v/>
      </c>
      <c r="X757" s="79">
        <f t="shared" si="11"/>
        <v>0</v>
      </c>
      <c r="Y757" s="79" t="str">
        <f t="array" ref="Y757">IF($B757="","",IF(INDEX('Your Portfolio Holdings'!$BW$7:$BW$156,match($D757,'Your Portfolio Holdings'!$B$7:$B$156,0),0)&gt;0,PRODUCT(IF(($D$5:$D$2004=$D757)*($C$5:$C$2004="Split")*($B$5:$B$2004&lt;=Dashboard!$C$55)*($B$5:$B$2004&gt;$B757),$J$5:$J$2004,1)),1))</f>
        <v/>
      </c>
      <c r="Z757" s="79">
        <f t="shared" si="12"/>
        <v>0</v>
      </c>
      <c r="AA757" s="79" t="str">
        <f>IF($B756="","",IF(AND($B757&gt;Dashboard!$C$54,$B757&lt;=Dashboard!$C$55,OR($C757="Buy",$C757="Sell",$C757="Dividend",$C757="Return of capital")),MAX(AA$5:AA756)+1,0))</f>
        <v/>
      </c>
      <c r="AB757" s="79" t="str">
        <f>if($B757="","",if($L757=Dashboard!$C$3,"n/a","Currency:"&amp;$L757&amp;Dashboard!$C$3))</f>
        <v/>
      </c>
      <c r="AC757" s="88" t="str">
        <f t="shared" si="13"/>
        <v/>
      </c>
      <c r="AD757" s="89">
        <f t="shared" si="14"/>
        <v>0</v>
      </c>
      <c r="AE757" s="90">
        <f t="shared" si="15"/>
        <v>0</v>
      </c>
    </row>
    <row r="758">
      <c r="A758" s="1"/>
      <c r="B758" s="404"/>
      <c r="C758" s="405"/>
      <c r="D758" s="405"/>
      <c r="E758" s="405"/>
      <c r="F758" s="406"/>
      <c r="G758" s="44">
        <f t="shared" si="1"/>
        <v>0</v>
      </c>
      <c r="H758" s="93"/>
      <c r="I758" s="92"/>
      <c r="J758" s="95"/>
      <c r="K758" s="1"/>
      <c r="L758" s="50" t="str">
        <f t="array" ref="L758">if($B758="","",index(Setup!$C$52:$C$201,match($D758,Setup!$B$52:$B$201,0),0))</f>
        <v/>
      </c>
      <c r="M758" s="52" t="str">
        <f t="shared" si="2"/>
        <v/>
      </c>
      <c r="N758" s="58">
        <f t="shared" si="3"/>
        <v>0</v>
      </c>
      <c r="O758" s="64" t="str">
        <f t="shared" si="4"/>
        <v/>
      </c>
      <c r="P758" s="64">
        <f t="shared" si="5"/>
        <v>0</v>
      </c>
      <c r="Q758" s="64">
        <f t="shared" si="6"/>
        <v>0</v>
      </c>
      <c r="R758" s="68">
        <f t="shared" si="7"/>
        <v>0</v>
      </c>
      <c r="S758" s="68">
        <f t="shared" si="8"/>
        <v>0</v>
      </c>
      <c r="T758" s="71" t="str">
        <f t="shared" si="9"/>
        <v/>
      </c>
      <c r="U758" s="79" t="str">
        <f t="array" ref="U758">IF($B758="","",IF(INDEX('Your Portfolio Holdings'!$BW$7:$BW$156,match($D758,'Your Portfolio Holdings'!$B$7:$B$156,0),0)&gt;0,PRODUCT(IF(($D$5:$D$2004=$D758)*($C$5:$C$2004="Split")*($B$5:$B$2004&lt;=Dashboard!$C$2)*($B$5:$B$2004&gt;$B758),$J$5:$J$2004,1)),1))</f>
        <v/>
      </c>
      <c r="V758" s="79">
        <f t="shared" si="10"/>
        <v>0</v>
      </c>
      <c r="W758" s="79" t="str">
        <f t="array" ref="W758">IF($B758="","",IF(INDEX('Your Portfolio Holdings'!$BW$7:$BW$156,match($D758,'Your Portfolio Holdings'!$B$7:$B$156,0),0)&gt;0,PRODUCT(IF(($D$5:$D$2004=$D758)*($C$5:$C$2004="Split")*($B$5:$B$2004&lt;=Dashboard!$C$54)*($B$5:$B$2004&gt;$B758),$J$5:$J$2004,1)),1))</f>
        <v/>
      </c>
      <c r="X758" s="79">
        <f t="shared" si="11"/>
        <v>0</v>
      </c>
      <c r="Y758" s="79" t="str">
        <f t="array" ref="Y758">IF($B758="","",IF(INDEX('Your Portfolio Holdings'!$BW$7:$BW$156,match($D758,'Your Portfolio Holdings'!$B$7:$B$156,0),0)&gt;0,PRODUCT(IF(($D$5:$D$2004=$D758)*($C$5:$C$2004="Split")*($B$5:$B$2004&lt;=Dashboard!$C$55)*($B$5:$B$2004&gt;$B758),$J$5:$J$2004,1)),1))</f>
        <v/>
      </c>
      <c r="Z758" s="79">
        <f t="shared" si="12"/>
        <v>0</v>
      </c>
      <c r="AA758" s="79" t="str">
        <f>IF($B757="","",IF(AND($B758&gt;Dashboard!$C$54,$B758&lt;=Dashboard!$C$55,OR($C758="Buy",$C758="Sell",$C758="Dividend",$C758="Return of capital")),MAX(AA$5:AA757)+1,0))</f>
        <v/>
      </c>
      <c r="AB758" s="79" t="str">
        <f>if($B758="","",if($L758=Dashboard!$C$3,"n/a","Currency:"&amp;$L758&amp;Dashboard!$C$3))</f>
        <v/>
      </c>
      <c r="AC758" s="88" t="str">
        <f t="shared" si="13"/>
        <v/>
      </c>
      <c r="AD758" s="89">
        <f t="shared" si="14"/>
        <v>0</v>
      </c>
      <c r="AE758" s="90">
        <f t="shared" si="15"/>
        <v>0</v>
      </c>
    </row>
    <row r="759">
      <c r="A759" s="1"/>
      <c r="B759" s="404"/>
      <c r="C759" s="405"/>
      <c r="D759" s="405"/>
      <c r="E759" s="405"/>
      <c r="F759" s="406"/>
      <c r="G759" s="44">
        <f t="shared" si="1"/>
        <v>0</v>
      </c>
      <c r="H759" s="93"/>
      <c r="I759" s="92"/>
      <c r="J759" s="95"/>
      <c r="K759" s="1"/>
      <c r="L759" s="50" t="str">
        <f t="array" ref="L759">if($B759="","",index(Setup!$C$52:$C$201,match($D759,Setup!$B$52:$B$201,0),0))</f>
        <v/>
      </c>
      <c r="M759" s="52" t="str">
        <f t="shared" si="2"/>
        <v/>
      </c>
      <c r="N759" s="58">
        <f t="shared" si="3"/>
        <v>0</v>
      </c>
      <c r="O759" s="64" t="str">
        <f t="shared" si="4"/>
        <v/>
      </c>
      <c r="P759" s="64">
        <f t="shared" si="5"/>
        <v>0</v>
      </c>
      <c r="Q759" s="64">
        <f t="shared" si="6"/>
        <v>0</v>
      </c>
      <c r="R759" s="68">
        <f t="shared" si="7"/>
        <v>0</v>
      </c>
      <c r="S759" s="68">
        <f t="shared" si="8"/>
        <v>0</v>
      </c>
      <c r="T759" s="71" t="str">
        <f t="shared" si="9"/>
        <v/>
      </c>
      <c r="U759" s="79" t="str">
        <f t="array" ref="U759">IF($B759="","",IF(INDEX('Your Portfolio Holdings'!$BW$7:$BW$156,match($D759,'Your Portfolio Holdings'!$B$7:$B$156,0),0)&gt;0,PRODUCT(IF(($D$5:$D$2004=$D759)*($C$5:$C$2004="Split")*($B$5:$B$2004&lt;=Dashboard!$C$2)*($B$5:$B$2004&gt;$B759),$J$5:$J$2004,1)),1))</f>
        <v/>
      </c>
      <c r="V759" s="79">
        <f t="shared" si="10"/>
        <v>0</v>
      </c>
      <c r="W759" s="79" t="str">
        <f t="array" ref="W759">IF($B759="","",IF(INDEX('Your Portfolio Holdings'!$BW$7:$BW$156,match($D759,'Your Portfolio Holdings'!$B$7:$B$156,0),0)&gt;0,PRODUCT(IF(($D$5:$D$2004=$D759)*($C$5:$C$2004="Split")*($B$5:$B$2004&lt;=Dashboard!$C$54)*($B$5:$B$2004&gt;$B759),$J$5:$J$2004,1)),1))</f>
        <v/>
      </c>
      <c r="X759" s="79">
        <f t="shared" si="11"/>
        <v>0</v>
      </c>
      <c r="Y759" s="79" t="str">
        <f t="array" ref="Y759">IF($B759="","",IF(INDEX('Your Portfolio Holdings'!$BW$7:$BW$156,match($D759,'Your Portfolio Holdings'!$B$7:$B$156,0),0)&gt;0,PRODUCT(IF(($D$5:$D$2004=$D759)*($C$5:$C$2004="Split")*($B$5:$B$2004&lt;=Dashboard!$C$55)*($B$5:$B$2004&gt;$B759),$J$5:$J$2004,1)),1))</f>
        <v/>
      </c>
      <c r="Z759" s="79">
        <f t="shared" si="12"/>
        <v>0</v>
      </c>
      <c r="AA759" s="79" t="str">
        <f>IF($B758="","",IF(AND($B759&gt;Dashboard!$C$54,$B759&lt;=Dashboard!$C$55,OR($C759="Buy",$C759="Sell",$C759="Dividend",$C759="Return of capital")),MAX(AA$5:AA758)+1,0))</f>
        <v/>
      </c>
      <c r="AB759" s="79" t="str">
        <f>if($B759="","",if($L759=Dashboard!$C$3,"n/a","Currency:"&amp;$L759&amp;Dashboard!$C$3))</f>
        <v/>
      </c>
      <c r="AC759" s="88" t="str">
        <f t="shared" si="13"/>
        <v/>
      </c>
      <c r="AD759" s="89">
        <f t="shared" si="14"/>
        <v>0</v>
      </c>
      <c r="AE759" s="90">
        <f t="shared" si="15"/>
        <v>0</v>
      </c>
    </row>
    <row r="760">
      <c r="A760" s="1"/>
      <c r="B760" s="404"/>
      <c r="C760" s="405"/>
      <c r="D760" s="405"/>
      <c r="E760" s="405"/>
      <c r="F760" s="406"/>
      <c r="G760" s="44">
        <f t="shared" si="1"/>
        <v>0</v>
      </c>
      <c r="H760" s="93"/>
      <c r="I760" s="92"/>
      <c r="J760" s="95"/>
      <c r="K760" s="1"/>
      <c r="L760" s="50" t="str">
        <f t="array" ref="L760">if($B760="","",index(Setup!$C$52:$C$201,match($D760,Setup!$B$52:$B$201,0),0))</f>
        <v/>
      </c>
      <c r="M760" s="52" t="str">
        <f t="shared" si="2"/>
        <v/>
      </c>
      <c r="N760" s="58">
        <f t="shared" si="3"/>
        <v>0</v>
      </c>
      <c r="O760" s="64" t="str">
        <f t="shared" si="4"/>
        <v/>
      </c>
      <c r="P760" s="64">
        <f t="shared" si="5"/>
        <v>0</v>
      </c>
      <c r="Q760" s="64">
        <f t="shared" si="6"/>
        <v>0</v>
      </c>
      <c r="R760" s="68">
        <f t="shared" si="7"/>
        <v>0</v>
      </c>
      <c r="S760" s="68">
        <f t="shared" si="8"/>
        <v>0</v>
      </c>
      <c r="T760" s="71" t="str">
        <f t="shared" si="9"/>
        <v/>
      </c>
      <c r="U760" s="79" t="str">
        <f t="array" ref="U760">IF($B760="","",IF(INDEX('Your Portfolio Holdings'!$BW$7:$BW$156,match($D760,'Your Portfolio Holdings'!$B$7:$B$156,0),0)&gt;0,PRODUCT(IF(($D$5:$D$2004=$D760)*($C$5:$C$2004="Split")*($B$5:$B$2004&lt;=Dashboard!$C$2)*($B$5:$B$2004&gt;$B760),$J$5:$J$2004,1)),1))</f>
        <v/>
      </c>
      <c r="V760" s="79">
        <f t="shared" si="10"/>
        <v>0</v>
      </c>
      <c r="W760" s="79" t="str">
        <f t="array" ref="W760">IF($B760="","",IF(INDEX('Your Portfolio Holdings'!$BW$7:$BW$156,match($D760,'Your Portfolio Holdings'!$B$7:$B$156,0),0)&gt;0,PRODUCT(IF(($D$5:$D$2004=$D760)*($C$5:$C$2004="Split")*($B$5:$B$2004&lt;=Dashboard!$C$54)*($B$5:$B$2004&gt;$B760),$J$5:$J$2004,1)),1))</f>
        <v/>
      </c>
      <c r="X760" s="79">
        <f t="shared" si="11"/>
        <v>0</v>
      </c>
      <c r="Y760" s="79" t="str">
        <f t="array" ref="Y760">IF($B760="","",IF(INDEX('Your Portfolio Holdings'!$BW$7:$BW$156,match($D760,'Your Portfolio Holdings'!$B$7:$B$156,0),0)&gt;0,PRODUCT(IF(($D$5:$D$2004=$D760)*($C$5:$C$2004="Split")*($B$5:$B$2004&lt;=Dashboard!$C$55)*($B$5:$B$2004&gt;$B760),$J$5:$J$2004,1)),1))</f>
        <v/>
      </c>
      <c r="Z760" s="79">
        <f t="shared" si="12"/>
        <v>0</v>
      </c>
      <c r="AA760" s="79" t="str">
        <f>IF($B759="","",IF(AND($B760&gt;Dashboard!$C$54,$B760&lt;=Dashboard!$C$55,OR($C760="Buy",$C760="Sell",$C760="Dividend",$C760="Return of capital")),MAX(AA$5:AA759)+1,0))</f>
        <v/>
      </c>
      <c r="AB760" s="79" t="str">
        <f>if($B760="","",if($L760=Dashboard!$C$3,"n/a","Currency:"&amp;$L760&amp;Dashboard!$C$3))</f>
        <v/>
      </c>
      <c r="AC760" s="88" t="str">
        <f t="shared" si="13"/>
        <v/>
      </c>
      <c r="AD760" s="89">
        <f t="shared" si="14"/>
        <v>0</v>
      </c>
      <c r="AE760" s="90">
        <f t="shared" si="15"/>
        <v>0</v>
      </c>
    </row>
    <row r="761">
      <c r="A761" s="1"/>
      <c r="B761" s="404"/>
      <c r="C761" s="405"/>
      <c r="D761" s="405"/>
      <c r="E761" s="405"/>
      <c r="F761" s="406"/>
      <c r="G761" s="44">
        <f t="shared" si="1"/>
        <v>0</v>
      </c>
      <c r="H761" s="93"/>
      <c r="I761" s="92"/>
      <c r="J761" s="95"/>
      <c r="K761" s="1"/>
      <c r="L761" s="50" t="str">
        <f t="array" ref="L761">if($B761="","",index(Setup!$C$52:$C$201,match($D761,Setup!$B$52:$B$201,0),0))</f>
        <v/>
      </c>
      <c r="M761" s="52" t="str">
        <f t="shared" si="2"/>
        <v/>
      </c>
      <c r="N761" s="58">
        <f t="shared" si="3"/>
        <v>0</v>
      </c>
      <c r="O761" s="64" t="str">
        <f t="shared" si="4"/>
        <v/>
      </c>
      <c r="P761" s="64">
        <f t="shared" si="5"/>
        <v>0</v>
      </c>
      <c r="Q761" s="64">
        <f t="shared" si="6"/>
        <v>0</v>
      </c>
      <c r="R761" s="68">
        <f t="shared" si="7"/>
        <v>0</v>
      </c>
      <c r="S761" s="68">
        <f t="shared" si="8"/>
        <v>0</v>
      </c>
      <c r="T761" s="71" t="str">
        <f t="shared" si="9"/>
        <v/>
      </c>
      <c r="U761" s="79" t="str">
        <f t="array" ref="U761">IF($B761="","",IF(INDEX('Your Portfolio Holdings'!$BW$7:$BW$156,match($D761,'Your Portfolio Holdings'!$B$7:$B$156,0),0)&gt;0,PRODUCT(IF(($D$5:$D$2004=$D761)*($C$5:$C$2004="Split")*($B$5:$B$2004&lt;=Dashboard!$C$2)*($B$5:$B$2004&gt;$B761),$J$5:$J$2004,1)),1))</f>
        <v/>
      </c>
      <c r="V761" s="79">
        <f t="shared" si="10"/>
        <v>0</v>
      </c>
      <c r="W761" s="79" t="str">
        <f t="array" ref="W761">IF($B761="","",IF(INDEX('Your Portfolio Holdings'!$BW$7:$BW$156,match($D761,'Your Portfolio Holdings'!$B$7:$B$156,0),0)&gt;0,PRODUCT(IF(($D$5:$D$2004=$D761)*($C$5:$C$2004="Split")*($B$5:$B$2004&lt;=Dashboard!$C$54)*($B$5:$B$2004&gt;$B761),$J$5:$J$2004,1)),1))</f>
        <v/>
      </c>
      <c r="X761" s="79">
        <f t="shared" si="11"/>
        <v>0</v>
      </c>
      <c r="Y761" s="79" t="str">
        <f t="array" ref="Y761">IF($B761="","",IF(INDEX('Your Portfolio Holdings'!$BW$7:$BW$156,match($D761,'Your Portfolio Holdings'!$B$7:$B$156,0),0)&gt;0,PRODUCT(IF(($D$5:$D$2004=$D761)*($C$5:$C$2004="Split")*($B$5:$B$2004&lt;=Dashboard!$C$55)*($B$5:$B$2004&gt;$B761),$J$5:$J$2004,1)),1))</f>
        <v/>
      </c>
      <c r="Z761" s="79">
        <f t="shared" si="12"/>
        <v>0</v>
      </c>
      <c r="AA761" s="79" t="str">
        <f>IF($B760="","",IF(AND($B761&gt;Dashboard!$C$54,$B761&lt;=Dashboard!$C$55,OR($C761="Buy",$C761="Sell",$C761="Dividend",$C761="Return of capital")),MAX(AA$5:AA760)+1,0))</f>
        <v/>
      </c>
      <c r="AB761" s="79" t="str">
        <f>if($B761="","",if($L761=Dashboard!$C$3,"n/a","Currency:"&amp;$L761&amp;Dashboard!$C$3))</f>
        <v/>
      </c>
      <c r="AC761" s="88" t="str">
        <f t="shared" si="13"/>
        <v/>
      </c>
      <c r="AD761" s="89">
        <f t="shared" si="14"/>
        <v>0</v>
      </c>
      <c r="AE761" s="90">
        <f t="shared" si="15"/>
        <v>0</v>
      </c>
    </row>
    <row r="762">
      <c r="A762" s="1"/>
      <c r="B762" s="404"/>
      <c r="C762" s="405"/>
      <c r="D762" s="405"/>
      <c r="E762" s="405"/>
      <c r="F762" s="406"/>
      <c r="G762" s="44">
        <f t="shared" si="1"/>
        <v>0</v>
      </c>
      <c r="H762" s="93"/>
      <c r="I762" s="92"/>
      <c r="J762" s="95"/>
      <c r="K762" s="1"/>
      <c r="L762" s="50" t="str">
        <f t="array" ref="L762">if($B762="","",index(Setup!$C$52:$C$201,match($D762,Setup!$B$52:$B$201,0),0))</f>
        <v/>
      </c>
      <c r="M762" s="52" t="str">
        <f t="shared" si="2"/>
        <v/>
      </c>
      <c r="N762" s="58">
        <f t="shared" si="3"/>
        <v>0</v>
      </c>
      <c r="O762" s="64" t="str">
        <f t="shared" si="4"/>
        <v/>
      </c>
      <c r="P762" s="64">
        <f t="shared" si="5"/>
        <v>0</v>
      </c>
      <c r="Q762" s="64">
        <f t="shared" si="6"/>
        <v>0</v>
      </c>
      <c r="R762" s="68">
        <f t="shared" si="7"/>
        <v>0</v>
      </c>
      <c r="S762" s="68">
        <f t="shared" si="8"/>
        <v>0</v>
      </c>
      <c r="T762" s="71" t="str">
        <f t="shared" si="9"/>
        <v/>
      </c>
      <c r="U762" s="79" t="str">
        <f t="array" ref="U762">IF($B762="","",IF(INDEX('Your Portfolio Holdings'!$BW$7:$BW$156,match($D762,'Your Portfolio Holdings'!$B$7:$B$156,0),0)&gt;0,PRODUCT(IF(($D$5:$D$2004=$D762)*($C$5:$C$2004="Split")*($B$5:$B$2004&lt;=Dashboard!$C$2)*($B$5:$B$2004&gt;$B762),$J$5:$J$2004,1)),1))</f>
        <v/>
      </c>
      <c r="V762" s="79">
        <f t="shared" si="10"/>
        <v>0</v>
      </c>
      <c r="W762" s="79" t="str">
        <f t="array" ref="W762">IF($B762="","",IF(INDEX('Your Portfolio Holdings'!$BW$7:$BW$156,match($D762,'Your Portfolio Holdings'!$B$7:$B$156,0),0)&gt;0,PRODUCT(IF(($D$5:$D$2004=$D762)*($C$5:$C$2004="Split")*($B$5:$B$2004&lt;=Dashboard!$C$54)*($B$5:$B$2004&gt;$B762),$J$5:$J$2004,1)),1))</f>
        <v/>
      </c>
      <c r="X762" s="79">
        <f t="shared" si="11"/>
        <v>0</v>
      </c>
      <c r="Y762" s="79" t="str">
        <f t="array" ref="Y762">IF($B762="","",IF(INDEX('Your Portfolio Holdings'!$BW$7:$BW$156,match($D762,'Your Portfolio Holdings'!$B$7:$B$156,0),0)&gt;0,PRODUCT(IF(($D$5:$D$2004=$D762)*($C$5:$C$2004="Split")*($B$5:$B$2004&lt;=Dashboard!$C$55)*($B$5:$B$2004&gt;$B762),$J$5:$J$2004,1)),1))</f>
        <v/>
      </c>
      <c r="Z762" s="79">
        <f t="shared" si="12"/>
        <v>0</v>
      </c>
      <c r="AA762" s="79" t="str">
        <f>IF($B761="","",IF(AND($B762&gt;Dashboard!$C$54,$B762&lt;=Dashboard!$C$55,OR($C762="Buy",$C762="Sell",$C762="Dividend",$C762="Return of capital")),MAX(AA$5:AA761)+1,0))</f>
        <v/>
      </c>
      <c r="AB762" s="79" t="str">
        <f>if($B762="","",if($L762=Dashboard!$C$3,"n/a","Currency:"&amp;$L762&amp;Dashboard!$C$3))</f>
        <v/>
      </c>
      <c r="AC762" s="88" t="str">
        <f t="shared" si="13"/>
        <v/>
      </c>
      <c r="AD762" s="89">
        <f t="shared" si="14"/>
        <v>0</v>
      </c>
      <c r="AE762" s="90">
        <f t="shared" si="15"/>
        <v>0</v>
      </c>
    </row>
    <row r="763">
      <c r="A763" s="1"/>
      <c r="B763" s="404"/>
      <c r="C763" s="405"/>
      <c r="D763" s="405"/>
      <c r="E763" s="405"/>
      <c r="F763" s="406"/>
      <c r="G763" s="44">
        <f t="shared" si="1"/>
        <v>0</v>
      </c>
      <c r="H763" s="93"/>
      <c r="I763" s="92"/>
      <c r="J763" s="95"/>
      <c r="K763" s="1"/>
      <c r="L763" s="50" t="str">
        <f t="array" ref="L763">if($B763="","",index(Setup!$C$52:$C$201,match($D763,Setup!$B$52:$B$201,0),0))</f>
        <v/>
      </c>
      <c r="M763" s="52" t="str">
        <f t="shared" si="2"/>
        <v/>
      </c>
      <c r="N763" s="58">
        <f t="shared" si="3"/>
        <v>0</v>
      </c>
      <c r="O763" s="64" t="str">
        <f t="shared" si="4"/>
        <v/>
      </c>
      <c r="P763" s="64">
        <f t="shared" si="5"/>
        <v>0</v>
      </c>
      <c r="Q763" s="64">
        <f t="shared" si="6"/>
        <v>0</v>
      </c>
      <c r="R763" s="68">
        <f t="shared" si="7"/>
        <v>0</v>
      </c>
      <c r="S763" s="68">
        <f t="shared" si="8"/>
        <v>0</v>
      </c>
      <c r="T763" s="71" t="str">
        <f t="shared" si="9"/>
        <v/>
      </c>
      <c r="U763" s="79" t="str">
        <f t="array" ref="U763">IF($B763="","",IF(INDEX('Your Portfolio Holdings'!$BW$7:$BW$156,match($D763,'Your Portfolio Holdings'!$B$7:$B$156,0),0)&gt;0,PRODUCT(IF(($D$5:$D$2004=$D763)*($C$5:$C$2004="Split")*($B$5:$B$2004&lt;=Dashboard!$C$2)*($B$5:$B$2004&gt;$B763),$J$5:$J$2004,1)),1))</f>
        <v/>
      </c>
      <c r="V763" s="79">
        <f t="shared" si="10"/>
        <v>0</v>
      </c>
      <c r="W763" s="79" t="str">
        <f t="array" ref="W763">IF($B763="","",IF(INDEX('Your Portfolio Holdings'!$BW$7:$BW$156,match($D763,'Your Portfolio Holdings'!$B$7:$B$156,0),0)&gt;0,PRODUCT(IF(($D$5:$D$2004=$D763)*($C$5:$C$2004="Split")*($B$5:$B$2004&lt;=Dashboard!$C$54)*($B$5:$B$2004&gt;$B763),$J$5:$J$2004,1)),1))</f>
        <v/>
      </c>
      <c r="X763" s="79">
        <f t="shared" si="11"/>
        <v>0</v>
      </c>
      <c r="Y763" s="79" t="str">
        <f t="array" ref="Y763">IF($B763="","",IF(INDEX('Your Portfolio Holdings'!$BW$7:$BW$156,match($D763,'Your Portfolio Holdings'!$B$7:$B$156,0),0)&gt;0,PRODUCT(IF(($D$5:$D$2004=$D763)*($C$5:$C$2004="Split")*($B$5:$B$2004&lt;=Dashboard!$C$55)*($B$5:$B$2004&gt;$B763),$J$5:$J$2004,1)),1))</f>
        <v/>
      </c>
      <c r="Z763" s="79">
        <f t="shared" si="12"/>
        <v>0</v>
      </c>
      <c r="AA763" s="79" t="str">
        <f>IF($B762="","",IF(AND($B763&gt;Dashboard!$C$54,$B763&lt;=Dashboard!$C$55,OR($C763="Buy",$C763="Sell",$C763="Dividend",$C763="Return of capital")),MAX(AA$5:AA762)+1,0))</f>
        <v/>
      </c>
      <c r="AB763" s="79" t="str">
        <f>if($B763="","",if($L763=Dashboard!$C$3,"n/a","Currency:"&amp;$L763&amp;Dashboard!$C$3))</f>
        <v/>
      </c>
      <c r="AC763" s="88" t="str">
        <f t="shared" si="13"/>
        <v/>
      </c>
      <c r="AD763" s="89">
        <f t="shared" si="14"/>
        <v>0</v>
      </c>
      <c r="AE763" s="90">
        <f t="shared" si="15"/>
        <v>0</v>
      </c>
    </row>
    <row r="764">
      <c r="A764" s="1"/>
      <c r="B764" s="404"/>
      <c r="C764" s="405"/>
      <c r="D764" s="405"/>
      <c r="E764" s="405"/>
      <c r="F764" s="406"/>
      <c r="G764" s="44">
        <f t="shared" si="1"/>
        <v>0</v>
      </c>
      <c r="H764" s="93"/>
      <c r="I764" s="92"/>
      <c r="J764" s="95"/>
      <c r="K764" s="1"/>
      <c r="L764" s="50" t="str">
        <f t="array" ref="L764">if($B764="","",index(Setup!$C$52:$C$201,match($D764,Setup!$B$52:$B$201,0),0))</f>
        <v/>
      </c>
      <c r="M764" s="52" t="str">
        <f t="shared" si="2"/>
        <v/>
      </c>
      <c r="N764" s="58">
        <f t="shared" si="3"/>
        <v>0</v>
      </c>
      <c r="O764" s="64" t="str">
        <f t="shared" si="4"/>
        <v/>
      </c>
      <c r="P764" s="64">
        <f t="shared" si="5"/>
        <v>0</v>
      </c>
      <c r="Q764" s="64">
        <f t="shared" si="6"/>
        <v>0</v>
      </c>
      <c r="R764" s="68">
        <f t="shared" si="7"/>
        <v>0</v>
      </c>
      <c r="S764" s="68">
        <f t="shared" si="8"/>
        <v>0</v>
      </c>
      <c r="T764" s="71" t="str">
        <f t="shared" si="9"/>
        <v/>
      </c>
      <c r="U764" s="79" t="str">
        <f t="array" ref="U764">IF($B764="","",IF(INDEX('Your Portfolio Holdings'!$BW$7:$BW$156,match($D764,'Your Portfolio Holdings'!$B$7:$B$156,0),0)&gt;0,PRODUCT(IF(($D$5:$D$2004=$D764)*($C$5:$C$2004="Split")*($B$5:$B$2004&lt;=Dashboard!$C$2)*($B$5:$B$2004&gt;$B764),$J$5:$J$2004,1)),1))</f>
        <v/>
      </c>
      <c r="V764" s="79">
        <f t="shared" si="10"/>
        <v>0</v>
      </c>
      <c r="W764" s="79" t="str">
        <f t="array" ref="W764">IF($B764="","",IF(INDEX('Your Portfolio Holdings'!$BW$7:$BW$156,match($D764,'Your Portfolio Holdings'!$B$7:$B$156,0),0)&gt;0,PRODUCT(IF(($D$5:$D$2004=$D764)*($C$5:$C$2004="Split")*($B$5:$B$2004&lt;=Dashboard!$C$54)*($B$5:$B$2004&gt;$B764),$J$5:$J$2004,1)),1))</f>
        <v/>
      </c>
      <c r="X764" s="79">
        <f t="shared" si="11"/>
        <v>0</v>
      </c>
      <c r="Y764" s="79" t="str">
        <f t="array" ref="Y764">IF($B764="","",IF(INDEX('Your Portfolio Holdings'!$BW$7:$BW$156,match($D764,'Your Portfolio Holdings'!$B$7:$B$156,0),0)&gt;0,PRODUCT(IF(($D$5:$D$2004=$D764)*($C$5:$C$2004="Split")*($B$5:$B$2004&lt;=Dashboard!$C$55)*($B$5:$B$2004&gt;$B764),$J$5:$J$2004,1)),1))</f>
        <v/>
      </c>
      <c r="Z764" s="79">
        <f t="shared" si="12"/>
        <v>0</v>
      </c>
      <c r="AA764" s="79" t="str">
        <f>IF($B763="","",IF(AND($B764&gt;Dashboard!$C$54,$B764&lt;=Dashboard!$C$55,OR($C764="Buy",$C764="Sell",$C764="Dividend",$C764="Return of capital")),MAX(AA$5:AA763)+1,0))</f>
        <v/>
      </c>
      <c r="AB764" s="79" t="str">
        <f>if($B764="","",if($L764=Dashboard!$C$3,"n/a","Currency:"&amp;$L764&amp;Dashboard!$C$3))</f>
        <v/>
      </c>
      <c r="AC764" s="88" t="str">
        <f t="shared" si="13"/>
        <v/>
      </c>
      <c r="AD764" s="89">
        <f t="shared" si="14"/>
        <v>0</v>
      </c>
      <c r="AE764" s="90">
        <f t="shared" si="15"/>
        <v>0</v>
      </c>
    </row>
    <row r="765">
      <c r="A765" s="1"/>
      <c r="B765" s="404"/>
      <c r="C765" s="405"/>
      <c r="D765" s="405"/>
      <c r="E765" s="405"/>
      <c r="F765" s="406"/>
      <c r="G765" s="44">
        <f t="shared" si="1"/>
        <v>0</v>
      </c>
      <c r="H765" s="93"/>
      <c r="I765" s="92"/>
      <c r="J765" s="95"/>
      <c r="K765" s="1"/>
      <c r="L765" s="50" t="str">
        <f t="array" ref="L765">if($B765="","",index(Setup!$C$52:$C$201,match($D765,Setup!$B$52:$B$201,0),0))</f>
        <v/>
      </c>
      <c r="M765" s="52" t="str">
        <f t="shared" si="2"/>
        <v/>
      </c>
      <c r="N765" s="58">
        <f t="shared" si="3"/>
        <v>0</v>
      </c>
      <c r="O765" s="64" t="str">
        <f t="shared" si="4"/>
        <v/>
      </c>
      <c r="P765" s="64">
        <f t="shared" si="5"/>
        <v>0</v>
      </c>
      <c r="Q765" s="64">
        <f t="shared" si="6"/>
        <v>0</v>
      </c>
      <c r="R765" s="68">
        <f t="shared" si="7"/>
        <v>0</v>
      </c>
      <c r="S765" s="68">
        <f t="shared" si="8"/>
        <v>0</v>
      </c>
      <c r="T765" s="71" t="str">
        <f t="shared" si="9"/>
        <v/>
      </c>
      <c r="U765" s="79" t="str">
        <f t="array" ref="U765">IF($B765="","",IF(INDEX('Your Portfolio Holdings'!$BW$7:$BW$156,match($D765,'Your Portfolio Holdings'!$B$7:$B$156,0),0)&gt;0,PRODUCT(IF(($D$5:$D$2004=$D765)*($C$5:$C$2004="Split")*($B$5:$B$2004&lt;=Dashboard!$C$2)*($B$5:$B$2004&gt;$B765),$J$5:$J$2004,1)),1))</f>
        <v/>
      </c>
      <c r="V765" s="79">
        <f t="shared" si="10"/>
        <v>0</v>
      </c>
      <c r="W765" s="79" t="str">
        <f t="array" ref="W765">IF($B765="","",IF(INDEX('Your Portfolio Holdings'!$BW$7:$BW$156,match($D765,'Your Portfolio Holdings'!$B$7:$B$156,0),0)&gt;0,PRODUCT(IF(($D$5:$D$2004=$D765)*($C$5:$C$2004="Split")*($B$5:$B$2004&lt;=Dashboard!$C$54)*($B$5:$B$2004&gt;$B765),$J$5:$J$2004,1)),1))</f>
        <v/>
      </c>
      <c r="X765" s="79">
        <f t="shared" si="11"/>
        <v>0</v>
      </c>
      <c r="Y765" s="79" t="str">
        <f t="array" ref="Y765">IF($B765="","",IF(INDEX('Your Portfolio Holdings'!$BW$7:$BW$156,match($D765,'Your Portfolio Holdings'!$B$7:$B$156,0),0)&gt;0,PRODUCT(IF(($D$5:$D$2004=$D765)*($C$5:$C$2004="Split")*($B$5:$B$2004&lt;=Dashboard!$C$55)*($B$5:$B$2004&gt;$B765),$J$5:$J$2004,1)),1))</f>
        <v/>
      </c>
      <c r="Z765" s="79">
        <f t="shared" si="12"/>
        <v>0</v>
      </c>
      <c r="AA765" s="79" t="str">
        <f>IF($B764="","",IF(AND($B765&gt;Dashboard!$C$54,$B765&lt;=Dashboard!$C$55,OR($C765="Buy",$C765="Sell",$C765="Dividend",$C765="Return of capital")),MAX(AA$5:AA764)+1,0))</f>
        <v/>
      </c>
      <c r="AB765" s="79" t="str">
        <f>if($B765="","",if($L765=Dashboard!$C$3,"n/a","Currency:"&amp;$L765&amp;Dashboard!$C$3))</f>
        <v/>
      </c>
      <c r="AC765" s="88" t="str">
        <f t="shared" si="13"/>
        <v/>
      </c>
      <c r="AD765" s="89">
        <f t="shared" si="14"/>
        <v>0</v>
      </c>
      <c r="AE765" s="90">
        <f t="shared" si="15"/>
        <v>0</v>
      </c>
    </row>
    <row r="766">
      <c r="A766" s="1"/>
      <c r="B766" s="404"/>
      <c r="C766" s="405"/>
      <c r="D766" s="405"/>
      <c r="E766" s="405"/>
      <c r="F766" s="406"/>
      <c r="G766" s="44">
        <f t="shared" si="1"/>
        <v>0</v>
      </c>
      <c r="H766" s="93"/>
      <c r="I766" s="92"/>
      <c r="J766" s="95"/>
      <c r="K766" s="1"/>
      <c r="L766" s="50" t="str">
        <f t="array" ref="L766">if($B766="","",index(Setup!$C$52:$C$201,match($D766,Setup!$B$52:$B$201,0),0))</f>
        <v/>
      </c>
      <c r="M766" s="52" t="str">
        <f t="shared" si="2"/>
        <v/>
      </c>
      <c r="N766" s="58">
        <f t="shared" si="3"/>
        <v>0</v>
      </c>
      <c r="O766" s="64" t="str">
        <f t="shared" si="4"/>
        <v/>
      </c>
      <c r="P766" s="64">
        <f t="shared" si="5"/>
        <v>0</v>
      </c>
      <c r="Q766" s="64">
        <f t="shared" si="6"/>
        <v>0</v>
      </c>
      <c r="R766" s="68">
        <f t="shared" si="7"/>
        <v>0</v>
      </c>
      <c r="S766" s="68">
        <f t="shared" si="8"/>
        <v>0</v>
      </c>
      <c r="T766" s="71" t="str">
        <f t="shared" si="9"/>
        <v/>
      </c>
      <c r="U766" s="79" t="str">
        <f t="array" ref="U766">IF($B766="","",IF(INDEX('Your Portfolio Holdings'!$BW$7:$BW$156,match($D766,'Your Portfolio Holdings'!$B$7:$B$156,0),0)&gt;0,PRODUCT(IF(($D$5:$D$2004=$D766)*($C$5:$C$2004="Split")*($B$5:$B$2004&lt;=Dashboard!$C$2)*($B$5:$B$2004&gt;$B766),$J$5:$J$2004,1)),1))</f>
        <v/>
      </c>
      <c r="V766" s="79">
        <f t="shared" si="10"/>
        <v>0</v>
      </c>
      <c r="W766" s="79" t="str">
        <f t="array" ref="W766">IF($B766="","",IF(INDEX('Your Portfolio Holdings'!$BW$7:$BW$156,match($D766,'Your Portfolio Holdings'!$B$7:$B$156,0),0)&gt;0,PRODUCT(IF(($D$5:$D$2004=$D766)*($C$5:$C$2004="Split")*($B$5:$B$2004&lt;=Dashboard!$C$54)*($B$5:$B$2004&gt;$B766),$J$5:$J$2004,1)),1))</f>
        <v/>
      </c>
      <c r="X766" s="79">
        <f t="shared" si="11"/>
        <v>0</v>
      </c>
      <c r="Y766" s="79" t="str">
        <f t="array" ref="Y766">IF($B766="","",IF(INDEX('Your Portfolio Holdings'!$BW$7:$BW$156,match($D766,'Your Portfolio Holdings'!$B$7:$B$156,0),0)&gt;0,PRODUCT(IF(($D$5:$D$2004=$D766)*($C$5:$C$2004="Split")*($B$5:$B$2004&lt;=Dashboard!$C$55)*($B$5:$B$2004&gt;$B766),$J$5:$J$2004,1)),1))</f>
        <v/>
      </c>
      <c r="Z766" s="79">
        <f t="shared" si="12"/>
        <v>0</v>
      </c>
      <c r="AA766" s="79" t="str">
        <f>IF($B765="","",IF(AND($B766&gt;Dashboard!$C$54,$B766&lt;=Dashboard!$C$55,OR($C766="Buy",$C766="Sell",$C766="Dividend",$C766="Return of capital")),MAX(AA$5:AA765)+1,0))</f>
        <v/>
      </c>
      <c r="AB766" s="79" t="str">
        <f>if($B766="","",if($L766=Dashboard!$C$3,"n/a","Currency:"&amp;$L766&amp;Dashboard!$C$3))</f>
        <v/>
      </c>
      <c r="AC766" s="88" t="str">
        <f t="shared" si="13"/>
        <v/>
      </c>
      <c r="AD766" s="89">
        <f t="shared" si="14"/>
        <v>0</v>
      </c>
      <c r="AE766" s="90">
        <f t="shared" si="15"/>
        <v>0</v>
      </c>
    </row>
    <row r="767">
      <c r="A767" s="1"/>
      <c r="B767" s="404"/>
      <c r="C767" s="405"/>
      <c r="D767" s="405"/>
      <c r="E767" s="405"/>
      <c r="F767" s="406"/>
      <c r="G767" s="44">
        <f t="shared" si="1"/>
        <v>0</v>
      </c>
      <c r="H767" s="93"/>
      <c r="I767" s="92"/>
      <c r="J767" s="95"/>
      <c r="K767" s="1"/>
      <c r="L767" s="50" t="str">
        <f t="array" ref="L767">if($B767="","",index(Setup!$C$52:$C$201,match($D767,Setup!$B$52:$B$201,0),0))</f>
        <v/>
      </c>
      <c r="M767" s="52" t="str">
        <f t="shared" si="2"/>
        <v/>
      </c>
      <c r="N767" s="58">
        <f t="shared" si="3"/>
        <v>0</v>
      </c>
      <c r="O767" s="64" t="str">
        <f t="shared" si="4"/>
        <v/>
      </c>
      <c r="P767" s="64">
        <f t="shared" si="5"/>
        <v>0</v>
      </c>
      <c r="Q767" s="64">
        <f t="shared" si="6"/>
        <v>0</v>
      </c>
      <c r="R767" s="68">
        <f t="shared" si="7"/>
        <v>0</v>
      </c>
      <c r="S767" s="68">
        <f t="shared" si="8"/>
        <v>0</v>
      </c>
      <c r="T767" s="71" t="str">
        <f t="shared" si="9"/>
        <v/>
      </c>
      <c r="U767" s="79" t="str">
        <f t="array" ref="U767">IF($B767="","",IF(INDEX('Your Portfolio Holdings'!$BW$7:$BW$156,match($D767,'Your Portfolio Holdings'!$B$7:$B$156,0),0)&gt;0,PRODUCT(IF(($D$5:$D$2004=$D767)*($C$5:$C$2004="Split")*($B$5:$B$2004&lt;=Dashboard!$C$2)*($B$5:$B$2004&gt;$B767),$J$5:$J$2004,1)),1))</f>
        <v/>
      </c>
      <c r="V767" s="79">
        <f t="shared" si="10"/>
        <v>0</v>
      </c>
      <c r="W767" s="79" t="str">
        <f t="array" ref="W767">IF($B767="","",IF(INDEX('Your Portfolio Holdings'!$BW$7:$BW$156,match($D767,'Your Portfolio Holdings'!$B$7:$B$156,0),0)&gt;0,PRODUCT(IF(($D$5:$D$2004=$D767)*($C$5:$C$2004="Split")*($B$5:$B$2004&lt;=Dashboard!$C$54)*($B$5:$B$2004&gt;$B767),$J$5:$J$2004,1)),1))</f>
        <v/>
      </c>
      <c r="X767" s="79">
        <f t="shared" si="11"/>
        <v>0</v>
      </c>
      <c r="Y767" s="79" t="str">
        <f t="array" ref="Y767">IF($B767="","",IF(INDEX('Your Portfolio Holdings'!$BW$7:$BW$156,match($D767,'Your Portfolio Holdings'!$B$7:$B$156,0),0)&gt;0,PRODUCT(IF(($D$5:$D$2004=$D767)*($C$5:$C$2004="Split")*($B$5:$B$2004&lt;=Dashboard!$C$55)*($B$5:$B$2004&gt;$B767),$J$5:$J$2004,1)),1))</f>
        <v/>
      </c>
      <c r="Z767" s="79">
        <f t="shared" si="12"/>
        <v>0</v>
      </c>
      <c r="AA767" s="79" t="str">
        <f>IF($B766="","",IF(AND($B767&gt;Dashboard!$C$54,$B767&lt;=Dashboard!$C$55,OR($C767="Buy",$C767="Sell",$C767="Dividend",$C767="Return of capital")),MAX(AA$5:AA766)+1,0))</f>
        <v/>
      </c>
      <c r="AB767" s="79" t="str">
        <f>if($B767="","",if($L767=Dashboard!$C$3,"n/a","Currency:"&amp;$L767&amp;Dashboard!$C$3))</f>
        <v/>
      </c>
      <c r="AC767" s="88" t="str">
        <f t="shared" si="13"/>
        <v/>
      </c>
      <c r="AD767" s="89">
        <f t="shared" si="14"/>
        <v>0</v>
      </c>
      <c r="AE767" s="90">
        <f t="shared" si="15"/>
        <v>0</v>
      </c>
    </row>
    <row r="768">
      <c r="A768" s="1"/>
      <c r="B768" s="404"/>
      <c r="C768" s="405"/>
      <c r="D768" s="405"/>
      <c r="E768" s="405"/>
      <c r="F768" s="406"/>
      <c r="G768" s="44">
        <f t="shared" si="1"/>
        <v>0</v>
      </c>
      <c r="H768" s="93"/>
      <c r="I768" s="92"/>
      <c r="J768" s="95"/>
      <c r="K768" s="1"/>
      <c r="L768" s="50" t="str">
        <f t="array" ref="L768">if($B768="","",index(Setup!$C$52:$C$201,match($D768,Setup!$B$52:$B$201,0),0))</f>
        <v/>
      </c>
      <c r="M768" s="52" t="str">
        <f t="shared" si="2"/>
        <v/>
      </c>
      <c r="N768" s="58">
        <f t="shared" si="3"/>
        <v>0</v>
      </c>
      <c r="O768" s="64" t="str">
        <f t="shared" si="4"/>
        <v/>
      </c>
      <c r="P768" s="64">
        <f t="shared" si="5"/>
        <v>0</v>
      </c>
      <c r="Q768" s="64">
        <f t="shared" si="6"/>
        <v>0</v>
      </c>
      <c r="R768" s="68">
        <f t="shared" si="7"/>
        <v>0</v>
      </c>
      <c r="S768" s="68">
        <f t="shared" si="8"/>
        <v>0</v>
      </c>
      <c r="T768" s="71" t="str">
        <f t="shared" si="9"/>
        <v/>
      </c>
      <c r="U768" s="79" t="str">
        <f t="array" ref="U768">IF($B768="","",IF(INDEX('Your Portfolio Holdings'!$BW$7:$BW$156,match($D768,'Your Portfolio Holdings'!$B$7:$B$156,0),0)&gt;0,PRODUCT(IF(($D$5:$D$2004=$D768)*($C$5:$C$2004="Split")*($B$5:$B$2004&lt;=Dashboard!$C$2)*($B$5:$B$2004&gt;$B768),$J$5:$J$2004,1)),1))</f>
        <v/>
      </c>
      <c r="V768" s="79">
        <f t="shared" si="10"/>
        <v>0</v>
      </c>
      <c r="W768" s="79" t="str">
        <f t="array" ref="W768">IF($B768="","",IF(INDEX('Your Portfolio Holdings'!$BW$7:$BW$156,match($D768,'Your Portfolio Holdings'!$B$7:$B$156,0),0)&gt;0,PRODUCT(IF(($D$5:$D$2004=$D768)*($C$5:$C$2004="Split")*($B$5:$B$2004&lt;=Dashboard!$C$54)*($B$5:$B$2004&gt;$B768),$J$5:$J$2004,1)),1))</f>
        <v/>
      </c>
      <c r="X768" s="79">
        <f t="shared" si="11"/>
        <v>0</v>
      </c>
      <c r="Y768" s="79" t="str">
        <f t="array" ref="Y768">IF($B768="","",IF(INDEX('Your Portfolio Holdings'!$BW$7:$BW$156,match($D768,'Your Portfolio Holdings'!$B$7:$B$156,0),0)&gt;0,PRODUCT(IF(($D$5:$D$2004=$D768)*($C$5:$C$2004="Split")*($B$5:$B$2004&lt;=Dashboard!$C$55)*($B$5:$B$2004&gt;$B768),$J$5:$J$2004,1)),1))</f>
        <v/>
      </c>
      <c r="Z768" s="79">
        <f t="shared" si="12"/>
        <v>0</v>
      </c>
      <c r="AA768" s="79" t="str">
        <f>IF($B767="","",IF(AND($B768&gt;Dashboard!$C$54,$B768&lt;=Dashboard!$C$55,OR($C768="Buy",$C768="Sell",$C768="Dividend",$C768="Return of capital")),MAX(AA$5:AA767)+1,0))</f>
        <v/>
      </c>
      <c r="AB768" s="79" t="str">
        <f>if($B768="","",if($L768=Dashboard!$C$3,"n/a","Currency:"&amp;$L768&amp;Dashboard!$C$3))</f>
        <v/>
      </c>
      <c r="AC768" s="88" t="str">
        <f t="shared" si="13"/>
        <v/>
      </c>
      <c r="AD768" s="89">
        <f t="shared" si="14"/>
        <v>0</v>
      </c>
      <c r="AE768" s="90">
        <f t="shared" si="15"/>
        <v>0</v>
      </c>
    </row>
    <row r="769">
      <c r="A769" s="1"/>
      <c r="B769" s="404"/>
      <c r="C769" s="405"/>
      <c r="D769" s="405"/>
      <c r="E769" s="405"/>
      <c r="F769" s="406"/>
      <c r="G769" s="44">
        <f t="shared" si="1"/>
        <v>0</v>
      </c>
      <c r="H769" s="93"/>
      <c r="I769" s="92"/>
      <c r="J769" s="95"/>
      <c r="K769" s="1"/>
      <c r="L769" s="50" t="str">
        <f t="array" ref="L769">if($B769="","",index(Setup!$C$52:$C$201,match($D769,Setup!$B$52:$B$201,0),0))</f>
        <v/>
      </c>
      <c r="M769" s="52" t="str">
        <f t="shared" si="2"/>
        <v/>
      </c>
      <c r="N769" s="58">
        <f t="shared" si="3"/>
        <v>0</v>
      </c>
      <c r="O769" s="64" t="str">
        <f t="shared" si="4"/>
        <v/>
      </c>
      <c r="P769" s="64">
        <f t="shared" si="5"/>
        <v>0</v>
      </c>
      <c r="Q769" s="64">
        <f t="shared" si="6"/>
        <v>0</v>
      </c>
      <c r="R769" s="68">
        <f t="shared" si="7"/>
        <v>0</v>
      </c>
      <c r="S769" s="68">
        <f t="shared" si="8"/>
        <v>0</v>
      </c>
      <c r="T769" s="71" t="str">
        <f t="shared" si="9"/>
        <v/>
      </c>
      <c r="U769" s="79" t="str">
        <f t="array" ref="U769">IF($B769="","",IF(INDEX('Your Portfolio Holdings'!$BW$7:$BW$156,match($D769,'Your Portfolio Holdings'!$B$7:$B$156,0),0)&gt;0,PRODUCT(IF(($D$5:$D$2004=$D769)*($C$5:$C$2004="Split")*($B$5:$B$2004&lt;=Dashboard!$C$2)*($B$5:$B$2004&gt;$B769),$J$5:$J$2004,1)),1))</f>
        <v/>
      </c>
      <c r="V769" s="79">
        <f t="shared" si="10"/>
        <v>0</v>
      </c>
      <c r="W769" s="79" t="str">
        <f t="array" ref="W769">IF($B769="","",IF(INDEX('Your Portfolio Holdings'!$BW$7:$BW$156,match($D769,'Your Portfolio Holdings'!$B$7:$B$156,0),0)&gt;0,PRODUCT(IF(($D$5:$D$2004=$D769)*($C$5:$C$2004="Split")*($B$5:$B$2004&lt;=Dashboard!$C$54)*($B$5:$B$2004&gt;$B769),$J$5:$J$2004,1)),1))</f>
        <v/>
      </c>
      <c r="X769" s="79">
        <f t="shared" si="11"/>
        <v>0</v>
      </c>
      <c r="Y769" s="79" t="str">
        <f t="array" ref="Y769">IF($B769="","",IF(INDEX('Your Portfolio Holdings'!$BW$7:$BW$156,match($D769,'Your Portfolio Holdings'!$B$7:$B$156,0),0)&gt;0,PRODUCT(IF(($D$5:$D$2004=$D769)*($C$5:$C$2004="Split")*($B$5:$B$2004&lt;=Dashboard!$C$55)*($B$5:$B$2004&gt;$B769),$J$5:$J$2004,1)),1))</f>
        <v/>
      </c>
      <c r="Z769" s="79">
        <f t="shared" si="12"/>
        <v>0</v>
      </c>
      <c r="AA769" s="79" t="str">
        <f>IF($B768="","",IF(AND($B769&gt;Dashboard!$C$54,$B769&lt;=Dashboard!$C$55,OR($C769="Buy",$C769="Sell",$C769="Dividend",$C769="Return of capital")),MAX(AA$5:AA768)+1,0))</f>
        <v/>
      </c>
      <c r="AB769" s="79" t="str">
        <f>if($B769="","",if($L769=Dashboard!$C$3,"n/a","Currency:"&amp;$L769&amp;Dashboard!$C$3))</f>
        <v/>
      </c>
      <c r="AC769" s="88" t="str">
        <f t="shared" si="13"/>
        <v/>
      </c>
      <c r="AD769" s="89">
        <f t="shared" si="14"/>
        <v>0</v>
      </c>
      <c r="AE769" s="90">
        <f t="shared" si="15"/>
        <v>0</v>
      </c>
    </row>
    <row r="770">
      <c r="A770" s="1"/>
      <c r="B770" s="404"/>
      <c r="C770" s="405"/>
      <c r="D770" s="405"/>
      <c r="E770" s="405"/>
      <c r="F770" s="406"/>
      <c r="G770" s="44">
        <f t="shared" si="1"/>
        <v>0</v>
      </c>
      <c r="H770" s="93"/>
      <c r="I770" s="92"/>
      <c r="J770" s="95"/>
      <c r="K770" s="1"/>
      <c r="L770" s="50" t="str">
        <f t="array" ref="L770">if($B770="","",index(Setup!$C$52:$C$201,match($D770,Setup!$B$52:$B$201,0),0))</f>
        <v/>
      </c>
      <c r="M770" s="52" t="str">
        <f t="shared" si="2"/>
        <v/>
      </c>
      <c r="N770" s="58">
        <f t="shared" si="3"/>
        <v>0</v>
      </c>
      <c r="O770" s="64" t="str">
        <f t="shared" si="4"/>
        <v/>
      </c>
      <c r="P770" s="64">
        <f t="shared" si="5"/>
        <v>0</v>
      </c>
      <c r="Q770" s="64">
        <f t="shared" si="6"/>
        <v>0</v>
      </c>
      <c r="R770" s="68">
        <f t="shared" si="7"/>
        <v>0</v>
      </c>
      <c r="S770" s="68">
        <f t="shared" si="8"/>
        <v>0</v>
      </c>
      <c r="T770" s="71" t="str">
        <f t="shared" si="9"/>
        <v/>
      </c>
      <c r="U770" s="79" t="str">
        <f t="array" ref="U770">IF($B770="","",IF(INDEX('Your Portfolio Holdings'!$BW$7:$BW$156,match($D770,'Your Portfolio Holdings'!$B$7:$B$156,0),0)&gt;0,PRODUCT(IF(($D$5:$D$2004=$D770)*($C$5:$C$2004="Split")*($B$5:$B$2004&lt;=Dashboard!$C$2)*($B$5:$B$2004&gt;$B770),$J$5:$J$2004,1)),1))</f>
        <v/>
      </c>
      <c r="V770" s="79">
        <f t="shared" si="10"/>
        <v>0</v>
      </c>
      <c r="W770" s="79" t="str">
        <f t="array" ref="W770">IF($B770="","",IF(INDEX('Your Portfolio Holdings'!$BW$7:$BW$156,match($D770,'Your Portfolio Holdings'!$B$7:$B$156,0),0)&gt;0,PRODUCT(IF(($D$5:$D$2004=$D770)*($C$5:$C$2004="Split")*($B$5:$B$2004&lt;=Dashboard!$C$54)*($B$5:$B$2004&gt;$B770),$J$5:$J$2004,1)),1))</f>
        <v/>
      </c>
      <c r="X770" s="79">
        <f t="shared" si="11"/>
        <v>0</v>
      </c>
      <c r="Y770" s="79" t="str">
        <f t="array" ref="Y770">IF($B770="","",IF(INDEX('Your Portfolio Holdings'!$BW$7:$BW$156,match($D770,'Your Portfolio Holdings'!$B$7:$B$156,0),0)&gt;0,PRODUCT(IF(($D$5:$D$2004=$D770)*($C$5:$C$2004="Split")*($B$5:$B$2004&lt;=Dashboard!$C$55)*($B$5:$B$2004&gt;$B770),$J$5:$J$2004,1)),1))</f>
        <v/>
      </c>
      <c r="Z770" s="79">
        <f t="shared" si="12"/>
        <v>0</v>
      </c>
      <c r="AA770" s="79" t="str">
        <f>IF($B769="","",IF(AND($B770&gt;Dashboard!$C$54,$B770&lt;=Dashboard!$C$55,OR($C770="Buy",$C770="Sell",$C770="Dividend",$C770="Return of capital")),MAX(AA$5:AA769)+1,0))</f>
        <v/>
      </c>
      <c r="AB770" s="79" t="str">
        <f>if($B770="","",if($L770=Dashboard!$C$3,"n/a","Currency:"&amp;$L770&amp;Dashboard!$C$3))</f>
        <v/>
      </c>
      <c r="AC770" s="88" t="str">
        <f t="shared" si="13"/>
        <v/>
      </c>
      <c r="AD770" s="89">
        <f t="shared" si="14"/>
        <v>0</v>
      </c>
      <c r="AE770" s="90">
        <f t="shared" si="15"/>
        <v>0</v>
      </c>
    </row>
    <row r="771">
      <c r="A771" s="1"/>
      <c r="B771" s="404"/>
      <c r="C771" s="405"/>
      <c r="D771" s="405"/>
      <c r="E771" s="405"/>
      <c r="F771" s="406"/>
      <c r="G771" s="44">
        <f t="shared" si="1"/>
        <v>0</v>
      </c>
      <c r="H771" s="93"/>
      <c r="I771" s="92"/>
      <c r="J771" s="95"/>
      <c r="K771" s="1"/>
      <c r="L771" s="50" t="str">
        <f t="array" ref="L771">if($B771="","",index(Setup!$C$52:$C$201,match($D771,Setup!$B$52:$B$201,0),0))</f>
        <v/>
      </c>
      <c r="M771" s="52" t="str">
        <f t="shared" si="2"/>
        <v/>
      </c>
      <c r="N771" s="58">
        <f t="shared" si="3"/>
        <v>0</v>
      </c>
      <c r="O771" s="64" t="str">
        <f t="shared" si="4"/>
        <v/>
      </c>
      <c r="P771" s="64">
        <f t="shared" si="5"/>
        <v>0</v>
      </c>
      <c r="Q771" s="64">
        <f t="shared" si="6"/>
        <v>0</v>
      </c>
      <c r="R771" s="68">
        <f t="shared" si="7"/>
        <v>0</v>
      </c>
      <c r="S771" s="68">
        <f t="shared" si="8"/>
        <v>0</v>
      </c>
      <c r="T771" s="71" t="str">
        <f t="shared" si="9"/>
        <v/>
      </c>
      <c r="U771" s="79" t="str">
        <f t="array" ref="U771">IF($B771="","",IF(INDEX('Your Portfolio Holdings'!$BW$7:$BW$156,match($D771,'Your Portfolio Holdings'!$B$7:$B$156,0),0)&gt;0,PRODUCT(IF(($D$5:$D$2004=$D771)*($C$5:$C$2004="Split")*($B$5:$B$2004&lt;=Dashboard!$C$2)*($B$5:$B$2004&gt;$B771),$J$5:$J$2004,1)),1))</f>
        <v/>
      </c>
      <c r="V771" s="79">
        <f t="shared" si="10"/>
        <v>0</v>
      </c>
      <c r="W771" s="79" t="str">
        <f t="array" ref="W771">IF($B771="","",IF(INDEX('Your Portfolio Holdings'!$BW$7:$BW$156,match($D771,'Your Portfolio Holdings'!$B$7:$B$156,0),0)&gt;0,PRODUCT(IF(($D$5:$D$2004=$D771)*($C$5:$C$2004="Split")*($B$5:$B$2004&lt;=Dashboard!$C$54)*($B$5:$B$2004&gt;$B771),$J$5:$J$2004,1)),1))</f>
        <v/>
      </c>
      <c r="X771" s="79">
        <f t="shared" si="11"/>
        <v>0</v>
      </c>
      <c r="Y771" s="79" t="str">
        <f t="array" ref="Y771">IF($B771="","",IF(INDEX('Your Portfolio Holdings'!$BW$7:$BW$156,match($D771,'Your Portfolio Holdings'!$B$7:$B$156,0),0)&gt;0,PRODUCT(IF(($D$5:$D$2004=$D771)*($C$5:$C$2004="Split")*($B$5:$B$2004&lt;=Dashboard!$C$55)*($B$5:$B$2004&gt;$B771),$J$5:$J$2004,1)),1))</f>
        <v/>
      </c>
      <c r="Z771" s="79">
        <f t="shared" si="12"/>
        <v>0</v>
      </c>
      <c r="AA771" s="79" t="str">
        <f>IF($B770="","",IF(AND($B771&gt;Dashboard!$C$54,$B771&lt;=Dashboard!$C$55,OR($C771="Buy",$C771="Sell",$C771="Dividend",$C771="Return of capital")),MAX(AA$5:AA770)+1,0))</f>
        <v/>
      </c>
      <c r="AB771" s="79" t="str">
        <f>if($B771="","",if($L771=Dashboard!$C$3,"n/a","Currency:"&amp;$L771&amp;Dashboard!$C$3))</f>
        <v/>
      </c>
      <c r="AC771" s="88" t="str">
        <f t="shared" si="13"/>
        <v/>
      </c>
      <c r="AD771" s="89">
        <f t="shared" si="14"/>
        <v>0</v>
      </c>
      <c r="AE771" s="90">
        <f t="shared" si="15"/>
        <v>0</v>
      </c>
    </row>
    <row r="772">
      <c r="A772" s="1"/>
      <c r="B772" s="404"/>
      <c r="C772" s="405"/>
      <c r="D772" s="405"/>
      <c r="E772" s="405"/>
      <c r="F772" s="406"/>
      <c r="G772" s="44">
        <f t="shared" si="1"/>
        <v>0</v>
      </c>
      <c r="H772" s="93"/>
      <c r="I772" s="92"/>
      <c r="J772" s="95"/>
      <c r="K772" s="1"/>
      <c r="L772" s="50" t="str">
        <f t="array" ref="L772">if($B772="","",index(Setup!$C$52:$C$201,match($D772,Setup!$B$52:$B$201,0),0))</f>
        <v/>
      </c>
      <c r="M772" s="52" t="str">
        <f t="shared" si="2"/>
        <v/>
      </c>
      <c r="N772" s="58">
        <f t="shared" si="3"/>
        <v>0</v>
      </c>
      <c r="O772" s="64" t="str">
        <f t="shared" si="4"/>
        <v/>
      </c>
      <c r="P772" s="64">
        <f t="shared" si="5"/>
        <v>0</v>
      </c>
      <c r="Q772" s="64">
        <f t="shared" si="6"/>
        <v>0</v>
      </c>
      <c r="R772" s="68">
        <f t="shared" si="7"/>
        <v>0</v>
      </c>
      <c r="S772" s="68">
        <f t="shared" si="8"/>
        <v>0</v>
      </c>
      <c r="T772" s="71" t="str">
        <f t="shared" si="9"/>
        <v/>
      </c>
      <c r="U772" s="79" t="str">
        <f t="array" ref="U772">IF($B772="","",IF(INDEX('Your Portfolio Holdings'!$BW$7:$BW$156,match($D772,'Your Portfolio Holdings'!$B$7:$B$156,0),0)&gt;0,PRODUCT(IF(($D$5:$D$2004=$D772)*($C$5:$C$2004="Split")*($B$5:$B$2004&lt;=Dashboard!$C$2)*($B$5:$B$2004&gt;$B772),$J$5:$J$2004,1)),1))</f>
        <v/>
      </c>
      <c r="V772" s="79">
        <f t="shared" si="10"/>
        <v>0</v>
      </c>
      <c r="W772" s="79" t="str">
        <f t="array" ref="W772">IF($B772="","",IF(INDEX('Your Portfolio Holdings'!$BW$7:$BW$156,match($D772,'Your Portfolio Holdings'!$B$7:$B$156,0),0)&gt;0,PRODUCT(IF(($D$5:$D$2004=$D772)*($C$5:$C$2004="Split")*($B$5:$B$2004&lt;=Dashboard!$C$54)*($B$5:$B$2004&gt;$B772),$J$5:$J$2004,1)),1))</f>
        <v/>
      </c>
      <c r="X772" s="79">
        <f t="shared" si="11"/>
        <v>0</v>
      </c>
      <c r="Y772" s="79" t="str">
        <f t="array" ref="Y772">IF($B772="","",IF(INDEX('Your Portfolio Holdings'!$BW$7:$BW$156,match($D772,'Your Portfolio Holdings'!$B$7:$B$156,0),0)&gt;0,PRODUCT(IF(($D$5:$D$2004=$D772)*($C$5:$C$2004="Split")*($B$5:$B$2004&lt;=Dashboard!$C$55)*($B$5:$B$2004&gt;$B772),$J$5:$J$2004,1)),1))</f>
        <v/>
      </c>
      <c r="Z772" s="79">
        <f t="shared" si="12"/>
        <v>0</v>
      </c>
      <c r="AA772" s="79" t="str">
        <f>IF($B771="","",IF(AND($B772&gt;Dashboard!$C$54,$B772&lt;=Dashboard!$C$55,OR($C772="Buy",$C772="Sell",$C772="Dividend",$C772="Return of capital")),MAX(AA$5:AA771)+1,0))</f>
        <v/>
      </c>
      <c r="AB772" s="79" t="str">
        <f>if($B772="","",if($L772=Dashboard!$C$3,"n/a","Currency:"&amp;$L772&amp;Dashboard!$C$3))</f>
        <v/>
      </c>
      <c r="AC772" s="88" t="str">
        <f t="shared" si="13"/>
        <v/>
      </c>
      <c r="AD772" s="89">
        <f t="shared" si="14"/>
        <v>0</v>
      </c>
      <c r="AE772" s="90">
        <f t="shared" si="15"/>
        <v>0</v>
      </c>
    </row>
    <row r="773">
      <c r="A773" s="1"/>
      <c r="B773" s="404"/>
      <c r="C773" s="405"/>
      <c r="D773" s="405"/>
      <c r="E773" s="405"/>
      <c r="F773" s="406"/>
      <c r="G773" s="44">
        <f t="shared" si="1"/>
        <v>0</v>
      </c>
      <c r="H773" s="93"/>
      <c r="I773" s="92"/>
      <c r="J773" s="95"/>
      <c r="K773" s="1"/>
      <c r="L773" s="50" t="str">
        <f t="array" ref="L773">if($B773="","",index(Setup!$C$52:$C$201,match($D773,Setup!$B$52:$B$201,0),0))</f>
        <v/>
      </c>
      <c r="M773" s="52" t="str">
        <f t="shared" si="2"/>
        <v/>
      </c>
      <c r="N773" s="58">
        <f t="shared" si="3"/>
        <v>0</v>
      </c>
      <c r="O773" s="64" t="str">
        <f t="shared" si="4"/>
        <v/>
      </c>
      <c r="P773" s="64">
        <f t="shared" si="5"/>
        <v>0</v>
      </c>
      <c r="Q773" s="64">
        <f t="shared" si="6"/>
        <v>0</v>
      </c>
      <c r="R773" s="68">
        <f t="shared" si="7"/>
        <v>0</v>
      </c>
      <c r="S773" s="68">
        <f t="shared" si="8"/>
        <v>0</v>
      </c>
      <c r="T773" s="71" t="str">
        <f t="shared" si="9"/>
        <v/>
      </c>
      <c r="U773" s="79" t="str">
        <f t="array" ref="U773">IF($B773="","",IF(INDEX('Your Portfolio Holdings'!$BW$7:$BW$156,match($D773,'Your Portfolio Holdings'!$B$7:$B$156,0),0)&gt;0,PRODUCT(IF(($D$5:$D$2004=$D773)*($C$5:$C$2004="Split")*($B$5:$B$2004&lt;=Dashboard!$C$2)*($B$5:$B$2004&gt;$B773),$J$5:$J$2004,1)),1))</f>
        <v/>
      </c>
      <c r="V773" s="79">
        <f t="shared" si="10"/>
        <v>0</v>
      </c>
      <c r="W773" s="79" t="str">
        <f t="array" ref="W773">IF($B773="","",IF(INDEX('Your Portfolio Holdings'!$BW$7:$BW$156,match($D773,'Your Portfolio Holdings'!$B$7:$B$156,0),0)&gt;0,PRODUCT(IF(($D$5:$D$2004=$D773)*($C$5:$C$2004="Split")*($B$5:$B$2004&lt;=Dashboard!$C$54)*($B$5:$B$2004&gt;$B773),$J$5:$J$2004,1)),1))</f>
        <v/>
      </c>
      <c r="X773" s="79">
        <f t="shared" si="11"/>
        <v>0</v>
      </c>
      <c r="Y773" s="79" t="str">
        <f t="array" ref="Y773">IF($B773="","",IF(INDEX('Your Portfolio Holdings'!$BW$7:$BW$156,match($D773,'Your Portfolio Holdings'!$B$7:$B$156,0),0)&gt;0,PRODUCT(IF(($D$5:$D$2004=$D773)*($C$5:$C$2004="Split")*($B$5:$B$2004&lt;=Dashboard!$C$55)*($B$5:$B$2004&gt;$B773),$J$5:$J$2004,1)),1))</f>
        <v/>
      </c>
      <c r="Z773" s="79">
        <f t="shared" si="12"/>
        <v>0</v>
      </c>
      <c r="AA773" s="79" t="str">
        <f>IF($B772="","",IF(AND($B773&gt;Dashboard!$C$54,$B773&lt;=Dashboard!$C$55,OR($C773="Buy",$C773="Sell",$C773="Dividend",$C773="Return of capital")),MAX(AA$5:AA772)+1,0))</f>
        <v/>
      </c>
      <c r="AB773" s="79" t="str">
        <f>if($B773="","",if($L773=Dashboard!$C$3,"n/a","Currency:"&amp;$L773&amp;Dashboard!$C$3))</f>
        <v/>
      </c>
      <c r="AC773" s="88" t="str">
        <f t="shared" si="13"/>
        <v/>
      </c>
      <c r="AD773" s="89">
        <f t="shared" si="14"/>
        <v>0</v>
      </c>
      <c r="AE773" s="90">
        <f t="shared" si="15"/>
        <v>0</v>
      </c>
    </row>
    <row r="774">
      <c r="A774" s="1"/>
      <c r="B774" s="404"/>
      <c r="C774" s="405"/>
      <c r="D774" s="405"/>
      <c r="E774" s="405"/>
      <c r="F774" s="406"/>
      <c r="G774" s="44">
        <f t="shared" si="1"/>
        <v>0</v>
      </c>
      <c r="H774" s="93"/>
      <c r="I774" s="92"/>
      <c r="J774" s="95"/>
      <c r="K774" s="1"/>
      <c r="L774" s="50" t="str">
        <f t="array" ref="L774">if($B774="","",index(Setup!$C$52:$C$201,match($D774,Setup!$B$52:$B$201,0),0))</f>
        <v/>
      </c>
      <c r="M774" s="52" t="str">
        <f t="shared" si="2"/>
        <v/>
      </c>
      <c r="N774" s="58">
        <f t="shared" si="3"/>
        <v>0</v>
      </c>
      <c r="O774" s="64" t="str">
        <f t="shared" si="4"/>
        <v/>
      </c>
      <c r="P774" s="64">
        <f t="shared" si="5"/>
        <v>0</v>
      </c>
      <c r="Q774" s="64">
        <f t="shared" si="6"/>
        <v>0</v>
      </c>
      <c r="R774" s="68">
        <f t="shared" si="7"/>
        <v>0</v>
      </c>
      <c r="S774" s="68">
        <f t="shared" si="8"/>
        <v>0</v>
      </c>
      <c r="T774" s="71" t="str">
        <f t="shared" si="9"/>
        <v/>
      </c>
      <c r="U774" s="79" t="str">
        <f t="array" ref="U774">IF($B774="","",IF(INDEX('Your Portfolio Holdings'!$BW$7:$BW$156,match($D774,'Your Portfolio Holdings'!$B$7:$B$156,0),0)&gt;0,PRODUCT(IF(($D$5:$D$2004=$D774)*($C$5:$C$2004="Split")*($B$5:$B$2004&lt;=Dashboard!$C$2)*($B$5:$B$2004&gt;$B774),$J$5:$J$2004,1)),1))</f>
        <v/>
      </c>
      <c r="V774" s="79">
        <f t="shared" si="10"/>
        <v>0</v>
      </c>
      <c r="W774" s="79" t="str">
        <f t="array" ref="W774">IF($B774="","",IF(INDEX('Your Portfolio Holdings'!$BW$7:$BW$156,match($D774,'Your Portfolio Holdings'!$B$7:$B$156,0),0)&gt;0,PRODUCT(IF(($D$5:$D$2004=$D774)*($C$5:$C$2004="Split")*($B$5:$B$2004&lt;=Dashboard!$C$54)*($B$5:$B$2004&gt;$B774),$J$5:$J$2004,1)),1))</f>
        <v/>
      </c>
      <c r="X774" s="79">
        <f t="shared" si="11"/>
        <v>0</v>
      </c>
      <c r="Y774" s="79" t="str">
        <f t="array" ref="Y774">IF($B774="","",IF(INDEX('Your Portfolio Holdings'!$BW$7:$BW$156,match($D774,'Your Portfolio Holdings'!$B$7:$B$156,0),0)&gt;0,PRODUCT(IF(($D$5:$D$2004=$D774)*($C$5:$C$2004="Split")*($B$5:$B$2004&lt;=Dashboard!$C$55)*($B$5:$B$2004&gt;$B774),$J$5:$J$2004,1)),1))</f>
        <v/>
      </c>
      <c r="Z774" s="79">
        <f t="shared" si="12"/>
        <v>0</v>
      </c>
      <c r="AA774" s="79" t="str">
        <f>IF($B773="","",IF(AND($B774&gt;Dashboard!$C$54,$B774&lt;=Dashboard!$C$55,OR($C774="Buy",$C774="Sell",$C774="Dividend",$C774="Return of capital")),MAX(AA$5:AA773)+1,0))</f>
        <v/>
      </c>
      <c r="AB774" s="79" t="str">
        <f>if($B774="","",if($L774=Dashboard!$C$3,"n/a","Currency:"&amp;$L774&amp;Dashboard!$C$3))</f>
        <v/>
      </c>
      <c r="AC774" s="88" t="str">
        <f t="shared" si="13"/>
        <v/>
      </c>
      <c r="AD774" s="89">
        <f t="shared" si="14"/>
        <v>0</v>
      </c>
      <c r="AE774" s="90">
        <f t="shared" si="15"/>
        <v>0</v>
      </c>
    </row>
    <row r="775">
      <c r="A775" s="1"/>
      <c r="B775" s="404"/>
      <c r="C775" s="405"/>
      <c r="D775" s="405"/>
      <c r="E775" s="405"/>
      <c r="F775" s="406"/>
      <c r="G775" s="44">
        <f t="shared" si="1"/>
        <v>0</v>
      </c>
      <c r="H775" s="93"/>
      <c r="I775" s="92"/>
      <c r="J775" s="95"/>
      <c r="K775" s="1"/>
      <c r="L775" s="50" t="str">
        <f t="array" ref="L775">if($B775="","",index(Setup!$C$52:$C$201,match($D775,Setup!$B$52:$B$201,0),0))</f>
        <v/>
      </c>
      <c r="M775" s="52" t="str">
        <f t="shared" si="2"/>
        <v/>
      </c>
      <c r="N775" s="58">
        <f t="shared" si="3"/>
        <v>0</v>
      </c>
      <c r="O775" s="64" t="str">
        <f t="shared" si="4"/>
        <v/>
      </c>
      <c r="P775" s="64">
        <f t="shared" si="5"/>
        <v>0</v>
      </c>
      <c r="Q775" s="64">
        <f t="shared" si="6"/>
        <v>0</v>
      </c>
      <c r="R775" s="68">
        <f t="shared" si="7"/>
        <v>0</v>
      </c>
      <c r="S775" s="68">
        <f t="shared" si="8"/>
        <v>0</v>
      </c>
      <c r="T775" s="71" t="str">
        <f t="shared" si="9"/>
        <v/>
      </c>
      <c r="U775" s="79" t="str">
        <f t="array" ref="U775">IF($B775="","",IF(INDEX('Your Portfolio Holdings'!$BW$7:$BW$156,match($D775,'Your Portfolio Holdings'!$B$7:$B$156,0),0)&gt;0,PRODUCT(IF(($D$5:$D$2004=$D775)*($C$5:$C$2004="Split")*($B$5:$B$2004&lt;=Dashboard!$C$2)*($B$5:$B$2004&gt;$B775),$J$5:$J$2004,1)),1))</f>
        <v/>
      </c>
      <c r="V775" s="79">
        <f t="shared" si="10"/>
        <v>0</v>
      </c>
      <c r="W775" s="79" t="str">
        <f t="array" ref="W775">IF($B775="","",IF(INDEX('Your Portfolio Holdings'!$BW$7:$BW$156,match($D775,'Your Portfolio Holdings'!$B$7:$B$156,0),0)&gt;0,PRODUCT(IF(($D$5:$D$2004=$D775)*($C$5:$C$2004="Split")*($B$5:$B$2004&lt;=Dashboard!$C$54)*($B$5:$B$2004&gt;$B775),$J$5:$J$2004,1)),1))</f>
        <v/>
      </c>
      <c r="X775" s="79">
        <f t="shared" si="11"/>
        <v>0</v>
      </c>
      <c r="Y775" s="79" t="str">
        <f t="array" ref="Y775">IF($B775="","",IF(INDEX('Your Portfolio Holdings'!$BW$7:$BW$156,match($D775,'Your Portfolio Holdings'!$B$7:$B$156,0),0)&gt;0,PRODUCT(IF(($D$5:$D$2004=$D775)*($C$5:$C$2004="Split")*($B$5:$B$2004&lt;=Dashboard!$C$55)*($B$5:$B$2004&gt;$B775),$J$5:$J$2004,1)),1))</f>
        <v/>
      </c>
      <c r="Z775" s="79">
        <f t="shared" si="12"/>
        <v>0</v>
      </c>
      <c r="AA775" s="79" t="str">
        <f>IF($B774="","",IF(AND($B775&gt;Dashboard!$C$54,$B775&lt;=Dashboard!$C$55,OR($C775="Buy",$C775="Sell",$C775="Dividend",$C775="Return of capital")),MAX(AA$5:AA774)+1,0))</f>
        <v/>
      </c>
      <c r="AB775" s="79" t="str">
        <f>if($B775="","",if($L775=Dashboard!$C$3,"n/a","Currency:"&amp;$L775&amp;Dashboard!$C$3))</f>
        <v/>
      </c>
      <c r="AC775" s="88" t="str">
        <f t="shared" si="13"/>
        <v/>
      </c>
      <c r="AD775" s="89">
        <f t="shared" si="14"/>
        <v>0</v>
      </c>
      <c r="AE775" s="90">
        <f t="shared" si="15"/>
        <v>0</v>
      </c>
    </row>
    <row r="776">
      <c r="A776" s="1"/>
      <c r="B776" s="404"/>
      <c r="C776" s="405"/>
      <c r="D776" s="405"/>
      <c r="E776" s="405"/>
      <c r="F776" s="406"/>
      <c r="G776" s="44">
        <f t="shared" si="1"/>
        <v>0</v>
      </c>
      <c r="H776" s="93"/>
      <c r="I776" s="92"/>
      <c r="J776" s="95"/>
      <c r="K776" s="1"/>
      <c r="L776" s="50" t="str">
        <f t="array" ref="L776">if($B776="","",index(Setup!$C$52:$C$201,match($D776,Setup!$B$52:$B$201,0),0))</f>
        <v/>
      </c>
      <c r="M776" s="52" t="str">
        <f t="shared" si="2"/>
        <v/>
      </c>
      <c r="N776" s="58">
        <f t="shared" si="3"/>
        <v>0</v>
      </c>
      <c r="O776" s="64" t="str">
        <f t="shared" si="4"/>
        <v/>
      </c>
      <c r="P776" s="64">
        <f t="shared" si="5"/>
        <v>0</v>
      </c>
      <c r="Q776" s="64">
        <f t="shared" si="6"/>
        <v>0</v>
      </c>
      <c r="R776" s="68">
        <f t="shared" si="7"/>
        <v>0</v>
      </c>
      <c r="S776" s="68">
        <f t="shared" si="8"/>
        <v>0</v>
      </c>
      <c r="T776" s="71" t="str">
        <f t="shared" si="9"/>
        <v/>
      </c>
      <c r="U776" s="79" t="str">
        <f t="array" ref="U776">IF($B776="","",IF(INDEX('Your Portfolio Holdings'!$BW$7:$BW$156,match($D776,'Your Portfolio Holdings'!$B$7:$B$156,0),0)&gt;0,PRODUCT(IF(($D$5:$D$2004=$D776)*($C$5:$C$2004="Split")*($B$5:$B$2004&lt;=Dashboard!$C$2)*($B$5:$B$2004&gt;$B776),$J$5:$J$2004,1)),1))</f>
        <v/>
      </c>
      <c r="V776" s="79">
        <f t="shared" si="10"/>
        <v>0</v>
      </c>
      <c r="W776" s="79" t="str">
        <f t="array" ref="W776">IF($B776="","",IF(INDEX('Your Portfolio Holdings'!$BW$7:$BW$156,match($D776,'Your Portfolio Holdings'!$B$7:$B$156,0),0)&gt;0,PRODUCT(IF(($D$5:$D$2004=$D776)*($C$5:$C$2004="Split")*($B$5:$B$2004&lt;=Dashboard!$C$54)*($B$5:$B$2004&gt;$B776),$J$5:$J$2004,1)),1))</f>
        <v/>
      </c>
      <c r="X776" s="79">
        <f t="shared" si="11"/>
        <v>0</v>
      </c>
      <c r="Y776" s="79" t="str">
        <f t="array" ref="Y776">IF($B776="","",IF(INDEX('Your Portfolio Holdings'!$BW$7:$BW$156,match($D776,'Your Portfolio Holdings'!$B$7:$B$156,0),0)&gt;0,PRODUCT(IF(($D$5:$D$2004=$D776)*($C$5:$C$2004="Split")*($B$5:$B$2004&lt;=Dashboard!$C$55)*($B$5:$B$2004&gt;$B776),$J$5:$J$2004,1)),1))</f>
        <v/>
      </c>
      <c r="Z776" s="79">
        <f t="shared" si="12"/>
        <v>0</v>
      </c>
      <c r="AA776" s="79" t="str">
        <f>IF($B775="","",IF(AND($B776&gt;Dashboard!$C$54,$B776&lt;=Dashboard!$C$55,OR($C776="Buy",$C776="Sell",$C776="Dividend",$C776="Return of capital")),MAX(AA$5:AA775)+1,0))</f>
        <v/>
      </c>
      <c r="AB776" s="79" t="str">
        <f>if($B776="","",if($L776=Dashboard!$C$3,"n/a","Currency:"&amp;$L776&amp;Dashboard!$C$3))</f>
        <v/>
      </c>
      <c r="AC776" s="88" t="str">
        <f t="shared" si="13"/>
        <v/>
      </c>
      <c r="AD776" s="89">
        <f t="shared" si="14"/>
        <v>0</v>
      </c>
      <c r="AE776" s="90">
        <f t="shared" si="15"/>
        <v>0</v>
      </c>
    </row>
    <row r="777">
      <c r="A777" s="1"/>
      <c r="B777" s="404"/>
      <c r="C777" s="405"/>
      <c r="D777" s="405"/>
      <c r="E777" s="405"/>
      <c r="F777" s="406"/>
      <c r="G777" s="44">
        <f t="shared" si="1"/>
        <v>0</v>
      </c>
      <c r="H777" s="93"/>
      <c r="I777" s="92"/>
      <c r="J777" s="95"/>
      <c r="K777" s="1"/>
      <c r="L777" s="50" t="str">
        <f t="array" ref="L777">if($B777="","",index(Setup!$C$52:$C$201,match($D777,Setup!$B$52:$B$201,0),0))</f>
        <v/>
      </c>
      <c r="M777" s="52" t="str">
        <f t="shared" si="2"/>
        <v/>
      </c>
      <c r="N777" s="58">
        <f t="shared" si="3"/>
        <v>0</v>
      </c>
      <c r="O777" s="64" t="str">
        <f t="shared" si="4"/>
        <v/>
      </c>
      <c r="P777" s="64">
        <f t="shared" si="5"/>
        <v>0</v>
      </c>
      <c r="Q777" s="64">
        <f t="shared" si="6"/>
        <v>0</v>
      </c>
      <c r="R777" s="68">
        <f t="shared" si="7"/>
        <v>0</v>
      </c>
      <c r="S777" s="68">
        <f t="shared" si="8"/>
        <v>0</v>
      </c>
      <c r="T777" s="71" t="str">
        <f t="shared" si="9"/>
        <v/>
      </c>
      <c r="U777" s="79" t="str">
        <f t="array" ref="U777">IF($B777="","",IF(INDEX('Your Portfolio Holdings'!$BW$7:$BW$156,match($D777,'Your Portfolio Holdings'!$B$7:$B$156,0),0)&gt;0,PRODUCT(IF(($D$5:$D$2004=$D777)*($C$5:$C$2004="Split")*($B$5:$B$2004&lt;=Dashboard!$C$2)*($B$5:$B$2004&gt;$B777),$J$5:$J$2004,1)),1))</f>
        <v/>
      </c>
      <c r="V777" s="79">
        <f t="shared" si="10"/>
        <v>0</v>
      </c>
      <c r="W777" s="79" t="str">
        <f t="array" ref="W777">IF($B777="","",IF(INDEX('Your Portfolio Holdings'!$BW$7:$BW$156,match($D777,'Your Portfolio Holdings'!$B$7:$B$156,0),0)&gt;0,PRODUCT(IF(($D$5:$D$2004=$D777)*($C$5:$C$2004="Split")*($B$5:$B$2004&lt;=Dashboard!$C$54)*($B$5:$B$2004&gt;$B777),$J$5:$J$2004,1)),1))</f>
        <v/>
      </c>
      <c r="X777" s="79">
        <f t="shared" si="11"/>
        <v>0</v>
      </c>
      <c r="Y777" s="79" t="str">
        <f t="array" ref="Y777">IF($B777="","",IF(INDEX('Your Portfolio Holdings'!$BW$7:$BW$156,match($D777,'Your Portfolio Holdings'!$B$7:$B$156,0),0)&gt;0,PRODUCT(IF(($D$5:$D$2004=$D777)*($C$5:$C$2004="Split")*($B$5:$B$2004&lt;=Dashboard!$C$55)*($B$5:$B$2004&gt;$B777),$J$5:$J$2004,1)),1))</f>
        <v/>
      </c>
      <c r="Z777" s="79">
        <f t="shared" si="12"/>
        <v>0</v>
      </c>
      <c r="AA777" s="79" t="str">
        <f>IF($B776="","",IF(AND($B777&gt;Dashboard!$C$54,$B777&lt;=Dashboard!$C$55,OR($C777="Buy",$C777="Sell",$C777="Dividend",$C777="Return of capital")),MAX(AA$5:AA776)+1,0))</f>
        <v/>
      </c>
      <c r="AB777" s="79" t="str">
        <f>if($B777="","",if($L777=Dashboard!$C$3,"n/a","Currency:"&amp;$L777&amp;Dashboard!$C$3))</f>
        <v/>
      </c>
      <c r="AC777" s="88" t="str">
        <f t="shared" si="13"/>
        <v/>
      </c>
      <c r="AD777" s="89">
        <f t="shared" si="14"/>
        <v>0</v>
      </c>
      <c r="AE777" s="90">
        <f t="shared" si="15"/>
        <v>0</v>
      </c>
    </row>
    <row r="778">
      <c r="A778" s="1"/>
      <c r="B778" s="404"/>
      <c r="C778" s="405"/>
      <c r="D778" s="405"/>
      <c r="E778" s="405"/>
      <c r="F778" s="406"/>
      <c r="G778" s="44">
        <f t="shared" si="1"/>
        <v>0</v>
      </c>
      <c r="H778" s="93"/>
      <c r="I778" s="92"/>
      <c r="J778" s="95"/>
      <c r="K778" s="1"/>
      <c r="L778" s="50" t="str">
        <f t="array" ref="L778">if($B778="","",index(Setup!$C$52:$C$201,match($D778,Setup!$B$52:$B$201,0),0))</f>
        <v/>
      </c>
      <c r="M778" s="52" t="str">
        <f t="shared" si="2"/>
        <v/>
      </c>
      <c r="N778" s="58">
        <f t="shared" si="3"/>
        <v>0</v>
      </c>
      <c r="O778" s="64" t="str">
        <f t="shared" si="4"/>
        <v/>
      </c>
      <c r="P778" s="64">
        <f t="shared" si="5"/>
        <v>0</v>
      </c>
      <c r="Q778" s="64">
        <f t="shared" si="6"/>
        <v>0</v>
      </c>
      <c r="R778" s="68">
        <f t="shared" si="7"/>
        <v>0</v>
      </c>
      <c r="S778" s="68">
        <f t="shared" si="8"/>
        <v>0</v>
      </c>
      <c r="T778" s="71" t="str">
        <f t="shared" si="9"/>
        <v/>
      </c>
      <c r="U778" s="79" t="str">
        <f t="array" ref="U778">IF($B778="","",IF(INDEX('Your Portfolio Holdings'!$BW$7:$BW$156,match($D778,'Your Portfolio Holdings'!$B$7:$B$156,0),0)&gt;0,PRODUCT(IF(($D$5:$D$2004=$D778)*($C$5:$C$2004="Split")*($B$5:$B$2004&lt;=Dashboard!$C$2)*($B$5:$B$2004&gt;$B778),$J$5:$J$2004,1)),1))</f>
        <v/>
      </c>
      <c r="V778" s="79">
        <f t="shared" si="10"/>
        <v>0</v>
      </c>
      <c r="W778" s="79" t="str">
        <f t="array" ref="W778">IF($B778="","",IF(INDEX('Your Portfolio Holdings'!$BW$7:$BW$156,match($D778,'Your Portfolio Holdings'!$B$7:$B$156,0),0)&gt;0,PRODUCT(IF(($D$5:$D$2004=$D778)*($C$5:$C$2004="Split")*($B$5:$B$2004&lt;=Dashboard!$C$54)*($B$5:$B$2004&gt;$B778),$J$5:$J$2004,1)),1))</f>
        <v/>
      </c>
      <c r="X778" s="79">
        <f t="shared" si="11"/>
        <v>0</v>
      </c>
      <c r="Y778" s="79" t="str">
        <f t="array" ref="Y778">IF($B778="","",IF(INDEX('Your Portfolio Holdings'!$BW$7:$BW$156,match($D778,'Your Portfolio Holdings'!$B$7:$B$156,0),0)&gt;0,PRODUCT(IF(($D$5:$D$2004=$D778)*($C$5:$C$2004="Split")*($B$5:$B$2004&lt;=Dashboard!$C$55)*($B$5:$B$2004&gt;$B778),$J$5:$J$2004,1)),1))</f>
        <v/>
      </c>
      <c r="Z778" s="79">
        <f t="shared" si="12"/>
        <v>0</v>
      </c>
      <c r="AA778" s="79" t="str">
        <f>IF($B777="","",IF(AND($B778&gt;Dashboard!$C$54,$B778&lt;=Dashboard!$C$55,OR($C778="Buy",$C778="Sell",$C778="Dividend",$C778="Return of capital")),MAX(AA$5:AA777)+1,0))</f>
        <v/>
      </c>
      <c r="AB778" s="79" t="str">
        <f>if($B778="","",if($L778=Dashboard!$C$3,"n/a","Currency:"&amp;$L778&amp;Dashboard!$C$3))</f>
        <v/>
      </c>
      <c r="AC778" s="88" t="str">
        <f t="shared" si="13"/>
        <v/>
      </c>
      <c r="AD778" s="89">
        <f t="shared" si="14"/>
        <v>0</v>
      </c>
      <c r="AE778" s="90">
        <f t="shared" si="15"/>
        <v>0</v>
      </c>
    </row>
    <row r="779">
      <c r="A779" s="1"/>
      <c r="B779" s="404"/>
      <c r="C779" s="405"/>
      <c r="D779" s="405"/>
      <c r="E779" s="405"/>
      <c r="F779" s="406"/>
      <c r="G779" s="44">
        <f t="shared" si="1"/>
        <v>0</v>
      </c>
      <c r="H779" s="93"/>
      <c r="I779" s="92"/>
      <c r="J779" s="95"/>
      <c r="K779" s="1"/>
      <c r="L779" s="50" t="str">
        <f t="array" ref="L779">if($B779="","",index(Setup!$C$52:$C$201,match($D779,Setup!$B$52:$B$201,0),0))</f>
        <v/>
      </c>
      <c r="M779" s="52" t="str">
        <f t="shared" si="2"/>
        <v/>
      </c>
      <c r="N779" s="58">
        <f t="shared" si="3"/>
        <v>0</v>
      </c>
      <c r="O779" s="64" t="str">
        <f t="shared" si="4"/>
        <v/>
      </c>
      <c r="P779" s="64">
        <f t="shared" si="5"/>
        <v>0</v>
      </c>
      <c r="Q779" s="64">
        <f t="shared" si="6"/>
        <v>0</v>
      </c>
      <c r="R779" s="68">
        <f t="shared" si="7"/>
        <v>0</v>
      </c>
      <c r="S779" s="68">
        <f t="shared" si="8"/>
        <v>0</v>
      </c>
      <c r="T779" s="71" t="str">
        <f t="shared" si="9"/>
        <v/>
      </c>
      <c r="U779" s="79" t="str">
        <f t="array" ref="U779">IF($B779="","",IF(INDEX('Your Portfolio Holdings'!$BW$7:$BW$156,match($D779,'Your Portfolio Holdings'!$B$7:$B$156,0),0)&gt;0,PRODUCT(IF(($D$5:$D$2004=$D779)*($C$5:$C$2004="Split")*($B$5:$B$2004&lt;=Dashboard!$C$2)*($B$5:$B$2004&gt;$B779),$J$5:$J$2004,1)),1))</f>
        <v/>
      </c>
      <c r="V779" s="79">
        <f t="shared" si="10"/>
        <v>0</v>
      </c>
      <c r="W779" s="79" t="str">
        <f t="array" ref="W779">IF($B779="","",IF(INDEX('Your Portfolio Holdings'!$BW$7:$BW$156,match($D779,'Your Portfolio Holdings'!$B$7:$B$156,0),0)&gt;0,PRODUCT(IF(($D$5:$D$2004=$D779)*($C$5:$C$2004="Split")*($B$5:$B$2004&lt;=Dashboard!$C$54)*($B$5:$B$2004&gt;$B779),$J$5:$J$2004,1)),1))</f>
        <v/>
      </c>
      <c r="X779" s="79">
        <f t="shared" si="11"/>
        <v>0</v>
      </c>
      <c r="Y779" s="79" t="str">
        <f t="array" ref="Y779">IF($B779="","",IF(INDEX('Your Portfolio Holdings'!$BW$7:$BW$156,match($D779,'Your Portfolio Holdings'!$B$7:$B$156,0),0)&gt;0,PRODUCT(IF(($D$5:$D$2004=$D779)*($C$5:$C$2004="Split")*($B$5:$B$2004&lt;=Dashboard!$C$55)*($B$5:$B$2004&gt;$B779),$J$5:$J$2004,1)),1))</f>
        <v/>
      </c>
      <c r="Z779" s="79">
        <f t="shared" si="12"/>
        <v>0</v>
      </c>
      <c r="AA779" s="79" t="str">
        <f>IF($B778="","",IF(AND($B779&gt;Dashboard!$C$54,$B779&lt;=Dashboard!$C$55,OR($C779="Buy",$C779="Sell",$C779="Dividend",$C779="Return of capital")),MAX(AA$5:AA778)+1,0))</f>
        <v/>
      </c>
      <c r="AB779" s="79" t="str">
        <f>if($B779="","",if($L779=Dashboard!$C$3,"n/a","Currency:"&amp;$L779&amp;Dashboard!$C$3))</f>
        <v/>
      </c>
      <c r="AC779" s="88" t="str">
        <f t="shared" si="13"/>
        <v/>
      </c>
      <c r="AD779" s="89">
        <f t="shared" si="14"/>
        <v>0</v>
      </c>
      <c r="AE779" s="90">
        <f t="shared" si="15"/>
        <v>0</v>
      </c>
    </row>
    <row r="780">
      <c r="A780" s="1"/>
      <c r="B780" s="404"/>
      <c r="C780" s="405"/>
      <c r="D780" s="405"/>
      <c r="E780" s="405"/>
      <c r="F780" s="406"/>
      <c r="G780" s="44">
        <f t="shared" si="1"/>
        <v>0</v>
      </c>
      <c r="H780" s="93"/>
      <c r="I780" s="92"/>
      <c r="J780" s="95"/>
      <c r="K780" s="1"/>
      <c r="L780" s="50" t="str">
        <f t="array" ref="L780">if($B780="","",index(Setup!$C$52:$C$201,match($D780,Setup!$B$52:$B$201,0),0))</f>
        <v/>
      </c>
      <c r="M780" s="52" t="str">
        <f t="shared" si="2"/>
        <v/>
      </c>
      <c r="N780" s="58">
        <f t="shared" si="3"/>
        <v>0</v>
      </c>
      <c r="O780" s="64" t="str">
        <f t="shared" si="4"/>
        <v/>
      </c>
      <c r="P780" s="64">
        <f t="shared" si="5"/>
        <v>0</v>
      </c>
      <c r="Q780" s="64">
        <f t="shared" si="6"/>
        <v>0</v>
      </c>
      <c r="R780" s="68">
        <f t="shared" si="7"/>
        <v>0</v>
      </c>
      <c r="S780" s="68">
        <f t="shared" si="8"/>
        <v>0</v>
      </c>
      <c r="T780" s="71" t="str">
        <f t="shared" si="9"/>
        <v/>
      </c>
      <c r="U780" s="79" t="str">
        <f t="array" ref="U780">IF($B780="","",IF(INDEX('Your Portfolio Holdings'!$BW$7:$BW$156,match($D780,'Your Portfolio Holdings'!$B$7:$B$156,0),0)&gt;0,PRODUCT(IF(($D$5:$D$2004=$D780)*($C$5:$C$2004="Split")*($B$5:$B$2004&lt;=Dashboard!$C$2)*($B$5:$B$2004&gt;$B780),$J$5:$J$2004,1)),1))</f>
        <v/>
      </c>
      <c r="V780" s="79">
        <f t="shared" si="10"/>
        <v>0</v>
      </c>
      <c r="W780" s="79" t="str">
        <f t="array" ref="W780">IF($B780="","",IF(INDEX('Your Portfolio Holdings'!$BW$7:$BW$156,match($D780,'Your Portfolio Holdings'!$B$7:$B$156,0),0)&gt;0,PRODUCT(IF(($D$5:$D$2004=$D780)*($C$5:$C$2004="Split")*($B$5:$B$2004&lt;=Dashboard!$C$54)*($B$5:$B$2004&gt;$B780),$J$5:$J$2004,1)),1))</f>
        <v/>
      </c>
      <c r="X780" s="79">
        <f t="shared" si="11"/>
        <v>0</v>
      </c>
      <c r="Y780" s="79" t="str">
        <f t="array" ref="Y780">IF($B780="","",IF(INDEX('Your Portfolio Holdings'!$BW$7:$BW$156,match($D780,'Your Portfolio Holdings'!$B$7:$B$156,0),0)&gt;0,PRODUCT(IF(($D$5:$D$2004=$D780)*($C$5:$C$2004="Split")*($B$5:$B$2004&lt;=Dashboard!$C$55)*($B$5:$B$2004&gt;$B780),$J$5:$J$2004,1)),1))</f>
        <v/>
      </c>
      <c r="Z780" s="79">
        <f t="shared" si="12"/>
        <v>0</v>
      </c>
      <c r="AA780" s="79" t="str">
        <f>IF($B779="","",IF(AND($B780&gt;Dashboard!$C$54,$B780&lt;=Dashboard!$C$55,OR($C780="Buy",$C780="Sell",$C780="Dividend",$C780="Return of capital")),MAX(AA$5:AA779)+1,0))</f>
        <v/>
      </c>
      <c r="AB780" s="79" t="str">
        <f>if($B780="","",if($L780=Dashboard!$C$3,"n/a","Currency:"&amp;$L780&amp;Dashboard!$C$3))</f>
        <v/>
      </c>
      <c r="AC780" s="88" t="str">
        <f t="shared" si="13"/>
        <v/>
      </c>
      <c r="AD780" s="89">
        <f t="shared" si="14"/>
        <v>0</v>
      </c>
      <c r="AE780" s="90">
        <f t="shared" si="15"/>
        <v>0</v>
      </c>
    </row>
    <row r="781">
      <c r="A781" s="1"/>
      <c r="B781" s="404"/>
      <c r="C781" s="405"/>
      <c r="D781" s="405"/>
      <c r="E781" s="405"/>
      <c r="F781" s="406"/>
      <c r="G781" s="44">
        <f t="shared" si="1"/>
        <v>0</v>
      </c>
      <c r="H781" s="93"/>
      <c r="I781" s="92"/>
      <c r="J781" s="95"/>
      <c r="K781" s="1"/>
      <c r="L781" s="50" t="str">
        <f t="array" ref="L781">if($B781="","",index(Setup!$C$52:$C$201,match($D781,Setup!$B$52:$B$201,0),0))</f>
        <v/>
      </c>
      <c r="M781" s="52" t="str">
        <f t="shared" si="2"/>
        <v/>
      </c>
      <c r="N781" s="58">
        <f t="shared" si="3"/>
        <v>0</v>
      </c>
      <c r="O781" s="64" t="str">
        <f t="shared" si="4"/>
        <v/>
      </c>
      <c r="P781" s="64">
        <f t="shared" si="5"/>
        <v>0</v>
      </c>
      <c r="Q781" s="64">
        <f t="shared" si="6"/>
        <v>0</v>
      </c>
      <c r="R781" s="68">
        <f t="shared" si="7"/>
        <v>0</v>
      </c>
      <c r="S781" s="68">
        <f t="shared" si="8"/>
        <v>0</v>
      </c>
      <c r="T781" s="71" t="str">
        <f t="shared" si="9"/>
        <v/>
      </c>
      <c r="U781" s="79" t="str">
        <f t="array" ref="U781">IF($B781="","",IF(INDEX('Your Portfolio Holdings'!$BW$7:$BW$156,match($D781,'Your Portfolio Holdings'!$B$7:$B$156,0),0)&gt;0,PRODUCT(IF(($D$5:$D$2004=$D781)*($C$5:$C$2004="Split")*($B$5:$B$2004&lt;=Dashboard!$C$2)*($B$5:$B$2004&gt;$B781),$J$5:$J$2004,1)),1))</f>
        <v/>
      </c>
      <c r="V781" s="79">
        <f t="shared" si="10"/>
        <v>0</v>
      </c>
      <c r="W781" s="79" t="str">
        <f t="array" ref="W781">IF($B781="","",IF(INDEX('Your Portfolio Holdings'!$BW$7:$BW$156,match($D781,'Your Portfolio Holdings'!$B$7:$B$156,0),0)&gt;0,PRODUCT(IF(($D$5:$D$2004=$D781)*($C$5:$C$2004="Split")*($B$5:$B$2004&lt;=Dashboard!$C$54)*($B$5:$B$2004&gt;$B781),$J$5:$J$2004,1)),1))</f>
        <v/>
      </c>
      <c r="X781" s="79">
        <f t="shared" si="11"/>
        <v>0</v>
      </c>
      <c r="Y781" s="79" t="str">
        <f t="array" ref="Y781">IF($B781="","",IF(INDEX('Your Portfolio Holdings'!$BW$7:$BW$156,match($D781,'Your Portfolio Holdings'!$B$7:$B$156,0),0)&gt;0,PRODUCT(IF(($D$5:$D$2004=$D781)*($C$5:$C$2004="Split")*($B$5:$B$2004&lt;=Dashboard!$C$55)*($B$5:$B$2004&gt;$B781),$J$5:$J$2004,1)),1))</f>
        <v/>
      </c>
      <c r="Z781" s="79">
        <f t="shared" si="12"/>
        <v>0</v>
      </c>
      <c r="AA781" s="79" t="str">
        <f>IF($B780="","",IF(AND($B781&gt;Dashboard!$C$54,$B781&lt;=Dashboard!$C$55,OR($C781="Buy",$C781="Sell",$C781="Dividend",$C781="Return of capital")),MAX(AA$5:AA780)+1,0))</f>
        <v/>
      </c>
      <c r="AB781" s="79" t="str">
        <f>if($B781="","",if($L781=Dashboard!$C$3,"n/a","Currency:"&amp;$L781&amp;Dashboard!$C$3))</f>
        <v/>
      </c>
      <c r="AC781" s="88" t="str">
        <f t="shared" si="13"/>
        <v/>
      </c>
      <c r="AD781" s="89">
        <f t="shared" si="14"/>
        <v>0</v>
      </c>
      <c r="AE781" s="90">
        <f t="shared" si="15"/>
        <v>0</v>
      </c>
    </row>
    <row r="782">
      <c r="A782" s="1"/>
      <c r="B782" s="404"/>
      <c r="C782" s="405"/>
      <c r="D782" s="405"/>
      <c r="E782" s="405"/>
      <c r="F782" s="406"/>
      <c r="G782" s="44">
        <f t="shared" si="1"/>
        <v>0</v>
      </c>
      <c r="H782" s="93"/>
      <c r="I782" s="92"/>
      <c r="J782" s="95"/>
      <c r="K782" s="1"/>
      <c r="L782" s="50" t="str">
        <f t="array" ref="L782">if($B782="","",index(Setup!$C$52:$C$201,match($D782,Setup!$B$52:$B$201,0),0))</f>
        <v/>
      </c>
      <c r="M782" s="52" t="str">
        <f t="shared" si="2"/>
        <v/>
      </c>
      <c r="N782" s="58">
        <f t="shared" si="3"/>
        <v>0</v>
      </c>
      <c r="O782" s="64" t="str">
        <f t="shared" si="4"/>
        <v/>
      </c>
      <c r="P782" s="64">
        <f t="shared" si="5"/>
        <v>0</v>
      </c>
      <c r="Q782" s="64">
        <f t="shared" si="6"/>
        <v>0</v>
      </c>
      <c r="R782" s="68">
        <f t="shared" si="7"/>
        <v>0</v>
      </c>
      <c r="S782" s="68">
        <f t="shared" si="8"/>
        <v>0</v>
      </c>
      <c r="T782" s="71" t="str">
        <f t="shared" si="9"/>
        <v/>
      </c>
      <c r="U782" s="79" t="str">
        <f t="array" ref="U782">IF($B782="","",IF(INDEX('Your Portfolio Holdings'!$BW$7:$BW$156,match($D782,'Your Portfolio Holdings'!$B$7:$B$156,0),0)&gt;0,PRODUCT(IF(($D$5:$D$2004=$D782)*($C$5:$C$2004="Split")*($B$5:$B$2004&lt;=Dashboard!$C$2)*($B$5:$B$2004&gt;$B782),$J$5:$J$2004,1)),1))</f>
        <v/>
      </c>
      <c r="V782" s="79">
        <f t="shared" si="10"/>
        <v>0</v>
      </c>
      <c r="W782" s="79" t="str">
        <f t="array" ref="W782">IF($B782="","",IF(INDEX('Your Portfolio Holdings'!$BW$7:$BW$156,match($D782,'Your Portfolio Holdings'!$B$7:$B$156,0),0)&gt;0,PRODUCT(IF(($D$5:$D$2004=$D782)*($C$5:$C$2004="Split")*($B$5:$B$2004&lt;=Dashboard!$C$54)*($B$5:$B$2004&gt;$B782),$J$5:$J$2004,1)),1))</f>
        <v/>
      </c>
      <c r="X782" s="79">
        <f t="shared" si="11"/>
        <v>0</v>
      </c>
      <c r="Y782" s="79" t="str">
        <f t="array" ref="Y782">IF($B782="","",IF(INDEX('Your Portfolio Holdings'!$BW$7:$BW$156,match($D782,'Your Portfolio Holdings'!$B$7:$B$156,0),0)&gt;0,PRODUCT(IF(($D$5:$D$2004=$D782)*($C$5:$C$2004="Split")*($B$5:$B$2004&lt;=Dashboard!$C$55)*($B$5:$B$2004&gt;$B782),$J$5:$J$2004,1)),1))</f>
        <v/>
      </c>
      <c r="Z782" s="79">
        <f t="shared" si="12"/>
        <v>0</v>
      </c>
      <c r="AA782" s="79" t="str">
        <f>IF($B781="","",IF(AND($B782&gt;Dashboard!$C$54,$B782&lt;=Dashboard!$C$55,OR($C782="Buy",$C782="Sell",$C782="Dividend",$C782="Return of capital")),MAX(AA$5:AA781)+1,0))</f>
        <v/>
      </c>
      <c r="AB782" s="79" t="str">
        <f>if($B782="","",if($L782=Dashboard!$C$3,"n/a","Currency:"&amp;$L782&amp;Dashboard!$C$3))</f>
        <v/>
      </c>
      <c r="AC782" s="88" t="str">
        <f t="shared" si="13"/>
        <v/>
      </c>
      <c r="AD782" s="89">
        <f t="shared" si="14"/>
        <v>0</v>
      </c>
      <c r="AE782" s="90">
        <f t="shared" si="15"/>
        <v>0</v>
      </c>
    </row>
    <row r="783">
      <c r="A783" s="1"/>
      <c r="B783" s="404"/>
      <c r="C783" s="405"/>
      <c r="D783" s="405"/>
      <c r="E783" s="405"/>
      <c r="F783" s="406"/>
      <c r="G783" s="44">
        <f t="shared" si="1"/>
        <v>0</v>
      </c>
      <c r="H783" s="93"/>
      <c r="I783" s="92"/>
      <c r="J783" s="95"/>
      <c r="K783" s="1"/>
      <c r="L783" s="50" t="str">
        <f t="array" ref="L783">if($B783="","",index(Setup!$C$52:$C$201,match($D783,Setup!$B$52:$B$201,0),0))</f>
        <v/>
      </c>
      <c r="M783" s="52" t="str">
        <f t="shared" si="2"/>
        <v/>
      </c>
      <c r="N783" s="58">
        <f t="shared" si="3"/>
        <v>0</v>
      </c>
      <c r="O783" s="64" t="str">
        <f t="shared" si="4"/>
        <v/>
      </c>
      <c r="P783" s="64">
        <f t="shared" si="5"/>
        <v>0</v>
      </c>
      <c r="Q783" s="64">
        <f t="shared" si="6"/>
        <v>0</v>
      </c>
      <c r="R783" s="68">
        <f t="shared" si="7"/>
        <v>0</v>
      </c>
      <c r="S783" s="68">
        <f t="shared" si="8"/>
        <v>0</v>
      </c>
      <c r="T783" s="71" t="str">
        <f t="shared" si="9"/>
        <v/>
      </c>
      <c r="U783" s="79" t="str">
        <f t="array" ref="U783">IF($B783="","",IF(INDEX('Your Portfolio Holdings'!$BW$7:$BW$156,match($D783,'Your Portfolio Holdings'!$B$7:$B$156,0),0)&gt;0,PRODUCT(IF(($D$5:$D$2004=$D783)*($C$5:$C$2004="Split")*($B$5:$B$2004&lt;=Dashboard!$C$2)*($B$5:$B$2004&gt;$B783),$J$5:$J$2004,1)),1))</f>
        <v/>
      </c>
      <c r="V783" s="79">
        <f t="shared" si="10"/>
        <v>0</v>
      </c>
      <c r="W783" s="79" t="str">
        <f t="array" ref="W783">IF($B783="","",IF(INDEX('Your Portfolio Holdings'!$BW$7:$BW$156,match($D783,'Your Portfolio Holdings'!$B$7:$B$156,0),0)&gt;0,PRODUCT(IF(($D$5:$D$2004=$D783)*($C$5:$C$2004="Split")*($B$5:$B$2004&lt;=Dashboard!$C$54)*($B$5:$B$2004&gt;$B783),$J$5:$J$2004,1)),1))</f>
        <v/>
      </c>
      <c r="X783" s="79">
        <f t="shared" si="11"/>
        <v>0</v>
      </c>
      <c r="Y783" s="79" t="str">
        <f t="array" ref="Y783">IF($B783="","",IF(INDEX('Your Portfolio Holdings'!$BW$7:$BW$156,match($D783,'Your Portfolio Holdings'!$B$7:$B$156,0),0)&gt;0,PRODUCT(IF(($D$5:$D$2004=$D783)*($C$5:$C$2004="Split")*($B$5:$B$2004&lt;=Dashboard!$C$55)*($B$5:$B$2004&gt;$B783),$J$5:$J$2004,1)),1))</f>
        <v/>
      </c>
      <c r="Z783" s="79">
        <f t="shared" si="12"/>
        <v>0</v>
      </c>
      <c r="AA783" s="79" t="str">
        <f>IF($B782="","",IF(AND($B783&gt;Dashboard!$C$54,$B783&lt;=Dashboard!$C$55,OR($C783="Buy",$C783="Sell",$C783="Dividend",$C783="Return of capital")),MAX(AA$5:AA782)+1,0))</f>
        <v/>
      </c>
      <c r="AB783" s="79" t="str">
        <f>if($B783="","",if($L783=Dashboard!$C$3,"n/a","Currency:"&amp;$L783&amp;Dashboard!$C$3))</f>
        <v/>
      </c>
      <c r="AC783" s="88" t="str">
        <f t="shared" si="13"/>
        <v/>
      </c>
      <c r="AD783" s="89">
        <f t="shared" si="14"/>
        <v>0</v>
      </c>
      <c r="AE783" s="90">
        <f t="shared" si="15"/>
        <v>0</v>
      </c>
    </row>
    <row r="784">
      <c r="A784" s="1"/>
      <c r="B784" s="404"/>
      <c r="C784" s="405"/>
      <c r="D784" s="405"/>
      <c r="E784" s="405"/>
      <c r="F784" s="406"/>
      <c r="G784" s="44">
        <f t="shared" si="1"/>
        <v>0</v>
      </c>
      <c r="H784" s="93"/>
      <c r="I784" s="92"/>
      <c r="J784" s="95"/>
      <c r="K784" s="1"/>
      <c r="L784" s="50" t="str">
        <f t="array" ref="L784">if($B784="","",index(Setup!$C$52:$C$201,match($D784,Setup!$B$52:$B$201,0),0))</f>
        <v/>
      </c>
      <c r="M784" s="52" t="str">
        <f t="shared" si="2"/>
        <v/>
      </c>
      <c r="N784" s="58">
        <f t="shared" si="3"/>
        <v>0</v>
      </c>
      <c r="O784" s="64" t="str">
        <f t="shared" si="4"/>
        <v/>
      </c>
      <c r="P784" s="64">
        <f t="shared" si="5"/>
        <v>0</v>
      </c>
      <c r="Q784" s="64">
        <f t="shared" si="6"/>
        <v>0</v>
      </c>
      <c r="R784" s="68">
        <f t="shared" si="7"/>
        <v>0</v>
      </c>
      <c r="S784" s="68">
        <f t="shared" si="8"/>
        <v>0</v>
      </c>
      <c r="T784" s="71" t="str">
        <f t="shared" si="9"/>
        <v/>
      </c>
      <c r="U784" s="79" t="str">
        <f t="array" ref="U784">IF($B784="","",IF(INDEX('Your Portfolio Holdings'!$BW$7:$BW$156,match($D784,'Your Portfolio Holdings'!$B$7:$B$156,0),0)&gt;0,PRODUCT(IF(($D$5:$D$2004=$D784)*($C$5:$C$2004="Split")*($B$5:$B$2004&lt;=Dashboard!$C$2)*($B$5:$B$2004&gt;$B784),$J$5:$J$2004,1)),1))</f>
        <v/>
      </c>
      <c r="V784" s="79">
        <f t="shared" si="10"/>
        <v>0</v>
      </c>
      <c r="W784" s="79" t="str">
        <f t="array" ref="W784">IF($B784="","",IF(INDEX('Your Portfolio Holdings'!$BW$7:$BW$156,match($D784,'Your Portfolio Holdings'!$B$7:$B$156,0),0)&gt;0,PRODUCT(IF(($D$5:$D$2004=$D784)*($C$5:$C$2004="Split")*($B$5:$B$2004&lt;=Dashboard!$C$54)*($B$5:$B$2004&gt;$B784),$J$5:$J$2004,1)),1))</f>
        <v/>
      </c>
      <c r="X784" s="79">
        <f t="shared" si="11"/>
        <v>0</v>
      </c>
      <c r="Y784" s="79" t="str">
        <f t="array" ref="Y784">IF($B784="","",IF(INDEX('Your Portfolio Holdings'!$BW$7:$BW$156,match($D784,'Your Portfolio Holdings'!$B$7:$B$156,0),0)&gt;0,PRODUCT(IF(($D$5:$D$2004=$D784)*($C$5:$C$2004="Split")*($B$5:$B$2004&lt;=Dashboard!$C$55)*($B$5:$B$2004&gt;$B784),$J$5:$J$2004,1)),1))</f>
        <v/>
      </c>
      <c r="Z784" s="79">
        <f t="shared" si="12"/>
        <v>0</v>
      </c>
      <c r="AA784" s="79" t="str">
        <f>IF($B783="","",IF(AND($B784&gt;Dashboard!$C$54,$B784&lt;=Dashboard!$C$55,OR($C784="Buy",$C784="Sell",$C784="Dividend",$C784="Return of capital")),MAX(AA$5:AA783)+1,0))</f>
        <v/>
      </c>
      <c r="AB784" s="79" t="str">
        <f>if($B784="","",if($L784=Dashboard!$C$3,"n/a","Currency:"&amp;$L784&amp;Dashboard!$C$3))</f>
        <v/>
      </c>
      <c r="AC784" s="88" t="str">
        <f t="shared" si="13"/>
        <v/>
      </c>
      <c r="AD784" s="89">
        <f t="shared" si="14"/>
        <v>0</v>
      </c>
      <c r="AE784" s="90">
        <f t="shared" si="15"/>
        <v>0</v>
      </c>
    </row>
    <row r="785">
      <c r="A785" s="1"/>
      <c r="B785" s="404"/>
      <c r="C785" s="405"/>
      <c r="D785" s="405"/>
      <c r="E785" s="405"/>
      <c r="F785" s="406"/>
      <c r="G785" s="44">
        <f t="shared" si="1"/>
        <v>0</v>
      </c>
      <c r="H785" s="93"/>
      <c r="I785" s="92"/>
      <c r="J785" s="95"/>
      <c r="K785" s="1"/>
      <c r="L785" s="50" t="str">
        <f t="array" ref="L785">if($B785="","",index(Setup!$C$52:$C$201,match($D785,Setup!$B$52:$B$201,0),0))</f>
        <v/>
      </c>
      <c r="M785" s="52" t="str">
        <f t="shared" si="2"/>
        <v/>
      </c>
      <c r="N785" s="58">
        <f t="shared" si="3"/>
        <v>0</v>
      </c>
      <c r="O785" s="64" t="str">
        <f t="shared" si="4"/>
        <v/>
      </c>
      <c r="P785" s="64">
        <f t="shared" si="5"/>
        <v>0</v>
      </c>
      <c r="Q785" s="64">
        <f t="shared" si="6"/>
        <v>0</v>
      </c>
      <c r="R785" s="68">
        <f t="shared" si="7"/>
        <v>0</v>
      </c>
      <c r="S785" s="68">
        <f t="shared" si="8"/>
        <v>0</v>
      </c>
      <c r="T785" s="71" t="str">
        <f t="shared" si="9"/>
        <v/>
      </c>
      <c r="U785" s="79" t="str">
        <f t="array" ref="U785">IF($B785="","",IF(INDEX('Your Portfolio Holdings'!$BW$7:$BW$156,match($D785,'Your Portfolio Holdings'!$B$7:$B$156,0),0)&gt;0,PRODUCT(IF(($D$5:$D$2004=$D785)*($C$5:$C$2004="Split")*($B$5:$B$2004&lt;=Dashboard!$C$2)*($B$5:$B$2004&gt;$B785),$J$5:$J$2004,1)),1))</f>
        <v/>
      </c>
      <c r="V785" s="79">
        <f t="shared" si="10"/>
        <v>0</v>
      </c>
      <c r="W785" s="79" t="str">
        <f t="array" ref="W785">IF($B785="","",IF(INDEX('Your Portfolio Holdings'!$BW$7:$BW$156,match($D785,'Your Portfolio Holdings'!$B$7:$B$156,0),0)&gt;0,PRODUCT(IF(($D$5:$D$2004=$D785)*($C$5:$C$2004="Split")*($B$5:$B$2004&lt;=Dashboard!$C$54)*($B$5:$B$2004&gt;$B785),$J$5:$J$2004,1)),1))</f>
        <v/>
      </c>
      <c r="X785" s="79">
        <f t="shared" si="11"/>
        <v>0</v>
      </c>
      <c r="Y785" s="79" t="str">
        <f t="array" ref="Y785">IF($B785="","",IF(INDEX('Your Portfolio Holdings'!$BW$7:$BW$156,match($D785,'Your Portfolio Holdings'!$B$7:$B$156,0),0)&gt;0,PRODUCT(IF(($D$5:$D$2004=$D785)*($C$5:$C$2004="Split")*($B$5:$B$2004&lt;=Dashboard!$C$55)*($B$5:$B$2004&gt;$B785),$J$5:$J$2004,1)),1))</f>
        <v/>
      </c>
      <c r="Z785" s="79">
        <f t="shared" si="12"/>
        <v>0</v>
      </c>
      <c r="AA785" s="79" t="str">
        <f>IF($B784="","",IF(AND($B785&gt;Dashboard!$C$54,$B785&lt;=Dashboard!$C$55,OR($C785="Buy",$C785="Sell",$C785="Dividend",$C785="Return of capital")),MAX(AA$5:AA784)+1,0))</f>
        <v/>
      </c>
      <c r="AB785" s="79" t="str">
        <f>if($B785="","",if($L785=Dashboard!$C$3,"n/a","Currency:"&amp;$L785&amp;Dashboard!$C$3))</f>
        <v/>
      </c>
      <c r="AC785" s="88" t="str">
        <f t="shared" si="13"/>
        <v/>
      </c>
      <c r="AD785" s="89">
        <f t="shared" si="14"/>
        <v>0</v>
      </c>
      <c r="AE785" s="90">
        <f t="shared" si="15"/>
        <v>0</v>
      </c>
    </row>
    <row r="786">
      <c r="A786" s="1"/>
      <c r="B786" s="404"/>
      <c r="C786" s="405"/>
      <c r="D786" s="405"/>
      <c r="E786" s="405"/>
      <c r="F786" s="406"/>
      <c r="G786" s="44">
        <f t="shared" si="1"/>
        <v>0</v>
      </c>
      <c r="H786" s="93"/>
      <c r="I786" s="92"/>
      <c r="J786" s="95"/>
      <c r="K786" s="1"/>
      <c r="L786" s="50" t="str">
        <f t="array" ref="L786">if($B786="","",index(Setup!$C$52:$C$201,match($D786,Setup!$B$52:$B$201,0),0))</f>
        <v/>
      </c>
      <c r="M786" s="52" t="str">
        <f t="shared" si="2"/>
        <v/>
      </c>
      <c r="N786" s="58">
        <f t="shared" si="3"/>
        <v>0</v>
      </c>
      <c r="O786" s="64" t="str">
        <f t="shared" si="4"/>
        <v/>
      </c>
      <c r="P786" s="64">
        <f t="shared" si="5"/>
        <v>0</v>
      </c>
      <c r="Q786" s="64">
        <f t="shared" si="6"/>
        <v>0</v>
      </c>
      <c r="R786" s="68">
        <f t="shared" si="7"/>
        <v>0</v>
      </c>
      <c r="S786" s="68">
        <f t="shared" si="8"/>
        <v>0</v>
      </c>
      <c r="T786" s="71" t="str">
        <f t="shared" si="9"/>
        <v/>
      </c>
      <c r="U786" s="79" t="str">
        <f t="array" ref="U786">IF($B786="","",IF(INDEX('Your Portfolio Holdings'!$BW$7:$BW$156,match($D786,'Your Portfolio Holdings'!$B$7:$B$156,0),0)&gt;0,PRODUCT(IF(($D$5:$D$2004=$D786)*($C$5:$C$2004="Split")*($B$5:$B$2004&lt;=Dashboard!$C$2)*($B$5:$B$2004&gt;$B786),$J$5:$J$2004,1)),1))</f>
        <v/>
      </c>
      <c r="V786" s="79">
        <f t="shared" si="10"/>
        <v>0</v>
      </c>
      <c r="W786" s="79" t="str">
        <f t="array" ref="W786">IF($B786="","",IF(INDEX('Your Portfolio Holdings'!$BW$7:$BW$156,match($D786,'Your Portfolio Holdings'!$B$7:$B$156,0),0)&gt;0,PRODUCT(IF(($D$5:$D$2004=$D786)*($C$5:$C$2004="Split")*($B$5:$B$2004&lt;=Dashboard!$C$54)*($B$5:$B$2004&gt;$B786),$J$5:$J$2004,1)),1))</f>
        <v/>
      </c>
      <c r="X786" s="79">
        <f t="shared" si="11"/>
        <v>0</v>
      </c>
      <c r="Y786" s="79" t="str">
        <f t="array" ref="Y786">IF($B786="","",IF(INDEX('Your Portfolio Holdings'!$BW$7:$BW$156,match($D786,'Your Portfolio Holdings'!$B$7:$B$156,0),0)&gt;0,PRODUCT(IF(($D$5:$D$2004=$D786)*($C$5:$C$2004="Split")*($B$5:$B$2004&lt;=Dashboard!$C$55)*($B$5:$B$2004&gt;$B786),$J$5:$J$2004,1)),1))</f>
        <v/>
      </c>
      <c r="Z786" s="79">
        <f t="shared" si="12"/>
        <v>0</v>
      </c>
      <c r="AA786" s="79" t="str">
        <f>IF($B785="","",IF(AND($B786&gt;Dashboard!$C$54,$B786&lt;=Dashboard!$C$55,OR($C786="Buy",$C786="Sell",$C786="Dividend",$C786="Return of capital")),MAX(AA$5:AA785)+1,0))</f>
        <v/>
      </c>
      <c r="AB786" s="79" t="str">
        <f>if($B786="","",if($L786=Dashboard!$C$3,"n/a","Currency:"&amp;$L786&amp;Dashboard!$C$3))</f>
        <v/>
      </c>
      <c r="AC786" s="88" t="str">
        <f t="shared" si="13"/>
        <v/>
      </c>
      <c r="AD786" s="89">
        <f t="shared" si="14"/>
        <v>0</v>
      </c>
      <c r="AE786" s="90">
        <f t="shared" si="15"/>
        <v>0</v>
      </c>
    </row>
    <row r="787">
      <c r="A787" s="1"/>
      <c r="B787" s="404"/>
      <c r="C787" s="405"/>
      <c r="D787" s="405"/>
      <c r="E787" s="405"/>
      <c r="F787" s="406"/>
      <c r="G787" s="44">
        <f t="shared" si="1"/>
        <v>0</v>
      </c>
      <c r="H787" s="93"/>
      <c r="I787" s="92"/>
      <c r="J787" s="95"/>
      <c r="K787" s="1"/>
      <c r="L787" s="50" t="str">
        <f t="array" ref="L787">if($B787="","",index(Setup!$C$52:$C$201,match($D787,Setup!$B$52:$B$201,0),0))</f>
        <v/>
      </c>
      <c r="M787" s="52" t="str">
        <f t="shared" si="2"/>
        <v/>
      </c>
      <c r="N787" s="58">
        <f t="shared" si="3"/>
        <v>0</v>
      </c>
      <c r="O787" s="64" t="str">
        <f t="shared" si="4"/>
        <v/>
      </c>
      <c r="P787" s="64">
        <f t="shared" si="5"/>
        <v>0</v>
      </c>
      <c r="Q787" s="64">
        <f t="shared" si="6"/>
        <v>0</v>
      </c>
      <c r="R787" s="68">
        <f t="shared" si="7"/>
        <v>0</v>
      </c>
      <c r="S787" s="68">
        <f t="shared" si="8"/>
        <v>0</v>
      </c>
      <c r="T787" s="71" t="str">
        <f t="shared" si="9"/>
        <v/>
      </c>
      <c r="U787" s="79" t="str">
        <f t="array" ref="U787">IF($B787="","",IF(INDEX('Your Portfolio Holdings'!$BW$7:$BW$156,match($D787,'Your Portfolio Holdings'!$B$7:$B$156,0),0)&gt;0,PRODUCT(IF(($D$5:$D$2004=$D787)*($C$5:$C$2004="Split")*($B$5:$B$2004&lt;=Dashboard!$C$2)*($B$5:$B$2004&gt;$B787),$J$5:$J$2004,1)),1))</f>
        <v/>
      </c>
      <c r="V787" s="79">
        <f t="shared" si="10"/>
        <v>0</v>
      </c>
      <c r="W787" s="79" t="str">
        <f t="array" ref="W787">IF($B787="","",IF(INDEX('Your Portfolio Holdings'!$BW$7:$BW$156,match($D787,'Your Portfolio Holdings'!$B$7:$B$156,0),0)&gt;0,PRODUCT(IF(($D$5:$D$2004=$D787)*($C$5:$C$2004="Split")*($B$5:$B$2004&lt;=Dashboard!$C$54)*($B$5:$B$2004&gt;$B787),$J$5:$J$2004,1)),1))</f>
        <v/>
      </c>
      <c r="X787" s="79">
        <f t="shared" si="11"/>
        <v>0</v>
      </c>
      <c r="Y787" s="79" t="str">
        <f t="array" ref="Y787">IF($B787="","",IF(INDEX('Your Portfolio Holdings'!$BW$7:$BW$156,match($D787,'Your Portfolio Holdings'!$B$7:$B$156,0),0)&gt;0,PRODUCT(IF(($D$5:$D$2004=$D787)*($C$5:$C$2004="Split")*($B$5:$B$2004&lt;=Dashboard!$C$55)*($B$5:$B$2004&gt;$B787),$J$5:$J$2004,1)),1))</f>
        <v/>
      </c>
      <c r="Z787" s="79">
        <f t="shared" si="12"/>
        <v>0</v>
      </c>
      <c r="AA787" s="79" t="str">
        <f>IF($B786="","",IF(AND($B787&gt;Dashboard!$C$54,$B787&lt;=Dashboard!$C$55,OR($C787="Buy",$C787="Sell",$C787="Dividend",$C787="Return of capital")),MAX(AA$5:AA786)+1,0))</f>
        <v/>
      </c>
      <c r="AB787" s="79" t="str">
        <f>if($B787="","",if($L787=Dashboard!$C$3,"n/a","Currency:"&amp;$L787&amp;Dashboard!$C$3))</f>
        <v/>
      </c>
      <c r="AC787" s="88" t="str">
        <f t="shared" si="13"/>
        <v/>
      </c>
      <c r="AD787" s="89">
        <f t="shared" si="14"/>
        <v>0</v>
      </c>
      <c r="AE787" s="90">
        <f t="shared" si="15"/>
        <v>0</v>
      </c>
    </row>
    <row r="788">
      <c r="A788" s="1"/>
      <c r="B788" s="404"/>
      <c r="C788" s="405"/>
      <c r="D788" s="405"/>
      <c r="E788" s="405"/>
      <c r="F788" s="406"/>
      <c r="G788" s="44">
        <f t="shared" si="1"/>
        <v>0</v>
      </c>
      <c r="H788" s="93"/>
      <c r="I788" s="92"/>
      <c r="J788" s="95"/>
      <c r="K788" s="1"/>
      <c r="L788" s="50" t="str">
        <f t="array" ref="L788">if($B788="","",index(Setup!$C$52:$C$201,match($D788,Setup!$B$52:$B$201,0),0))</f>
        <v/>
      </c>
      <c r="M788" s="52" t="str">
        <f t="shared" si="2"/>
        <v/>
      </c>
      <c r="N788" s="58">
        <f t="shared" si="3"/>
        <v>0</v>
      </c>
      <c r="O788" s="64" t="str">
        <f t="shared" si="4"/>
        <v/>
      </c>
      <c r="P788" s="64">
        <f t="shared" si="5"/>
        <v>0</v>
      </c>
      <c r="Q788" s="64">
        <f t="shared" si="6"/>
        <v>0</v>
      </c>
      <c r="R788" s="68">
        <f t="shared" si="7"/>
        <v>0</v>
      </c>
      <c r="S788" s="68">
        <f t="shared" si="8"/>
        <v>0</v>
      </c>
      <c r="T788" s="71" t="str">
        <f t="shared" si="9"/>
        <v/>
      </c>
      <c r="U788" s="79" t="str">
        <f t="array" ref="U788">IF($B788="","",IF(INDEX('Your Portfolio Holdings'!$BW$7:$BW$156,match($D788,'Your Portfolio Holdings'!$B$7:$B$156,0),0)&gt;0,PRODUCT(IF(($D$5:$D$2004=$D788)*($C$5:$C$2004="Split")*($B$5:$B$2004&lt;=Dashboard!$C$2)*($B$5:$B$2004&gt;$B788),$J$5:$J$2004,1)),1))</f>
        <v/>
      </c>
      <c r="V788" s="79">
        <f t="shared" si="10"/>
        <v>0</v>
      </c>
      <c r="W788" s="79" t="str">
        <f t="array" ref="W788">IF($B788="","",IF(INDEX('Your Portfolio Holdings'!$BW$7:$BW$156,match($D788,'Your Portfolio Holdings'!$B$7:$B$156,0),0)&gt;0,PRODUCT(IF(($D$5:$D$2004=$D788)*($C$5:$C$2004="Split")*($B$5:$B$2004&lt;=Dashboard!$C$54)*($B$5:$B$2004&gt;$B788),$J$5:$J$2004,1)),1))</f>
        <v/>
      </c>
      <c r="X788" s="79">
        <f t="shared" si="11"/>
        <v>0</v>
      </c>
      <c r="Y788" s="79" t="str">
        <f t="array" ref="Y788">IF($B788="","",IF(INDEX('Your Portfolio Holdings'!$BW$7:$BW$156,match($D788,'Your Portfolio Holdings'!$B$7:$B$156,0),0)&gt;0,PRODUCT(IF(($D$5:$D$2004=$D788)*($C$5:$C$2004="Split")*($B$5:$B$2004&lt;=Dashboard!$C$55)*($B$5:$B$2004&gt;$B788),$J$5:$J$2004,1)),1))</f>
        <v/>
      </c>
      <c r="Z788" s="79">
        <f t="shared" si="12"/>
        <v>0</v>
      </c>
      <c r="AA788" s="79" t="str">
        <f>IF($B787="","",IF(AND($B788&gt;Dashboard!$C$54,$B788&lt;=Dashboard!$C$55,OR($C788="Buy",$C788="Sell",$C788="Dividend",$C788="Return of capital")),MAX(AA$5:AA787)+1,0))</f>
        <v/>
      </c>
      <c r="AB788" s="79" t="str">
        <f>if($B788="","",if($L788=Dashboard!$C$3,"n/a","Currency:"&amp;$L788&amp;Dashboard!$C$3))</f>
        <v/>
      </c>
      <c r="AC788" s="88" t="str">
        <f t="shared" si="13"/>
        <v/>
      </c>
      <c r="AD788" s="89">
        <f t="shared" si="14"/>
        <v>0</v>
      </c>
      <c r="AE788" s="90">
        <f t="shared" si="15"/>
        <v>0</v>
      </c>
    </row>
    <row r="789">
      <c r="A789" s="1"/>
      <c r="B789" s="404"/>
      <c r="C789" s="405"/>
      <c r="D789" s="405"/>
      <c r="E789" s="405"/>
      <c r="F789" s="406"/>
      <c r="G789" s="44">
        <f t="shared" si="1"/>
        <v>0</v>
      </c>
      <c r="H789" s="93"/>
      <c r="I789" s="92"/>
      <c r="J789" s="95"/>
      <c r="K789" s="1"/>
      <c r="L789" s="50" t="str">
        <f t="array" ref="L789">if($B789="","",index(Setup!$C$52:$C$201,match($D789,Setup!$B$52:$B$201,0),0))</f>
        <v/>
      </c>
      <c r="M789" s="52" t="str">
        <f t="shared" si="2"/>
        <v/>
      </c>
      <c r="N789" s="58">
        <f t="shared" si="3"/>
        <v>0</v>
      </c>
      <c r="O789" s="64" t="str">
        <f t="shared" si="4"/>
        <v/>
      </c>
      <c r="P789" s="64">
        <f t="shared" si="5"/>
        <v>0</v>
      </c>
      <c r="Q789" s="64">
        <f t="shared" si="6"/>
        <v>0</v>
      </c>
      <c r="R789" s="68">
        <f t="shared" si="7"/>
        <v>0</v>
      </c>
      <c r="S789" s="68">
        <f t="shared" si="8"/>
        <v>0</v>
      </c>
      <c r="T789" s="71" t="str">
        <f t="shared" si="9"/>
        <v/>
      </c>
      <c r="U789" s="79" t="str">
        <f t="array" ref="U789">IF($B789="","",IF(INDEX('Your Portfolio Holdings'!$BW$7:$BW$156,match($D789,'Your Portfolio Holdings'!$B$7:$B$156,0),0)&gt;0,PRODUCT(IF(($D$5:$D$2004=$D789)*($C$5:$C$2004="Split")*($B$5:$B$2004&lt;=Dashboard!$C$2)*($B$5:$B$2004&gt;$B789),$J$5:$J$2004,1)),1))</f>
        <v/>
      </c>
      <c r="V789" s="79">
        <f t="shared" si="10"/>
        <v>0</v>
      </c>
      <c r="W789" s="79" t="str">
        <f t="array" ref="W789">IF($B789="","",IF(INDEX('Your Portfolio Holdings'!$BW$7:$BW$156,match($D789,'Your Portfolio Holdings'!$B$7:$B$156,0),0)&gt;0,PRODUCT(IF(($D$5:$D$2004=$D789)*($C$5:$C$2004="Split")*($B$5:$B$2004&lt;=Dashboard!$C$54)*($B$5:$B$2004&gt;$B789),$J$5:$J$2004,1)),1))</f>
        <v/>
      </c>
      <c r="X789" s="79">
        <f t="shared" si="11"/>
        <v>0</v>
      </c>
      <c r="Y789" s="79" t="str">
        <f t="array" ref="Y789">IF($B789="","",IF(INDEX('Your Portfolio Holdings'!$BW$7:$BW$156,match($D789,'Your Portfolio Holdings'!$B$7:$B$156,0),0)&gt;0,PRODUCT(IF(($D$5:$D$2004=$D789)*($C$5:$C$2004="Split")*($B$5:$B$2004&lt;=Dashboard!$C$55)*($B$5:$B$2004&gt;$B789),$J$5:$J$2004,1)),1))</f>
        <v/>
      </c>
      <c r="Z789" s="79">
        <f t="shared" si="12"/>
        <v>0</v>
      </c>
      <c r="AA789" s="79" t="str">
        <f>IF($B788="","",IF(AND($B789&gt;Dashboard!$C$54,$B789&lt;=Dashboard!$C$55,OR($C789="Buy",$C789="Sell",$C789="Dividend",$C789="Return of capital")),MAX(AA$5:AA788)+1,0))</f>
        <v/>
      </c>
      <c r="AB789" s="79" t="str">
        <f>if($B789="","",if($L789=Dashboard!$C$3,"n/a","Currency:"&amp;$L789&amp;Dashboard!$C$3))</f>
        <v/>
      </c>
      <c r="AC789" s="88" t="str">
        <f t="shared" si="13"/>
        <v/>
      </c>
      <c r="AD789" s="89">
        <f t="shared" si="14"/>
        <v>0</v>
      </c>
      <c r="AE789" s="90">
        <f t="shared" si="15"/>
        <v>0</v>
      </c>
    </row>
    <row r="790">
      <c r="A790" s="1"/>
      <c r="B790" s="404"/>
      <c r="C790" s="405"/>
      <c r="D790" s="405"/>
      <c r="E790" s="405"/>
      <c r="F790" s="406"/>
      <c r="G790" s="44">
        <f t="shared" si="1"/>
        <v>0</v>
      </c>
      <c r="H790" s="93"/>
      <c r="I790" s="92"/>
      <c r="J790" s="95"/>
      <c r="K790" s="1"/>
      <c r="L790" s="50" t="str">
        <f t="array" ref="L790">if($B790="","",index(Setup!$C$52:$C$201,match($D790,Setup!$B$52:$B$201,0),0))</f>
        <v/>
      </c>
      <c r="M790" s="52" t="str">
        <f t="shared" si="2"/>
        <v/>
      </c>
      <c r="N790" s="58">
        <f t="shared" si="3"/>
        <v>0</v>
      </c>
      <c r="O790" s="64" t="str">
        <f t="shared" si="4"/>
        <v/>
      </c>
      <c r="P790" s="64">
        <f t="shared" si="5"/>
        <v>0</v>
      </c>
      <c r="Q790" s="64">
        <f t="shared" si="6"/>
        <v>0</v>
      </c>
      <c r="R790" s="68">
        <f t="shared" si="7"/>
        <v>0</v>
      </c>
      <c r="S790" s="68">
        <f t="shared" si="8"/>
        <v>0</v>
      </c>
      <c r="T790" s="71" t="str">
        <f t="shared" si="9"/>
        <v/>
      </c>
      <c r="U790" s="79" t="str">
        <f t="array" ref="U790">IF($B790="","",IF(INDEX('Your Portfolio Holdings'!$BW$7:$BW$156,match($D790,'Your Portfolio Holdings'!$B$7:$B$156,0),0)&gt;0,PRODUCT(IF(($D$5:$D$2004=$D790)*($C$5:$C$2004="Split")*($B$5:$B$2004&lt;=Dashboard!$C$2)*($B$5:$B$2004&gt;$B790),$J$5:$J$2004,1)),1))</f>
        <v/>
      </c>
      <c r="V790" s="79">
        <f t="shared" si="10"/>
        <v>0</v>
      </c>
      <c r="W790" s="79" t="str">
        <f t="array" ref="W790">IF($B790="","",IF(INDEX('Your Portfolio Holdings'!$BW$7:$BW$156,match($D790,'Your Portfolio Holdings'!$B$7:$B$156,0),0)&gt;0,PRODUCT(IF(($D$5:$D$2004=$D790)*($C$5:$C$2004="Split")*($B$5:$B$2004&lt;=Dashboard!$C$54)*($B$5:$B$2004&gt;$B790),$J$5:$J$2004,1)),1))</f>
        <v/>
      </c>
      <c r="X790" s="79">
        <f t="shared" si="11"/>
        <v>0</v>
      </c>
      <c r="Y790" s="79" t="str">
        <f t="array" ref="Y790">IF($B790="","",IF(INDEX('Your Portfolio Holdings'!$BW$7:$BW$156,match($D790,'Your Portfolio Holdings'!$B$7:$B$156,0),0)&gt;0,PRODUCT(IF(($D$5:$D$2004=$D790)*($C$5:$C$2004="Split")*($B$5:$B$2004&lt;=Dashboard!$C$55)*($B$5:$B$2004&gt;$B790),$J$5:$J$2004,1)),1))</f>
        <v/>
      </c>
      <c r="Z790" s="79">
        <f t="shared" si="12"/>
        <v>0</v>
      </c>
      <c r="AA790" s="79" t="str">
        <f>IF($B789="","",IF(AND($B790&gt;Dashboard!$C$54,$B790&lt;=Dashboard!$C$55,OR($C790="Buy",$C790="Sell",$C790="Dividend",$C790="Return of capital")),MAX(AA$5:AA789)+1,0))</f>
        <v/>
      </c>
      <c r="AB790" s="79" t="str">
        <f>if($B790="","",if($L790=Dashboard!$C$3,"n/a","Currency:"&amp;$L790&amp;Dashboard!$C$3))</f>
        <v/>
      </c>
      <c r="AC790" s="88" t="str">
        <f t="shared" si="13"/>
        <v/>
      </c>
      <c r="AD790" s="89">
        <f t="shared" si="14"/>
        <v>0</v>
      </c>
      <c r="AE790" s="90">
        <f t="shared" si="15"/>
        <v>0</v>
      </c>
    </row>
    <row r="791">
      <c r="A791" s="1"/>
      <c r="B791" s="404"/>
      <c r="C791" s="405"/>
      <c r="D791" s="405"/>
      <c r="E791" s="405"/>
      <c r="F791" s="406"/>
      <c r="G791" s="44">
        <f t="shared" si="1"/>
        <v>0</v>
      </c>
      <c r="H791" s="93"/>
      <c r="I791" s="92"/>
      <c r="J791" s="95"/>
      <c r="K791" s="1"/>
      <c r="L791" s="50" t="str">
        <f t="array" ref="L791">if($B791="","",index(Setup!$C$52:$C$201,match($D791,Setup!$B$52:$B$201,0),0))</f>
        <v/>
      </c>
      <c r="M791" s="52" t="str">
        <f t="shared" si="2"/>
        <v/>
      </c>
      <c r="N791" s="58">
        <f t="shared" si="3"/>
        <v>0</v>
      </c>
      <c r="O791" s="64" t="str">
        <f t="shared" si="4"/>
        <v/>
      </c>
      <c r="P791" s="64">
        <f t="shared" si="5"/>
        <v>0</v>
      </c>
      <c r="Q791" s="64">
        <f t="shared" si="6"/>
        <v>0</v>
      </c>
      <c r="R791" s="68">
        <f t="shared" si="7"/>
        <v>0</v>
      </c>
      <c r="S791" s="68">
        <f t="shared" si="8"/>
        <v>0</v>
      </c>
      <c r="T791" s="71" t="str">
        <f t="shared" si="9"/>
        <v/>
      </c>
      <c r="U791" s="79" t="str">
        <f t="array" ref="U791">IF($B791="","",IF(INDEX('Your Portfolio Holdings'!$BW$7:$BW$156,match($D791,'Your Portfolio Holdings'!$B$7:$B$156,0),0)&gt;0,PRODUCT(IF(($D$5:$D$2004=$D791)*($C$5:$C$2004="Split")*($B$5:$B$2004&lt;=Dashboard!$C$2)*($B$5:$B$2004&gt;$B791),$J$5:$J$2004,1)),1))</f>
        <v/>
      </c>
      <c r="V791" s="79">
        <f t="shared" si="10"/>
        <v>0</v>
      </c>
      <c r="W791" s="79" t="str">
        <f t="array" ref="W791">IF($B791="","",IF(INDEX('Your Portfolio Holdings'!$BW$7:$BW$156,match($D791,'Your Portfolio Holdings'!$B$7:$B$156,0),0)&gt;0,PRODUCT(IF(($D$5:$D$2004=$D791)*($C$5:$C$2004="Split")*($B$5:$B$2004&lt;=Dashboard!$C$54)*($B$5:$B$2004&gt;$B791),$J$5:$J$2004,1)),1))</f>
        <v/>
      </c>
      <c r="X791" s="79">
        <f t="shared" si="11"/>
        <v>0</v>
      </c>
      <c r="Y791" s="79" t="str">
        <f t="array" ref="Y791">IF($B791="","",IF(INDEX('Your Portfolio Holdings'!$BW$7:$BW$156,match($D791,'Your Portfolio Holdings'!$B$7:$B$156,0),0)&gt;0,PRODUCT(IF(($D$5:$D$2004=$D791)*($C$5:$C$2004="Split")*($B$5:$B$2004&lt;=Dashboard!$C$55)*($B$5:$B$2004&gt;$B791),$J$5:$J$2004,1)),1))</f>
        <v/>
      </c>
      <c r="Z791" s="79">
        <f t="shared" si="12"/>
        <v>0</v>
      </c>
      <c r="AA791" s="79" t="str">
        <f>IF($B790="","",IF(AND($B791&gt;Dashboard!$C$54,$B791&lt;=Dashboard!$C$55,OR($C791="Buy",$C791="Sell",$C791="Dividend",$C791="Return of capital")),MAX(AA$5:AA790)+1,0))</f>
        <v/>
      </c>
      <c r="AB791" s="79" t="str">
        <f>if($B791="","",if($L791=Dashboard!$C$3,"n/a","Currency:"&amp;$L791&amp;Dashboard!$C$3))</f>
        <v/>
      </c>
      <c r="AC791" s="88" t="str">
        <f t="shared" si="13"/>
        <v/>
      </c>
      <c r="AD791" s="89">
        <f t="shared" si="14"/>
        <v>0</v>
      </c>
      <c r="AE791" s="90">
        <f t="shared" si="15"/>
        <v>0</v>
      </c>
    </row>
    <row r="792">
      <c r="A792" s="1"/>
      <c r="B792" s="404"/>
      <c r="C792" s="405"/>
      <c r="D792" s="405"/>
      <c r="E792" s="405"/>
      <c r="F792" s="406"/>
      <c r="G792" s="44">
        <f t="shared" si="1"/>
        <v>0</v>
      </c>
      <c r="H792" s="93"/>
      <c r="I792" s="92"/>
      <c r="J792" s="95"/>
      <c r="K792" s="1"/>
      <c r="L792" s="50" t="str">
        <f t="array" ref="L792">if($B792="","",index(Setup!$C$52:$C$201,match($D792,Setup!$B$52:$B$201,0),0))</f>
        <v/>
      </c>
      <c r="M792" s="52" t="str">
        <f t="shared" si="2"/>
        <v/>
      </c>
      <c r="N792" s="58">
        <f t="shared" si="3"/>
        <v>0</v>
      </c>
      <c r="O792" s="64" t="str">
        <f t="shared" si="4"/>
        <v/>
      </c>
      <c r="P792" s="64">
        <f t="shared" si="5"/>
        <v>0</v>
      </c>
      <c r="Q792" s="64">
        <f t="shared" si="6"/>
        <v>0</v>
      </c>
      <c r="R792" s="68">
        <f t="shared" si="7"/>
        <v>0</v>
      </c>
      <c r="S792" s="68">
        <f t="shared" si="8"/>
        <v>0</v>
      </c>
      <c r="T792" s="71" t="str">
        <f t="shared" si="9"/>
        <v/>
      </c>
      <c r="U792" s="79" t="str">
        <f t="array" ref="U792">IF($B792="","",IF(INDEX('Your Portfolio Holdings'!$BW$7:$BW$156,match($D792,'Your Portfolio Holdings'!$B$7:$B$156,0),0)&gt;0,PRODUCT(IF(($D$5:$D$2004=$D792)*($C$5:$C$2004="Split")*($B$5:$B$2004&lt;=Dashboard!$C$2)*($B$5:$B$2004&gt;$B792),$J$5:$J$2004,1)),1))</f>
        <v/>
      </c>
      <c r="V792" s="79">
        <f t="shared" si="10"/>
        <v>0</v>
      </c>
      <c r="W792" s="79" t="str">
        <f t="array" ref="W792">IF($B792="","",IF(INDEX('Your Portfolio Holdings'!$BW$7:$BW$156,match($D792,'Your Portfolio Holdings'!$B$7:$B$156,0),0)&gt;0,PRODUCT(IF(($D$5:$D$2004=$D792)*($C$5:$C$2004="Split")*($B$5:$B$2004&lt;=Dashboard!$C$54)*($B$5:$B$2004&gt;$B792),$J$5:$J$2004,1)),1))</f>
        <v/>
      </c>
      <c r="X792" s="79">
        <f t="shared" si="11"/>
        <v>0</v>
      </c>
      <c r="Y792" s="79" t="str">
        <f t="array" ref="Y792">IF($B792="","",IF(INDEX('Your Portfolio Holdings'!$BW$7:$BW$156,match($D792,'Your Portfolio Holdings'!$B$7:$B$156,0),0)&gt;0,PRODUCT(IF(($D$5:$D$2004=$D792)*($C$5:$C$2004="Split")*($B$5:$B$2004&lt;=Dashboard!$C$55)*($B$5:$B$2004&gt;$B792),$J$5:$J$2004,1)),1))</f>
        <v/>
      </c>
      <c r="Z792" s="79">
        <f t="shared" si="12"/>
        <v>0</v>
      </c>
      <c r="AA792" s="79" t="str">
        <f>IF($B791="","",IF(AND($B792&gt;Dashboard!$C$54,$B792&lt;=Dashboard!$C$55,OR($C792="Buy",$C792="Sell",$C792="Dividend",$C792="Return of capital")),MAX(AA$5:AA791)+1,0))</f>
        <v/>
      </c>
      <c r="AB792" s="79" t="str">
        <f>if($B792="","",if($L792=Dashboard!$C$3,"n/a","Currency:"&amp;$L792&amp;Dashboard!$C$3))</f>
        <v/>
      </c>
      <c r="AC792" s="88" t="str">
        <f t="shared" si="13"/>
        <v/>
      </c>
      <c r="AD792" s="89">
        <f t="shared" si="14"/>
        <v>0</v>
      </c>
      <c r="AE792" s="90">
        <f t="shared" si="15"/>
        <v>0</v>
      </c>
    </row>
    <row r="793">
      <c r="A793" s="1"/>
      <c r="B793" s="404"/>
      <c r="C793" s="405"/>
      <c r="D793" s="405"/>
      <c r="E793" s="405"/>
      <c r="F793" s="406"/>
      <c r="G793" s="44">
        <f t="shared" si="1"/>
        <v>0</v>
      </c>
      <c r="H793" s="93"/>
      <c r="I793" s="92"/>
      <c r="J793" s="95"/>
      <c r="K793" s="1"/>
      <c r="L793" s="50" t="str">
        <f t="array" ref="L793">if($B793="","",index(Setup!$C$52:$C$201,match($D793,Setup!$B$52:$B$201,0),0))</f>
        <v/>
      </c>
      <c r="M793" s="52" t="str">
        <f t="shared" si="2"/>
        <v/>
      </c>
      <c r="N793" s="58">
        <f t="shared" si="3"/>
        <v>0</v>
      </c>
      <c r="O793" s="64" t="str">
        <f t="shared" si="4"/>
        <v/>
      </c>
      <c r="P793" s="64">
        <f t="shared" si="5"/>
        <v>0</v>
      </c>
      <c r="Q793" s="64">
        <f t="shared" si="6"/>
        <v>0</v>
      </c>
      <c r="R793" s="68">
        <f t="shared" si="7"/>
        <v>0</v>
      </c>
      <c r="S793" s="68">
        <f t="shared" si="8"/>
        <v>0</v>
      </c>
      <c r="T793" s="71" t="str">
        <f t="shared" si="9"/>
        <v/>
      </c>
      <c r="U793" s="79" t="str">
        <f t="array" ref="U793">IF($B793="","",IF(INDEX('Your Portfolio Holdings'!$BW$7:$BW$156,match($D793,'Your Portfolio Holdings'!$B$7:$B$156,0),0)&gt;0,PRODUCT(IF(($D$5:$D$2004=$D793)*($C$5:$C$2004="Split")*($B$5:$B$2004&lt;=Dashboard!$C$2)*($B$5:$B$2004&gt;$B793),$J$5:$J$2004,1)),1))</f>
        <v/>
      </c>
      <c r="V793" s="79">
        <f t="shared" si="10"/>
        <v>0</v>
      </c>
      <c r="W793" s="79" t="str">
        <f t="array" ref="W793">IF($B793="","",IF(INDEX('Your Portfolio Holdings'!$BW$7:$BW$156,match($D793,'Your Portfolio Holdings'!$B$7:$B$156,0),0)&gt;0,PRODUCT(IF(($D$5:$D$2004=$D793)*($C$5:$C$2004="Split")*($B$5:$B$2004&lt;=Dashboard!$C$54)*($B$5:$B$2004&gt;$B793),$J$5:$J$2004,1)),1))</f>
        <v/>
      </c>
      <c r="X793" s="79">
        <f t="shared" si="11"/>
        <v>0</v>
      </c>
      <c r="Y793" s="79" t="str">
        <f t="array" ref="Y793">IF($B793="","",IF(INDEX('Your Portfolio Holdings'!$BW$7:$BW$156,match($D793,'Your Portfolio Holdings'!$B$7:$B$156,0),0)&gt;0,PRODUCT(IF(($D$5:$D$2004=$D793)*($C$5:$C$2004="Split")*($B$5:$B$2004&lt;=Dashboard!$C$55)*($B$5:$B$2004&gt;$B793),$J$5:$J$2004,1)),1))</f>
        <v/>
      </c>
      <c r="Z793" s="79">
        <f t="shared" si="12"/>
        <v>0</v>
      </c>
      <c r="AA793" s="79" t="str">
        <f>IF($B792="","",IF(AND($B793&gt;Dashboard!$C$54,$B793&lt;=Dashboard!$C$55,OR($C793="Buy",$C793="Sell",$C793="Dividend",$C793="Return of capital")),MAX(AA$5:AA792)+1,0))</f>
        <v/>
      </c>
      <c r="AB793" s="79" t="str">
        <f>if($B793="","",if($L793=Dashboard!$C$3,"n/a","Currency:"&amp;$L793&amp;Dashboard!$C$3))</f>
        <v/>
      </c>
      <c r="AC793" s="88" t="str">
        <f t="shared" si="13"/>
        <v/>
      </c>
      <c r="AD793" s="89">
        <f t="shared" si="14"/>
        <v>0</v>
      </c>
      <c r="AE793" s="90">
        <f t="shared" si="15"/>
        <v>0</v>
      </c>
    </row>
    <row r="794">
      <c r="A794" s="1"/>
      <c r="B794" s="404"/>
      <c r="C794" s="405"/>
      <c r="D794" s="405"/>
      <c r="E794" s="405"/>
      <c r="F794" s="406"/>
      <c r="G794" s="44">
        <f t="shared" si="1"/>
        <v>0</v>
      </c>
      <c r="H794" s="93"/>
      <c r="I794" s="92"/>
      <c r="J794" s="95"/>
      <c r="K794" s="1"/>
      <c r="L794" s="50" t="str">
        <f t="array" ref="L794">if($B794="","",index(Setup!$C$52:$C$201,match($D794,Setup!$B$52:$B$201,0),0))</f>
        <v/>
      </c>
      <c r="M794" s="52" t="str">
        <f t="shared" si="2"/>
        <v/>
      </c>
      <c r="N794" s="58">
        <f t="shared" si="3"/>
        <v>0</v>
      </c>
      <c r="O794" s="64" t="str">
        <f t="shared" si="4"/>
        <v/>
      </c>
      <c r="P794" s="64">
        <f t="shared" si="5"/>
        <v>0</v>
      </c>
      <c r="Q794" s="64">
        <f t="shared" si="6"/>
        <v>0</v>
      </c>
      <c r="R794" s="68">
        <f t="shared" si="7"/>
        <v>0</v>
      </c>
      <c r="S794" s="68">
        <f t="shared" si="8"/>
        <v>0</v>
      </c>
      <c r="T794" s="71" t="str">
        <f t="shared" si="9"/>
        <v/>
      </c>
      <c r="U794" s="79" t="str">
        <f t="array" ref="U794">IF($B794="","",IF(INDEX('Your Portfolio Holdings'!$BW$7:$BW$156,match($D794,'Your Portfolio Holdings'!$B$7:$B$156,0),0)&gt;0,PRODUCT(IF(($D$5:$D$2004=$D794)*($C$5:$C$2004="Split")*($B$5:$B$2004&lt;=Dashboard!$C$2)*($B$5:$B$2004&gt;$B794),$J$5:$J$2004,1)),1))</f>
        <v/>
      </c>
      <c r="V794" s="79">
        <f t="shared" si="10"/>
        <v>0</v>
      </c>
      <c r="W794" s="79" t="str">
        <f t="array" ref="W794">IF($B794="","",IF(INDEX('Your Portfolio Holdings'!$BW$7:$BW$156,match($D794,'Your Portfolio Holdings'!$B$7:$B$156,0),0)&gt;0,PRODUCT(IF(($D$5:$D$2004=$D794)*($C$5:$C$2004="Split")*($B$5:$B$2004&lt;=Dashboard!$C$54)*($B$5:$B$2004&gt;$B794),$J$5:$J$2004,1)),1))</f>
        <v/>
      </c>
      <c r="X794" s="79">
        <f t="shared" si="11"/>
        <v>0</v>
      </c>
      <c r="Y794" s="79" t="str">
        <f t="array" ref="Y794">IF($B794="","",IF(INDEX('Your Portfolio Holdings'!$BW$7:$BW$156,match($D794,'Your Portfolio Holdings'!$B$7:$B$156,0),0)&gt;0,PRODUCT(IF(($D$5:$D$2004=$D794)*($C$5:$C$2004="Split")*($B$5:$B$2004&lt;=Dashboard!$C$55)*($B$5:$B$2004&gt;$B794),$J$5:$J$2004,1)),1))</f>
        <v/>
      </c>
      <c r="Z794" s="79">
        <f t="shared" si="12"/>
        <v>0</v>
      </c>
      <c r="AA794" s="79" t="str">
        <f>IF($B793="","",IF(AND($B794&gt;Dashboard!$C$54,$B794&lt;=Dashboard!$C$55,OR($C794="Buy",$C794="Sell",$C794="Dividend",$C794="Return of capital")),MAX(AA$5:AA793)+1,0))</f>
        <v/>
      </c>
      <c r="AB794" s="79" t="str">
        <f>if($B794="","",if($L794=Dashboard!$C$3,"n/a","Currency:"&amp;$L794&amp;Dashboard!$C$3))</f>
        <v/>
      </c>
      <c r="AC794" s="88" t="str">
        <f t="shared" si="13"/>
        <v/>
      </c>
      <c r="AD794" s="89">
        <f t="shared" si="14"/>
        <v>0</v>
      </c>
      <c r="AE794" s="90">
        <f t="shared" si="15"/>
        <v>0</v>
      </c>
    </row>
    <row r="795">
      <c r="A795" s="1"/>
      <c r="B795" s="404"/>
      <c r="C795" s="405"/>
      <c r="D795" s="405"/>
      <c r="E795" s="405"/>
      <c r="F795" s="406"/>
      <c r="G795" s="44">
        <f t="shared" si="1"/>
        <v>0</v>
      </c>
      <c r="H795" s="93"/>
      <c r="I795" s="92"/>
      <c r="J795" s="95"/>
      <c r="K795" s="1"/>
      <c r="L795" s="50" t="str">
        <f t="array" ref="L795">if($B795="","",index(Setup!$C$52:$C$201,match($D795,Setup!$B$52:$B$201,0),0))</f>
        <v/>
      </c>
      <c r="M795" s="52" t="str">
        <f t="shared" si="2"/>
        <v/>
      </c>
      <c r="N795" s="58">
        <f t="shared" si="3"/>
        <v>0</v>
      </c>
      <c r="O795" s="64" t="str">
        <f t="shared" si="4"/>
        <v/>
      </c>
      <c r="P795" s="64">
        <f t="shared" si="5"/>
        <v>0</v>
      </c>
      <c r="Q795" s="64">
        <f t="shared" si="6"/>
        <v>0</v>
      </c>
      <c r="R795" s="68">
        <f t="shared" si="7"/>
        <v>0</v>
      </c>
      <c r="S795" s="68">
        <f t="shared" si="8"/>
        <v>0</v>
      </c>
      <c r="T795" s="71" t="str">
        <f t="shared" si="9"/>
        <v/>
      </c>
      <c r="U795" s="79" t="str">
        <f t="array" ref="U795">IF($B795="","",IF(INDEX('Your Portfolio Holdings'!$BW$7:$BW$156,match($D795,'Your Portfolio Holdings'!$B$7:$B$156,0),0)&gt;0,PRODUCT(IF(($D$5:$D$2004=$D795)*($C$5:$C$2004="Split")*($B$5:$B$2004&lt;=Dashboard!$C$2)*($B$5:$B$2004&gt;$B795),$J$5:$J$2004,1)),1))</f>
        <v/>
      </c>
      <c r="V795" s="79">
        <f t="shared" si="10"/>
        <v>0</v>
      </c>
      <c r="W795" s="79" t="str">
        <f t="array" ref="W795">IF($B795="","",IF(INDEX('Your Portfolio Holdings'!$BW$7:$BW$156,match($D795,'Your Portfolio Holdings'!$B$7:$B$156,0),0)&gt;0,PRODUCT(IF(($D$5:$D$2004=$D795)*($C$5:$C$2004="Split")*($B$5:$B$2004&lt;=Dashboard!$C$54)*($B$5:$B$2004&gt;$B795),$J$5:$J$2004,1)),1))</f>
        <v/>
      </c>
      <c r="X795" s="79">
        <f t="shared" si="11"/>
        <v>0</v>
      </c>
      <c r="Y795" s="79" t="str">
        <f t="array" ref="Y795">IF($B795="","",IF(INDEX('Your Portfolio Holdings'!$BW$7:$BW$156,match($D795,'Your Portfolio Holdings'!$B$7:$B$156,0),0)&gt;0,PRODUCT(IF(($D$5:$D$2004=$D795)*($C$5:$C$2004="Split")*($B$5:$B$2004&lt;=Dashboard!$C$55)*($B$5:$B$2004&gt;$B795),$J$5:$J$2004,1)),1))</f>
        <v/>
      </c>
      <c r="Z795" s="79">
        <f t="shared" si="12"/>
        <v>0</v>
      </c>
      <c r="AA795" s="79" t="str">
        <f>IF($B794="","",IF(AND($B795&gt;Dashboard!$C$54,$B795&lt;=Dashboard!$C$55,OR($C795="Buy",$C795="Sell",$C795="Dividend",$C795="Return of capital")),MAX(AA$5:AA794)+1,0))</f>
        <v/>
      </c>
      <c r="AB795" s="79" t="str">
        <f>if($B795="","",if($L795=Dashboard!$C$3,"n/a","Currency:"&amp;$L795&amp;Dashboard!$C$3))</f>
        <v/>
      </c>
      <c r="AC795" s="88" t="str">
        <f t="shared" si="13"/>
        <v/>
      </c>
      <c r="AD795" s="89">
        <f t="shared" si="14"/>
        <v>0</v>
      </c>
      <c r="AE795" s="90">
        <f t="shared" si="15"/>
        <v>0</v>
      </c>
    </row>
    <row r="796">
      <c r="A796" s="1"/>
      <c r="B796" s="404"/>
      <c r="C796" s="405"/>
      <c r="D796" s="405"/>
      <c r="E796" s="405"/>
      <c r="F796" s="406"/>
      <c r="G796" s="44">
        <f t="shared" si="1"/>
        <v>0</v>
      </c>
      <c r="H796" s="93"/>
      <c r="I796" s="92"/>
      <c r="J796" s="95"/>
      <c r="K796" s="1"/>
      <c r="L796" s="50" t="str">
        <f t="array" ref="L796">if($B796="","",index(Setup!$C$52:$C$201,match($D796,Setup!$B$52:$B$201,0),0))</f>
        <v/>
      </c>
      <c r="M796" s="52" t="str">
        <f t="shared" si="2"/>
        <v/>
      </c>
      <c r="N796" s="58">
        <f t="shared" si="3"/>
        <v>0</v>
      </c>
      <c r="O796" s="64" t="str">
        <f t="shared" si="4"/>
        <v/>
      </c>
      <c r="P796" s="64">
        <f t="shared" si="5"/>
        <v>0</v>
      </c>
      <c r="Q796" s="64">
        <f t="shared" si="6"/>
        <v>0</v>
      </c>
      <c r="R796" s="68">
        <f t="shared" si="7"/>
        <v>0</v>
      </c>
      <c r="S796" s="68">
        <f t="shared" si="8"/>
        <v>0</v>
      </c>
      <c r="T796" s="71" t="str">
        <f t="shared" si="9"/>
        <v/>
      </c>
      <c r="U796" s="79" t="str">
        <f t="array" ref="U796">IF($B796="","",IF(INDEX('Your Portfolio Holdings'!$BW$7:$BW$156,match($D796,'Your Portfolio Holdings'!$B$7:$B$156,0),0)&gt;0,PRODUCT(IF(($D$5:$D$2004=$D796)*($C$5:$C$2004="Split")*($B$5:$B$2004&lt;=Dashboard!$C$2)*($B$5:$B$2004&gt;$B796),$J$5:$J$2004,1)),1))</f>
        <v/>
      </c>
      <c r="V796" s="79">
        <f t="shared" si="10"/>
        <v>0</v>
      </c>
      <c r="W796" s="79" t="str">
        <f t="array" ref="W796">IF($B796="","",IF(INDEX('Your Portfolio Holdings'!$BW$7:$BW$156,match($D796,'Your Portfolio Holdings'!$B$7:$B$156,0),0)&gt;0,PRODUCT(IF(($D$5:$D$2004=$D796)*($C$5:$C$2004="Split")*($B$5:$B$2004&lt;=Dashboard!$C$54)*($B$5:$B$2004&gt;$B796),$J$5:$J$2004,1)),1))</f>
        <v/>
      </c>
      <c r="X796" s="79">
        <f t="shared" si="11"/>
        <v>0</v>
      </c>
      <c r="Y796" s="79" t="str">
        <f t="array" ref="Y796">IF($B796="","",IF(INDEX('Your Portfolio Holdings'!$BW$7:$BW$156,match($D796,'Your Portfolio Holdings'!$B$7:$B$156,0),0)&gt;0,PRODUCT(IF(($D$5:$D$2004=$D796)*($C$5:$C$2004="Split")*($B$5:$B$2004&lt;=Dashboard!$C$55)*($B$5:$B$2004&gt;$B796),$J$5:$J$2004,1)),1))</f>
        <v/>
      </c>
      <c r="Z796" s="79">
        <f t="shared" si="12"/>
        <v>0</v>
      </c>
      <c r="AA796" s="79" t="str">
        <f>IF($B795="","",IF(AND($B796&gt;Dashboard!$C$54,$B796&lt;=Dashboard!$C$55,OR($C796="Buy",$C796="Sell",$C796="Dividend",$C796="Return of capital")),MAX(AA$5:AA795)+1,0))</f>
        <v/>
      </c>
      <c r="AB796" s="79" t="str">
        <f>if($B796="","",if($L796=Dashboard!$C$3,"n/a","Currency:"&amp;$L796&amp;Dashboard!$C$3))</f>
        <v/>
      </c>
      <c r="AC796" s="88" t="str">
        <f t="shared" si="13"/>
        <v/>
      </c>
      <c r="AD796" s="89">
        <f t="shared" si="14"/>
        <v>0</v>
      </c>
      <c r="AE796" s="90">
        <f t="shared" si="15"/>
        <v>0</v>
      </c>
    </row>
    <row r="797">
      <c r="A797" s="1"/>
      <c r="B797" s="404"/>
      <c r="C797" s="405"/>
      <c r="D797" s="405"/>
      <c r="E797" s="405"/>
      <c r="F797" s="406"/>
      <c r="G797" s="44">
        <f t="shared" si="1"/>
        <v>0</v>
      </c>
      <c r="H797" s="93"/>
      <c r="I797" s="92"/>
      <c r="J797" s="95"/>
      <c r="K797" s="1"/>
      <c r="L797" s="50" t="str">
        <f t="array" ref="L797">if($B797="","",index(Setup!$C$52:$C$201,match($D797,Setup!$B$52:$B$201,0),0))</f>
        <v/>
      </c>
      <c r="M797" s="52" t="str">
        <f t="shared" si="2"/>
        <v/>
      </c>
      <c r="N797" s="58">
        <f t="shared" si="3"/>
        <v>0</v>
      </c>
      <c r="O797" s="64" t="str">
        <f t="shared" si="4"/>
        <v/>
      </c>
      <c r="P797" s="64">
        <f t="shared" si="5"/>
        <v>0</v>
      </c>
      <c r="Q797" s="64">
        <f t="shared" si="6"/>
        <v>0</v>
      </c>
      <c r="R797" s="68">
        <f t="shared" si="7"/>
        <v>0</v>
      </c>
      <c r="S797" s="68">
        <f t="shared" si="8"/>
        <v>0</v>
      </c>
      <c r="T797" s="71" t="str">
        <f t="shared" si="9"/>
        <v/>
      </c>
      <c r="U797" s="79" t="str">
        <f t="array" ref="U797">IF($B797="","",IF(INDEX('Your Portfolio Holdings'!$BW$7:$BW$156,match($D797,'Your Portfolio Holdings'!$B$7:$B$156,0),0)&gt;0,PRODUCT(IF(($D$5:$D$2004=$D797)*($C$5:$C$2004="Split")*($B$5:$B$2004&lt;=Dashboard!$C$2)*($B$5:$B$2004&gt;$B797),$J$5:$J$2004,1)),1))</f>
        <v/>
      </c>
      <c r="V797" s="79">
        <f t="shared" si="10"/>
        <v>0</v>
      </c>
      <c r="W797" s="79" t="str">
        <f t="array" ref="W797">IF($B797="","",IF(INDEX('Your Portfolio Holdings'!$BW$7:$BW$156,match($D797,'Your Portfolio Holdings'!$B$7:$B$156,0),0)&gt;0,PRODUCT(IF(($D$5:$D$2004=$D797)*($C$5:$C$2004="Split")*($B$5:$B$2004&lt;=Dashboard!$C$54)*($B$5:$B$2004&gt;$B797),$J$5:$J$2004,1)),1))</f>
        <v/>
      </c>
      <c r="X797" s="79">
        <f t="shared" si="11"/>
        <v>0</v>
      </c>
      <c r="Y797" s="79" t="str">
        <f t="array" ref="Y797">IF($B797="","",IF(INDEX('Your Portfolio Holdings'!$BW$7:$BW$156,match($D797,'Your Portfolio Holdings'!$B$7:$B$156,0),0)&gt;0,PRODUCT(IF(($D$5:$D$2004=$D797)*($C$5:$C$2004="Split")*($B$5:$B$2004&lt;=Dashboard!$C$55)*($B$5:$B$2004&gt;$B797),$J$5:$J$2004,1)),1))</f>
        <v/>
      </c>
      <c r="Z797" s="79">
        <f t="shared" si="12"/>
        <v>0</v>
      </c>
      <c r="AA797" s="79" t="str">
        <f>IF($B796="","",IF(AND($B797&gt;Dashboard!$C$54,$B797&lt;=Dashboard!$C$55,OR($C797="Buy",$C797="Sell",$C797="Dividend",$C797="Return of capital")),MAX(AA$5:AA796)+1,0))</f>
        <v/>
      </c>
      <c r="AB797" s="79" t="str">
        <f>if($B797="","",if($L797=Dashboard!$C$3,"n/a","Currency:"&amp;$L797&amp;Dashboard!$C$3))</f>
        <v/>
      </c>
      <c r="AC797" s="88" t="str">
        <f t="shared" si="13"/>
        <v/>
      </c>
      <c r="AD797" s="89">
        <f t="shared" si="14"/>
        <v>0</v>
      </c>
      <c r="AE797" s="90">
        <f t="shared" si="15"/>
        <v>0</v>
      </c>
    </row>
    <row r="798">
      <c r="A798" s="1"/>
      <c r="B798" s="404"/>
      <c r="C798" s="405"/>
      <c r="D798" s="405"/>
      <c r="E798" s="405"/>
      <c r="F798" s="406"/>
      <c r="G798" s="44">
        <f t="shared" si="1"/>
        <v>0</v>
      </c>
      <c r="H798" s="93"/>
      <c r="I798" s="92"/>
      <c r="J798" s="95"/>
      <c r="K798" s="1"/>
      <c r="L798" s="50" t="str">
        <f t="array" ref="L798">if($B798="","",index(Setup!$C$52:$C$201,match($D798,Setup!$B$52:$B$201,0),0))</f>
        <v/>
      </c>
      <c r="M798" s="52" t="str">
        <f t="shared" si="2"/>
        <v/>
      </c>
      <c r="N798" s="58">
        <f t="shared" si="3"/>
        <v>0</v>
      </c>
      <c r="O798" s="64" t="str">
        <f t="shared" si="4"/>
        <v/>
      </c>
      <c r="P798" s="64">
        <f t="shared" si="5"/>
        <v>0</v>
      </c>
      <c r="Q798" s="64">
        <f t="shared" si="6"/>
        <v>0</v>
      </c>
      <c r="R798" s="68">
        <f t="shared" si="7"/>
        <v>0</v>
      </c>
      <c r="S798" s="68">
        <f t="shared" si="8"/>
        <v>0</v>
      </c>
      <c r="T798" s="71" t="str">
        <f t="shared" si="9"/>
        <v/>
      </c>
      <c r="U798" s="79" t="str">
        <f t="array" ref="U798">IF($B798="","",IF(INDEX('Your Portfolio Holdings'!$BW$7:$BW$156,match($D798,'Your Portfolio Holdings'!$B$7:$B$156,0),0)&gt;0,PRODUCT(IF(($D$5:$D$2004=$D798)*($C$5:$C$2004="Split")*($B$5:$B$2004&lt;=Dashboard!$C$2)*($B$5:$B$2004&gt;$B798),$J$5:$J$2004,1)),1))</f>
        <v/>
      </c>
      <c r="V798" s="79">
        <f t="shared" si="10"/>
        <v>0</v>
      </c>
      <c r="W798" s="79" t="str">
        <f t="array" ref="W798">IF($B798="","",IF(INDEX('Your Portfolio Holdings'!$BW$7:$BW$156,match($D798,'Your Portfolio Holdings'!$B$7:$B$156,0),0)&gt;0,PRODUCT(IF(($D$5:$D$2004=$D798)*($C$5:$C$2004="Split")*($B$5:$B$2004&lt;=Dashboard!$C$54)*($B$5:$B$2004&gt;$B798),$J$5:$J$2004,1)),1))</f>
        <v/>
      </c>
      <c r="X798" s="79">
        <f t="shared" si="11"/>
        <v>0</v>
      </c>
      <c r="Y798" s="79" t="str">
        <f t="array" ref="Y798">IF($B798="","",IF(INDEX('Your Portfolio Holdings'!$BW$7:$BW$156,match($D798,'Your Portfolio Holdings'!$B$7:$B$156,0),0)&gt;0,PRODUCT(IF(($D$5:$D$2004=$D798)*($C$5:$C$2004="Split")*($B$5:$B$2004&lt;=Dashboard!$C$55)*($B$5:$B$2004&gt;$B798),$J$5:$J$2004,1)),1))</f>
        <v/>
      </c>
      <c r="Z798" s="79">
        <f t="shared" si="12"/>
        <v>0</v>
      </c>
      <c r="AA798" s="79" t="str">
        <f>IF($B797="","",IF(AND($B798&gt;Dashboard!$C$54,$B798&lt;=Dashboard!$C$55,OR($C798="Buy",$C798="Sell",$C798="Dividend",$C798="Return of capital")),MAX(AA$5:AA797)+1,0))</f>
        <v/>
      </c>
      <c r="AB798" s="79" t="str">
        <f>if($B798="","",if($L798=Dashboard!$C$3,"n/a","Currency:"&amp;$L798&amp;Dashboard!$C$3))</f>
        <v/>
      </c>
      <c r="AC798" s="88" t="str">
        <f t="shared" si="13"/>
        <v/>
      </c>
      <c r="AD798" s="89">
        <f t="shared" si="14"/>
        <v>0</v>
      </c>
      <c r="AE798" s="90">
        <f t="shared" si="15"/>
        <v>0</v>
      </c>
    </row>
    <row r="799">
      <c r="A799" s="1"/>
      <c r="B799" s="404"/>
      <c r="C799" s="405"/>
      <c r="D799" s="405"/>
      <c r="E799" s="405"/>
      <c r="F799" s="406"/>
      <c r="G799" s="44">
        <f t="shared" si="1"/>
        <v>0</v>
      </c>
      <c r="H799" s="93"/>
      <c r="I799" s="92"/>
      <c r="J799" s="95"/>
      <c r="K799" s="1"/>
      <c r="L799" s="50" t="str">
        <f t="array" ref="L799">if($B799="","",index(Setup!$C$52:$C$201,match($D799,Setup!$B$52:$B$201,0),0))</f>
        <v/>
      </c>
      <c r="M799" s="52" t="str">
        <f t="shared" si="2"/>
        <v/>
      </c>
      <c r="N799" s="58">
        <f t="shared" si="3"/>
        <v>0</v>
      </c>
      <c r="O799" s="64" t="str">
        <f t="shared" si="4"/>
        <v/>
      </c>
      <c r="P799" s="64">
        <f t="shared" si="5"/>
        <v>0</v>
      </c>
      <c r="Q799" s="64">
        <f t="shared" si="6"/>
        <v>0</v>
      </c>
      <c r="R799" s="68">
        <f t="shared" si="7"/>
        <v>0</v>
      </c>
      <c r="S799" s="68">
        <f t="shared" si="8"/>
        <v>0</v>
      </c>
      <c r="T799" s="71" t="str">
        <f t="shared" si="9"/>
        <v/>
      </c>
      <c r="U799" s="79" t="str">
        <f t="array" ref="U799">IF($B799="","",IF(INDEX('Your Portfolio Holdings'!$BW$7:$BW$156,match($D799,'Your Portfolio Holdings'!$B$7:$B$156,0),0)&gt;0,PRODUCT(IF(($D$5:$D$2004=$D799)*($C$5:$C$2004="Split")*($B$5:$B$2004&lt;=Dashboard!$C$2)*($B$5:$B$2004&gt;$B799),$J$5:$J$2004,1)),1))</f>
        <v/>
      </c>
      <c r="V799" s="79">
        <f t="shared" si="10"/>
        <v>0</v>
      </c>
      <c r="W799" s="79" t="str">
        <f t="array" ref="W799">IF($B799="","",IF(INDEX('Your Portfolio Holdings'!$BW$7:$BW$156,match($D799,'Your Portfolio Holdings'!$B$7:$B$156,0),0)&gt;0,PRODUCT(IF(($D$5:$D$2004=$D799)*($C$5:$C$2004="Split")*($B$5:$B$2004&lt;=Dashboard!$C$54)*($B$5:$B$2004&gt;$B799),$J$5:$J$2004,1)),1))</f>
        <v/>
      </c>
      <c r="X799" s="79">
        <f t="shared" si="11"/>
        <v>0</v>
      </c>
      <c r="Y799" s="79" t="str">
        <f t="array" ref="Y799">IF($B799="","",IF(INDEX('Your Portfolio Holdings'!$BW$7:$BW$156,match($D799,'Your Portfolio Holdings'!$B$7:$B$156,0),0)&gt;0,PRODUCT(IF(($D$5:$D$2004=$D799)*($C$5:$C$2004="Split")*($B$5:$B$2004&lt;=Dashboard!$C$55)*($B$5:$B$2004&gt;$B799),$J$5:$J$2004,1)),1))</f>
        <v/>
      </c>
      <c r="Z799" s="79">
        <f t="shared" si="12"/>
        <v>0</v>
      </c>
      <c r="AA799" s="79" t="str">
        <f>IF($B798="","",IF(AND($B799&gt;Dashboard!$C$54,$B799&lt;=Dashboard!$C$55,OR($C799="Buy",$C799="Sell",$C799="Dividend",$C799="Return of capital")),MAX(AA$5:AA798)+1,0))</f>
        <v/>
      </c>
      <c r="AB799" s="79" t="str">
        <f>if($B799="","",if($L799=Dashboard!$C$3,"n/a","Currency:"&amp;$L799&amp;Dashboard!$C$3))</f>
        <v/>
      </c>
      <c r="AC799" s="88" t="str">
        <f t="shared" si="13"/>
        <v/>
      </c>
      <c r="AD799" s="89">
        <f t="shared" si="14"/>
        <v>0</v>
      </c>
      <c r="AE799" s="90">
        <f t="shared" si="15"/>
        <v>0</v>
      </c>
    </row>
    <row r="800">
      <c r="A800" s="1"/>
      <c r="B800" s="404"/>
      <c r="C800" s="405"/>
      <c r="D800" s="405"/>
      <c r="E800" s="405"/>
      <c r="F800" s="406"/>
      <c r="G800" s="44">
        <f t="shared" si="1"/>
        <v>0</v>
      </c>
      <c r="H800" s="93"/>
      <c r="I800" s="92"/>
      <c r="J800" s="95"/>
      <c r="K800" s="1"/>
      <c r="L800" s="50" t="str">
        <f t="array" ref="L800">if($B800="","",index(Setup!$C$52:$C$201,match($D800,Setup!$B$52:$B$201,0),0))</f>
        <v/>
      </c>
      <c r="M800" s="52" t="str">
        <f t="shared" si="2"/>
        <v/>
      </c>
      <c r="N800" s="58">
        <f t="shared" si="3"/>
        <v>0</v>
      </c>
      <c r="O800" s="64" t="str">
        <f t="shared" si="4"/>
        <v/>
      </c>
      <c r="P800" s="64">
        <f t="shared" si="5"/>
        <v>0</v>
      </c>
      <c r="Q800" s="64">
        <f t="shared" si="6"/>
        <v>0</v>
      </c>
      <c r="R800" s="68">
        <f t="shared" si="7"/>
        <v>0</v>
      </c>
      <c r="S800" s="68">
        <f t="shared" si="8"/>
        <v>0</v>
      </c>
      <c r="T800" s="71" t="str">
        <f t="shared" si="9"/>
        <v/>
      </c>
      <c r="U800" s="79" t="str">
        <f t="array" ref="U800">IF($B800="","",IF(INDEX('Your Portfolio Holdings'!$BW$7:$BW$156,match($D800,'Your Portfolio Holdings'!$B$7:$B$156,0),0)&gt;0,PRODUCT(IF(($D$5:$D$2004=$D800)*($C$5:$C$2004="Split")*($B$5:$B$2004&lt;=Dashboard!$C$2)*($B$5:$B$2004&gt;$B800),$J$5:$J$2004,1)),1))</f>
        <v/>
      </c>
      <c r="V800" s="79">
        <f t="shared" si="10"/>
        <v>0</v>
      </c>
      <c r="W800" s="79" t="str">
        <f t="array" ref="W800">IF($B800="","",IF(INDEX('Your Portfolio Holdings'!$BW$7:$BW$156,match($D800,'Your Portfolio Holdings'!$B$7:$B$156,0),0)&gt;0,PRODUCT(IF(($D$5:$D$2004=$D800)*($C$5:$C$2004="Split")*($B$5:$B$2004&lt;=Dashboard!$C$54)*($B$5:$B$2004&gt;$B800),$J$5:$J$2004,1)),1))</f>
        <v/>
      </c>
      <c r="X800" s="79">
        <f t="shared" si="11"/>
        <v>0</v>
      </c>
      <c r="Y800" s="79" t="str">
        <f t="array" ref="Y800">IF($B800="","",IF(INDEX('Your Portfolio Holdings'!$BW$7:$BW$156,match($D800,'Your Portfolio Holdings'!$B$7:$B$156,0),0)&gt;0,PRODUCT(IF(($D$5:$D$2004=$D800)*($C$5:$C$2004="Split")*($B$5:$B$2004&lt;=Dashboard!$C$55)*($B$5:$B$2004&gt;$B800),$J$5:$J$2004,1)),1))</f>
        <v/>
      </c>
      <c r="Z800" s="79">
        <f t="shared" si="12"/>
        <v>0</v>
      </c>
      <c r="AA800" s="79" t="str">
        <f>IF($B799="","",IF(AND($B800&gt;Dashboard!$C$54,$B800&lt;=Dashboard!$C$55,OR($C800="Buy",$C800="Sell",$C800="Dividend",$C800="Return of capital")),MAX(AA$5:AA799)+1,0))</f>
        <v/>
      </c>
      <c r="AB800" s="79" t="str">
        <f>if($B800="","",if($L800=Dashboard!$C$3,"n/a","Currency:"&amp;$L800&amp;Dashboard!$C$3))</f>
        <v/>
      </c>
      <c r="AC800" s="88" t="str">
        <f t="shared" si="13"/>
        <v/>
      </c>
      <c r="AD800" s="89">
        <f t="shared" si="14"/>
        <v>0</v>
      </c>
      <c r="AE800" s="90">
        <f t="shared" si="15"/>
        <v>0</v>
      </c>
    </row>
    <row r="801">
      <c r="A801" s="1"/>
      <c r="B801" s="404"/>
      <c r="C801" s="405"/>
      <c r="D801" s="405"/>
      <c r="E801" s="405"/>
      <c r="F801" s="406"/>
      <c r="G801" s="44">
        <f t="shared" si="1"/>
        <v>0</v>
      </c>
      <c r="H801" s="93"/>
      <c r="I801" s="92"/>
      <c r="J801" s="95"/>
      <c r="K801" s="1"/>
      <c r="L801" s="50" t="str">
        <f t="array" ref="L801">if($B801="","",index(Setup!$C$52:$C$201,match($D801,Setup!$B$52:$B$201,0),0))</f>
        <v/>
      </c>
      <c r="M801" s="52" t="str">
        <f t="shared" si="2"/>
        <v/>
      </c>
      <c r="N801" s="58">
        <f t="shared" si="3"/>
        <v>0</v>
      </c>
      <c r="O801" s="64" t="str">
        <f t="shared" si="4"/>
        <v/>
      </c>
      <c r="P801" s="64">
        <f t="shared" si="5"/>
        <v>0</v>
      </c>
      <c r="Q801" s="64">
        <f t="shared" si="6"/>
        <v>0</v>
      </c>
      <c r="R801" s="68">
        <f t="shared" si="7"/>
        <v>0</v>
      </c>
      <c r="S801" s="68">
        <f t="shared" si="8"/>
        <v>0</v>
      </c>
      <c r="T801" s="71" t="str">
        <f t="shared" si="9"/>
        <v/>
      </c>
      <c r="U801" s="79" t="str">
        <f t="array" ref="U801">IF($B801="","",IF(INDEX('Your Portfolio Holdings'!$BW$7:$BW$156,match($D801,'Your Portfolio Holdings'!$B$7:$B$156,0),0)&gt;0,PRODUCT(IF(($D$5:$D$2004=$D801)*($C$5:$C$2004="Split")*($B$5:$B$2004&lt;=Dashboard!$C$2)*($B$5:$B$2004&gt;$B801),$J$5:$J$2004,1)),1))</f>
        <v/>
      </c>
      <c r="V801" s="79">
        <f t="shared" si="10"/>
        <v>0</v>
      </c>
      <c r="W801" s="79" t="str">
        <f t="array" ref="W801">IF($B801="","",IF(INDEX('Your Portfolio Holdings'!$BW$7:$BW$156,match($D801,'Your Portfolio Holdings'!$B$7:$B$156,0),0)&gt;0,PRODUCT(IF(($D$5:$D$2004=$D801)*($C$5:$C$2004="Split")*($B$5:$B$2004&lt;=Dashboard!$C$54)*($B$5:$B$2004&gt;$B801),$J$5:$J$2004,1)),1))</f>
        <v/>
      </c>
      <c r="X801" s="79">
        <f t="shared" si="11"/>
        <v>0</v>
      </c>
      <c r="Y801" s="79" t="str">
        <f t="array" ref="Y801">IF($B801="","",IF(INDEX('Your Portfolio Holdings'!$BW$7:$BW$156,match($D801,'Your Portfolio Holdings'!$B$7:$B$156,0),0)&gt;0,PRODUCT(IF(($D$5:$D$2004=$D801)*($C$5:$C$2004="Split")*($B$5:$B$2004&lt;=Dashboard!$C$55)*($B$5:$B$2004&gt;$B801),$J$5:$J$2004,1)),1))</f>
        <v/>
      </c>
      <c r="Z801" s="79">
        <f t="shared" si="12"/>
        <v>0</v>
      </c>
      <c r="AA801" s="79" t="str">
        <f>IF($B800="","",IF(AND($B801&gt;Dashboard!$C$54,$B801&lt;=Dashboard!$C$55,OR($C801="Buy",$C801="Sell",$C801="Dividend",$C801="Return of capital")),MAX(AA$5:AA800)+1,0))</f>
        <v/>
      </c>
      <c r="AB801" s="79" t="str">
        <f>if($B801="","",if($L801=Dashboard!$C$3,"n/a","Currency:"&amp;$L801&amp;Dashboard!$C$3))</f>
        <v/>
      </c>
      <c r="AC801" s="88" t="str">
        <f t="shared" si="13"/>
        <v/>
      </c>
      <c r="AD801" s="89">
        <f t="shared" si="14"/>
        <v>0</v>
      </c>
      <c r="AE801" s="90">
        <f t="shared" si="15"/>
        <v>0</v>
      </c>
    </row>
    <row r="802">
      <c r="A802" s="1"/>
      <c r="B802" s="404"/>
      <c r="C802" s="405"/>
      <c r="D802" s="405"/>
      <c r="E802" s="405"/>
      <c r="F802" s="406"/>
      <c r="G802" s="44">
        <f t="shared" si="1"/>
        <v>0</v>
      </c>
      <c r="H802" s="93"/>
      <c r="I802" s="92"/>
      <c r="J802" s="95"/>
      <c r="K802" s="1"/>
      <c r="L802" s="50" t="str">
        <f t="array" ref="L802">if($B802="","",index(Setup!$C$52:$C$201,match($D802,Setup!$B$52:$B$201,0),0))</f>
        <v/>
      </c>
      <c r="M802" s="52" t="str">
        <f t="shared" si="2"/>
        <v/>
      </c>
      <c r="N802" s="58">
        <f t="shared" si="3"/>
        <v>0</v>
      </c>
      <c r="O802" s="64" t="str">
        <f t="shared" si="4"/>
        <v/>
      </c>
      <c r="P802" s="64">
        <f t="shared" si="5"/>
        <v>0</v>
      </c>
      <c r="Q802" s="64">
        <f t="shared" si="6"/>
        <v>0</v>
      </c>
      <c r="R802" s="68">
        <f t="shared" si="7"/>
        <v>0</v>
      </c>
      <c r="S802" s="68">
        <f t="shared" si="8"/>
        <v>0</v>
      </c>
      <c r="T802" s="71" t="str">
        <f t="shared" si="9"/>
        <v/>
      </c>
      <c r="U802" s="79" t="str">
        <f t="array" ref="U802">IF($B802="","",IF(INDEX('Your Portfolio Holdings'!$BW$7:$BW$156,match($D802,'Your Portfolio Holdings'!$B$7:$B$156,0),0)&gt;0,PRODUCT(IF(($D$5:$D$2004=$D802)*($C$5:$C$2004="Split")*($B$5:$B$2004&lt;=Dashboard!$C$2)*($B$5:$B$2004&gt;$B802),$J$5:$J$2004,1)),1))</f>
        <v/>
      </c>
      <c r="V802" s="79">
        <f t="shared" si="10"/>
        <v>0</v>
      </c>
      <c r="W802" s="79" t="str">
        <f t="array" ref="W802">IF($B802="","",IF(INDEX('Your Portfolio Holdings'!$BW$7:$BW$156,match($D802,'Your Portfolio Holdings'!$B$7:$B$156,0),0)&gt;0,PRODUCT(IF(($D$5:$D$2004=$D802)*($C$5:$C$2004="Split")*($B$5:$B$2004&lt;=Dashboard!$C$54)*($B$5:$B$2004&gt;$B802),$J$5:$J$2004,1)),1))</f>
        <v/>
      </c>
      <c r="X802" s="79">
        <f t="shared" si="11"/>
        <v>0</v>
      </c>
      <c r="Y802" s="79" t="str">
        <f t="array" ref="Y802">IF($B802="","",IF(INDEX('Your Portfolio Holdings'!$BW$7:$BW$156,match($D802,'Your Portfolio Holdings'!$B$7:$B$156,0),0)&gt;0,PRODUCT(IF(($D$5:$D$2004=$D802)*($C$5:$C$2004="Split")*($B$5:$B$2004&lt;=Dashboard!$C$55)*($B$5:$B$2004&gt;$B802),$J$5:$J$2004,1)),1))</f>
        <v/>
      </c>
      <c r="Z802" s="79">
        <f t="shared" si="12"/>
        <v>0</v>
      </c>
      <c r="AA802" s="79" t="str">
        <f>IF($B801="","",IF(AND($B802&gt;Dashboard!$C$54,$B802&lt;=Dashboard!$C$55,OR($C802="Buy",$C802="Sell",$C802="Dividend",$C802="Return of capital")),MAX(AA$5:AA801)+1,0))</f>
        <v/>
      </c>
      <c r="AB802" s="79" t="str">
        <f>if($B802="","",if($L802=Dashboard!$C$3,"n/a","Currency:"&amp;$L802&amp;Dashboard!$C$3))</f>
        <v/>
      </c>
      <c r="AC802" s="88" t="str">
        <f t="shared" si="13"/>
        <v/>
      </c>
      <c r="AD802" s="89">
        <f t="shared" si="14"/>
        <v>0</v>
      </c>
      <c r="AE802" s="90">
        <f t="shared" si="15"/>
        <v>0</v>
      </c>
    </row>
    <row r="803">
      <c r="A803" s="1"/>
      <c r="B803" s="404"/>
      <c r="C803" s="405"/>
      <c r="D803" s="405"/>
      <c r="E803" s="405"/>
      <c r="F803" s="406"/>
      <c r="G803" s="44">
        <f t="shared" si="1"/>
        <v>0</v>
      </c>
      <c r="H803" s="93"/>
      <c r="I803" s="92"/>
      <c r="J803" s="95"/>
      <c r="K803" s="1"/>
      <c r="L803" s="50" t="str">
        <f t="array" ref="L803">if($B803="","",index(Setup!$C$52:$C$201,match($D803,Setup!$B$52:$B$201,0),0))</f>
        <v/>
      </c>
      <c r="M803" s="52" t="str">
        <f t="shared" si="2"/>
        <v/>
      </c>
      <c r="N803" s="58">
        <f t="shared" si="3"/>
        <v>0</v>
      </c>
      <c r="O803" s="64" t="str">
        <f t="shared" si="4"/>
        <v/>
      </c>
      <c r="P803" s="64">
        <f t="shared" si="5"/>
        <v>0</v>
      </c>
      <c r="Q803" s="64">
        <f t="shared" si="6"/>
        <v>0</v>
      </c>
      <c r="R803" s="68">
        <f t="shared" si="7"/>
        <v>0</v>
      </c>
      <c r="S803" s="68">
        <f t="shared" si="8"/>
        <v>0</v>
      </c>
      <c r="T803" s="71" t="str">
        <f t="shared" si="9"/>
        <v/>
      </c>
      <c r="U803" s="79" t="str">
        <f t="array" ref="U803">IF($B803="","",IF(INDEX('Your Portfolio Holdings'!$BW$7:$BW$156,match($D803,'Your Portfolio Holdings'!$B$7:$B$156,0),0)&gt;0,PRODUCT(IF(($D$5:$D$2004=$D803)*($C$5:$C$2004="Split")*($B$5:$B$2004&lt;=Dashboard!$C$2)*($B$5:$B$2004&gt;$B803),$J$5:$J$2004,1)),1))</f>
        <v/>
      </c>
      <c r="V803" s="79">
        <f t="shared" si="10"/>
        <v>0</v>
      </c>
      <c r="W803" s="79" t="str">
        <f t="array" ref="W803">IF($B803="","",IF(INDEX('Your Portfolio Holdings'!$BW$7:$BW$156,match($D803,'Your Portfolio Holdings'!$B$7:$B$156,0),0)&gt;0,PRODUCT(IF(($D$5:$D$2004=$D803)*($C$5:$C$2004="Split")*($B$5:$B$2004&lt;=Dashboard!$C$54)*($B$5:$B$2004&gt;$B803),$J$5:$J$2004,1)),1))</f>
        <v/>
      </c>
      <c r="X803" s="79">
        <f t="shared" si="11"/>
        <v>0</v>
      </c>
      <c r="Y803" s="79" t="str">
        <f t="array" ref="Y803">IF($B803="","",IF(INDEX('Your Portfolio Holdings'!$BW$7:$BW$156,match($D803,'Your Portfolio Holdings'!$B$7:$B$156,0),0)&gt;0,PRODUCT(IF(($D$5:$D$2004=$D803)*($C$5:$C$2004="Split")*($B$5:$B$2004&lt;=Dashboard!$C$55)*($B$5:$B$2004&gt;$B803),$J$5:$J$2004,1)),1))</f>
        <v/>
      </c>
      <c r="Z803" s="79">
        <f t="shared" si="12"/>
        <v>0</v>
      </c>
      <c r="AA803" s="79" t="str">
        <f>IF($B802="","",IF(AND($B803&gt;Dashboard!$C$54,$B803&lt;=Dashboard!$C$55,OR($C803="Buy",$C803="Sell",$C803="Dividend",$C803="Return of capital")),MAX(AA$5:AA802)+1,0))</f>
        <v/>
      </c>
      <c r="AB803" s="79" t="str">
        <f>if($B803="","",if($L803=Dashboard!$C$3,"n/a","Currency:"&amp;$L803&amp;Dashboard!$C$3))</f>
        <v/>
      </c>
      <c r="AC803" s="88" t="str">
        <f t="shared" si="13"/>
        <v/>
      </c>
      <c r="AD803" s="89">
        <f t="shared" si="14"/>
        <v>0</v>
      </c>
      <c r="AE803" s="90">
        <f t="shared" si="15"/>
        <v>0</v>
      </c>
    </row>
    <row r="804">
      <c r="A804" s="1"/>
      <c r="B804" s="404"/>
      <c r="C804" s="405"/>
      <c r="D804" s="405"/>
      <c r="E804" s="405"/>
      <c r="F804" s="406"/>
      <c r="G804" s="44">
        <f t="shared" si="1"/>
        <v>0</v>
      </c>
      <c r="H804" s="93"/>
      <c r="I804" s="92"/>
      <c r="J804" s="95"/>
      <c r="K804" s="1"/>
      <c r="L804" s="50" t="str">
        <f t="array" ref="L804">if($B804="","",index(Setup!$C$52:$C$201,match($D804,Setup!$B$52:$B$201,0),0))</f>
        <v/>
      </c>
      <c r="M804" s="52" t="str">
        <f t="shared" si="2"/>
        <v/>
      </c>
      <c r="N804" s="58">
        <f t="shared" si="3"/>
        <v>0</v>
      </c>
      <c r="O804" s="64" t="str">
        <f t="shared" si="4"/>
        <v/>
      </c>
      <c r="P804" s="64">
        <f t="shared" si="5"/>
        <v>0</v>
      </c>
      <c r="Q804" s="64">
        <f t="shared" si="6"/>
        <v>0</v>
      </c>
      <c r="R804" s="68">
        <f t="shared" si="7"/>
        <v>0</v>
      </c>
      <c r="S804" s="68">
        <f t="shared" si="8"/>
        <v>0</v>
      </c>
      <c r="T804" s="71" t="str">
        <f t="shared" si="9"/>
        <v/>
      </c>
      <c r="U804" s="79" t="str">
        <f t="array" ref="U804">IF($B804="","",IF(INDEX('Your Portfolio Holdings'!$BW$7:$BW$156,match($D804,'Your Portfolio Holdings'!$B$7:$B$156,0),0)&gt;0,PRODUCT(IF(($D$5:$D$2004=$D804)*($C$5:$C$2004="Split")*($B$5:$B$2004&lt;=Dashboard!$C$2)*($B$5:$B$2004&gt;$B804),$J$5:$J$2004,1)),1))</f>
        <v/>
      </c>
      <c r="V804" s="79">
        <f t="shared" si="10"/>
        <v>0</v>
      </c>
      <c r="W804" s="79" t="str">
        <f t="array" ref="W804">IF($B804="","",IF(INDEX('Your Portfolio Holdings'!$BW$7:$BW$156,match($D804,'Your Portfolio Holdings'!$B$7:$B$156,0),0)&gt;0,PRODUCT(IF(($D$5:$D$2004=$D804)*($C$5:$C$2004="Split")*($B$5:$B$2004&lt;=Dashboard!$C$54)*($B$5:$B$2004&gt;$B804),$J$5:$J$2004,1)),1))</f>
        <v/>
      </c>
      <c r="X804" s="79">
        <f t="shared" si="11"/>
        <v>0</v>
      </c>
      <c r="Y804" s="79" t="str">
        <f t="array" ref="Y804">IF($B804="","",IF(INDEX('Your Portfolio Holdings'!$BW$7:$BW$156,match($D804,'Your Portfolio Holdings'!$B$7:$B$156,0),0)&gt;0,PRODUCT(IF(($D$5:$D$2004=$D804)*($C$5:$C$2004="Split")*($B$5:$B$2004&lt;=Dashboard!$C$55)*($B$5:$B$2004&gt;$B804),$J$5:$J$2004,1)),1))</f>
        <v/>
      </c>
      <c r="Z804" s="79">
        <f t="shared" si="12"/>
        <v>0</v>
      </c>
      <c r="AA804" s="79" t="str">
        <f>IF($B803="","",IF(AND($B804&gt;Dashboard!$C$54,$B804&lt;=Dashboard!$C$55,OR($C804="Buy",$C804="Sell",$C804="Dividend",$C804="Return of capital")),MAX(AA$5:AA803)+1,0))</f>
        <v/>
      </c>
      <c r="AB804" s="79" t="str">
        <f>if($B804="","",if($L804=Dashboard!$C$3,"n/a","Currency:"&amp;$L804&amp;Dashboard!$C$3))</f>
        <v/>
      </c>
      <c r="AC804" s="88" t="str">
        <f t="shared" si="13"/>
        <v/>
      </c>
      <c r="AD804" s="89">
        <f t="shared" si="14"/>
        <v>0</v>
      </c>
      <c r="AE804" s="90">
        <f t="shared" si="15"/>
        <v>0</v>
      </c>
    </row>
    <row r="805">
      <c r="A805" s="1"/>
      <c r="B805" s="404"/>
      <c r="C805" s="405"/>
      <c r="D805" s="405"/>
      <c r="E805" s="405"/>
      <c r="F805" s="406"/>
      <c r="G805" s="44">
        <f t="shared" si="1"/>
        <v>0</v>
      </c>
      <c r="H805" s="93"/>
      <c r="I805" s="92"/>
      <c r="J805" s="95"/>
      <c r="K805" s="1"/>
      <c r="L805" s="50" t="str">
        <f t="array" ref="L805">if($B805="","",index(Setup!$C$52:$C$201,match($D805,Setup!$B$52:$B$201,0),0))</f>
        <v/>
      </c>
      <c r="M805" s="52" t="str">
        <f t="shared" si="2"/>
        <v/>
      </c>
      <c r="N805" s="58">
        <f t="shared" si="3"/>
        <v>0</v>
      </c>
      <c r="O805" s="64" t="str">
        <f t="shared" si="4"/>
        <v/>
      </c>
      <c r="P805" s="64">
        <f t="shared" si="5"/>
        <v>0</v>
      </c>
      <c r="Q805" s="64">
        <f t="shared" si="6"/>
        <v>0</v>
      </c>
      <c r="R805" s="68">
        <f t="shared" si="7"/>
        <v>0</v>
      </c>
      <c r="S805" s="68">
        <f t="shared" si="8"/>
        <v>0</v>
      </c>
      <c r="T805" s="71" t="str">
        <f t="shared" si="9"/>
        <v/>
      </c>
      <c r="U805" s="79" t="str">
        <f t="array" ref="U805">IF($B805="","",IF(INDEX('Your Portfolio Holdings'!$BW$7:$BW$156,match($D805,'Your Portfolio Holdings'!$B$7:$B$156,0),0)&gt;0,PRODUCT(IF(($D$5:$D$2004=$D805)*($C$5:$C$2004="Split")*($B$5:$B$2004&lt;=Dashboard!$C$2)*($B$5:$B$2004&gt;$B805),$J$5:$J$2004,1)),1))</f>
        <v/>
      </c>
      <c r="V805" s="79">
        <f t="shared" si="10"/>
        <v>0</v>
      </c>
      <c r="W805" s="79" t="str">
        <f t="array" ref="W805">IF($B805="","",IF(INDEX('Your Portfolio Holdings'!$BW$7:$BW$156,match($D805,'Your Portfolio Holdings'!$B$7:$B$156,0),0)&gt;0,PRODUCT(IF(($D$5:$D$2004=$D805)*($C$5:$C$2004="Split")*($B$5:$B$2004&lt;=Dashboard!$C$54)*($B$5:$B$2004&gt;$B805),$J$5:$J$2004,1)),1))</f>
        <v/>
      </c>
      <c r="X805" s="79">
        <f t="shared" si="11"/>
        <v>0</v>
      </c>
      <c r="Y805" s="79" t="str">
        <f t="array" ref="Y805">IF($B805="","",IF(INDEX('Your Portfolio Holdings'!$BW$7:$BW$156,match($D805,'Your Portfolio Holdings'!$B$7:$B$156,0),0)&gt;0,PRODUCT(IF(($D$5:$D$2004=$D805)*($C$5:$C$2004="Split")*($B$5:$B$2004&lt;=Dashboard!$C$55)*($B$5:$B$2004&gt;$B805),$J$5:$J$2004,1)),1))</f>
        <v/>
      </c>
      <c r="Z805" s="79">
        <f t="shared" si="12"/>
        <v>0</v>
      </c>
      <c r="AA805" s="79" t="str">
        <f>IF($B804="","",IF(AND($B805&gt;Dashboard!$C$54,$B805&lt;=Dashboard!$C$55,OR($C805="Buy",$C805="Sell",$C805="Dividend",$C805="Return of capital")),MAX(AA$5:AA804)+1,0))</f>
        <v/>
      </c>
      <c r="AB805" s="79" t="str">
        <f>if($B805="","",if($L805=Dashboard!$C$3,"n/a","Currency:"&amp;$L805&amp;Dashboard!$C$3))</f>
        <v/>
      </c>
      <c r="AC805" s="88" t="str">
        <f t="shared" si="13"/>
        <v/>
      </c>
      <c r="AD805" s="89">
        <f t="shared" si="14"/>
        <v>0</v>
      </c>
      <c r="AE805" s="90">
        <f t="shared" si="15"/>
        <v>0</v>
      </c>
    </row>
    <row r="806">
      <c r="A806" s="1"/>
      <c r="B806" s="404"/>
      <c r="C806" s="405"/>
      <c r="D806" s="405"/>
      <c r="E806" s="405"/>
      <c r="F806" s="406"/>
      <c r="G806" s="44">
        <f t="shared" si="1"/>
        <v>0</v>
      </c>
      <c r="H806" s="93"/>
      <c r="I806" s="92"/>
      <c r="J806" s="95"/>
      <c r="K806" s="1"/>
      <c r="L806" s="50" t="str">
        <f t="array" ref="L806">if($B806="","",index(Setup!$C$52:$C$201,match($D806,Setup!$B$52:$B$201,0),0))</f>
        <v/>
      </c>
      <c r="M806" s="52" t="str">
        <f t="shared" si="2"/>
        <v/>
      </c>
      <c r="N806" s="58">
        <f t="shared" si="3"/>
        <v>0</v>
      </c>
      <c r="O806" s="64" t="str">
        <f t="shared" si="4"/>
        <v/>
      </c>
      <c r="P806" s="64">
        <f t="shared" si="5"/>
        <v>0</v>
      </c>
      <c r="Q806" s="64">
        <f t="shared" si="6"/>
        <v>0</v>
      </c>
      <c r="R806" s="68">
        <f t="shared" si="7"/>
        <v>0</v>
      </c>
      <c r="S806" s="68">
        <f t="shared" si="8"/>
        <v>0</v>
      </c>
      <c r="T806" s="71" t="str">
        <f t="shared" si="9"/>
        <v/>
      </c>
      <c r="U806" s="79" t="str">
        <f t="array" ref="U806">IF($B806="","",IF(INDEX('Your Portfolio Holdings'!$BW$7:$BW$156,match($D806,'Your Portfolio Holdings'!$B$7:$B$156,0),0)&gt;0,PRODUCT(IF(($D$5:$D$2004=$D806)*($C$5:$C$2004="Split")*($B$5:$B$2004&lt;=Dashboard!$C$2)*($B$5:$B$2004&gt;$B806),$J$5:$J$2004,1)),1))</f>
        <v/>
      </c>
      <c r="V806" s="79">
        <f t="shared" si="10"/>
        <v>0</v>
      </c>
      <c r="W806" s="79" t="str">
        <f t="array" ref="W806">IF($B806="","",IF(INDEX('Your Portfolio Holdings'!$BW$7:$BW$156,match($D806,'Your Portfolio Holdings'!$B$7:$B$156,0),0)&gt;0,PRODUCT(IF(($D$5:$D$2004=$D806)*($C$5:$C$2004="Split")*($B$5:$B$2004&lt;=Dashboard!$C$54)*($B$5:$B$2004&gt;$B806),$J$5:$J$2004,1)),1))</f>
        <v/>
      </c>
      <c r="X806" s="79">
        <f t="shared" si="11"/>
        <v>0</v>
      </c>
      <c r="Y806" s="79" t="str">
        <f t="array" ref="Y806">IF($B806="","",IF(INDEX('Your Portfolio Holdings'!$BW$7:$BW$156,match($D806,'Your Portfolio Holdings'!$B$7:$B$156,0),0)&gt;0,PRODUCT(IF(($D$5:$D$2004=$D806)*($C$5:$C$2004="Split")*($B$5:$B$2004&lt;=Dashboard!$C$55)*($B$5:$B$2004&gt;$B806),$J$5:$J$2004,1)),1))</f>
        <v/>
      </c>
      <c r="Z806" s="79">
        <f t="shared" si="12"/>
        <v>0</v>
      </c>
      <c r="AA806" s="79" t="str">
        <f>IF($B805="","",IF(AND($B806&gt;Dashboard!$C$54,$B806&lt;=Dashboard!$C$55,OR($C806="Buy",$C806="Sell",$C806="Dividend",$C806="Return of capital")),MAX(AA$5:AA805)+1,0))</f>
        <v/>
      </c>
      <c r="AB806" s="79" t="str">
        <f>if($B806="","",if($L806=Dashboard!$C$3,"n/a","Currency:"&amp;$L806&amp;Dashboard!$C$3))</f>
        <v/>
      </c>
      <c r="AC806" s="88" t="str">
        <f t="shared" si="13"/>
        <v/>
      </c>
      <c r="AD806" s="89">
        <f t="shared" si="14"/>
        <v>0</v>
      </c>
      <c r="AE806" s="90">
        <f t="shared" si="15"/>
        <v>0</v>
      </c>
    </row>
    <row r="807">
      <c r="A807" s="1"/>
      <c r="B807" s="404"/>
      <c r="C807" s="405"/>
      <c r="D807" s="405"/>
      <c r="E807" s="405"/>
      <c r="F807" s="406"/>
      <c r="G807" s="44">
        <f t="shared" si="1"/>
        <v>0</v>
      </c>
      <c r="H807" s="93"/>
      <c r="I807" s="92"/>
      <c r="J807" s="95"/>
      <c r="K807" s="1"/>
      <c r="L807" s="50" t="str">
        <f t="array" ref="L807">if($B807="","",index(Setup!$C$52:$C$201,match($D807,Setup!$B$52:$B$201,0),0))</f>
        <v/>
      </c>
      <c r="M807" s="52" t="str">
        <f t="shared" si="2"/>
        <v/>
      </c>
      <c r="N807" s="58">
        <f t="shared" si="3"/>
        <v>0</v>
      </c>
      <c r="O807" s="64" t="str">
        <f t="shared" si="4"/>
        <v/>
      </c>
      <c r="P807" s="64">
        <f t="shared" si="5"/>
        <v>0</v>
      </c>
      <c r="Q807" s="64">
        <f t="shared" si="6"/>
        <v>0</v>
      </c>
      <c r="R807" s="68">
        <f t="shared" si="7"/>
        <v>0</v>
      </c>
      <c r="S807" s="68">
        <f t="shared" si="8"/>
        <v>0</v>
      </c>
      <c r="T807" s="71" t="str">
        <f t="shared" si="9"/>
        <v/>
      </c>
      <c r="U807" s="79" t="str">
        <f t="array" ref="U807">IF($B807="","",IF(INDEX('Your Portfolio Holdings'!$BW$7:$BW$156,match($D807,'Your Portfolio Holdings'!$B$7:$B$156,0),0)&gt;0,PRODUCT(IF(($D$5:$D$2004=$D807)*($C$5:$C$2004="Split")*($B$5:$B$2004&lt;=Dashboard!$C$2)*($B$5:$B$2004&gt;$B807),$J$5:$J$2004,1)),1))</f>
        <v/>
      </c>
      <c r="V807" s="79">
        <f t="shared" si="10"/>
        <v>0</v>
      </c>
      <c r="W807" s="79" t="str">
        <f t="array" ref="W807">IF($B807="","",IF(INDEX('Your Portfolio Holdings'!$BW$7:$BW$156,match($D807,'Your Portfolio Holdings'!$B$7:$B$156,0),0)&gt;0,PRODUCT(IF(($D$5:$D$2004=$D807)*($C$5:$C$2004="Split")*($B$5:$B$2004&lt;=Dashboard!$C$54)*($B$5:$B$2004&gt;$B807),$J$5:$J$2004,1)),1))</f>
        <v/>
      </c>
      <c r="X807" s="79">
        <f t="shared" si="11"/>
        <v>0</v>
      </c>
      <c r="Y807" s="79" t="str">
        <f t="array" ref="Y807">IF($B807="","",IF(INDEX('Your Portfolio Holdings'!$BW$7:$BW$156,match($D807,'Your Portfolio Holdings'!$B$7:$B$156,0),0)&gt;0,PRODUCT(IF(($D$5:$D$2004=$D807)*($C$5:$C$2004="Split")*($B$5:$B$2004&lt;=Dashboard!$C$55)*($B$5:$B$2004&gt;$B807),$J$5:$J$2004,1)),1))</f>
        <v/>
      </c>
      <c r="Z807" s="79">
        <f t="shared" si="12"/>
        <v>0</v>
      </c>
      <c r="AA807" s="79" t="str">
        <f>IF($B806="","",IF(AND($B807&gt;Dashboard!$C$54,$B807&lt;=Dashboard!$C$55,OR($C807="Buy",$C807="Sell",$C807="Dividend",$C807="Return of capital")),MAX(AA$5:AA806)+1,0))</f>
        <v/>
      </c>
      <c r="AB807" s="79" t="str">
        <f>if($B807="","",if($L807=Dashboard!$C$3,"n/a","Currency:"&amp;$L807&amp;Dashboard!$C$3))</f>
        <v/>
      </c>
      <c r="AC807" s="88" t="str">
        <f t="shared" si="13"/>
        <v/>
      </c>
      <c r="AD807" s="89">
        <f t="shared" si="14"/>
        <v>0</v>
      </c>
      <c r="AE807" s="90">
        <f t="shared" si="15"/>
        <v>0</v>
      </c>
    </row>
    <row r="808">
      <c r="A808" s="1"/>
      <c r="B808" s="404"/>
      <c r="C808" s="405"/>
      <c r="D808" s="405"/>
      <c r="E808" s="405"/>
      <c r="F808" s="406"/>
      <c r="G808" s="44">
        <f t="shared" si="1"/>
        <v>0</v>
      </c>
      <c r="H808" s="93"/>
      <c r="I808" s="92"/>
      <c r="J808" s="95"/>
      <c r="K808" s="1"/>
      <c r="L808" s="50" t="str">
        <f t="array" ref="L808">if($B808="","",index(Setup!$C$52:$C$201,match($D808,Setup!$B$52:$B$201,0),0))</f>
        <v/>
      </c>
      <c r="M808" s="52" t="str">
        <f t="shared" si="2"/>
        <v/>
      </c>
      <c r="N808" s="58">
        <f t="shared" si="3"/>
        <v>0</v>
      </c>
      <c r="O808" s="64" t="str">
        <f t="shared" si="4"/>
        <v/>
      </c>
      <c r="P808" s="64">
        <f t="shared" si="5"/>
        <v>0</v>
      </c>
      <c r="Q808" s="64">
        <f t="shared" si="6"/>
        <v>0</v>
      </c>
      <c r="R808" s="68">
        <f t="shared" si="7"/>
        <v>0</v>
      </c>
      <c r="S808" s="68">
        <f t="shared" si="8"/>
        <v>0</v>
      </c>
      <c r="T808" s="71" t="str">
        <f t="shared" si="9"/>
        <v/>
      </c>
      <c r="U808" s="79" t="str">
        <f t="array" ref="U808">IF($B808="","",IF(INDEX('Your Portfolio Holdings'!$BW$7:$BW$156,match($D808,'Your Portfolio Holdings'!$B$7:$B$156,0),0)&gt;0,PRODUCT(IF(($D$5:$D$2004=$D808)*($C$5:$C$2004="Split")*($B$5:$B$2004&lt;=Dashboard!$C$2)*($B$5:$B$2004&gt;$B808),$J$5:$J$2004,1)),1))</f>
        <v/>
      </c>
      <c r="V808" s="79">
        <f t="shared" si="10"/>
        <v>0</v>
      </c>
      <c r="W808" s="79" t="str">
        <f t="array" ref="W808">IF($B808="","",IF(INDEX('Your Portfolio Holdings'!$BW$7:$BW$156,match($D808,'Your Portfolio Holdings'!$B$7:$B$156,0),0)&gt;0,PRODUCT(IF(($D$5:$D$2004=$D808)*($C$5:$C$2004="Split")*($B$5:$B$2004&lt;=Dashboard!$C$54)*($B$5:$B$2004&gt;$B808),$J$5:$J$2004,1)),1))</f>
        <v/>
      </c>
      <c r="X808" s="79">
        <f t="shared" si="11"/>
        <v>0</v>
      </c>
      <c r="Y808" s="79" t="str">
        <f t="array" ref="Y808">IF($B808="","",IF(INDEX('Your Portfolio Holdings'!$BW$7:$BW$156,match($D808,'Your Portfolio Holdings'!$B$7:$B$156,0),0)&gt;0,PRODUCT(IF(($D$5:$D$2004=$D808)*($C$5:$C$2004="Split")*($B$5:$B$2004&lt;=Dashboard!$C$55)*($B$5:$B$2004&gt;$B808),$J$5:$J$2004,1)),1))</f>
        <v/>
      </c>
      <c r="Z808" s="79">
        <f t="shared" si="12"/>
        <v>0</v>
      </c>
      <c r="AA808" s="79" t="str">
        <f>IF($B807="","",IF(AND($B808&gt;Dashboard!$C$54,$B808&lt;=Dashboard!$C$55,OR($C808="Buy",$C808="Sell",$C808="Dividend",$C808="Return of capital")),MAX(AA$5:AA807)+1,0))</f>
        <v/>
      </c>
      <c r="AB808" s="79" t="str">
        <f>if($B808="","",if($L808=Dashboard!$C$3,"n/a","Currency:"&amp;$L808&amp;Dashboard!$C$3))</f>
        <v/>
      </c>
      <c r="AC808" s="88" t="str">
        <f t="shared" si="13"/>
        <v/>
      </c>
      <c r="AD808" s="89">
        <f t="shared" si="14"/>
        <v>0</v>
      </c>
      <c r="AE808" s="90">
        <f t="shared" si="15"/>
        <v>0</v>
      </c>
    </row>
    <row r="809">
      <c r="A809" s="1"/>
      <c r="B809" s="404"/>
      <c r="C809" s="405"/>
      <c r="D809" s="405"/>
      <c r="E809" s="405"/>
      <c r="F809" s="406"/>
      <c r="G809" s="44">
        <f t="shared" si="1"/>
        <v>0</v>
      </c>
      <c r="H809" s="93"/>
      <c r="I809" s="92"/>
      <c r="J809" s="95"/>
      <c r="K809" s="1"/>
      <c r="L809" s="50" t="str">
        <f t="array" ref="L809">if($B809="","",index(Setup!$C$52:$C$201,match($D809,Setup!$B$52:$B$201,0),0))</f>
        <v/>
      </c>
      <c r="M809" s="52" t="str">
        <f t="shared" si="2"/>
        <v/>
      </c>
      <c r="N809" s="58">
        <f t="shared" si="3"/>
        <v>0</v>
      </c>
      <c r="O809" s="64" t="str">
        <f t="shared" si="4"/>
        <v/>
      </c>
      <c r="P809" s="64">
        <f t="shared" si="5"/>
        <v>0</v>
      </c>
      <c r="Q809" s="64">
        <f t="shared" si="6"/>
        <v>0</v>
      </c>
      <c r="R809" s="68">
        <f t="shared" si="7"/>
        <v>0</v>
      </c>
      <c r="S809" s="68">
        <f t="shared" si="8"/>
        <v>0</v>
      </c>
      <c r="T809" s="71" t="str">
        <f t="shared" si="9"/>
        <v/>
      </c>
      <c r="U809" s="79" t="str">
        <f t="array" ref="U809">IF($B809="","",IF(INDEX('Your Portfolio Holdings'!$BW$7:$BW$156,match($D809,'Your Portfolio Holdings'!$B$7:$B$156,0),0)&gt;0,PRODUCT(IF(($D$5:$D$2004=$D809)*($C$5:$C$2004="Split")*($B$5:$B$2004&lt;=Dashboard!$C$2)*($B$5:$B$2004&gt;$B809),$J$5:$J$2004,1)),1))</f>
        <v/>
      </c>
      <c r="V809" s="79">
        <f t="shared" si="10"/>
        <v>0</v>
      </c>
      <c r="W809" s="79" t="str">
        <f t="array" ref="W809">IF($B809="","",IF(INDEX('Your Portfolio Holdings'!$BW$7:$BW$156,match($D809,'Your Portfolio Holdings'!$B$7:$B$156,0),0)&gt;0,PRODUCT(IF(($D$5:$D$2004=$D809)*($C$5:$C$2004="Split")*($B$5:$B$2004&lt;=Dashboard!$C$54)*($B$5:$B$2004&gt;$B809),$J$5:$J$2004,1)),1))</f>
        <v/>
      </c>
      <c r="X809" s="79">
        <f t="shared" si="11"/>
        <v>0</v>
      </c>
      <c r="Y809" s="79" t="str">
        <f t="array" ref="Y809">IF($B809="","",IF(INDEX('Your Portfolio Holdings'!$BW$7:$BW$156,match($D809,'Your Portfolio Holdings'!$B$7:$B$156,0),0)&gt;0,PRODUCT(IF(($D$5:$D$2004=$D809)*($C$5:$C$2004="Split")*($B$5:$B$2004&lt;=Dashboard!$C$55)*($B$5:$B$2004&gt;$B809),$J$5:$J$2004,1)),1))</f>
        <v/>
      </c>
      <c r="Z809" s="79">
        <f t="shared" si="12"/>
        <v>0</v>
      </c>
      <c r="AA809" s="79" t="str">
        <f>IF($B808="","",IF(AND($B809&gt;Dashboard!$C$54,$B809&lt;=Dashboard!$C$55,OR($C809="Buy",$C809="Sell",$C809="Dividend",$C809="Return of capital")),MAX(AA$5:AA808)+1,0))</f>
        <v/>
      </c>
      <c r="AB809" s="79" t="str">
        <f>if($B809="","",if($L809=Dashboard!$C$3,"n/a","Currency:"&amp;$L809&amp;Dashboard!$C$3))</f>
        <v/>
      </c>
      <c r="AC809" s="88" t="str">
        <f t="shared" si="13"/>
        <v/>
      </c>
      <c r="AD809" s="89">
        <f t="shared" si="14"/>
        <v>0</v>
      </c>
      <c r="AE809" s="90">
        <f t="shared" si="15"/>
        <v>0</v>
      </c>
    </row>
    <row r="810">
      <c r="A810" s="1"/>
      <c r="B810" s="404"/>
      <c r="C810" s="405"/>
      <c r="D810" s="405"/>
      <c r="E810" s="405"/>
      <c r="F810" s="406"/>
      <c r="G810" s="44">
        <f t="shared" si="1"/>
        <v>0</v>
      </c>
      <c r="H810" s="93"/>
      <c r="I810" s="92"/>
      <c r="J810" s="95"/>
      <c r="K810" s="1"/>
      <c r="L810" s="50" t="str">
        <f t="array" ref="L810">if($B810="","",index(Setup!$C$52:$C$201,match($D810,Setup!$B$52:$B$201,0),0))</f>
        <v/>
      </c>
      <c r="M810" s="52" t="str">
        <f t="shared" si="2"/>
        <v/>
      </c>
      <c r="N810" s="58">
        <f t="shared" si="3"/>
        <v>0</v>
      </c>
      <c r="O810" s="64" t="str">
        <f t="shared" si="4"/>
        <v/>
      </c>
      <c r="P810" s="64">
        <f t="shared" si="5"/>
        <v>0</v>
      </c>
      <c r="Q810" s="64">
        <f t="shared" si="6"/>
        <v>0</v>
      </c>
      <c r="R810" s="68">
        <f t="shared" si="7"/>
        <v>0</v>
      </c>
      <c r="S810" s="68">
        <f t="shared" si="8"/>
        <v>0</v>
      </c>
      <c r="T810" s="71" t="str">
        <f t="shared" si="9"/>
        <v/>
      </c>
      <c r="U810" s="79" t="str">
        <f t="array" ref="U810">IF($B810="","",IF(INDEX('Your Portfolio Holdings'!$BW$7:$BW$156,match($D810,'Your Portfolio Holdings'!$B$7:$B$156,0),0)&gt;0,PRODUCT(IF(($D$5:$D$2004=$D810)*($C$5:$C$2004="Split")*($B$5:$B$2004&lt;=Dashboard!$C$2)*($B$5:$B$2004&gt;$B810),$J$5:$J$2004,1)),1))</f>
        <v/>
      </c>
      <c r="V810" s="79">
        <f t="shared" si="10"/>
        <v>0</v>
      </c>
      <c r="W810" s="79" t="str">
        <f t="array" ref="W810">IF($B810="","",IF(INDEX('Your Portfolio Holdings'!$BW$7:$BW$156,match($D810,'Your Portfolio Holdings'!$B$7:$B$156,0),0)&gt;0,PRODUCT(IF(($D$5:$D$2004=$D810)*($C$5:$C$2004="Split")*($B$5:$B$2004&lt;=Dashboard!$C$54)*($B$5:$B$2004&gt;$B810),$J$5:$J$2004,1)),1))</f>
        <v/>
      </c>
      <c r="X810" s="79">
        <f t="shared" si="11"/>
        <v>0</v>
      </c>
      <c r="Y810" s="79" t="str">
        <f t="array" ref="Y810">IF($B810="","",IF(INDEX('Your Portfolio Holdings'!$BW$7:$BW$156,match($D810,'Your Portfolio Holdings'!$B$7:$B$156,0),0)&gt;0,PRODUCT(IF(($D$5:$D$2004=$D810)*($C$5:$C$2004="Split")*($B$5:$B$2004&lt;=Dashboard!$C$55)*($B$5:$B$2004&gt;$B810),$J$5:$J$2004,1)),1))</f>
        <v/>
      </c>
      <c r="Z810" s="79">
        <f t="shared" si="12"/>
        <v>0</v>
      </c>
      <c r="AA810" s="79" t="str">
        <f>IF($B809="","",IF(AND($B810&gt;Dashboard!$C$54,$B810&lt;=Dashboard!$C$55,OR($C810="Buy",$C810="Sell",$C810="Dividend",$C810="Return of capital")),MAX(AA$5:AA809)+1,0))</f>
        <v/>
      </c>
      <c r="AB810" s="79" t="str">
        <f>if($B810="","",if($L810=Dashboard!$C$3,"n/a","Currency:"&amp;$L810&amp;Dashboard!$C$3))</f>
        <v/>
      </c>
      <c r="AC810" s="88" t="str">
        <f t="shared" si="13"/>
        <v/>
      </c>
      <c r="AD810" s="89">
        <f t="shared" si="14"/>
        <v>0</v>
      </c>
      <c r="AE810" s="90">
        <f t="shared" si="15"/>
        <v>0</v>
      </c>
    </row>
    <row r="811">
      <c r="A811" s="1"/>
      <c r="B811" s="404"/>
      <c r="C811" s="405"/>
      <c r="D811" s="405"/>
      <c r="E811" s="405"/>
      <c r="F811" s="406"/>
      <c r="G811" s="44">
        <f t="shared" si="1"/>
        <v>0</v>
      </c>
      <c r="H811" s="93"/>
      <c r="I811" s="92"/>
      <c r="J811" s="95"/>
      <c r="K811" s="1"/>
      <c r="L811" s="50" t="str">
        <f t="array" ref="L811">if($B811="","",index(Setup!$C$52:$C$201,match($D811,Setup!$B$52:$B$201,0),0))</f>
        <v/>
      </c>
      <c r="M811" s="52" t="str">
        <f t="shared" si="2"/>
        <v/>
      </c>
      <c r="N811" s="58">
        <f t="shared" si="3"/>
        <v>0</v>
      </c>
      <c r="O811" s="64" t="str">
        <f t="shared" si="4"/>
        <v/>
      </c>
      <c r="P811" s="64">
        <f t="shared" si="5"/>
        <v>0</v>
      </c>
      <c r="Q811" s="64">
        <f t="shared" si="6"/>
        <v>0</v>
      </c>
      <c r="R811" s="68">
        <f t="shared" si="7"/>
        <v>0</v>
      </c>
      <c r="S811" s="68">
        <f t="shared" si="8"/>
        <v>0</v>
      </c>
      <c r="T811" s="71" t="str">
        <f t="shared" si="9"/>
        <v/>
      </c>
      <c r="U811" s="79" t="str">
        <f t="array" ref="U811">IF($B811="","",IF(INDEX('Your Portfolio Holdings'!$BW$7:$BW$156,match($D811,'Your Portfolio Holdings'!$B$7:$B$156,0),0)&gt;0,PRODUCT(IF(($D$5:$D$2004=$D811)*($C$5:$C$2004="Split")*($B$5:$B$2004&lt;=Dashboard!$C$2)*($B$5:$B$2004&gt;$B811),$J$5:$J$2004,1)),1))</f>
        <v/>
      </c>
      <c r="V811" s="79">
        <f t="shared" si="10"/>
        <v>0</v>
      </c>
      <c r="W811" s="79" t="str">
        <f t="array" ref="W811">IF($B811="","",IF(INDEX('Your Portfolio Holdings'!$BW$7:$BW$156,match($D811,'Your Portfolio Holdings'!$B$7:$B$156,0),0)&gt;0,PRODUCT(IF(($D$5:$D$2004=$D811)*($C$5:$C$2004="Split")*($B$5:$B$2004&lt;=Dashboard!$C$54)*($B$5:$B$2004&gt;$B811),$J$5:$J$2004,1)),1))</f>
        <v/>
      </c>
      <c r="X811" s="79">
        <f t="shared" si="11"/>
        <v>0</v>
      </c>
      <c r="Y811" s="79" t="str">
        <f t="array" ref="Y811">IF($B811="","",IF(INDEX('Your Portfolio Holdings'!$BW$7:$BW$156,match($D811,'Your Portfolio Holdings'!$B$7:$B$156,0),0)&gt;0,PRODUCT(IF(($D$5:$D$2004=$D811)*($C$5:$C$2004="Split")*($B$5:$B$2004&lt;=Dashboard!$C$55)*($B$5:$B$2004&gt;$B811),$J$5:$J$2004,1)),1))</f>
        <v/>
      </c>
      <c r="Z811" s="79">
        <f t="shared" si="12"/>
        <v>0</v>
      </c>
      <c r="AA811" s="79" t="str">
        <f>IF($B810="","",IF(AND($B811&gt;Dashboard!$C$54,$B811&lt;=Dashboard!$C$55,OR($C811="Buy",$C811="Sell",$C811="Dividend",$C811="Return of capital")),MAX(AA$5:AA810)+1,0))</f>
        <v/>
      </c>
      <c r="AB811" s="79" t="str">
        <f>if($B811="","",if($L811=Dashboard!$C$3,"n/a","Currency:"&amp;$L811&amp;Dashboard!$C$3))</f>
        <v/>
      </c>
      <c r="AC811" s="88" t="str">
        <f t="shared" si="13"/>
        <v/>
      </c>
      <c r="AD811" s="89">
        <f t="shared" si="14"/>
        <v>0</v>
      </c>
      <c r="AE811" s="90">
        <f t="shared" si="15"/>
        <v>0</v>
      </c>
    </row>
    <row r="812">
      <c r="A812" s="1"/>
      <c r="B812" s="404"/>
      <c r="C812" s="405"/>
      <c r="D812" s="405"/>
      <c r="E812" s="405"/>
      <c r="F812" s="406"/>
      <c r="G812" s="44">
        <f t="shared" si="1"/>
        <v>0</v>
      </c>
      <c r="H812" s="93"/>
      <c r="I812" s="92"/>
      <c r="J812" s="95"/>
      <c r="K812" s="1"/>
      <c r="L812" s="50" t="str">
        <f t="array" ref="L812">if($B812="","",index(Setup!$C$52:$C$201,match($D812,Setup!$B$52:$B$201,0),0))</f>
        <v/>
      </c>
      <c r="M812" s="52" t="str">
        <f t="shared" si="2"/>
        <v/>
      </c>
      <c r="N812" s="58">
        <f t="shared" si="3"/>
        <v>0</v>
      </c>
      <c r="O812" s="64" t="str">
        <f t="shared" si="4"/>
        <v/>
      </c>
      <c r="P812" s="64">
        <f t="shared" si="5"/>
        <v>0</v>
      </c>
      <c r="Q812" s="64">
        <f t="shared" si="6"/>
        <v>0</v>
      </c>
      <c r="R812" s="68">
        <f t="shared" si="7"/>
        <v>0</v>
      </c>
      <c r="S812" s="68">
        <f t="shared" si="8"/>
        <v>0</v>
      </c>
      <c r="T812" s="71" t="str">
        <f t="shared" si="9"/>
        <v/>
      </c>
      <c r="U812" s="79" t="str">
        <f t="array" ref="U812">IF($B812="","",IF(INDEX('Your Portfolio Holdings'!$BW$7:$BW$156,match($D812,'Your Portfolio Holdings'!$B$7:$B$156,0),0)&gt;0,PRODUCT(IF(($D$5:$D$2004=$D812)*($C$5:$C$2004="Split")*($B$5:$B$2004&lt;=Dashboard!$C$2)*($B$5:$B$2004&gt;$B812),$J$5:$J$2004,1)),1))</f>
        <v/>
      </c>
      <c r="V812" s="79">
        <f t="shared" si="10"/>
        <v>0</v>
      </c>
      <c r="W812" s="79" t="str">
        <f t="array" ref="W812">IF($B812="","",IF(INDEX('Your Portfolio Holdings'!$BW$7:$BW$156,match($D812,'Your Portfolio Holdings'!$B$7:$B$156,0),0)&gt;0,PRODUCT(IF(($D$5:$D$2004=$D812)*($C$5:$C$2004="Split")*($B$5:$B$2004&lt;=Dashboard!$C$54)*($B$5:$B$2004&gt;$B812),$J$5:$J$2004,1)),1))</f>
        <v/>
      </c>
      <c r="X812" s="79">
        <f t="shared" si="11"/>
        <v>0</v>
      </c>
      <c r="Y812" s="79" t="str">
        <f t="array" ref="Y812">IF($B812="","",IF(INDEX('Your Portfolio Holdings'!$BW$7:$BW$156,match($D812,'Your Portfolio Holdings'!$B$7:$B$156,0),0)&gt;0,PRODUCT(IF(($D$5:$D$2004=$D812)*($C$5:$C$2004="Split")*($B$5:$B$2004&lt;=Dashboard!$C$55)*($B$5:$B$2004&gt;$B812),$J$5:$J$2004,1)),1))</f>
        <v/>
      </c>
      <c r="Z812" s="79">
        <f t="shared" si="12"/>
        <v>0</v>
      </c>
      <c r="AA812" s="79" t="str">
        <f>IF($B811="","",IF(AND($B812&gt;Dashboard!$C$54,$B812&lt;=Dashboard!$C$55,OR($C812="Buy",$C812="Sell",$C812="Dividend",$C812="Return of capital")),MAX(AA$5:AA811)+1,0))</f>
        <v/>
      </c>
      <c r="AB812" s="79" t="str">
        <f>if($B812="","",if($L812=Dashboard!$C$3,"n/a","Currency:"&amp;$L812&amp;Dashboard!$C$3))</f>
        <v/>
      </c>
      <c r="AC812" s="88" t="str">
        <f t="shared" si="13"/>
        <v/>
      </c>
      <c r="AD812" s="89">
        <f t="shared" si="14"/>
        <v>0</v>
      </c>
      <c r="AE812" s="90">
        <f t="shared" si="15"/>
        <v>0</v>
      </c>
    </row>
    <row r="813">
      <c r="A813" s="1"/>
      <c r="B813" s="404"/>
      <c r="C813" s="405"/>
      <c r="D813" s="405"/>
      <c r="E813" s="405"/>
      <c r="F813" s="406"/>
      <c r="G813" s="44">
        <f t="shared" si="1"/>
        <v>0</v>
      </c>
      <c r="H813" s="93"/>
      <c r="I813" s="92"/>
      <c r="J813" s="95"/>
      <c r="K813" s="1"/>
      <c r="L813" s="50" t="str">
        <f t="array" ref="L813">if($B813="","",index(Setup!$C$52:$C$201,match($D813,Setup!$B$52:$B$201,0),0))</f>
        <v/>
      </c>
      <c r="M813" s="52" t="str">
        <f t="shared" si="2"/>
        <v/>
      </c>
      <c r="N813" s="58">
        <f t="shared" si="3"/>
        <v>0</v>
      </c>
      <c r="O813" s="64" t="str">
        <f t="shared" si="4"/>
        <v/>
      </c>
      <c r="P813" s="64">
        <f t="shared" si="5"/>
        <v>0</v>
      </c>
      <c r="Q813" s="64">
        <f t="shared" si="6"/>
        <v>0</v>
      </c>
      <c r="R813" s="68">
        <f t="shared" si="7"/>
        <v>0</v>
      </c>
      <c r="S813" s="68">
        <f t="shared" si="8"/>
        <v>0</v>
      </c>
      <c r="T813" s="71" t="str">
        <f t="shared" si="9"/>
        <v/>
      </c>
      <c r="U813" s="79" t="str">
        <f t="array" ref="U813">IF($B813="","",IF(INDEX('Your Portfolio Holdings'!$BW$7:$BW$156,match($D813,'Your Portfolio Holdings'!$B$7:$B$156,0),0)&gt;0,PRODUCT(IF(($D$5:$D$2004=$D813)*($C$5:$C$2004="Split")*($B$5:$B$2004&lt;=Dashboard!$C$2)*($B$5:$B$2004&gt;$B813),$J$5:$J$2004,1)),1))</f>
        <v/>
      </c>
      <c r="V813" s="79">
        <f t="shared" si="10"/>
        <v>0</v>
      </c>
      <c r="W813" s="79" t="str">
        <f t="array" ref="W813">IF($B813="","",IF(INDEX('Your Portfolio Holdings'!$BW$7:$BW$156,match($D813,'Your Portfolio Holdings'!$B$7:$B$156,0),0)&gt;0,PRODUCT(IF(($D$5:$D$2004=$D813)*($C$5:$C$2004="Split")*($B$5:$B$2004&lt;=Dashboard!$C$54)*($B$5:$B$2004&gt;$B813),$J$5:$J$2004,1)),1))</f>
        <v/>
      </c>
      <c r="X813" s="79">
        <f t="shared" si="11"/>
        <v>0</v>
      </c>
      <c r="Y813" s="79" t="str">
        <f t="array" ref="Y813">IF($B813="","",IF(INDEX('Your Portfolio Holdings'!$BW$7:$BW$156,match($D813,'Your Portfolio Holdings'!$B$7:$B$156,0),0)&gt;0,PRODUCT(IF(($D$5:$D$2004=$D813)*($C$5:$C$2004="Split")*($B$5:$B$2004&lt;=Dashboard!$C$55)*($B$5:$B$2004&gt;$B813),$J$5:$J$2004,1)),1))</f>
        <v/>
      </c>
      <c r="Z813" s="79">
        <f t="shared" si="12"/>
        <v>0</v>
      </c>
      <c r="AA813" s="79" t="str">
        <f>IF($B812="","",IF(AND($B813&gt;Dashboard!$C$54,$B813&lt;=Dashboard!$C$55,OR($C813="Buy",$C813="Sell",$C813="Dividend",$C813="Return of capital")),MAX(AA$5:AA812)+1,0))</f>
        <v/>
      </c>
      <c r="AB813" s="79" t="str">
        <f>if($B813="","",if($L813=Dashboard!$C$3,"n/a","Currency:"&amp;$L813&amp;Dashboard!$C$3))</f>
        <v/>
      </c>
      <c r="AC813" s="88" t="str">
        <f t="shared" si="13"/>
        <v/>
      </c>
      <c r="AD813" s="89">
        <f t="shared" si="14"/>
        <v>0</v>
      </c>
      <c r="AE813" s="90">
        <f t="shared" si="15"/>
        <v>0</v>
      </c>
    </row>
    <row r="814">
      <c r="A814" s="1"/>
      <c r="B814" s="404"/>
      <c r="C814" s="405"/>
      <c r="D814" s="405"/>
      <c r="E814" s="405"/>
      <c r="F814" s="406"/>
      <c r="G814" s="44">
        <f t="shared" si="1"/>
        <v>0</v>
      </c>
      <c r="H814" s="93"/>
      <c r="I814" s="92"/>
      <c r="J814" s="95"/>
      <c r="K814" s="1"/>
      <c r="L814" s="50" t="str">
        <f t="array" ref="L814">if($B814="","",index(Setup!$C$52:$C$201,match($D814,Setup!$B$52:$B$201,0),0))</f>
        <v/>
      </c>
      <c r="M814" s="52" t="str">
        <f t="shared" si="2"/>
        <v/>
      </c>
      <c r="N814" s="58">
        <f t="shared" si="3"/>
        <v>0</v>
      </c>
      <c r="O814" s="64" t="str">
        <f t="shared" si="4"/>
        <v/>
      </c>
      <c r="P814" s="64">
        <f t="shared" si="5"/>
        <v>0</v>
      </c>
      <c r="Q814" s="64">
        <f t="shared" si="6"/>
        <v>0</v>
      </c>
      <c r="R814" s="68">
        <f t="shared" si="7"/>
        <v>0</v>
      </c>
      <c r="S814" s="68">
        <f t="shared" si="8"/>
        <v>0</v>
      </c>
      <c r="T814" s="71" t="str">
        <f t="shared" si="9"/>
        <v/>
      </c>
      <c r="U814" s="79" t="str">
        <f t="array" ref="U814">IF($B814="","",IF(INDEX('Your Portfolio Holdings'!$BW$7:$BW$156,match($D814,'Your Portfolio Holdings'!$B$7:$B$156,0),0)&gt;0,PRODUCT(IF(($D$5:$D$2004=$D814)*($C$5:$C$2004="Split")*($B$5:$B$2004&lt;=Dashboard!$C$2)*($B$5:$B$2004&gt;$B814),$J$5:$J$2004,1)),1))</f>
        <v/>
      </c>
      <c r="V814" s="79">
        <f t="shared" si="10"/>
        <v>0</v>
      </c>
      <c r="W814" s="79" t="str">
        <f t="array" ref="W814">IF($B814="","",IF(INDEX('Your Portfolio Holdings'!$BW$7:$BW$156,match($D814,'Your Portfolio Holdings'!$B$7:$B$156,0),0)&gt;0,PRODUCT(IF(($D$5:$D$2004=$D814)*($C$5:$C$2004="Split")*($B$5:$B$2004&lt;=Dashboard!$C$54)*($B$5:$B$2004&gt;$B814),$J$5:$J$2004,1)),1))</f>
        <v/>
      </c>
      <c r="X814" s="79">
        <f t="shared" si="11"/>
        <v>0</v>
      </c>
      <c r="Y814" s="79" t="str">
        <f t="array" ref="Y814">IF($B814="","",IF(INDEX('Your Portfolio Holdings'!$BW$7:$BW$156,match($D814,'Your Portfolio Holdings'!$B$7:$B$156,0),0)&gt;0,PRODUCT(IF(($D$5:$D$2004=$D814)*($C$5:$C$2004="Split")*($B$5:$B$2004&lt;=Dashboard!$C$55)*($B$5:$B$2004&gt;$B814),$J$5:$J$2004,1)),1))</f>
        <v/>
      </c>
      <c r="Z814" s="79">
        <f t="shared" si="12"/>
        <v>0</v>
      </c>
      <c r="AA814" s="79" t="str">
        <f>IF($B813="","",IF(AND($B814&gt;Dashboard!$C$54,$B814&lt;=Dashboard!$C$55,OR($C814="Buy",$C814="Sell",$C814="Dividend",$C814="Return of capital")),MAX(AA$5:AA813)+1,0))</f>
        <v/>
      </c>
      <c r="AB814" s="79" t="str">
        <f>if($B814="","",if($L814=Dashboard!$C$3,"n/a","Currency:"&amp;$L814&amp;Dashboard!$C$3))</f>
        <v/>
      </c>
      <c r="AC814" s="88" t="str">
        <f t="shared" si="13"/>
        <v/>
      </c>
      <c r="AD814" s="89">
        <f t="shared" si="14"/>
        <v>0</v>
      </c>
      <c r="AE814" s="90">
        <f t="shared" si="15"/>
        <v>0</v>
      </c>
    </row>
    <row r="815">
      <c r="A815" s="1"/>
      <c r="B815" s="404"/>
      <c r="C815" s="405"/>
      <c r="D815" s="405"/>
      <c r="E815" s="405"/>
      <c r="F815" s="406"/>
      <c r="G815" s="44">
        <f t="shared" si="1"/>
        <v>0</v>
      </c>
      <c r="H815" s="93"/>
      <c r="I815" s="92"/>
      <c r="J815" s="95"/>
      <c r="K815" s="1"/>
      <c r="L815" s="50" t="str">
        <f t="array" ref="L815">if($B815="","",index(Setup!$C$52:$C$201,match($D815,Setup!$B$52:$B$201,0),0))</f>
        <v/>
      </c>
      <c r="M815" s="52" t="str">
        <f t="shared" si="2"/>
        <v/>
      </c>
      <c r="N815" s="58">
        <f t="shared" si="3"/>
        <v>0</v>
      </c>
      <c r="O815" s="64" t="str">
        <f t="shared" si="4"/>
        <v/>
      </c>
      <c r="P815" s="64">
        <f t="shared" si="5"/>
        <v>0</v>
      </c>
      <c r="Q815" s="64">
        <f t="shared" si="6"/>
        <v>0</v>
      </c>
      <c r="R815" s="68">
        <f t="shared" si="7"/>
        <v>0</v>
      </c>
      <c r="S815" s="68">
        <f t="shared" si="8"/>
        <v>0</v>
      </c>
      <c r="T815" s="71" t="str">
        <f t="shared" si="9"/>
        <v/>
      </c>
      <c r="U815" s="79" t="str">
        <f t="array" ref="U815">IF($B815="","",IF(INDEX('Your Portfolio Holdings'!$BW$7:$BW$156,match($D815,'Your Portfolio Holdings'!$B$7:$B$156,0),0)&gt;0,PRODUCT(IF(($D$5:$D$2004=$D815)*($C$5:$C$2004="Split")*($B$5:$B$2004&lt;=Dashboard!$C$2)*($B$5:$B$2004&gt;$B815),$J$5:$J$2004,1)),1))</f>
        <v/>
      </c>
      <c r="V815" s="79">
        <f t="shared" si="10"/>
        <v>0</v>
      </c>
      <c r="W815" s="79" t="str">
        <f t="array" ref="W815">IF($B815="","",IF(INDEX('Your Portfolio Holdings'!$BW$7:$BW$156,match($D815,'Your Portfolio Holdings'!$B$7:$B$156,0),0)&gt;0,PRODUCT(IF(($D$5:$D$2004=$D815)*($C$5:$C$2004="Split")*($B$5:$B$2004&lt;=Dashboard!$C$54)*($B$5:$B$2004&gt;$B815),$J$5:$J$2004,1)),1))</f>
        <v/>
      </c>
      <c r="X815" s="79">
        <f t="shared" si="11"/>
        <v>0</v>
      </c>
      <c r="Y815" s="79" t="str">
        <f t="array" ref="Y815">IF($B815="","",IF(INDEX('Your Portfolio Holdings'!$BW$7:$BW$156,match($D815,'Your Portfolio Holdings'!$B$7:$B$156,0),0)&gt;0,PRODUCT(IF(($D$5:$D$2004=$D815)*($C$5:$C$2004="Split")*($B$5:$B$2004&lt;=Dashboard!$C$55)*($B$5:$B$2004&gt;$B815),$J$5:$J$2004,1)),1))</f>
        <v/>
      </c>
      <c r="Z815" s="79">
        <f t="shared" si="12"/>
        <v>0</v>
      </c>
      <c r="AA815" s="79" t="str">
        <f>IF($B814="","",IF(AND($B815&gt;Dashboard!$C$54,$B815&lt;=Dashboard!$C$55,OR($C815="Buy",$C815="Sell",$C815="Dividend",$C815="Return of capital")),MAX(AA$5:AA814)+1,0))</f>
        <v/>
      </c>
      <c r="AB815" s="79" t="str">
        <f>if($B815="","",if($L815=Dashboard!$C$3,"n/a","Currency:"&amp;$L815&amp;Dashboard!$C$3))</f>
        <v/>
      </c>
      <c r="AC815" s="88" t="str">
        <f t="shared" si="13"/>
        <v/>
      </c>
      <c r="AD815" s="89">
        <f t="shared" si="14"/>
        <v>0</v>
      </c>
      <c r="AE815" s="90">
        <f t="shared" si="15"/>
        <v>0</v>
      </c>
    </row>
    <row r="816">
      <c r="A816" s="1"/>
      <c r="B816" s="404"/>
      <c r="C816" s="405"/>
      <c r="D816" s="405"/>
      <c r="E816" s="405"/>
      <c r="F816" s="406"/>
      <c r="G816" s="44">
        <f t="shared" si="1"/>
        <v>0</v>
      </c>
      <c r="H816" s="93"/>
      <c r="I816" s="92"/>
      <c r="J816" s="95"/>
      <c r="K816" s="1"/>
      <c r="L816" s="50" t="str">
        <f t="array" ref="L816">if($B816="","",index(Setup!$C$52:$C$201,match($D816,Setup!$B$52:$B$201,0),0))</f>
        <v/>
      </c>
      <c r="M816" s="52" t="str">
        <f t="shared" si="2"/>
        <v/>
      </c>
      <c r="N816" s="58">
        <f t="shared" si="3"/>
        <v>0</v>
      </c>
      <c r="O816" s="64" t="str">
        <f t="shared" si="4"/>
        <v/>
      </c>
      <c r="P816" s="64">
        <f t="shared" si="5"/>
        <v>0</v>
      </c>
      <c r="Q816" s="64">
        <f t="shared" si="6"/>
        <v>0</v>
      </c>
      <c r="R816" s="68">
        <f t="shared" si="7"/>
        <v>0</v>
      </c>
      <c r="S816" s="68">
        <f t="shared" si="8"/>
        <v>0</v>
      </c>
      <c r="T816" s="71" t="str">
        <f t="shared" si="9"/>
        <v/>
      </c>
      <c r="U816" s="79" t="str">
        <f t="array" ref="U816">IF($B816="","",IF(INDEX('Your Portfolio Holdings'!$BW$7:$BW$156,match($D816,'Your Portfolio Holdings'!$B$7:$B$156,0),0)&gt;0,PRODUCT(IF(($D$5:$D$2004=$D816)*($C$5:$C$2004="Split")*($B$5:$B$2004&lt;=Dashboard!$C$2)*($B$5:$B$2004&gt;$B816),$J$5:$J$2004,1)),1))</f>
        <v/>
      </c>
      <c r="V816" s="79">
        <f t="shared" si="10"/>
        <v>0</v>
      </c>
      <c r="W816" s="79" t="str">
        <f t="array" ref="W816">IF($B816="","",IF(INDEX('Your Portfolio Holdings'!$BW$7:$BW$156,match($D816,'Your Portfolio Holdings'!$B$7:$B$156,0),0)&gt;0,PRODUCT(IF(($D$5:$D$2004=$D816)*($C$5:$C$2004="Split")*($B$5:$B$2004&lt;=Dashboard!$C$54)*($B$5:$B$2004&gt;$B816),$J$5:$J$2004,1)),1))</f>
        <v/>
      </c>
      <c r="X816" s="79">
        <f t="shared" si="11"/>
        <v>0</v>
      </c>
      <c r="Y816" s="79" t="str">
        <f t="array" ref="Y816">IF($B816="","",IF(INDEX('Your Portfolio Holdings'!$BW$7:$BW$156,match($D816,'Your Portfolio Holdings'!$B$7:$B$156,0),0)&gt;0,PRODUCT(IF(($D$5:$D$2004=$D816)*($C$5:$C$2004="Split")*($B$5:$B$2004&lt;=Dashboard!$C$55)*($B$5:$B$2004&gt;$B816),$J$5:$J$2004,1)),1))</f>
        <v/>
      </c>
      <c r="Z816" s="79">
        <f t="shared" si="12"/>
        <v>0</v>
      </c>
      <c r="AA816" s="79" t="str">
        <f>IF($B815="","",IF(AND($B816&gt;Dashboard!$C$54,$B816&lt;=Dashboard!$C$55,OR($C816="Buy",$C816="Sell",$C816="Dividend",$C816="Return of capital")),MAX(AA$5:AA815)+1,0))</f>
        <v/>
      </c>
      <c r="AB816" s="79" t="str">
        <f>if($B816="","",if($L816=Dashboard!$C$3,"n/a","Currency:"&amp;$L816&amp;Dashboard!$C$3))</f>
        <v/>
      </c>
      <c r="AC816" s="88" t="str">
        <f t="shared" si="13"/>
        <v/>
      </c>
      <c r="AD816" s="89">
        <f t="shared" si="14"/>
        <v>0</v>
      </c>
      <c r="AE816" s="90">
        <f t="shared" si="15"/>
        <v>0</v>
      </c>
    </row>
    <row r="817">
      <c r="A817" s="1"/>
      <c r="B817" s="404"/>
      <c r="C817" s="405"/>
      <c r="D817" s="405"/>
      <c r="E817" s="405"/>
      <c r="F817" s="406"/>
      <c r="G817" s="44">
        <f t="shared" si="1"/>
        <v>0</v>
      </c>
      <c r="H817" s="93"/>
      <c r="I817" s="92"/>
      <c r="J817" s="95"/>
      <c r="K817" s="1"/>
      <c r="L817" s="50" t="str">
        <f t="array" ref="L817">if($B817="","",index(Setup!$C$52:$C$201,match($D817,Setup!$B$52:$B$201,0),0))</f>
        <v/>
      </c>
      <c r="M817" s="52" t="str">
        <f t="shared" si="2"/>
        <v/>
      </c>
      <c r="N817" s="58">
        <f t="shared" si="3"/>
        <v>0</v>
      </c>
      <c r="O817" s="64" t="str">
        <f t="shared" si="4"/>
        <v/>
      </c>
      <c r="P817" s="64">
        <f t="shared" si="5"/>
        <v>0</v>
      </c>
      <c r="Q817" s="64">
        <f t="shared" si="6"/>
        <v>0</v>
      </c>
      <c r="R817" s="68">
        <f t="shared" si="7"/>
        <v>0</v>
      </c>
      <c r="S817" s="68">
        <f t="shared" si="8"/>
        <v>0</v>
      </c>
      <c r="T817" s="71" t="str">
        <f t="shared" si="9"/>
        <v/>
      </c>
      <c r="U817" s="79" t="str">
        <f t="array" ref="U817">IF($B817="","",IF(INDEX('Your Portfolio Holdings'!$BW$7:$BW$156,match($D817,'Your Portfolio Holdings'!$B$7:$B$156,0),0)&gt;0,PRODUCT(IF(($D$5:$D$2004=$D817)*($C$5:$C$2004="Split")*($B$5:$B$2004&lt;=Dashboard!$C$2)*($B$5:$B$2004&gt;$B817),$J$5:$J$2004,1)),1))</f>
        <v/>
      </c>
      <c r="V817" s="79">
        <f t="shared" si="10"/>
        <v>0</v>
      </c>
      <c r="W817" s="79" t="str">
        <f t="array" ref="W817">IF($B817="","",IF(INDEX('Your Portfolio Holdings'!$BW$7:$BW$156,match($D817,'Your Portfolio Holdings'!$B$7:$B$156,0),0)&gt;0,PRODUCT(IF(($D$5:$D$2004=$D817)*($C$5:$C$2004="Split")*($B$5:$B$2004&lt;=Dashboard!$C$54)*($B$5:$B$2004&gt;$B817),$J$5:$J$2004,1)),1))</f>
        <v/>
      </c>
      <c r="X817" s="79">
        <f t="shared" si="11"/>
        <v>0</v>
      </c>
      <c r="Y817" s="79" t="str">
        <f t="array" ref="Y817">IF($B817="","",IF(INDEX('Your Portfolio Holdings'!$BW$7:$BW$156,match($D817,'Your Portfolio Holdings'!$B$7:$B$156,0),0)&gt;0,PRODUCT(IF(($D$5:$D$2004=$D817)*($C$5:$C$2004="Split")*($B$5:$B$2004&lt;=Dashboard!$C$55)*($B$5:$B$2004&gt;$B817),$J$5:$J$2004,1)),1))</f>
        <v/>
      </c>
      <c r="Z817" s="79">
        <f t="shared" si="12"/>
        <v>0</v>
      </c>
      <c r="AA817" s="79" t="str">
        <f>IF($B816="","",IF(AND($B817&gt;Dashboard!$C$54,$B817&lt;=Dashboard!$C$55,OR($C817="Buy",$C817="Sell",$C817="Dividend",$C817="Return of capital")),MAX(AA$5:AA816)+1,0))</f>
        <v/>
      </c>
      <c r="AB817" s="79" t="str">
        <f>if($B817="","",if($L817=Dashboard!$C$3,"n/a","Currency:"&amp;$L817&amp;Dashboard!$C$3))</f>
        <v/>
      </c>
      <c r="AC817" s="88" t="str">
        <f t="shared" si="13"/>
        <v/>
      </c>
      <c r="AD817" s="89">
        <f t="shared" si="14"/>
        <v>0</v>
      </c>
      <c r="AE817" s="90">
        <f t="shared" si="15"/>
        <v>0</v>
      </c>
    </row>
    <row r="818">
      <c r="A818" s="1"/>
      <c r="B818" s="404"/>
      <c r="C818" s="405"/>
      <c r="D818" s="405"/>
      <c r="E818" s="405"/>
      <c r="F818" s="406"/>
      <c r="G818" s="44">
        <f t="shared" si="1"/>
        <v>0</v>
      </c>
      <c r="H818" s="93"/>
      <c r="I818" s="92"/>
      <c r="J818" s="95"/>
      <c r="K818" s="1"/>
      <c r="L818" s="50" t="str">
        <f t="array" ref="L818">if($B818="","",index(Setup!$C$52:$C$201,match($D818,Setup!$B$52:$B$201,0),0))</f>
        <v/>
      </c>
      <c r="M818" s="52" t="str">
        <f t="shared" si="2"/>
        <v/>
      </c>
      <c r="N818" s="58">
        <f t="shared" si="3"/>
        <v>0</v>
      </c>
      <c r="O818" s="64" t="str">
        <f t="shared" si="4"/>
        <v/>
      </c>
      <c r="P818" s="64">
        <f t="shared" si="5"/>
        <v>0</v>
      </c>
      <c r="Q818" s="64">
        <f t="shared" si="6"/>
        <v>0</v>
      </c>
      <c r="R818" s="68">
        <f t="shared" si="7"/>
        <v>0</v>
      </c>
      <c r="S818" s="68">
        <f t="shared" si="8"/>
        <v>0</v>
      </c>
      <c r="T818" s="71" t="str">
        <f t="shared" si="9"/>
        <v/>
      </c>
      <c r="U818" s="79" t="str">
        <f t="array" ref="U818">IF($B818="","",IF(INDEX('Your Portfolio Holdings'!$BW$7:$BW$156,match($D818,'Your Portfolio Holdings'!$B$7:$B$156,0),0)&gt;0,PRODUCT(IF(($D$5:$D$2004=$D818)*($C$5:$C$2004="Split")*($B$5:$B$2004&lt;=Dashboard!$C$2)*($B$5:$B$2004&gt;$B818),$J$5:$J$2004,1)),1))</f>
        <v/>
      </c>
      <c r="V818" s="79">
        <f t="shared" si="10"/>
        <v>0</v>
      </c>
      <c r="W818" s="79" t="str">
        <f t="array" ref="W818">IF($B818="","",IF(INDEX('Your Portfolio Holdings'!$BW$7:$BW$156,match($D818,'Your Portfolio Holdings'!$B$7:$B$156,0),0)&gt;0,PRODUCT(IF(($D$5:$D$2004=$D818)*($C$5:$C$2004="Split")*($B$5:$B$2004&lt;=Dashboard!$C$54)*($B$5:$B$2004&gt;$B818),$J$5:$J$2004,1)),1))</f>
        <v/>
      </c>
      <c r="X818" s="79">
        <f t="shared" si="11"/>
        <v>0</v>
      </c>
      <c r="Y818" s="79" t="str">
        <f t="array" ref="Y818">IF($B818="","",IF(INDEX('Your Portfolio Holdings'!$BW$7:$BW$156,match($D818,'Your Portfolio Holdings'!$B$7:$B$156,0),0)&gt;0,PRODUCT(IF(($D$5:$D$2004=$D818)*($C$5:$C$2004="Split")*($B$5:$B$2004&lt;=Dashboard!$C$55)*($B$5:$B$2004&gt;$B818),$J$5:$J$2004,1)),1))</f>
        <v/>
      </c>
      <c r="Z818" s="79">
        <f t="shared" si="12"/>
        <v>0</v>
      </c>
      <c r="AA818" s="79" t="str">
        <f>IF($B817="","",IF(AND($B818&gt;Dashboard!$C$54,$B818&lt;=Dashboard!$C$55,OR($C818="Buy",$C818="Sell",$C818="Dividend",$C818="Return of capital")),MAX(AA$5:AA817)+1,0))</f>
        <v/>
      </c>
      <c r="AB818" s="79" t="str">
        <f>if($B818="","",if($L818=Dashboard!$C$3,"n/a","Currency:"&amp;$L818&amp;Dashboard!$C$3))</f>
        <v/>
      </c>
      <c r="AC818" s="88" t="str">
        <f t="shared" si="13"/>
        <v/>
      </c>
      <c r="AD818" s="89">
        <f t="shared" si="14"/>
        <v>0</v>
      </c>
      <c r="AE818" s="90">
        <f t="shared" si="15"/>
        <v>0</v>
      </c>
    </row>
    <row r="819">
      <c r="A819" s="1"/>
      <c r="B819" s="404"/>
      <c r="C819" s="405"/>
      <c r="D819" s="405"/>
      <c r="E819" s="405"/>
      <c r="F819" s="406"/>
      <c r="G819" s="44">
        <f t="shared" si="1"/>
        <v>0</v>
      </c>
      <c r="H819" s="93"/>
      <c r="I819" s="92"/>
      <c r="J819" s="95"/>
      <c r="K819" s="1"/>
      <c r="L819" s="50" t="str">
        <f t="array" ref="L819">if($B819="","",index(Setup!$C$52:$C$201,match($D819,Setup!$B$52:$B$201,0),0))</f>
        <v/>
      </c>
      <c r="M819" s="52" t="str">
        <f t="shared" si="2"/>
        <v/>
      </c>
      <c r="N819" s="58">
        <f t="shared" si="3"/>
        <v>0</v>
      </c>
      <c r="O819" s="64" t="str">
        <f t="shared" si="4"/>
        <v/>
      </c>
      <c r="P819" s="64">
        <f t="shared" si="5"/>
        <v>0</v>
      </c>
      <c r="Q819" s="64">
        <f t="shared" si="6"/>
        <v>0</v>
      </c>
      <c r="R819" s="68">
        <f t="shared" si="7"/>
        <v>0</v>
      </c>
      <c r="S819" s="68">
        <f t="shared" si="8"/>
        <v>0</v>
      </c>
      <c r="T819" s="71" t="str">
        <f t="shared" si="9"/>
        <v/>
      </c>
      <c r="U819" s="79" t="str">
        <f t="array" ref="U819">IF($B819="","",IF(INDEX('Your Portfolio Holdings'!$BW$7:$BW$156,match($D819,'Your Portfolio Holdings'!$B$7:$B$156,0),0)&gt;0,PRODUCT(IF(($D$5:$D$2004=$D819)*($C$5:$C$2004="Split")*($B$5:$B$2004&lt;=Dashboard!$C$2)*($B$5:$B$2004&gt;$B819),$J$5:$J$2004,1)),1))</f>
        <v/>
      </c>
      <c r="V819" s="79">
        <f t="shared" si="10"/>
        <v>0</v>
      </c>
      <c r="W819" s="79" t="str">
        <f t="array" ref="W819">IF($B819="","",IF(INDEX('Your Portfolio Holdings'!$BW$7:$BW$156,match($D819,'Your Portfolio Holdings'!$B$7:$B$156,0),0)&gt;0,PRODUCT(IF(($D$5:$D$2004=$D819)*($C$5:$C$2004="Split")*($B$5:$B$2004&lt;=Dashboard!$C$54)*($B$5:$B$2004&gt;$B819),$J$5:$J$2004,1)),1))</f>
        <v/>
      </c>
      <c r="X819" s="79">
        <f t="shared" si="11"/>
        <v>0</v>
      </c>
      <c r="Y819" s="79" t="str">
        <f t="array" ref="Y819">IF($B819="","",IF(INDEX('Your Portfolio Holdings'!$BW$7:$BW$156,match($D819,'Your Portfolio Holdings'!$B$7:$B$156,0),0)&gt;0,PRODUCT(IF(($D$5:$D$2004=$D819)*($C$5:$C$2004="Split")*($B$5:$B$2004&lt;=Dashboard!$C$55)*($B$5:$B$2004&gt;$B819),$J$5:$J$2004,1)),1))</f>
        <v/>
      </c>
      <c r="Z819" s="79">
        <f t="shared" si="12"/>
        <v>0</v>
      </c>
      <c r="AA819" s="79" t="str">
        <f>IF($B818="","",IF(AND($B819&gt;Dashboard!$C$54,$B819&lt;=Dashboard!$C$55,OR($C819="Buy",$C819="Sell",$C819="Dividend",$C819="Return of capital")),MAX(AA$5:AA818)+1,0))</f>
        <v/>
      </c>
      <c r="AB819" s="79" t="str">
        <f>if($B819="","",if($L819=Dashboard!$C$3,"n/a","Currency:"&amp;$L819&amp;Dashboard!$C$3))</f>
        <v/>
      </c>
      <c r="AC819" s="88" t="str">
        <f t="shared" si="13"/>
        <v/>
      </c>
      <c r="AD819" s="89">
        <f t="shared" si="14"/>
        <v>0</v>
      </c>
      <c r="AE819" s="90">
        <f t="shared" si="15"/>
        <v>0</v>
      </c>
    </row>
    <row r="820">
      <c r="A820" s="1"/>
      <c r="B820" s="404"/>
      <c r="C820" s="405"/>
      <c r="D820" s="405"/>
      <c r="E820" s="405"/>
      <c r="F820" s="406"/>
      <c r="G820" s="44">
        <f t="shared" si="1"/>
        <v>0</v>
      </c>
      <c r="H820" s="93"/>
      <c r="I820" s="92"/>
      <c r="J820" s="95"/>
      <c r="K820" s="1"/>
      <c r="L820" s="50" t="str">
        <f t="array" ref="L820">if($B820="","",index(Setup!$C$52:$C$201,match($D820,Setup!$B$52:$B$201,0),0))</f>
        <v/>
      </c>
      <c r="M820" s="52" t="str">
        <f t="shared" si="2"/>
        <v/>
      </c>
      <c r="N820" s="58">
        <f t="shared" si="3"/>
        <v>0</v>
      </c>
      <c r="O820" s="64" t="str">
        <f t="shared" si="4"/>
        <v/>
      </c>
      <c r="P820" s="64">
        <f t="shared" si="5"/>
        <v>0</v>
      </c>
      <c r="Q820" s="64">
        <f t="shared" si="6"/>
        <v>0</v>
      </c>
      <c r="R820" s="68">
        <f t="shared" si="7"/>
        <v>0</v>
      </c>
      <c r="S820" s="68">
        <f t="shared" si="8"/>
        <v>0</v>
      </c>
      <c r="T820" s="71" t="str">
        <f t="shared" si="9"/>
        <v/>
      </c>
      <c r="U820" s="79" t="str">
        <f t="array" ref="U820">IF($B820="","",IF(INDEX('Your Portfolio Holdings'!$BW$7:$BW$156,match($D820,'Your Portfolio Holdings'!$B$7:$B$156,0),0)&gt;0,PRODUCT(IF(($D$5:$D$2004=$D820)*($C$5:$C$2004="Split")*($B$5:$B$2004&lt;=Dashboard!$C$2)*($B$5:$B$2004&gt;$B820),$J$5:$J$2004,1)),1))</f>
        <v/>
      </c>
      <c r="V820" s="79">
        <f t="shared" si="10"/>
        <v>0</v>
      </c>
      <c r="W820" s="79" t="str">
        <f t="array" ref="W820">IF($B820="","",IF(INDEX('Your Portfolio Holdings'!$BW$7:$BW$156,match($D820,'Your Portfolio Holdings'!$B$7:$B$156,0),0)&gt;0,PRODUCT(IF(($D$5:$D$2004=$D820)*($C$5:$C$2004="Split")*($B$5:$B$2004&lt;=Dashboard!$C$54)*($B$5:$B$2004&gt;$B820),$J$5:$J$2004,1)),1))</f>
        <v/>
      </c>
      <c r="X820" s="79">
        <f t="shared" si="11"/>
        <v>0</v>
      </c>
      <c r="Y820" s="79" t="str">
        <f t="array" ref="Y820">IF($B820="","",IF(INDEX('Your Portfolio Holdings'!$BW$7:$BW$156,match($D820,'Your Portfolio Holdings'!$B$7:$B$156,0),0)&gt;0,PRODUCT(IF(($D$5:$D$2004=$D820)*($C$5:$C$2004="Split")*($B$5:$B$2004&lt;=Dashboard!$C$55)*($B$5:$B$2004&gt;$B820),$J$5:$J$2004,1)),1))</f>
        <v/>
      </c>
      <c r="Z820" s="79">
        <f t="shared" si="12"/>
        <v>0</v>
      </c>
      <c r="AA820" s="79" t="str">
        <f>IF($B819="","",IF(AND($B820&gt;Dashboard!$C$54,$B820&lt;=Dashboard!$C$55,OR($C820="Buy",$C820="Sell",$C820="Dividend",$C820="Return of capital")),MAX(AA$5:AA819)+1,0))</f>
        <v/>
      </c>
      <c r="AB820" s="79" t="str">
        <f>if($B820="","",if($L820=Dashboard!$C$3,"n/a","Currency:"&amp;$L820&amp;Dashboard!$C$3))</f>
        <v/>
      </c>
      <c r="AC820" s="88" t="str">
        <f t="shared" si="13"/>
        <v/>
      </c>
      <c r="AD820" s="89">
        <f t="shared" si="14"/>
        <v>0</v>
      </c>
      <c r="AE820" s="90">
        <f t="shared" si="15"/>
        <v>0</v>
      </c>
    </row>
    <row r="821">
      <c r="A821" s="1"/>
      <c r="B821" s="404"/>
      <c r="C821" s="405"/>
      <c r="D821" s="405"/>
      <c r="E821" s="405"/>
      <c r="F821" s="406"/>
      <c r="G821" s="44">
        <f t="shared" si="1"/>
        <v>0</v>
      </c>
      <c r="H821" s="93"/>
      <c r="I821" s="92"/>
      <c r="J821" s="95"/>
      <c r="K821" s="1"/>
      <c r="L821" s="50" t="str">
        <f t="array" ref="L821">if($B821="","",index(Setup!$C$52:$C$201,match($D821,Setup!$B$52:$B$201,0),0))</f>
        <v/>
      </c>
      <c r="M821" s="52" t="str">
        <f t="shared" si="2"/>
        <v/>
      </c>
      <c r="N821" s="58">
        <f t="shared" si="3"/>
        <v>0</v>
      </c>
      <c r="O821" s="64" t="str">
        <f t="shared" si="4"/>
        <v/>
      </c>
      <c r="P821" s="64">
        <f t="shared" si="5"/>
        <v>0</v>
      </c>
      <c r="Q821" s="64">
        <f t="shared" si="6"/>
        <v>0</v>
      </c>
      <c r="R821" s="68">
        <f t="shared" si="7"/>
        <v>0</v>
      </c>
      <c r="S821" s="68">
        <f t="shared" si="8"/>
        <v>0</v>
      </c>
      <c r="T821" s="71" t="str">
        <f t="shared" si="9"/>
        <v/>
      </c>
      <c r="U821" s="79" t="str">
        <f t="array" ref="U821">IF($B821="","",IF(INDEX('Your Portfolio Holdings'!$BW$7:$BW$156,match($D821,'Your Portfolio Holdings'!$B$7:$B$156,0),0)&gt;0,PRODUCT(IF(($D$5:$D$2004=$D821)*($C$5:$C$2004="Split")*($B$5:$B$2004&lt;=Dashboard!$C$2)*($B$5:$B$2004&gt;$B821),$J$5:$J$2004,1)),1))</f>
        <v/>
      </c>
      <c r="V821" s="79">
        <f t="shared" si="10"/>
        <v>0</v>
      </c>
      <c r="W821" s="79" t="str">
        <f t="array" ref="W821">IF($B821="","",IF(INDEX('Your Portfolio Holdings'!$BW$7:$BW$156,match($D821,'Your Portfolio Holdings'!$B$7:$B$156,0),0)&gt;0,PRODUCT(IF(($D$5:$D$2004=$D821)*($C$5:$C$2004="Split")*($B$5:$B$2004&lt;=Dashboard!$C$54)*($B$5:$B$2004&gt;$B821),$J$5:$J$2004,1)),1))</f>
        <v/>
      </c>
      <c r="X821" s="79">
        <f t="shared" si="11"/>
        <v>0</v>
      </c>
      <c r="Y821" s="79" t="str">
        <f t="array" ref="Y821">IF($B821="","",IF(INDEX('Your Portfolio Holdings'!$BW$7:$BW$156,match($D821,'Your Portfolio Holdings'!$B$7:$B$156,0),0)&gt;0,PRODUCT(IF(($D$5:$D$2004=$D821)*($C$5:$C$2004="Split")*($B$5:$B$2004&lt;=Dashboard!$C$55)*($B$5:$B$2004&gt;$B821),$J$5:$J$2004,1)),1))</f>
        <v/>
      </c>
      <c r="Z821" s="79">
        <f t="shared" si="12"/>
        <v>0</v>
      </c>
      <c r="AA821" s="79" t="str">
        <f>IF($B820="","",IF(AND($B821&gt;Dashboard!$C$54,$B821&lt;=Dashboard!$C$55,OR($C821="Buy",$C821="Sell",$C821="Dividend",$C821="Return of capital")),MAX(AA$5:AA820)+1,0))</f>
        <v/>
      </c>
      <c r="AB821" s="79" t="str">
        <f>if($B821="","",if($L821=Dashboard!$C$3,"n/a","Currency:"&amp;$L821&amp;Dashboard!$C$3))</f>
        <v/>
      </c>
      <c r="AC821" s="88" t="str">
        <f t="shared" si="13"/>
        <v/>
      </c>
      <c r="AD821" s="89">
        <f t="shared" si="14"/>
        <v>0</v>
      </c>
      <c r="AE821" s="90">
        <f t="shared" si="15"/>
        <v>0</v>
      </c>
    </row>
    <row r="822">
      <c r="A822" s="1"/>
      <c r="B822" s="404"/>
      <c r="C822" s="405"/>
      <c r="D822" s="405"/>
      <c r="E822" s="405"/>
      <c r="F822" s="406"/>
      <c r="G822" s="44">
        <f t="shared" si="1"/>
        <v>0</v>
      </c>
      <c r="H822" s="93"/>
      <c r="I822" s="92"/>
      <c r="J822" s="95"/>
      <c r="K822" s="1"/>
      <c r="L822" s="50" t="str">
        <f t="array" ref="L822">if($B822="","",index(Setup!$C$52:$C$201,match($D822,Setup!$B$52:$B$201,0),0))</f>
        <v/>
      </c>
      <c r="M822" s="52" t="str">
        <f t="shared" si="2"/>
        <v/>
      </c>
      <c r="N822" s="58">
        <f t="shared" si="3"/>
        <v>0</v>
      </c>
      <c r="O822" s="64" t="str">
        <f t="shared" si="4"/>
        <v/>
      </c>
      <c r="P822" s="64">
        <f t="shared" si="5"/>
        <v>0</v>
      </c>
      <c r="Q822" s="64">
        <f t="shared" si="6"/>
        <v>0</v>
      </c>
      <c r="R822" s="68">
        <f t="shared" si="7"/>
        <v>0</v>
      </c>
      <c r="S822" s="68">
        <f t="shared" si="8"/>
        <v>0</v>
      </c>
      <c r="T822" s="71" t="str">
        <f t="shared" si="9"/>
        <v/>
      </c>
      <c r="U822" s="79" t="str">
        <f t="array" ref="U822">IF($B822="","",IF(INDEX('Your Portfolio Holdings'!$BW$7:$BW$156,match($D822,'Your Portfolio Holdings'!$B$7:$B$156,0),0)&gt;0,PRODUCT(IF(($D$5:$D$2004=$D822)*($C$5:$C$2004="Split")*($B$5:$B$2004&lt;=Dashboard!$C$2)*($B$5:$B$2004&gt;$B822),$J$5:$J$2004,1)),1))</f>
        <v/>
      </c>
      <c r="V822" s="79">
        <f t="shared" si="10"/>
        <v>0</v>
      </c>
      <c r="W822" s="79" t="str">
        <f t="array" ref="W822">IF($B822="","",IF(INDEX('Your Portfolio Holdings'!$BW$7:$BW$156,match($D822,'Your Portfolio Holdings'!$B$7:$B$156,0),0)&gt;0,PRODUCT(IF(($D$5:$D$2004=$D822)*($C$5:$C$2004="Split")*($B$5:$B$2004&lt;=Dashboard!$C$54)*($B$5:$B$2004&gt;$B822),$J$5:$J$2004,1)),1))</f>
        <v/>
      </c>
      <c r="X822" s="79">
        <f t="shared" si="11"/>
        <v>0</v>
      </c>
      <c r="Y822" s="79" t="str">
        <f t="array" ref="Y822">IF($B822="","",IF(INDEX('Your Portfolio Holdings'!$BW$7:$BW$156,match($D822,'Your Portfolio Holdings'!$B$7:$B$156,0),0)&gt;0,PRODUCT(IF(($D$5:$D$2004=$D822)*($C$5:$C$2004="Split")*($B$5:$B$2004&lt;=Dashboard!$C$55)*($B$5:$B$2004&gt;$B822),$J$5:$J$2004,1)),1))</f>
        <v/>
      </c>
      <c r="Z822" s="79">
        <f t="shared" si="12"/>
        <v>0</v>
      </c>
      <c r="AA822" s="79" t="str">
        <f>IF($B821="","",IF(AND($B822&gt;Dashboard!$C$54,$B822&lt;=Dashboard!$C$55,OR($C822="Buy",$C822="Sell",$C822="Dividend",$C822="Return of capital")),MAX(AA$5:AA821)+1,0))</f>
        <v/>
      </c>
      <c r="AB822" s="79" t="str">
        <f>if($B822="","",if($L822=Dashboard!$C$3,"n/a","Currency:"&amp;$L822&amp;Dashboard!$C$3))</f>
        <v/>
      </c>
      <c r="AC822" s="88" t="str">
        <f t="shared" si="13"/>
        <v/>
      </c>
      <c r="AD822" s="89">
        <f t="shared" si="14"/>
        <v>0</v>
      </c>
      <c r="AE822" s="90">
        <f t="shared" si="15"/>
        <v>0</v>
      </c>
    </row>
    <row r="823">
      <c r="A823" s="1"/>
      <c r="B823" s="404"/>
      <c r="C823" s="405"/>
      <c r="D823" s="405"/>
      <c r="E823" s="405"/>
      <c r="F823" s="406"/>
      <c r="G823" s="44">
        <f t="shared" si="1"/>
        <v>0</v>
      </c>
      <c r="H823" s="93"/>
      <c r="I823" s="92"/>
      <c r="J823" s="95"/>
      <c r="K823" s="1"/>
      <c r="L823" s="50" t="str">
        <f t="array" ref="L823">if($B823="","",index(Setup!$C$52:$C$201,match($D823,Setup!$B$52:$B$201,0),0))</f>
        <v/>
      </c>
      <c r="M823" s="52" t="str">
        <f t="shared" si="2"/>
        <v/>
      </c>
      <c r="N823" s="58">
        <f t="shared" si="3"/>
        <v>0</v>
      </c>
      <c r="O823" s="64" t="str">
        <f t="shared" si="4"/>
        <v/>
      </c>
      <c r="P823" s="64">
        <f t="shared" si="5"/>
        <v>0</v>
      </c>
      <c r="Q823" s="64">
        <f t="shared" si="6"/>
        <v>0</v>
      </c>
      <c r="R823" s="68">
        <f t="shared" si="7"/>
        <v>0</v>
      </c>
      <c r="S823" s="68">
        <f t="shared" si="8"/>
        <v>0</v>
      </c>
      <c r="T823" s="71" t="str">
        <f t="shared" si="9"/>
        <v/>
      </c>
      <c r="U823" s="79" t="str">
        <f t="array" ref="U823">IF($B823="","",IF(INDEX('Your Portfolio Holdings'!$BW$7:$BW$156,match($D823,'Your Portfolio Holdings'!$B$7:$B$156,0),0)&gt;0,PRODUCT(IF(($D$5:$D$2004=$D823)*($C$5:$C$2004="Split")*($B$5:$B$2004&lt;=Dashboard!$C$2)*($B$5:$B$2004&gt;$B823),$J$5:$J$2004,1)),1))</f>
        <v/>
      </c>
      <c r="V823" s="79">
        <f t="shared" si="10"/>
        <v>0</v>
      </c>
      <c r="W823" s="79" t="str">
        <f t="array" ref="W823">IF($B823="","",IF(INDEX('Your Portfolio Holdings'!$BW$7:$BW$156,match($D823,'Your Portfolio Holdings'!$B$7:$B$156,0),0)&gt;0,PRODUCT(IF(($D$5:$D$2004=$D823)*($C$5:$C$2004="Split")*($B$5:$B$2004&lt;=Dashboard!$C$54)*($B$5:$B$2004&gt;$B823),$J$5:$J$2004,1)),1))</f>
        <v/>
      </c>
      <c r="X823" s="79">
        <f t="shared" si="11"/>
        <v>0</v>
      </c>
      <c r="Y823" s="79" t="str">
        <f t="array" ref="Y823">IF($B823="","",IF(INDEX('Your Portfolio Holdings'!$BW$7:$BW$156,match($D823,'Your Portfolio Holdings'!$B$7:$B$156,0),0)&gt;0,PRODUCT(IF(($D$5:$D$2004=$D823)*($C$5:$C$2004="Split")*($B$5:$B$2004&lt;=Dashboard!$C$55)*($B$5:$B$2004&gt;$B823),$J$5:$J$2004,1)),1))</f>
        <v/>
      </c>
      <c r="Z823" s="79">
        <f t="shared" si="12"/>
        <v>0</v>
      </c>
      <c r="AA823" s="79" t="str">
        <f>IF($B822="","",IF(AND($B823&gt;Dashboard!$C$54,$B823&lt;=Dashboard!$C$55,OR($C823="Buy",$C823="Sell",$C823="Dividend",$C823="Return of capital")),MAX(AA$5:AA822)+1,0))</f>
        <v/>
      </c>
      <c r="AB823" s="79" t="str">
        <f>if($B823="","",if($L823=Dashboard!$C$3,"n/a","Currency:"&amp;$L823&amp;Dashboard!$C$3))</f>
        <v/>
      </c>
      <c r="AC823" s="88" t="str">
        <f t="shared" si="13"/>
        <v/>
      </c>
      <c r="AD823" s="89">
        <f t="shared" si="14"/>
        <v>0</v>
      </c>
      <c r="AE823" s="90">
        <f t="shared" si="15"/>
        <v>0</v>
      </c>
    </row>
    <row r="824">
      <c r="A824" s="1"/>
      <c r="B824" s="404"/>
      <c r="C824" s="405"/>
      <c r="D824" s="405"/>
      <c r="E824" s="405"/>
      <c r="F824" s="406"/>
      <c r="G824" s="44">
        <f t="shared" si="1"/>
        <v>0</v>
      </c>
      <c r="H824" s="93"/>
      <c r="I824" s="92"/>
      <c r="J824" s="95"/>
      <c r="K824" s="1"/>
      <c r="L824" s="50" t="str">
        <f t="array" ref="L824">if($B824="","",index(Setup!$C$52:$C$201,match($D824,Setup!$B$52:$B$201,0),0))</f>
        <v/>
      </c>
      <c r="M824" s="52" t="str">
        <f t="shared" si="2"/>
        <v/>
      </c>
      <c r="N824" s="58">
        <f t="shared" si="3"/>
        <v>0</v>
      </c>
      <c r="O824" s="64" t="str">
        <f t="shared" si="4"/>
        <v/>
      </c>
      <c r="P824" s="64">
        <f t="shared" si="5"/>
        <v>0</v>
      </c>
      <c r="Q824" s="64">
        <f t="shared" si="6"/>
        <v>0</v>
      </c>
      <c r="R824" s="68">
        <f t="shared" si="7"/>
        <v>0</v>
      </c>
      <c r="S824" s="68">
        <f t="shared" si="8"/>
        <v>0</v>
      </c>
      <c r="T824" s="71" t="str">
        <f t="shared" si="9"/>
        <v/>
      </c>
      <c r="U824" s="79" t="str">
        <f t="array" ref="U824">IF($B824="","",IF(INDEX('Your Portfolio Holdings'!$BW$7:$BW$156,match($D824,'Your Portfolio Holdings'!$B$7:$B$156,0),0)&gt;0,PRODUCT(IF(($D$5:$D$2004=$D824)*($C$5:$C$2004="Split")*($B$5:$B$2004&lt;=Dashboard!$C$2)*($B$5:$B$2004&gt;$B824),$J$5:$J$2004,1)),1))</f>
        <v/>
      </c>
      <c r="V824" s="79">
        <f t="shared" si="10"/>
        <v>0</v>
      </c>
      <c r="W824" s="79" t="str">
        <f t="array" ref="W824">IF($B824="","",IF(INDEX('Your Portfolio Holdings'!$BW$7:$BW$156,match($D824,'Your Portfolio Holdings'!$B$7:$B$156,0),0)&gt;0,PRODUCT(IF(($D$5:$D$2004=$D824)*($C$5:$C$2004="Split")*($B$5:$B$2004&lt;=Dashboard!$C$54)*($B$5:$B$2004&gt;$B824),$J$5:$J$2004,1)),1))</f>
        <v/>
      </c>
      <c r="X824" s="79">
        <f t="shared" si="11"/>
        <v>0</v>
      </c>
      <c r="Y824" s="79" t="str">
        <f t="array" ref="Y824">IF($B824="","",IF(INDEX('Your Portfolio Holdings'!$BW$7:$BW$156,match($D824,'Your Portfolio Holdings'!$B$7:$B$156,0),0)&gt;0,PRODUCT(IF(($D$5:$D$2004=$D824)*($C$5:$C$2004="Split")*($B$5:$B$2004&lt;=Dashboard!$C$55)*($B$5:$B$2004&gt;$B824),$J$5:$J$2004,1)),1))</f>
        <v/>
      </c>
      <c r="Z824" s="79">
        <f t="shared" si="12"/>
        <v>0</v>
      </c>
      <c r="AA824" s="79" t="str">
        <f>IF($B823="","",IF(AND($B824&gt;Dashboard!$C$54,$B824&lt;=Dashboard!$C$55,OR($C824="Buy",$C824="Sell",$C824="Dividend",$C824="Return of capital")),MAX(AA$5:AA823)+1,0))</f>
        <v/>
      </c>
      <c r="AB824" s="79" t="str">
        <f>if($B824="","",if($L824=Dashboard!$C$3,"n/a","Currency:"&amp;$L824&amp;Dashboard!$C$3))</f>
        <v/>
      </c>
      <c r="AC824" s="88" t="str">
        <f t="shared" si="13"/>
        <v/>
      </c>
      <c r="AD824" s="89">
        <f t="shared" si="14"/>
        <v>0</v>
      </c>
      <c r="AE824" s="90">
        <f t="shared" si="15"/>
        <v>0</v>
      </c>
    </row>
    <row r="825">
      <c r="A825" s="1"/>
      <c r="B825" s="404"/>
      <c r="C825" s="405"/>
      <c r="D825" s="405"/>
      <c r="E825" s="405"/>
      <c r="F825" s="406"/>
      <c r="G825" s="44">
        <f t="shared" si="1"/>
        <v>0</v>
      </c>
      <c r="H825" s="93"/>
      <c r="I825" s="92"/>
      <c r="J825" s="95"/>
      <c r="K825" s="1"/>
      <c r="L825" s="50" t="str">
        <f t="array" ref="L825">if($B825="","",index(Setup!$C$52:$C$201,match($D825,Setup!$B$52:$B$201,0),0))</f>
        <v/>
      </c>
      <c r="M825" s="52" t="str">
        <f t="shared" si="2"/>
        <v/>
      </c>
      <c r="N825" s="58">
        <f t="shared" si="3"/>
        <v>0</v>
      </c>
      <c r="O825" s="64" t="str">
        <f t="shared" si="4"/>
        <v/>
      </c>
      <c r="P825" s="64">
        <f t="shared" si="5"/>
        <v>0</v>
      </c>
      <c r="Q825" s="64">
        <f t="shared" si="6"/>
        <v>0</v>
      </c>
      <c r="R825" s="68">
        <f t="shared" si="7"/>
        <v>0</v>
      </c>
      <c r="S825" s="68">
        <f t="shared" si="8"/>
        <v>0</v>
      </c>
      <c r="T825" s="71" t="str">
        <f t="shared" si="9"/>
        <v/>
      </c>
      <c r="U825" s="79" t="str">
        <f t="array" ref="U825">IF($B825="","",IF(INDEX('Your Portfolio Holdings'!$BW$7:$BW$156,match($D825,'Your Portfolio Holdings'!$B$7:$B$156,0),0)&gt;0,PRODUCT(IF(($D$5:$D$2004=$D825)*($C$5:$C$2004="Split")*($B$5:$B$2004&lt;=Dashboard!$C$2)*($B$5:$B$2004&gt;$B825),$J$5:$J$2004,1)),1))</f>
        <v/>
      </c>
      <c r="V825" s="79">
        <f t="shared" si="10"/>
        <v>0</v>
      </c>
      <c r="W825" s="79" t="str">
        <f t="array" ref="W825">IF($B825="","",IF(INDEX('Your Portfolio Holdings'!$BW$7:$BW$156,match($D825,'Your Portfolio Holdings'!$B$7:$B$156,0),0)&gt;0,PRODUCT(IF(($D$5:$D$2004=$D825)*($C$5:$C$2004="Split")*($B$5:$B$2004&lt;=Dashboard!$C$54)*($B$5:$B$2004&gt;$B825),$J$5:$J$2004,1)),1))</f>
        <v/>
      </c>
      <c r="X825" s="79">
        <f t="shared" si="11"/>
        <v>0</v>
      </c>
      <c r="Y825" s="79" t="str">
        <f t="array" ref="Y825">IF($B825="","",IF(INDEX('Your Portfolio Holdings'!$BW$7:$BW$156,match($D825,'Your Portfolio Holdings'!$B$7:$B$156,0),0)&gt;0,PRODUCT(IF(($D$5:$D$2004=$D825)*($C$5:$C$2004="Split")*($B$5:$B$2004&lt;=Dashboard!$C$55)*($B$5:$B$2004&gt;$B825),$J$5:$J$2004,1)),1))</f>
        <v/>
      </c>
      <c r="Z825" s="79">
        <f t="shared" si="12"/>
        <v>0</v>
      </c>
      <c r="AA825" s="79" t="str">
        <f>IF($B824="","",IF(AND($B825&gt;Dashboard!$C$54,$B825&lt;=Dashboard!$C$55,OR($C825="Buy",$C825="Sell",$C825="Dividend",$C825="Return of capital")),MAX(AA$5:AA824)+1,0))</f>
        <v/>
      </c>
      <c r="AB825" s="79" t="str">
        <f>if($B825="","",if($L825=Dashboard!$C$3,"n/a","Currency:"&amp;$L825&amp;Dashboard!$C$3))</f>
        <v/>
      </c>
      <c r="AC825" s="88" t="str">
        <f t="shared" si="13"/>
        <v/>
      </c>
      <c r="AD825" s="89">
        <f t="shared" si="14"/>
        <v>0</v>
      </c>
      <c r="AE825" s="90">
        <f t="shared" si="15"/>
        <v>0</v>
      </c>
    </row>
    <row r="826">
      <c r="A826" s="1"/>
      <c r="B826" s="404"/>
      <c r="C826" s="405"/>
      <c r="D826" s="405"/>
      <c r="E826" s="405"/>
      <c r="F826" s="406"/>
      <c r="G826" s="44">
        <f t="shared" si="1"/>
        <v>0</v>
      </c>
      <c r="H826" s="93"/>
      <c r="I826" s="92"/>
      <c r="J826" s="95"/>
      <c r="K826" s="1"/>
      <c r="L826" s="50" t="str">
        <f t="array" ref="L826">if($B826="","",index(Setup!$C$52:$C$201,match($D826,Setup!$B$52:$B$201,0),0))</f>
        <v/>
      </c>
      <c r="M826" s="52" t="str">
        <f t="shared" si="2"/>
        <v/>
      </c>
      <c r="N826" s="58">
        <f t="shared" si="3"/>
        <v>0</v>
      </c>
      <c r="O826" s="64" t="str">
        <f t="shared" si="4"/>
        <v/>
      </c>
      <c r="P826" s="64">
        <f t="shared" si="5"/>
        <v>0</v>
      </c>
      <c r="Q826" s="64">
        <f t="shared" si="6"/>
        <v>0</v>
      </c>
      <c r="R826" s="68">
        <f t="shared" si="7"/>
        <v>0</v>
      </c>
      <c r="S826" s="68">
        <f t="shared" si="8"/>
        <v>0</v>
      </c>
      <c r="T826" s="71" t="str">
        <f t="shared" si="9"/>
        <v/>
      </c>
      <c r="U826" s="79" t="str">
        <f t="array" ref="U826">IF($B826="","",IF(INDEX('Your Portfolio Holdings'!$BW$7:$BW$156,match($D826,'Your Portfolio Holdings'!$B$7:$B$156,0),0)&gt;0,PRODUCT(IF(($D$5:$D$2004=$D826)*($C$5:$C$2004="Split")*($B$5:$B$2004&lt;=Dashboard!$C$2)*($B$5:$B$2004&gt;$B826),$J$5:$J$2004,1)),1))</f>
        <v/>
      </c>
      <c r="V826" s="79">
        <f t="shared" si="10"/>
        <v>0</v>
      </c>
      <c r="W826" s="79" t="str">
        <f t="array" ref="W826">IF($B826="","",IF(INDEX('Your Portfolio Holdings'!$BW$7:$BW$156,match($D826,'Your Portfolio Holdings'!$B$7:$B$156,0),0)&gt;0,PRODUCT(IF(($D$5:$D$2004=$D826)*($C$5:$C$2004="Split")*($B$5:$B$2004&lt;=Dashboard!$C$54)*($B$5:$B$2004&gt;$B826),$J$5:$J$2004,1)),1))</f>
        <v/>
      </c>
      <c r="X826" s="79">
        <f t="shared" si="11"/>
        <v>0</v>
      </c>
      <c r="Y826" s="79" t="str">
        <f t="array" ref="Y826">IF($B826="","",IF(INDEX('Your Portfolio Holdings'!$BW$7:$BW$156,match($D826,'Your Portfolio Holdings'!$B$7:$B$156,0),0)&gt;0,PRODUCT(IF(($D$5:$D$2004=$D826)*($C$5:$C$2004="Split")*($B$5:$B$2004&lt;=Dashboard!$C$55)*($B$5:$B$2004&gt;$B826),$J$5:$J$2004,1)),1))</f>
        <v/>
      </c>
      <c r="Z826" s="79">
        <f t="shared" si="12"/>
        <v>0</v>
      </c>
      <c r="AA826" s="79" t="str">
        <f>IF($B825="","",IF(AND($B826&gt;Dashboard!$C$54,$B826&lt;=Dashboard!$C$55,OR($C826="Buy",$C826="Sell",$C826="Dividend",$C826="Return of capital")),MAX(AA$5:AA825)+1,0))</f>
        <v/>
      </c>
      <c r="AB826" s="79" t="str">
        <f>if($B826="","",if($L826=Dashboard!$C$3,"n/a","Currency:"&amp;$L826&amp;Dashboard!$C$3))</f>
        <v/>
      </c>
      <c r="AC826" s="88" t="str">
        <f t="shared" si="13"/>
        <v/>
      </c>
      <c r="AD826" s="89">
        <f t="shared" si="14"/>
        <v>0</v>
      </c>
      <c r="AE826" s="90">
        <f t="shared" si="15"/>
        <v>0</v>
      </c>
    </row>
    <row r="827">
      <c r="A827" s="1"/>
      <c r="B827" s="404"/>
      <c r="C827" s="405"/>
      <c r="D827" s="405"/>
      <c r="E827" s="405"/>
      <c r="F827" s="406"/>
      <c r="G827" s="44">
        <f t="shared" si="1"/>
        <v>0</v>
      </c>
      <c r="H827" s="93"/>
      <c r="I827" s="92"/>
      <c r="J827" s="95"/>
      <c r="K827" s="1"/>
      <c r="L827" s="50" t="str">
        <f t="array" ref="L827">if($B827="","",index(Setup!$C$52:$C$201,match($D827,Setup!$B$52:$B$201,0),0))</f>
        <v/>
      </c>
      <c r="M827" s="52" t="str">
        <f t="shared" si="2"/>
        <v/>
      </c>
      <c r="N827" s="58">
        <f t="shared" si="3"/>
        <v>0</v>
      </c>
      <c r="O827" s="64" t="str">
        <f t="shared" si="4"/>
        <v/>
      </c>
      <c r="P827" s="64">
        <f t="shared" si="5"/>
        <v>0</v>
      </c>
      <c r="Q827" s="64">
        <f t="shared" si="6"/>
        <v>0</v>
      </c>
      <c r="R827" s="68">
        <f t="shared" si="7"/>
        <v>0</v>
      </c>
      <c r="S827" s="68">
        <f t="shared" si="8"/>
        <v>0</v>
      </c>
      <c r="T827" s="71" t="str">
        <f t="shared" si="9"/>
        <v/>
      </c>
      <c r="U827" s="79" t="str">
        <f t="array" ref="U827">IF($B827="","",IF(INDEX('Your Portfolio Holdings'!$BW$7:$BW$156,match($D827,'Your Portfolio Holdings'!$B$7:$B$156,0),0)&gt;0,PRODUCT(IF(($D$5:$D$2004=$D827)*($C$5:$C$2004="Split")*($B$5:$B$2004&lt;=Dashboard!$C$2)*($B$5:$B$2004&gt;$B827),$J$5:$J$2004,1)),1))</f>
        <v/>
      </c>
      <c r="V827" s="79">
        <f t="shared" si="10"/>
        <v>0</v>
      </c>
      <c r="W827" s="79" t="str">
        <f t="array" ref="W827">IF($B827="","",IF(INDEX('Your Portfolio Holdings'!$BW$7:$BW$156,match($D827,'Your Portfolio Holdings'!$B$7:$B$156,0),0)&gt;0,PRODUCT(IF(($D$5:$D$2004=$D827)*($C$5:$C$2004="Split")*($B$5:$B$2004&lt;=Dashboard!$C$54)*($B$5:$B$2004&gt;$B827),$J$5:$J$2004,1)),1))</f>
        <v/>
      </c>
      <c r="X827" s="79">
        <f t="shared" si="11"/>
        <v>0</v>
      </c>
      <c r="Y827" s="79" t="str">
        <f t="array" ref="Y827">IF($B827="","",IF(INDEX('Your Portfolio Holdings'!$BW$7:$BW$156,match($D827,'Your Portfolio Holdings'!$B$7:$B$156,0),0)&gt;0,PRODUCT(IF(($D$5:$D$2004=$D827)*($C$5:$C$2004="Split")*($B$5:$B$2004&lt;=Dashboard!$C$55)*($B$5:$B$2004&gt;$B827),$J$5:$J$2004,1)),1))</f>
        <v/>
      </c>
      <c r="Z827" s="79">
        <f t="shared" si="12"/>
        <v>0</v>
      </c>
      <c r="AA827" s="79" t="str">
        <f>IF($B826="","",IF(AND($B827&gt;Dashboard!$C$54,$B827&lt;=Dashboard!$C$55,OR($C827="Buy",$C827="Sell",$C827="Dividend",$C827="Return of capital")),MAX(AA$5:AA826)+1,0))</f>
        <v/>
      </c>
      <c r="AB827" s="79" t="str">
        <f>if($B827="","",if($L827=Dashboard!$C$3,"n/a","Currency:"&amp;$L827&amp;Dashboard!$C$3))</f>
        <v/>
      </c>
      <c r="AC827" s="88" t="str">
        <f t="shared" si="13"/>
        <v/>
      </c>
      <c r="AD827" s="89">
        <f t="shared" si="14"/>
        <v>0</v>
      </c>
      <c r="AE827" s="90">
        <f t="shared" si="15"/>
        <v>0</v>
      </c>
    </row>
    <row r="828">
      <c r="A828" s="1"/>
      <c r="B828" s="404"/>
      <c r="C828" s="405"/>
      <c r="D828" s="405"/>
      <c r="E828" s="405"/>
      <c r="F828" s="406"/>
      <c r="G828" s="44">
        <f t="shared" si="1"/>
        <v>0</v>
      </c>
      <c r="H828" s="93"/>
      <c r="I828" s="92"/>
      <c r="J828" s="95"/>
      <c r="K828" s="1"/>
      <c r="L828" s="50" t="str">
        <f t="array" ref="L828">if($B828="","",index(Setup!$C$52:$C$201,match($D828,Setup!$B$52:$B$201,0),0))</f>
        <v/>
      </c>
      <c r="M828" s="52" t="str">
        <f t="shared" si="2"/>
        <v/>
      </c>
      <c r="N828" s="58">
        <f t="shared" si="3"/>
        <v>0</v>
      </c>
      <c r="O828" s="64" t="str">
        <f t="shared" si="4"/>
        <v/>
      </c>
      <c r="P828" s="64">
        <f t="shared" si="5"/>
        <v>0</v>
      </c>
      <c r="Q828" s="64">
        <f t="shared" si="6"/>
        <v>0</v>
      </c>
      <c r="R828" s="68">
        <f t="shared" si="7"/>
        <v>0</v>
      </c>
      <c r="S828" s="68">
        <f t="shared" si="8"/>
        <v>0</v>
      </c>
      <c r="T828" s="71" t="str">
        <f t="shared" si="9"/>
        <v/>
      </c>
      <c r="U828" s="79" t="str">
        <f t="array" ref="U828">IF($B828="","",IF(INDEX('Your Portfolio Holdings'!$BW$7:$BW$156,match($D828,'Your Portfolio Holdings'!$B$7:$B$156,0),0)&gt;0,PRODUCT(IF(($D$5:$D$2004=$D828)*($C$5:$C$2004="Split")*($B$5:$B$2004&lt;=Dashboard!$C$2)*($B$5:$B$2004&gt;$B828),$J$5:$J$2004,1)),1))</f>
        <v/>
      </c>
      <c r="V828" s="79">
        <f t="shared" si="10"/>
        <v>0</v>
      </c>
      <c r="W828" s="79" t="str">
        <f t="array" ref="W828">IF($B828="","",IF(INDEX('Your Portfolio Holdings'!$BW$7:$BW$156,match($D828,'Your Portfolio Holdings'!$B$7:$B$156,0),0)&gt;0,PRODUCT(IF(($D$5:$D$2004=$D828)*($C$5:$C$2004="Split")*($B$5:$B$2004&lt;=Dashboard!$C$54)*($B$5:$B$2004&gt;$B828),$J$5:$J$2004,1)),1))</f>
        <v/>
      </c>
      <c r="X828" s="79">
        <f t="shared" si="11"/>
        <v>0</v>
      </c>
      <c r="Y828" s="79" t="str">
        <f t="array" ref="Y828">IF($B828="","",IF(INDEX('Your Portfolio Holdings'!$BW$7:$BW$156,match($D828,'Your Portfolio Holdings'!$B$7:$B$156,0),0)&gt;0,PRODUCT(IF(($D$5:$D$2004=$D828)*($C$5:$C$2004="Split")*($B$5:$B$2004&lt;=Dashboard!$C$55)*($B$5:$B$2004&gt;$B828),$J$5:$J$2004,1)),1))</f>
        <v/>
      </c>
      <c r="Z828" s="79">
        <f t="shared" si="12"/>
        <v>0</v>
      </c>
      <c r="AA828" s="79" t="str">
        <f>IF($B827="","",IF(AND($B828&gt;Dashboard!$C$54,$B828&lt;=Dashboard!$C$55,OR($C828="Buy",$C828="Sell",$C828="Dividend",$C828="Return of capital")),MAX(AA$5:AA827)+1,0))</f>
        <v/>
      </c>
      <c r="AB828" s="79" t="str">
        <f>if($B828="","",if($L828=Dashboard!$C$3,"n/a","Currency:"&amp;$L828&amp;Dashboard!$C$3))</f>
        <v/>
      </c>
      <c r="AC828" s="88" t="str">
        <f t="shared" si="13"/>
        <v/>
      </c>
      <c r="AD828" s="89">
        <f t="shared" si="14"/>
        <v>0</v>
      </c>
      <c r="AE828" s="90">
        <f t="shared" si="15"/>
        <v>0</v>
      </c>
    </row>
    <row r="829">
      <c r="A829" s="1"/>
      <c r="B829" s="404"/>
      <c r="C829" s="405"/>
      <c r="D829" s="405"/>
      <c r="E829" s="405"/>
      <c r="F829" s="406"/>
      <c r="G829" s="44">
        <f t="shared" si="1"/>
        <v>0</v>
      </c>
      <c r="H829" s="93"/>
      <c r="I829" s="92"/>
      <c r="J829" s="95"/>
      <c r="K829" s="1"/>
      <c r="L829" s="50" t="str">
        <f t="array" ref="L829">if($B829="","",index(Setup!$C$52:$C$201,match($D829,Setup!$B$52:$B$201,0),0))</f>
        <v/>
      </c>
      <c r="M829" s="52" t="str">
        <f t="shared" si="2"/>
        <v/>
      </c>
      <c r="N829" s="58">
        <f t="shared" si="3"/>
        <v>0</v>
      </c>
      <c r="O829" s="64" t="str">
        <f t="shared" si="4"/>
        <v/>
      </c>
      <c r="P829" s="64">
        <f t="shared" si="5"/>
        <v>0</v>
      </c>
      <c r="Q829" s="64">
        <f t="shared" si="6"/>
        <v>0</v>
      </c>
      <c r="R829" s="68">
        <f t="shared" si="7"/>
        <v>0</v>
      </c>
      <c r="S829" s="68">
        <f t="shared" si="8"/>
        <v>0</v>
      </c>
      <c r="T829" s="71" t="str">
        <f t="shared" si="9"/>
        <v/>
      </c>
      <c r="U829" s="79" t="str">
        <f t="array" ref="U829">IF($B829="","",IF(INDEX('Your Portfolio Holdings'!$BW$7:$BW$156,match($D829,'Your Portfolio Holdings'!$B$7:$B$156,0),0)&gt;0,PRODUCT(IF(($D$5:$D$2004=$D829)*($C$5:$C$2004="Split")*($B$5:$B$2004&lt;=Dashboard!$C$2)*($B$5:$B$2004&gt;$B829),$J$5:$J$2004,1)),1))</f>
        <v/>
      </c>
      <c r="V829" s="79">
        <f t="shared" si="10"/>
        <v>0</v>
      </c>
      <c r="W829" s="79" t="str">
        <f t="array" ref="W829">IF($B829="","",IF(INDEX('Your Portfolio Holdings'!$BW$7:$BW$156,match($D829,'Your Portfolio Holdings'!$B$7:$B$156,0),0)&gt;0,PRODUCT(IF(($D$5:$D$2004=$D829)*($C$5:$C$2004="Split")*($B$5:$B$2004&lt;=Dashboard!$C$54)*($B$5:$B$2004&gt;$B829),$J$5:$J$2004,1)),1))</f>
        <v/>
      </c>
      <c r="X829" s="79">
        <f t="shared" si="11"/>
        <v>0</v>
      </c>
      <c r="Y829" s="79" t="str">
        <f t="array" ref="Y829">IF($B829="","",IF(INDEX('Your Portfolio Holdings'!$BW$7:$BW$156,match($D829,'Your Portfolio Holdings'!$B$7:$B$156,0),0)&gt;0,PRODUCT(IF(($D$5:$D$2004=$D829)*($C$5:$C$2004="Split")*($B$5:$B$2004&lt;=Dashboard!$C$55)*($B$5:$B$2004&gt;$B829),$J$5:$J$2004,1)),1))</f>
        <v/>
      </c>
      <c r="Z829" s="79">
        <f t="shared" si="12"/>
        <v>0</v>
      </c>
      <c r="AA829" s="79" t="str">
        <f>IF($B828="","",IF(AND($B829&gt;Dashboard!$C$54,$B829&lt;=Dashboard!$C$55,OR($C829="Buy",$C829="Sell",$C829="Dividend",$C829="Return of capital")),MAX(AA$5:AA828)+1,0))</f>
        <v/>
      </c>
      <c r="AB829" s="79" t="str">
        <f>if($B829="","",if($L829=Dashboard!$C$3,"n/a","Currency:"&amp;$L829&amp;Dashboard!$C$3))</f>
        <v/>
      </c>
      <c r="AC829" s="88" t="str">
        <f t="shared" si="13"/>
        <v/>
      </c>
      <c r="AD829" s="89">
        <f t="shared" si="14"/>
        <v>0</v>
      </c>
      <c r="AE829" s="90">
        <f t="shared" si="15"/>
        <v>0</v>
      </c>
    </row>
    <row r="830">
      <c r="A830" s="1"/>
      <c r="B830" s="404"/>
      <c r="C830" s="405"/>
      <c r="D830" s="405"/>
      <c r="E830" s="405"/>
      <c r="F830" s="406"/>
      <c r="G830" s="44">
        <f t="shared" si="1"/>
        <v>0</v>
      </c>
      <c r="H830" s="93"/>
      <c r="I830" s="92"/>
      <c r="J830" s="95"/>
      <c r="K830" s="1"/>
      <c r="L830" s="50" t="str">
        <f t="array" ref="L830">if($B830="","",index(Setup!$C$52:$C$201,match($D830,Setup!$B$52:$B$201,0),0))</f>
        <v/>
      </c>
      <c r="M830" s="52" t="str">
        <f t="shared" si="2"/>
        <v/>
      </c>
      <c r="N830" s="58">
        <f t="shared" si="3"/>
        <v>0</v>
      </c>
      <c r="O830" s="64" t="str">
        <f t="shared" si="4"/>
        <v/>
      </c>
      <c r="P830" s="64">
        <f t="shared" si="5"/>
        <v>0</v>
      </c>
      <c r="Q830" s="64">
        <f t="shared" si="6"/>
        <v>0</v>
      </c>
      <c r="R830" s="68">
        <f t="shared" si="7"/>
        <v>0</v>
      </c>
      <c r="S830" s="68">
        <f t="shared" si="8"/>
        <v>0</v>
      </c>
      <c r="T830" s="71" t="str">
        <f t="shared" si="9"/>
        <v/>
      </c>
      <c r="U830" s="79" t="str">
        <f t="array" ref="U830">IF($B830="","",IF(INDEX('Your Portfolio Holdings'!$BW$7:$BW$156,match($D830,'Your Portfolio Holdings'!$B$7:$B$156,0),0)&gt;0,PRODUCT(IF(($D$5:$D$2004=$D830)*($C$5:$C$2004="Split")*($B$5:$B$2004&lt;=Dashboard!$C$2)*($B$5:$B$2004&gt;$B830),$J$5:$J$2004,1)),1))</f>
        <v/>
      </c>
      <c r="V830" s="79">
        <f t="shared" si="10"/>
        <v>0</v>
      </c>
      <c r="W830" s="79" t="str">
        <f t="array" ref="W830">IF($B830="","",IF(INDEX('Your Portfolio Holdings'!$BW$7:$BW$156,match($D830,'Your Portfolio Holdings'!$B$7:$B$156,0),0)&gt;0,PRODUCT(IF(($D$5:$D$2004=$D830)*($C$5:$C$2004="Split")*($B$5:$B$2004&lt;=Dashboard!$C$54)*($B$5:$B$2004&gt;$B830),$J$5:$J$2004,1)),1))</f>
        <v/>
      </c>
      <c r="X830" s="79">
        <f t="shared" si="11"/>
        <v>0</v>
      </c>
      <c r="Y830" s="79" t="str">
        <f t="array" ref="Y830">IF($B830="","",IF(INDEX('Your Portfolio Holdings'!$BW$7:$BW$156,match($D830,'Your Portfolio Holdings'!$B$7:$B$156,0),0)&gt;0,PRODUCT(IF(($D$5:$D$2004=$D830)*($C$5:$C$2004="Split")*($B$5:$B$2004&lt;=Dashboard!$C$55)*($B$5:$B$2004&gt;$B830),$J$5:$J$2004,1)),1))</f>
        <v/>
      </c>
      <c r="Z830" s="79">
        <f t="shared" si="12"/>
        <v>0</v>
      </c>
      <c r="AA830" s="79" t="str">
        <f>IF($B829="","",IF(AND($B830&gt;Dashboard!$C$54,$B830&lt;=Dashboard!$C$55,OR($C830="Buy",$C830="Sell",$C830="Dividend",$C830="Return of capital")),MAX(AA$5:AA829)+1,0))</f>
        <v/>
      </c>
      <c r="AB830" s="79" t="str">
        <f>if($B830="","",if($L830=Dashboard!$C$3,"n/a","Currency:"&amp;$L830&amp;Dashboard!$C$3))</f>
        <v/>
      </c>
      <c r="AC830" s="88" t="str">
        <f t="shared" si="13"/>
        <v/>
      </c>
      <c r="AD830" s="89">
        <f t="shared" si="14"/>
        <v>0</v>
      </c>
      <c r="AE830" s="90">
        <f t="shared" si="15"/>
        <v>0</v>
      </c>
    </row>
    <row r="831">
      <c r="A831" s="1"/>
      <c r="B831" s="404"/>
      <c r="C831" s="405"/>
      <c r="D831" s="405"/>
      <c r="E831" s="405"/>
      <c r="F831" s="406"/>
      <c r="G831" s="44">
        <f t="shared" si="1"/>
        <v>0</v>
      </c>
      <c r="H831" s="93"/>
      <c r="I831" s="92"/>
      <c r="J831" s="95"/>
      <c r="K831" s="1"/>
      <c r="L831" s="50" t="str">
        <f t="array" ref="L831">if($B831="","",index(Setup!$C$52:$C$201,match($D831,Setup!$B$52:$B$201,0),0))</f>
        <v/>
      </c>
      <c r="M831" s="52" t="str">
        <f t="shared" si="2"/>
        <v/>
      </c>
      <c r="N831" s="58">
        <f t="shared" si="3"/>
        <v>0</v>
      </c>
      <c r="O831" s="64" t="str">
        <f t="shared" si="4"/>
        <v/>
      </c>
      <c r="P831" s="64">
        <f t="shared" si="5"/>
        <v>0</v>
      </c>
      <c r="Q831" s="64">
        <f t="shared" si="6"/>
        <v>0</v>
      </c>
      <c r="R831" s="68">
        <f t="shared" si="7"/>
        <v>0</v>
      </c>
      <c r="S831" s="68">
        <f t="shared" si="8"/>
        <v>0</v>
      </c>
      <c r="T831" s="71" t="str">
        <f t="shared" si="9"/>
        <v/>
      </c>
      <c r="U831" s="79" t="str">
        <f t="array" ref="U831">IF($B831="","",IF(INDEX('Your Portfolio Holdings'!$BW$7:$BW$156,match($D831,'Your Portfolio Holdings'!$B$7:$B$156,0),0)&gt;0,PRODUCT(IF(($D$5:$D$2004=$D831)*($C$5:$C$2004="Split")*($B$5:$B$2004&lt;=Dashboard!$C$2)*($B$5:$B$2004&gt;$B831),$J$5:$J$2004,1)),1))</f>
        <v/>
      </c>
      <c r="V831" s="79">
        <f t="shared" si="10"/>
        <v>0</v>
      </c>
      <c r="W831" s="79" t="str">
        <f t="array" ref="W831">IF($B831="","",IF(INDEX('Your Portfolio Holdings'!$BW$7:$BW$156,match($D831,'Your Portfolio Holdings'!$B$7:$B$156,0),0)&gt;0,PRODUCT(IF(($D$5:$D$2004=$D831)*($C$5:$C$2004="Split")*($B$5:$B$2004&lt;=Dashboard!$C$54)*($B$5:$B$2004&gt;$B831),$J$5:$J$2004,1)),1))</f>
        <v/>
      </c>
      <c r="X831" s="79">
        <f t="shared" si="11"/>
        <v>0</v>
      </c>
      <c r="Y831" s="79" t="str">
        <f t="array" ref="Y831">IF($B831="","",IF(INDEX('Your Portfolio Holdings'!$BW$7:$BW$156,match($D831,'Your Portfolio Holdings'!$B$7:$B$156,0),0)&gt;0,PRODUCT(IF(($D$5:$D$2004=$D831)*($C$5:$C$2004="Split")*($B$5:$B$2004&lt;=Dashboard!$C$55)*($B$5:$B$2004&gt;$B831),$J$5:$J$2004,1)),1))</f>
        <v/>
      </c>
      <c r="Z831" s="79">
        <f t="shared" si="12"/>
        <v>0</v>
      </c>
      <c r="AA831" s="79" t="str">
        <f>IF($B830="","",IF(AND($B831&gt;Dashboard!$C$54,$B831&lt;=Dashboard!$C$55,OR($C831="Buy",$C831="Sell",$C831="Dividend",$C831="Return of capital")),MAX(AA$5:AA830)+1,0))</f>
        <v/>
      </c>
      <c r="AB831" s="79" t="str">
        <f>if($B831="","",if($L831=Dashboard!$C$3,"n/a","Currency:"&amp;$L831&amp;Dashboard!$C$3))</f>
        <v/>
      </c>
      <c r="AC831" s="88" t="str">
        <f t="shared" si="13"/>
        <v/>
      </c>
      <c r="AD831" s="89">
        <f t="shared" si="14"/>
        <v>0</v>
      </c>
      <c r="AE831" s="90">
        <f t="shared" si="15"/>
        <v>0</v>
      </c>
    </row>
    <row r="832">
      <c r="A832" s="1"/>
      <c r="B832" s="404"/>
      <c r="C832" s="405"/>
      <c r="D832" s="405"/>
      <c r="E832" s="405"/>
      <c r="F832" s="406"/>
      <c r="G832" s="44">
        <f t="shared" si="1"/>
        <v>0</v>
      </c>
      <c r="H832" s="93"/>
      <c r="I832" s="92"/>
      <c r="J832" s="95"/>
      <c r="K832" s="1"/>
      <c r="L832" s="50" t="str">
        <f t="array" ref="L832">if($B832="","",index(Setup!$C$52:$C$201,match($D832,Setup!$B$52:$B$201,0),0))</f>
        <v/>
      </c>
      <c r="M832" s="52" t="str">
        <f t="shared" si="2"/>
        <v/>
      </c>
      <c r="N832" s="58">
        <f t="shared" si="3"/>
        <v>0</v>
      </c>
      <c r="O832" s="64" t="str">
        <f t="shared" si="4"/>
        <v/>
      </c>
      <c r="P832" s="64">
        <f t="shared" si="5"/>
        <v>0</v>
      </c>
      <c r="Q832" s="64">
        <f t="shared" si="6"/>
        <v>0</v>
      </c>
      <c r="R832" s="68">
        <f t="shared" si="7"/>
        <v>0</v>
      </c>
      <c r="S832" s="68">
        <f t="shared" si="8"/>
        <v>0</v>
      </c>
      <c r="T832" s="71" t="str">
        <f t="shared" si="9"/>
        <v/>
      </c>
      <c r="U832" s="79" t="str">
        <f t="array" ref="U832">IF($B832="","",IF(INDEX('Your Portfolio Holdings'!$BW$7:$BW$156,match($D832,'Your Portfolio Holdings'!$B$7:$B$156,0),0)&gt;0,PRODUCT(IF(($D$5:$D$2004=$D832)*($C$5:$C$2004="Split")*($B$5:$B$2004&lt;=Dashboard!$C$2)*($B$5:$B$2004&gt;$B832),$J$5:$J$2004,1)),1))</f>
        <v/>
      </c>
      <c r="V832" s="79">
        <f t="shared" si="10"/>
        <v>0</v>
      </c>
      <c r="W832" s="79" t="str">
        <f t="array" ref="W832">IF($B832="","",IF(INDEX('Your Portfolio Holdings'!$BW$7:$BW$156,match($D832,'Your Portfolio Holdings'!$B$7:$B$156,0),0)&gt;0,PRODUCT(IF(($D$5:$D$2004=$D832)*($C$5:$C$2004="Split")*($B$5:$B$2004&lt;=Dashboard!$C$54)*($B$5:$B$2004&gt;$B832),$J$5:$J$2004,1)),1))</f>
        <v/>
      </c>
      <c r="X832" s="79">
        <f t="shared" si="11"/>
        <v>0</v>
      </c>
      <c r="Y832" s="79" t="str">
        <f t="array" ref="Y832">IF($B832="","",IF(INDEX('Your Portfolio Holdings'!$BW$7:$BW$156,match($D832,'Your Portfolio Holdings'!$B$7:$B$156,0),0)&gt;0,PRODUCT(IF(($D$5:$D$2004=$D832)*($C$5:$C$2004="Split")*($B$5:$B$2004&lt;=Dashboard!$C$55)*($B$5:$B$2004&gt;$B832),$J$5:$J$2004,1)),1))</f>
        <v/>
      </c>
      <c r="Z832" s="79">
        <f t="shared" si="12"/>
        <v>0</v>
      </c>
      <c r="AA832" s="79" t="str">
        <f>IF($B831="","",IF(AND($B832&gt;Dashboard!$C$54,$B832&lt;=Dashboard!$C$55,OR($C832="Buy",$C832="Sell",$C832="Dividend",$C832="Return of capital")),MAX(AA$5:AA831)+1,0))</f>
        <v/>
      </c>
      <c r="AB832" s="79" t="str">
        <f>if($B832="","",if($L832=Dashboard!$C$3,"n/a","Currency:"&amp;$L832&amp;Dashboard!$C$3))</f>
        <v/>
      </c>
      <c r="AC832" s="88" t="str">
        <f t="shared" si="13"/>
        <v/>
      </c>
      <c r="AD832" s="89">
        <f t="shared" si="14"/>
        <v>0</v>
      </c>
      <c r="AE832" s="90">
        <f t="shared" si="15"/>
        <v>0</v>
      </c>
    </row>
    <row r="833">
      <c r="A833" s="1"/>
      <c r="B833" s="404"/>
      <c r="C833" s="405"/>
      <c r="D833" s="405"/>
      <c r="E833" s="405"/>
      <c r="F833" s="406"/>
      <c r="G833" s="44">
        <f t="shared" si="1"/>
        <v>0</v>
      </c>
      <c r="H833" s="93"/>
      <c r="I833" s="92"/>
      <c r="J833" s="95"/>
      <c r="K833" s="1"/>
      <c r="L833" s="50" t="str">
        <f t="array" ref="L833">if($B833="","",index(Setup!$C$52:$C$201,match($D833,Setup!$B$52:$B$201,0),0))</f>
        <v/>
      </c>
      <c r="M833" s="52" t="str">
        <f t="shared" si="2"/>
        <v/>
      </c>
      <c r="N833" s="58">
        <f t="shared" si="3"/>
        <v>0</v>
      </c>
      <c r="O833" s="64" t="str">
        <f t="shared" si="4"/>
        <v/>
      </c>
      <c r="P833" s="64">
        <f t="shared" si="5"/>
        <v>0</v>
      </c>
      <c r="Q833" s="64">
        <f t="shared" si="6"/>
        <v>0</v>
      </c>
      <c r="R833" s="68">
        <f t="shared" si="7"/>
        <v>0</v>
      </c>
      <c r="S833" s="68">
        <f t="shared" si="8"/>
        <v>0</v>
      </c>
      <c r="T833" s="71" t="str">
        <f t="shared" si="9"/>
        <v/>
      </c>
      <c r="U833" s="79" t="str">
        <f t="array" ref="U833">IF($B833="","",IF(INDEX('Your Portfolio Holdings'!$BW$7:$BW$156,match($D833,'Your Portfolio Holdings'!$B$7:$B$156,0),0)&gt;0,PRODUCT(IF(($D$5:$D$2004=$D833)*($C$5:$C$2004="Split")*($B$5:$B$2004&lt;=Dashboard!$C$2)*($B$5:$B$2004&gt;$B833),$J$5:$J$2004,1)),1))</f>
        <v/>
      </c>
      <c r="V833" s="79">
        <f t="shared" si="10"/>
        <v>0</v>
      </c>
      <c r="W833" s="79" t="str">
        <f t="array" ref="W833">IF($B833="","",IF(INDEX('Your Portfolio Holdings'!$BW$7:$BW$156,match($D833,'Your Portfolio Holdings'!$B$7:$B$156,0),0)&gt;0,PRODUCT(IF(($D$5:$D$2004=$D833)*($C$5:$C$2004="Split")*($B$5:$B$2004&lt;=Dashboard!$C$54)*($B$5:$B$2004&gt;$B833),$J$5:$J$2004,1)),1))</f>
        <v/>
      </c>
      <c r="X833" s="79">
        <f t="shared" si="11"/>
        <v>0</v>
      </c>
      <c r="Y833" s="79" t="str">
        <f t="array" ref="Y833">IF($B833="","",IF(INDEX('Your Portfolio Holdings'!$BW$7:$BW$156,match($D833,'Your Portfolio Holdings'!$B$7:$B$156,0),0)&gt;0,PRODUCT(IF(($D$5:$D$2004=$D833)*($C$5:$C$2004="Split")*($B$5:$B$2004&lt;=Dashboard!$C$55)*($B$5:$B$2004&gt;$B833),$J$5:$J$2004,1)),1))</f>
        <v/>
      </c>
      <c r="Z833" s="79">
        <f t="shared" si="12"/>
        <v>0</v>
      </c>
      <c r="AA833" s="79" t="str">
        <f>IF($B832="","",IF(AND($B833&gt;Dashboard!$C$54,$B833&lt;=Dashboard!$C$55,OR($C833="Buy",$C833="Sell",$C833="Dividend",$C833="Return of capital")),MAX(AA$5:AA832)+1,0))</f>
        <v/>
      </c>
      <c r="AB833" s="79" t="str">
        <f>if($B833="","",if($L833=Dashboard!$C$3,"n/a","Currency:"&amp;$L833&amp;Dashboard!$C$3))</f>
        <v/>
      </c>
      <c r="AC833" s="88" t="str">
        <f t="shared" si="13"/>
        <v/>
      </c>
      <c r="AD833" s="89">
        <f t="shared" si="14"/>
        <v>0</v>
      </c>
      <c r="AE833" s="90">
        <f t="shared" si="15"/>
        <v>0</v>
      </c>
    </row>
    <row r="834">
      <c r="A834" s="1"/>
      <c r="B834" s="404"/>
      <c r="C834" s="405"/>
      <c r="D834" s="405"/>
      <c r="E834" s="405"/>
      <c r="F834" s="406"/>
      <c r="G834" s="44">
        <f t="shared" si="1"/>
        <v>0</v>
      </c>
      <c r="H834" s="93"/>
      <c r="I834" s="92"/>
      <c r="J834" s="95"/>
      <c r="K834" s="1"/>
      <c r="L834" s="50" t="str">
        <f t="array" ref="L834">if($B834="","",index(Setup!$C$52:$C$201,match($D834,Setup!$B$52:$B$201,0),0))</f>
        <v/>
      </c>
      <c r="M834" s="52" t="str">
        <f t="shared" si="2"/>
        <v/>
      </c>
      <c r="N834" s="58">
        <f t="shared" si="3"/>
        <v>0</v>
      </c>
      <c r="O834" s="64" t="str">
        <f t="shared" si="4"/>
        <v/>
      </c>
      <c r="P834" s="64">
        <f t="shared" si="5"/>
        <v>0</v>
      </c>
      <c r="Q834" s="64">
        <f t="shared" si="6"/>
        <v>0</v>
      </c>
      <c r="R834" s="68">
        <f t="shared" si="7"/>
        <v>0</v>
      </c>
      <c r="S834" s="68">
        <f t="shared" si="8"/>
        <v>0</v>
      </c>
      <c r="T834" s="71" t="str">
        <f t="shared" si="9"/>
        <v/>
      </c>
      <c r="U834" s="79" t="str">
        <f t="array" ref="U834">IF($B834="","",IF(INDEX('Your Portfolio Holdings'!$BW$7:$BW$156,match($D834,'Your Portfolio Holdings'!$B$7:$B$156,0),0)&gt;0,PRODUCT(IF(($D$5:$D$2004=$D834)*($C$5:$C$2004="Split")*($B$5:$B$2004&lt;=Dashboard!$C$2)*($B$5:$B$2004&gt;$B834),$J$5:$J$2004,1)),1))</f>
        <v/>
      </c>
      <c r="V834" s="79">
        <f t="shared" si="10"/>
        <v>0</v>
      </c>
      <c r="W834" s="79" t="str">
        <f t="array" ref="W834">IF($B834="","",IF(INDEX('Your Portfolio Holdings'!$BW$7:$BW$156,match($D834,'Your Portfolio Holdings'!$B$7:$B$156,0),0)&gt;0,PRODUCT(IF(($D$5:$D$2004=$D834)*($C$5:$C$2004="Split")*($B$5:$B$2004&lt;=Dashboard!$C$54)*($B$5:$B$2004&gt;$B834),$J$5:$J$2004,1)),1))</f>
        <v/>
      </c>
      <c r="X834" s="79">
        <f t="shared" si="11"/>
        <v>0</v>
      </c>
      <c r="Y834" s="79" t="str">
        <f t="array" ref="Y834">IF($B834="","",IF(INDEX('Your Portfolio Holdings'!$BW$7:$BW$156,match($D834,'Your Portfolio Holdings'!$B$7:$B$156,0),0)&gt;0,PRODUCT(IF(($D$5:$D$2004=$D834)*($C$5:$C$2004="Split")*($B$5:$B$2004&lt;=Dashboard!$C$55)*($B$5:$B$2004&gt;$B834),$J$5:$J$2004,1)),1))</f>
        <v/>
      </c>
      <c r="Z834" s="79">
        <f t="shared" si="12"/>
        <v>0</v>
      </c>
      <c r="AA834" s="79" t="str">
        <f>IF($B833="","",IF(AND($B834&gt;Dashboard!$C$54,$B834&lt;=Dashboard!$C$55,OR($C834="Buy",$C834="Sell",$C834="Dividend",$C834="Return of capital")),MAX(AA$5:AA833)+1,0))</f>
        <v/>
      </c>
      <c r="AB834" s="79" t="str">
        <f>if($B834="","",if($L834=Dashboard!$C$3,"n/a","Currency:"&amp;$L834&amp;Dashboard!$C$3))</f>
        <v/>
      </c>
      <c r="AC834" s="88" t="str">
        <f t="shared" si="13"/>
        <v/>
      </c>
      <c r="AD834" s="89">
        <f t="shared" si="14"/>
        <v>0</v>
      </c>
      <c r="AE834" s="90">
        <f t="shared" si="15"/>
        <v>0</v>
      </c>
    </row>
    <row r="835">
      <c r="A835" s="1"/>
      <c r="B835" s="404"/>
      <c r="C835" s="405"/>
      <c r="D835" s="405"/>
      <c r="E835" s="405"/>
      <c r="F835" s="406"/>
      <c r="G835" s="44">
        <f t="shared" si="1"/>
        <v>0</v>
      </c>
      <c r="H835" s="93"/>
      <c r="I835" s="92"/>
      <c r="J835" s="95"/>
      <c r="K835" s="1"/>
      <c r="L835" s="50" t="str">
        <f t="array" ref="L835">if($B835="","",index(Setup!$C$52:$C$201,match($D835,Setup!$B$52:$B$201,0),0))</f>
        <v/>
      </c>
      <c r="M835" s="52" t="str">
        <f t="shared" si="2"/>
        <v/>
      </c>
      <c r="N835" s="58">
        <f t="shared" si="3"/>
        <v>0</v>
      </c>
      <c r="O835" s="64" t="str">
        <f t="shared" si="4"/>
        <v/>
      </c>
      <c r="P835" s="64">
        <f t="shared" si="5"/>
        <v>0</v>
      </c>
      <c r="Q835" s="64">
        <f t="shared" si="6"/>
        <v>0</v>
      </c>
      <c r="R835" s="68">
        <f t="shared" si="7"/>
        <v>0</v>
      </c>
      <c r="S835" s="68">
        <f t="shared" si="8"/>
        <v>0</v>
      </c>
      <c r="T835" s="71" t="str">
        <f t="shared" si="9"/>
        <v/>
      </c>
      <c r="U835" s="79" t="str">
        <f t="array" ref="U835">IF($B835="","",IF(INDEX('Your Portfolio Holdings'!$BW$7:$BW$156,match($D835,'Your Portfolio Holdings'!$B$7:$B$156,0),0)&gt;0,PRODUCT(IF(($D$5:$D$2004=$D835)*($C$5:$C$2004="Split")*($B$5:$B$2004&lt;=Dashboard!$C$2)*($B$5:$B$2004&gt;$B835),$J$5:$J$2004,1)),1))</f>
        <v/>
      </c>
      <c r="V835" s="79">
        <f t="shared" si="10"/>
        <v>0</v>
      </c>
      <c r="W835" s="79" t="str">
        <f t="array" ref="W835">IF($B835="","",IF(INDEX('Your Portfolio Holdings'!$BW$7:$BW$156,match($D835,'Your Portfolio Holdings'!$B$7:$B$156,0),0)&gt;0,PRODUCT(IF(($D$5:$D$2004=$D835)*($C$5:$C$2004="Split")*($B$5:$B$2004&lt;=Dashboard!$C$54)*($B$5:$B$2004&gt;$B835),$J$5:$J$2004,1)),1))</f>
        <v/>
      </c>
      <c r="X835" s="79">
        <f t="shared" si="11"/>
        <v>0</v>
      </c>
      <c r="Y835" s="79" t="str">
        <f t="array" ref="Y835">IF($B835="","",IF(INDEX('Your Portfolio Holdings'!$BW$7:$BW$156,match($D835,'Your Portfolio Holdings'!$B$7:$B$156,0),0)&gt;0,PRODUCT(IF(($D$5:$D$2004=$D835)*($C$5:$C$2004="Split")*($B$5:$B$2004&lt;=Dashboard!$C$55)*($B$5:$B$2004&gt;$B835),$J$5:$J$2004,1)),1))</f>
        <v/>
      </c>
      <c r="Z835" s="79">
        <f t="shared" si="12"/>
        <v>0</v>
      </c>
      <c r="AA835" s="79" t="str">
        <f>IF($B834="","",IF(AND($B835&gt;Dashboard!$C$54,$B835&lt;=Dashboard!$C$55,OR($C835="Buy",$C835="Sell",$C835="Dividend",$C835="Return of capital")),MAX(AA$5:AA834)+1,0))</f>
        <v/>
      </c>
      <c r="AB835" s="79" t="str">
        <f>if($B835="","",if($L835=Dashboard!$C$3,"n/a","Currency:"&amp;$L835&amp;Dashboard!$C$3))</f>
        <v/>
      </c>
      <c r="AC835" s="88" t="str">
        <f t="shared" si="13"/>
        <v/>
      </c>
      <c r="AD835" s="89">
        <f t="shared" si="14"/>
        <v>0</v>
      </c>
      <c r="AE835" s="90">
        <f t="shared" si="15"/>
        <v>0</v>
      </c>
    </row>
    <row r="836">
      <c r="A836" s="1"/>
      <c r="B836" s="404"/>
      <c r="C836" s="405"/>
      <c r="D836" s="405"/>
      <c r="E836" s="405"/>
      <c r="F836" s="406"/>
      <c r="G836" s="44">
        <f t="shared" si="1"/>
        <v>0</v>
      </c>
      <c r="H836" s="93"/>
      <c r="I836" s="92"/>
      <c r="J836" s="95"/>
      <c r="K836" s="1"/>
      <c r="L836" s="50" t="str">
        <f t="array" ref="L836">if($B836="","",index(Setup!$C$52:$C$201,match($D836,Setup!$B$52:$B$201,0),0))</f>
        <v/>
      </c>
      <c r="M836" s="52" t="str">
        <f t="shared" si="2"/>
        <v/>
      </c>
      <c r="N836" s="58">
        <f t="shared" si="3"/>
        <v>0</v>
      </c>
      <c r="O836" s="64" t="str">
        <f t="shared" si="4"/>
        <v/>
      </c>
      <c r="P836" s="64">
        <f t="shared" si="5"/>
        <v>0</v>
      </c>
      <c r="Q836" s="64">
        <f t="shared" si="6"/>
        <v>0</v>
      </c>
      <c r="R836" s="68">
        <f t="shared" si="7"/>
        <v>0</v>
      </c>
      <c r="S836" s="68">
        <f t="shared" si="8"/>
        <v>0</v>
      </c>
      <c r="T836" s="71" t="str">
        <f t="shared" si="9"/>
        <v/>
      </c>
      <c r="U836" s="79" t="str">
        <f t="array" ref="U836">IF($B836="","",IF(INDEX('Your Portfolio Holdings'!$BW$7:$BW$156,match($D836,'Your Portfolio Holdings'!$B$7:$B$156,0),0)&gt;0,PRODUCT(IF(($D$5:$D$2004=$D836)*($C$5:$C$2004="Split")*($B$5:$B$2004&lt;=Dashboard!$C$2)*($B$5:$B$2004&gt;$B836),$J$5:$J$2004,1)),1))</f>
        <v/>
      </c>
      <c r="V836" s="79">
        <f t="shared" si="10"/>
        <v>0</v>
      </c>
      <c r="W836" s="79" t="str">
        <f t="array" ref="W836">IF($B836="","",IF(INDEX('Your Portfolio Holdings'!$BW$7:$BW$156,match($D836,'Your Portfolio Holdings'!$B$7:$B$156,0),0)&gt;0,PRODUCT(IF(($D$5:$D$2004=$D836)*($C$5:$C$2004="Split")*($B$5:$B$2004&lt;=Dashboard!$C$54)*($B$5:$B$2004&gt;$B836),$J$5:$J$2004,1)),1))</f>
        <v/>
      </c>
      <c r="X836" s="79">
        <f t="shared" si="11"/>
        <v>0</v>
      </c>
      <c r="Y836" s="79" t="str">
        <f t="array" ref="Y836">IF($B836="","",IF(INDEX('Your Portfolio Holdings'!$BW$7:$BW$156,match($D836,'Your Portfolio Holdings'!$B$7:$B$156,0),0)&gt;0,PRODUCT(IF(($D$5:$D$2004=$D836)*($C$5:$C$2004="Split")*($B$5:$B$2004&lt;=Dashboard!$C$55)*($B$5:$B$2004&gt;$B836),$J$5:$J$2004,1)),1))</f>
        <v/>
      </c>
      <c r="Z836" s="79">
        <f t="shared" si="12"/>
        <v>0</v>
      </c>
      <c r="AA836" s="79" t="str">
        <f>IF($B835="","",IF(AND($B836&gt;Dashboard!$C$54,$B836&lt;=Dashboard!$C$55,OR($C836="Buy",$C836="Sell",$C836="Dividend",$C836="Return of capital")),MAX(AA$5:AA835)+1,0))</f>
        <v/>
      </c>
      <c r="AB836" s="79" t="str">
        <f>if($B836="","",if($L836=Dashboard!$C$3,"n/a","Currency:"&amp;$L836&amp;Dashboard!$C$3))</f>
        <v/>
      </c>
      <c r="AC836" s="88" t="str">
        <f t="shared" si="13"/>
        <v/>
      </c>
      <c r="AD836" s="89">
        <f t="shared" si="14"/>
        <v>0</v>
      </c>
      <c r="AE836" s="90">
        <f t="shared" si="15"/>
        <v>0</v>
      </c>
    </row>
    <row r="837">
      <c r="A837" s="1"/>
      <c r="B837" s="404"/>
      <c r="C837" s="405"/>
      <c r="D837" s="405"/>
      <c r="E837" s="405"/>
      <c r="F837" s="406"/>
      <c r="G837" s="44">
        <f t="shared" si="1"/>
        <v>0</v>
      </c>
      <c r="H837" s="93"/>
      <c r="I837" s="92"/>
      <c r="J837" s="95"/>
      <c r="K837" s="1"/>
      <c r="L837" s="50" t="str">
        <f t="array" ref="L837">if($B837="","",index(Setup!$C$52:$C$201,match($D837,Setup!$B$52:$B$201,0),0))</f>
        <v/>
      </c>
      <c r="M837" s="52" t="str">
        <f t="shared" si="2"/>
        <v/>
      </c>
      <c r="N837" s="58">
        <f t="shared" si="3"/>
        <v>0</v>
      </c>
      <c r="O837" s="64" t="str">
        <f t="shared" si="4"/>
        <v/>
      </c>
      <c r="P837" s="64">
        <f t="shared" si="5"/>
        <v>0</v>
      </c>
      <c r="Q837" s="64">
        <f t="shared" si="6"/>
        <v>0</v>
      </c>
      <c r="R837" s="68">
        <f t="shared" si="7"/>
        <v>0</v>
      </c>
      <c r="S837" s="68">
        <f t="shared" si="8"/>
        <v>0</v>
      </c>
      <c r="T837" s="71" t="str">
        <f t="shared" si="9"/>
        <v/>
      </c>
      <c r="U837" s="79" t="str">
        <f t="array" ref="U837">IF($B837="","",IF(INDEX('Your Portfolio Holdings'!$BW$7:$BW$156,match($D837,'Your Portfolio Holdings'!$B$7:$B$156,0),0)&gt;0,PRODUCT(IF(($D$5:$D$2004=$D837)*($C$5:$C$2004="Split")*($B$5:$B$2004&lt;=Dashboard!$C$2)*($B$5:$B$2004&gt;$B837),$J$5:$J$2004,1)),1))</f>
        <v/>
      </c>
      <c r="V837" s="79">
        <f t="shared" si="10"/>
        <v>0</v>
      </c>
      <c r="W837" s="79" t="str">
        <f t="array" ref="W837">IF($B837="","",IF(INDEX('Your Portfolio Holdings'!$BW$7:$BW$156,match($D837,'Your Portfolio Holdings'!$B$7:$B$156,0),0)&gt;0,PRODUCT(IF(($D$5:$D$2004=$D837)*($C$5:$C$2004="Split")*($B$5:$B$2004&lt;=Dashboard!$C$54)*($B$5:$B$2004&gt;$B837),$J$5:$J$2004,1)),1))</f>
        <v/>
      </c>
      <c r="X837" s="79">
        <f t="shared" si="11"/>
        <v>0</v>
      </c>
      <c r="Y837" s="79" t="str">
        <f t="array" ref="Y837">IF($B837="","",IF(INDEX('Your Portfolio Holdings'!$BW$7:$BW$156,match($D837,'Your Portfolio Holdings'!$B$7:$B$156,0),0)&gt;0,PRODUCT(IF(($D$5:$D$2004=$D837)*($C$5:$C$2004="Split")*($B$5:$B$2004&lt;=Dashboard!$C$55)*($B$5:$B$2004&gt;$B837),$J$5:$J$2004,1)),1))</f>
        <v/>
      </c>
      <c r="Z837" s="79">
        <f t="shared" si="12"/>
        <v>0</v>
      </c>
      <c r="AA837" s="79" t="str">
        <f>IF($B836="","",IF(AND($B837&gt;Dashboard!$C$54,$B837&lt;=Dashboard!$C$55,OR($C837="Buy",$C837="Sell",$C837="Dividend",$C837="Return of capital")),MAX(AA$5:AA836)+1,0))</f>
        <v/>
      </c>
      <c r="AB837" s="79" t="str">
        <f>if($B837="","",if($L837=Dashboard!$C$3,"n/a","Currency:"&amp;$L837&amp;Dashboard!$C$3))</f>
        <v/>
      </c>
      <c r="AC837" s="88" t="str">
        <f t="shared" si="13"/>
        <v/>
      </c>
      <c r="AD837" s="89">
        <f t="shared" si="14"/>
        <v>0</v>
      </c>
      <c r="AE837" s="90">
        <f t="shared" si="15"/>
        <v>0</v>
      </c>
    </row>
    <row r="838">
      <c r="A838" s="1"/>
      <c r="B838" s="404"/>
      <c r="C838" s="405"/>
      <c r="D838" s="405"/>
      <c r="E838" s="405"/>
      <c r="F838" s="406"/>
      <c r="G838" s="44">
        <f t="shared" si="1"/>
        <v>0</v>
      </c>
      <c r="H838" s="93"/>
      <c r="I838" s="92"/>
      <c r="J838" s="95"/>
      <c r="K838" s="1"/>
      <c r="L838" s="50" t="str">
        <f t="array" ref="L838">if($B838="","",index(Setup!$C$52:$C$201,match($D838,Setup!$B$52:$B$201,0),0))</f>
        <v/>
      </c>
      <c r="M838" s="52" t="str">
        <f t="shared" si="2"/>
        <v/>
      </c>
      <c r="N838" s="58">
        <f t="shared" si="3"/>
        <v>0</v>
      </c>
      <c r="O838" s="64" t="str">
        <f t="shared" si="4"/>
        <v/>
      </c>
      <c r="P838" s="64">
        <f t="shared" si="5"/>
        <v>0</v>
      </c>
      <c r="Q838" s="64">
        <f t="shared" si="6"/>
        <v>0</v>
      </c>
      <c r="R838" s="68">
        <f t="shared" si="7"/>
        <v>0</v>
      </c>
      <c r="S838" s="68">
        <f t="shared" si="8"/>
        <v>0</v>
      </c>
      <c r="T838" s="71" t="str">
        <f t="shared" si="9"/>
        <v/>
      </c>
      <c r="U838" s="79" t="str">
        <f t="array" ref="U838">IF($B838="","",IF(INDEX('Your Portfolio Holdings'!$BW$7:$BW$156,match($D838,'Your Portfolio Holdings'!$B$7:$B$156,0),0)&gt;0,PRODUCT(IF(($D$5:$D$2004=$D838)*($C$5:$C$2004="Split")*($B$5:$B$2004&lt;=Dashboard!$C$2)*($B$5:$B$2004&gt;$B838),$J$5:$J$2004,1)),1))</f>
        <v/>
      </c>
      <c r="V838" s="79">
        <f t="shared" si="10"/>
        <v>0</v>
      </c>
      <c r="W838" s="79" t="str">
        <f t="array" ref="W838">IF($B838="","",IF(INDEX('Your Portfolio Holdings'!$BW$7:$BW$156,match($D838,'Your Portfolio Holdings'!$B$7:$B$156,0),0)&gt;0,PRODUCT(IF(($D$5:$D$2004=$D838)*($C$5:$C$2004="Split")*($B$5:$B$2004&lt;=Dashboard!$C$54)*($B$5:$B$2004&gt;$B838),$J$5:$J$2004,1)),1))</f>
        <v/>
      </c>
      <c r="X838" s="79">
        <f t="shared" si="11"/>
        <v>0</v>
      </c>
      <c r="Y838" s="79" t="str">
        <f t="array" ref="Y838">IF($B838="","",IF(INDEX('Your Portfolio Holdings'!$BW$7:$BW$156,match($D838,'Your Portfolio Holdings'!$B$7:$B$156,0),0)&gt;0,PRODUCT(IF(($D$5:$D$2004=$D838)*($C$5:$C$2004="Split")*($B$5:$B$2004&lt;=Dashboard!$C$55)*($B$5:$B$2004&gt;$B838),$J$5:$J$2004,1)),1))</f>
        <v/>
      </c>
      <c r="Z838" s="79">
        <f t="shared" si="12"/>
        <v>0</v>
      </c>
      <c r="AA838" s="79" t="str">
        <f>IF($B837="","",IF(AND($B838&gt;Dashboard!$C$54,$B838&lt;=Dashboard!$C$55,OR($C838="Buy",$C838="Sell",$C838="Dividend",$C838="Return of capital")),MAX(AA$5:AA837)+1,0))</f>
        <v/>
      </c>
      <c r="AB838" s="79" t="str">
        <f>if($B838="","",if($L838=Dashboard!$C$3,"n/a","Currency:"&amp;$L838&amp;Dashboard!$C$3))</f>
        <v/>
      </c>
      <c r="AC838" s="88" t="str">
        <f t="shared" si="13"/>
        <v/>
      </c>
      <c r="AD838" s="89">
        <f t="shared" si="14"/>
        <v>0</v>
      </c>
      <c r="AE838" s="90">
        <f t="shared" si="15"/>
        <v>0</v>
      </c>
    </row>
    <row r="839">
      <c r="A839" s="1"/>
      <c r="B839" s="404"/>
      <c r="C839" s="405"/>
      <c r="D839" s="405"/>
      <c r="E839" s="405"/>
      <c r="F839" s="406"/>
      <c r="G839" s="44">
        <f t="shared" si="1"/>
        <v>0</v>
      </c>
      <c r="H839" s="93"/>
      <c r="I839" s="92"/>
      <c r="J839" s="95"/>
      <c r="K839" s="1"/>
      <c r="L839" s="50" t="str">
        <f t="array" ref="L839">if($B839="","",index(Setup!$C$52:$C$201,match($D839,Setup!$B$52:$B$201,0),0))</f>
        <v/>
      </c>
      <c r="M839" s="52" t="str">
        <f t="shared" si="2"/>
        <v/>
      </c>
      <c r="N839" s="58">
        <f t="shared" si="3"/>
        <v>0</v>
      </c>
      <c r="O839" s="64" t="str">
        <f t="shared" si="4"/>
        <v/>
      </c>
      <c r="P839" s="64">
        <f t="shared" si="5"/>
        <v>0</v>
      </c>
      <c r="Q839" s="64">
        <f t="shared" si="6"/>
        <v>0</v>
      </c>
      <c r="R839" s="68">
        <f t="shared" si="7"/>
        <v>0</v>
      </c>
      <c r="S839" s="68">
        <f t="shared" si="8"/>
        <v>0</v>
      </c>
      <c r="T839" s="71" t="str">
        <f t="shared" si="9"/>
        <v/>
      </c>
      <c r="U839" s="79" t="str">
        <f t="array" ref="U839">IF($B839="","",IF(INDEX('Your Portfolio Holdings'!$BW$7:$BW$156,match($D839,'Your Portfolio Holdings'!$B$7:$B$156,0),0)&gt;0,PRODUCT(IF(($D$5:$D$2004=$D839)*($C$5:$C$2004="Split")*($B$5:$B$2004&lt;=Dashboard!$C$2)*($B$5:$B$2004&gt;$B839),$J$5:$J$2004,1)),1))</f>
        <v/>
      </c>
      <c r="V839" s="79">
        <f t="shared" si="10"/>
        <v>0</v>
      </c>
      <c r="W839" s="79" t="str">
        <f t="array" ref="W839">IF($B839="","",IF(INDEX('Your Portfolio Holdings'!$BW$7:$BW$156,match($D839,'Your Portfolio Holdings'!$B$7:$B$156,0),0)&gt;0,PRODUCT(IF(($D$5:$D$2004=$D839)*($C$5:$C$2004="Split")*($B$5:$B$2004&lt;=Dashboard!$C$54)*($B$5:$B$2004&gt;$B839),$J$5:$J$2004,1)),1))</f>
        <v/>
      </c>
      <c r="X839" s="79">
        <f t="shared" si="11"/>
        <v>0</v>
      </c>
      <c r="Y839" s="79" t="str">
        <f t="array" ref="Y839">IF($B839="","",IF(INDEX('Your Portfolio Holdings'!$BW$7:$BW$156,match($D839,'Your Portfolio Holdings'!$B$7:$B$156,0),0)&gt;0,PRODUCT(IF(($D$5:$D$2004=$D839)*($C$5:$C$2004="Split")*($B$5:$B$2004&lt;=Dashboard!$C$55)*($B$5:$B$2004&gt;$B839),$J$5:$J$2004,1)),1))</f>
        <v/>
      </c>
      <c r="Z839" s="79">
        <f t="shared" si="12"/>
        <v>0</v>
      </c>
      <c r="AA839" s="79" t="str">
        <f>IF($B838="","",IF(AND($B839&gt;Dashboard!$C$54,$B839&lt;=Dashboard!$C$55,OR($C839="Buy",$C839="Sell",$C839="Dividend",$C839="Return of capital")),MAX(AA$5:AA838)+1,0))</f>
        <v/>
      </c>
      <c r="AB839" s="79" t="str">
        <f>if($B839="","",if($L839=Dashboard!$C$3,"n/a","Currency:"&amp;$L839&amp;Dashboard!$C$3))</f>
        <v/>
      </c>
      <c r="AC839" s="88" t="str">
        <f t="shared" si="13"/>
        <v/>
      </c>
      <c r="AD839" s="89">
        <f t="shared" si="14"/>
        <v>0</v>
      </c>
      <c r="AE839" s="90">
        <f t="shared" si="15"/>
        <v>0</v>
      </c>
    </row>
    <row r="840">
      <c r="A840" s="1"/>
      <c r="B840" s="404"/>
      <c r="C840" s="405"/>
      <c r="D840" s="405"/>
      <c r="E840" s="405"/>
      <c r="F840" s="406"/>
      <c r="G840" s="44">
        <f t="shared" si="1"/>
        <v>0</v>
      </c>
      <c r="H840" s="93"/>
      <c r="I840" s="92"/>
      <c r="J840" s="95"/>
      <c r="K840" s="1"/>
      <c r="L840" s="50" t="str">
        <f t="array" ref="L840">if($B840="","",index(Setup!$C$52:$C$201,match($D840,Setup!$B$52:$B$201,0),0))</f>
        <v/>
      </c>
      <c r="M840" s="52" t="str">
        <f t="shared" si="2"/>
        <v/>
      </c>
      <c r="N840" s="58">
        <f t="shared" si="3"/>
        <v>0</v>
      </c>
      <c r="O840" s="64" t="str">
        <f t="shared" si="4"/>
        <v/>
      </c>
      <c r="P840" s="64">
        <f t="shared" si="5"/>
        <v>0</v>
      </c>
      <c r="Q840" s="64">
        <f t="shared" si="6"/>
        <v>0</v>
      </c>
      <c r="R840" s="68">
        <f t="shared" si="7"/>
        <v>0</v>
      </c>
      <c r="S840" s="68">
        <f t="shared" si="8"/>
        <v>0</v>
      </c>
      <c r="T840" s="71" t="str">
        <f t="shared" si="9"/>
        <v/>
      </c>
      <c r="U840" s="79" t="str">
        <f t="array" ref="U840">IF($B840="","",IF(INDEX('Your Portfolio Holdings'!$BW$7:$BW$156,match($D840,'Your Portfolio Holdings'!$B$7:$B$156,0),0)&gt;0,PRODUCT(IF(($D$5:$D$2004=$D840)*($C$5:$C$2004="Split")*($B$5:$B$2004&lt;=Dashboard!$C$2)*($B$5:$B$2004&gt;$B840),$J$5:$J$2004,1)),1))</f>
        <v/>
      </c>
      <c r="V840" s="79">
        <f t="shared" si="10"/>
        <v>0</v>
      </c>
      <c r="W840" s="79" t="str">
        <f t="array" ref="W840">IF($B840="","",IF(INDEX('Your Portfolio Holdings'!$BW$7:$BW$156,match($D840,'Your Portfolio Holdings'!$B$7:$B$156,0),0)&gt;0,PRODUCT(IF(($D$5:$D$2004=$D840)*($C$5:$C$2004="Split")*($B$5:$B$2004&lt;=Dashboard!$C$54)*($B$5:$B$2004&gt;$B840),$J$5:$J$2004,1)),1))</f>
        <v/>
      </c>
      <c r="X840" s="79">
        <f t="shared" si="11"/>
        <v>0</v>
      </c>
      <c r="Y840" s="79" t="str">
        <f t="array" ref="Y840">IF($B840="","",IF(INDEX('Your Portfolio Holdings'!$BW$7:$BW$156,match($D840,'Your Portfolio Holdings'!$B$7:$B$156,0),0)&gt;0,PRODUCT(IF(($D$5:$D$2004=$D840)*($C$5:$C$2004="Split")*($B$5:$B$2004&lt;=Dashboard!$C$55)*($B$5:$B$2004&gt;$B840),$J$5:$J$2004,1)),1))</f>
        <v/>
      </c>
      <c r="Z840" s="79">
        <f t="shared" si="12"/>
        <v>0</v>
      </c>
      <c r="AA840" s="79" t="str">
        <f>IF($B839="","",IF(AND($B840&gt;Dashboard!$C$54,$B840&lt;=Dashboard!$C$55,OR($C840="Buy",$C840="Sell",$C840="Dividend",$C840="Return of capital")),MAX(AA$5:AA839)+1,0))</f>
        <v/>
      </c>
      <c r="AB840" s="79" t="str">
        <f>if($B840="","",if($L840=Dashboard!$C$3,"n/a","Currency:"&amp;$L840&amp;Dashboard!$C$3))</f>
        <v/>
      </c>
      <c r="AC840" s="88" t="str">
        <f t="shared" si="13"/>
        <v/>
      </c>
      <c r="AD840" s="89">
        <f t="shared" si="14"/>
        <v>0</v>
      </c>
      <c r="AE840" s="90">
        <f t="shared" si="15"/>
        <v>0</v>
      </c>
    </row>
    <row r="841">
      <c r="A841" s="1"/>
      <c r="B841" s="404"/>
      <c r="C841" s="405"/>
      <c r="D841" s="405"/>
      <c r="E841" s="405"/>
      <c r="F841" s="406"/>
      <c r="G841" s="44">
        <f t="shared" si="1"/>
        <v>0</v>
      </c>
      <c r="H841" s="93"/>
      <c r="I841" s="92"/>
      <c r="J841" s="95"/>
      <c r="K841" s="1"/>
      <c r="L841" s="50" t="str">
        <f t="array" ref="L841">if($B841="","",index(Setup!$C$52:$C$201,match($D841,Setup!$B$52:$B$201,0),0))</f>
        <v/>
      </c>
      <c r="M841" s="52" t="str">
        <f t="shared" si="2"/>
        <v/>
      </c>
      <c r="N841" s="58">
        <f t="shared" si="3"/>
        <v>0</v>
      </c>
      <c r="O841" s="64" t="str">
        <f t="shared" si="4"/>
        <v/>
      </c>
      <c r="P841" s="64">
        <f t="shared" si="5"/>
        <v>0</v>
      </c>
      <c r="Q841" s="64">
        <f t="shared" si="6"/>
        <v>0</v>
      </c>
      <c r="R841" s="68">
        <f t="shared" si="7"/>
        <v>0</v>
      </c>
      <c r="S841" s="68">
        <f t="shared" si="8"/>
        <v>0</v>
      </c>
      <c r="T841" s="71" t="str">
        <f t="shared" si="9"/>
        <v/>
      </c>
      <c r="U841" s="79" t="str">
        <f t="array" ref="U841">IF($B841="","",IF(INDEX('Your Portfolio Holdings'!$BW$7:$BW$156,match($D841,'Your Portfolio Holdings'!$B$7:$B$156,0),0)&gt;0,PRODUCT(IF(($D$5:$D$2004=$D841)*($C$5:$C$2004="Split")*($B$5:$B$2004&lt;=Dashboard!$C$2)*($B$5:$B$2004&gt;$B841),$J$5:$J$2004,1)),1))</f>
        <v/>
      </c>
      <c r="V841" s="79">
        <f t="shared" si="10"/>
        <v>0</v>
      </c>
      <c r="W841" s="79" t="str">
        <f t="array" ref="W841">IF($B841="","",IF(INDEX('Your Portfolio Holdings'!$BW$7:$BW$156,match($D841,'Your Portfolio Holdings'!$B$7:$B$156,0),0)&gt;0,PRODUCT(IF(($D$5:$D$2004=$D841)*($C$5:$C$2004="Split")*($B$5:$B$2004&lt;=Dashboard!$C$54)*($B$5:$B$2004&gt;$B841),$J$5:$J$2004,1)),1))</f>
        <v/>
      </c>
      <c r="X841" s="79">
        <f t="shared" si="11"/>
        <v>0</v>
      </c>
      <c r="Y841" s="79" t="str">
        <f t="array" ref="Y841">IF($B841="","",IF(INDEX('Your Portfolio Holdings'!$BW$7:$BW$156,match($D841,'Your Portfolio Holdings'!$B$7:$B$156,0),0)&gt;0,PRODUCT(IF(($D$5:$D$2004=$D841)*($C$5:$C$2004="Split")*($B$5:$B$2004&lt;=Dashboard!$C$55)*($B$5:$B$2004&gt;$B841),$J$5:$J$2004,1)),1))</f>
        <v/>
      </c>
      <c r="Z841" s="79">
        <f t="shared" si="12"/>
        <v>0</v>
      </c>
      <c r="AA841" s="79" t="str">
        <f>IF($B840="","",IF(AND($B841&gt;Dashboard!$C$54,$B841&lt;=Dashboard!$C$55,OR($C841="Buy",$C841="Sell",$C841="Dividend",$C841="Return of capital")),MAX(AA$5:AA840)+1,0))</f>
        <v/>
      </c>
      <c r="AB841" s="79" t="str">
        <f>if($B841="","",if($L841=Dashboard!$C$3,"n/a","Currency:"&amp;$L841&amp;Dashboard!$C$3))</f>
        <v/>
      </c>
      <c r="AC841" s="88" t="str">
        <f t="shared" si="13"/>
        <v/>
      </c>
      <c r="AD841" s="89">
        <f t="shared" si="14"/>
        <v>0</v>
      </c>
      <c r="AE841" s="90">
        <f t="shared" si="15"/>
        <v>0</v>
      </c>
    </row>
    <row r="842">
      <c r="A842" s="1"/>
      <c r="B842" s="404"/>
      <c r="C842" s="405"/>
      <c r="D842" s="405"/>
      <c r="E842" s="405"/>
      <c r="F842" s="406"/>
      <c r="G842" s="44">
        <f t="shared" si="1"/>
        <v>0</v>
      </c>
      <c r="H842" s="93"/>
      <c r="I842" s="92"/>
      <c r="J842" s="95"/>
      <c r="K842" s="1"/>
      <c r="L842" s="50" t="str">
        <f t="array" ref="L842">if($B842="","",index(Setup!$C$52:$C$201,match($D842,Setup!$B$52:$B$201,0),0))</f>
        <v/>
      </c>
      <c r="M842" s="52" t="str">
        <f t="shared" si="2"/>
        <v/>
      </c>
      <c r="N842" s="58">
        <f t="shared" si="3"/>
        <v>0</v>
      </c>
      <c r="O842" s="64" t="str">
        <f t="shared" si="4"/>
        <v/>
      </c>
      <c r="P842" s="64">
        <f t="shared" si="5"/>
        <v>0</v>
      </c>
      <c r="Q842" s="64">
        <f t="shared" si="6"/>
        <v>0</v>
      </c>
      <c r="R842" s="68">
        <f t="shared" si="7"/>
        <v>0</v>
      </c>
      <c r="S842" s="68">
        <f t="shared" si="8"/>
        <v>0</v>
      </c>
      <c r="T842" s="71" t="str">
        <f t="shared" si="9"/>
        <v/>
      </c>
      <c r="U842" s="79" t="str">
        <f t="array" ref="U842">IF($B842="","",IF(INDEX('Your Portfolio Holdings'!$BW$7:$BW$156,match($D842,'Your Portfolio Holdings'!$B$7:$B$156,0),0)&gt;0,PRODUCT(IF(($D$5:$D$2004=$D842)*($C$5:$C$2004="Split")*($B$5:$B$2004&lt;=Dashboard!$C$2)*($B$5:$B$2004&gt;$B842),$J$5:$J$2004,1)),1))</f>
        <v/>
      </c>
      <c r="V842" s="79">
        <f t="shared" si="10"/>
        <v>0</v>
      </c>
      <c r="W842" s="79" t="str">
        <f t="array" ref="W842">IF($B842="","",IF(INDEX('Your Portfolio Holdings'!$BW$7:$BW$156,match($D842,'Your Portfolio Holdings'!$B$7:$B$156,0),0)&gt;0,PRODUCT(IF(($D$5:$D$2004=$D842)*($C$5:$C$2004="Split")*($B$5:$B$2004&lt;=Dashboard!$C$54)*($B$5:$B$2004&gt;$B842),$J$5:$J$2004,1)),1))</f>
        <v/>
      </c>
      <c r="X842" s="79">
        <f t="shared" si="11"/>
        <v>0</v>
      </c>
      <c r="Y842" s="79" t="str">
        <f t="array" ref="Y842">IF($B842="","",IF(INDEX('Your Portfolio Holdings'!$BW$7:$BW$156,match($D842,'Your Portfolio Holdings'!$B$7:$B$156,0),0)&gt;0,PRODUCT(IF(($D$5:$D$2004=$D842)*($C$5:$C$2004="Split")*($B$5:$B$2004&lt;=Dashboard!$C$55)*($B$5:$B$2004&gt;$B842),$J$5:$J$2004,1)),1))</f>
        <v/>
      </c>
      <c r="Z842" s="79">
        <f t="shared" si="12"/>
        <v>0</v>
      </c>
      <c r="AA842" s="79" t="str">
        <f>IF($B841="","",IF(AND($B842&gt;Dashboard!$C$54,$B842&lt;=Dashboard!$C$55,OR($C842="Buy",$C842="Sell",$C842="Dividend",$C842="Return of capital")),MAX(AA$5:AA841)+1,0))</f>
        <v/>
      </c>
      <c r="AB842" s="79" t="str">
        <f>if($B842="","",if($L842=Dashboard!$C$3,"n/a","Currency:"&amp;$L842&amp;Dashboard!$C$3))</f>
        <v/>
      </c>
      <c r="AC842" s="88" t="str">
        <f t="shared" si="13"/>
        <v/>
      </c>
      <c r="AD842" s="89">
        <f t="shared" si="14"/>
        <v>0</v>
      </c>
      <c r="AE842" s="90">
        <f t="shared" si="15"/>
        <v>0</v>
      </c>
    </row>
    <row r="843">
      <c r="A843" s="1"/>
      <c r="B843" s="404"/>
      <c r="C843" s="405"/>
      <c r="D843" s="405"/>
      <c r="E843" s="405"/>
      <c r="F843" s="406"/>
      <c r="G843" s="44">
        <f t="shared" si="1"/>
        <v>0</v>
      </c>
      <c r="H843" s="93"/>
      <c r="I843" s="92"/>
      <c r="J843" s="95"/>
      <c r="K843" s="1"/>
      <c r="L843" s="50" t="str">
        <f t="array" ref="L843">if($B843="","",index(Setup!$C$52:$C$201,match($D843,Setup!$B$52:$B$201,0),0))</f>
        <v/>
      </c>
      <c r="M843" s="52" t="str">
        <f t="shared" si="2"/>
        <v/>
      </c>
      <c r="N843" s="58">
        <f t="shared" si="3"/>
        <v>0</v>
      </c>
      <c r="O843" s="64" t="str">
        <f t="shared" si="4"/>
        <v/>
      </c>
      <c r="P843" s="64">
        <f t="shared" si="5"/>
        <v>0</v>
      </c>
      <c r="Q843" s="64">
        <f t="shared" si="6"/>
        <v>0</v>
      </c>
      <c r="R843" s="68">
        <f t="shared" si="7"/>
        <v>0</v>
      </c>
      <c r="S843" s="68">
        <f t="shared" si="8"/>
        <v>0</v>
      </c>
      <c r="T843" s="71" t="str">
        <f t="shared" si="9"/>
        <v/>
      </c>
      <c r="U843" s="79" t="str">
        <f t="array" ref="U843">IF($B843="","",IF(INDEX('Your Portfolio Holdings'!$BW$7:$BW$156,match($D843,'Your Portfolio Holdings'!$B$7:$B$156,0),0)&gt;0,PRODUCT(IF(($D$5:$D$2004=$D843)*($C$5:$C$2004="Split")*($B$5:$B$2004&lt;=Dashboard!$C$2)*($B$5:$B$2004&gt;$B843),$J$5:$J$2004,1)),1))</f>
        <v/>
      </c>
      <c r="V843" s="79">
        <f t="shared" si="10"/>
        <v>0</v>
      </c>
      <c r="W843" s="79" t="str">
        <f t="array" ref="W843">IF($B843="","",IF(INDEX('Your Portfolio Holdings'!$BW$7:$BW$156,match($D843,'Your Portfolio Holdings'!$B$7:$B$156,0),0)&gt;0,PRODUCT(IF(($D$5:$D$2004=$D843)*($C$5:$C$2004="Split")*($B$5:$B$2004&lt;=Dashboard!$C$54)*($B$5:$B$2004&gt;$B843),$J$5:$J$2004,1)),1))</f>
        <v/>
      </c>
      <c r="X843" s="79">
        <f t="shared" si="11"/>
        <v>0</v>
      </c>
      <c r="Y843" s="79" t="str">
        <f t="array" ref="Y843">IF($B843="","",IF(INDEX('Your Portfolio Holdings'!$BW$7:$BW$156,match($D843,'Your Portfolio Holdings'!$B$7:$B$156,0),0)&gt;0,PRODUCT(IF(($D$5:$D$2004=$D843)*($C$5:$C$2004="Split")*($B$5:$B$2004&lt;=Dashboard!$C$55)*($B$5:$B$2004&gt;$B843),$J$5:$J$2004,1)),1))</f>
        <v/>
      </c>
      <c r="Z843" s="79">
        <f t="shared" si="12"/>
        <v>0</v>
      </c>
      <c r="AA843" s="79" t="str">
        <f>IF($B842="","",IF(AND($B843&gt;Dashboard!$C$54,$B843&lt;=Dashboard!$C$55,OR($C843="Buy",$C843="Sell",$C843="Dividend",$C843="Return of capital")),MAX(AA$5:AA842)+1,0))</f>
        <v/>
      </c>
      <c r="AB843" s="79" t="str">
        <f>if($B843="","",if($L843=Dashboard!$C$3,"n/a","Currency:"&amp;$L843&amp;Dashboard!$C$3))</f>
        <v/>
      </c>
      <c r="AC843" s="88" t="str">
        <f t="shared" si="13"/>
        <v/>
      </c>
      <c r="AD843" s="89">
        <f t="shared" si="14"/>
        <v>0</v>
      </c>
      <c r="AE843" s="90">
        <f t="shared" si="15"/>
        <v>0</v>
      </c>
    </row>
    <row r="844">
      <c r="A844" s="1"/>
      <c r="B844" s="404"/>
      <c r="C844" s="405"/>
      <c r="D844" s="405"/>
      <c r="E844" s="405"/>
      <c r="F844" s="406"/>
      <c r="G844" s="44">
        <f t="shared" si="1"/>
        <v>0</v>
      </c>
      <c r="H844" s="93"/>
      <c r="I844" s="92"/>
      <c r="J844" s="95"/>
      <c r="K844" s="1"/>
      <c r="L844" s="50" t="str">
        <f t="array" ref="L844">if($B844="","",index(Setup!$C$52:$C$201,match($D844,Setup!$B$52:$B$201,0),0))</f>
        <v/>
      </c>
      <c r="M844" s="52" t="str">
        <f t="shared" si="2"/>
        <v/>
      </c>
      <c r="N844" s="58">
        <f t="shared" si="3"/>
        <v>0</v>
      </c>
      <c r="O844" s="64" t="str">
        <f t="shared" si="4"/>
        <v/>
      </c>
      <c r="P844" s="64">
        <f t="shared" si="5"/>
        <v>0</v>
      </c>
      <c r="Q844" s="64">
        <f t="shared" si="6"/>
        <v>0</v>
      </c>
      <c r="R844" s="68">
        <f t="shared" si="7"/>
        <v>0</v>
      </c>
      <c r="S844" s="68">
        <f t="shared" si="8"/>
        <v>0</v>
      </c>
      <c r="T844" s="71" t="str">
        <f t="shared" si="9"/>
        <v/>
      </c>
      <c r="U844" s="79" t="str">
        <f t="array" ref="U844">IF($B844="","",IF(INDEX('Your Portfolio Holdings'!$BW$7:$BW$156,match($D844,'Your Portfolio Holdings'!$B$7:$B$156,0),0)&gt;0,PRODUCT(IF(($D$5:$D$2004=$D844)*($C$5:$C$2004="Split")*($B$5:$B$2004&lt;=Dashboard!$C$2)*($B$5:$B$2004&gt;$B844),$J$5:$J$2004,1)),1))</f>
        <v/>
      </c>
      <c r="V844" s="79">
        <f t="shared" si="10"/>
        <v>0</v>
      </c>
      <c r="W844" s="79" t="str">
        <f t="array" ref="W844">IF($B844="","",IF(INDEX('Your Portfolio Holdings'!$BW$7:$BW$156,match($D844,'Your Portfolio Holdings'!$B$7:$B$156,0),0)&gt;0,PRODUCT(IF(($D$5:$D$2004=$D844)*($C$5:$C$2004="Split")*($B$5:$B$2004&lt;=Dashboard!$C$54)*($B$5:$B$2004&gt;$B844),$J$5:$J$2004,1)),1))</f>
        <v/>
      </c>
      <c r="X844" s="79">
        <f t="shared" si="11"/>
        <v>0</v>
      </c>
      <c r="Y844" s="79" t="str">
        <f t="array" ref="Y844">IF($B844="","",IF(INDEX('Your Portfolio Holdings'!$BW$7:$BW$156,match($D844,'Your Portfolio Holdings'!$B$7:$B$156,0),0)&gt;0,PRODUCT(IF(($D$5:$D$2004=$D844)*($C$5:$C$2004="Split")*($B$5:$B$2004&lt;=Dashboard!$C$55)*($B$5:$B$2004&gt;$B844),$J$5:$J$2004,1)),1))</f>
        <v/>
      </c>
      <c r="Z844" s="79">
        <f t="shared" si="12"/>
        <v>0</v>
      </c>
      <c r="AA844" s="79" t="str">
        <f>IF($B843="","",IF(AND($B844&gt;Dashboard!$C$54,$B844&lt;=Dashboard!$C$55,OR($C844="Buy",$C844="Sell",$C844="Dividend",$C844="Return of capital")),MAX(AA$5:AA843)+1,0))</f>
        <v/>
      </c>
      <c r="AB844" s="79" t="str">
        <f>if($B844="","",if($L844=Dashboard!$C$3,"n/a","Currency:"&amp;$L844&amp;Dashboard!$C$3))</f>
        <v/>
      </c>
      <c r="AC844" s="88" t="str">
        <f t="shared" si="13"/>
        <v/>
      </c>
      <c r="AD844" s="89">
        <f t="shared" si="14"/>
        <v>0</v>
      </c>
      <c r="AE844" s="90">
        <f t="shared" si="15"/>
        <v>0</v>
      </c>
    </row>
    <row r="845">
      <c r="A845" s="1"/>
      <c r="B845" s="404"/>
      <c r="C845" s="405"/>
      <c r="D845" s="405"/>
      <c r="E845" s="405"/>
      <c r="F845" s="406"/>
      <c r="G845" s="44">
        <f t="shared" si="1"/>
        <v>0</v>
      </c>
      <c r="H845" s="93"/>
      <c r="I845" s="92"/>
      <c r="J845" s="95"/>
      <c r="K845" s="1"/>
      <c r="L845" s="50" t="str">
        <f t="array" ref="L845">if($B845="","",index(Setup!$C$52:$C$201,match($D845,Setup!$B$52:$B$201,0),0))</f>
        <v/>
      </c>
      <c r="M845" s="52" t="str">
        <f t="shared" si="2"/>
        <v/>
      </c>
      <c r="N845" s="58">
        <f t="shared" si="3"/>
        <v>0</v>
      </c>
      <c r="O845" s="64" t="str">
        <f t="shared" si="4"/>
        <v/>
      </c>
      <c r="P845" s="64">
        <f t="shared" si="5"/>
        <v>0</v>
      </c>
      <c r="Q845" s="64">
        <f t="shared" si="6"/>
        <v>0</v>
      </c>
      <c r="R845" s="68">
        <f t="shared" si="7"/>
        <v>0</v>
      </c>
      <c r="S845" s="68">
        <f t="shared" si="8"/>
        <v>0</v>
      </c>
      <c r="T845" s="71" t="str">
        <f t="shared" si="9"/>
        <v/>
      </c>
      <c r="U845" s="79" t="str">
        <f t="array" ref="U845">IF($B845="","",IF(INDEX('Your Portfolio Holdings'!$BW$7:$BW$156,match($D845,'Your Portfolio Holdings'!$B$7:$B$156,0),0)&gt;0,PRODUCT(IF(($D$5:$D$2004=$D845)*($C$5:$C$2004="Split")*($B$5:$B$2004&lt;=Dashboard!$C$2)*($B$5:$B$2004&gt;$B845),$J$5:$J$2004,1)),1))</f>
        <v/>
      </c>
      <c r="V845" s="79">
        <f t="shared" si="10"/>
        <v>0</v>
      </c>
      <c r="W845" s="79" t="str">
        <f t="array" ref="W845">IF($B845="","",IF(INDEX('Your Portfolio Holdings'!$BW$7:$BW$156,match($D845,'Your Portfolio Holdings'!$B$7:$B$156,0),0)&gt;0,PRODUCT(IF(($D$5:$D$2004=$D845)*($C$5:$C$2004="Split")*($B$5:$B$2004&lt;=Dashboard!$C$54)*($B$5:$B$2004&gt;$B845),$J$5:$J$2004,1)),1))</f>
        <v/>
      </c>
      <c r="X845" s="79">
        <f t="shared" si="11"/>
        <v>0</v>
      </c>
      <c r="Y845" s="79" t="str">
        <f t="array" ref="Y845">IF($B845="","",IF(INDEX('Your Portfolio Holdings'!$BW$7:$BW$156,match($D845,'Your Portfolio Holdings'!$B$7:$B$156,0),0)&gt;0,PRODUCT(IF(($D$5:$D$2004=$D845)*($C$5:$C$2004="Split")*($B$5:$B$2004&lt;=Dashboard!$C$55)*($B$5:$B$2004&gt;$B845),$J$5:$J$2004,1)),1))</f>
        <v/>
      </c>
      <c r="Z845" s="79">
        <f t="shared" si="12"/>
        <v>0</v>
      </c>
      <c r="AA845" s="79" t="str">
        <f>IF($B844="","",IF(AND($B845&gt;Dashboard!$C$54,$B845&lt;=Dashboard!$C$55,OR($C845="Buy",$C845="Sell",$C845="Dividend",$C845="Return of capital")),MAX(AA$5:AA844)+1,0))</f>
        <v/>
      </c>
      <c r="AB845" s="79" t="str">
        <f>if($B845="","",if($L845=Dashboard!$C$3,"n/a","Currency:"&amp;$L845&amp;Dashboard!$C$3))</f>
        <v/>
      </c>
      <c r="AC845" s="88" t="str">
        <f t="shared" si="13"/>
        <v/>
      </c>
      <c r="AD845" s="89">
        <f t="shared" si="14"/>
        <v>0</v>
      </c>
      <c r="AE845" s="90">
        <f t="shared" si="15"/>
        <v>0</v>
      </c>
    </row>
    <row r="846">
      <c r="A846" s="1"/>
      <c r="B846" s="404"/>
      <c r="C846" s="405"/>
      <c r="D846" s="405"/>
      <c r="E846" s="405"/>
      <c r="F846" s="406"/>
      <c r="G846" s="44">
        <f t="shared" si="1"/>
        <v>0</v>
      </c>
      <c r="H846" s="93"/>
      <c r="I846" s="92"/>
      <c r="J846" s="95"/>
      <c r="K846" s="1"/>
      <c r="L846" s="50" t="str">
        <f t="array" ref="L846">if($B846="","",index(Setup!$C$52:$C$201,match($D846,Setup!$B$52:$B$201,0),0))</f>
        <v/>
      </c>
      <c r="M846" s="52" t="str">
        <f t="shared" si="2"/>
        <v/>
      </c>
      <c r="N846" s="58">
        <f t="shared" si="3"/>
        <v>0</v>
      </c>
      <c r="O846" s="64" t="str">
        <f t="shared" si="4"/>
        <v/>
      </c>
      <c r="P846" s="64">
        <f t="shared" si="5"/>
        <v>0</v>
      </c>
      <c r="Q846" s="64">
        <f t="shared" si="6"/>
        <v>0</v>
      </c>
      <c r="R846" s="68">
        <f t="shared" si="7"/>
        <v>0</v>
      </c>
      <c r="S846" s="68">
        <f t="shared" si="8"/>
        <v>0</v>
      </c>
      <c r="T846" s="71" t="str">
        <f t="shared" si="9"/>
        <v/>
      </c>
      <c r="U846" s="79" t="str">
        <f t="array" ref="U846">IF($B846="","",IF(INDEX('Your Portfolio Holdings'!$BW$7:$BW$156,match($D846,'Your Portfolio Holdings'!$B$7:$B$156,0),0)&gt;0,PRODUCT(IF(($D$5:$D$2004=$D846)*($C$5:$C$2004="Split")*($B$5:$B$2004&lt;=Dashboard!$C$2)*($B$5:$B$2004&gt;$B846),$J$5:$J$2004,1)),1))</f>
        <v/>
      </c>
      <c r="V846" s="79">
        <f t="shared" si="10"/>
        <v>0</v>
      </c>
      <c r="W846" s="79" t="str">
        <f t="array" ref="W846">IF($B846="","",IF(INDEX('Your Portfolio Holdings'!$BW$7:$BW$156,match($D846,'Your Portfolio Holdings'!$B$7:$B$156,0),0)&gt;0,PRODUCT(IF(($D$5:$D$2004=$D846)*($C$5:$C$2004="Split")*($B$5:$B$2004&lt;=Dashboard!$C$54)*($B$5:$B$2004&gt;$B846),$J$5:$J$2004,1)),1))</f>
        <v/>
      </c>
      <c r="X846" s="79">
        <f t="shared" si="11"/>
        <v>0</v>
      </c>
      <c r="Y846" s="79" t="str">
        <f t="array" ref="Y846">IF($B846="","",IF(INDEX('Your Portfolio Holdings'!$BW$7:$BW$156,match($D846,'Your Portfolio Holdings'!$B$7:$B$156,0),0)&gt;0,PRODUCT(IF(($D$5:$D$2004=$D846)*($C$5:$C$2004="Split")*($B$5:$B$2004&lt;=Dashboard!$C$55)*($B$5:$B$2004&gt;$B846),$J$5:$J$2004,1)),1))</f>
        <v/>
      </c>
      <c r="Z846" s="79">
        <f t="shared" si="12"/>
        <v>0</v>
      </c>
      <c r="AA846" s="79" t="str">
        <f>IF($B845="","",IF(AND($B846&gt;Dashboard!$C$54,$B846&lt;=Dashboard!$C$55,OR($C846="Buy",$C846="Sell",$C846="Dividend",$C846="Return of capital")),MAX(AA$5:AA845)+1,0))</f>
        <v/>
      </c>
      <c r="AB846" s="79" t="str">
        <f>if($B846="","",if($L846=Dashboard!$C$3,"n/a","Currency:"&amp;$L846&amp;Dashboard!$C$3))</f>
        <v/>
      </c>
      <c r="AC846" s="88" t="str">
        <f t="shared" si="13"/>
        <v/>
      </c>
      <c r="AD846" s="89">
        <f t="shared" si="14"/>
        <v>0</v>
      </c>
      <c r="AE846" s="90">
        <f t="shared" si="15"/>
        <v>0</v>
      </c>
    </row>
    <row r="847">
      <c r="A847" s="1"/>
      <c r="B847" s="404"/>
      <c r="C847" s="405"/>
      <c r="D847" s="405"/>
      <c r="E847" s="405"/>
      <c r="F847" s="406"/>
      <c r="G847" s="44">
        <f t="shared" si="1"/>
        <v>0</v>
      </c>
      <c r="H847" s="93"/>
      <c r="I847" s="92"/>
      <c r="J847" s="95"/>
      <c r="K847" s="1"/>
      <c r="L847" s="50" t="str">
        <f t="array" ref="L847">if($B847="","",index(Setup!$C$52:$C$201,match($D847,Setup!$B$52:$B$201,0),0))</f>
        <v/>
      </c>
      <c r="M847" s="52" t="str">
        <f t="shared" si="2"/>
        <v/>
      </c>
      <c r="N847" s="58">
        <f t="shared" si="3"/>
        <v>0</v>
      </c>
      <c r="O847" s="64" t="str">
        <f t="shared" si="4"/>
        <v/>
      </c>
      <c r="P847" s="64">
        <f t="shared" si="5"/>
        <v>0</v>
      </c>
      <c r="Q847" s="64">
        <f t="shared" si="6"/>
        <v>0</v>
      </c>
      <c r="R847" s="68">
        <f t="shared" si="7"/>
        <v>0</v>
      </c>
      <c r="S847" s="68">
        <f t="shared" si="8"/>
        <v>0</v>
      </c>
      <c r="T847" s="71" t="str">
        <f t="shared" si="9"/>
        <v/>
      </c>
      <c r="U847" s="79" t="str">
        <f t="array" ref="U847">IF($B847="","",IF(INDEX('Your Portfolio Holdings'!$BW$7:$BW$156,match($D847,'Your Portfolio Holdings'!$B$7:$B$156,0),0)&gt;0,PRODUCT(IF(($D$5:$D$2004=$D847)*($C$5:$C$2004="Split")*($B$5:$B$2004&lt;=Dashboard!$C$2)*($B$5:$B$2004&gt;$B847),$J$5:$J$2004,1)),1))</f>
        <v/>
      </c>
      <c r="V847" s="79">
        <f t="shared" si="10"/>
        <v>0</v>
      </c>
      <c r="W847" s="79" t="str">
        <f t="array" ref="W847">IF($B847="","",IF(INDEX('Your Portfolio Holdings'!$BW$7:$BW$156,match($D847,'Your Portfolio Holdings'!$B$7:$B$156,0),0)&gt;0,PRODUCT(IF(($D$5:$D$2004=$D847)*($C$5:$C$2004="Split")*($B$5:$B$2004&lt;=Dashboard!$C$54)*($B$5:$B$2004&gt;$B847),$J$5:$J$2004,1)),1))</f>
        <v/>
      </c>
      <c r="X847" s="79">
        <f t="shared" si="11"/>
        <v>0</v>
      </c>
      <c r="Y847" s="79" t="str">
        <f t="array" ref="Y847">IF($B847="","",IF(INDEX('Your Portfolio Holdings'!$BW$7:$BW$156,match($D847,'Your Portfolio Holdings'!$B$7:$B$156,0),0)&gt;0,PRODUCT(IF(($D$5:$D$2004=$D847)*($C$5:$C$2004="Split")*($B$5:$B$2004&lt;=Dashboard!$C$55)*($B$5:$B$2004&gt;$B847),$J$5:$J$2004,1)),1))</f>
        <v/>
      </c>
      <c r="Z847" s="79">
        <f t="shared" si="12"/>
        <v>0</v>
      </c>
      <c r="AA847" s="79" t="str">
        <f>IF($B846="","",IF(AND($B847&gt;Dashboard!$C$54,$B847&lt;=Dashboard!$C$55,OR($C847="Buy",$C847="Sell",$C847="Dividend",$C847="Return of capital")),MAX(AA$5:AA846)+1,0))</f>
        <v/>
      </c>
      <c r="AB847" s="79" t="str">
        <f>if($B847="","",if($L847=Dashboard!$C$3,"n/a","Currency:"&amp;$L847&amp;Dashboard!$C$3))</f>
        <v/>
      </c>
      <c r="AC847" s="88" t="str">
        <f t="shared" si="13"/>
        <v/>
      </c>
      <c r="AD847" s="89">
        <f t="shared" si="14"/>
        <v>0</v>
      </c>
      <c r="AE847" s="90">
        <f t="shared" si="15"/>
        <v>0</v>
      </c>
    </row>
    <row r="848">
      <c r="A848" s="1"/>
      <c r="B848" s="404"/>
      <c r="C848" s="405"/>
      <c r="D848" s="405"/>
      <c r="E848" s="405"/>
      <c r="F848" s="406"/>
      <c r="G848" s="44">
        <f t="shared" si="1"/>
        <v>0</v>
      </c>
      <c r="H848" s="93"/>
      <c r="I848" s="92"/>
      <c r="J848" s="95"/>
      <c r="K848" s="1"/>
      <c r="L848" s="50" t="str">
        <f t="array" ref="L848">if($B848="","",index(Setup!$C$52:$C$201,match($D848,Setup!$B$52:$B$201,0),0))</f>
        <v/>
      </c>
      <c r="M848" s="52" t="str">
        <f t="shared" si="2"/>
        <v/>
      </c>
      <c r="N848" s="58">
        <f t="shared" si="3"/>
        <v>0</v>
      </c>
      <c r="O848" s="64" t="str">
        <f t="shared" si="4"/>
        <v/>
      </c>
      <c r="P848" s="64">
        <f t="shared" si="5"/>
        <v>0</v>
      </c>
      <c r="Q848" s="64">
        <f t="shared" si="6"/>
        <v>0</v>
      </c>
      <c r="R848" s="68">
        <f t="shared" si="7"/>
        <v>0</v>
      </c>
      <c r="S848" s="68">
        <f t="shared" si="8"/>
        <v>0</v>
      </c>
      <c r="T848" s="71" t="str">
        <f t="shared" si="9"/>
        <v/>
      </c>
      <c r="U848" s="79" t="str">
        <f t="array" ref="U848">IF($B848="","",IF(INDEX('Your Portfolio Holdings'!$BW$7:$BW$156,match($D848,'Your Portfolio Holdings'!$B$7:$B$156,0),0)&gt;0,PRODUCT(IF(($D$5:$D$2004=$D848)*($C$5:$C$2004="Split")*($B$5:$B$2004&lt;=Dashboard!$C$2)*($B$5:$B$2004&gt;$B848),$J$5:$J$2004,1)),1))</f>
        <v/>
      </c>
      <c r="V848" s="79">
        <f t="shared" si="10"/>
        <v>0</v>
      </c>
      <c r="W848" s="79" t="str">
        <f t="array" ref="W848">IF($B848="","",IF(INDEX('Your Portfolio Holdings'!$BW$7:$BW$156,match($D848,'Your Portfolio Holdings'!$B$7:$B$156,0),0)&gt;0,PRODUCT(IF(($D$5:$D$2004=$D848)*($C$5:$C$2004="Split")*($B$5:$B$2004&lt;=Dashboard!$C$54)*($B$5:$B$2004&gt;$B848),$J$5:$J$2004,1)),1))</f>
        <v/>
      </c>
      <c r="X848" s="79">
        <f t="shared" si="11"/>
        <v>0</v>
      </c>
      <c r="Y848" s="79" t="str">
        <f t="array" ref="Y848">IF($B848="","",IF(INDEX('Your Portfolio Holdings'!$BW$7:$BW$156,match($D848,'Your Portfolio Holdings'!$B$7:$B$156,0),0)&gt;0,PRODUCT(IF(($D$5:$D$2004=$D848)*($C$5:$C$2004="Split")*($B$5:$B$2004&lt;=Dashboard!$C$55)*($B$5:$B$2004&gt;$B848),$J$5:$J$2004,1)),1))</f>
        <v/>
      </c>
      <c r="Z848" s="79">
        <f t="shared" si="12"/>
        <v>0</v>
      </c>
      <c r="AA848" s="79" t="str">
        <f>IF($B847="","",IF(AND($B848&gt;Dashboard!$C$54,$B848&lt;=Dashboard!$C$55,OR($C848="Buy",$C848="Sell",$C848="Dividend",$C848="Return of capital")),MAX(AA$5:AA847)+1,0))</f>
        <v/>
      </c>
      <c r="AB848" s="79" t="str">
        <f>if($B848="","",if($L848=Dashboard!$C$3,"n/a","Currency:"&amp;$L848&amp;Dashboard!$C$3))</f>
        <v/>
      </c>
      <c r="AC848" s="88" t="str">
        <f t="shared" si="13"/>
        <v/>
      </c>
      <c r="AD848" s="89">
        <f t="shared" si="14"/>
        <v>0</v>
      </c>
      <c r="AE848" s="90">
        <f t="shared" si="15"/>
        <v>0</v>
      </c>
    </row>
    <row r="849">
      <c r="A849" s="1"/>
      <c r="B849" s="404"/>
      <c r="C849" s="405"/>
      <c r="D849" s="405"/>
      <c r="E849" s="405"/>
      <c r="F849" s="406"/>
      <c r="G849" s="44">
        <f t="shared" si="1"/>
        <v>0</v>
      </c>
      <c r="H849" s="93"/>
      <c r="I849" s="92"/>
      <c r="J849" s="95"/>
      <c r="K849" s="1"/>
      <c r="L849" s="50" t="str">
        <f t="array" ref="L849">if($B849="","",index(Setup!$C$52:$C$201,match($D849,Setup!$B$52:$B$201,0),0))</f>
        <v/>
      </c>
      <c r="M849" s="52" t="str">
        <f t="shared" si="2"/>
        <v/>
      </c>
      <c r="N849" s="58">
        <f t="shared" si="3"/>
        <v>0</v>
      </c>
      <c r="O849" s="64" t="str">
        <f t="shared" si="4"/>
        <v/>
      </c>
      <c r="P849" s="64">
        <f t="shared" si="5"/>
        <v>0</v>
      </c>
      <c r="Q849" s="64">
        <f t="shared" si="6"/>
        <v>0</v>
      </c>
      <c r="R849" s="68">
        <f t="shared" si="7"/>
        <v>0</v>
      </c>
      <c r="S849" s="68">
        <f t="shared" si="8"/>
        <v>0</v>
      </c>
      <c r="T849" s="71" t="str">
        <f t="shared" si="9"/>
        <v/>
      </c>
      <c r="U849" s="79" t="str">
        <f t="array" ref="U849">IF($B849="","",IF(INDEX('Your Portfolio Holdings'!$BW$7:$BW$156,match($D849,'Your Portfolio Holdings'!$B$7:$B$156,0),0)&gt;0,PRODUCT(IF(($D$5:$D$2004=$D849)*($C$5:$C$2004="Split")*($B$5:$B$2004&lt;=Dashboard!$C$2)*($B$5:$B$2004&gt;$B849),$J$5:$J$2004,1)),1))</f>
        <v/>
      </c>
      <c r="V849" s="79">
        <f t="shared" si="10"/>
        <v>0</v>
      </c>
      <c r="W849" s="79" t="str">
        <f t="array" ref="W849">IF($B849="","",IF(INDEX('Your Portfolio Holdings'!$BW$7:$BW$156,match($D849,'Your Portfolio Holdings'!$B$7:$B$156,0),0)&gt;0,PRODUCT(IF(($D$5:$D$2004=$D849)*($C$5:$C$2004="Split")*($B$5:$B$2004&lt;=Dashboard!$C$54)*($B$5:$B$2004&gt;$B849),$J$5:$J$2004,1)),1))</f>
        <v/>
      </c>
      <c r="X849" s="79">
        <f t="shared" si="11"/>
        <v>0</v>
      </c>
      <c r="Y849" s="79" t="str">
        <f t="array" ref="Y849">IF($B849="","",IF(INDEX('Your Portfolio Holdings'!$BW$7:$BW$156,match($D849,'Your Portfolio Holdings'!$B$7:$B$156,0),0)&gt;0,PRODUCT(IF(($D$5:$D$2004=$D849)*($C$5:$C$2004="Split")*($B$5:$B$2004&lt;=Dashboard!$C$55)*($B$5:$B$2004&gt;$B849),$J$5:$J$2004,1)),1))</f>
        <v/>
      </c>
      <c r="Z849" s="79">
        <f t="shared" si="12"/>
        <v>0</v>
      </c>
      <c r="AA849" s="79" t="str">
        <f>IF($B848="","",IF(AND($B849&gt;Dashboard!$C$54,$B849&lt;=Dashboard!$C$55,OR($C849="Buy",$C849="Sell",$C849="Dividend",$C849="Return of capital")),MAX(AA$5:AA848)+1,0))</f>
        <v/>
      </c>
      <c r="AB849" s="79" t="str">
        <f>if($B849="","",if($L849=Dashboard!$C$3,"n/a","Currency:"&amp;$L849&amp;Dashboard!$C$3))</f>
        <v/>
      </c>
      <c r="AC849" s="88" t="str">
        <f t="shared" si="13"/>
        <v/>
      </c>
      <c r="AD849" s="89">
        <f t="shared" si="14"/>
        <v>0</v>
      </c>
      <c r="AE849" s="90">
        <f t="shared" si="15"/>
        <v>0</v>
      </c>
    </row>
    <row r="850">
      <c r="A850" s="1"/>
      <c r="B850" s="404"/>
      <c r="C850" s="405"/>
      <c r="D850" s="405"/>
      <c r="E850" s="405"/>
      <c r="F850" s="406"/>
      <c r="G850" s="44">
        <f t="shared" si="1"/>
        <v>0</v>
      </c>
      <c r="H850" s="93"/>
      <c r="I850" s="92"/>
      <c r="J850" s="95"/>
      <c r="K850" s="1"/>
      <c r="L850" s="50" t="str">
        <f t="array" ref="L850">if($B850="","",index(Setup!$C$52:$C$201,match($D850,Setup!$B$52:$B$201,0),0))</f>
        <v/>
      </c>
      <c r="M850" s="52" t="str">
        <f t="shared" si="2"/>
        <v/>
      </c>
      <c r="N850" s="58">
        <f t="shared" si="3"/>
        <v>0</v>
      </c>
      <c r="O850" s="64" t="str">
        <f t="shared" si="4"/>
        <v/>
      </c>
      <c r="P850" s="64">
        <f t="shared" si="5"/>
        <v>0</v>
      </c>
      <c r="Q850" s="64">
        <f t="shared" si="6"/>
        <v>0</v>
      </c>
      <c r="R850" s="68">
        <f t="shared" si="7"/>
        <v>0</v>
      </c>
      <c r="S850" s="68">
        <f t="shared" si="8"/>
        <v>0</v>
      </c>
      <c r="T850" s="71" t="str">
        <f t="shared" si="9"/>
        <v/>
      </c>
      <c r="U850" s="79" t="str">
        <f t="array" ref="U850">IF($B850="","",IF(INDEX('Your Portfolio Holdings'!$BW$7:$BW$156,match($D850,'Your Portfolio Holdings'!$B$7:$B$156,0),0)&gt;0,PRODUCT(IF(($D$5:$D$2004=$D850)*($C$5:$C$2004="Split")*($B$5:$B$2004&lt;=Dashboard!$C$2)*($B$5:$B$2004&gt;$B850),$J$5:$J$2004,1)),1))</f>
        <v/>
      </c>
      <c r="V850" s="79">
        <f t="shared" si="10"/>
        <v>0</v>
      </c>
      <c r="W850" s="79" t="str">
        <f t="array" ref="W850">IF($B850="","",IF(INDEX('Your Portfolio Holdings'!$BW$7:$BW$156,match($D850,'Your Portfolio Holdings'!$B$7:$B$156,0),0)&gt;0,PRODUCT(IF(($D$5:$D$2004=$D850)*($C$5:$C$2004="Split")*($B$5:$B$2004&lt;=Dashboard!$C$54)*($B$5:$B$2004&gt;$B850),$J$5:$J$2004,1)),1))</f>
        <v/>
      </c>
      <c r="X850" s="79">
        <f t="shared" si="11"/>
        <v>0</v>
      </c>
      <c r="Y850" s="79" t="str">
        <f t="array" ref="Y850">IF($B850="","",IF(INDEX('Your Portfolio Holdings'!$BW$7:$BW$156,match($D850,'Your Portfolio Holdings'!$B$7:$B$156,0),0)&gt;0,PRODUCT(IF(($D$5:$D$2004=$D850)*($C$5:$C$2004="Split")*($B$5:$B$2004&lt;=Dashboard!$C$55)*($B$5:$B$2004&gt;$B850),$J$5:$J$2004,1)),1))</f>
        <v/>
      </c>
      <c r="Z850" s="79">
        <f t="shared" si="12"/>
        <v>0</v>
      </c>
      <c r="AA850" s="79" t="str">
        <f>IF($B849="","",IF(AND($B850&gt;Dashboard!$C$54,$B850&lt;=Dashboard!$C$55,OR($C850="Buy",$C850="Sell",$C850="Dividend",$C850="Return of capital")),MAX(AA$5:AA849)+1,0))</f>
        <v/>
      </c>
      <c r="AB850" s="79" t="str">
        <f>if($B850="","",if($L850=Dashboard!$C$3,"n/a","Currency:"&amp;$L850&amp;Dashboard!$C$3))</f>
        <v/>
      </c>
      <c r="AC850" s="88" t="str">
        <f t="shared" si="13"/>
        <v/>
      </c>
      <c r="AD850" s="89">
        <f t="shared" si="14"/>
        <v>0</v>
      </c>
      <c r="AE850" s="90">
        <f t="shared" si="15"/>
        <v>0</v>
      </c>
    </row>
    <row r="851">
      <c r="A851" s="1"/>
      <c r="B851" s="404"/>
      <c r="C851" s="405"/>
      <c r="D851" s="405"/>
      <c r="E851" s="405"/>
      <c r="F851" s="406"/>
      <c r="G851" s="44">
        <f t="shared" si="1"/>
        <v>0</v>
      </c>
      <c r="H851" s="93"/>
      <c r="I851" s="92"/>
      <c r="J851" s="95"/>
      <c r="K851" s="1"/>
      <c r="L851" s="50" t="str">
        <f t="array" ref="L851">if($B851="","",index(Setup!$C$52:$C$201,match($D851,Setup!$B$52:$B$201,0),0))</f>
        <v/>
      </c>
      <c r="M851" s="52" t="str">
        <f t="shared" si="2"/>
        <v/>
      </c>
      <c r="N851" s="58">
        <f t="shared" si="3"/>
        <v>0</v>
      </c>
      <c r="O851" s="64" t="str">
        <f t="shared" si="4"/>
        <v/>
      </c>
      <c r="P851" s="64">
        <f t="shared" si="5"/>
        <v>0</v>
      </c>
      <c r="Q851" s="64">
        <f t="shared" si="6"/>
        <v>0</v>
      </c>
      <c r="R851" s="68">
        <f t="shared" si="7"/>
        <v>0</v>
      </c>
      <c r="S851" s="68">
        <f t="shared" si="8"/>
        <v>0</v>
      </c>
      <c r="T851" s="71" t="str">
        <f t="shared" si="9"/>
        <v/>
      </c>
      <c r="U851" s="79" t="str">
        <f t="array" ref="U851">IF($B851="","",IF(INDEX('Your Portfolio Holdings'!$BW$7:$BW$156,match($D851,'Your Portfolio Holdings'!$B$7:$B$156,0),0)&gt;0,PRODUCT(IF(($D$5:$D$2004=$D851)*($C$5:$C$2004="Split")*($B$5:$B$2004&lt;=Dashboard!$C$2)*($B$5:$B$2004&gt;$B851),$J$5:$J$2004,1)),1))</f>
        <v/>
      </c>
      <c r="V851" s="79">
        <f t="shared" si="10"/>
        <v>0</v>
      </c>
      <c r="W851" s="79" t="str">
        <f t="array" ref="W851">IF($B851="","",IF(INDEX('Your Portfolio Holdings'!$BW$7:$BW$156,match($D851,'Your Portfolio Holdings'!$B$7:$B$156,0),0)&gt;0,PRODUCT(IF(($D$5:$D$2004=$D851)*($C$5:$C$2004="Split")*($B$5:$B$2004&lt;=Dashboard!$C$54)*($B$5:$B$2004&gt;$B851),$J$5:$J$2004,1)),1))</f>
        <v/>
      </c>
      <c r="X851" s="79">
        <f t="shared" si="11"/>
        <v>0</v>
      </c>
      <c r="Y851" s="79" t="str">
        <f t="array" ref="Y851">IF($B851="","",IF(INDEX('Your Portfolio Holdings'!$BW$7:$BW$156,match($D851,'Your Portfolio Holdings'!$B$7:$B$156,0),0)&gt;0,PRODUCT(IF(($D$5:$D$2004=$D851)*($C$5:$C$2004="Split")*($B$5:$B$2004&lt;=Dashboard!$C$55)*($B$5:$B$2004&gt;$B851),$J$5:$J$2004,1)),1))</f>
        <v/>
      </c>
      <c r="Z851" s="79">
        <f t="shared" si="12"/>
        <v>0</v>
      </c>
      <c r="AA851" s="79" t="str">
        <f>IF($B850="","",IF(AND($B851&gt;Dashboard!$C$54,$B851&lt;=Dashboard!$C$55,OR($C851="Buy",$C851="Sell",$C851="Dividend",$C851="Return of capital")),MAX(AA$5:AA850)+1,0))</f>
        <v/>
      </c>
      <c r="AB851" s="79" t="str">
        <f>if($B851="","",if($L851=Dashboard!$C$3,"n/a","Currency:"&amp;$L851&amp;Dashboard!$C$3))</f>
        <v/>
      </c>
      <c r="AC851" s="88" t="str">
        <f t="shared" si="13"/>
        <v/>
      </c>
      <c r="AD851" s="89">
        <f t="shared" si="14"/>
        <v>0</v>
      </c>
      <c r="AE851" s="90">
        <f t="shared" si="15"/>
        <v>0</v>
      </c>
    </row>
    <row r="852">
      <c r="A852" s="1"/>
      <c r="B852" s="404"/>
      <c r="C852" s="405"/>
      <c r="D852" s="405"/>
      <c r="E852" s="405"/>
      <c r="F852" s="406"/>
      <c r="G852" s="44">
        <f t="shared" si="1"/>
        <v>0</v>
      </c>
      <c r="H852" s="93"/>
      <c r="I852" s="92"/>
      <c r="J852" s="95"/>
      <c r="K852" s="1"/>
      <c r="L852" s="50" t="str">
        <f t="array" ref="L852">if($B852="","",index(Setup!$C$52:$C$201,match($D852,Setup!$B$52:$B$201,0),0))</f>
        <v/>
      </c>
      <c r="M852" s="52" t="str">
        <f t="shared" si="2"/>
        <v/>
      </c>
      <c r="N852" s="58">
        <f t="shared" si="3"/>
        <v>0</v>
      </c>
      <c r="O852" s="64" t="str">
        <f t="shared" si="4"/>
        <v/>
      </c>
      <c r="P852" s="64">
        <f t="shared" si="5"/>
        <v>0</v>
      </c>
      <c r="Q852" s="64">
        <f t="shared" si="6"/>
        <v>0</v>
      </c>
      <c r="R852" s="68">
        <f t="shared" si="7"/>
        <v>0</v>
      </c>
      <c r="S852" s="68">
        <f t="shared" si="8"/>
        <v>0</v>
      </c>
      <c r="T852" s="71" t="str">
        <f t="shared" si="9"/>
        <v/>
      </c>
      <c r="U852" s="79" t="str">
        <f t="array" ref="U852">IF($B852="","",IF(INDEX('Your Portfolio Holdings'!$BW$7:$BW$156,match($D852,'Your Portfolio Holdings'!$B$7:$B$156,0),0)&gt;0,PRODUCT(IF(($D$5:$D$2004=$D852)*($C$5:$C$2004="Split")*($B$5:$B$2004&lt;=Dashboard!$C$2)*($B$5:$B$2004&gt;$B852),$J$5:$J$2004,1)),1))</f>
        <v/>
      </c>
      <c r="V852" s="79">
        <f t="shared" si="10"/>
        <v>0</v>
      </c>
      <c r="W852" s="79" t="str">
        <f t="array" ref="W852">IF($B852="","",IF(INDEX('Your Portfolio Holdings'!$BW$7:$BW$156,match($D852,'Your Portfolio Holdings'!$B$7:$B$156,0),0)&gt;0,PRODUCT(IF(($D$5:$D$2004=$D852)*($C$5:$C$2004="Split")*($B$5:$B$2004&lt;=Dashboard!$C$54)*($B$5:$B$2004&gt;$B852),$J$5:$J$2004,1)),1))</f>
        <v/>
      </c>
      <c r="X852" s="79">
        <f t="shared" si="11"/>
        <v>0</v>
      </c>
      <c r="Y852" s="79" t="str">
        <f t="array" ref="Y852">IF($B852="","",IF(INDEX('Your Portfolio Holdings'!$BW$7:$BW$156,match($D852,'Your Portfolio Holdings'!$B$7:$B$156,0),0)&gt;0,PRODUCT(IF(($D$5:$D$2004=$D852)*($C$5:$C$2004="Split")*($B$5:$B$2004&lt;=Dashboard!$C$55)*($B$5:$B$2004&gt;$B852),$J$5:$J$2004,1)),1))</f>
        <v/>
      </c>
      <c r="Z852" s="79">
        <f t="shared" si="12"/>
        <v>0</v>
      </c>
      <c r="AA852" s="79" t="str">
        <f>IF($B851="","",IF(AND($B852&gt;Dashboard!$C$54,$B852&lt;=Dashboard!$C$55,OR($C852="Buy",$C852="Sell",$C852="Dividend",$C852="Return of capital")),MAX(AA$5:AA851)+1,0))</f>
        <v/>
      </c>
      <c r="AB852" s="79" t="str">
        <f>if($B852="","",if($L852=Dashboard!$C$3,"n/a","Currency:"&amp;$L852&amp;Dashboard!$C$3))</f>
        <v/>
      </c>
      <c r="AC852" s="88" t="str">
        <f t="shared" si="13"/>
        <v/>
      </c>
      <c r="AD852" s="89">
        <f t="shared" si="14"/>
        <v>0</v>
      </c>
      <c r="AE852" s="90">
        <f t="shared" si="15"/>
        <v>0</v>
      </c>
    </row>
    <row r="853">
      <c r="A853" s="1"/>
      <c r="B853" s="404"/>
      <c r="C853" s="405"/>
      <c r="D853" s="405"/>
      <c r="E853" s="405"/>
      <c r="F853" s="406"/>
      <c r="G853" s="44">
        <f t="shared" si="1"/>
        <v>0</v>
      </c>
      <c r="H853" s="93"/>
      <c r="I853" s="92"/>
      <c r="J853" s="95"/>
      <c r="K853" s="1"/>
      <c r="L853" s="50" t="str">
        <f t="array" ref="L853">if($B853="","",index(Setup!$C$52:$C$201,match($D853,Setup!$B$52:$B$201,0),0))</f>
        <v/>
      </c>
      <c r="M853" s="52" t="str">
        <f t="shared" si="2"/>
        <v/>
      </c>
      <c r="N853" s="58">
        <f t="shared" si="3"/>
        <v>0</v>
      </c>
      <c r="O853" s="64" t="str">
        <f t="shared" si="4"/>
        <v/>
      </c>
      <c r="P853" s="64">
        <f t="shared" si="5"/>
        <v>0</v>
      </c>
      <c r="Q853" s="64">
        <f t="shared" si="6"/>
        <v>0</v>
      </c>
      <c r="R853" s="68">
        <f t="shared" si="7"/>
        <v>0</v>
      </c>
      <c r="S853" s="68">
        <f t="shared" si="8"/>
        <v>0</v>
      </c>
      <c r="T853" s="71" t="str">
        <f t="shared" si="9"/>
        <v/>
      </c>
      <c r="U853" s="79" t="str">
        <f t="array" ref="U853">IF($B853="","",IF(INDEX('Your Portfolio Holdings'!$BW$7:$BW$156,match($D853,'Your Portfolio Holdings'!$B$7:$B$156,0),0)&gt;0,PRODUCT(IF(($D$5:$D$2004=$D853)*($C$5:$C$2004="Split")*($B$5:$B$2004&lt;=Dashboard!$C$2)*($B$5:$B$2004&gt;$B853),$J$5:$J$2004,1)),1))</f>
        <v/>
      </c>
      <c r="V853" s="79">
        <f t="shared" si="10"/>
        <v>0</v>
      </c>
      <c r="W853" s="79" t="str">
        <f t="array" ref="W853">IF($B853="","",IF(INDEX('Your Portfolio Holdings'!$BW$7:$BW$156,match($D853,'Your Portfolio Holdings'!$B$7:$B$156,0),0)&gt;0,PRODUCT(IF(($D$5:$D$2004=$D853)*($C$5:$C$2004="Split")*($B$5:$B$2004&lt;=Dashboard!$C$54)*($B$5:$B$2004&gt;$B853),$J$5:$J$2004,1)),1))</f>
        <v/>
      </c>
      <c r="X853" s="79">
        <f t="shared" si="11"/>
        <v>0</v>
      </c>
      <c r="Y853" s="79" t="str">
        <f t="array" ref="Y853">IF($B853="","",IF(INDEX('Your Portfolio Holdings'!$BW$7:$BW$156,match($D853,'Your Portfolio Holdings'!$B$7:$B$156,0),0)&gt;0,PRODUCT(IF(($D$5:$D$2004=$D853)*($C$5:$C$2004="Split")*($B$5:$B$2004&lt;=Dashboard!$C$55)*($B$5:$B$2004&gt;$B853),$J$5:$J$2004,1)),1))</f>
        <v/>
      </c>
      <c r="Z853" s="79">
        <f t="shared" si="12"/>
        <v>0</v>
      </c>
      <c r="AA853" s="79" t="str">
        <f>IF($B852="","",IF(AND($B853&gt;Dashboard!$C$54,$B853&lt;=Dashboard!$C$55,OR($C853="Buy",$C853="Sell",$C853="Dividend",$C853="Return of capital")),MAX(AA$5:AA852)+1,0))</f>
        <v/>
      </c>
      <c r="AB853" s="79" t="str">
        <f>if($B853="","",if($L853=Dashboard!$C$3,"n/a","Currency:"&amp;$L853&amp;Dashboard!$C$3))</f>
        <v/>
      </c>
      <c r="AC853" s="88" t="str">
        <f t="shared" si="13"/>
        <v/>
      </c>
      <c r="AD853" s="89">
        <f t="shared" si="14"/>
        <v>0</v>
      </c>
      <c r="AE853" s="90">
        <f t="shared" si="15"/>
        <v>0</v>
      </c>
    </row>
    <row r="854">
      <c r="A854" s="1"/>
      <c r="B854" s="404"/>
      <c r="C854" s="405"/>
      <c r="D854" s="405"/>
      <c r="E854" s="405"/>
      <c r="F854" s="406"/>
      <c r="G854" s="44">
        <f t="shared" si="1"/>
        <v>0</v>
      </c>
      <c r="H854" s="93"/>
      <c r="I854" s="92"/>
      <c r="J854" s="95"/>
      <c r="K854" s="1"/>
      <c r="L854" s="50" t="str">
        <f t="array" ref="L854">if($B854="","",index(Setup!$C$52:$C$201,match($D854,Setup!$B$52:$B$201,0),0))</f>
        <v/>
      </c>
      <c r="M854" s="52" t="str">
        <f t="shared" si="2"/>
        <v/>
      </c>
      <c r="N854" s="58">
        <f t="shared" si="3"/>
        <v>0</v>
      </c>
      <c r="O854" s="64" t="str">
        <f t="shared" si="4"/>
        <v/>
      </c>
      <c r="P854" s="64">
        <f t="shared" si="5"/>
        <v>0</v>
      </c>
      <c r="Q854" s="64">
        <f t="shared" si="6"/>
        <v>0</v>
      </c>
      <c r="R854" s="68">
        <f t="shared" si="7"/>
        <v>0</v>
      </c>
      <c r="S854" s="68">
        <f t="shared" si="8"/>
        <v>0</v>
      </c>
      <c r="T854" s="71" t="str">
        <f t="shared" si="9"/>
        <v/>
      </c>
      <c r="U854" s="79" t="str">
        <f t="array" ref="U854">IF($B854="","",IF(INDEX('Your Portfolio Holdings'!$BW$7:$BW$156,match($D854,'Your Portfolio Holdings'!$B$7:$B$156,0),0)&gt;0,PRODUCT(IF(($D$5:$D$2004=$D854)*($C$5:$C$2004="Split")*($B$5:$B$2004&lt;=Dashboard!$C$2)*($B$5:$B$2004&gt;$B854),$J$5:$J$2004,1)),1))</f>
        <v/>
      </c>
      <c r="V854" s="79">
        <f t="shared" si="10"/>
        <v>0</v>
      </c>
      <c r="W854" s="79" t="str">
        <f t="array" ref="W854">IF($B854="","",IF(INDEX('Your Portfolio Holdings'!$BW$7:$BW$156,match($D854,'Your Portfolio Holdings'!$B$7:$B$156,0),0)&gt;0,PRODUCT(IF(($D$5:$D$2004=$D854)*($C$5:$C$2004="Split")*($B$5:$B$2004&lt;=Dashboard!$C$54)*($B$5:$B$2004&gt;$B854),$J$5:$J$2004,1)),1))</f>
        <v/>
      </c>
      <c r="X854" s="79">
        <f t="shared" si="11"/>
        <v>0</v>
      </c>
      <c r="Y854" s="79" t="str">
        <f t="array" ref="Y854">IF($B854="","",IF(INDEX('Your Portfolio Holdings'!$BW$7:$BW$156,match($D854,'Your Portfolio Holdings'!$B$7:$B$156,0),0)&gt;0,PRODUCT(IF(($D$5:$D$2004=$D854)*($C$5:$C$2004="Split")*($B$5:$B$2004&lt;=Dashboard!$C$55)*($B$5:$B$2004&gt;$B854),$J$5:$J$2004,1)),1))</f>
        <v/>
      </c>
      <c r="Z854" s="79">
        <f t="shared" si="12"/>
        <v>0</v>
      </c>
      <c r="AA854" s="79" t="str">
        <f>IF($B853="","",IF(AND($B854&gt;Dashboard!$C$54,$B854&lt;=Dashboard!$C$55,OR($C854="Buy",$C854="Sell",$C854="Dividend",$C854="Return of capital")),MAX(AA$5:AA853)+1,0))</f>
        <v/>
      </c>
      <c r="AB854" s="79" t="str">
        <f>if($B854="","",if($L854=Dashboard!$C$3,"n/a","Currency:"&amp;$L854&amp;Dashboard!$C$3))</f>
        <v/>
      </c>
      <c r="AC854" s="88" t="str">
        <f t="shared" si="13"/>
        <v/>
      </c>
      <c r="AD854" s="89">
        <f t="shared" si="14"/>
        <v>0</v>
      </c>
      <c r="AE854" s="90">
        <f t="shared" si="15"/>
        <v>0</v>
      </c>
    </row>
    <row r="855">
      <c r="A855" s="1"/>
      <c r="B855" s="404"/>
      <c r="C855" s="405"/>
      <c r="D855" s="405"/>
      <c r="E855" s="405"/>
      <c r="F855" s="406"/>
      <c r="G855" s="44">
        <f t="shared" si="1"/>
        <v>0</v>
      </c>
      <c r="H855" s="93"/>
      <c r="I855" s="92"/>
      <c r="J855" s="95"/>
      <c r="K855" s="1"/>
      <c r="L855" s="50" t="str">
        <f t="array" ref="L855">if($B855="","",index(Setup!$C$52:$C$201,match($D855,Setup!$B$52:$B$201,0),0))</f>
        <v/>
      </c>
      <c r="M855" s="52" t="str">
        <f t="shared" si="2"/>
        <v/>
      </c>
      <c r="N855" s="58">
        <f t="shared" si="3"/>
        <v>0</v>
      </c>
      <c r="O855" s="64" t="str">
        <f t="shared" si="4"/>
        <v/>
      </c>
      <c r="P855" s="64">
        <f t="shared" si="5"/>
        <v>0</v>
      </c>
      <c r="Q855" s="64">
        <f t="shared" si="6"/>
        <v>0</v>
      </c>
      <c r="R855" s="68">
        <f t="shared" si="7"/>
        <v>0</v>
      </c>
      <c r="S855" s="68">
        <f t="shared" si="8"/>
        <v>0</v>
      </c>
      <c r="T855" s="71" t="str">
        <f t="shared" si="9"/>
        <v/>
      </c>
      <c r="U855" s="79" t="str">
        <f t="array" ref="U855">IF($B855="","",IF(INDEX('Your Portfolio Holdings'!$BW$7:$BW$156,match($D855,'Your Portfolio Holdings'!$B$7:$B$156,0),0)&gt;0,PRODUCT(IF(($D$5:$D$2004=$D855)*($C$5:$C$2004="Split")*($B$5:$B$2004&lt;=Dashboard!$C$2)*($B$5:$B$2004&gt;$B855),$J$5:$J$2004,1)),1))</f>
        <v/>
      </c>
      <c r="V855" s="79">
        <f t="shared" si="10"/>
        <v>0</v>
      </c>
      <c r="W855" s="79" t="str">
        <f t="array" ref="W855">IF($B855="","",IF(INDEX('Your Portfolio Holdings'!$BW$7:$BW$156,match($D855,'Your Portfolio Holdings'!$B$7:$B$156,0),0)&gt;0,PRODUCT(IF(($D$5:$D$2004=$D855)*($C$5:$C$2004="Split")*($B$5:$B$2004&lt;=Dashboard!$C$54)*($B$5:$B$2004&gt;$B855),$J$5:$J$2004,1)),1))</f>
        <v/>
      </c>
      <c r="X855" s="79">
        <f t="shared" si="11"/>
        <v>0</v>
      </c>
      <c r="Y855" s="79" t="str">
        <f t="array" ref="Y855">IF($B855="","",IF(INDEX('Your Portfolio Holdings'!$BW$7:$BW$156,match($D855,'Your Portfolio Holdings'!$B$7:$B$156,0),0)&gt;0,PRODUCT(IF(($D$5:$D$2004=$D855)*($C$5:$C$2004="Split")*($B$5:$B$2004&lt;=Dashboard!$C$55)*($B$5:$B$2004&gt;$B855),$J$5:$J$2004,1)),1))</f>
        <v/>
      </c>
      <c r="Z855" s="79">
        <f t="shared" si="12"/>
        <v>0</v>
      </c>
      <c r="AA855" s="79" t="str">
        <f>IF($B854="","",IF(AND($B855&gt;Dashboard!$C$54,$B855&lt;=Dashboard!$C$55,OR($C855="Buy",$C855="Sell",$C855="Dividend",$C855="Return of capital")),MAX(AA$5:AA854)+1,0))</f>
        <v/>
      </c>
      <c r="AB855" s="79" t="str">
        <f>if($B855="","",if($L855=Dashboard!$C$3,"n/a","Currency:"&amp;$L855&amp;Dashboard!$C$3))</f>
        <v/>
      </c>
      <c r="AC855" s="88" t="str">
        <f t="shared" si="13"/>
        <v/>
      </c>
      <c r="AD855" s="89">
        <f t="shared" si="14"/>
        <v>0</v>
      </c>
      <c r="AE855" s="90">
        <f t="shared" si="15"/>
        <v>0</v>
      </c>
    </row>
    <row r="856">
      <c r="A856" s="1"/>
      <c r="B856" s="404"/>
      <c r="C856" s="405"/>
      <c r="D856" s="405"/>
      <c r="E856" s="405"/>
      <c r="F856" s="406"/>
      <c r="G856" s="44">
        <f t="shared" si="1"/>
        <v>0</v>
      </c>
      <c r="H856" s="93"/>
      <c r="I856" s="92"/>
      <c r="J856" s="95"/>
      <c r="K856" s="1"/>
      <c r="L856" s="50" t="str">
        <f t="array" ref="L856">if($B856="","",index(Setup!$C$52:$C$201,match($D856,Setup!$B$52:$B$201,0),0))</f>
        <v/>
      </c>
      <c r="M856" s="52" t="str">
        <f t="shared" si="2"/>
        <v/>
      </c>
      <c r="N856" s="58">
        <f t="shared" si="3"/>
        <v>0</v>
      </c>
      <c r="O856" s="64" t="str">
        <f t="shared" si="4"/>
        <v/>
      </c>
      <c r="P856" s="64">
        <f t="shared" si="5"/>
        <v>0</v>
      </c>
      <c r="Q856" s="64">
        <f t="shared" si="6"/>
        <v>0</v>
      </c>
      <c r="R856" s="68">
        <f t="shared" si="7"/>
        <v>0</v>
      </c>
      <c r="S856" s="68">
        <f t="shared" si="8"/>
        <v>0</v>
      </c>
      <c r="T856" s="71" t="str">
        <f t="shared" si="9"/>
        <v/>
      </c>
      <c r="U856" s="79" t="str">
        <f t="array" ref="U856">IF($B856="","",IF(INDEX('Your Portfolio Holdings'!$BW$7:$BW$156,match($D856,'Your Portfolio Holdings'!$B$7:$B$156,0),0)&gt;0,PRODUCT(IF(($D$5:$D$2004=$D856)*($C$5:$C$2004="Split")*($B$5:$B$2004&lt;=Dashboard!$C$2)*($B$5:$B$2004&gt;$B856),$J$5:$J$2004,1)),1))</f>
        <v/>
      </c>
      <c r="V856" s="79">
        <f t="shared" si="10"/>
        <v>0</v>
      </c>
      <c r="W856" s="79" t="str">
        <f t="array" ref="W856">IF($B856="","",IF(INDEX('Your Portfolio Holdings'!$BW$7:$BW$156,match($D856,'Your Portfolio Holdings'!$B$7:$B$156,0),0)&gt;0,PRODUCT(IF(($D$5:$D$2004=$D856)*($C$5:$C$2004="Split")*($B$5:$B$2004&lt;=Dashboard!$C$54)*($B$5:$B$2004&gt;$B856),$J$5:$J$2004,1)),1))</f>
        <v/>
      </c>
      <c r="X856" s="79">
        <f t="shared" si="11"/>
        <v>0</v>
      </c>
      <c r="Y856" s="79" t="str">
        <f t="array" ref="Y856">IF($B856="","",IF(INDEX('Your Portfolio Holdings'!$BW$7:$BW$156,match($D856,'Your Portfolio Holdings'!$B$7:$B$156,0),0)&gt;0,PRODUCT(IF(($D$5:$D$2004=$D856)*($C$5:$C$2004="Split")*($B$5:$B$2004&lt;=Dashboard!$C$55)*($B$5:$B$2004&gt;$B856),$J$5:$J$2004,1)),1))</f>
        <v/>
      </c>
      <c r="Z856" s="79">
        <f t="shared" si="12"/>
        <v>0</v>
      </c>
      <c r="AA856" s="79" t="str">
        <f>IF($B855="","",IF(AND($B856&gt;Dashboard!$C$54,$B856&lt;=Dashboard!$C$55,OR($C856="Buy",$C856="Sell",$C856="Dividend",$C856="Return of capital")),MAX(AA$5:AA855)+1,0))</f>
        <v/>
      </c>
      <c r="AB856" s="79" t="str">
        <f>if($B856="","",if($L856=Dashboard!$C$3,"n/a","Currency:"&amp;$L856&amp;Dashboard!$C$3))</f>
        <v/>
      </c>
      <c r="AC856" s="88" t="str">
        <f t="shared" si="13"/>
        <v/>
      </c>
      <c r="AD856" s="89">
        <f t="shared" si="14"/>
        <v>0</v>
      </c>
      <c r="AE856" s="90">
        <f t="shared" si="15"/>
        <v>0</v>
      </c>
    </row>
    <row r="857">
      <c r="A857" s="1"/>
      <c r="B857" s="404"/>
      <c r="C857" s="405"/>
      <c r="D857" s="405"/>
      <c r="E857" s="405"/>
      <c r="F857" s="406"/>
      <c r="G857" s="44">
        <f t="shared" si="1"/>
        <v>0</v>
      </c>
      <c r="H857" s="93"/>
      <c r="I857" s="92"/>
      <c r="J857" s="95"/>
      <c r="K857" s="1"/>
      <c r="L857" s="50" t="str">
        <f t="array" ref="L857">if($B857="","",index(Setup!$C$52:$C$201,match($D857,Setup!$B$52:$B$201,0),0))</f>
        <v/>
      </c>
      <c r="M857" s="52" t="str">
        <f t="shared" si="2"/>
        <v/>
      </c>
      <c r="N857" s="58">
        <f t="shared" si="3"/>
        <v>0</v>
      </c>
      <c r="O857" s="64" t="str">
        <f t="shared" si="4"/>
        <v/>
      </c>
      <c r="P857" s="64">
        <f t="shared" si="5"/>
        <v>0</v>
      </c>
      <c r="Q857" s="64">
        <f t="shared" si="6"/>
        <v>0</v>
      </c>
      <c r="R857" s="68">
        <f t="shared" si="7"/>
        <v>0</v>
      </c>
      <c r="S857" s="68">
        <f t="shared" si="8"/>
        <v>0</v>
      </c>
      <c r="T857" s="71" t="str">
        <f t="shared" si="9"/>
        <v/>
      </c>
      <c r="U857" s="79" t="str">
        <f t="array" ref="U857">IF($B857="","",IF(INDEX('Your Portfolio Holdings'!$BW$7:$BW$156,match($D857,'Your Portfolio Holdings'!$B$7:$B$156,0),0)&gt;0,PRODUCT(IF(($D$5:$D$2004=$D857)*($C$5:$C$2004="Split")*($B$5:$B$2004&lt;=Dashboard!$C$2)*($B$5:$B$2004&gt;$B857),$J$5:$J$2004,1)),1))</f>
        <v/>
      </c>
      <c r="V857" s="79">
        <f t="shared" si="10"/>
        <v>0</v>
      </c>
      <c r="W857" s="79" t="str">
        <f t="array" ref="W857">IF($B857="","",IF(INDEX('Your Portfolio Holdings'!$BW$7:$BW$156,match($D857,'Your Portfolio Holdings'!$B$7:$B$156,0),0)&gt;0,PRODUCT(IF(($D$5:$D$2004=$D857)*($C$5:$C$2004="Split")*($B$5:$B$2004&lt;=Dashboard!$C$54)*($B$5:$B$2004&gt;$B857),$J$5:$J$2004,1)),1))</f>
        <v/>
      </c>
      <c r="X857" s="79">
        <f t="shared" si="11"/>
        <v>0</v>
      </c>
      <c r="Y857" s="79" t="str">
        <f t="array" ref="Y857">IF($B857="","",IF(INDEX('Your Portfolio Holdings'!$BW$7:$BW$156,match($D857,'Your Portfolio Holdings'!$B$7:$B$156,0),0)&gt;0,PRODUCT(IF(($D$5:$D$2004=$D857)*($C$5:$C$2004="Split")*($B$5:$B$2004&lt;=Dashboard!$C$55)*($B$5:$B$2004&gt;$B857),$J$5:$J$2004,1)),1))</f>
        <v/>
      </c>
      <c r="Z857" s="79">
        <f t="shared" si="12"/>
        <v>0</v>
      </c>
      <c r="AA857" s="79" t="str">
        <f>IF($B856="","",IF(AND($B857&gt;Dashboard!$C$54,$B857&lt;=Dashboard!$C$55,OR($C857="Buy",$C857="Sell",$C857="Dividend",$C857="Return of capital")),MAX(AA$5:AA856)+1,0))</f>
        <v/>
      </c>
      <c r="AB857" s="79" t="str">
        <f>if($B857="","",if($L857=Dashboard!$C$3,"n/a","Currency:"&amp;$L857&amp;Dashboard!$C$3))</f>
        <v/>
      </c>
      <c r="AC857" s="88" t="str">
        <f t="shared" si="13"/>
        <v/>
      </c>
      <c r="AD857" s="89">
        <f t="shared" si="14"/>
        <v>0</v>
      </c>
      <c r="AE857" s="90">
        <f t="shared" si="15"/>
        <v>0</v>
      </c>
    </row>
    <row r="858">
      <c r="A858" s="1"/>
      <c r="B858" s="404"/>
      <c r="C858" s="405"/>
      <c r="D858" s="405"/>
      <c r="E858" s="405"/>
      <c r="F858" s="406"/>
      <c r="G858" s="44">
        <f t="shared" si="1"/>
        <v>0</v>
      </c>
      <c r="H858" s="93"/>
      <c r="I858" s="92"/>
      <c r="J858" s="95"/>
      <c r="K858" s="1"/>
      <c r="L858" s="50" t="str">
        <f t="array" ref="L858">if($B858="","",index(Setup!$C$52:$C$201,match($D858,Setup!$B$52:$B$201,0),0))</f>
        <v/>
      </c>
      <c r="M858" s="52" t="str">
        <f t="shared" si="2"/>
        <v/>
      </c>
      <c r="N858" s="58">
        <f t="shared" si="3"/>
        <v>0</v>
      </c>
      <c r="O858" s="64" t="str">
        <f t="shared" si="4"/>
        <v/>
      </c>
      <c r="P858" s="64">
        <f t="shared" si="5"/>
        <v>0</v>
      </c>
      <c r="Q858" s="64">
        <f t="shared" si="6"/>
        <v>0</v>
      </c>
      <c r="R858" s="68">
        <f t="shared" si="7"/>
        <v>0</v>
      </c>
      <c r="S858" s="68">
        <f t="shared" si="8"/>
        <v>0</v>
      </c>
      <c r="T858" s="71" t="str">
        <f t="shared" si="9"/>
        <v/>
      </c>
      <c r="U858" s="79" t="str">
        <f t="array" ref="U858">IF($B858="","",IF(INDEX('Your Portfolio Holdings'!$BW$7:$BW$156,match($D858,'Your Portfolio Holdings'!$B$7:$B$156,0),0)&gt;0,PRODUCT(IF(($D$5:$D$2004=$D858)*($C$5:$C$2004="Split")*($B$5:$B$2004&lt;=Dashboard!$C$2)*($B$5:$B$2004&gt;$B858),$J$5:$J$2004,1)),1))</f>
        <v/>
      </c>
      <c r="V858" s="79">
        <f t="shared" si="10"/>
        <v>0</v>
      </c>
      <c r="W858" s="79" t="str">
        <f t="array" ref="W858">IF($B858="","",IF(INDEX('Your Portfolio Holdings'!$BW$7:$BW$156,match($D858,'Your Portfolio Holdings'!$B$7:$B$156,0),0)&gt;0,PRODUCT(IF(($D$5:$D$2004=$D858)*($C$5:$C$2004="Split")*($B$5:$B$2004&lt;=Dashboard!$C$54)*($B$5:$B$2004&gt;$B858),$J$5:$J$2004,1)),1))</f>
        <v/>
      </c>
      <c r="X858" s="79">
        <f t="shared" si="11"/>
        <v>0</v>
      </c>
      <c r="Y858" s="79" t="str">
        <f t="array" ref="Y858">IF($B858="","",IF(INDEX('Your Portfolio Holdings'!$BW$7:$BW$156,match($D858,'Your Portfolio Holdings'!$B$7:$B$156,0),0)&gt;0,PRODUCT(IF(($D$5:$D$2004=$D858)*($C$5:$C$2004="Split")*($B$5:$B$2004&lt;=Dashboard!$C$55)*($B$5:$B$2004&gt;$B858),$J$5:$J$2004,1)),1))</f>
        <v/>
      </c>
      <c r="Z858" s="79">
        <f t="shared" si="12"/>
        <v>0</v>
      </c>
      <c r="AA858" s="79" t="str">
        <f>IF($B857="","",IF(AND($B858&gt;Dashboard!$C$54,$B858&lt;=Dashboard!$C$55,OR($C858="Buy",$C858="Sell",$C858="Dividend",$C858="Return of capital")),MAX(AA$5:AA857)+1,0))</f>
        <v/>
      </c>
      <c r="AB858" s="79" t="str">
        <f>if($B858="","",if($L858=Dashboard!$C$3,"n/a","Currency:"&amp;$L858&amp;Dashboard!$C$3))</f>
        <v/>
      </c>
      <c r="AC858" s="88" t="str">
        <f t="shared" si="13"/>
        <v/>
      </c>
      <c r="AD858" s="89">
        <f t="shared" si="14"/>
        <v>0</v>
      </c>
      <c r="AE858" s="90">
        <f t="shared" si="15"/>
        <v>0</v>
      </c>
    </row>
    <row r="859">
      <c r="A859" s="1"/>
      <c r="B859" s="404"/>
      <c r="C859" s="405"/>
      <c r="D859" s="405"/>
      <c r="E859" s="405"/>
      <c r="F859" s="406"/>
      <c r="G859" s="44">
        <f t="shared" si="1"/>
        <v>0</v>
      </c>
      <c r="H859" s="93"/>
      <c r="I859" s="92"/>
      <c r="J859" s="95"/>
      <c r="K859" s="1"/>
      <c r="L859" s="50" t="str">
        <f t="array" ref="L859">if($B859="","",index(Setup!$C$52:$C$201,match($D859,Setup!$B$52:$B$201,0),0))</f>
        <v/>
      </c>
      <c r="M859" s="52" t="str">
        <f t="shared" si="2"/>
        <v/>
      </c>
      <c r="N859" s="58">
        <f t="shared" si="3"/>
        <v>0</v>
      </c>
      <c r="O859" s="64" t="str">
        <f t="shared" si="4"/>
        <v/>
      </c>
      <c r="P859" s="64">
        <f t="shared" si="5"/>
        <v>0</v>
      </c>
      <c r="Q859" s="64">
        <f t="shared" si="6"/>
        <v>0</v>
      </c>
      <c r="R859" s="68">
        <f t="shared" si="7"/>
        <v>0</v>
      </c>
      <c r="S859" s="68">
        <f t="shared" si="8"/>
        <v>0</v>
      </c>
      <c r="T859" s="71" t="str">
        <f t="shared" si="9"/>
        <v/>
      </c>
      <c r="U859" s="79" t="str">
        <f t="array" ref="U859">IF($B859="","",IF(INDEX('Your Portfolio Holdings'!$BW$7:$BW$156,match($D859,'Your Portfolio Holdings'!$B$7:$B$156,0),0)&gt;0,PRODUCT(IF(($D$5:$D$2004=$D859)*($C$5:$C$2004="Split")*($B$5:$B$2004&lt;=Dashboard!$C$2)*($B$5:$B$2004&gt;$B859),$J$5:$J$2004,1)),1))</f>
        <v/>
      </c>
      <c r="V859" s="79">
        <f t="shared" si="10"/>
        <v>0</v>
      </c>
      <c r="W859" s="79" t="str">
        <f t="array" ref="W859">IF($B859="","",IF(INDEX('Your Portfolio Holdings'!$BW$7:$BW$156,match($D859,'Your Portfolio Holdings'!$B$7:$B$156,0),0)&gt;0,PRODUCT(IF(($D$5:$D$2004=$D859)*($C$5:$C$2004="Split")*($B$5:$B$2004&lt;=Dashboard!$C$54)*($B$5:$B$2004&gt;$B859),$J$5:$J$2004,1)),1))</f>
        <v/>
      </c>
      <c r="X859" s="79">
        <f t="shared" si="11"/>
        <v>0</v>
      </c>
      <c r="Y859" s="79" t="str">
        <f t="array" ref="Y859">IF($B859="","",IF(INDEX('Your Portfolio Holdings'!$BW$7:$BW$156,match($D859,'Your Portfolio Holdings'!$B$7:$B$156,0),0)&gt;0,PRODUCT(IF(($D$5:$D$2004=$D859)*($C$5:$C$2004="Split")*($B$5:$B$2004&lt;=Dashboard!$C$55)*($B$5:$B$2004&gt;$B859),$J$5:$J$2004,1)),1))</f>
        <v/>
      </c>
      <c r="Z859" s="79">
        <f t="shared" si="12"/>
        <v>0</v>
      </c>
      <c r="AA859" s="79" t="str">
        <f>IF($B858="","",IF(AND($B859&gt;Dashboard!$C$54,$B859&lt;=Dashboard!$C$55,OR($C859="Buy",$C859="Sell",$C859="Dividend",$C859="Return of capital")),MAX(AA$5:AA858)+1,0))</f>
        <v/>
      </c>
      <c r="AB859" s="79" t="str">
        <f>if($B859="","",if($L859=Dashboard!$C$3,"n/a","Currency:"&amp;$L859&amp;Dashboard!$C$3))</f>
        <v/>
      </c>
      <c r="AC859" s="88" t="str">
        <f t="shared" si="13"/>
        <v/>
      </c>
      <c r="AD859" s="89">
        <f t="shared" si="14"/>
        <v>0</v>
      </c>
      <c r="AE859" s="90">
        <f t="shared" si="15"/>
        <v>0</v>
      </c>
    </row>
    <row r="860">
      <c r="A860" s="1"/>
      <c r="B860" s="404"/>
      <c r="C860" s="405"/>
      <c r="D860" s="405"/>
      <c r="E860" s="405"/>
      <c r="F860" s="406"/>
      <c r="G860" s="44">
        <f t="shared" si="1"/>
        <v>0</v>
      </c>
      <c r="H860" s="93"/>
      <c r="I860" s="92"/>
      <c r="J860" s="95"/>
      <c r="K860" s="1"/>
      <c r="L860" s="50" t="str">
        <f t="array" ref="L860">if($B860="","",index(Setup!$C$52:$C$201,match($D860,Setup!$B$52:$B$201,0),0))</f>
        <v/>
      </c>
      <c r="M860" s="52" t="str">
        <f t="shared" si="2"/>
        <v/>
      </c>
      <c r="N860" s="58">
        <f t="shared" si="3"/>
        <v>0</v>
      </c>
      <c r="O860" s="64" t="str">
        <f t="shared" si="4"/>
        <v/>
      </c>
      <c r="P860" s="64">
        <f t="shared" si="5"/>
        <v>0</v>
      </c>
      <c r="Q860" s="64">
        <f t="shared" si="6"/>
        <v>0</v>
      </c>
      <c r="R860" s="68">
        <f t="shared" si="7"/>
        <v>0</v>
      </c>
      <c r="S860" s="68">
        <f t="shared" si="8"/>
        <v>0</v>
      </c>
      <c r="T860" s="71" t="str">
        <f t="shared" si="9"/>
        <v/>
      </c>
      <c r="U860" s="79" t="str">
        <f t="array" ref="U860">IF($B860="","",IF(INDEX('Your Portfolio Holdings'!$BW$7:$BW$156,match($D860,'Your Portfolio Holdings'!$B$7:$B$156,0),0)&gt;0,PRODUCT(IF(($D$5:$D$2004=$D860)*($C$5:$C$2004="Split")*($B$5:$B$2004&lt;=Dashboard!$C$2)*($B$5:$B$2004&gt;$B860),$J$5:$J$2004,1)),1))</f>
        <v/>
      </c>
      <c r="V860" s="79">
        <f t="shared" si="10"/>
        <v>0</v>
      </c>
      <c r="W860" s="79" t="str">
        <f t="array" ref="W860">IF($B860="","",IF(INDEX('Your Portfolio Holdings'!$BW$7:$BW$156,match($D860,'Your Portfolio Holdings'!$B$7:$B$156,0),0)&gt;0,PRODUCT(IF(($D$5:$D$2004=$D860)*($C$5:$C$2004="Split")*($B$5:$B$2004&lt;=Dashboard!$C$54)*($B$5:$B$2004&gt;$B860),$J$5:$J$2004,1)),1))</f>
        <v/>
      </c>
      <c r="X860" s="79">
        <f t="shared" si="11"/>
        <v>0</v>
      </c>
      <c r="Y860" s="79" t="str">
        <f t="array" ref="Y860">IF($B860="","",IF(INDEX('Your Portfolio Holdings'!$BW$7:$BW$156,match($D860,'Your Portfolio Holdings'!$B$7:$B$156,0),0)&gt;0,PRODUCT(IF(($D$5:$D$2004=$D860)*($C$5:$C$2004="Split")*($B$5:$B$2004&lt;=Dashboard!$C$55)*($B$5:$B$2004&gt;$B860),$J$5:$J$2004,1)),1))</f>
        <v/>
      </c>
      <c r="Z860" s="79">
        <f t="shared" si="12"/>
        <v>0</v>
      </c>
      <c r="AA860" s="79" t="str">
        <f>IF($B859="","",IF(AND($B860&gt;Dashboard!$C$54,$B860&lt;=Dashboard!$C$55,OR($C860="Buy",$C860="Sell",$C860="Dividend",$C860="Return of capital")),MAX(AA$5:AA859)+1,0))</f>
        <v/>
      </c>
      <c r="AB860" s="79" t="str">
        <f>if($B860="","",if($L860=Dashboard!$C$3,"n/a","Currency:"&amp;$L860&amp;Dashboard!$C$3))</f>
        <v/>
      </c>
      <c r="AC860" s="88" t="str">
        <f t="shared" si="13"/>
        <v/>
      </c>
      <c r="AD860" s="89">
        <f t="shared" si="14"/>
        <v>0</v>
      </c>
      <c r="AE860" s="90">
        <f t="shared" si="15"/>
        <v>0</v>
      </c>
    </row>
    <row r="861">
      <c r="A861" s="1"/>
      <c r="B861" s="404"/>
      <c r="C861" s="405"/>
      <c r="D861" s="405"/>
      <c r="E861" s="405"/>
      <c r="F861" s="406"/>
      <c r="G861" s="44">
        <f t="shared" si="1"/>
        <v>0</v>
      </c>
      <c r="H861" s="93"/>
      <c r="I861" s="92"/>
      <c r="J861" s="95"/>
      <c r="K861" s="1"/>
      <c r="L861" s="50" t="str">
        <f t="array" ref="L861">if($B861="","",index(Setup!$C$52:$C$201,match($D861,Setup!$B$52:$B$201,0),0))</f>
        <v/>
      </c>
      <c r="M861" s="52" t="str">
        <f t="shared" si="2"/>
        <v/>
      </c>
      <c r="N861" s="58">
        <f t="shared" si="3"/>
        <v>0</v>
      </c>
      <c r="O861" s="64" t="str">
        <f t="shared" si="4"/>
        <v/>
      </c>
      <c r="P861" s="64">
        <f t="shared" si="5"/>
        <v>0</v>
      </c>
      <c r="Q861" s="64">
        <f t="shared" si="6"/>
        <v>0</v>
      </c>
      <c r="R861" s="68">
        <f t="shared" si="7"/>
        <v>0</v>
      </c>
      <c r="S861" s="68">
        <f t="shared" si="8"/>
        <v>0</v>
      </c>
      <c r="T861" s="71" t="str">
        <f t="shared" si="9"/>
        <v/>
      </c>
      <c r="U861" s="79" t="str">
        <f t="array" ref="U861">IF($B861="","",IF(INDEX('Your Portfolio Holdings'!$BW$7:$BW$156,match($D861,'Your Portfolio Holdings'!$B$7:$B$156,0),0)&gt;0,PRODUCT(IF(($D$5:$D$2004=$D861)*($C$5:$C$2004="Split")*($B$5:$B$2004&lt;=Dashboard!$C$2)*($B$5:$B$2004&gt;$B861),$J$5:$J$2004,1)),1))</f>
        <v/>
      </c>
      <c r="V861" s="79">
        <f t="shared" si="10"/>
        <v>0</v>
      </c>
      <c r="W861" s="79" t="str">
        <f t="array" ref="W861">IF($B861="","",IF(INDEX('Your Portfolio Holdings'!$BW$7:$BW$156,match($D861,'Your Portfolio Holdings'!$B$7:$B$156,0),0)&gt;0,PRODUCT(IF(($D$5:$D$2004=$D861)*($C$5:$C$2004="Split")*($B$5:$B$2004&lt;=Dashboard!$C$54)*($B$5:$B$2004&gt;$B861),$J$5:$J$2004,1)),1))</f>
        <v/>
      </c>
      <c r="X861" s="79">
        <f t="shared" si="11"/>
        <v>0</v>
      </c>
      <c r="Y861" s="79" t="str">
        <f t="array" ref="Y861">IF($B861="","",IF(INDEX('Your Portfolio Holdings'!$BW$7:$BW$156,match($D861,'Your Portfolio Holdings'!$B$7:$B$156,0),0)&gt;0,PRODUCT(IF(($D$5:$D$2004=$D861)*($C$5:$C$2004="Split")*($B$5:$B$2004&lt;=Dashboard!$C$55)*($B$5:$B$2004&gt;$B861),$J$5:$J$2004,1)),1))</f>
        <v/>
      </c>
      <c r="Z861" s="79">
        <f t="shared" si="12"/>
        <v>0</v>
      </c>
      <c r="AA861" s="79" t="str">
        <f>IF($B860="","",IF(AND($B861&gt;Dashboard!$C$54,$B861&lt;=Dashboard!$C$55,OR($C861="Buy",$C861="Sell",$C861="Dividend",$C861="Return of capital")),MAX(AA$5:AA860)+1,0))</f>
        <v/>
      </c>
      <c r="AB861" s="79" t="str">
        <f>if($B861="","",if($L861=Dashboard!$C$3,"n/a","Currency:"&amp;$L861&amp;Dashboard!$C$3))</f>
        <v/>
      </c>
      <c r="AC861" s="88" t="str">
        <f t="shared" si="13"/>
        <v/>
      </c>
      <c r="AD861" s="89">
        <f t="shared" si="14"/>
        <v>0</v>
      </c>
      <c r="AE861" s="90">
        <f t="shared" si="15"/>
        <v>0</v>
      </c>
    </row>
    <row r="862">
      <c r="A862" s="1"/>
      <c r="B862" s="404"/>
      <c r="C862" s="405"/>
      <c r="D862" s="405"/>
      <c r="E862" s="405"/>
      <c r="F862" s="406"/>
      <c r="G862" s="44">
        <f t="shared" si="1"/>
        <v>0</v>
      </c>
      <c r="H862" s="93"/>
      <c r="I862" s="92"/>
      <c r="J862" s="95"/>
      <c r="K862" s="1"/>
      <c r="L862" s="50" t="str">
        <f t="array" ref="L862">if($B862="","",index(Setup!$C$52:$C$201,match($D862,Setup!$B$52:$B$201,0),0))</f>
        <v/>
      </c>
      <c r="M862" s="52" t="str">
        <f t="shared" si="2"/>
        <v/>
      </c>
      <c r="N862" s="58">
        <f t="shared" si="3"/>
        <v>0</v>
      </c>
      <c r="O862" s="64" t="str">
        <f t="shared" si="4"/>
        <v/>
      </c>
      <c r="P862" s="64">
        <f t="shared" si="5"/>
        <v>0</v>
      </c>
      <c r="Q862" s="64">
        <f t="shared" si="6"/>
        <v>0</v>
      </c>
      <c r="R862" s="68">
        <f t="shared" si="7"/>
        <v>0</v>
      </c>
      <c r="S862" s="68">
        <f t="shared" si="8"/>
        <v>0</v>
      </c>
      <c r="T862" s="71" t="str">
        <f t="shared" si="9"/>
        <v/>
      </c>
      <c r="U862" s="79" t="str">
        <f t="array" ref="U862">IF($B862="","",IF(INDEX('Your Portfolio Holdings'!$BW$7:$BW$156,match($D862,'Your Portfolio Holdings'!$B$7:$B$156,0),0)&gt;0,PRODUCT(IF(($D$5:$D$2004=$D862)*($C$5:$C$2004="Split")*($B$5:$B$2004&lt;=Dashboard!$C$2)*($B$5:$B$2004&gt;$B862),$J$5:$J$2004,1)),1))</f>
        <v/>
      </c>
      <c r="V862" s="79">
        <f t="shared" si="10"/>
        <v>0</v>
      </c>
      <c r="W862" s="79" t="str">
        <f t="array" ref="W862">IF($B862="","",IF(INDEX('Your Portfolio Holdings'!$BW$7:$BW$156,match($D862,'Your Portfolio Holdings'!$B$7:$B$156,0),0)&gt;0,PRODUCT(IF(($D$5:$D$2004=$D862)*($C$5:$C$2004="Split")*($B$5:$B$2004&lt;=Dashboard!$C$54)*($B$5:$B$2004&gt;$B862),$J$5:$J$2004,1)),1))</f>
        <v/>
      </c>
      <c r="X862" s="79">
        <f t="shared" si="11"/>
        <v>0</v>
      </c>
      <c r="Y862" s="79" t="str">
        <f t="array" ref="Y862">IF($B862="","",IF(INDEX('Your Portfolio Holdings'!$BW$7:$BW$156,match($D862,'Your Portfolio Holdings'!$B$7:$B$156,0),0)&gt;0,PRODUCT(IF(($D$5:$D$2004=$D862)*($C$5:$C$2004="Split")*($B$5:$B$2004&lt;=Dashboard!$C$55)*($B$5:$B$2004&gt;$B862),$J$5:$J$2004,1)),1))</f>
        <v/>
      </c>
      <c r="Z862" s="79">
        <f t="shared" si="12"/>
        <v>0</v>
      </c>
      <c r="AA862" s="79" t="str">
        <f>IF($B861="","",IF(AND($B862&gt;Dashboard!$C$54,$B862&lt;=Dashboard!$C$55,OR($C862="Buy",$C862="Sell",$C862="Dividend",$C862="Return of capital")),MAX(AA$5:AA861)+1,0))</f>
        <v/>
      </c>
      <c r="AB862" s="79" t="str">
        <f>if($B862="","",if($L862=Dashboard!$C$3,"n/a","Currency:"&amp;$L862&amp;Dashboard!$C$3))</f>
        <v/>
      </c>
      <c r="AC862" s="88" t="str">
        <f t="shared" si="13"/>
        <v/>
      </c>
      <c r="AD862" s="89">
        <f t="shared" si="14"/>
        <v>0</v>
      </c>
      <c r="AE862" s="90">
        <f t="shared" si="15"/>
        <v>0</v>
      </c>
    </row>
    <row r="863">
      <c r="A863" s="1"/>
      <c r="B863" s="404"/>
      <c r="C863" s="405"/>
      <c r="D863" s="405"/>
      <c r="E863" s="405"/>
      <c r="F863" s="406"/>
      <c r="G863" s="44">
        <f t="shared" si="1"/>
        <v>0</v>
      </c>
      <c r="H863" s="93"/>
      <c r="I863" s="92"/>
      <c r="J863" s="95"/>
      <c r="K863" s="1"/>
      <c r="L863" s="50" t="str">
        <f t="array" ref="L863">if($B863="","",index(Setup!$C$52:$C$201,match($D863,Setup!$B$52:$B$201,0),0))</f>
        <v/>
      </c>
      <c r="M863" s="52" t="str">
        <f t="shared" si="2"/>
        <v/>
      </c>
      <c r="N863" s="58">
        <f t="shared" si="3"/>
        <v>0</v>
      </c>
      <c r="O863" s="64" t="str">
        <f t="shared" si="4"/>
        <v/>
      </c>
      <c r="P863" s="64">
        <f t="shared" si="5"/>
        <v>0</v>
      </c>
      <c r="Q863" s="64">
        <f t="shared" si="6"/>
        <v>0</v>
      </c>
      <c r="R863" s="68">
        <f t="shared" si="7"/>
        <v>0</v>
      </c>
      <c r="S863" s="68">
        <f t="shared" si="8"/>
        <v>0</v>
      </c>
      <c r="T863" s="71" t="str">
        <f t="shared" si="9"/>
        <v/>
      </c>
      <c r="U863" s="79" t="str">
        <f t="array" ref="U863">IF($B863="","",IF(INDEX('Your Portfolio Holdings'!$BW$7:$BW$156,match($D863,'Your Portfolio Holdings'!$B$7:$B$156,0),0)&gt;0,PRODUCT(IF(($D$5:$D$2004=$D863)*($C$5:$C$2004="Split")*($B$5:$B$2004&lt;=Dashboard!$C$2)*($B$5:$B$2004&gt;$B863),$J$5:$J$2004,1)),1))</f>
        <v/>
      </c>
      <c r="V863" s="79">
        <f t="shared" si="10"/>
        <v>0</v>
      </c>
      <c r="W863" s="79" t="str">
        <f t="array" ref="W863">IF($B863="","",IF(INDEX('Your Portfolio Holdings'!$BW$7:$BW$156,match($D863,'Your Portfolio Holdings'!$B$7:$B$156,0),0)&gt;0,PRODUCT(IF(($D$5:$D$2004=$D863)*($C$5:$C$2004="Split")*($B$5:$B$2004&lt;=Dashboard!$C$54)*($B$5:$B$2004&gt;$B863),$J$5:$J$2004,1)),1))</f>
        <v/>
      </c>
      <c r="X863" s="79">
        <f t="shared" si="11"/>
        <v>0</v>
      </c>
      <c r="Y863" s="79" t="str">
        <f t="array" ref="Y863">IF($B863="","",IF(INDEX('Your Portfolio Holdings'!$BW$7:$BW$156,match($D863,'Your Portfolio Holdings'!$B$7:$B$156,0),0)&gt;0,PRODUCT(IF(($D$5:$D$2004=$D863)*($C$5:$C$2004="Split")*($B$5:$B$2004&lt;=Dashboard!$C$55)*($B$5:$B$2004&gt;$B863),$J$5:$J$2004,1)),1))</f>
        <v/>
      </c>
      <c r="Z863" s="79">
        <f t="shared" si="12"/>
        <v>0</v>
      </c>
      <c r="AA863" s="79" t="str">
        <f>IF($B862="","",IF(AND($B863&gt;Dashboard!$C$54,$B863&lt;=Dashboard!$C$55,OR($C863="Buy",$C863="Sell",$C863="Dividend",$C863="Return of capital")),MAX(AA$5:AA862)+1,0))</f>
        <v/>
      </c>
      <c r="AB863" s="79" t="str">
        <f>if($B863="","",if($L863=Dashboard!$C$3,"n/a","Currency:"&amp;$L863&amp;Dashboard!$C$3))</f>
        <v/>
      </c>
      <c r="AC863" s="88" t="str">
        <f t="shared" si="13"/>
        <v/>
      </c>
      <c r="AD863" s="89">
        <f t="shared" si="14"/>
        <v>0</v>
      </c>
      <c r="AE863" s="90">
        <f t="shared" si="15"/>
        <v>0</v>
      </c>
    </row>
    <row r="864">
      <c r="A864" s="1"/>
      <c r="B864" s="404"/>
      <c r="C864" s="405"/>
      <c r="D864" s="405"/>
      <c r="E864" s="405"/>
      <c r="F864" s="406"/>
      <c r="G864" s="44">
        <f t="shared" si="1"/>
        <v>0</v>
      </c>
      <c r="H864" s="93"/>
      <c r="I864" s="92"/>
      <c r="J864" s="95"/>
      <c r="K864" s="1"/>
      <c r="L864" s="50" t="str">
        <f t="array" ref="L864">if($B864="","",index(Setup!$C$52:$C$201,match($D864,Setup!$B$52:$B$201,0),0))</f>
        <v/>
      </c>
      <c r="M864" s="52" t="str">
        <f t="shared" si="2"/>
        <v/>
      </c>
      <c r="N864" s="58">
        <f t="shared" si="3"/>
        <v>0</v>
      </c>
      <c r="O864" s="64" t="str">
        <f t="shared" si="4"/>
        <v/>
      </c>
      <c r="P864" s="64">
        <f t="shared" si="5"/>
        <v>0</v>
      </c>
      <c r="Q864" s="64">
        <f t="shared" si="6"/>
        <v>0</v>
      </c>
      <c r="R864" s="68">
        <f t="shared" si="7"/>
        <v>0</v>
      </c>
      <c r="S864" s="68">
        <f t="shared" si="8"/>
        <v>0</v>
      </c>
      <c r="T864" s="71" t="str">
        <f t="shared" si="9"/>
        <v/>
      </c>
      <c r="U864" s="79" t="str">
        <f t="array" ref="U864">IF($B864="","",IF(INDEX('Your Portfolio Holdings'!$BW$7:$BW$156,match($D864,'Your Portfolio Holdings'!$B$7:$B$156,0),0)&gt;0,PRODUCT(IF(($D$5:$D$2004=$D864)*($C$5:$C$2004="Split")*($B$5:$B$2004&lt;=Dashboard!$C$2)*($B$5:$B$2004&gt;$B864),$J$5:$J$2004,1)),1))</f>
        <v/>
      </c>
      <c r="V864" s="79">
        <f t="shared" si="10"/>
        <v>0</v>
      </c>
      <c r="W864" s="79" t="str">
        <f t="array" ref="W864">IF($B864="","",IF(INDEX('Your Portfolio Holdings'!$BW$7:$BW$156,match($D864,'Your Portfolio Holdings'!$B$7:$B$156,0),0)&gt;0,PRODUCT(IF(($D$5:$D$2004=$D864)*($C$5:$C$2004="Split")*($B$5:$B$2004&lt;=Dashboard!$C$54)*($B$5:$B$2004&gt;$B864),$J$5:$J$2004,1)),1))</f>
        <v/>
      </c>
      <c r="X864" s="79">
        <f t="shared" si="11"/>
        <v>0</v>
      </c>
      <c r="Y864" s="79" t="str">
        <f t="array" ref="Y864">IF($B864="","",IF(INDEX('Your Portfolio Holdings'!$BW$7:$BW$156,match($D864,'Your Portfolio Holdings'!$B$7:$B$156,0),0)&gt;0,PRODUCT(IF(($D$5:$D$2004=$D864)*($C$5:$C$2004="Split")*($B$5:$B$2004&lt;=Dashboard!$C$55)*($B$5:$B$2004&gt;$B864),$J$5:$J$2004,1)),1))</f>
        <v/>
      </c>
      <c r="Z864" s="79">
        <f t="shared" si="12"/>
        <v>0</v>
      </c>
      <c r="AA864" s="79" t="str">
        <f>IF($B863="","",IF(AND($B864&gt;Dashboard!$C$54,$B864&lt;=Dashboard!$C$55,OR($C864="Buy",$C864="Sell",$C864="Dividend",$C864="Return of capital")),MAX(AA$5:AA863)+1,0))</f>
        <v/>
      </c>
      <c r="AB864" s="79" t="str">
        <f>if($B864="","",if($L864=Dashboard!$C$3,"n/a","Currency:"&amp;$L864&amp;Dashboard!$C$3))</f>
        <v/>
      </c>
      <c r="AC864" s="88" t="str">
        <f t="shared" si="13"/>
        <v/>
      </c>
      <c r="AD864" s="89">
        <f t="shared" si="14"/>
        <v>0</v>
      </c>
      <c r="AE864" s="90">
        <f t="shared" si="15"/>
        <v>0</v>
      </c>
    </row>
    <row r="865">
      <c r="A865" s="1"/>
      <c r="B865" s="404"/>
      <c r="C865" s="405"/>
      <c r="D865" s="405"/>
      <c r="E865" s="405"/>
      <c r="F865" s="406"/>
      <c r="G865" s="44">
        <f t="shared" si="1"/>
        <v>0</v>
      </c>
      <c r="H865" s="93"/>
      <c r="I865" s="92"/>
      <c r="J865" s="95"/>
      <c r="K865" s="1"/>
      <c r="L865" s="50" t="str">
        <f t="array" ref="L865">if($B865="","",index(Setup!$C$52:$C$201,match($D865,Setup!$B$52:$B$201,0),0))</f>
        <v/>
      </c>
      <c r="M865" s="52" t="str">
        <f t="shared" si="2"/>
        <v/>
      </c>
      <c r="N865" s="58">
        <f t="shared" si="3"/>
        <v>0</v>
      </c>
      <c r="O865" s="64" t="str">
        <f t="shared" si="4"/>
        <v/>
      </c>
      <c r="P865" s="64">
        <f t="shared" si="5"/>
        <v>0</v>
      </c>
      <c r="Q865" s="64">
        <f t="shared" si="6"/>
        <v>0</v>
      </c>
      <c r="R865" s="68">
        <f t="shared" si="7"/>
        <v>0</v>
      </c>
      <c r="S865" s="68">
        <f t="shared" si="8"/>
        <v>0</v>
      </c>
      <c r="T865" s="71" t="str">
        <f t="shared" si="9"/>
        <v/>
      </c>
      <c r="U865" s="79" t="str">
        <f t="array" ref="U865">IF($B865="","",IF(INDEX('Your Portfolio Holdings'!$BW$7:$BW$156,match($D865,'Your Portfolio Holdings'!$B$7:$B$156,0),0)&gt;0,PRODUCT(IF(($D$5:$D$2004=$D865)*($C$5:$C$2004="Split")*($B$5:$B$2004&lt;=Dashboard!$C$2)*($B$5:$B$2004&gt;$B865),$J$5:$J$2004,1)),1))</f>
        <v/>
      </c>
      <c r="V865" s="79">
        <f t="shared" si="10"/>
        <v>0</v>
      </c>
      <c r="W865" s="79" t="str">
        <f t="array" ref="W865">IF($B865="","",IF(INDEX('Your Portfolio Holdings'!$BW$7:$BW$156,match($D865,'Your Portfolio Holdings'!$B$7:$B$156,0),0)&gt;0,PRODUCT(IF(($D$5:$D$2004=$D865)*($C$5:$C$2004="Split")*($B$5:$B$2004&lt;=Dashboard!$C$54)*($B$5:$B$2004&gt;$B865),$J$5:$J$2004,1)),1))</f>
        <v/>
      </c>
      <c r="X865" s="79">
        <f t="shared" si="11"/>
        <v>0</v>
      </c>
      <c r="Y865" s="79" t="str">
        <f t="array" ref="Y865">IF($B865="","",IF(INDEX('Your Portfolio Holdings'!$BW$7:$BW$156,match($D865,'Your Portfolio Holdings'!$B$7:$B$156,0),0)&gt;0,PRODUCT(IF(($D$5:$D$2004=$D865)*($C$5:$C$2004="Split")*($B$5:$B$2004&lt;=Dashboard!$C$55)*($B$5:$B$2004&gt;$B865),$J$5:$J$2004,1)),1))</f>
        <v/>
      </c>
      <c r="Z865" s="79">
        <f t="shared" si="12"/>
        <v>0</v>
      </c>
      <c r="AA865" s="79" t="str">
        <f>IF($B864="","",IF(AND($B865&gt;Dashboard!$C$54,$B865&lt;=Dashboard!$C$55,OR($C865="Buy",$C865="Sell",$C865="Dividend",$C865="Return of capital")),MAX(AA$5:AA864)+1,0))</f>
        <v/>
      </c>
      <c r="AB865" s="79" t="str">
        <f>if($B865="","",if($L865=Dashboard!$C$3,"n/a","Currency:"&amp;$L865&amp;Dashboard!$C$3))</f>
        <v/>
      </c>
      <c r="AC865" s="88" t="str">
        <f t="shared" si="13"/>
        <v/>
      </c>
      <c r="AD865" s="89">
        <f t="shared" si="14"/>
        <v>0</v>
      </c>
      <c r="AE865" s="90">
        <f t="shared" si="15"/>
        <v>0</v>
      </c>
    </row>
    <row r="866">
      <c r="A866" s="1"/>
      <c r="B866" s="404"/>
      <c r="C866" s="405"/>
      <c r="D866" s="405"/>
      <c r="E866" s="405"/>
      <c r="F866" s="406"/>
      <c r="G866" s="44">
        <f t="shared" si="1"/>
        <v>0</v>
      </c>
      <c r="H866" s="93"/>
      <c r="I866" s="92"/>
      <c r="J866" s="95"/>
      <c r="K866" s="1"/>
      <c r="L866" s="50" t="str">
        <f t="array" ref="L866">if($B866="","",index(Setup!$C$52:$C$201,match($D866,Setup!$B$52:$B$201,0),0))</f>
        <v/>
      </c>
      <c r="M866" s="52" t="str">
        <f t="shared" si="2"/>
        <v/>
      </c>
      <c r="N866" s="58">
        <f t="shared" si="3"/>
        <v>0</v>
      </c>
      <c r="O866" s="64" t="str">
        <f t="shared" si="4"/>
        <v/>
      </c>
      <c r="P866" s="64">
        <f t="shared" si="5"/>
        <v>0</v>
      </c>
      <c r="Q866" s="64">
        <f t="shared" si="6"/>
        <v>0</v>
      </c>
      <c r="R866" s="68">
        <f t="shared" si="7"/>
        <v>0</v>
      </c>
      <c r="S866" s="68">
        <f t="shared" si="8"/>
        <v>0</v>
      </c>
      <c r="T866" s="71" t="str">
        <f t="shared" si="9"/>
        <v/>
      </c>
      <c r="U866" s="79" t="str">
        <f t="array" ref="U866">IF($B866="","",IF(INDEX('Your Portfolio Holdings'!$BW$7:$BW$156,match($D866,'Your Portfolio Holdings'!$B$7:$B$156,0),0)&gt;0,PRODUCT(IF(($D$5:$D$2004=$D866)*($C$5:$C$2004="Split")*($B$5:$B$2004&lt;=Dashboard!$C$2)*($B$5:$B$2004&gt;$B866),$J$5:$J$2004,1)),1))</f>
        <v/>
      </c>
      <c r="V866" s="79">
        <f t="shared" si="10"/>
        <v>0</v>
      </c>
      <c r="W866" s="79" t="str">
        <f t="array" ref="W866">IF($B866="","",IF(INDEX('Your Portfolio Holdings'!$BW$7:$BW$156,match($D866,'Your Portfolio Holdings'!$B$7:$B$156,0),0)&gt;0,PRODUCT(IF(($D$5:$D$2004=$D866)*($C$5:$C$2004="Split")*($B$5:$B$2004&lt;=Dashboard!$C$54)*($B$5:$B$2004&gt;$B866),$J$5:$J$2004,1)),1))</f>
        <v/>
      </c>
      <c r="X866" s="79">
        <f t="shared" si="11"/>
        <v>0</v>
      </c>
      <c r="Y866" s="79" t="str">
        <f t="array" ref="Y866">IF($B866="","",IF(INDEX('Your Portfolio Holdings'!$BW$7:$BW$156,match($D866,'Your Portfolio Holdings'!$B$7:$B$156,0),0)&gt;0,PRODUCT(IF(($D$5:$D$2004=$D866)*($C$5:$C$2004="Split")*($B$5:$B$2004&lt;=Dashboard!$C$55)*($B$5:$B$2004&gt;$B866),$J$5:$J$2004,1)),1))</f>
        <v/>
      </c>
      <c r="Z866" s="79">
        <f t="shared" si="12"/>
        <v>0</v>
      </c>
      <c r="AA866" s="79" t="str">
        <f>IF($B865="","",IF(AND($B866&gt;Dashboard!$C$54,$B866&lt;=Dashboard!$C$55,OR($C866="Buy",$C866="Sell",$C866="Dividend",$C866="Return of capital")),MAX(AA$5:AA865)+1,0))</f>
        <v/>
      </c>
      <c r="AB866" s="79" t="str">
        <f>if($B866="","",if($L866=Dashboard!$C$3,"n/a","Currency:"&amp;$L866&amp;Dashboard!$C$3))</f>
        <v/>
      </c>
      <c r="AC866" s="88" t="str">
        <f t="shared" si="13"/>
        <v/>
      </c>
      <c r="AD866" s="89">
        <f t="shared" si="14"/>
        <v>0</v>
      </c>
      <c r="AE866" s="90">
        <f t="shared" si="15"/>
        <v>0</v>
      </c>
    </row>
    <row r="867">
      <c r="A867" s="1"/>
      <c r="B867" s="404"/>
      <c r="C867" s="405"/>
      <c r="D867" s="405"/>
      <c r="E867" s="405"/>
      <c r="F867" s="406"/>
      <c r="G867" s="44">
        <f t="shared" si="1"/>
        <v>0</v>
      </c>
      <c r="H867" s="93"/>
      <c r="I867" s="92"/>
      <c r="J867" s="95"/>
      <c r="K867" s="1"/>
      <c r="L867" s="50" t="str">
        <f t="array" ref="L867">if($B867="","",index(Setup!$C$52:$C$201,match($D867,Setup!$B$52:$B$201,0),0))</f>
        <v/>
      </c>
      <c r="M867" s="52" t="str">
        <f t="shared" si="2"/>
        <v/>
      </c>
      <c r="N867" s="58">
        <f t="shared" si="3"/>
        <v>0</v>
      </c>
      <c r="O867" s="64" t="str">
        <f t="shared" si="4"/>
        <v/>
      </c>
      <c r="P867" s="64">
        <f t="shared" si="5"/>
        <v>0</v>
      </c>
      <c r="Q867" s="64">
        <f t="shared" si="6"/>
        <v>0</v>
      </c>
      <c r="R867" s="68">
        <f t="shared" si="7"/>
        <v>0</v>
      </c>
      <c r="S867" s="68">
        <f t="shared" si="8"/>
        <v>0</v>
      </c>
      <c r="T867" s="71" t="str">
        <f t="shared" si="9"/>
        <v/>
      </c>
      <c r="U867" s="79" t="str">
        <f t="array" ref="U867">IF($B867="","",IF(INDEX('Your Portfolio Holdings'!$BW$7:$BW$156,match($D867,'Your Portfolio Holdings'!$B$7:$B$156,0),0)&gt;0,PRODUCT(IF(($D$5:$D$2004=$D867)*($C$5:$C$2004="Split")*($B$5:$B$2004&lt;=Dashboard!$C$2)*($B$5:$B$2004&gt;$B867),$J$5:$J$2004,1)),1))</f>
        <v/>
      </c>
      <c r="V867" s="79">
        <f t="shared" si="10"/>
        <v>0</v>
      </c>
      <c r="W867" s="79" t="str">
        <f t="array" ref="W867">IF($B867="","",IF(INDEX('Your Portfolio Holdings'!$BW$7:$BW$156,match($D867,'Your Portfolio Holdings'!$B$7:$B$156,0),0)&gt;0,PRODUCT(IF(($D$5:$D$2004=$D867)*($C$5:$C$2004="Split")*($B$5:$B$2004&lt;=Dashboard!$C$54)*($B$5:$B$2004&gt;$B867),$J$5:$J$2004,1)),1))</f>
        <v/>
      </c>
      <c r="X867" s="79">
        <f t="shared" si="11"/>
        <v>0</v>
      </c>
      <c r="Y867" s="79" t="str">
        <f t="array" ref="Y867">IF($B867="","",IF(INDEX('Your Portfolio Holdings'!$BW$7:$BW$156,match($D867,'Your Portfolio Holdings'!$B$7:$B$156,0),0)&gt;0,PRODUCT(IF(($D$5:$D$2004=$D867)*($C$5:$C$2004="Split")*($B$5:$B$2004&lt;=Dashboard!$C$55)*($B$5:$B$2004&gt;$B867),$J$5:$J$2004,1)),1))</f>
        <v/>
      </c>
      <c r="Z867" s="79">
        <f t="shared" si="12"/>
        <v>0</v>
      </c>
      <c r="AA867" s="79" t="str">
        <f>IF($B866="","",IF(AND($B867&gt;Dashboard!$C$54,$B867&lt;=Dashboard!$C$55,OR($C867="Buy",$C867="Sell",$C867="Dividend",$C867="Return of capital")),MAX(AA$5:AA866)+1,0))</f>
        <v/>
      </c>
      <c r="AB867" s="79" t="str">
        <f>if($B867="","",if($L867=Dashboard!$C$3,"n/a","Currency:"&amp;$L867&amp;Dashboard!$C$3))</f>
        <v/>
      </c>
      <c r="AC867" s="88" t="str">
        <f t="shared" si="13"/>
        <v/>
      </c>
      <c r="AD867" s="89">
        <f t="shared" si="14"/>
        <v>0</v>
      </c>
      <c r="AE867" s="90">
        <f t="shared" si="15"/>
        <v>0</v>
      </c>
    </row>
    <row r="868">
      <c r="A868" s="1"/>
      <c r="B868" s="404"/>
      <c r="C868" s="405"/>
      <c r="D868" s="405"/>
      <c r="E868" s="405"/>
      <c r="F868" s="406"/>
      <c r="G868" s="44">
        <f t="shared" si="1"/>
        <v>0</v>
      </c>
      <c r="H868" s="93"/>
      <c r="I868" s="92"/>
      <c r="J868" s="95"/>
      <c r="K868" s="1"/>
      <c r="L868" s="50" t="str">
        <f t="array" ref="L868">if($B868="","",index(Setup!$C$52:$C$201,match($D868,Setup!$B$52:$B$201,0),0))</f>
        <v/>
      </c>
      <c r="M868" s="52" t="str">
        <f t="shared" si="2"/>
        <v/>
      </c>
      <c r="N868" s="58">
        <f t="shared" si="3"/>
        <v>0</v>
      </c>
      <c r="O868" s="64" t="str">
        <f t="shared" si="4"/>
        <v/>
      </c>
      <c r="P868" s="64">
        <f t="shared" si="5"/>
        <v>0</v>
      </c>
      <c r="Q868" s="64">
        <f t="shared" si="6"/>
        <v>0</v>
      </c>
      <c r="R868" s="68">
        <f t="shared" si="7"/>
        <v>0</v>
      </c>
      <c r="S868" s="68">
        <f t="shared" si="8"/>
        <v>0</v>
      </c>
      <c r="T868" s="71" t="str">
        <f t="shared" si="9"/>
        <v/>
      </c>
      <c r="U868" s="79" t="str">
        <f t="array" ref="U868">IF($B868="","",IF(INDEX('Your Portfolio Holdings'!$BW$7:$BW$156,match($D868,'Your Portfolio Holdings'!$B$7:$B$156,0),0)&gt;0,PRODUCT(IF(($D$5:$D$2004=$D868)*($C$5:$C$2004="Split")*($B$5:$B$2004&lt;=Dashboard!$C$2)*($B$5:$B$2004&gt;$B868),$J$5:$J$2004,1)),1))</f>
        <v/>
      </c>
      <c r="V868" s="79">
        <f t="shared" si="10"/>
        <v>0</v>
      </c>
      <c r="W868" s="79" t="str">
        <f t="array" ref="W868">IF($B868="","",IF(INDEX('Your Portfolio Holdings'!$BW$7:$BW$156,match($D868,'Your Portfolio Holdings'!$B$7:$B$156,0),0)&gt;0,PRODUCT(IF(($D$5:$D$2004=$D868)*($C$5:$C$2004="Split")*($B$5:$B$2004&lt;=Dashboard!$C$54)*($B$5:$B$2004&gt;$B868),$J$5:$J$2004,1)),1))</f>
        <v/>
      </c>
      <c r="X868" s="79">
        <f t="shared" si="11"/>
        <v>0</v>
      </c>
      <c r="Y868" s="79" t="str">
        <f t="array" ref="Y868">IF($B868="","",IF(INDEX('Your Portfolio Holdings'!$BW$7:$BW$156,match($D868,'Your Portfolio Holdings'!$B$7:$B$156,0),0)&gt;0,PRODUCT(IF(($D$5:$D$2004=$D868)*($C$5:$C$2004="Split")*($B$5:$B$2004&lt;=Dashboard!$C$55)*($B$5:$B$2004&gt;$B868),$J$5:$J$2004,1)),1))</f>
        <v/>
      </c>
      <c r="Z868" s="79">
        <f t="shared" si="12"/>
        <v>0</v>
      </c>
      <c r="AA868" s="79" t="str">
        <f>IF($B867="","",IF(AND($B868&gt;Dashboard!$C$54,$B868&lt;=Dashboard!$C$55,OR($C868="Buy",$C868="Sell",$C868="Dividend",$C868="Return of capital")),MAX(AA$5:AA867)+1,0))</f>
        <v/>
      </c>
      <c r="AB868" s="79" t="str">
        <f>if($B868="","",if($L868=Dashboard!$C$3,"n/a","Currency:"&amp;$L868&amp;Dashboard!$C$3))</f>
        <v/>
      </c>
      <c r="AC868" s="88" t="str">
        <f t="shared" si="13"/>
        <v/>
      </c>
      <c r="AD868" s="89">
        <f t="shared" si="14"/>
        <v>0</v>
      </c>
      <c r="AE868" s="90">
        <f t="shared" si="15"/>
        <v>0</v>
      </c>
    </row>
    <row r="869">
      <c r="A869" s="1"/>
      <c r="B869" s="404"/>
      <c r="C869" s="405"/>
      <c r="D869" s="405"/>
      <c r="E869" s="405"/>
      <c r="F869" s="406"/>
      <c r="G869" s="44">
        <f t="shared" si="1"/>
        <v>0</v>
      </c>
      <c r="H869" s="93"/>
      <c r="I869" s="92"/>
      <c r="J869" s="95"/>
      <c r="K869" s="1"/>
      <c r="L869" s="50" t="str">
        <f t="array" ref="L869">if($B869="","",index(Setup!$C$52:$C$201,match($D869,Setup!$B$52:$B$201,0),0))</f>
        <v/>
      </c>
      <c r="M869" s="52" t="str">
        <f t="shared" si="2"/>
        <v/>
      </c>
      <c r="N869" s="58">
        <f t="shared" si="3"/>
        <v>0</v>
      </c>
      <c r="O869" s="64" t="str">
        <f t="shared" si="4"/>
        <v/>
      </c>
      <c r="P869" s="64">
        <f t="shared" si="5"/>
        <v>0</v>
      </c>
      <c r="Q869" s="64">
        <f t="shared" si="6"/>
        <v>0</v>
      </c>
      <c r="R869" s="68">
        <f t="shared" si="7"/>
        <v>0</v>
      </c>
      <c r="S869" s="68">
        <f t="shared" si="8"/>
        <v>0</v>
      </c>
      <c r="T869" s="71" t="str">
        <f t="shared" si="9"/>
        <v/>
      </c>
      <c r="U869" s="79" t="str">
        <f t="array" ref="U869">IF($B869="","",IF(INDEX('Your Portfolio Holdings'!$BW$7:$BW$156,match($D869,'Your Portfolio Holdings'!$B$7:$B$156,0),0)&gt;0,PRODUCT(IF(($D$5:$D$2004=$D869)*($C$5:$C$2004="Split")*($B$5:$B$2004&lt;=Dashboard!$C$2)*($B$5:$B$2004&gt;$B869),$J$5:$J$2004,1)),1))</f>
        <v/>
      </c>
      <c r="V869" s="79">
        <f t="shared" si="10"/>
        <v>0</v>
      </c>
      <c r="W869" s="79" t="str">
        <f t="array" ref="W869">IF($B869="","",IF(INDEX('Your Portfolio Holdings'!$BW$7:$BW$156,match($D869,'Your Portfolio Holdings'!$B$7:$B$156,0),0)&gt;0,PRODUCT(IF(($D$5:$D$2004=$D869)*($C$5:$C$2004="Split")*($B$5:$B$2004&lt;=Dashboard!$C$54)*($B$5:$B$2004&gt;$B869),$J$5:$J$2004,1)),1))</f>
        <v/>
      </c>
      <c r="X869" s="79">
        <f t="shared" si="11"/>
        <v>0</v>
      </c>
      <c r="Y869" s="79" t="str">
        <f t="array" ref="Y869">IF($B869="","",IF(INDEX('Your Portfolio Holdings'!$BW$7:$BW$156,match($D869,'Your Portfolio Holdings'!$B$7:$B$156,0),0)&gt;0,PRODUCT(IF(($D$5:$D$2004=$D869)*($C$5:$C$2004="Split")*($B$5:$B$2004&lt;=Dashboard!$C$55)*($B$5:$B$2004&gt;$B869),$J$5:$J$2004,1)),1))</f>
        <v/>
      </c>
      <c r="Z869" s="79">
        <f t="shared" si="12"/>
        <v>0</v>
      </c>
      <c r="AA869" s="79" t="str">
        <f>IF($B868="","",IF(AND($B869&gt;Dashboard!$C$54,$B869&lt;=Dashboard!$C$55,OR($C869="Buy",$C869="Sell",$C869="Dividend",$C869="Return of capital")),MAX(AA$5:AA868)+1,0))</f>
        <v/>
      </c>
      <c r="AB869" s="79" t="str">
        <f>if($B869="","",if($L869=Dashboard!$C$3,"n/a","Currency:"&amp;$L869&amp;Dashboard!$C$3))</f>
        <v/>
      </c>
      <c r="AC869" s="88" t="str">
        <f t="shared" si="13"/>
        <v/>
      </c>
      <c r="AD869" s="89">
        <f t="shared" si="14"/>
        <v>0</v>
      </c>
      <c r="AE869" s="90">
        <f t="shared" si="15"/>
        <v>0</v>
      </c>
    </row>
    <row r="870">
      <c r="A870" s="1"/>
      <c r="B870" s="404"/>
      <c r="C870" s="405"/>
      <c r="D870" s="405"/>
      <c r="E870" s="405"/>
      <c r="F870" s="406"/>
      <c r="G870" s="44">
        <f t="shared" si="1"/>
        <v>0</v>
      </c>
      <c r="H870" s="93"/>
      <c r="I870" s="92"/>
      <c r="J870" s="95"/>
      <c r="K870" s="1"/>
      <c r="L870" s="50" t="str">
        <f t="array" ref="L870">if($B870="","",index(Setup!$C$52:$C$201,match($D870,Setup!$B$52:$B$201,0),0))</f>
        <v/>
      </c>
      <c r="M870" s="52" t="str">
        <f t="shared" si="2"/>
        <v/>
      </c>
      <c r="N870" s="58">
        <f t="shared" si="3"/>
        <v>0</v>
      </c>
      <c r="O870" s="64" t="str">
        <f t="shared" si="4"/>
        <v/>
      </c>
      <c r="P870" s="64">
        <f t="shared" si="5"/>
        <v>0</v>
      </c>
      <c r="Q870" s="64">
        <f t="shared" si="6"/>
        <v>0</v>
      </c>
      <c r="R870" s="68">
        <f t="shared" si="7"/>
        <v>0</v>
      </c>
      <c r="S870" s="68">
        <f t="shared" si="8"/>
        <v>0</v>
      </c>
      <c r="T870" s="71" t="str">
        <f t="shared" si="9"/>
        <v/>
      </c>
      <c r="U870" s="79" t="str">
        <f t="array" ref="U870">IF($B870="","",IF(INDEX('Your Portfolio Holdings'!$BW$7:$BW$156,match($D870,'Your Portfolio Holdings'!$B$7:$B$156,0),0)&gt;0,PRODUCT(IF(($D$5:$D$2004=$D870)*($C$5:$C$2004="Split")*($B$5:$B$2004&lt;=Dashboard!$C$2)*($B$5:$B$2004&gt;$B870),$J$5:$J$2004,1)),1))</f>
        <v/>
      </c>
      <c r="V870" s="79">
        <f t="shared" si="10"/>
        <v>0</v>
      </c>
      <c r="W870" s="79" t="str">
        <f t="array" ref="W870">IF($B870="","",IF(INDEX('Your Portfolio Holdings'!$BW$7:$BW$156,match($D870,'Your Portfolio Holdings'!$B$7:$B$156,0),0)&gt;0,PRODUCT(IF(($D$5:$D$2004=$D870)*($C$5:$C$2004="Split")*($B$5:$B$2004&lt;=Dashboard!$C$54)*($B$5:$B$2004&gt;$B870),$J$5:$J$2004,1)),1))</f>
        <v/>
      </c>
      <c r="X870" s="79">
        <f t="shared" si="11"/>
        <v>0</v>
      </c>
      <c r="Y870" s="79" t="str">
        <f t="array" ref="Y870">IF($B870="","",IF(INDEX('Your Portfolio Holdings'!$BW$7:$BW$156,match($D870,'Your Portfolio Holdings'!$B$7:$B$156,0),0)&gt;0,PRODUCT(IF(($D$5:$D$2004=$D870)*($C$5:$C$2004="Split")*($B$5:$B$2004&lt;=Dashboard!$C$55)*($B$5:$B$2004&gt;$B870),$J$5:$J$2004,1)),1))</f>
        <v/>
      </c>
      <c r="Z870" s="79">
        <f t="shared" si="12"/>
        <v>0</v>
      </c>
      <c r="AA870" s="79" t="str">
        <f>IF($B869="","",IF(AND($B870&gt;Dashboard!$C$54,$B870&lt;=Dashboard!$C$55,OR($C870="Buy",$C870="Sell",$C870="Dividend",$C870="Return of capital")),MAX(AA$5:AA869)+1,0))</f>
        <v/>
      </c>
      <c r="AB870" s="79" t="str">
        <f>if($B870="","",if($L870=Dashboard!$C$3,"n/a","Currency:"&amp;$L870&amp;Dashboard!$C$3))</f>
        <v/>
      </c>
      <c r="AC870" s="88" t="str">
        <f t="shared" si="13"/>
        <v/>
      </c>
      <c r="AD870" s="89">
        <f t="shared" si="14"/>
        <v>0</v>
      </c>
      <c r="AE870" s="90">
        <f t="shared" si="15"/>
        <v>0</v>
      </c>
    </row>
    <row r="871">
      <c r="A871" s="1"/>
      <c r="B871" s="404"/>
      <c r="C871" s="405"/>
      <c r="D871" s="405"/>
      <c r="E871" s="405"/>
      <c r="F871" s="406"/>
      <c r="G871" s="44">
        <f t="shared" si="1"/>
        <v>0</v>
      </c>
      <c r="H871" s="93"/>
      <c r="I871" s="92"/>
      <c r="J871" s="95"/>
      <c r="K871" s="1"/>
      <c r="L871" s="50" t="str">
        <f t="array" ref="L871">if($B871="","",index(Setup!$C$52:$C$201,match($D871,Setup!$B$52:$B$201,0),0))</f>
        <v/>
      </c>
      <c r="M871" s="52" t="str">
        <f t="shared" si="2"/>
        <v/>
      </c>
      <c r="N871" s="58">
        <f t="shared" si="3"/>
        <v>0</v>
      </c>
      <c r="O871" s="64" t="str">
        <f t="shared" si="4"/>
        <v/>
      </c>
      <c r="P871" s="64">
        <f t="shared" si="5"/>
        <v>0</v>
      </c>
      <c r="Q871" s="64">
        <f t="shared" si="6"/>
        <v>0</v>
      </c>
      <c r="R871" s="68">
        <f t="shared" si="7"/>
        <v>0</v>
      </c>
      <c r="S871" s="68">
        <f t="shared" si="8"/>
        <v>0</v>
      </c>
      <c r="T871" s="71" t="str">
        <f t="shared" si="9"/>
        <v/>
      </c>
      <c r="U871" s="79" t="str">
        <f t="array" ref="U871">IF($B871="","",IF(INDEX('Your Portfolio Holdings'!$BW$7:$BW$156,match($D871,'Your Portfolio Holdings'!$B$7:$B$156,0),0)&gt;0,PRODUCT(IF(($D$5:$D$2004=$D871)*($C$5:$C$2004="Split")*($B$5:$B$2004&lt;=Dashboard!$C$2)*($B$5:$B$2004&gt;$B871),$J$5:$J$2004,1)),1))</f>
        <v/>
      </c>
      <c r="V871" s="79">
        <f t="shared" si="10"/>
        <v>0</v>
      </c>
      <c r="W871" s="79" t="str">
        <f t="array" ref="W871">IF($B871="","",IF(INDEX('Your Portfolio Holdings'!$BW$7:$BW$156,match($D871,'Your Portfolio Holdings'!$B$7:$B$156,0),0)&gt;0,PRODUCT(IF(($D$5:$D$2004=$D871)*($C$5:$C$2004="Split")*($B$5:$B$2004&lt;=Dashboard!$C$54)*($B$5:$B$2004&gt;$B871),$J$5:$J$2004,1)),1))</f>
        <v/>
      </c>
      <c r="X871" s="79">
        <f t="shared" si="11"/>
        <v>0</v>
      </c>
      <c r="Y871" s="79" t="str">
        <f t="array" ref="Y871">IF($B871="","",IF(INDEX('Your Portfolio Holdings'!$BW$7:$BW$156,match($D871,'Your Portfolio Holdings'!$B$7:$B$156,0),0)&gt;0,PRODUCT(IF(($D$5:$D$2004=$D871)*($C$5:$C$2004="Split")*($B$5:$B$2004&lt;=Dashboard!$C$55)*($B$5:$B$2004&gt;$B871),$J$5:$J$2004,1)),1))</f>
        <v/>
      </c>
      <c r="Z871" s="79">
        <f t="shared" si="12"/>
        <v>0</v>
      </c>
      <c r="AA871" s="79" t="str">
        <f>IF($B870="","",IF(AND($B871&gt;Dashboard!$C$54,$B871&lt;=Dashboard!$C$55,OR($C871="Buy",$C871="Sell",$C871="Dividend",$C871="Return of capital")),MAX(AA$5:AA870)+1,0))</f>
        <v/>
      </c>
      <c r="AB871" s="79" t="str">
        <f>if($B871="","",if($L871=Dashboard!$C$3,"n/a","Currency:"&amp;$L871&amp;Dashboard!$C$3))</f>
        <v/>
      </c>
      <c r="AC871" s="88" t="str">
        <f t="shared" si="13"/>
        <v/>
      </c>
      <c r="AD871" s="89">
        <f t="shared" si="14"/>
        <v>0</v>
      </c>
      <c r="AE871" s="90">
        <f t="shared" si="15"/>
        <v>0</v>
      </c>
    </row>
    <row r="872">
      <c r="A872" s="1"/>
      <c r="B872" s="404"/>
      <c r="C872" s="405"/>
      <c r="D872" s="405"/>
      <c r="E872" s="405"/>
      <c r="F872" s="406"/>
      <c r="G872" s="44">
        <f t="shared" si="1"/>
        <v>0</v>
      </c>
      <c r="H872" s="93"/>
      <c r="I872" s="92"/>
      <c r="J872" s="95"/>
      <c r="K872" s="1"/>
      <c r="L872" s="50" t="str">
        <f t="array" ref="L872">if($B872="","",index(Setup!$C$52:$C$201,match($D872,Setup!$B$52:$B$201,0),0))</f>
        <v/>
      </c>
      <c r="M872" s="52" t="str">
        <f t="shared" si="2"/>
        <v/>
      </c>
      <c r="N872" s="58">
        <f t="shared" si="3"/>
        <v>0</v>
      </c>
      <c r="O872" s="64" t="str">
        <f t="shared" si="4"/>
        <v/>
      </c>
      <c r="P872" s="64">
        <f t="shared" si="5"/>
        <v>0</v>
      </c>
      <c r="Q872" s="64">
        <f t="shared" si="6"/>
        <v>0</v>
      </c>
      <c r="R872" s="68">
        <f t="shared" si="7"/>
        <v>0</v>
      </c>
      <c r="S872" s="68">
        <f t="shared" si="8"/>
        <v>0</v>
      </c>
      <c r="T872" s="71" t="str">
        <f t="shared" si="9"/>
        <v/>
      </c>
      <c r="U872" s="79" t="str">
        <f t="array" ref="U872">IF($B872="","",IF(INDEX('Your Portfolio Holdings'!$BW$7:$BW$156,match($D872,'Your Portfolio Holdings'!$B$7:$B$156,0),0)&gt;0,PRODUCT(IF(($D$5:$D$2004=$D872)*($C$5:$C$2004="Split")*($B$5:$B$2004&lt;=Dashboard!$C$2)*($B$5:$B$2004&gt;$B872),$J$5:$J$2004,1)),1))</f>
        <v/>
      </c>
      <c r="V872" s="79">
        <f t="shared" si="10"/>
        <v>0</v>
      </c>
      <c r="W872" s="79" t="str">
        <f t="array" ref="W872">IF($B872="","",IF(INDEX('Your Portfolio Holdings'!$BW$7:$BW$156,match($D872,'Your Portfolio Holdings'!$B$7:$B$156,0),0)&gt;0,PRODUCT(IF(($D$5:$D$2004=$D872)*($C$5:$C$2004="Split")*($B$5:$B$2004&lt;=Dashboard!$C$54)*($B$5:$B$2004&gt;$B872),$J$5:$J$2004,1)),1))</f>
        <v/>
      </c>
      <c r="X872" s="79">
        <f t="shared" si="11"/>
        <v>0</v>
      </c>
      <c r="Y872" s="79" t="str">
        <f t="array" ref="Y872">IF($B872="","",IF(INDEX('Your Portfolio Holdings'!$BW$7:$BW$156,match($D872,'Your Portfolio Holdings'!$B$7:$B$156,0),0)&gt;0,PRODUCT(IF(($D$5:$D$2004=$D872)*($C$5:$C$2004="Split")*($B$5:$B$2004&lt;=Dashboard!$C$55)*($B$5:$B$2004&gt;$B872),$J$5:$J$2004,1)),1))</f>
        <v/>
      </c>
      <c r="Z872" s="79">
        <f t="shared" si="12"/>
        <v>0</v>
      </c>
      <c r="AA872" s="79" t="str">
        <f>IF($B871="","",IF(AND($B872&gt;Dashboard!$C$54,$B872&lt;=Dashboard!$C$55,OR($C872="Buy",$C872="Sell",$C872="Dividend",$C872="Return of capital")),MAX(AA$5:AA871)+1,0))</f>
        <v/>
      </c>
      <c r="AB872" s="79" t="str">
        <f>if($B872="","",if($L872=Dashboard!$C$3,"n/a","Currency:"&amp;$L872&amp;Dashboard!$C$3))</f>
        <v/>
      </c>
      <c r="AC872" s="88" t="str">
        <f t="shared" si="13"/>
        <v/>
      </c>
      <c r="AD872" s="89">
        <f t="shared" si="14"/>
        <v>0</v>
      </c>
      <c r="AE872" s="90">
        <f t="shared" si="15"/>
        <v>0</v>
      </c>
    </row>
    <row r="873">
      <c r="A873" s="1"/>
      <c r="B873" s="404"/>
      <c r="C873" s="405"/>
      <c r="D873" s="405"/>
      <c r="E873" s="405"/>
      <c r="F873" s="406"/>
      <c r="G873" s="44">
        <f t="shared" si="1"/>
        <v>0</v>
      </c>
      <c r="H873" s="93"/>
      <c r="I873" s="92"/>
      <c r="J873" s="95"/>
      <c r="K873" s="1"/>
      <c r="L873" s="50" t="str">
        <f t="array" ref="L873">if($B873="","",index(Setup!$C$52:$C$201,match($D873,Setup!$B$52:$B$201,0),0))</f>
        <v/>
      </c>
      <c r="M873" s="52" t="str">
        <f t="shared" si="2"/>
        <v/>
      </c>
      <c r="N873" s="58">
        <f t="shared" si="3"/>
        <v>0</v>
      </c>
      <c r="O873" s="64" t="str">
        <f t="shared" si="4"/>
        <v/>
      </c>
      <c r="P873" s="64">
        <f t="shared" si="5"/>
        <v>0</v>
      </c>
      <c r="Q873" s="64">
        <f t="shared" si="6"/>
        <v>0</v>
      </c>
      <c r="R873" s="68">
        <f t="shared" si="7"/>
        <v>0</v>
      </c>
      <c r="S873" s="68">
        <f t="shared" si="8"/>
        <v>0</v>
      </c>
      <c r="T873" s="71" t="str">
        <f t="shared" si="9"/>
        <v/>
      </c>
      <c r="U873" s="79" t="str">
        <f t="array" ref="U873">IF($B873="","",IF(INDEX('Your Portfolio Holdings'!$BW$7:$BW$156,match($D873,'Your Portfolio Holdings'!$B$7:$B$156,0),0)&gt;0,PRODUCT(IF(($D$5:$D$2004=$D873)*($C$5:$C$2004="Split")*($B$5:$B$2004&lt;=Dashboard!$C$2)*($B$5:$B$2004&gt;$B873),$J$5:$J$2004,1)),1))</f>
        <v/>
      </c>
      <c r="V873" s="79">
        <f t="shared" si="10"/>
        <v>0</v>
      </c>
      <c r="W873" s="79" t="str">
        <f t="array" ref="W873">IF($B873="","",IF(INDEX('Your Portfolio Holdings'!$BW$7:$BW$156,match($D873,'Your Portfolio Holdings'!$B$7:$B$156,0),0)&gt;0,PRODUCT(IF(($D$5:$D$2004=$D873)*($C$5:$C$2004="Split")*($B$5:$B$2004&lt;=Dashboard!$C$54)*($B$5:$B$2004&gt;$B873),$J$5:$J$2004,1)),1))</f>
        <v/>
      </c>
      <c r="X873" s="79">
        <f t="shared" si="11"/>
        <v>0</v>
      </c>
      <c r="Y873" s="79" t="str">
        <f t="array" ref="Y873">IF($B873="","",IF(INDEX('Your Portfolio Holdings'!$BW$7:$BW$156,match($D873,'Your Portfolio Holdings'!$B$7:$B$156,0),0)&gt;0,PRODUCT(IF(($D$5:$D$2004=$D873)*($C$5:$C$2004="Split")*($B$5:$B$2004&lt;=Dashboard!$C$55)*($B$5:$B$2004&gt;$B873),$J$5:$J$2004,1)),1))</f>
        <v/>
      </c>
      <c r="Z873" s="79">
        <f t="shared" si="12"/>
        <v>0</v>
      </c>
      <c r="AA873" s="79" t="str">
        <f>IF($B872="","",IF(AND($B873&gt;Dashboard!$C$54,$B873&lt;=Dashboard!$C$55,OR($C873="Buy",$C873="Sell",$C873="Dividend",$C873="Return of capital")),MAX(AA$5:AA872)+1,0))</f>
        <v/>
      </c>
      <c r="AB873" s="79" t="str">
        <f>if($B873="","",if($L873=Dashboard!$C$3,"n/a","Currency:"&amp;$L873&amp;Dashboard!$C$3))</f>
        <v/>
      </c>
      <c r="AC873" s="88" t="str">
        <f t="shared" si="13"/>
        <v/>
      </c>
      <c r="AD873" s="89">
        <f t="shared" si="14"/>
        <v>0</v>
      </c>
      <c r="AE873" s="90">
        <f t="shared" si="15"/>
        <v>0</v>
      </c>
    </row>
    <row r="874">
      <c r="A874" s="1"/>
      <c r="B874" s="404"/>
      <c r="C874" s="405"/>
      <c r="D874" s="405"/>
      <c r="E874" s="405"/>
      <c r="F874" s="406"/>
      <c r="G874" s="44">
        <f t="shared" si="1"/>
        <v>0</v>
      </c>
      <c r="H874" s="93"/>
      <c r="I874" s="92"/>
      <c r="J874" s="95"/>
      <c r="K874" s="1"/>
      <c r="L874" s="50" t="str">
        <f t="array" ref="L874">if($B874="","",index(Setup!$C$52:$C$201,match($D874,Setup!$B$52:$B$201,0),0))</f>
        <v/>
      </c>
      <c r="M874" s="52" t="str">
        <f t="shared" si="2"/>
        <v/>
      </c>
      <c r="N874" s="58">
        <f t="shared" si="3"/>
        <v>0</v>
      </c>
      <c r="O874" s="64" t="str">
        <f t="shared" si="4"/>
        <v/>
      </c>
      <c r="P874" s="64">
        <f t="shared" si="5"/>
        <v>0</v>
      </c>
      <c r="Q874" s="64">
        <f t="shared" si="6"/>
        <v>0</v>
      </c>
      <c r="R874" s="68">
        <f t="shared" si="7"/>
        <v>0</v>
      </c>
      <c r="S874" s="68">
        <f t="shared" si="8"/>
        <v>0</v>
      </c>
      <c r="T874" s="71" t="str">
        <f t="shared" si="9"/>
        <v/>
      </c>
      <c r="U874" s="79" t="str">
        <f t="array" ref="U874">IF($B874="","",IF(INDEX('Your Portfolio Holdings'!$BW$7:$BW$156,match($D874,'Your Portfolio Holdings'!$B$7:$B$156,0),0)&gt;0,PRODUCT(IF(($D$5:$D$2004=$D874)*($C$5:$C$2004="Split")*($B$5:$B$2004&lt;=Dashboard!$C$2)*($B$5:$B$2004&gt;$B874),$J$5:$J$2004,1)),1))</f>
        <v/>
      </c>
      <c r="V874" s="79">
        <f t="shared" si="10"/>
        <v>0</v>
      </c>
      <c r="W874" s="79" t="str">
        <f t="array" ref="W874">IF($B874="","",IF(INDEX('Your Portfolio Holdings'!$BW$7:$BW$156,match($D874,'Your Portfolio Holdings'!$B$7:$B$156,0),0)&gt;0,PRODUCT(IF(($D$5:$D$2004=$D874)*($C$5:$C$2004="Split")*($B$5:$B$2004&lt;=Dashboard!$C$54)*($B$5:$B$2004&gt;$B874),$J$5:$J$2004,1)),1))</f>
        <v/>
      </c>
      <c r="X874" s="79">
        <f t="shared" si="11"/>
        <v>0</v>
      </c>
      <c r="Y874" s="79" t="str">
        <f t="array" ref="Y874">IF($B874="","",IF(INDEX('Your Portfolio Holdings'!$BW$7:$BW$156,match($D874,'Your Portfolio Holdings'!$B$7:$B$156,0),0)&gt;0,PRODUCT(IF(($D$5:$D$2004=$D874)*($C$5:$C$2004="Split")*($B$5:$B$2004&lt;=Dashboard!$C$55)*($B$5:$B$2004&gt;$B874),$J$5:$J$2004,1)),1))</f>
        <v/>
      </c>
      <c r="Z874" s="79">
        <f t="shared" si="12"/>
        <v>0</v>
      </c>
      <c r="AA874" s="79" t="str">
        <f>IF($B873="","",IF(AND($B874&gt;Dashboard!$C$54,$B874&lt;=Dashboard!$C$55,OR($C874="Buy",$C874="Sell",$C874="Dividend",$C874="Return of capital")),MAX(AA$5:AA873)+1,0))</f>
        <v/>
      </c>
      <c r="AB874" s="79" t="str">
        <f>if($B874="","",if($L874=Dashboard!$C$3,"n/a","Currency:"&amp;$L874&amp;Dashboard!$C$3))</f>
        <v/>
      </c>
      <c r="AC874" s="88" t="str">
        <f t="shared" si="13"/>
        <v/>
      </c>
      <c r="AD874" s="89">
        <f t="shared" si="14"/>
        <v>0</v>
      </c>
      <c r="AE874" s="90">
        <f t="shared" si="15"/>
        <v>0</v>
      </c>
    </row>
    <row r="875">
      <c r="A875" s="1"/>
      <c r="B875" s="404"/>
      <c r="C875" s="405"/>
      <c r="D875" s="405"/>
      <c r="E875" s="405"/>
      <c r="F875" s="406"/>
      <c r="G875" s="44">
        <f t="shared" si="1"/>
        <v>0</v>
      </c>
      <c r="H875" s="93"/>
      <c r="I875" s="92"/>
      <c r="J875" s="95"/>
      <c r="K875" s="1"/>
      <c r="L875" s="50" t="str">
        <f t="array" ref="L875">if($B875="","",index(Setup!$C$52:$C$201,match($D875,Setup!$B$52:$B$201,0),0))</f>
        <v/>
      </c>
      <c r="M875" s="52" t="str">
        <f t="shared" si="2"/>
        <v/>
      </c>
      <c r="N875" s="58">
        <f t="shared" si="3"/>
        <v>0</v>
      </c>
      <c r="O875" s="64" t="str">
        <f t="shared" si="4"/>
        <v/>
      </c>
      <c r="P875" s="64">
        <f t="shared" si="5"/>
        <v>0</v>
      </c>
      <c r="Q875" s="64">
        <f t="shared" si="6"/>
        <v>0</v>
      </c>
      <c r="R875" s="68">
        <f t="shared" si="7"/>
        <v>0</v>
      </c>
      <c r="S875" s="68">
        <f t="shared" si="8"/>
        <v>0</v>
      </c>
      <c r="T875" s="71" t="str">
        <f t="shared" si="9"/>
        <v/>
      </c>
      <c r="U875" s="79" t="str">
        <f t="array" ref="U875">IF($B875="","",IF(INDEX('Your Portfolio Holdings'!$BW$7:$BW$156,match($D875,'Your Portfolio Holdings'!$B$7:$B$156,0),0)&gt;0,PRODUCT(IF(($D$5:$D$2004=$D875)*($C$5:$C$2004="Split")*($B$5:$B$2004&lt;=Dashboard!$C$2)*($B$5:$B$2004&gt;$B875),$J$5:$J$2004,1)),1))</f>
        <v/>
      </c>
      <c r="V875" s="79">
        <f t="shared" si="10"/>
        <v>0</v>
      </c>
      <c r="W875" s="79" t="str">
        <f t="array" ref="W875">IF($B875="","",IF(INDEX('Your Portfolio Holdings'!$BW$7:$BW$156,match($D875,'Your Portfolio Holdings'!$B$7:$B$156,0),0)&gt;0,PRODUCT(IF(($D$5:$D$2004=$D875)*($C$5:$C$2004="Split")*($B$5:$B$2004&lt;=Dashboard!$C$54)*($B$5:$B$2004&gt;$B875),$J$5:$J$2004,1)),1))</f>
        <v/>
      </c>
      <c r="X875" s="79">
        <f t="shared" si="11"/>
        <v>0</v>
      </c>
      <c r="Y875" s="79" t="str">
        <f t="array" ref="Y875">IF($B875="","",IF(INDEX('Your Portfolio Holdings'!$BW$7:$BW$156,match($D875,'Your Portfolio Holdings'!$B$7:$B$156,0),0)&gt;0,PRODUCT(IF(($D$5:$D$2004=$D875)*($C$5:$C$2004="Split")*($B$5:$B$2004&lt;=Dashboard!$C$55)*($B$5:$B$2004&gt;$B875),$J$5:$J$2004,1)),1))</f>
        <v/>
      </c>
      <c r="Z875" s="79">
        <f t="shared" si="12"/>
        <v>0</v>
      </c>
      <c r="AA875" s="79" t="str">
        <f>IF($B874="","",IF(AND($B875&gt;Dashboard!$C$54,$B875&lt;=Dashboard!$C$55,OR($C875="Buy",$C875="Sell",$C875="Dividend",$C875="Return of capital")),MAX(AA$5:AA874)+1,0))</f>
        <v/>
      </c>
      <c r="AB875" s="79" t="str">
        <f>if($B875="","",if($L875=Dashboard!$C$3,"n/a","Currency:"&amp;$L875&amp;Dashboard!$C$3))</f>
        <v/>
      </c>
      <c r="AC875" s="88" t="str">
        <f t="shared" si="13"/>
        <v/>
      </c>
      <c r="AD875" s="89">
        <f t="shared" si="14"/>
        <v>0</v>
      </c>
      <c r="AE875" s="90">
        <f t="shared" si="15"/>
        <v>0</v>
      </c>
    </row>
    <row r="876">
      <c r="A876" s="1"/>
      <c r="B876" s="404"/>
      <c r="C876" s="405"/>
      <c r="D876" s="405"/>
      <c r="E876" s="405"/>
      <c r="F876" s="406"/>
      <c r="G876" s="44">
        <f t="shared" si="1"/>
        <v>0</v>
      </c>
      <c r="H876" s="93"/>
      <c r="I876" s="92"/>
      <c r="J876" s="95"/>
      <c r="K876" s="1"/>
      <c r="L876" s="50" t="str">
        <f t="array" ref="L876">if($B876="","",index(Setup!$C$52:$C$201,match($D876,Setup!$B$52:$B$201,0),0))</f>
        <v/>
      </c>
      <c r="M876" s="52" t="str">
        <f t="shared" si="2"/>
        <v/>
      </c>
      <c r="N876" s="58">
        <f t="shared" si="3"/>
        <v>0</v>
      </c>
      <c r="O876" s="64" t="str">
        <f t="shared" si="4"/>
        <v/>
      </c>
      <c r="P876" s="64">
        <f t="shared" si="5"/>
        <v>0</v>
      </c>
      <c r="Q876" s="64">
        <f t="shared" si="6"/>
        <v>0</v>
      </c>
      <c r="R876" s="68">
        <f t="shared" si="7"/>
        <v>0</v>
      </c>
      <c r="S876" s="68">
        <f t="shared" si="8"/>
        <v>0</v>
      </c>
      <c r="T876" s="71" t="str">
        <f t="shared" si="9"/>
        <v/>
      </c>
      <c r="U876" s="79" t="str">
        <f t="array" ref="U876">IF($B876="","",IF(INDEX('Your Portfolio Holdings'!$BW$7:$BW$156,match($D876,'Your Portfolio Holdings'!$B$7:$B$156,0),0)&gt;0,PRODUCT(IF(($D$5:$D$2004=$D876)*($C$5:$C$2004="Split")*($B$5:$B$2004&lt;=Dashboard!$C$2)*($B$5:$B$2004&gt;$B876),$J$5:$J$2004,1)),1))</f>
        <v/>
      </c>
      <c r="V876" s="79">
        <f t="shared" si="10"/>
        <v>0</v>
      </c>
      <c r="W876" s="79" t="str">
        <f t="array" ref="W876">IF($B876="","",IF(INDEX('Your Portfolio Holdings'!$BW$7:$BW$156,match($D876,'Your Portfolio Holdings'!$B$7:$B$156,0),0)&gt;0,PRODUCT(IF(($D$5:$D$2004=$D876)*($C$5:$C$2004="Split")*($B$5:$B$2004&lt;=Dashboard!$C$54)*($B$5:$B$2004&gt;$B876),$J$5:$J$2004,1)),1))</f>
        <v/>
      </c>
      <c r="X876" s="79">
        <f t="shared" si="11"/>
        <v>0</v>
      </c>
      <c r="Y876" s="79" t="str">
        <f t="array" ref="Y876">IF($B876="","",IF(INDEX('Your Portfolio Holdings'!$BW$7:$BW$156,match($D876,'Your Portfolio Holdings'!$B$7:$B$156,0),0)&gt;0,PRODUCT(IF(($D$5:$D$2004=$D876)*($C$5:$C$2004="Split")*($B$5:$B$2004&lt;=Dashboard!$C$55)*($B$5:$B$2004&gt;$B876),$J$5:$J$2004,1)),1))</f>
        <v/>
      </c>
      <c r="Z876" s="79">
        <f t="shared" si="12"/>
        <v>0</v>
      </c>
      <c r="AA876" s="79" t="str">
        <f>IF($B875="","",IF(AND($B876&gt;Dashboard!$C$54,$B876&lt;=Dashboard!$C$55,OR($C876="Buy",$C876="Sell",$C876="Dividend",$C876="Return of capital")),MAX(AA$5:AA875)+1,0))</f>
        <v/>
      </c>
      <c r="AB876" s="79" t="str">
        <f>if($B876="","",if($L876=Dashboard!$C$3,"n/a","Currency:"&amp;$L876&amp;Dashboard!$C$3))</f>
        <v/>
      </c>
      <c r="AC876" s="88" t="str">
        <f t="shared" si="13"/>
        <v/>
      </c>
      <c r="AD876" s="89">
        <f t="shared" si="14"/>
        <v>0</v>
      </c>
      <c r="AE876" s="90">
        <f t="shared" si="15"/>
        <v>0</v>
      </c>
    </row>
    <row r="877">
      <c r="A877" s="1"/>
      <c r="B877" s="404"/>
      <c r="C877" s="405"/>
      <c r="D877" s="405"/>
      <c r="E877" s="405"/>
      <c r="F877" s="406"/>
      <c r="G877" s="44">
        <f t="shared" si="1"/>
        <v>0</v>
      </c>
      <c r="H877" s="93"/>
      <c r="I877" s="92"/>
      <c r="J877" s="95"/>
      <c r="K877" s="1"/>
      <c r="L877" s="50" t="str">
        <f t="array" ref="L877">if($B877="","",index(Setup!$C$52:$C$201,match($D877,Setup!$B$52:$B$201,0),0))</f>
        <v/>
      </c>
      <c r="M877" s="52" t="str">
        <f t="shared" si="2"/>
        <v/>
      </c>
      <c r="N877" s="58">
        <f t="shared" si="3"/>
        <v>0</v>
      </c>
      <c r="O877" s="64" t="str">
        <f t="shared" si="4"/>
        <v/>
      </c>
      <c r="P877" s="64">
        <f t="shared" si="5"/>
        <v>0</v>
      </c>
      <c r="Q877" s="64">
        <f t="shared" si="6"/>
        <v>0</v>
      </c>
      <c r="R877" s="68">
        <f t="shared" si="7"/>
        <v>0</v>
      </c>
      <c r="S877" s="68">
        <f t="shared" si="8"/>
        <v>0</v>
      </c>
      <c r="T877" s="71" t="str">
        <f t="shared" si="9"/>
        <v/>
      </c>
      <c r="U877" s="79" t="str">
        <f t="array" ref="U877">IF($B877="","",IF(INDEX('Your Portfolio Holdings'!$BW$7:$BW$156,match($D877,'Your Portfolio Holdings'!$B$7:$B$156,0),0)&gt;0,PRODUCT(IF(($D$5:$D$2004=$D877)*($C$5:$C$2004="Split")*($B$5:$B$2004&lt;=Dashboard!$C$2)*($B$5:$B$2004&gt;$B877),$J$5:$J$2004,1)),1))</f>
        <v/>
      </c>
      <c r="V877" s="79">
        <f t="shared" si="10"/>
        <v>0</v>
      </c>
      <c r="W877" s="79" t="str">
        <f t="array" ref="W877">IF($B877="","",IF(INDEX('Your Portfolio Holdings'!$BW$7:$BW$156,match($D877,'Your Portfolio Holdings'!$B$7:$B$156,0),0)&gt;0,PRODUCT(IF(($D$5:$D$2004=$D877)*($C$5:$C$2004="Split")*($B$5:$B$2004&lt;=Dashboard!$C$54)*($B$5:$B$2004&gt;$B877),$J$5:$J$2004,1)),1))</f>
        <v/>
      </c>
      <c r="X877" s="79">
        <f t="shared" si="11"/>
        <v>0</v>
      </c>
      <c r="Y877" s="79" t="str">
        <f t="array" ref="Y877">IF($B877="","",IF(INDEX('Your Portfolio Holdings'!$BW$7:$BW$156,match($D877,'Your Portfolio Holdings'!$B$7:$B$156,0),0)&gt;0,PRODUCT(IF(($D$5:$D$2004=$D877)*($C$5:$C$2004="Split")*($B$5:$B$2004&lt;=Dashboard!$C$55)*($B$5:$B$2004&gt;$B877),$J$5:$J$2004,1)),1))</f>
        <v/>
      </c>
      <c r="Z877" s="79">
        <f t="shared" si="12"/>
        <v>0</v>
      </c>
      <c r="AA877" s="79" t="str">
        <f>IF($B876="","",IF(AND($B877&gt;Dashboard!$C$54,$B877&lt;=Dashboard!$C$55,OR($C877="Buy",$C877="Sell",$C877="Dividend",$C877="Return of capital")),MAX(AA$5:AA876)+1,0))</f>
        <v/>
      </c>
      <c r="AB877" s="79" t="str">
        <f>if($B877="","",if($L877=Dashboard!$C$3,"n/a","Currency:"&amp;$L877&amp;Dashboard!$C$3))</f>
        <v/>
      </c>
      <c r="AC877" s="88" t="str">
        <f t="shared" si="13"/>
        <v/>
      </c>
      <c r="AD877" s="89">
        <f t="shared" si="14"/>
        <v>0</v>
      </c>
      <c r="AE877" s="90">
        <f t="shared" si="15"/>
        <v>0</v>
      </c>
    </row>
    <row r="878">
      <c r="A878" s="1"/>
      <c r="B878" s="404"/>
      <c r="C878" s="405"/>
      <c r="D878" s="405"/>
      <c r="E878" s="405"/>
      <c r="F878" s="406"/>
      <c r="G878" s="44">
        <f t="shared" si="1"/>
        <v>0</v>
      </c>
      <c r="H878" s="93"/>
      <c r="I878" s="92"/>
      <c r="J878" s="95"/>
      <c r="K878" s="1"/>
      <c r="L878" s="50" t="str">
        <f t="array" ref="L878">if($B878="","",index(Setup!$C$52:$C$201,match($D878,Setup!$B$52:$B$201,0),0))</f>
        <v/>
      </c>
      <c r="M878" s="52" t="str">
        <f t="shared" si="2"/>
        <v/>
      </c>
      <c r="N878" s="58">
        <f t="shared" si="3"/>
        <v>0</v>
      </c>
      <c r="O878" s="64" t="str">
        <f t="shared" si="4"/>
        <v/>
      </c>
      <c r="P878" s="64">
        <f t="shared" si="5"/>
        <v>0</v>
      </c>
      <c r="Q878" s="64">
        <f t="shared" si="6"/>
        <v>0</v>
      </c>
      <c r="R878" s="68">
        <f t="shared" si="7"/>
        <v>0</v>
      </c>
      <c r="S878" s="68">
        <f t="shared" si="8"/>
        <v>0</v>
      </c>
      <c r="T878" s="71" t="str">
        <f t="shared" si="9"/>
        <v/>
      </c>
      <c r="U878" s="79" t="str">
        <f t="array" ref="U878">IF($B878="","",IF(INDEX('Your Portfolio Holdings'!$BW$7:$BW$156,match($D878,'Your Portfolio Holdings'!$B$7:$B$156,0),0)&gt;0,PRODUCT(IF(($D$5:$D$2004=$D878)*($C$5:$C$2004="Split")*($B$5:$B$2004&lt;=Dashboard!$C$2)*($B$5:$B$2004&gt;$B878),$J$5:$J$2004,1)),1))</f>
        <v/>
      </c>
      <c r="V878" s="79">
        <f t="shared" si="10"/>
        <v>0</v>
      </c>
      <c r="W878" s="79" t="str">
        <f t="array" ref="W878">IF($B878="","",IF(INDEX('Your Portfolio Holdings'!$BW$7:$BW$156,match($D878,'Your Portfolio Holdings'!$B$7:$B$156,0),0)&gt;0,PRODUCT(IF(($D$5:$D$2004=$D878)*($C$5:$C$2004="Split")*($B$5:$B$2004&lt;=Dashboard!$C$54)*($B$5:$B$2004&gt;$B878),$J$5:$J$2004,1)),1))</f>
        <v/>
      </c>
      <c r="X878" s="79">
        <f t="shared" si="11"/>
        <v>0</v>
      </c>
      <c r="Y878" s="79" t="str">
        <f t="array" ref="Y878">IF($B878="","",IF(INDEX('Your Portfolio Holdings'!$BW$7:$BW$156,match($D878,'Your Portfolio Holdings'!$B$7:$B$156,0),0)&gt;0,PRODUCT(IF(($D$5:$D$2004=$D878)*($C$5:$C$2004="Split")*($B$5:$B$2004&lt;=Dashboard!$C$55)*($B$5:$B$2004&gt;$B878),$J$5:$J$2004,1)),1))</f>
        <v/>
      </c>
      <c r="Z878" s="79">
        <f t="shared" si="12"/>
        <v>0</v>
      </c>
      <c r="AA878" s="79" t="str">
        <f>IF($B877="","",IF(AND($B878&gt;Dashboard!$C$54,$B878&lt;=Dashboard!$C$55,OR($C878="Buy",$C878="Sell",$C878="Dividend",$C878="Return of capital")),MAX(AA$5:AA877)+1,0))</f>
        <v/>
      </c>
      <c r="AB878" s="79" t="str">
        <f>if($B878="","",if($L878=Dashboard!$C$3,"n/a","Currency:"&amp;$L878&amp;Dashboard!$C$3))</f>
        <v/>
      </c>
      <c r="AC878" s="88" t="str">
        <f t="shared" si="13"/>
        <v/>
      </c>
      <c r="AD878" s="89">
        <f t="shared" si="14"/>
        <v>0</v>
      </c>
      <c r="AE878" s="90">
        <f t="shared" si="15"/>
        <v>0</v>
      </c>
    </row>
    <row r="879">
      <c r="A879" s="1"/>
      <c r="B879" s="404"/>
      <c r="C879" s="405"/>
      <c r="D879" s="405"/>
      <c r="E879" s="405"/>
      <c r="F879" s="406"/>
      <c r="G879" s="44">
        <f t="shared" si="1"/>
        <v>0</v>
      </c>
      <c r="H879" s="93"/>
      <c r="I879" s="92"/>
      <c r="J879" s="95"/>
      <c r="K879" s="1"/>
      <c r="L879" s="50" t="str">
        <f t="array" ref="L879">if($B879="","",index(Setup!$C$52:$C$201,match($D879,Setup!$B$52:$B$201,0),0))</f>
        <v/>
      </c>
      <c r="M879" s="52" t="str">
        <f t="shared" si="2"/>
        <v/>
      </c>
      <c r="N879" s="58">
        <f t="shared" si="3"/>
        <v>0</v>
      </c>
      <c r="O879" s="64" t="str">
        <f t="shared" si="4"/>
        <v/>
      </c>
      <c r="P879" s="64">
        <f t="shared" si="5"/>
        <v>0</v>
      </c>
      <c r="Q879" s="64">
        <f t="shared" si="6"/>
        <v>0</v>
      </c>
      <c r="R879" s="68">
        <f t="shared" si="7"/>
        <v>0</v>
      </c>
      <c r="S879" s="68">
        <f t="shared" si="8"/>
        <v>0</v>
      </c>
      <c r="T879" s="71" t="str">
        <f t="shared" si="9"/>
        <v/>
      </c>
      <c r="U879" s="79" t="str">
        <f t="array" ref="U879">IF($B879="","",IF(INDEX('Your Portfolio Holdings'!$BW$7:$BW$156,match($D879,'Your Portfolio Holdings'!$B$7:$B$156,0),0)&gt;0,PRODUCT(IF(($D$5:$D$2004=$D879)*($C$5:$C$2004="Split")*($B$5:$B$2004&lt;=Dashboard!$C$2)*($B$5:$B$2004&gt;$B879),$J$5:$J$2004,1)),1))</f>
        <v/>
      </c>
      <c r="V879" s="79">
        <f t="shared" si="10"/>
        <v>0</v>
      </c>
      <c r="W879" s="79" t="str">
        <f t="array" ref="W879">IF($B879="","",IF(INDEX('Your Portfolio Holdings'!$BW$7:$BW$156,match($D879,'Your Portfolio Holdings'!$B$7:$B$156,0),0)&gt;0,PRODUCT(IF(($D$5:$D$2004=$D879)*($C$5:$C$2004="Split")*($B$5:$B$2004&lt;=Dashboard!$C$54)*($B$5:$B$2004&gt;$B879),$J$5:$J$2004,1)),1))</f>
        <v/>
      </c>
      <c r="X879" s="79">
        <f t="shared" si="11"/>
        <v>0</v>
      </c>
      <c r="Y879" s="79" t="str">
        <f t="array" ref="Y879">IF($B879="","",IF(INDEX('Your Portfolio Holdings'!$BW$7:$BW$156,match($D879,'Your Portfolio Holdings'!$B$7:$B$156,0),0)&gt;0,PRODUCT(IF(($D$5:$D$2004=$D879)*($C$5:$C$2004="Split")*($B$5:$B$2004&lt;=Dashboard!$C$55)*($B$5:$B$2004&gt;$B879),$J$5:$J$2004,1)),1))</f>
        <v/>
      </c>
      <c r="Z879" s="79">
        <f t="shared" si="12"/>
        <v>0</v>
      </c>
      <c r="AA879" s="79" t="str">
        <f>IF($B878="","",IF(AND($B879&gt;Dashboard!$C$54,$B879&lt;=Dashboard!$C$55,OR($C879="Buy",$C879="Sell",$C879="Dividend",$C879="Return of capital")),MAX(AA$5:AA878)+1,0))</f>
        <v/>
      </c>
      <c r="AB879" s="79" t="str">
        <f>if($B879="","",if($L879=Dashboard!$C$3,"n/a","Currency:"&amp;$L879&amp;Dashboard!$C$3))</f>
        <v/>
      </c>
      <c r="AC879" s="88" t="str">
        <f t="shared" si="13"/>
        <v/>
      </c>
      <c r="AD879" s="89">
        <f t="shared" si="14"/>
        <v>0</v>
      </c>
      <c r="AE879" s="90">
        <f t="shared" si="15"/>
        <v>0</v>
      </c>
    </row>
    <row r="880">
      <c r="A880" s="1"/>
      <c r="B880" s="404"/>
      <c r="C880" s="405"/>
      <c r="D880" s="405"/>
      <c r="E880" s="405"/>
      <c r="F880" s="406"/>
      <c r="G880" s="44">
        <f t="shared" si="1"/>
        <v>0</v>
      </c>
      <c r="H880" s="93"/>
      <c r="I880" s="92"/>
      <c r="J880" s="95"/>
      <c r="K880" s="1"/>
      <c r="L880" s="50" t="str">
        <f t="array" ref="L880">if($B880="","",index(Setup!$C$52:$C$201,match($D880,Setup!$B$52:$B$201,0),0))</f>
        <v/>
      </c>
      <c r="M880" s="52" t="str">
        <f t="shared" si="2"/>
        <v/>
      </c>
      <c r="N880" s="58">
        <f t="shared" si="3"/>
        <v>0</v>
      </c>
      <c r="O880" s="64" t="str">
        <f t="shared" si="4"/>
        <v/>
      </c>
      <c r="P880" s="64">
        <f t="shared" si="5"/>
        <v>0</v>
      </c>
      <c r="Q880" s="64">
        <f t="shared" si="6"/>
        <v>0</v>
      </c>
      <c r="R880" s="68">
        <f t="shared" si="7"/>
        <v>0</v>
      </c>
      <c r="S880" s="68">
        <f t="shared" si="8"/>
        <v>0</v>
      </c>
      <c r="T880" s="71" t="str">
        <f t="shared" si="9"/>
        <v/>
      </c>
      <c r="U880" s="79" t="str">
        <f t="array" ref="U880">IF($B880="","",IF(INDEX('Your Portfolio Holdings'!$BW$7:$BW$156,match($D880,'Your Portfolio Holdings'!$B$7:$B$156,0),0)&gt;0,PRODUCT(IF(($D$5:$D$2004=$D880)*($C$5:$C$2004="Split")*($B$5:$B$2004&lt;=Dashboard!$C$2)*($B$5:$B$2004&gt;$B880),$J$5:$J$2004,1)),1))</f>
        <v/>
      </c>
      <c r="V880" s="79">
        <f t="shared" si="10"/>
        <v>0</v>
      </c>
      <c r="W880" s="79" t="str">
        <f t="array" ref="W880">IF($B880="","",IF(INDEX('Your Portfolio Holdings'!$BW$7:$BW$156,match($D880,'Your Portfolio Holdings'!$B$7:$B$156,0),0)&gt;0,PRODUCT(IF(($D$5:$D$2004=$D880)*($C$5:$C$2004="Split")*($B$5:$B$2004&lt;=Dashboard!$C$54)*($B$5:$B$2004&gt;$B880),$J$5:$J$2004,1)),1))</f>
        <v/>
      </c>
      <c r="X880" s="79">
        <f t="shared" si="11"/>
        <v>0</v>
      </c>
      <c r="Y880" s="79" t="str">
        <f t="array" ref="Y880">IF($B880="","",IF(INDEX('Your Portfolio Holdings'!$BW$7:$BW$156,match($D880,'Your Portfolio Holdings'!$B$7:$B$156,0),0)&gt;0,PRODUCT(IF(($D$5:$D$2004=$D880)*($C$5:$C$2004="Split")*($B$5:$B$2004&lt;=Dashboard!$C$55)*($B$5:$B$2004&gt;$B880),$J$5:$J$2004,1)),1))</f>
        <v/>
      </c>
      <c r="Z880" s="79">
        <f t="shared" si="12"/>
        <v>0</v>
      </c>
      <c r="AA880" s="79" t="str">
        <f>IF($B879="","",IF(AND($B880&gt;Dashboard!$C$54,$B880&lt;=Dashboard!$C$55,OR($C880="Buy",$C880="Sell",$C880="Dividend",$C880="Return of capital")),MAX(AA$5:AA879)+1,0))</f>
        <v/>
      </c>
      <c r="AB880" s="79" t="str">
        <f>if($B880="","",if($L880=Dashboard!$C$3,"n/a","Currency:"&amp;$L880&amp;Dashboard!$C$3))</f>
        <v/>
      </c>
      <c r="AC880" s="88" t="str">
        <f t="shared" si="13"/>
        <v/>
      </c>
      <c r="AD880" s="89">
        <f t="shared" si="14"/>
        <v>0</v>
      </c>
      <c r="AE880" s="90">
        <f t="shared" si="15"/>
        <v>0</v>
      </c>
    </row>
    <row r="881">
      <c r="A881" s="1"/>
      <c r="B881" s="404"/>
      <c r="C881" s="405"/>
      <c r="D881" s="405"/>
      <c r="E881" s="405"/>
      <c r="F881" s="406"/>
      <c r="G881" s="44">
        <f t="shared" si="1"/>
        <v>0</v>
      </c>
      <c r="H881" s="93"/>
      <c r="I881" s="92"/>
      <c r="J881" s="95"/>
      <c r="K881" s="1"/>
      <c r="L881" s="50" t="str">
        <f t="array" ref="L881">if($B881="","",index(Setup!$C$52:$C$201,match($D881,Setup!$B$52:$B$201,0),0))</f>
        <v/>
      </c>
      <c r="M881" s="52" t="str">
        <f t="shared" si="2"/>
        <v/>
      </c>
      <c r="N881" s="58">
        <f t="shared" si="3"/>
        <v>0</v>
      </c>
      <c r="O881" s="64" t="str">
        <f t="shared" si="4"/>
        <v/>
      </c>
      <c r="P881" s="64">
        <f t="shared" si="5"/>
        <v>0</v>
      </c>
      <c r="Q881" s="64">
        <f t="shared" si="6"/>
        <v>0</v>
      </c>
      <c r="R881" s="68">
        <f t="shared" si="7"/>
        <v>0</v>
      </c>
      <c r="S881" s="68">
        <f t="shared" si="8"/>
        <v>0</v>
      </c>
      <c r="T881" s="71" t="str">
        <f t="shared" si="9"/>
        <v/>
      </c>
      <c r="U881" s="79" t="str">
        <f t="array" ref="U881">IF($B881="","",IF(INDEX('Your Portfolio Holdings'!$BW$7:$BW$156,match($D881,'Your Portfolio Holdings'!$B$7:$B$156,0),0)&gt;0,PRODUCT(IF(($D$5:$D$2004=$D881)*($C$5:$C$2004="Split")*($B$5:$B$2004&lt;=Dashboard!$C$2)*($B$5:$B$2004&gt;$B881),$J$5:$J$2004,1)),1))</f>
        <v/>
      </c>
      <c r="V881" s="79">
        <f t="shared" si="10"/>
        <v>0</v>
      </c>
      <c r="W881" s="79" t="str">
        <f t="array" ref="W881">IF($B881="","",IF(INDEX('Your Portfolio Holdings'!$BW$7:$BW$156,match($D881,'Your Portfolio Holdings'!$B$7:$B$156,0),0)&gt;0,PRODUCT(IF(($D$5:$D$2004=$D881)*($C$5:$C$2004="Split")*($B$5:$B$2004&lt;=Dashboard!$C$54)*($B$5:$B$2004&gt;$B881),$J$5:$J$2004,1)),1))</f>
        <v/>
      </c>
      <c r="X881" s="79">
        <f t="shared" si="11"/>
        <v>0</v>
      </c>
      <c r="Y881" s="79" t="str">
        <f t="array" ref="Y881">IF($B881="","",IF(INDEX('Your Portfolio Holdings'!$BW$7:$BW$156,match($D881,'Your Portfolio Holdings'!$B$7:$B$156,0),0)&gt;0,PRODUCT(IF(($D$5:$D$2004=$D881)*($C$5:$C$2004="Split")*($B$5:$B$2004&lt;=Dashboard!$C$55)*($B$5:$B$2004&gt;$B881),$J$5:$J$2004,1)),1))</f>
        <v/>
      </c>
      <c r="Z881" s="79">
        <f t="shared" si="12"/>
        <v>0</v>
      </c>
      <c r="AA881" s="79" t="str">
        <f>IF($B880="","",IF(AND($B881&gt;Dashboard!$C$54,$B881&lt;=Dashboard!$C$55,OR($C881="Buy",$C881="Sell",$C881="Dividend",$C881="Return of capital")),MAX(AA$5:AA880)+1,0))</f>
        <v/>
      </c>
      <c r="AB881" s="79" t="str">
        <f>if($B881="","",if($L881=Dashboard!$C$3,"n/a","Currency:"&amp;$L881&amp;Dashboard!$C$3))</f>
        <v/>
      </c>
      <c r="AC881" s="88" t="str">
        <f t="shared" si="13"/>
        <v/>
      </c>
      <c r="AD881" s="89">
        <f t="shared" si="14"/>
        <v>0</v>
      </c>
      <c r="AE881" s="90">
        <f t="shared" si="15"/>
        <v>0</v>
      </c>
    </row>
    <row r="882">
      <c r="A882" s="1"/>
      <c r="B882" s="404"/>
      <c r="C882" s="405"/>
      <c r="D882" s="405"/>
      <c r="E882" s="405"/>
      <c r="F882" s="406"/>
      <c r="G882" s="44">
        <f t="shared" si="1"/>
        <v>0</v>
      </c>
      <c r="H882" s="93"/>
      <c r="I882" s="92"/>
      <c r="J882" s="95"/>
      <c r="K882" s="1"/>
      <c r="L882" s="50" t="str">
        <f t="array" ref="L882">if($B882="","",index(Setup!$C$52:$C$201,match($D882,Setup!$B$52:$B$201,0),0))</f>
        <v/>
      </c>
      <c r="M882" s="52" t="str">
        <f t="shared" si="2"/>
        <v/>
      </c>
      <c r="N882" s="58">
        <f t="shared" si="3"/>
        <v>0</v>
      </c>
      <c r="O882" s="64" t="str">
        <f t="shared" si="4"/>
        <v/>
      </c>
      <c r="P882" s="64">
        <f t="shared" si="5"/>
        <v>0</v>
      </c>
      <c r="Q882" s="64">
        <f t="shared" si="6"/>
        <v>0</v>
      </c>
      <c r="R882" s="68">
        <f t="shared" si="7"/>
        <v>0</v>
      </c>
      <c r="S882" s="68">
        <f t="shared" si="8"/>
        <v>0</v>
      </c>
      <c r="T882" s="71" t="str">
        <f t="shared" si="9"/>
        <v/>
      </c>
      <c r="U882" s="79" t="str">
        <f t="array" ref="U882">IF($B882="","",IF(INDEX('Your Portfolio Holdings'!$BW$7:$BW$156,match($D882,'Your Portfolio Holdings'!$B$7:$B$156,0),0)&gt;0,PRODUCT(IF(($D$5:$D$2004=$D882)*($C$5:$C$2004="Split")*($B$5:$B$2004&lt;=Dashboard!$C$2)*($B$5:$B$2004&gt;$B882),$J$5:$J$2004,1)),1))</f>
        <v/>
      </c>
      <c r="V882" s="79">
        <f t="shared" si="10"/>
        <v>0</v>
      </c>
      <c r="W882" s="79" t="str">
        <f t="array" ref="W882">IF($B882="","",IF(INDEX('Your Portfolio Holdings'!$BW$7:$BW$156,match($D882,'Your Portfolio Holdings'!$B$7:$B$156,0),0)&gt;0,PRODUCT(IF(($D$5:$D$2004=$D882)*($C$5:$C$2004="Split")*($B$5:$B$2004&lt;=Dashboard!$C$54)*($B$5:$B$2004&gt;$B882),$J$5:$J$2004,1)),1))</f>
        <v/>
      </c>
      <c r="X882" s="79">
        <f t="shared" si="11"/>
        <v>0</v>
      </c>
      <c r="Y882" s="79" t="str">
        <f t="array" ref="Y882">IF($B882="","",IF(INDEX('Your Portfolio Holdings'!$BW$7:$BW$156,match($D882,'Your Portfolio Holdings'!$B$7:$B$156,0),0)&gt;0,PRODUCT(IF(($D$5:$D$2004=$D882)*($C$5:$C$2004="Split")*($B$5:$B$2004&lt;=Dashboard!$C$55)*($B$5:$B$2004&gt;$B882),$J$5:$J$2004,1)),1))</f>
        <v/>
      </c>
      <c r="Z882" s="79">
        <f t="shared" si="12"/>
        <v>0</v>
      </c>
      <c r="AA882" s="79" t="str">
        <f>IF($B881="","",IF(AND($B882&gt;Dashboard!$C$54,$B882&lt;=Dashboard!$C$55,OR($C882="Buy",$C882="Sell",$C882="Dividend",$C882="Return of capital")),MAX(AA$5:AA881)+1,0))</f>
        <v/>
      </c>
      <c r="AB882" s="79" t="str">
        <f>if($B882="","",if($L882=Dashboard!$C$3,"n/a","Currency:"&amp;$L882&amp;Dashboard!$C$3))</f>
        <v/>
      </c>
      <c r="AC882" s="88" t="str">
        <f t="shared" si="13"/>
        <v/>
      </c>
      <c r="AD882" s="89">
        <f t="shared" si="14"/>
        <v>0</v>
      </c>
      <c r="AE882" s="90">
        <f t="shared" si="15"/>
        <v>0</v>
      </c>
    </row>
    <row r="883">
      <c r="A883" s="1"/>
      <c r="B883" s="404"/>
      <c r="C883" s="405"/>
      <c r="D883" s="405"/>
      <c r="E883" s="405"/>
      <c r="F883" s="406"/>
      <c r="G883" s="44">
        <f t="shared" si="1"/>
        <v>0</v>
      </c>
      <c r="H883" s="93"/>
      <c r="I883" s="92"/>
      <c r="J883" s="95"/>
      <c r="K883" s="1"/>
      <c r="L883" s="50" t="str">
        <f t="array" ref="L883">if($B883="","",index(Setup!$C$52:$C$201,match($D883,Setup!$B$52:$B$201,0),0))</f>
        <v/>
      </c>
      <c r="M883" s="52" t="str">
        <f t="shared" si="2"/>
        <v/>
      </c>
      <c r="N883" s="58">
        <f t="shared" si="3"/>
        <v>0</v>
      </c>
      <c r="O883" s="64" t="str">
        <f t="shared" si="4"/>
        <v/>
      </c>
      <c r="P883" s="64">
        <f t="shared" si="5"/>
        <v>0</v>
      </c>
      <c r="Q883" s="64">
        <f t="shared" si="6"/>
        <v>0</v>
      </c>
      <c r="R883" s="68">
        <f t="shared" si="7"/>
        <v>0</v>
      </c>
      <c r="S883" s="68">
        <f t="shared" si="8"/>
        <v>0</v>
      </c>
      <c r="T883" s="71" t="str">
        <f t="shared" si="9"/>
        <v/>
      </c>
      <c r="U883" s="79" t="str">
        <f t="array" ref="U883">IF($B883="","",IF(INDEX('Your Portfolio Holdings'!$BW$7:$BW$156,match($D883,'Your Portfolio Holdings'!$B$7:$B$156,0),0)&gt;0,PRODUCT(IF(($D$5:$D$2004=$D883)*($C$5:$C$2004="Split")*($B$5:$B$2004&lt;=Dashboard!$C$2)*($B$5:$B$2004&gt;$B883),$J$5:$J$2004,1)),1))</f>
        <v/>
      </c>
      <c r="V883" s="79">
        <f t="shared" si="10"/>
        <v>0</v>
      </c>
      <c r="W883" s="79" t="str">
        <f t="array" ref="W883">IF($B883="","",IF(INDEX('Your Portfolio Holdings'!$BW$7:$BW$156,match($D883,'Your Portfolio Holdings'!$B$7:$B$156,0),0)&gt;0,PRODUCT(IF(($D$5:$D$2004=$D883)*($C$5:$C$2004="Split")*($B$5:$B$2004&lt;=Dashboard!$C$54)*($B$5:$B$2004&gt;$B883),$J$5:$J$2004,1)),1))</f>
        <v/>
      </c>
      <c r="X883" s="79">
        <f t="shared" si="11"/>
        <v>0</v>
      </c>
      <c r="Y883" s="79" t="str">
        <f t="array" ref="Y883">IF($B883="","",IF(INDEX('Your Portfolio Holdings'!$BW$7:$BW$156,match($D883,'Your Portfolio Holdings'!$B$7:$B$156,0),0)&gt;0,PRODUCT(IF(($D$5:$D$2004=$D883)*($C$5:$C$2004="Split")*($B$5:$B$2004&lt;=Dashboard!$C$55)*($B$5:$B$2004&gt;$B883),$J$5:$J$2004,1)),1))</f>
        <v/>
      </c>
      <c r="Z883" s="79">
        <f t="shared" si="12"/>
        <v>0</v>
      </c>
      <c r="AA883" s="79" t="str">
        <f>IF($B882="","",IF(AND($B883&gt;Dashboard!$C$54,$B883&lt;=Dashboard!$C$55,OR($C883="Buy",$C883="Sell",$C883="Dividend",$C883="Return of capital")),MAX(AA$5:AA882)+1,0))</f>
        <v/>
      </c>
      <c r="AB883" s="79" t="str">
        <f>if($B883="","",if($L883=Dashboard!$C$3,"n/a","Currency:"&amp;$L883&amp;Dashboard!$C$3))</f>
        <v/>
      </c>
      <c r="AC883" s="88" t="str">
        <f t="shared" si="13"/>
        <v/>
      </c>
      <c r="AD883" s="89">
        <f t="shared" si="14"/>
        <v>0</v>
      </c>
      <c r="AE883" s="90">
        <f t="shared" si="15"/>
        <v>0</v>
      </c>
    </row>
    <row r="884">
      <c r="A884" s="1"/>
      <c r="B884" s="404"/>
      <c r="C884" s="405"/>
      <c r="D884" s="405"/>
      <c r="E884" s="405"/>
      <c r="F884" s="406"/>
      <c r="G884" s="44">
        <f t="shared" si="1"/>
        <v>0</v>
      </c>
      <c r="H884" s="93"/>
      <c r="I884" s="92"/>
      <c r="J884" s="95"/>
      <c r="K884" s="1"/>
      <c r="L884" s="50" t="str">
        <f t="array" ref="L884">if($B884="","",index(Setup!$C$52:$C$201,match($D884,Setup!$B$52:$B$201,0),0))</f>
        <v/>
      </c>
      <c r="M884" s="52" t="str">
        <f t="shared" si="2"/>
        <v/>
      </c>
      <c r="N884" s="58">
        <f t="shared" si="3"/>
        <v>0</v>
      </c>
      <c r="O884" s="64" t="str">
        <f t="shared" si="4"/>
        <v/>
      </c>
      <c r="P884" s="64">
        <f t="shared" si="5"/>
        <v>0</v>
      </c>
      <c r="Q884" s="64">
        <f t="shared" si="6"/>
        <v>0</v>
      </c>
      <c r="R884" s="68">
        <f t="shared" si="7"/>
        <v>0</v>
      </c>
      <c r="S884" s="68">
        <f t="shared" si="8"/>
        <v>0</v>
      </c>
      <c r="T884" s="71" t="str">
        <f t="shared" si="9"/>
        <v/>
      </c>
      <c r="U884" s="79" t="str">
        <f t="array" ref="U884">IF($B884="","",IF(INDEX('Your Portfolio Holdings'!$BW$7:$BW$156,match($D884,'Your Portfolio Holdings'!$B$7:$B$156,0),0)&gt;0,PRODUCT(IF(($D$5:$D$2004=$D884)*($C$5:$C$2004="Split")*($B$5:$B$2004&lt;=Dashboard!$C$2)*($B$5:$B$2004&gt;$B884),$J$5:$J$2004,1)),1))</f>
        <v/>
      </c>
      <c r="V884" s="79">
        <f t="shared" si="10"/>
        <v>0</v>
      </c>
      <c r="W884" s="79" t="str">
        <f t="array" ref="W884">IF($B884="","",IF(INDEX('Your Portfolio Holdings'!$BW$7:$BW$156,match($D884,'Your Portfolio Holdings'!$B$7:$B$156,0),0)&gt;0,PRODUCT(IF(($D$5:$D$2004=$D884)*($C$5:$C$2004="Split")*($B$5:$B$2004&lt;=Dashboard!$C$54)*($B$5:$B$2004&gt;$B884),$J$5:$J$2004,1)),1))</f>
        <v/>
      </c>
      <c r="X884" s="79">
        <f t="shared" si="11"/>
        <v>0</v>
      </c>
      <c r="Y884" s="79" t="str">
        <f t="array" ref="Y884">IF($B884="","",IF(INDEX('Your Portfolio Holdings'!$BW$7:$BW$156,match($D884,'Your Portfolio Holdings'!$B$7:$B$156,0),0)&gt;0,PRODUCT(IF(($D$5:$D$2004=$D884)*($C$5:$C$2004="Split")*($B$5:$B$2004&lt;=Dashboard!$C$55)*($B$5:$B$2004&gt;$B884),$J$5:$J$2004,1)),1))</f>
        <v/>
      </c>
      <c r="Z884" s="79">
        <f t="shared" si="12"/>
        <v>0</v>
      </c>
      <c r="AA884" s="79" t="str">
        <f>IF($B883="","",IF(AND($B884&gt;Dashboard!$C$54,$B884&lt;=Dashboard!$C$55,OR($C884="Buy",$C884="Sell",$C884="Dividend",$C884="Return of capital")),MAX(AA$5:AA883)+1,0))</f>
        <v/>
      </c>
      <c r="AB884" s="79" t="str">
        <f>if($B884="","",if($L884=Dashboard!$C$3,"n/a","Currency:"&amp;$L884&amp;Dashboard!$C$3))</f>
        <v/>
      </c>
      <c r="AC884" s="88" t="str">
        <f t="shared" si="13"/>
        <v/>
      </c>
      <c r="AD884" s="89">
        <f t="shared" si="14"/>
        <v>0</v>
      </c>
      <c r="AE884" s="90">
        <f t="shared" si="15"/>
        <v>0</v>
      </c>
    </row>
    <row r="885">
      <c r="A885" s="1"/>
      <c r="B885" s="404"/>
      <c r="C885" s="405"/>
      <c r="D885" s="405"/>
      <c r="E885" s="405"/>
      <c r="F885" s="406"/>
      <c r="G885" s="44">
        <f t="shared" si="1"/>
        <v>0</v>
      </c>
      <c r="H885" s="93"/>
      <c r="I885" s="92"/>
      <c r="J885" s="95"/>
      <c r="K885" s="1"/>
      <c r="L885" s="50" t="str">
        <f t="array" ref="L885">if($B885="","",index(Setup!$C$52:$C$201,match($D885,Setup!$B$52:$B$201,0),0))</f>
        <v/>
      </c>
      <c r="M885" s="52" t="str">
        <f t="shared" si="2"/>
        <v/>
      </c>
      <c r="N885" s="58">
        <f t="shared" si="3"/>
        <v>0</v>
      </c>
      <c r="O885" s="64" t="str">
        <f t="shared" si="4"/>
        <v/>
      </c>
      <c r="P885" s="64">
        <f t="shared" si="5"/>
        <v>0</v>
      </c>
      <c r="Q885" s="64">
        <f t="shared" si="6"/>
        <v>0</v>
      </c>
      <c r="R885" s="68">
        <f t="shared" si="7"/>
        <v>0</v>
      </c>
      <c r="S885" s="68">
        <f t="shared" si="8"/>
        <v>0</v>
      </c>
      <c r="T885" s="71" t="str">
        <f t="shared" si="9"/>
        <v/>
      </c>
      <c r="U885" s="79" t="str">
        <f t="array" ref="U885">IF($B885="","",IF(INDEX('Your Portfolio Holdings'!$BW$7:$BW$156,match($D885,'Your Portfolio Holdings'!$B$7:$B$156,0),0)&gt;0,PRODUCT(IF(($D$5:$D$2004=$D885)*($C$5:$C$2004="Split")*($B$5:$B$2004&lt;=Dashboard!$C$2)*($B$5:$B$2004&gt;$B885),$J$5:$J$2004,1)),1))</f>
        <v/>
      </c>
      <c r="V885" s="79">
        <f t="shared" si="10"/>
        <v>0</v>
      </c>
      <c r="W885" s="79" t="str">
        <f t="array" ref="W885">IF($B885="","",IF(INDEX('Your Portfolio Holdings'!$BW$7:$BW$156,match($D885,'Your Portfolio Holdings'!$B$7:$B$156,0),0)&gt;0,PRODUCT(IF(($D$5:$D$2004=$D885)*($C$5:$C$2004="Split")*($B$5:$B$2004&lt;=Dashboard!$C$54)*($B$5:$B$2004&gt;$B885),$J$5:$J$2004,1)),1))</f>
        <v/>
      </c>
      <c r="X885" s="79">
        <f t="shared" si="11"/>
        <v>0</v>
      </c>
      <c r="Y885" s="79" t="str">
        <f t="array" ref="Y885">IF($B885="","",IF(INDEX('Your Portfolio Holdings'!$BW$7:$BW$156,match($D885,'Your Portfolio Holdings'!$B$7:$B$156,0),0)&gt;0,PRODUCT(IF(($D$5:$D$2004=$D885)*($C$5:$C$2004="Split")*($B$5:$B$2004&lt;=Dashboard!$C$55)*($B$5:$B$2004&gt;$B885),$J$5:$J$2004,1)),1))</f>
        <v/>
      </c>
      <c r="Z885" s="79">
        <f t="shared" si="12"/>
        <v>0</v>
      </c>
      <c r="AA885" s="79" t="str">
        <f>IF($B884="","",IF(AND($B885&gt;Dashboard!$C$54,$B885&lt;=Dashboard!$C$55,OR($C885="Buy",$C885="Sell",$C885="Dividend",$C885="Return of capital")),MAX(AA$5:AA884)+1,0))</f>
        <v/>
      </c>
      <c r="AB885" s="79" t="str">
        <f>if($B885="","",if($L885=Dashboard!$C$3,"n/a","Currency:"&amp;$L885&amp;Dashboard!$C$3))</f>
        <v/>
      </c>
      <c r="AC885" s="88" t="str">
        <f t="shared" si="13"/>
        <v/>
      </c>
      <c r="AD885" s="89">
        <f t="shared" si="14"/>
        <v>0</v>
      </c>
      <c r="AE885" s="90">
        <f t="shared" si="15"/>
        <v>0</v>
      </c>
    </row>
    <row r="886">
      <c r="A886" s="1"/>
      <c r="B886" s="404"/>
      <c r="C886" s="405"/>
      <c r="D886" s="405"/>
      <c r="E886" s="405"/>
      <c r="F886" s="406"/>
      <c r="G886" s="44">
        <f t="shared" si="1"/>
        <v>0</v>
      </c>
      <c r="H886" s="93"/>
      <c r="I886" s="92"/>
      <c r="J886" s="95"/>
      <c r="K886" s="1"/>
      <c r="L886" s="50" t="str">
        <f t="array" ref="L886">if($B886="","",index(Setup!$C$52:$C$201,match($D886,Setup!$B$52:$B$201,0),0))</f>
        <v/>
      </c>
      <c r="M886" s="52" t="str">
        <f t="shared" si="2"/>
        <v/>
      </c>
      <c r="N886" s="58">
        <f t="shared" si="3"/>
        <v>0</v>
      </c>
      <c r="O886" s="64" t="str">
        <f t="shared" si="4"/>
        <v/>
      </c>
      <c r="P886" s="64">
        <f t="shared" si="5"/>
        <v>0</v>
      </c>
      <c r="Q886" s="64">
        <f t="shared" si="6"/>
        <v>0</v>
      </c>
      <c r="R886" s="68">
        <f t="shared" si="7"/>
        <v>0</v>
      </c>
      <c r="S886" s="68">
        <f t="shared" si="8"/>
        <v>0</v>
      </c>
      <c r="T886" s="71" t="str">
        <f t="shared" si="9"/>
        <v/>
      </c>
      <c r="U886" s="79" t="str">
        <f t="array" ref="U886">IF($B886="","",IF(INDEX('Your Portfolio Holdings'!$BW$7:$BW$156,match($D886,'Your Portfolio Holdings'!$B$7:$B$156,0),0)&gt;0,PRODUCT(IF(($D$5:$D$2004=$D886)*($C$5:$C$2004="Split")*($B$5:$B$2004&lt;=Dashboard!$C$2)*($B$5:$B$2004&gt;$B886),$J$5:$J$2004,1)),1))</f>
        <v/>
      </c>
      <c r="V886" s="79">
        <f t="shared" si="10"/>
        <v>0</v>
      </c>
      <c r="W886" s="79" t="str">
        <f t="array" ref="W886">IF($B886="","",IF(INDEX('Your Portfolio Holdings'!$BW$7:$BW$156,match($D886,'Your Portfolio Holdings'!$B$7:$B$156,0),0)&gt;0,PRODUCT(IF(($D$5:$D$2004=$D886)*($C$5:$C$2004="Split")*($B$5:$B$2004&lt;=Dashboard!$C$54)*($B$5:$B$2004&gt;$B886),$J$5:$J$2004,1)),1))</f>
        <v/>
      </c>
      <c r="X886" s="79">
        <f t="shared" si="11"/>
        <v>0</v>
      </c>
      <c r="Y886" s="79" t="str">
        <f t="array" ref="Y886">IF($B886="","",IF(INDEX('Your Portfolio Holdings'!$BW$7:$BW$156,match($D886,'Your Portfolio Holdings'!$B$7:$B$156,0),0)&gt;0,PRODUCT(IF(($D$5:$D$2004=$D886)*($C$5:$C$2004="Split")*($B$5:$B$2004&lt;=Dashboard!$C$55)*($B$5:$B$2004&gt;$B886),$J$5:$J$2004,1)),1))</f>
        <v/>
      </c>
      <c r="Z886" s="79">
        <f t="shared" si="12"/>
        <v>0</v>
      </c>
      <c r="AA886" s="79" t="str">
        <f>IF($B885="","",IF(AND($B886&gt;Dashboard!$C$54,$B886&lt;=Dashboard!$C$55,OR($C886="Buy",$C886="Sell",$C886="Dividend",$C886="Return of capital")),MAX(AA$5:AA885)+1,0))</f>
        <v/>
      </c>
      <c r="AB886" s="79" t="str">
        <f>if($B886="","",if($L886=Dashboard!$C$3,"n/a","Currency:"&amp;$L886&amp;Dashboard!$C$3))</f>
        <v/>
      </c>
      <c r="AC886" s="88" t="str">
        <f t="shared" si="13"/>
        <v/>
      </c>
      <c r="AD886" s="89">
        <f t="shared" si="14"/>
        <v>0</v>
      </c>
      <c r="AE886" s="90">
        <f t="shared" si="15"/>
        <v>0</v>
      </c>
    </row>
    <row r="887">
      <c r="A887" s="1"/>
      <c r="B887" s="404"/>
      <c r="C887" s="405"/>
      <c r="D887" s="405"/>
      <c r="E887" s="405"/>
      <c r="F887" s="406"/>
      <c r="G887" s="44">
        <f t="shared" si="1"/>
        <v>0</v>
      </c>
      <c r="H887" s="93"/>
      <c r="I887" s="92"/>
      <c r="J887" s="95"/>
      <c r="K887" s="1"/>
      <c r="L887" s="50" t="str">
        <f t="array" ref="L887">if($B887="","",index(Setup!$C$52:$C$201,match($D887,Setup!$B$52:$B$201,0),0))</f>
        <v/>
      </c>
      <c r="M887" s="52" t="str">
        <f t="shared" si="2"/>
        <v/>
      </c>
      <c r="N887" s="58">
        <f t="shared" si="3"/>
        <v>0</v>
      </c>
      <c r="O887" s="64" t="str">
        <f t="shared" si="4"/>
        <v/>
      </c>
      <c r="P887" s="64">
        <f t="shared" si="5"/>
        <v>0</v>
      </c>
      <c r="Q887" s="64">
        <f t="shared" si="6"/>
        <v>0</v>
      </c>
      <c r="R887" s="68">
        <f t="shared" si="7"/>
        <v>0</v>
      </c>
      <c r="S887" s="68">
        <f t="shared" si="8"/>
        <v>0</v>
      </c>
      <c r="T887" s="71" t="str">
        <f t="shared" si="9"/>
        <v/>
      </c>
      <c r="U887" s="79" t="str">
        <f t="array" ref="U887">IF($B887="","",IF(INDEX('Your Portfolio Holdings'!$BW$7:$BW$156,match($D887,'Your Portfolio Holdings'!$B$7:$B$156,0),0)&gt;0,PRODUCT(IF(($D$5:$D$2004=$D887)*($C$5:$C$2004="Split")*($B$5:$B$2004&lt;=Dashboard!$C$2)*($B$5:$B$2004&gt;$B887),$J$5:$J$2004,1)),1))</f>
        <v/>
      </c>
      <c r="V887" s="79">
        <f t="shared" si="10"/>
        <v>0</v>
      </c>
      <c r="W887" s="79" t="str">
        <f t="array" ref="W887">IF($B887="","",IF(INDEX('Your Portfolio Holdings'!$BW$7:$BW$156,match($D887,'Your Portfolio Holdings'!$B$7:$B$156,0),0)&gt;0,PRODUCT(IF(($D$5:$D$2004=$D887)*($C$5:$C$2004="Split")*($B$5:$B$2004&lt;=Dashboard!$C$54)*($B$5:$B$2004&gt;$B887),$J$5:$J$2004,1)),1))</f>
        <v/>
      </c>
      <c r="X887" s="79">
        <f t="shared" si="11"/>
        <v>0</v>
      </c>
      <c r="Y887" s="79" t="str">
        <f t="array" ref="Y887">IF($B887="","",IF(INDEX('Your Portfolio Holdings'!$BW$7:$BW$156,match($D887,'Your Portfolio Holdings'!$B$7:$B$156,0),0)&gt;0,PRODUCT(IF(($D$5:$D$2004=$D887)*($C$5:$C$2004="Split")*($B$5:$B$2004&lt;=Dashboard!$C$55)*($B$5:$B$2004&gt;$B887),$J$5:$J$2004,1)),1))</f>
        <v/>
      </c>
      <c r="Z887" s="79">
        <f t="shared" si="12"/>
        <v>0</v>
      </c>
      <c r="AA887" s="79" t="str">
        <f>IF($B886="","",IF(AND($B887&gt;Dashboard!$C$54,$B887&lt;=Dashboard!$C$55,OR($C887="Buy",$C887="Sell",$C887="Dividend",$C887="Return of capital")),MAX(AA$5:AA886)+1,0))</f>
        <v/>
      </c>
      <c r="AB887" s="79" t="str">
        <f>if($B887="","",if($L887=Dashboard!$C$3,"n/a","Currency:"&amp;$L887&amp;Dashboard!$C$3))</f>
        <v/>
      </c>
      <c r="AC887" s="88" t="str">
        <f t="shared" si="13"/>
        <v/>
      </c>
      <c r="AD887" s="89">
        <f t="shared" si="14"/>
        <v>0</v>
      </c>
      <c r="AE887" s="90">
        <f t="shared" si="15"/>
        <v>0</v>
      </c>
    </row>
    <row r="888">
      <c r="A888" s="1"/>
      <c r="B888" s="404"/>
      <c r="C888" s="405"/>
      <c r="D888" s="405"/>
      <c r="E888" s="405"/>
      <c r="F888" s="406"/>
      <c r="G888" s="44">
        <f t="shared" si="1"/>
        <v>0</v>
      </c>
      <c r="H888" s="93"/>
      <c r="I888" s="92"/>
      <c r="J888" s="95"/>
      <c r="K888" s="1"/>
      <c r="L888" s="50" t="str">
        <f t="array" ref="L888">if($B888="","",index(Setup!$C$52:$C$201,match($D888,Setup!$B$52:$B$201,0),0))</f>
        <v/>
      </c>
      <c r="M888" s="52" t="str">
        <f t="shared" si="2"/>
        <v/>
      </c>
      <c r="N888" s="58">
        <f t="shared" si="3"/>
        <v>0</v>
      </c>
      <c r="O888" s="64" t="str">
        <f t="shared" si="4"/>
        <v/>
      </c>
      <c r="P888" s="64">
        <f t="shared" si="5"/>
        <v>0</v>
      </c>
      <c r="Q888" s="64">
        <f t="shared" si="6"/>
        <v>0</v>
      </c>
      <c r="R888" s="68">
        <f t="shared" si="7"/>
        <v>0</v>
      </c>
      <c r="S888" s="68">
        <f t="shared" si="8"/>
        <v>0</v>
      </c>
      <c r="T888" s="71" t="str">
        <f t="shared" si="9"/>
        <v/>
      </c>
      <c r="U888" s="79" t="str">
        <f t="array" ref="U888">IF($B888="","",IF(INDEX('Your Portfolio Holdings'!$BW$7:$BW$156,match($D888,'Your Portfolio Holdings'!$B$7:$B$156,0),0)&gt;0,PRODUCT(IF(($D$5:$D$2004=$D888)*($C$5:$C$2004="Split")*($B$5:$B$2004&lt;=Dashboard!$C$2)*($B$5:$B$2004&gt;$B888),$J$5:$J$2004,1)),1))</f>
        <v/>
      </c>
      <c r="V888" s="79">
        <f t="shared" si="10"/>
        <v>0</v>
      </c>
      <c r="W888" s="79" t="str">
        <f t="array" ref="W888">IF($B888="","",IF(INDEX('Your Portfolio Holdings'!$BW$7:$BW$156,match($D888,'Your Portfolio Holdings'!$B$7:$B$156,0),0)&gt;0,PRODUCT(IF(($D$5:$D$2004=$D888)*($C$5:$C$2004="Split")*($B$5:$B$2004&lt;=Dashboard!$C$54)*($B$5:$B$2004&gt;$B888),$J$5:$J$2004,1)),1))</f>
        <v/>
      </c>
      <c r="X888" s="79">
        <f t="shared" si="11"/>
        <v>0</v>
      </c>
      <c r="Y888" s="79" t="str">
        <f t="array" ref="Y888">IF($B888="","",IF(INDEX('Your Portfolio Holdings'!$BW$7:$BW$156,match($D888,'Your Portfolio Holdings'!$B$7:$B$156,0),0)&gt;0,PRODUCT(IF(($D$5:$D$2004=$D888)*($C$5:$C$2004="Split")*($B$5:$B$2004&lt;=Dashboard!$C$55)*($B$5:$B$2004&gt;$B888),$J$5:$J$2004,1)),1))</f>
        <v/>
      </c>
      <c r="Z888" s="79">
        <f t="shared" si="12"/>
        <v>0</v>
      </c>
      <c r="AA888" s="79" t="str">
        <f>IF($B887="","",IF(AND($B888&gt;Dashboard!$C$54,$B888&lt;=Dashboard!$C$55,OR($C888="Buy",$C888="Sell",$C888="Dividend",$C888="Return of capital")),MAX(AA$5:AA887)+1,0))</f>
        <v/>
      </c>
      <c r="AB888" s="79" t="str">
        <f>if($B888="","",if($L888=Dashboard!$C$3,"n/a","Currency:"&amp;$L888&amp;Dashboard!$C$3))</f>
        <v/>
      </c>
      <c r="AC888" s="88" t="str">
        <f t="shared" si="13"/>
        <v/>
      </c>
      <c r="AD888" s="89">
        <f t="shared" si="14"/>
        <v>0</v>
      </c>
      <c r="AE888" s="90">
        <f t="shared" si="15"/>
        <v>0</v>
      </c>
    </row>
    <row r="889">
      <c r="A889" s="1"/>
      <c r="B889" s="404"/>
      <c r="C889" s="405"/>
      <c r="D889" s="405"/>
      <c r="E889" s="405"/>
      <c r="F889" s="406"/>
      <c r="G889" s="44">
        <f t="shared" si="1"/>
        <v>0</v>
      </c>
      <c r="H889" s="93"/>
      <c r="I889" s="92"/>
      <c r="J889" s="95"/>
      <c r="K889" s="1"/>
      <c r="L889" s="50" t="str">
        <f t="array" ref="L889">if($B889="","",index(Setup!$C$52:$C$201,match($D889,Setup!$B$52:$B$201,0),0))</f>
        <v/>
      </c>
      <c r="M889" s="52" t="str">
        <f t="shared" si="2"/>
        <v/>
      </c>
      <c r="N889" s="58">
        <f t="shared" si="3"/>
        <v>0</v>
      </c>
      <c r="O889" s="64" t="str">
        <f t="shared" si="4"/>
        <v/>
      </c>
      <c r="P889" s="64">
        <f t="shared" si="5"/>
        <v>0</v>
      </c>
      <c r="Q889" s="64">
        <f t="shared" si="6"/>
        <v>0</v>
      </c>
      <c r="R889" s="68">
        <f t="shared" si="7"/>
        <v>0</v>
      </c>
      <c r="S889" s="68">
        <f t="shared" si="8"/>
        <v>0</v>
      </c>
      <c r="T889" s="71" t="str">
        <f t="shared" si="9"/>
        <v/>
      </c>
      <c r="U889" s="79" t="str">
        <f t="array" ref="U889">IF($B889="","",IF(INDEX('Your Portfolio Holdings'!$BW$7:$BW$156,match($D889,'Your Portfolio Holdings'!$B$7:$B$156,0),0)&gt;0,PRODUCT(IF(($D$5:$D$2004=$D889)*($C$5:$C$2004="Split")*($B$5:$B$2004&lt;=Dashboard!$C$2)*($B$5:$B$2004&gt;$B889),$J$5:$J$2004,1)),1))</f>
        <v/>
      </c>
      <c r="V889" s="79">
        <f t="shared" si="10"/>
        <v>0</v>
      </c>
      <c r="W889" s="79" t="str">
        <f t="array" ref="W889">IF($B889="","",IF(INDEX('Your Portfolio Holdings'!$BW$7:$BW$156,match($D889,'Your Portfolio Holdings'!$B$7:$B$156,0),0)&gt;0,PRODUCT(IF(($D$5:$D$2004=$D889)*($C$5:$C$2004="Split")*($B$5:$B$2004&lt;=Dashboard!$C$54)*($B$5:$B$2004&gt;$B889),$J$5:$J$2004,1)),1))</f>
        <v/>
      </c>
      <c r="X889" s="79">
        <f t="shared" si="11"/>
        <v>0</v>
      </c>
      <c r="Y889" s="79" t="str">
        <f t="array" ref="Y889">IF($B889="","",IF(INDEX('Your Portfolio Holdings'!$BW$7:$BW$156,match($D889,'Your Portfolio Holdings'!$B$7:$B$156,0),0)&gt;0,PRODUCT(IF(($D$5:$D$2004=$D889)*($C$5:$C$2004="Split")*($B$5:$B$2004&lt;=Dashboard!$C$55)*($B$5:$B$2004&gt;$B889),$J$5:$J$2004,1)),1))</f>
        <v/>
      </c>
      <c r="Z889" s="79">
        <f t="shared" si="12"/>
        <v>0</v>
      </c>
      <c r="AA889" s="79" t="str">
        <f>IF($B888="","",IF(AND($B889&gt;Dashboard!$C$54,$B889&lt;=Dashboard!$C$55,OR($C889="Buy",$C889="Sell",$C889="Dividend",$C889="Return of capital")),MAX(AA$5:AA888)+1,0))</f>
        <v/>
      </c>
      <c r="AB889" s="79" t="str">
        <f>if($B889="","",if($L889=Dashboard!$C$3,"n/a","Currency:"&amp;$L889&amp;Dashboard!$C$3))</f>
        <v/>
      </c>
      <c r="AC889" s="88" t="str">
        <f t="shared" si="13"/>
        <v/>
      </c>
      <c r="AD889" s="89">
        <f t="shared" si="14"/>
        <v>0</v>
      </c>
      <c r="AE889" s="90">
        <f t="shared" si="15"/>
        <v>0</v>
      </c>
    </row>
    <row r="890">
      <c r="A890" s="1"/>
      <c r="B890" s="404"/>
      <c r="C890" s="405"/>
      <c r="D890" s="405"/>
      <c r="E890" s="405"/>
      <c r="F890" s="406"/>
      <c r="G890" s="44">
        <f t="shared" si="1"/>
        <v>0</v>
      </c>
      <c r="H890" s="93"/>
      <c r="I890" s="92"/>
      <c r="J890" s="95"/>
      <c r="K890" s="1"/>
      <c r="L890" s="50" t="str">
        <f t="array" ref="L890">if($B890="","",index(Setup!$C$52:$C$201,match($D890,Setup!$B$52:$B$201,0),0))</f>
        <v/>
      </c>
      <c r="M890" s="52" t="str">
        <f t="shared" si="2"/>
        <v/>
      </c>
      <c r="N890" s="58">
        <f t="shared" si="3"/>
        <v>0</v>
      </c>
      <c r="O890" s="64" t="str">
        <f t="shared" si="4"/>
        <v/>
      </c>
      <c r="P890" s="64">
        <f t="shared" si="5"/>
        <v>0</v>
      </c>
      <c r="Q890" s="64">
        <f t="shared" si="6"/>
        <v>0</v>
      </c>
      <c r="R890" s="68">
        <f t="shared" si="7"/>
        <v>0</v>
      </c>
      <c r="S890" s="68">
        <f t="shared" si="8"/>
        <v>0</v>
      </c>
      <c r="T890" s="71" t="str">
        <f t="shared" si="9"/>
        <v/>
      </c>
      <c r="U890" s="79" t="str">
        <f t="array" ref="U890">IF($B890="","",IF(INDEX('Your Portfolio Holdings'!$BW$7:$BW$156,match($D890,'Your Portfolio Holdings'!$B$7:$B$156,0),0)&gt;0,PRODUCT(IF(($D$5:$D$2004=$D890)*($C$5:$C$2004="Split")*($B$5:$B$2004&lt;=Dashboard!$C$2)*($B$5:$B$2004&gt;$B890),$J$5:$J$2004,1)),1))</f>
        <v/>
      </c>
      <c r="V890" s="79">
        <f t="shared" si="10"/>
        <v>0</v>
      </c>
      <c r="W890" s="79" t="str">
        <f t="array" ref="W890">IF($B890="","",IF(INDEX('Your Portfolio Holdings'!$BW$7:$BW$156,match($D890,'Your Portfolio Holdings'!$B$7:$B$156,0),0)&gt;0,PRODUCT(IF(($D$5:$D$2004=$D890)*($C$5:$C$2004="Split")*($B$5:$B$2004&lt;=Dashboard!$C$54)*($B$5:$B$2004&gt;$B890),$J$5:$J$2004,1)),1))</f>
        <v/>
      </c>
      <c r="X890" s="79">
        <f t="shared" si="11"/>
        <v>0</v>
      </c>
      <c r="Y890" s="79" t="str">
        <f t="array" ref="Y890">IF($B890="","",IF(INDEX('Your Portfolio Holdings'!$BW$7:$BW$156,match($D890,'Your Portfolio Holdings'!$B$7:$B$156,0),0)&gt;0,PRODUCT(IF(($D$5:$D$2004=$D890)*($C$5:$C$2004="Split")*($B$5:$B$2004&lt;=Dashboard!$C$55)*($B$5:$B$2004&gt;$B890),$J$5:$J$2004,1)),1))</f>
        <v/>
      </c>
      <c r="Z890" s="79">
        <f t="shared" si="12"/>
        <v>0</v>
      </c>
      <c r="AA890" s="79" t="str">
        <f>IF($B889="","",IF(AND($B890&gt;Dashboard!$C$54,$B890&lt;=Dashboard!$C$55,OR($C890="Buy",$C890="Sell",$C890="Dividend",$C890="Return of capital")),MAX(AA$5:AA889)+1,0))</f>
        <v/>
      </c>
      <c r="AB890" s="79" t="str">
        <f>if($B890="","",if($L890=Dashboard!$C$3,"n/a","Currency:"&amp;$L890&amp;Dashboard!$C$3))</f>
        <v/>
      </c>
      <c r="AC890" s="88" t="str">
        <f t="shared" si="13"/>
        <v/>
      </c>
      <c r="AD890" s="89">
        <f t="shared" si="14"/>
        <v>0</v>
      </c>
      <c r="AE890" s="90">
        <f t="shared" si="15"/>
        <v>0</v>
      </c>
    </row>
    <row r="891">
      <c r="A891" s="1"/>
      <c r="B891" s="404"/>
      <c r="C891" s="405"/>
      <c r="D891" s="405"/>
      <c r="E891" s="405"/>
      <c r="F891" s="406"/>
      <c r="G891" s="44">
        <f t="shared" si="1"/>
        <v>0</v>
      </c>
      <c r="H891" s="93"/>
      <c r="I891" s="92"/>
      <c r="J891" s="95"/>
      <c r="K891" s="1"/>
      <c r="L891" s="50" t="str">
        <f t="array" ref="L891">if($B891="","",index(Setup!$C$52:$C$201,match($D891,Setup!$B$52:$B$201,0),0))</f>
        <v/>
      </c>
      <c r="M891" s="52" t="str">
        <f t="shared" si="2"/>
        <v/>
      </c>
      <c r="N891" s="58">
        <f t="shared" si="3"/>
        <v>0</v>
      </c>
      <c r="O891" s="64" t="str">
        <f t="shared" si="4"/>
        <v/>
      </c>
      <c r="P891" s="64">
        <f t="shared" si="5"/>
        <v>0</v>
      </c>
      <c r="Q891" s="64">
        <f t="shared" si="6"/>
        <v>0</v>
      </c>
      <c r="R891" s="68">
        <f t="shared" si="7"/>
        <v>0</v>
      </c>
      <c r="S891" s="68">
        <f t="shared" si="8"/>
        <v>0</v>
      </c>
      <c r="T891" s="71" t="str">
        <f t="shared" si="9"/>
        <v/>
      </c>
      <c r="U891" s="79" t="str">
        <f t="array" ref="U891">IF($B891="","",IF(INDEX('Your Portfolio Holdings'!$BW$7:$BW$156,match($D891,'Your Portfolio Holdings'!$B$7:$B$156,0),0)&gt;0,PRODUCT(IF(($D$5:$D$2004=$D891)*($C$5:$C$2004="Split")*($B$5:$B$2004&lt;=Dashboard!$C$2)*($B$5:$B$2004&gt;$B891),$J$5:$J$2004,1)),1))</f>
        <v/>
      </c>
      <c r="V891" s="79">
        <f t="shared" si="10"/>
        <v>0</v>
      </c>
      <c r="W891" s="79" t="str">
        <f t="array" ref="W891">IF($B891="","",IF(INDEX('Your Portfolio Holdings'!$BW$7:$BW$156,match($D891,'Your Portfolio Holdings'!$B$7:$B$156,0),0)&gt;0,PRODUCT(IF(($D$5:$D$2004=$D891)*($C$5:$C$2004="Split")*($B$5:$B$2004&lt;=Dashboard!$C$54)*($B$5:$B$2004&gt;$B891),$J$5:$J$2004,1)),1))</f>
        <v/>
      </c>
      <c r="X891" s="79">
        <f t="shared" si="11"/>
        <v>0</v>
      </c>
      <c r="Y891" s="79" t="str">
        <f t="array" ref="Y891">IF($B891="","",IF(INDEX('Your Portfolio Holdings'!$BW$7:$BW$156,match($D891,'Your Portfolio Holdings'!$B$7:$B$156,0),0)&gt;0,PRODUCT(IF(($D$5:$D$2004=$D891)*($C$5:$C$2004="Split")*($B$5:$B$2004&lt;=Dashboard!$C$55)*($B$5:$B$2004&gt;$B891),$J$5:$J$2004,1)),1))</f>
        <v/>
      </c>
      <c r="Z891" s="79">
        <f t="shared" si="12"/>
        <v>0</v>
      </c>
      <c r="AA891" s="79" t="str">
        <f>IF($B890="","",IF(AND($B891&gt;Dashboard!$C$54,$B891&lt;=Dashboard!$C$55,OR($C891="Buy",$C891="Sell",$C891="Dividend",$C891="Return of capital")),MAX(AA$5:AA890)+1,0))</f>
        <v/>
      </c>
      <c r="AB891" s="79" t="str">
        <f>if($B891="","",if($L891=Dashboard!$C$3,"n/a","Currency:"&amp;$L891&amp;Dashboard!$C$3))</f>
        <v/>
      </c>
      <c r="AC891" s="88" t="str">
        <f t="shared" si="13"/>
        <v/>
      </c>
      <c r="AD891" s="89">
        <f t="shared" si="14"/>
        <v>0</v>
      </c>
      <c r="AE891" s="90">
        <f t="shared" si="15"/>
        <v>0</v>
      </c>
    </row>
    <row r="892">
      <c r="A892" s="1"/>
      <c r="B892" s="404"/>
      <c r="C892" s="405"/>
      <c r="D892" s="405"/>
      <c r="E892" s="405"/>
      <c r="F892" s="406"/>
      <c r="G892" s="44">
        <f t="shared" si="1"/>
        <v>0</v>
      </c>
      <c r="H892" s="93"/>
      <c r="I892" s="92"/>
      <c r="J892" s="95"/>
      <c r="K892" s="1"/>
      <c r="L892" s="50" t="str">
        <f t="array" ref="L892">if($B892="","",index(Setup!$C$52:$C$201,match($D892,Setup!$B$52:$B$201,0),0))</f>
        <v/>
      </c>
      <c r="M892" s="52" t="str">
        <f t="shared" si="2"/>
        <v/>
      </c>
      <c r="N892" s="58">
        <f t="shared" si="3"/>
        <v>0</v>
      </c>
      <c r="O892" s="64" t="str">
        <f t="shared" si="4"/>
        <v/>
      </c>
      <c r="P892" s="64">
        <f t="shared" si="5"/>
        <v>0</v>
      </c>
      <c r="Q892" s="64">
        <f t="shared" si="6"/>
        <v>0</v>
      </c>
      <c r="R892" s="68">
        <f t="shared" si="7"/>
        <v>0</v>
      </c>
      <c r="S892" s="68">
        <f t="shared" si="8"/>
        <v>0</v>
      </c>
      <c r="T892" s="71" t="str">
        <f t="shared" si="9"/>
        <v/>
      </c>
      <c r="U892" s="79" t="str">
        <f t="array" ref="U892">IF($B892="","",IF(INDEX('Your Portfolio Holdings'!$BW$7:$BW$156,match($D892,'Your Portfolio Holdings'!$B$7:$B$156,0),0)&gt;0,PRODUCT(IF(($D$5:$D$2004=$D892)*($C$5:$C$2004="Split")*($B$5:$B$2004&lt;=Dashboard!$C$2)*($B$5:$B$2004&gt;$B892),$J$5:$J$2004,1)),1))</f>
        <v/>
      </c>
      <c r="V892" s="79">
        <f t="shared" si="10"/>
        <v>0</v>
      </c>
      <c r="W892" s="79" t="str">
        <f t="array" ref="W892">IF($B892="","",IF(INDEX('Your Portfolio Holdings'!$BW$7:$BW$156,match($D892,'Your Portfolio Holdings'!$B$7:$B$156,0),0)&gt;0,PRODUCT(IF(($D$5:$D$2004=$D892)*($C$5:$C$2004="Split")*($B$5:$B$2004&lt;=Dashboard!$C$54)*($B$5:$B$2004&gt;$B892),$J$5:$J$2004,1)),1))</f>
        <v/>
      </c>
      <c r="X892" s="79">
        <f t="shared" si="11"/>
        <v>0</v>
      </c>
      <c r="Y892" s="79" t="str">
        <f t="array" ref="Y892">IF($B892="","",IF(INDEX('Your Portfolio Holdings'!$BW$7:$BW$156,match($D892,'Your Portfolio Holdings'!$B$7:$B$156,0),0)&gt;0,PRODUCT(IF(($D$5:$D$2004=$D892)*($C$5:$C$2004="Split")*($B$5:$B$2004&lt;=Dashboard!$C$55)*($B$5:$B$2004&gt;$B892),$J$5:$J$2004,1)),1))</f>
        <v/>
      </c>
      <c r="Z892" s="79">
        <f t="shared" si="12"/>
        <v>0</v>
      </c>
      <c r="AA892" s="79" t="str">
        <f>IF($B891="","",IF(AND($B892&gt;Dashboard!$C$54,$B892&lt;=Dashboard!$C$55,OR($C892="Buy",$C892="Sell",$C892="Dividend",$C892="Return of capital")),MAX(AA$5:AA891)+1,0))</f>
        <v/>
      </c>
      <c r="AB892" s="79" t="str">
        <f>if($B892="","",if($L892=Dashboard!$C$3,"n/a","Currency:"&amp;$L892&amp;Dashboard!$C$3))</f>
        <v/>
      </c>
      <c r="AC892" s="88" t="str">
        <f t="shared" si="13"/>
        <v/>
      </c>
      <c r="AD892" s="89">
        <f t="shared" si="14"/>
        <v>0</v>
      </c>
      <c r="AE892" s="90">
        <f t="shared" si="15"/>
        <v>0</v>
      </c>
    </row>
    <row r="893">
      <c r="A893" s="1"/>
      <c r="B893" s="404"/>
      <c r="C893" s="405"/>
      <c r="D893" s="405"/>
      <c r="E893" s="405"/>
      <c r="F893" s="406"/>
      <c r="G893" s="44">
        <f t="shared" si="1"/>
        <v>0</v>
      </c>
      <c r="H893" s="93"/>
      <c r="I893" s="92"/>
      <c r="J893" s="95"/>
      <c r="K893" s="1"/>
      <c r="L893" s="50" t="str">
        <f t="array" ref="L893">if($B893="","",index(Setup!$C$52:$C$201,match($D893,Setup!$B$52:$B$201,0),0))</f>
        <v/>
      </c>
      <c r="M893" s="52" t="str">
        <f t="shared" si="2"/>
        <v/>
      </c>
      <c r="N893" s="58">
        <f t="shared" si="3"/>
        <v>0</v>
      </c>
      <c r="O893" s="64" t="str">
        <f t="shared" si="4"/>
        <v/>
      </c>
      <c r="P893" s="64">
        <f t="shared" si="5"/>
        <v>0</v>
      </c>
      <c r="Q893" s="64">
        <f t="shared" si="6"/>
        <v>0</v>
      </c>
      <c r="R893" s="68">
        <f t="shared" si="7"/>
        <v>0</v>
      </c>
      <c r="S893" s="68">
        <f t="shared" si="8"/>
        <v>0</v>
      </c>
      <c r="T893" s="71" t="str">
        <f t="shared" si="9"/>
        <v/>
      </c>
      <c r="U893" s="79" t="str">
        <f t="array" ref="U893">IF($B893="","",IF(INDEX('Your Portfolio Holdings'!$BW$7:$BW$156,match($D893,'Your Portfolio Holdings'!$B$7:$B$156,0),0)&gt;0,PRODUCT(IF(($D$5:$D$2004=$D893)*($C$5:$C$2004="Split")*($B$5:$B$2004&lt;=Dashboard!$C$2)*($B$5:$B$2004&gt;$B893),$J$5:$J$2004,1)),1))</f>
        <v/>
      </c>
      <c r="V893" s="79">
        <f t="shared" si="10"/>
        <v>0</v>
      </c>
      <c r="W893" s="79" t="str">
        <f t="array" ref="W893">IF($B893="","",IF(INDEX('Your Portfolio Holdings'!$BW$7:$BW$156,match($D893,'Your Portfolio Holdings'!$B$7:$B$156,0),0)&gt;0,PRODUCT(IF(($D$5:$D$2004=$D893)*($C$5:$C$2004="Split")*($B$5:$B$2004&lt;=Dashboard!$C$54)*($B$5:$B$2004&gt;$B893),$J$5:$J$2004,1)),1))</f>
        <v/>
      </c>
      <c r="X893" s="79">
        <f t="shared" si="11"/>
        <v>0</v>
      </c>
      <c r="Y893" s="79" t="str">
        <f t="array" ref="Y893">IF($B893="","",IF(INDEX('Your Portfolio Holdings'!$BW$7:$BW$156,match($D893,'Your Portfolio Holdings'!$B$7:$B$156,0),0)&gt;0,PRODUCT(IF(($D$5:$D$2004=$D893)*($C$5:$C$2004="Split")*($B$5:$B$2004&lt;=Dashboard!$C$55)*($B$5:$B$2004&gt;$B893),$J$5:$J$2004,1)),1))</f>
        <v/>
      </c>
      <c r="Z893" s="79">
        <f t="shared" si="12"/>
        <v>0</v>
      </c>
      <c r="AA893" s="79" t="str">
        <f>IF($B892="","",IF(AND($B893&gt;Dashboard!$C$54,$B893&lt;=Dashboard!$C$55,OR($C893="Buy",$C893="Sell",$C893="Dividend",$C893="Return of capital")),MAX(AA$5:AA892)+1,0))</f>
        <v/>
      </c>
      <c r="AB893" s="79" t="str">
        <f>if($B893="","",if($L893=Dashboard!$C$3,"n/a","Currency:"&amp;$L893&amp;Dashboard!$C$3))</f>
        <v/>
      </c>
      <c r="AC893" s="88" t="str">
        <f t="shared" si="13"/>
        <v/>
      </c>
      <c r="AD893" s="89">
        <f t="shared" si="14"/>
        <v>0</v>
      </c>
      <c r="AE893" s="90">
        <f t="shared" si="15"/>
        <v>0</v>
      </c>
    </row>
    <row r="894">
      <c r="A894" s="1"/>
      <c r="B894" s="404"/>
      <c r="C894" s="405"/>
      <c r="D894" s="405"/>
      <c r="E894" s="405"/>
      <c r="F894" s="406"/>
      <c r="G894" s="44">
        <f t="shared" si="1"/>
        <v>0</v>
      </c>
      <c r="H894" s="93"/>
      <c r="I894" s="92"/>
      <c r="J894" s="95"/>
      <c r="K894" s="1"/>
      <c r="L894" s="50" t="str">
        <f t="array" ref="L894">if($B894="","",index(Setup!$C$52:$C$201,match($D894,Setup!$B$52:$B$201,0),0))</f>
        <v/>
      </c>
      <c r="M894" s="52" t="str">
        <f t="shared" si="2"/>
        <v/>
      </c>
      <c r="N894" s="58">
        <f t="shared" si="3"/>
        <v>0</v>
      </c>
      <c r="O894" s="64" t="str">
        <f t="shared" si="4"/>
        <v/>
      </c>
      <c r="P894" s="64">
        <f t="shared" si="5"/>
        <v>0</v>
      </c>
      <c r="Q894" s="64">
        <f t="shared" si="6"/>
        <v>0</v>
      </c>
      <c r="R894" s="68">
        <f t="shared" si="7"/>
        <v>0</v>
      </c>
      <c r="S894" s="68">
        <f t="shared" si="8"/>
        <v>0</v>
      </c>
      <c r="T894" s="71" t="str">
        <f t="shared" si="9"/>
        <v/>
      </c>
      <c r="U894" s="79" t="str">
        <f t="array" ref="U894">IF($B894="","",IF(INDEX('Your Portfolio Holdings'!$BW$7:$BW$156,match($D894,'Your Portfolio Holdings'!$B$7:$B$156,0),0)&gt;0,PRODUCT(IF(($D$5:$D$2004=$D894)*($C$5:$C$2004="Split")*($B$5:$B$2004&lt;=Dashboard!$C$2)*($B$5:$B$2004&gt;$B894),$J$5:$J$2004,1)),1))</f>
        <v/>
      </c>
      <c r="V894" s="79">
        <f t="shared" si="10"/>
        <v>0</v>
      </c>
      <c r="W894" s="79" t="str">
        <f t="array" ref="W894">IF($B894="","",IF(INDEX('Your Portfolio Holdings'!$BW$7:$BW$156,match($D894,'Your Portfolio Holdings'!$B$7:$B$156,0),0)&gt;0,PRODUCT(IF(($D$5:$D$2004=$D894)*($C$5:$C$2004="Split")*($B$5:$B$2004&lt;=Dashboard!$C$54)*($B$5:$B$2004&gt;$B894),$J$5:$J$2004,1)),1))</f>
        <v/>
      </c>
      <c r="X894" s="79">
        <f t="shared" si="11"/>
        <v>0</v>
      </c>
      <c r="Y894" s="79" t="str">
        <f t="array" ref="Y894">IF($B894="","",IF(INDEX('Your Portfolio Holdings'!$BW$7:$BW$156,match($D894,'Your Portfolio Holdings'!$B$7:$B$156,0),0)&gt;0,PRODUCT(IF(($D$5:$D$2004=$D894)*($C$5:$C$2004="Split")*($B$5:$B$2004&lt;=Dashboard!$C$55)*($B$5:$B$2004&gt;$B894),$J$5:$J$2004,1)),1))</f>
        <v/>
      </c>
      <c r="Z894" s="79">
        <f t="shared" si="12"/>
        <v>0</v>
      </c>
      <c r="AA894" s="79" t="str">
        <f>IF($B893="","",IF(AND($B894&gt;Dashboard!$C$54,$B894&lt;=Dashboard!$C$55,OR($C894="Buy",$C894="Sell",$C894="Dividend",$C894="Return of capital")),MAX(AA$5:AA893)+1,0))</f>
        <v/>
      </c>
      <c r="AB894" s="79" t="str">
        <f>if($B894="","",if($L894=Dashboard!$C$3,"n/a","Currency:"&amp;$L894&amp;Dashboard!$C$3))</f>
        <v/>
      </c>
      <c r="AC894" s="88" t="str">
        <f t="shared" si="13"/>
        <v/>
      </c>
      <c r="AD894" s="89">
        <f t="shared" si="14"/>
        <v>0</v>
      </c>
      <c r="AE894" s="90">
        <f t="shared" si="15"/>
        <v>0</v>
      </c>
    </row>
    <row r="895">
      <c r="A895" s="1"/>
      <c r="B895" s="404"/>
      <c r="C895" s="405"/>
      <c r="D895" s="405"/>
      <c r="E895" s="405"/>
      <c r="F895" s="406"/>
      <c r="G895" s="44">
        <f t="shared" si="1"/>
        <v>0</v>
      </c>
      <c r="H895" s="93"/>
      <c r="I895" s="92"/>
      <c r="J895" s="95"/>
      <c r="K895" s="1"/>
      <c r="L895" s="50" t="str">
        <f t="array" ref="L895">if($B895="","",index(Setup!$C$52:$C$201,match($D895,Setup!$B$52:$B$201,0),0))</f>
        <v/>
      </c>
      <c r="M895" s="52" t="str">
        <f t="shared" si="2"/>
        <v/>
      </c>
      <c r="N895" s="58">
        <f t="shared" si="3"/>
        <v>0</v>
      </c>
      <c r="O895" s="64" t="str">
        <f t="shared" si="4"/>
        <v/>
      </c>
      <c r="P895" s="64">
        <f t="shared" si="5"/>
        <v>0</v>
      </c>
      <c r="Q895" s="64">
        <f t="shared" si="6"/>
        <v>0</v>
      </c>
      <c r="R895" s="68">
        <f t="shared" si="7"/>
        <v>0</v>
      </c>
      <c r="S895" s="68">
        <f t="shared" si="8"/>
        <v>0</v>
      </c>
      <c r="T895" s="71" t="str">
        <f t="shared" si="9"/>
        <v/>
      </c>
      <c r="U895" s="79" t="str">
        <f t="array" ref="U895">IF($B895="","",IF(INDEX('Your Portfolio Holdings'!$BW$7:$BW$156,match($D895,'Your Portfolio Holdings'!$B$7:$B$156,0),0)&gt;0,PRODUCT(IF(($D$5:$D$2004=$D895)*($C$5:$C$2004="Split")*($B$5:$B$2004&lt;=Dashboard!$C$2)*($B$5:$B$2004&gt;$B895),$J$5:$J$2004,1)),1))</f>
        <v/>
      </c>
      <c r="V895" s="79">
        <f t="shared" si="10"/>
        <v>0</v>
      </c>
      <c r="W895" s="79" t="str">
        <f t="array" ref="W895">IF($B895="","",IF(INDEX('Your Portfolio Holdings'!$BW$7:$BW$156,match($D895,'Your Portfolio Holdings'!$B$7:$B$156,0),0)&gt;0,PRODUCT(IF(($D$5:$D$2004=$D895)*($C$5:$C$2004="Split")*($B$5:$B$2004&lt;=Dashboard!$C$54)*($B$5:$B$2004&gt;$B895),$J$5:$J$2004,1)),1))</f>
        <v/>
      </c>
      <c r="X895" s="79">
        <f t="shared" si="11"/>
        <v>0</v>
      </c>
      <c r="Y895" s="79" t="str">
        <f t="array" ref="Y895">IF($B895="","",IF(INDEX('Your Portfolio Holdings'!$BW$7:$BW$156,match($D895,'Your Portfolio Holdings'!$B$7:$B$156,0),0)&gt;0,PRODUCT(IF(($D$5:$D$2004=$D895)*($C$5:$C$2004="Split")*($B$5:$B$2004&lt;=Dashboard!$C$55)*($B$5:$B$2004&gt;$B895),$J$5:$J$2004,1)),1))</f>
        <v/>
      </c>
      <c r="Z895" s="79">
        <f t="shared" si="12"/>
        <v>0</v>
      </c>
      <c r="AA895" s="79" t="str">
        <f>IF($B894="","",IF(AND($B895&gt;Dashboard!$C$54,$B895&lt;=Dashboard!$C$55,OR($C895="Buy",$C895="Sell",$C895="Dividend",$C895="Return of capital")),MAX(AA$5:AA894)+1,0))</f>
        <v/>
      </c>
      <c r="AB895" s="79" t="str">
        <f>if($B895="","",if($L895=Dashboard!$C$3,"n/a","Currency:"&amp;$L895&amp;Dashboard!$C$3))</f>
        <v/>
      </c>
      <c r="AC895" s="88" t="str">
        <f t="shared" si="13"/>
        <v/>
      </c>
      <c r="AD895" s="89">
        <f t="shared" si="14"/>
        <v>0</v>
      </c>
      <c r="AE895" s="90">
        <f t="shared" si="15"/>
        <v>0</v>
      </c>
    </row>
    <row r="896">
      <c r="A896" s="1"/>
      <c r="B896" s="404"/>
      <c r="C896" s="405"/>
      <c r="D896" s="405"/>
      <c r="E896" s="405"/>
      <c r="F896" s="406"/>
      <c r="G896" s="44">
        <f t="shared" si="1"/>
        <v>0</v>
      </c>
      <c r="H896" s="93"/>
      <c r="I896" s="92"/>
      <c r="J896" s="95"/>
      <c r="K896" s="1"/>
      <c r="L896" s="50" t="str">
        <f t="array" ref="L896">if($B896="","",index(Setup!$C$52:$C$201,match($D896,Setup!$B$52:$B$201,0),0))</f>
        <v/>
      </c>
      <c r="M896" s="52" t="str">
        <f t="shared" si="2"/>
        <v/>
      </c>
      <c r="N896" s="58">
        <f t="shared" si="3"/>
        <v>0</v>
      </c>
      <c r="O896" s="64" t="str">
        <f t="shared" si="4"/>
        <v/>
      </c>
      <c r="P896" s="64">
        <f t="shared" si="5"/>
        <v>0</v>
      </c>
      <c r="Q896" s="64">
        <f t="shared" si="6"/>
        <v>0</v>
      </c>
      <c r="R896" s="68">
        <f t="shared" si="7"/>
        <v>0</v>
      </c>
      <c r="S896" s="68">
        <f t="shared" si="8"/>
        <v>0</v>
      </c>
      <c r="T896" s="71" t="str">
        <f t="shared" si="9"/>
        <v/>
      </c>
      <c r="U896" s="79" t="str">
        <f t="array" ref="U896">IF($B896="","",IF(INDEX('Your Portfolio Holdings'!$BW$7:$BW$156,match($D896,'Your Portfolio Holdings'!$B$7:$B$156,0),0)&gt;0,PRODUCT(IF(($D$5:$D$2004=$D896)*($C$5:$C$2004="Split")*($B$5:$B$2004&lt;=Dashboard!$C$2)*($B$5:$B$2004&gt;$B896),$J$5:$J$2004,1)),1))</f>
        <v/>
      </c>
      <c r="V896" s="79">
        <f t="shared" si="10"/>
        <v>0</v>
      </c>
      <c r="W896" s="79" t="str">
        <f t="array" ref="W896">IF($B896="","",IF(INDEX('Your Portfolio Holdings'!$BW$7:$BW$156,match($D896,'Your Portfolio Holdings'!$B$7:$B$156,0),0)&gt;0,PRODUCT(IF(($D$5:$D$2004=$D896)*($C$5:$C$2004="Split")*($B$5:$B$2004&lt;=Dashboard!$C$54)*($B$5:$B$2004&gt;$B896),$J$5:$J$2004,1)),1))</f>
        <v/>
      </c>
      <c r="X896" s="79">
        <f t="shared" si="11"/>
        <v>0</v>
      </c>
      <c r="Y896" s="79" t="str">
        <f t="array" ref="Y896">IF($B896="","",IF(INDEX('Your Portfolio Holdings'!$BW$7:$BW$156,match($D896,'Your Portfolio Holdings'!$B$7:$B$156,0),0)&gt;0,PRODUCT(IF(($D$5:$D$2004=$D896)*($C$5:$C$2004="Split")*($B$5:$B$2004&lt;=Dashboard!$C$55)*($B$5:$B$2004&gt;$B896),$J$5:$J$2004,1)),1))</f>
        <v/>
      </c>
      <c r="Z896" s="79">
        <f t="shared" si="12"/>
        <v>0</v>
      </c>
      <c r="AA896" s="79" t="str">
        <f>IF($B895="","",IF(AND($B896&gt;Dashboard!$C$54,$B896&lt;=Dashboard!$C$55,OR($C896="Buy",$C896="Sell",$C896="Dividend",$C896="Return of capital")),MAX(AA$5:AA895)+1,0))</f>
        <v/>
      </c>
      <c r="AB896" s="79" t="str">
        <f>if($B896="","",if($L896=Dashboard!$C$3,"n/a","Currency:"&amp;$L896&amp;Dashboard!$C$3))</f>
        <v/>
      </c>
      <c r="AC896" s="88" t="str">
        <f t="shared" si="13"/>
        <v/>
      </c>
      <c r="AD896" s="89">
        <f t="shared" si="14"/>
        <v>0</v>
      </c>
      <c r="AE896" s="90">
        <f t="shared" si="15"/>
        <v>0</v>
      </c>
    </row>
    <row r="897">
      <c r="A897" s="1"/>
      <c r="B897" s="404"/>
      <c r="C897" s="405"/>
      <c r="D897" s="405"/>
      <c r="E897" s="405"/>
      <c r="F897" s="406"/>
      <c r="G897" s="44">
        <f t="shared" si="1"/>
        <v>0</v>
      </c>
      <c r="H897" s="93"/>
      <c r="I897" s="92"/>
      <c r="J897" s="95"/>
      <c r="K897" s="1"/>
      <c r="L897" s="50" t="str">
        <f t="array" ref="L897">if($B897="","",index(Setup!$C$52:$C$201,match($D897,Setup!$B$52:$B$201,0),0))</f>
        <v/>
      </c>
      <c r="M897" s="52" t="str">
        <f t="shared" si="2"/>
        <v/>
      </c>
      <c r="N897" s="58">
        <f t="shared" si="3"/>
        <v>0</v>
      </c>
      <c r="O897" s="64" t="str">
        <f t="shared" si="4"/>
        <v/>
      </c>
      <c r="P897" s="64">
        <f t="shared" si="5"/>
        <v>0</v>
      </c>
      <c r="Q897" s="64">
        <f t="shared" si="6"/>
        <v>0</v>
      </c>
      <c r="R897" s="68">
        <f t="shared" si="7"/>
        <v>0</v>
      </c>
      <c r="S897" s="68">
        <f t="shared" si="8"/>
        <v>0</v>
      </c>
      <c r="T897" s="71" t="str">
        <f t="shared" si="9"/>
        <v/>
      </c>
      <c r="U897" s="79" t="str">
        <f t="array" ref="U897">IF($B897="","",IF(INDEX('Your Portfolio Holdings'!$BW$7:$BW$156,match($D897,'Your Portfolio Holdings'!$B$7:$B$156,0),0)&gt;0,PRODUCT(IF(($D$5:$D$2004=$D897)*($C$5:$C$2004="Split")*($B$5:$B$2004&lt;=Dashboard!$C$2)*($B$5:$B$2004&gt;$B897),$J$5:$J$2004,1)),1))</f>
        <v/>
      </c>
      <c r="V897" s="79">
        <f t="shared" si="10"/>
        <v>0</v>
      </c>
      <c r="W897" s="79" t="str">
        <f t="array" ref="W897">IF($B897="","",IF(INDEX('Your Portfolio Holdings'!$BW$7:$BW$156,match($D897,'Your Portfolio Holdings'!$B$7:$B$156,0),0)&gt;0,PRODUCT(IF(($D$5:$D$2004=$D897)*($C$5:$C$2004="Split")*($B$5:$B$2004&lt;=Dashboard!$C$54)*($B$5:$B$2004&gt;$B897),$J$5:$J$2004,1)),1))</f>
        <v/>
      </c>
      <c r="X897" s="79">
        <f t="shared" si="11"/>
        <v>0</v>
      </c>
      <c r="Y897" s="79" t="str">
        <f t="array" ref="Y897">IF($B897="","",IF(INDEX('Your Portfolio Holdings'!$BW$7:$BW$156,match($D897,'Your Portfolio Holdings'!$B$7:$B$156,0),0)&gt;0,PRODUCT(IF(($D$5:$D$2004=$D897)*($C$5:$C$2004="Split")*($B$5:$B$2004&lt;=Dashboard!$C$55)*($B$5:$B$2004&gt;$B897),$J$5:$J$2004,1)),1))</f>
        <v/>
      </c>
      <c r="Z897" s="79">
        <f t="shared" si="12"/>
        <v>0</v>
      </c>
      <c r="AA897" s="79" t="str">
        <f>IF($B896="","",IF(AND($B897&gt;Dashboard!$C$54,$B897&lt;=Dashboard!$C$55,OR($C897="Buy",$C897="Sell",$C897="Dividend",$C897="Return of capital")),MAX(AA$5:AA896)+1,0))</f>
        <v/>
      </c>
      <c r="AB897" s="79" t="str">
        <f>if($B897="","",if($L897=Dashboard!$C$3,"n/a","Currency:"&amp;$L897&amp;Dashboard!$C$3))</f>
        <v/>
      </c>
      <c r="AC897" s="88" t="str">
        <f t="shared" si="13"/>
        <v/>
      </c>
      <c r="AD897" s="89">
        <f t="shared" si="14"/>
        <v>0</v>
      </c>
      <c r="AE897" s="90">
        <f t="shared" si="15"/>
        <v>0</v>
      </c>
    </row>
    <row r="898">
      <c r="A898" s="1"/>
      <c r="B898" s="404"/>
      <c r="C898" s="405"/>
      <c r="D898" s="405"/>
      <c r="E898" s="405"/>
      <c r="F898" s="406"/>
      <c r="G898" s="44">
        <f t="shared" si="1"/>
        <v>0</v>
      </c>
      <c r="H898" s="93"/>
      <c r="I898" s="92"/>
      <c r="J898" s="95"/>
      <c r="K898" s="1"/>
      <c r="L898" s="50" t="str">
        <f t="array" ref="L898">if($B898="","",index(Setup!$C$52:$C$201,match($D898,Setup!$B$52:$B$201,0),0))</f>
        <v/>
      </c>
      <c r="M898" s="52" t="str">
        <f t="shared" si="2"/>
        <v/>
      </c>
      <c r="N898" s="58">
        <f t="shared" si="3"/>
        <v>0</v>
      </c>
      <c r="O898" s="64" t="str">
        <f t="shared" si="4"/>
        <v/>
      </c>
      <c r="P898" s="64">
        <f t="shared" si="5"/>
        <v>0</v>
      </c>
      <c r="Q898" s="64">
        <f t="shared" si="6"/>
        <v>0</v>
      </c>
      <c r="R898" s="68">
        <f t="shared" si="7"/>
        <v>0</v>
      </c>
      <c r="S898" s="68">
        <f t="shared" si="8"/>
        <v>0</v>
      </c>
      <c r="T898" s="71" t="str">
        <f t="shared" si="9"/>
        <v/>
      </c>
      <c r="U898" s="79" t="str">
        <f t="array" ref="U898">IF($B898="","",IF(INDEX('Your Portfolio Holdings'!$BW$7:$BW$156,match($D898,'Your Portfolio Holdings'!$B$7:$B$156,0),0)&gt;0,PRODUCT(IF(($D$5:$D$2004=$D898)*($C$5:$C$2004="Split")*($B$5:$B$2004&lt;=Dashboard!$C$2)*($B$5:$B$2004&gt;$B898),$J$5:$J$2004,1)),1))</f>
        <v/>
      </c>
      <c r="V898" s="79">
        <f t="shared" si="10"/>
        <v>0</v>
      </c>
      <c r="W898" s="79" t="str">
        <f t="array" ref="W898">IF($B898="","",IF(INDEX('Your Portfolio Holdings'!$BW$7:$BW$156,match($D898,'Your Portfolio Holdings'!$B$7:$B$156,0),0)&gt;0,PRODUCT(IF(($D$5:$D$2004=$D898)*($C$5:$C$2004="Split")*($B$5:$B$2004&lt;=Dashboard!$C$54)*($B$5:$B$2004&gt;$B898),$J$5:$J$2004,1)),1))</f>
        <v/>
      </c>
      <c r="X898" s="79">
        <f t="shared" si="11"/>
        <v>0</v>
      </c>
      <c r="Y898" s="79" t="str">
        <f t="array" ref="Y898">IF($B898="","",IF(INDEX('Your Portfolio Holdings'!$BW$7:$BW$156,match($D898,'Your Portfolio Holdings'!$B$7:$B$156,0),0)&gt;0,PRODUCT(IF(($D$5:$D$2004=$D898)*($C$5:$C$2004="Split")*($B$5:$B$2004&lt;=Dashboard!$C$55)*($B$5:$B$2004&gt;$B898),$J$5:$J$2004,1)),1))</f>
        <v/>
      </c>
      <c r="Z898" s="79">
        <f t="shared" si="12"/>
        <v>0</v>
      </c>
      <c r="AA898" s="79" t="str">
        <f>IF($B897="","",IF(AND($B898&gt;Dashboard!$C$54,$B898&lt;=Dashboard!$C$55,OR($C898="Buy",$C898="Sell",$C898="Dividend",$C898="Return of capital")),MAX(AA$5:AA897)+1,0))</f>
        <v/>
      </c>
      <c r="AB898" s="79" t="str">
        <f>if($B898="","",if($L898=Dashboard!$C$3,"n/a","Currency:"&amp;$L898&amp;Dashboard!$C$3))</f>
        <v/>
      </c>
      <c r="AC898" s="88" t="str">
        <f t="shared" si="13"/>
        <v/>
      </c>
      <c r="AD898" s="89">
        <f t="shared" si="14"/>
        <v>0</v>
      </c>
      <c r="AE898" s="90">
        <f t="shared" si="15"/>
        <v>0</v>
      </c>
    </row>
    <row r="899">
      <c r="A899" s="1"/>
      <c r="B899" s="404"/>
      <c r="C899" s="405"/>
      <c r="D899" s="405"/>
      <c r="E899" s="405"/>
      <c r="F899" s="406"/>
      <c r="G899" s="44">
        <f t="shared" si="1"/>
        <v>0</v>
      </c>
      <c r="H899" s="93"/>
      <c r="I899" s="92"/>
      <c r="J899" s="95"/>
      <c r="K899" s="1"/>
      <c r="L899" s="50" t="str">
        <f t="array" ref="L899">if($B899="","",index(Setup!$C$52:$C$201,match($D899,Setup!$B$52:$B$201,0),0))</f>
        <v/>
      </c>
      <c r="M899" s="52" t="str">
        <f t="shared" si="2"/>
        <v/>
      </c>
      <c r="N899" s="58">
        <f t="shared" si="3"/>
        <v>0</v>
      </c>
      <c r="O899" s="64" t="str">
        <f t="shared" si="4"/>
        <v/>
      </c>
      <c r="P899" s="64">
        <f t="shared" si="5"/>
        <v>0</v>
      </c>
      <c r="Q899" s="64">
        <f t="shared" si="6"/>
        <v>0</v>
      </c>
      <c r="R899" s="68">
        <f t="shared" si="7"/>
        <v>0</v>
      </c>
      <c r="S899" s="68">
        <f t="shared" si="8"/>
        <v>0</v>
      </c>
      <c r="T899" s="71" t="str">
        <f t="shared" si="9"/>
        <v/>
      </c>
      <c r="U899" s="79" t="str">
        <f t="array" ref="U899">IF($B899="","",IF(INDEX('Your Portfolio Holdings'!$BW$7:$BW$156,match($D899,'Your Portfolio Holdings'!$B$7:$B$156,0),0)&gt;0,PRODUCT(IF(($D$5:$D$2004=$D899)*($C$5:$C$2004="Split")*($B$5:$B$2004&lt;=Dashboard!$C$2)*($B$5:$B$2004&gt;$B899),$J$5:$J$2004,1)),1))</f>
        <v/>
      </c>
      <c r="V899" s="79">
        <f t="shared" si="10"/>
        <v>0</v>
      </c>
      <c r="W899" s="79" t="str">
        <f t="array" ref="W899">IF($B899="","",IF(INDEX('Your Portfolio Holdings'!$BW$7:$BW$156,match($D899,'Your Portfolio Holdings'!$B$7:$B$156,0),0)&gt;0,PRODUCT(IF(($D$5:$D$2004=$D899)*($C$5:$C$2004="Split")*($B$5:$B$2004&lt;=Dashboard!$C$54)*($B$5:$B$2004&gt;$B899),$J$5:$J$2004,1)),1))</f>
        <v/>
      </c>
      <c r="X899" s="79">
        <f t="shared" si="11"/>
        <v>0</v>
      </c>
      <c r="Y899" s="79" t="str">
        <f t="array" ref="Y899">IF($B899="","",IF(INDEX('Your Portfolio Holdings'!$BW$7:$BW$156,match($D899,'Your Portfolio Holdings'!$B$7:$B$156,0),0)&gt;0,PRODUCT(IF(($D$5:$D$2004=$D899)*($C$5:$C$2004="Split")*($B$5:$B$2004&lt;=Dashboard!$C$55)*($B$5:$B$2004&gt;$B899),$J$5:$J$2004,1)),1))</f>
        <v/>
      </c>
      <c r="Z899" s="79">
        <f t="shared" si="12"/>
        <v>0</v>
      </c>
      <c r="AA899" s="79" t="str">
        <f>IF($B898="","",IF(AND($B899&gt;Dashboard!$C$54,$B899&lt;=Dashboard!$C$55,OR($C899="Buy",$C899="Sell",$C899="Dividend",$C899="Return of capital")),MAX(AA$5:AA898)+1,0))</f>
        <v/>
      </c>
      <c r="AB899" s="79" t="str">
        <f>if($B899="","",if($L899=Dashboard!$C$3,"n/a","Currency:"&amp;$L899&amp;Dashboard!$C$3))</f>
        <v/>
      </c>
      <c r="AC899" s="88" t="str">
        <f t="shared" si="13"/>
        <v/>
      </c>
      <c r="AD899" s="89">
        <f t="shared" si="14"/>
        <v>0</v>
      </c>
      <c r="AE899" s="90">
        <f t="shared" si="15"/>
        <v>0</v>
      </c>
    </row>
    <row r="900">
      <c r="A900" s="1"/>
      <c r="B900" s="404"/>
      <c r="C900" s="405"/>
      <c r="D900" s="405"/>
      <c r="E900" s="405"/>
      <c r="F900" s="406"/>
      <c r="G900" s="44">
        <f t="shared" si="1"/>
        <v>0</v>
      </c>
      <c r="H900" s="93"/>
      <c r="I900" s="92"/>
      <c r="J900" s="95"/>
      <c r="K900" s="1"/>
      <c r="L900" s="50" t="str">
        <f t="array" ref="L900">if($B900="","",index(Setup!$C$52:$C$201,match($D900,Setup!$B$52:$B$201,0),0))</f>
        <v/>
      </c>
      <c r="M900" s="52" t="str">
        <f t="shared" si="2"/>
        <v/>
      </c>
      <c r="N900" s="58">
        <f t="shared" si="3"/>
        <v>0</v>
      </c>
      <c r="O900" s="64" t="str">
        <f t="shared" si="4"/>
        <v/>
      </c>
      <c r="P900" s="64">
        <f t="shared" si="5"/>
        <v>0</v>
      </c>
      <c r="Q900" s="64">
        <f t="shared" si="6"/>
        <v>0</v>
      </c>
      <c r="R900" s="68">
        <f t="shared" si="7"/>
        <v>0</v>
      </c>
      <c r="S900" s="68">
        <f t="shared" si="8"/>
        <v>0</v>
      </c>
      <c r="T900" s="71" t="str">
        <f t="shared" si="9"/>
        <v/>
      </c>
      <c r="U900" s="79" t="str">
        <f t="array" ref="U900">IF($B900="","",IF(INDEX('Your Portfolio Holdings'!$BW$7:$BW$156,match($D900,'Your Portfolio Holdings'!$B$7:$B$156,0),0)&gt;0,PRODUCT(IF(($D$5:$D$2004=$D900)*($C$5:$C$2004="Split")*($B$5:$B$2004&lt;=Dashboard!$C$2)*($B$5:$B$2004&gt;$B900),$J$5:$J$2004,1)),1))</f>
        <v/>
      </c>
      <c r="V900" s="79">
        <f t="shared" si="10"/>
        <v>0</v>
      </c>
      <c r="W900" s="79" t="str">
        <f t="array" ref="W900">IF($B900="","",IF(INDEX('Your Portfolio Holdings'!$BW$7:$BW$156,match($D900,'Your Portfolio Holdings'!$B$7:$B$156,0),0)&gt;0,PRODUCT(IF(($D$5:$D$2004=$D900)*($C$5:$C$2004="Split")*($B$5:$B$2004&lt;=Dashboard!$C$54)*($B$5:$B$2004&gt;$B900),$J$5:$J$2004,1)),1))</f>
        <v/>
      </c>
      <c r="X900" s="79">
        <f t="shared" si="11"/>
        <v>0</v>
      </c>
      <c r="Y900" s="79" t="str">
        <f t="array" ref="Y900">IF($B900="","",IF(INDEX('Your Portfolio Holdings'!$BW$7:$BW$156,match($D900,'Your Portfolio Holdings'!$B$7:$B$156,0),0)&gt;0,PRODUCT(IF(($D$5:$D$2004=$D900)*($C$5:$C$2004="Split")*($B$5:$B$2004&lt;=Dashboard!$C$55)*($B$5:$B$2004&gt;$B900),$J$5:$J$2004,1)),1))</f>
        <v/>
      </c>
      <c r="Z900" s="79">
        <f t="shared" si="12"/>
        <v>0</v>
      </c>
      <c r="AA900" s="79" t="str">
        <f>IF($B899="","",IF(AND($B900&gt;Dashboard!$C$54,$B900&lt;=Dashboard!$C$55,OR($C900="Buy",$C900="Sell",$C900="Dividend",$C900="Return of capital")),MAX(AA$5:AA899)+1,0))</f>
        <v/>
      </c>
      <c r="AB900" s="79" t="str">
        <f>if($B900="","",if($L900=Dashboard!$C$3,"n/a","Currency:"&amp;$L900&amp;Dashboard!$C$3))</f>
        <v/>
      </c>
      <c r="AC900" s="88" t="str">
        <f t="shared" si="13"/>
        <v/>
      </c>
      <c r="AD900" s="89">
        <f t="shared" si="14"/>
        <v>0</v>
      </c>
      <c r="AE900" s="90">
        <f t="shared" si="15"/>
        <v>0</v>
      </c>
    </row>
    <row r="901">
      <c r="A901" s="1"/>
      <c r="B901" s="404"/>
      <c r="C901" s="405"/>
      <c r="D901" s="405"/>
      <c r="E901" s="405"/>
      <c r="F901" s="406"/>
      <c r="G901" s="44">
        <f t="shared" si="1"/>
        <v>0</v>
      </c>
      <c r="H901" s="93"/>
      <c r="I901" s="92"/>
      <c r="J901" s="95"/>
      <c r="K901" s="1"/>
      <c r="L901" s="50" t="str">
        <f t="array" ref="L901">if($B901="","",index(Setup!$C$52:$C$201,match($D901,Setup!$B$52:$B$201,0),0))</f>
        <v/>
      </c>
      <c r="M901" s="52" t="str">
        <f t="shared" si="2"/>
        <v/>
      </c>
      <c r="N901" s="58">
        <f t="shared" si="3"/>
        <v>0</v>
      </c>
      <c r="O901" s="64" t="str">
        <f t="shared" si="4"/>
        <v/>
      </c>
      <c r="P901" s="64">
        <f t="shared" si="5"/>
        <v>0</v>
      </c>
      <c r="Q901" s="64">
        <f t="shared" si="6"/>
        <v>0</v>
      </c>
      <c r="R901" s="68">
        <f t="shared" si="7"/>
        <v>0</v>
      </c>
      <c r="S901" s="68">
        <f t="shared" si="8"/>
        <v>0</v>
      </c>
      <c r="T901" s="71" t="str">
        <f t="shared" si="9"/>
        <v/>
      </c>
      <c r="U901" s="79" t="str">
        <f t="array" ref="U901">IF($B901="","",IF(INDEX('Your Portfolio Holdings'!$BW$7:$BW$156,match($D901,'Your Portfolio Holdings'!$B$7:$B$156,0),0)&gt;0,PRODUCT(IF(($D$5:$D$2004=$D901)*($C$5:$C$2004="Split")*($B$5:$B$2004&lt;=Dashboard!$C$2)*($B$5:$B$2004&gt;$B901),$J$5:$J$2004,1)),1))</f>
        <v/>
      </c>
      <c r="V901" s="79">
        <f t="shared" si="10"/>
        <v>0</v>
      </c>
      <c r="W901" s="79" t="str">
        <f t="array" ref="W901">IF($B901="","",IF(INDEX('Your Portfolio Holdings'!$BW$7:$BW$156,match($D901,'Your Portfolio Holdings'!$B$7:$B$156,0),0)&gt;0,PRODUCT(IF(($D$5:$D$2004=$D901)*($C$5:$C$2004="Split")*($B$5:$B$2004&lt;=Dashboard!$C$54)*($B$5:$B$2004&gt;$B901),$J$5:$J$2004,1)),1))</f>
        <v/>
      </c>
      <c r="X901" s="79">
        <f t="shared" si="11"/>
        <v>0</v>
      </c>
      <c r="Y901" s="79" t="str">
        <f t="array" ref="Y901">IF($B901="","",IF(INDEX('Your Portfolio Holdings'!$BW$7:$BW$156,match($D901,'Your Portfolio Holdings'!$B$7:$B$156,0),0)&gt;0,PRODUCT(IF(($D$5:$D$2004=$D901)*($C$5:$C$2004="Split")*($B$5:$B$2004&lt;=Dashboard!$C$55)*($B$5:$B$2004&gt;$B901),$J$5:$J$2004,1)),1))</f>
        <v/>
      </c>
      <c r="Z901" s="79">
        <f t="shared" si="12"/>
        <v>0</v>
      </c>
      <c r="AA901" s="79" t="str">
        <f>IF($B900="","",IF(AND($B901&gt;Dashboard!$C$54,$B901&lt;=Dashboard!$C$55,OR($C901="Buy",$C901="Sell",$C901="Dividend",$C901="Return of capital")),MAX(AA$5:AA900)+1,0))</f>
        <v/>
      </c>
      <c r="AB901" s="79" t="str">
        <f>if($B901="","",if($L901=Dashboard!$C$3,"n/a","Currency:"&amp;$L901&amp;Dashboard!$C$3))</f>
        <v/>
      </c>
      <c r="AC901" s="88" t="str">
        <f t="shared" si="13"/>
        <v/>
      </c>
      <c r="AD901" s="89">
        <f t="shared" si="14"/>
        <v>0</v>
      </c>
      <c r="AE901" s="90">
        <f t="shared" si="15"/>
        <v>0</v>
      </c>
    </row>
    <row r="902">
      <c r="A902" s="1"/>
      <c r="B902" s="404"/>
      <c r="C902" s="405"/>
      <c r="D902" s="405"/>
      <c r="E902" s="405"/>
      <c r="F902" s="406"/>
      <c r="G902" s="44">
        <f t="shared" si="1"/>
        <v>0</v>
      </c>
      <c r="H902" s="93"/>
      <c r="I902" s="92"/>
      <c r="J902" s="95"/>
      <c r="K902" s="1"/>
      <c r="L902" s="50" t="str">
        <f t="array" ref="L902">if($B902="","",index(Setup!$C$52:$C$201,match($D902,Setup!$B$52:$B$201,0),0))</f>
        <v/>
      </c>
      <c r="M902" s="52" t="str">
        <f t="shared" si="2"/>
        <v/>
      </c>
      <c r="N902" s="58">
        <f t="shared" si="3"/>
        <v>0</v>
      </c>
      <c r="O902" s="64" t="str">
        <f t="shared" si="4"/>
        <v/>
      </c>
      <c r="P902" s="64">
        <f t="shared" si="5"/>
        <v>0</v>
      </c>
      <c r="Q902" s="64">
        <f t="shared" si="6"/>
        <v>0</v>
      </c>
      <c r="R902" s="68">
        <f t="shared" si="7"/>
        <v>0</v>
      </c>
      <c r="S902" s="68">
        <f t="shared" si="8"/>
        <v>0</v>
      </c>
      <c r="T902" s="71" t="str">
        <f t="shared" si="9"/>
        <v/>
      </c>
      <c r="U902" s="79" t="str">
        <f t="array" ref="U902">IF($B902="","",IF(INDEX('Your Portfolio Holdings'!$BW$7:$BW$156,match($D902,'Your Portfolio Holdings'!$B$7:$B$156,0),0)&gt;0,PRODUCT(IF(($D$5:$D$2004=$D902)*($C$5:$C$2004="Split")*($B$5:$B$2004&lt;=Dashboard!$C$2)*($B$5:$B$2004&gt;$B902),$J$5:$J$2004,1)),1))</f>
        <v/>
      </c>
      <c r="V902" s="79">
        <f t="shared" si="10"/>
        <v>0</v>
      </c>
      <c r="W902" s="79" t="str">
        <f t="array" ref="W902">IF($B902="","",IF(INDEX('Your Portfolio Holdings'!$BW$7:$BW$156,match($D902,'Your Portfolio Holdings'!$B$7:$B$156,0),0)&gt;0,PRODUCT(IF(($D$5:$D$2004=$D902)*($C$5:$C$2004="Split")*($B$5:$B$2004&lt;=Dashboard!$C$54)*($B$5:$B$2004&gt;$B902),$J$5:$J$2004,1)),1))</f>
        <v/>
      </c>
      <c r="X902" s="79">
        <f t="shared" si="11"/>
        <v>0</v>
      </c>
      <c r="Y902" s="79" t="str">
        <f t="array" ref="Y902">IF($B902="","",IF(INDEX('Your Portfolio Holdings'!$BW$7:$BW$156,match($D902,'Your Portfolio Holdings'!$B$7:$B$156,0),0)&gt;0,PRODUCT(IF(($D$5:$D$2004=$D902)*($C$5:$C$2004="Split")*($B$5:$B$2004&lt;=Dashboard!$C$55)*($B$5:$B$2004&gt;$B902),$J$5:$J$2004,1)),1))</f>
        <v/>
      </c>
      <c r="Z902" s="79">
        <f t="shared" si="12"/>
        <v>0</v>
      </c>
      <c r="AA902" s="79" t="str">
        <f>IF($B901="","",IF(AND($B902&gt;Dashboard!$C$54,$B902&lt;=Dashboard!$C$55,OR($C902="Buy",$C902="Sell",$C902="Dividend",$C902="Return of capital")),MAX(AA$5:AA901)+1,0))</f>
        <v/>
      </c>
      <c r="AB902" s="79" t="str">
        <f>if($B902="","",if($L902=Dashboard!$C$3,"n/a","Currency:"&amp;$L902&amp;Dashboard!$C$3))</f>
        <v/>
      </c>
      <c r="AC902" s="88" t="str">
        <f t="shared" si="13"/>
        <v/>
      </c>
      <c r="AD902" s="89">
        <f t="shared" si="14"/>
        <v>0</v>
      </c>
      <c r="AE902" s="90">
        <f t="shared" si="15"/>
        <v>0</v>
      </c>
    </row>
    <row r="903">
      <c r="A903" s="1"/>
      <c r="B903" s="404"/>
      <c r="C903" s="405"/>
      <c r="D903" s="405"/>
      <c r="E903" s="405"/>
      <c r="F903" s="406"/>
      <c r="G903" s="44">
        <f t="shared" si="1"/>
        <v>0</v>
      </c>
      <c r="H903" s="93"/>
      <c r="I903" s="92"/>
      <c r="J903" s="95"/>
      <c r="K903" s="1"/>
      <c r="L903" s="50" t="str">
        <f t="array" ref="L903">if($B903="","",index(Setup!$C$52:$C$201,match($D903,Setup!$B$52:$B$201,0),0))</f>
        <v/>
      </c>
      <c r="M903" s="52" t="str">
        <f t="shared" si="2"/>
        <v/>
      </c>
      <c r="N903" s="58">
        <f t="shared" si="3"/>
        <v>0</v>
      </c>
      <c r="O903" s="64" t="str">
        <f t="shared" si="4"/>
        <v/>
      </c>
      <c r="P903" s="64">
        <f t="shared" si="5"/>
        <v>0</v>
      </c>
      <c r="Q903" s="64">
        <f t="shared" si="6"/>
        <v>0</v>
      </c>
      <c r="R903" s="68">
        <f t="shared" si="7"/>
        <v>0</v>
      </c>
      <c r="S903" s="68">
        <f t="shared" si="8"/>
        <v>0</v>
      </c>
      <c r="T903" s="71" t="str">
        <f t="shared" si="9"/>
        <v/>
      </c>
      <c r="U903" s="79" t="str">
        <f t="array" ref="U903">IF($B903="","",IF(INDEX('Your Portfolio Holdings'!$BW$7:$BW$156,match($D903,'Your Portfolio Holdings'!$B$7:$B$156,0),0)&gt;0,PRODUCT(IF(($D$5:$D$2004=$D903)*($C$5:$C$2004="Split")*($B$5:$B$2004&lt;=Dashboard!$C$2)*($B$5:$B$2004&gt;$B903),$J$5:$J$2004,1)),1))</f>
        <v/>
      </c>
      <c r="V903" s="79">
        <f t="shared" si="10"/>
        <v>0</v>
      </c>
      <c r="W903" s="79" t="str">
        <f t="array" ref="W903">IF($B903="","",IF(INDEX('Your Portfolio Holdings'!$BW$7:$BW$156,match($D903,'Your Portfolio Holdings'!$B$7:$B$156,0),0)&gt;0,PRODUCT(IF(($D$5:$D$2004=$D903)*($C$5:$C$2004="Split")*($B$5:$B$2004&lt;=Dashboard!$C$54)*($B$5:$B$2004&gt;$B903),$J$5:$J$2004,1)),1))</f>
        <v/>
      </c>
      <c r="X903" s="79">
        <f t="shared" si="11"/>
        <v>0</v>
      </c>
      <c r="Y903" s="79" t="str">
        <f t="array" ref="Y903">IF($B903="","",IF(INDEX('Your Portfolio Holdings'!$BW$7:$BW$156,match($D903,'Your Portfolio Holdings'!$B$7:$B$156,0),0)&gt;0,PRODUCT(IF(($D$5:$D$2004=$D903)*($C$5:$C$2004="Split")*($B$5:$B$2004&lt;=Dashboard!$C$55)*($B$5:$B$2004&gt;$B903),$J$5:$J$2004,1)),1))</f>
        <v/>
      </c>
      <c r="Z903" s="79">
        <f t="shared" si="12"/>
        <v>0</v>
      </c>
      <c r="AA903" s="79" t="str">
        <f>IF($B902="","",IF(AND($B903&gt;Dashboard!$C$54,$B903&lt;=Dashboard!$C$55,OR($C903="Buy",$C903="Sell",$C903="Dividend",$C903="Return of capital")),MAX(AA$5:AA902)+1,0))</f>
        <v/>
      </c>
      <c r="AB903" s="79" t="str">
        <f>if($B903="","",if($L903=Dashboard!$C$3,"n/a","Currency:"&amp;$L903&amp;Dashboard!$C$3))</f>
        <v/>
      </c>
      <c r="AC903" s="88" t="str">
        <f t="shared" si="13"/>
        <v/>
      </c>
      <c r="AD903" s="89">
        <f t="shared" si="14"/>
        <v>0</v>
      </c>
      <c r="AE903" s="90">
        <f t="shared" si="15"/>
        <v>0</v>
      </c>
    </row>
    <row r="904">
      <c r="A904" s="1"/>
      <c r="B904" s="404"/>
      <c r="C904" s="405"/>
      <c r="D904" s="405"/>
      <c r="E904" s="405"/>
      <c r="F904" s="406"/>
      <c r="G904" s="44">
        <f t="shared" si="1"/>
        <v>0</v>
      </c>
      <c r="H904" s="93"/>
      <c r="I904" s="92"/>
      <c r="J904" s="95"/>
      <c r="K904" s="1"/>
      <c r="L904" s="50" t="str">
        <f t="array" ref="L904">if($B904="","",index(Setup!$C$52:$C$201,match($D904,Setup!$B$52:$B$201,0),0))</f>
        <v/>
      </c>
      <c r="M904" s="52" t="str">
        <f t="shared" si="2"/>
        <v/>
      </c>
      <c r="N904" s="58">
        <f t="shared" si="3"/>
        <v>0</v>
      </c>
      <c r="O904" s="64" t="str">
        <f t="shared" si="4"/>
        <v/>
      </c>
      <c r="P904" s="64">
        <f t="shared" si="5"/>
        <v>0</v>
      </c>
      <c r="Q904" s="64">
        <f t="shared" si="6"/>
        <v>0</v>
      </c>
      <c r="R904" s="68">
        <f t="shared" si="7"/>
        <v>0</v>
      </c>
      <c r="S904" s="68">
        <f t="shared" si="8"/>
        <v>0</v>
      </c>
      <c r="T904" s="71" t="str">
        <f t="shared" si="9"/>
        <v/>
      </c>
      <c r="U904" s="79" t="str">
        <f t="array" ref="U904">IF($B904="","",IF(INDEX('Your Portfolio Holdings'!$BW$7:$BW$156,match($D904,'Your Portfolio Holdings'!$B$7:$B$156,0),0)&gt;0,PRODUCT(IF(($D$5:$D$2004=$D904)*($C$5:$C$2004="Split")*($B$5:$B$2004&lt;=Dashboard!$C$2)*($B$5:$B$2004&gt;$B904),$J$5:$J$2004,1)),1))</f>
        <v/>
      </c>
      <c r="V904" s="79">
        <f t="shared" si="10"/>
        <v>0</v>
      </c>
      <c r="W904" s="79" t="str">
        <f t="array" ref="W904">IF($B904="","",IF(INDEX('Your Portfolio Holdings'!$BW$7:$BW$156,match($D904,'Your Portfolio Holdings'!$B$7:$B$156,0),0)&gt;0,PRODUCT(IF(($D$5:$D$2004=$D904)*($C$5:$C$2004="Split")*($B$5:$B$2004&lt;=Dashboard!$C$54)*($B$5:$B$2004&gt;$B904),$J$5:$J$2004,1)),1))</f>
        <v/>
      </c>
      <c r="X904" s="79">
        <f t="shared" si="11"/>
        <v>0</v>
      </c>
      <c r="Y904" s="79" t="str">
        <f t="array" ref="Y904">IF($B904="","",IF(INDEX('Your Portfolio Holdings'!$BW$7:$BW$156,match($D904,'Your Portfolio Holdings'!$B$7:$B$156,0),0)&gt;0,PRODUCT(IF(($D$5:$D$2004=$D904)*($C$5:$C$2004="Split")*($B$5:$B$2004&lt;=Dashboard!$C$55)*($B$5:$B$2004&gt;$B904),$J$5:$J$2004,1)),1))</f>
        <v/>
      </c>
      <c r="Z904" s="79">
        <f t="shared" si="12"/>
        <v>0</v>
      </c>
      <c r="AA904" s="79" t="str">
        <f>IF($B903="","",IF(AND($B904&gt;Dashboard!$C$54,$B904&lt;=Dashboard!$C$55,OR($C904="Buy",$C904="Sell",$C904="Dividend",$C904="Return of capital")),MAX(AA$5:AA903)+1,0))</f>
        <v/>
      </c>
      <c r="AB904" s="79" t="str">
        <f>if($B904="","",if($L904=Dashboard!$C$3,"n/a","Currency:"&amp;$L904&amp;Dashboard!$C$3))</f>
        <v/>
      </c>
      <c r="AC904" s="88" t="str">
        <f t="shared" si="13"/>
        <v/>
      </c>
      <c r="AD904" s="89">
        <f t="shared" si="14"/>
        <v>0</v>
      </c>
      <c r="AE904" s="90">
        <f t="shared" si="15"/>
        <v>0</v>
      </c>
    </row>
    <row r="905">
      <c r="A905" s="1"/>
      <c r="B905" s="404"/>
      <c r="C905" s="405"/>
      <c r="D905" s="405"/>
      <c r="E905" s="405"/>
      <c r="F905" s="406"/>
      <c r="G905" s="44">
        <f t="shared" si="1"/>
        <v>0</v>
      </c>
      <c r="H905" s="93"/>
      <c r="I905" s="92"/>
      <c r="J905" s="95"/>
      <c r="K905" s="1"/>
      <c r="L905" s="50" t="str">
        <f t="array" ref="L905">if($B905="","",index(Setup!$C$52:$C$201,match($D905,Setup!$B$52:$B$201,0),0))</f>
        <v/>
      </c>
      <c r="M905" s="52" t="str">
        <f t="shared" si="2"/>
        <v/>
      </c>
      <c r="N905" s="58">
        <f t="shared" si="3"/>
        <v>0</v>
      </c>
      <c r="O905" s="64" t="str">
        <f t="shared" si="4"/>
        <v/>
      </c>
      <c r="P905" s="64">
        <f t="shared" si="5"/>
        <v>0</v>
      </c>
      <c r="Q905" s="64">
        <f t="shared" si="6"/>
        <v>0</v>
      </c>
      <c r="R905" s="68">
        <f t="shared" si="7"/>
        <v>0</v>
      </c>
      <c r="S905" s="68">
        <f t="shared" si="8"/>
        <v>0</v>
      </c>
      <c r="T905" s="71" t="str">
        <f t="shared" si="9"/>
        <v/>
      </c>
      <c r="U905" s="79" t="str">
        <f t="array" ref="U905">IF($B905="","",IF(INDEX('Your Portfolio Holdings'!$BW$7:$BW$156,match($D905,'Your Portfolio Holdings'!$B$7:$B$156,0),0)&gt;0,PRODUCT(IF(($D$5:$D$2004=$D905)*($C$5:$C$2004="Split")*($B$5:$B$2004&lt;=Dashboard!$C$2)*($B$5:$B$2004&gt;$B905),$J$5:$J$2004,1)),1))</f>
        <v/>
      </c>
      <c r="V905" s="79">
        <f t="shared" si="10"/>
        <v>0</v>
      </c>
      <c r="W905" s="79" t="str">
        <f t="array" ref="W905">IF($B905="","",IF(INDEX('Your Portfolio Holdings'!$BW$7:$BW$156,match($D905,'Your Portfolio Holdings'!$B$7:$B$156,0),0)&gt;0,PRODUCT(IF(($D$5:$D$2004=$D905)*($C$5:$C$2004="Split")*($B$5:$B$2004&lt;=Dashboard!$C$54)*($B$5:$B$2004&gt;$B905),$J$5:$J$2004,1)),1))</f>
        <v/>
      </c>
      <c r="X905" s="79">
        <f t="shared" si="11"/>
        <v>0</v>
      </c>
      <c r="Y905" s="79" t="str">
        <f t="array" ref="Y905">IF($B905="","",IF(INDEX('Your Portfolio Holdings'!$BW$7:$BW$156,match($D905,'Your Portfolio Holdings'!$B$7:$B$156,0),0)&gt;0,PRODUCT(IF(($D$5:$D$2004=$D905)*($C$5:$C$2004="Split")*($B$5:$B$2004&lt;=Dashboard!$C$55)*($B$5:$B$2004&gt;$B905),$J$5:$J$2004,1)),1))</f>
        <v/>
      </c>
      <c r="Z905" s="79">
        <f t="shared" si="12"/>
        <v>0</v>
      </c>
      <c r="AA905" s="79" t="str">
        <f>IF($B904="","",IF(AND($B905&gt;Dashboard!$C$54,$B905&lt;=Dashboard!$C$55,OR($C905="Buy",$C905="Sell",$C905="Dividend",$C905="Return of capital")),MAX(AA$5:AA904)+1,0))</f>
        <v/>
      </c>
      <c r="AB905" s="79" t="str">
        <f>if($B905="","",if($L905=Dashboard!$C$3,"n/a","Currency:"&amp;$L905&amp;Dashboard!$C$3))</f>
        <v/>
      </c>
      <c r="AC905" s="88" t="str">
        <f t="shared" si="13"/>
        <v/>
      </c>
      <c r="AD905" s="89">
        <f t="shared" si="14"/>
        <v>0</v>
      </c>
      <c r="AE905" s="90">
        <f t="shared" si="15"/>
        <v>0</v>
      </c>
    </row>
    <row r="906">
      <c r="A906" s="1"/>
      <c r="B906" s="404"/>
      <c r="C906" s="405"/>
      <c r="D906" s="405"/>
      <c r="E906" s="405"/>
      <c r="F906" s="406"/>
      <c r="G906" s="44">
        <f t="shared" si="1"/>
        <v>0</v>
      </c>
      <c r="H906" s="93"/>
      <c r="I906" s="92"/>
      <c r="J906" s="95"/>
      <c r="K906" s="1"/>
      <c r="L906" s="50" t="str">
        <f t="array" ref="L906">if($B906="","",index(Setup!$C$52:$C$201,match($D906,Setup!$B$52:$B$201,0),0))</f>
        <v/>
      </c>
      <c r="M906" s="52" t="str">
        <f t="shared" si="2"/>
        <v/>
      </c>
      <c r="N906" s="58">
        <f t="shared" si="3"/>
        <v>0</v>
      </c>
      <c r="O906" s="64" t="str">
        <f t="shared" si="4"/>
        <v/>
      </c>
      <c r="P906" s="64">
        <f t="shared" si="5"/>
        <v>0</v>
      </c>
      <c r="Q906" s="64">
        <f t="shared" si="6"/>
        <v>0</v>
      </c>
      <c r="R906" s="68">
        <f t="shared" si="7"/>
        <v>0</v>
      </c>
      <c r="S906" s="68">
        <f t="shared" si="8"/>
        <v>0</v>
      </c>
      <c r="T906" s="71" t="str">
        <f t="shared" si="9"/>
        <v/>
      </c>
      <c r="U906" s="79" t="str">
        <f t="array" ref="U906">IF($B906="","",IF(INDEX('Your Portfolio Holdings'!$BW$7:$BW$156,match($D906,'Your Portfolio Holdings'!$B$7:$B$156,0),0)&gt;0,PRODUCT(IF(($D$5:$D$2004=$D906)*($C$5:$C$2004="Split")*($B$5:$B$2004&lt;=Dashboard!$C$2)*($B$5:$B$2004&gt;$B906),$J$5:$J$2004,1)),1))</f>
        <v/>
      </c>
      <c r="V906" s="79">
        <f t="shared" si="10"/>
        <v>0</v>
      </c>
      <c r="W906" s="79" t="str">
        <f t="array" ref="W906">IF($B906="","",IF(INDEX('Your Portfolio Holdings'!$BW$7:$BW$156,match($D906,'Your Portfolio Holdings'!$B$7:$B$156,0),0)&gt;0,PRODUCT(IF(($D$5:$D$2004=$D906)*($C$5:$C$2004="Split")*($B$5:$B$2004&lt;=Dashboard!$C$54)*($B$5:$B$2004&gt;$B906),$J$5:$J$2004,1)),1))</f>
        <v/>
      </c>
      <c r="X906" s="79">
        <f t="shared" si="11"/>
        <v>0</v>
      </c>
      <c r="Y906" s="79" t="str">
        <f t="array" ref="Y906">IF($B906="","",IF(INDEX('Your Portfolio Holdings'!$BW$7:$BW$156,match($D906,'Your Portfolio Holdings'!$B$7:$B$156,0),0)&gt;0,PRODUCT(IF(($D$5:$D$2004=$D906)*($C$5:$C$2004="Split")*($B$5:$B$2004&lt;=Dashboard!$C$55)*($B$5:$B$2004&gt;$B906),$J$5:$J$2004,1)),1))</f>
        <v/>
      </c>
      <c r="Z906" s="79">
        <f t="shared" si="12"/>
        <v>0</v>
      </c>
      <c r="AA906" s="79" t="str">
        <f>IF($B905="","",IF(AND($B906&gt;Dashboard!$C$54,$B906&lt;=Dashboard!$C$55,OR($C906="Buy",$C906="Sell",$C906="Dividend",$C906="Return of capital")),MAX(AA$5:AA905)+1,0))</f>
        <v/>
      </c>
      <c r="AB906" s="79" t="str">
        <f>if($B906="","",if($L906=Dashboard!$C$3,"n/a","Currency:"&amp;$L906&amp;Dashboard!$C$3))</f>
        <v/>
      </c>
      <c r="AC906" s="88" t="str">
        <f t="shared" si="13"/>
        <v/>
      </c>
      <c r="AD906" s="89">
        <f t="shared" si="14"/>
        <v>0</v>
      </c>
      <c r="AE906" s="90">
        <f t="shared" si="15"/>
        <v>0</v>
      </c>
    </row>
    <row r="907">
      <c r="A907" s="1"/>
      <c r="B907" s="404"/>
      <c r="C907" s="405"/>
      <c r="D907" s="405"/>
      <c r="E907" s="405"/>
      <c r="F907" s="406"/>
      <c r="G907" s="44">
        <f t="shared" si="1"/>
        <v>0</v>
      </c>
      <c r="H907" s="93"/>
      <c r="I907" s="92"/>
      <c r="J907" s="95"/>
      <c r="K907" s="1"/>
      <c r="L907" s="50" t="str">
        <f t="array" ref="L907">if($B907="","",index(Setup!$C$52:$C$201,match($D907,Setup!$B$52:$B$201,0),0))</f>
        <v/>
      </c>
      <c r="M907" s="52" t="str">
        <f t="shared" si="2"/>
        <v/>
      </c>
      <c r="N907" s="58">
        <f t="shared" si="3"/>
        <v>0</v>
      </c>
      <c r="O907" s="64" t="str">
        <f t="shared" si="4"/>
        <v/>
      </c>
      <c r="P907" s="64">
        <f t="shared" si="5"/>
        <v>0</v>
      </c>
      <c r="Q907" s="64">
        <f t="shared" si="6"/>
        <v>0</v>
      </c>
      <c r="R907" s="68">
        <f t="shared" si="7"/>
        <v>0</v>
      </c>
      <c r="S907" s="68">
        <f t="shared" si="8"/>
        <v>0</v>
      </c>
      <c r="T907" s="71" t="str">
        <f t="shared" si="9"/>
        <v/>
      </c>
      <c r="U907" s="79" t="str">
        <f t="array" ref="U907">IF($B907="","",IF(INDEX('Your Portfolio Holdings'!$BW$7:$BW$156,match($D907,'Your Portfolio Holdings'!$B$7:$B$156,0),0)&gt;0,PRODUCT(IF(($D$5:$D$2004=$D907)*($C$5:$C$2004="Split")*($B$5:$B$2004&lt;=Dashboard!$C$2)*($B$5:$B$2004&gt;$B907),$J$5:$J$2004,1)),1))</f>
        <v/>
      </c>
      <c r="V907" s="79">
        <f t="shared" si="10"/>
        <v>0</v>
      </c>
      <c r="W907" s="79" t="str">
        <f t="array" ref="W907">IF($B907="","",IF(INDEX('Your Portfolio Holdings'!$BW$7:$BW$156,match($D907,'Your Portfolio Holdings'!$B$7:$B$156,0),0)&gt;0,PRODUCT(IF(($D$5:$D$2004=$D907)*($C$5:$C$2004="Split")*($B$5:$B$2004&lt;=Dashboard!$C$54)*($B$5:$B$2004&gt;$B907),$J$5:$J$2004,1)),1))</f>
        <v/>
      </c>
      <c r="X907" s="79">
        <f t="shared" si="11"/>
        <v>0</v>
      </c>
      <c r="Y907" s="79" t="str">
        <f t="array" ref="Y907">IF($B907="","",IF(INDEX('Your Portfolio Holdings'!$BW$7:$BW$156,match($D907,'Your Portfolio Holdings'!$B$7:$B$156,0),0)&gt;0,PRODUCT(IF(($D$5:$D$2004=$D907)*($C$5:$C$2004="Split")*($B$5:$B$2004&lt;=Dashboard!$C$55)*($B$5:$B$2004&gt;$B907),$J$5:$J$2004,1)),1))</f>
        <v/>
      </c>
      <c r="Z907" s="79">
        <f t="shared" si="12"/>
        <v>0</v>
      </c>
      <c r="AA907" s="79" t="str">
        <f>IF($B906="","",IF(AND($B907&gt;Dashboard!$C$54,$B907&lt;=Dashboard!$C$55,OR($C907="Buy",$C907="Sell",$C907="Dividend",$C907="Return of capital")),MAX(AA$5:AA906)+1,0))</f>
        <v/>
      </c>
      <c r="AB907" s="79" t="str">
        <f>if($B907="","",if($L907=Dashboard!$C$3,"n/a","Currency:"&amp;$L907&amp;Dashboard!$C$3))</f>
        <v/>
      </c>
      <c r="AC907" s="88" t="str">
        <f t="shared" si="13"/>
        <v/>
      </c>
      <c r="AD907" s="89">
        <f t="shared" si="14"/>
        <v>0</v>
      </c>
      <c r="AE907" s="90">
        <f t="shared" si="15"/>
        <v>0</v>
      </c>
    </row>
    <row r="908">
      <c r="A908" s="1"/>
      <c r="B908" s="404"/>
      <c r="C908" s="405"/>
      <c r="D908" s="405"/>
      <c r="E908" s="405"/>
      <c r="F908" s="406"/>
      <c r="G908" s="44">
        <f t="shared" si="1"/>
        <v>0</v>
      </c>
      <c r="H908" s="93"/>
      <c r="I908" s="92"/>
      <c r="J908" s="95"/>
      <c r="K908" s="1"/>
      <c r="L908" s="50" t="str">
        <f t="array" ref="L908">if($B908="","",index(Setup!$C$52:$C$201,match($D908,Setup!$B$52:$B$201,0),0))</f>
        <v/>
      </c>
      <c r="M908" s="52" t="str">
        <f t="shared" si="2"/>
        <v/>
      </c>
      <c r="N908" s="58">
        <f t="shared" si="3"/>
        <v>0</v>
      </c>
      <c r="O908" s="64" t="str">
        <f t="shared" si="4"/>
        <v/>
      </c>
      <c r="P908" s="64">
        <f t="shared" si="5"/>
        <v>0</v>
      </c>
      <c r="Q908" s="64">
        <f t="shared" si="6"/>
        <v>0</v>
      </c>
      <c r="R908" s="68">
        <f t="shared" si="7"/>
        <v>0</v>
      </c>
      <c r="S908" s="68">
        <f t="shared" si="8"/>
        <v>0</v>
      </c>
      <c r="T908" s="71" t="str">
        <f t="shared" si="9"/>
        <v/>
      </c>
      <c r="U908" s="79" t="str">
        <f t="array" ref="U908">IF($B908="","",IF(INDEX('Your Portfolio Holdings'!$BW$7:$BW$156,match($D908,'Your Portfolio Holdings'!$B$7:$B$156,0),0)&gt;0,PRODUCT(IF(($D$5:$D$2004=$D908)*($C$5:$C$2004="Split")*($B$5:$B$2004&lt;=Dashboard!$C$2)*($B$5:$B$2004&gt;$B908),$J$5:$J$2004,1)),1))</f>
        <v/>
      </c>
      <c r="V908" s="79">
        <f t="shared" si="10"/>
        <v>0</v>
      </c>
      <c r="W908" s="79" t="str">
        <f t="array" ref="W908">IF($B908="","",IF(INDEX('Your Portfolio Holdings'!$BW$7:$BW$156,match($D908,'Your Portfolio Holdings'!$B$7:$B$156,0),0)&gt;0,PRODUCT(IF(($D$5:$D$2004=$D908)*($C$5:$C$2004="Split")*($B$5:$B$2004&lt;=Dashboard!$C$54)*($B$5:$B$2004&gt;$B908),$J$5:$J$2004,1)),1))</f>
        <v/>
      </c>
      <c r="X908" s="79">
        <f t="shared" si="11"/>
        <v>0</v>
      </c>
      <c r="Y908" s="79" t="str">
        <f t="array" ref="Y908">IF($B908="","",IF(INDEX('Your Portfolio Holdings'!$BW$7:$BW$156,match($D908,'Your Portfolio Holdings'!$B$7:$B$156,0),0)&gt;0,PRODUCT(IF(($D$5:$D$2004=$D908)*($C$5:$C$2004="Split")*($B$5:$B$2004&lt;=Dashboard!$C$55)*($B$5:$B$2004&gt;$B908),$J$5:$J$2004,1)),1))</f>
        <v/>
      </c>
      <c r="Z908" s="79">
        <f t="shared" si="12"/>
        <v>0</v>
      </c>
      <c r="AA908" s="79" t="str">
        <f>IF($B907="","",IF(AND($B908&gt;Dashboard!$C$54,$B908&lt;=Dashboard!$C$55,OR($C908="Buy",$C908="Sell",$C908="Dividend",$C908="Return of capital")),MAX(AA$5:AA907)+1,0))</f>
        <v/>
      </c>
      <c r="AB908" s="79" t="str">
        <f>if($B908="","",if($L908=Dashboard!$C$3,"n/a","Currency:"&amp;$L908&amp;Dashboard!$C$3))</f>
        <v/>
      </c>
      <c r="AC908" s="88" t="str">
        <f t="shared" si="13"/>
        <v/>
      </c>
      <c r="AD908" s="89">
        <f t="shared" si="14"/>
        <v>0</v>
      </c>
      <c r="AE908" s="90">
        <f t="shared" si="15"/>
        <v>0</v>
      </c>
    </row>
    <row r="909">
      <c r="A909" s="1"/>
      <c r="B909" s="404"/>
      <c r="C909" s="405"/>
      <c r="D909" s="405"/>
      <c r="E909" s="405"/>
      <c r="F909" s="406"/>
      <c r="G909" s="44">
        <f t="shared" si="1"/>
        <v>0</v>
      </c>
      <c r="H909" s="93"/>
      <c r="I909" s="92"/>
      <c r="J909" s="95"/>
      <c r="K909" s="1"/>
      <c r="L909" s="50" t="str">
        <f t="array" ref="L909">if($B909="","",index(Setup!$C$52:$C$201,match($D909,Setup!$B$52:$B$201,0),0))</f>
        <v/>
      </c>
      <c r="M909" s="52" t="str">
        <f t="shared" si="2"/>
        <v/>
      </c>
      <c r="N909" s="58">
        <f t="shared" si="3"/>
        <v>0</v>
      </c>
      <c r="O909" s="64" t="str">
        <f t="shared" si="4"/>
        <v/>
      </c>
      <c r="P909" s="64">
        <f t="shared" si="5"/>
        <v>0</v>
      </c>
      <c r="Q909" s="64">
        <f t="shared" si="6"/>
        <v>0</v>
      </c>
      <c r="R909" s="68">
        <f t="shared" si="7"/>
        <v>0</v>
      </c>
      <c r="S909" s="68">
        <f t="shared" si="8"/>
        <v>0</v>
      </c>
      <c r="T909" s="71" t="str">
        <f t="shared" si="9"/>
        <v/>
      </c>
      <c r="U909" s="79" t="str">
        <f t="array" ref="U909">IF($B909="","",IF(INDEX('Your Portfolio Holdings'!$BW$7:$BW$156,match($D909,'Your Portfolio Holdings'!$B$7:$B$156,0),0)&gt;0,PRODUCT(IF(($D$5:$D$2004=$D909)*($C$5:$C$2004="Split")*($B$5:$B$2004&lt;=Dashboard!$C$2)*($B$5:$B$2004&gt;$B909),$J$5:$J$2004,1)),1))</f>
        <v/>
      </c>
      <c r="V909" s="79">
        <f t="shared" si="10"/>
        <v>0</v>
      </c>
      <c r="W909" s="79" t="str">
        <f t="array" ref="W909">IF($B909="","",IF(INDEX('Your Portfolio Holdings'!$BW$7:$BW$156,match($D909,'Your Portfolio Holdings'!$B$7:$B$156,0),0)&gt;0,PRODUCT(IF(($D$5:$D$2004=$D909)*($C$5:$C$2004="Split")*($B$5:$B$2004&lt;=Dashboard!$C$54)*($B$5:$B$2004&gt;$B909),$J$5:$J$2004,1)),1))</f>
        <v/>
      </c>
      <c r="X909" s="79">
        <f t="shared" si="11"/>
        <v>0</v>
      </c>
      <c r="Y909" s="79" t="str">
        <f t="array" ref="Y909">IF($B909="","",IF(INDEX('Your Portfolio Holdings'!$BW$7:$BW$156,match($D909,'Your Portfolio Holdings'!$B$7:$B$156,0),0)&gt;0,PRODUCT(IF(($D$5:$D$2004=$D909)*($C$5:$C$2004="Split")*($B$5:$B$2004&lt;=Dashboard!$C$55)*($B$5:$B$2004&gt;$B909),$J$5:$J$2004,1)),1))</f>
        <v/>
      </c>
      <c r="Z909" s="79">
        <f t="shared" si="12"/>
        <v>0</v>
      </c>
      <c r="AA909" s="79" t="str">
        <f>IF($B908="","",IF(AND($B909&gt;Dashboard!$C$54,$B909&lt;=Dashboard!$C$55,OR($C909="Buy",$C909="Sell",$C909="Dividend",$C909="Return of capital")),MAX(AA$5:AA908)+1,0))</f>
        <v/>
      </c>
      <c r="AB909" s="79" t="str">
        <f>if($B909="","",if($L909=Dashboard!$C$3,"n/a","Currency:"&amp;$L909&amp;Dashboard!$C$3))</f>
        <v/>
      </c>
      <c r="AC909" s="88" t="str">
        <f t="shared" si="13"/>
        <v/>
      </c>
      <c r="AD909" s="89">
        <f t="shared" si="14"/>
        <v>0</v>
      </c>
      <c r="AE909" s="90">
        <f t="shared" si="15"/>
        <v>0</v>
      </c>
    </row>
    <row r="910">
      <c r="A910" s="1"/>
      <c r="B910" s="404"/>
      <c r="C910" s="405"/>
      <c r="D910" s="405"/>
      <c r="E910" s="405"/>
      <c r="F910" s="406"/>
      <c r="G910" s="44">
        <f t="shared" si="1"/>
        <v>0</v>
      </c>
      <c r="H910" s="93"/>
      <c r="I910" s="92"/>
      <c r="J910" s="95"/>
      <c r="K910" s="1"/>
      <c r="L910" s="50" t="str">
        <f t="array" ref="L910">if($B910="","",index(Setup!$C$52:$C$201,match($D910,Setup!$B$52:$B$201,0),0))</f>
        <v/>
      </c>
      <c r="M910" s="52" t="str">
        <f t="shared" si="2"/>
        <v/>
      </c>
      <c r="N910" s="58">
        <f t="shared" si="3"/>
        <v>0</v>
      </c>
      <c r="O910" s="64" t="str">
        <f t="shared" si="4"/>
        <v/>
      </c>
      <c r="P910" s="64">
        <f t="shared" si="5"/>
        <v>0</v>
      </c>
      <c r="Q910" s="64">
        <f t="shared" si="6"/>
        <v>0</v>
      </c>
      <c r="R910" s="68">
        <f t="shared" si="7"/>
        <v>0</v>
      </c>
      <c r="S910" s="68">
        <f t="shared" si="8"/>
        <v>0</v>
      </c>
      <c r="T910" s="71" t="str">
        <f t="shared" si="9"/>
        <v/>
      </c>
      <c r="U910" s="79" t="str">
        <f t="array" ref="U910">IF($B910="","",IF(INDEX('Your Portfolio Holdings'!$BW$7:$BW$156,match($D910,'Your Portfolio Holdings'!$B$7:$B$156,0),0)&gt;0,PRODUCT(IF(($D$5:$D$2004=$D910)*($C$5:$C$2004="Split")*($B$5:$B$2004&lt;=Dashboard!$C$2)*($B$5:$B$2004&gt;$B910),$J$5:$J$2004,1)),1))</f>
        <v/>
      </c>
      <c r="V910" s="79">
        <f t="shared" si="10"/>
        <v>0</v>
      </c>
      <c r="W910" s="79" t="str">
        <f t="array" ref="W910">IF($B910="","",IF(INDEX('Your Portfolio Holdings'!$BW$7:$BW$156,match($D910,'Your Portfolio Holdings'!$B$7:$B$156,0),0)&gt;0,PRODUCT(IF(($D$5:$D$2004=$D910)*($C$5:$C$2004="Split")*($B$5:$B$2004&lt;=Dashboard!$C$54)*($B$5:$B$2004&gt;$B910),$J$5:$J$2004,1)),1))</f>
        <v/>
      </c>
      <c r="X910" s="79">
        <f t="shared" si="11"/>
        <v>0</v>
      </c>
      <c r="Y910" s="79" t="str">
        <f t="array" ref="Y910">IF($B910="","",IF(INDEX('Your Portfolio Holdings'!$BW$7:$BW$156,match($D910,'Your Portfolio Holdings'!$B$7:$B$156,0),0)&gt;0,PRODUCT(IF(($D$5:$D$2004=$D910)*($C$5:$C$2004="Split")*($B$5:$B$2004&lt;=Dashboard!$C$55)*($B$5:$B$2004&gt;$B910),$J$5:$J$2004,1)),1))</f>
        <v/>
      </c>
      <c r="Z910" s="79">
        <f t="shared" si="12"/>
        <v>0</v>
      </c>
      <c r="AA910" s="79" t="str">
        <f>IF($B909="","",IF(AND($B910&gt;Dashboard!$C$54,$B910&lt;=Dashboard!$C$55,OR($C910="Buy",$C910="Sell",$C910="Dividend",$C910="Return of capital")),MAX(AA$5:AA909)+1,0))</f>
        <v/>
      </c>
      <c r="AB910" s="79" t="str">
        <f>if($B910="","",if($L910=Dashboard!$C$3,"n/a","Currency:"&amp;$L910&amp;Dashboard!$C$3))</f>
        <v/>
      </c>
      <c r="AC910" s="88" t="str">
        <f t="shared" si="13"/>
        <v/>
      </c>
      <c r="AD910" s="89">
        <f t="shared" si="14"/>
        <v>0</v>
      </c>
      <c r="AE910" s="90">
        <f t="shared" si="15"/>
        <v>0</v>
      </c>
    </row>
    <row r="911">
      <c r="A911" s="1"/>
      <c r="B911" s="404"/>
      <c r="C911" s="405"/>
      <c r="D911" s="405"/>
      <c r="E911" s="405"/>
      <c r="F911" s="406"/>
      <c r="G911" s="44">
        <f t="shared" si="1"/>
        <v>0</v>
      </c>
      <c r="H911" s="93"/>
      <c r="I911" s="92"/>
      <c r="J911" s="95"/>
      <c r="K911" s="1"/>
      <c r="L911" s="50" t="str">
        <f t="array" ref="L911">if($B911="","",index(Setup!$C$52:$C$201,match($D911,Setup!$B$52:$B$201,0),0))</f>
        <v/>
      </c>
      <c r="M911" s="52" t="str">
        <f t="shared" si="2"/>
        <v/>
      </c>
      <c r="N911" s="58">
        <f t="shared" si="3"/>
        <v>0</v>
      </c>
      <c r="O911" s="64" t="str">
        <f t="shared" si="4"/>
        <v/>
      </c>
      <c r="P911" s="64">
        <f t="shared" si="5"/>
        <v>0</v>
      </c>
      <c r="Q911" s="64">
        <f t="shared" si="6"/>
        <v>0</v>
      </c>
      <c r="R911" s="68">
        <f t="shared" si="7"/>
        <v>0</v>
      </c>
      <c r="S911" s="68">
        <f t="shared" si="8"/>
        <v>0</v>
      </c>
      <c r="T911" s="71" t="str">
        <f t="shared" si="9"/>
        <v/>
      </c>
      <c r="U911" s="79" t="str">
        <f t="array" ref="U911">IF($B911="","",IF(INDEX('Your Portfolio Holdings'!$BW$7:$BW$156,match($D911,'Your Portfolio Holdings'!$B$7:$B$156,0),0)&gt;0,PRODUCT(IF(($D$5:$D$2004=$D911)*($C$5:$C$2004="Split")*($B$5:$B$2004&lt;=Dashboard!$C$2)*($B$5:$B$2004&gt;$B911),$J$5:$J$2004,1)),1))</f>
        <v/>
      </c>
      <c r="V911" s="79">
        <f t="shared" si="10"/>
        <v>0</v>
      </c>
      <c r="W911" s="79" t="str">
        <f t="array" ref="W911">IF($B911="","",IF(INDEX('Your Portfolio Holdings'!$BW$7:$BW$156,match($D911,'Your Portfolio Holdings'!$B$7:$B$156,0),0)&gt;0,PRODUCT(IF(($D$5:$D$2004=$D911)*($C$5:$C$2004="Split")*($B$5:$B$2004&lt;=Dashboard!$C$54)*($B$5:$B$2004&gt;$B911),$J$5:$J$2004,1)),1))</f>
        <v/>
      </c>
      <c r="X911" s="79">
        <f t="shared" si="11"/>
        <v>0</v>
      </c>
      <c r="Y911" s="79" t="str">
        <f t="array" ref="Y911">IF($B911="","",IF(INDEX('Your Portfolio Holdings'!$BW$7:$BW$156,match($D911,'Your Portfolio Holdings'!$B$7:$B$156,0),0)&gt;0,PRODUCT(IF(($D$5:$D$2004=$D911)*($C$5:$C$2004="Split")*($B$5:$B$2004&lt;=Dashboard!$C$55)*($B$5:$B$2004&gt;$B911),$J$5:$J$2004,1)),1))</f>
        <v/>
      </c>
      <c r="Z911" s="79">
        <f t="shared" si="12"/>
        <v>0</v>
      </c>
      <c r="AA911" s="79" t="str">
        <f>IF($B910="","",IF(AND($B911&gt;Dashboard!$C$54,$B911&lt;=Dashboard!$C$55,OR($C911="Buy",$C911="Sell",$C911="Dividend",$C911="Return of capital")),MAX(AA$5:AA910)+1,0))</f>
        <v/>
      </c>
      <c r="AB911" s="79" t="str">
        <f>if($B911="","",if($L911=Dashboard!$C$3,"n/a","Currency:"&amp;$L911&amp;Dashboard!$C$3))</f>
        <v/>
      </c>
      <c r="AC911" s="88" t="str">
        <f t="shared" si="13"/>
        <v/>
      </c>
      <c r="AD911" s="89">
        <f t="shared" si="14"/>
        <v>0</v>
      </c>
      <c r="AE911" s="90">
        <f t="shared" si="15"/>
        <v>0</v>
      </c>
    </row>
    <row r="912">
      <c r="A912" s="1"/>
      <c r="B912" s="404"/>
      <c r="C912" s="405"/>
      <c r="D912" s="405"/>
      <c r="E912" s="405"/>
      <c r="F912" s="406"/>
      <c r="G912" s="44">
        <f t="shared" si="1"/>
        <v>0</v>
      </c>
      <c r="H912" s="93"/>
      <c r="I912" s="92"/>
      <c r="J912" s="95"/>
      <c r="K912" s="1"/>
      <c r="L912" s="50" t="str">
        <f t="array" ref="L912">if($B912="","",index(Setup!$C$52:$C$201,match($D912,Setup!$B$52:$B$201,0),0))</f>
        <v/>
      </c>
      <c r="M912" s="52" t="str">
        <f t="shared" si="2"/>
        <v/>
      </c>
      <c r="N912" s="58">
        <f t="shared" si="3"/>
        <v>0</v>
      </c>
      <c r="O912" s="64" t="str">
        <f t="shared" si="4"/>
        <v/>
      </c>
      <c r="P912" s="64">
        <f t="shared" si="5"/>
        <v>0</v>
      </c>
      <c r="Q912" s="64">
        <f t="shared" si="6"/>
        <v>0</v>
      </c>
      <c r="R912" s="68">
        <f t="shared" si="7"/>
        <v>0</v>
      </c>
      <c r="S912" s="68">
        <f t="shared" si="8"/>
        <v>0</v>
      </c>
      <c r="T912" s="71" t="str">
        <f t="shared" si="9"/>
        <v/>
      </c>
      <c r="U912" s="79" t="str">
        <f t="array" ref="U912">IF($B912="","",IF(INDEX('Your Portfolio Holdings'!$BW$7:$BW$156,match($D912,'Your Portfolio Holdings'!$B$7:$B$156,0),0)&gt;0,PRODUCT(IF(($D$5:$D$2004=$D912)*($C$5:$C$2004="Split")*($B$5:$B$2004&lt;=Dashboard!$C$2)*($B$5:$B$2004&gt;$B912),$J$5:$J$2004,1)),1))</f>
        <v/>
      </c>
      <c r="V912" s="79">
        <f t="shared" si="10"/>
        <v>0</v>
      </c>
      <c r="W912" s="79" t="str">
        <f t="array" ref="W912">IF($B912="","",IF(INDEX('Your Portfolio Holdings'!$BW$7:$BW$156,match($D912,'Your Portfolio Holdings'!$B$7:$B$156,0),0)&gt;0,PRODUCT(IF(($D$5:$D$2004=$D912)*($C$5:$C$2004="Split")*($B$5:$B$2004&lt;=Dashboard!$C$54)*($B$5:$B$2004&gt;$B912),$J$5:$J$2004,1)),1))</f>
        <v/>
      </c>
      <c r="X912" s="79">
        <f t="shared" si="11"/>
        <v>0</v>
      </c>
      <c r="Y912" s="79" t="str">
        <f t="array" ref="Y912">IF($B912="","",IF(INDEX('Your Portfolio Holdings'!$BW$7:$BW$156,match($D912,'Your Portfolio Holdings'!$B$7:$B$156,0),0)&gt;0,PRODUCT(IF(($D$5:$D$2004=$D912)*($C$5:$C$2004="Split")*($B$5:$B$2004&lt;=Dashboard!$C$55)*($B$5:$B$2004&gt;$B912),$J$5:$J$2004,1)),1))</f>
        <v/>
      </c>
      <c r="Z912" s="79">
        <f t="shared" si="12"/>
        <v>0</v>
      </c>
      <c r="AA912" s="79" t="str">
        <f>IF($B911="","",IF(AND($B912&gt;Dashboard!$C$54,$B912&lt;=Dashboard!$C$55,OR($C912="Buy",$C912="Sell",$C912="Dividend",$C912="Return of capital")),MAX(AA$5:AA911)+1,0))</f>
        <v/>
      </c>
      <c r="AB912" s="79" t="str">
        <f>if($B912="","",if($L912=Dashboard!$C$3,"n/a","Currency:"&amp;$L912&amp;Dashboard!$C$3))</f>
        <v/>
      </c>
      <c r="AC912" s="88" t="str">
        <f t="shared" si="13"/>
        <v/>
      </c>
      <c r="AD912" s="89">
        <f t="shared" si="14"/>
        <v>0</v>
      </c>
      <c r="AE912" s="90">
        <f t="shared" si="15"/>
        <v>0</v>
      </c>
    </row>
    <row r="913">
      <c r="A913" s="1"/>
      <c r="B913" s="404"/>
      <c r="C913" s="405"/>
      <c r="D913" s="405"/>
      <c r="E913" s="405"/>
      <c r="F913" s="406"/>
      <c r="G913" s="44">
        <f t="shared" si="1"/>
        <v>0</v>
      </c>
      <c r="H913" s="93"/>
      <c r="I913" s="92"/>
      <c r="J913" s="95"/>
      <c r="K913" s="1"/>
      <c r="L913" s="50" t="str">
        <f t="array" ref="L913">if($B913="","",index(Setup!$C$52:$C$201,match($D913,Setup!$B$52:$B$201,0),0))</f>
        <v/>
      </c>
      <c r="M913" s="52" t="str">
        <f t="shared" si="2"/>
        <v/>
      </c>
      <c r="N913" s="58">
        <f t="shared" si="3"/>
        <v>0</v>
      </c>
      <c r="O913" s="64" t="str">
        <f t="shared" si="4"/>
        <v/>
      </c>
      <c r="P913" s="64">
        <f t="shared" si="5"/>
        <v>0</v>
      </c>
      <c r="Q913" s="64">
        <f t="shared" si="6"/>
        <v>0</v>
      </c>
      <c r="R913" s="68">
        <f t="shared" si="7"/>
        <v>0</v>
      </c>
      <c r="S913" s="68">
        <f t="shared" si="8"/>
        <v>0</v>
      </c>
      <c r="T913" s="71" t="str">
        <f t="shared" si="9"/>
        <v/>
      </c>
      <c r="U913" s="79" t="str">
        <f t="array" ref="U913">IF($B913="","",IF(INDEX('Your Portfolio Holdings'!$BW$7:$BW$156,match($D913,'Your Portfolio Holdings'!$B$7:$B$156,0),0)&gt;0,PRODUCT(IF(($D$5:$D$2004=$D913)*($C$5:$C$2004="Split")*($B$5:$B$2004&lt;=Dashboard!$C$2)*($B$5:$B$2004&gt;$B913),$J$5:$J$2004,1)),1))</f>
        <v/>
      </c>
      <c r="V913" s="79">
        <f t="shared" si="10"/>
        <v>0</v>
      </c>
      <c r="W913" s="79" t="str">
        <f t="array" ref="W913">IF($B913="","",IF(INDEX('Your Portfolio Holdings'!$BW$7:$BW$156,match($D913,'Your Portfolio Holdings'!$B$7:$B$156,0),0)&gt;0,PRODUCT(IF(($D$5:$D$2004=$D913)*($C$5:$C$2004="Split")*($B$5:$B$2004&lt;=Dashboard!$C$54)*($B$5:$B$2004&gt;$B913),$J$5:$J$2004,1)),1))</f>
        <v/>
      </c>
      <c r="X913" s="79">
        <f t="shared" si="11"/>
        <v>0</v>
      </c>
      <c r="Y913" s="79" t="str">
        <f t="array" ref="Y913">IF($B913="","",IF(INDEX('Your Portfolio Holdings'!$BW$7:$BW$156,match($D913,'Your Portfolio Holdings'!$B$7:$B$156,0),0)&gt;0,PRODUCT(IF(($D$5:$D$2004=$D913)*($C$5:$C$2004="Split")*($B$5:$B$2004&lt;=Dashboard!$C$55)*($B$5:$B$2004&gt;$B913),$J$5:$J$2004,1)),1))</f>
        <v/>
      </c>
      <c r="Z913" s="79">
        <f t="shared" si="12"/>
        <v>0</v>
      </c>
      <c r="AA913" s="79" t="str">
        <f>IF($B912="","",IF(AND($B913&gt;Dashboard!$C$54,$B913&lt;=Dashboard!$C$55,OR($C913="Buy",$C913="Sell",$C913="Dividend",$C913="Return of capital")),MAX(AA$5:AA912)+1,0))</f>
        <v/>
      </c>
      <c r="AB913" s="79" t="str">
        <f>if($B913="","",if($L913=Dashboard!$C$3,"n/a","Currency:"&amp;$L913&amp;Dashboard!$C$3))</f>
        <v/>
      </c>
      <c r="AC913" s="88" t="str">
        <f t="shared" si="13"/>
        <v/>
      </c>
      <c r="AD913" s="89">
        <f t="shared" si="14"/>
        <v>0</v>
      </c>
      <c r="AE913" s="90">
        <f t="shared" si="15"/>
        <v>0</v>
      </c>
    </row>
    <row r="914">
      <c r="A914" s="1"/>
      <c r="B914" s="404"/>
      <c r="C914" s="405"/>
      <c r="D914" s="405"/>
      <c r="E914" s="405"/>
      <c r="F914" s="406"/>
      <c r="G914" s="44">
        <f t="shared" si="1"/>
        <v>0</v>
      </c>
      <c r="H914" s="93"/>
      <c r="I914" s="92"/>
      <c r="J914" s="95"/>
      <c r="K914" s="1"/>
      <c r="L914" s="50" t="str">
        <f t="array" ref="L914">if($B914="","",index(Setup!$C$52:$C$201,match($D914,Setup!$B$52:$B$201,0),0))</f>
        <v/>
      </c>
      <c r="M914" s="52" t="str">
        <f t="shared" si="2"/>
        <v/>
      </c>
      <c r="N914" s="58">
        <f t="shared" si="3"/>
        <v>0</v>
      </c>
      <c r="O914" s="64" t="str">
        <f t="shared" si="4"/>
        <v/>
      </c>
      <c r="P914" s="64">
        <f t="shared" si="5"/>
        <v>0</v>
      </c>
      <c r="Q914" s="64">
        <f t="shared" si="6"/>
        <v>0</v>
      </c>
      <c r="R914" s="68">
        <f t="shared" si="7"/>
        <v>0</v>
      </c>
      <c r="S914" s="68">
        <f t="shared" si="8"/>
        <v>0</v>
      </c>
      <c r="T914" s="71" t="str">
        <f t="shared" si="9"/>
        <v/>
      </c>
      <c r="U914" s="79" t="str">
        <f t="array" ref="U914">IF($B914="","",IF(INDEX('Your Portfolio Holdings'!$BW$7:$BW$156,match($D914,'Your Portfolio Holdings'!$B$7:$B$156,0),0)&gt;0,PRODUCT(IF(($D$5:$D$2004=$D914)*($C$5:$C$2004="Split")*($B$5:$B$2004&lt;=Dashboard!$C$2)*($B$5:$B$2004&gt;$B914),$J$5:$J$2004,1)),1))</f>
        <v/>
      </c>
      <c r="V914" s="79">
        <f t="shared" si="10"/>
        <v>0</v>
      </c>
      <c r="W914" s="79" t="str">
        <f t="array" ref="W914">IF($B914="","",IF(INDEX('Your Portfolio Holdings'!$BW$7:$BW$156,match($D914,'Your Portfolio Holdings'!$B$7:$B$156,0),0)&gt;0,PRODUCT(IF(($D$5:$D$2004=$D914)*($C$5:$C$2004="Split")*($B$5:$B$2004&lt;=Dashboard!$C$54)*($B$5:$B$2004&gt;$B914),$J$5:$J$2004,1)),1))</f>
        <v/>
      </c>
      <c r="X914" s="79">
        <f t="shared" si="11"/>
        <v>0</v>
      </c>
      <c r="Y914" s="79" t="str">
        <f t="array" ref="Y914">IF($B914="","",IF(INDEX('Your Portfolio Holdings'!$BW$7:$BW$156,match($D914,'Your Portfolio Holdings'!$B$7:$B$156,0),0)&gt;0,PRODUCT(IF(($D$5:$D$2004=$D914)*($C$5:$C$2004="Split")*($B$5:$B$2004&lt;=Dashboard!$C$55)*($B$5:$B$2004&gt;$B914),$J$5:$J$2004,1)),1))</f>
        <v/>
      </c>
      <c r="Z914" s="79">
        <f t="shared" si="12"/>
        <v>0</v>
      </c>
      <c r="AA914" s="79" t="str">
        <f>IF($B913="","",IF(AND($B914&gt;Dashboard!$C$54,$B914&lt;=Dashboard!$C$55,OR($C914="Buy",$C914="Sell",$C914="Dividend",$C914="Return of capital")),MAX(AA$5:AA913)+1,0))</f>
        <v/>
      </c>
      <c r="AB914" s="79" t="str">
        <f>if($B914="","",if($L914=Dashboard!$C$3,"n/a","Currency:"&amp;$L914&amp;Dashboard!$C$3))</f>
        <v/>
      </c>
      <c r="AC914" s="88" t="str">
        <f t="shared" si="13"/>
        <v/>
      </c>
      <c r="AD914" s="89">
        <f t="shared" si="14"/>
        <v>0</v>
      </c>
      <c r="AE914" s="90">
        <f t="shared" si="15"/>
        <v>0</v>
      </c>
    </row>
    <row r="915">
      <c r="A915" s="1"/>
      <c r="B915" s="404"/>
      <c r="C915" s="405"/>
      <c r="D915" s="405"/>
      <c r="E915" s="405"/>
      <c r="F915" s="406"/>
      <c r="G915" s="44">
        <f t="shared" si="1"/>
        <v>0</v>
      </c>
      <c r="H915" s="93"/>
      <c r="I915" s="92"/>
      <c r="J915" s="95"/>
      <c r="K915" s="1"/>
      <c r="L915" s="50" t="str">
        <f t="array" ref="L915">if($B915="","",index(Setup!$C$52:$C$201,match($D915,Setup!$B$52:$B$201,0),0))</f>
        <v/>
      </c>
      <c r="M915" s="52" t="str">
        <f t="shared" si="2"/>
        <v/>
      </c>
      <c r="N915" s="58">
        <f t="shared" si="3"/>
        <v>0</v>
      </c>
      <c r="O915" s="64" t="str">
        <f t="shared" si="4"/>
        <v/>
      </c>
      <c r="P915" s="64">
        <f t="shared" si="5"/>
        <v>0</v>
      </c>
      <c r="Q915" s="64">
        <f t="shared" si="6"/>
        <v>0</v>
      </c>
      <c r="R915" s="68">
        <f t="shared" si="7"/>
        <v>0</v>
      </c>
      <c r="S915" s="68">
        <f t="shared" si="8"/>
        <v>0</v>
      </c>
      <c r="T915" s="71" t="str">
        <f t="shared" si="9"/>
        <v/>
      </c>
      <c r="U915" s="79" t="str">
        <f t="array" ref="U915">IF($B915="","",IF(INDEX('Your Portfolio Holdings'!$BW$7:$BW$156,match($D915,'Your Portfolio Holdings'!$B$7:$B$156,0),0)&gt;0,PRODUCT(IF(($D$5:$D$2004=$D915)*($C$5:$C$2004="Split")*($B$5:$B$2004&lt;=Dashboard!$C$2)*($B$5:$B$2004&gt;$B915),$J$5:$J$2004,1)),1))</f>
        <v/>
      </c>
      <c r="V915" s="79">
        <f t="shared" si="10"/>
        <v>0</v>
      </c>
      <c r="W915" s="79" t="str">
        <f t="array" ref="W915">IF($B915="","",IF(INDEX('Your Portfolio Holdings'!$BW$7:$BW$156,match($D915,'Your Portfolio Holdings'!$B$7:$B$156,0),0)&gt;0,PRODUCT(IF(($D$5:$D$2004=$D915)*($C$5:$C$2004="Split")*($B$5:$B$2004&lt;=Dashboard!$C$54)*($B$5:$B$2004&gt;$B915),$J$5:$J$2004,1)),1))</f>
        <v/>
      </c>
      <c r="X915" s="79">
        <f t="shared" si="11"/>
        <v>0</v>
      </c>
      <c r="Y915" s="79" t="str">
        <f t="array" ref="Y915">IF($B915="","",IF(INDEX('Your Portfolio Holdings'!$BW$7:$BW$156,match($D915,'Your Portfolio Holdings'!$B$7:$B$156,0),0)&gt;0,PRODUCT(IF(($D$5:$D$2004=$D915)*($C$5:$C$2004="Split")*($B$5:$B$2004&lt;=Dashboard!$C$55)*($B$5:$B$2004&gt;$B915),$J$5:$J$2004,1)),1))</f>
        <v/>
      </c>
      <c r="Z915" s="79">
        <f t="shared" si="12"/>
        <v>0</v>
      </c>
      <c r="AA915" s="79" t="str">
        <f>IF($B914="","",IF(AND($B915&gt;Dashboard!$C$54,$B915&lt;=Dashboard!$C$55,OR($C915="Buy",$C915="Sell",$C915="Dividend",$C915="Return of capital")),MAX(AA$5:AA914)+1,0))</f>
        <v/>
      </c>
      <c r="AB915" s="79" t="str">
        <f>if($B915="","",if($L915=Dashboard!$C$3,"n/a","Currency:"&amp;$L915&amp;Dashboard!$C$3))</f>
        <v/>
      </c>
      <c r="AC915" s="88" t="str">
        <f t="shared" si="13"/>
        <v/>
      </c>
      <c r="AD915" s="89">
        <f t="shared" si="14"/>
        <v>0</v>
      </c>
      <c r="AE915" s="90">
        <f t="shared" si="15"/>
        <v>0</v>
      </c>
    </row>
    <row r="916">
      <c r="A916" s="1"/>
      <c r="B916" s="404"/>
      <c r="C916" s="405"/>
      <c r="D916" s="405"/>
      <c r="E916" s="405"/>
      <c r="F916" s="406"/>
      <c r="G916" s="44">
        <f t="shared" si="1"/>
        <v>0</v>
      </c>
      <c r="H916" s="93"/>
      <c r="I916" s="92"/>
      <c r="J916" s="95"/>
      <c r="K916" s="1"/>
      <c r="L916" s="50" t="str">
        <f t="array" ref="L916">if($B916="","",index(Setup!$C$52:$C$201,match($D916,Setup!$B$52:$B$201,0),0))</f>
        <v/>
      </c>
      <c r="M916" s="52" t="str">
        <f t="shared" si="2"/>
        <v/>
      </c>
      <c r="N916" s="58">
        <f t="shared" si="3"/>
        <v>0</v>
      </c>
      <c r="O916" s="64" t="str">
        <f t="shared" si="4"/>
        <v/>
      </c>
      <c r="P916" s="64">
        <f t="shared" si="5"/>
        <v>0</v>
      </c>
      <c r="Q916" s="64">
        <f t="shared" si="6"/>
        <v>0</v>
      </c>
      <c r="R916" s="68">
        <f t="shared" si="7"/>
        <v>0</v>
      </c>
      <c r="S916" s="68">
        <f t="shared" si="8"/>
        <v>0</v>
      </c>
      <c r="T916" s="71" t="str">
        <f t="shared" si="9"/>
        <v/>
      </c>
      <c r="U916" s="79" t="str">
        <f t="array" ref="U916">IF($B916="","",IF(INDEX('Your Portfolio Holdings'!$BW$7:$BW$156,match($D916,'Your Portfolio Holdings'!$B$7:$B$156,0),0)&gt;0,PRODUCT(IF(($D$5:$D$2004=$D916)*($C$5:$C$2004="Split")*($B$5:$B$2004&lt;=Dashboard!$C$2)*($B$5:$B$2004&gt;$B916),$J$5:$J$2004,1)),1))</f>
        <v/>
      </c>
      <c r="V916" s="79">
        <f t="shared" si="10"/>
        <v>0</v>
      </c>
      <c r="W916" s="79" t="str">
        <f t="array" ref="W916">IF($B916="","",IF(INDEX('Your Portfolio Holdings'!$BW$7:$BW$156,match($D916,'Your Portfolio Holdings'!$B$7:$B$156,0),0)&gt;0,PRODUCT(IF(($D$5:$D$2004=$D916)*($C$5:$C$2004="Split")*($B$5:$B$2004&lt;=Dashboard!$C$54)*($B$5:$B$2004&gt;$B916),$J$5:$J$2004,1)),1))</f>
        <v/>
      </c>
      <c r="X916" s="79">
        <f t="shared" si="11"/>
        <v>0</v>
      </c>
      <c r="Y916" s="79" t="str">
        <f t="array" ref="Y916">IF($B916="","",IF(INDEX('Your Portfolio Holdings'!$BW$7:$BW$156,match($D916,'Your Portfolio Holdings'!$B$7:$B$156,0),0)&gt;0,PRODUCT(IF(($D$5:$D$2004=$D916)*($C$5:$C$2004="Split")*($B$5:$B$2004&lt;=Dashboard!$C$55)*($B$5:$B$2004&gt;$B916),$J$5:$J$2004,1)),1))</f>
        <v/>
      </c>
      <c r="Z916" s="79">
        <f t="shared" si="12"/>
        <v>0</v>
      </c>
      <c r="AA916" s="79" t="str">
        <f>IF($B915="","",IF(AND($B916&gt;Dashboard!$C$54,$B916&lt;=Dashboard!$C$55,OR($C916="Buy",$C916="Sell",$C916="Dividend",$C916="Return of capital")),MAX(AA$5:AA915)+1,0))</f>
        <v/>
      </c>
      <c r="AB916" s="79" t="str">
        <f>if($B916="","",if($L916=Dashboard!$C$3,"n/a","Currency:"&amp;$L916&amp;Dashboard!$C$3))</f>
        <v/>
      </c>
      <c r="AC916" s="88" t="str">
        <f t="shared" si="13"/>
        <v/>
      </c>
      <c r="AD916" s="89">
        <f t="shared" si="14"/>
        <v>0</v>
      </c>
      <c r="AE916" s="90">
        <f t="shared" si="15"/>
        <v>0</v>
      </c>
    </row>
    <row r="917">
      <c r="A917" s="1"/>
      <c r="B917" s="404"/>
      <c r="C917" s="405"/>
      <c r="D917" s="405"/>
      <c r="E917" s="405"/>
      <c r="F917" s="406"/>
      <c r="G917" s="44">
        <f t="shared" si="1"/>
        <v>0</v>
      </c>
      <c r="H917" s="93"/>
      <c r="I917" s="92"/>
      <c r="J917" s="95"/>
      <c r="K917" s="1"/>
      <c r="L917" s="50" t="str">
        <f t="array" ref="L917">if($B917="","",index(Setup!$C$52:$C$201,match($D917,Setup!$B$52:$B$201,0),0))</f>
        <v/>
      </c>
      <c r="M917" s="52" t="str">
        <f t="shared" si="2"/>
        <v/>
      </c>
      <c r="N917" s="58">
        <f t="shared" si="3"/>
        <v>0</v>
      </c>
      <c r="O917" s="64" t="str">
        <f t="shared" si="4"/>
        <v/>
      </c>
      <c r="P917" s="64">
        <f t="shared" si="5"/>
        <v>0</v>
      </c>
      <c r="Q917" s="64">
        <f t="shared" si="6"/>
        <v>0</v>
      </c>
      <c r="R917" s="68">
        <f t="shared" si="7"/>
        <v>0</v>
      </c>
      <c r="S917" s="68">
        <f t="shared" si="8"/>
        <v>0</v>
      </c>
      <c r="T917" s="71" t="str">
        <f t="shared" si="9"/>
        <v/>
      </c>
      <c r="U917" s="79" t="str">
        <f t="array" ref="U917">IF($B917="","",IF(INDEX('Your Portfolio Holdings'!$BW$7:$BW$156,match($D917,'Your Portfolio Holdings'!$B$7:$B$156,0),0)&gt;0,PRODUCT(IF(($D$5:$D$2004=$D917)*($C$5:$C$2004="Split")*($B$5:$B$2004&lt;=Dashboard!$C$2)*($B$5:$B$2004&gt;$B917),$J$5:$J$2004,1)),1))</f>
        <v/>
      </c>
      <c r="V917" s="79">
        <f t="shared" si="10"/>
        <v>0</v>
      </c>
      <c r="W917" s="79" t="str">
        <f t="array" ref="W917">IF($B917="","",IF(INDEX('Your Portfolio Holdings'!$BW$7:$BW$156,match($D917,'Your Portfolio Holdings'!$B$7:$B$156,0),0)&gt;0,PRODUCT(IF(($D$5:$D$2004=$D917)*($C$5:$C$2004="Split")*($B$5:$B$2004&lt;=Dashboard!$C$54)*($B$5:$B$2004&gt;$B917),$J$5:$J$2004,1)),1))</f>
        <v/>
      </c>
      <c r="X917" s="79">
        <f t="shared" si="11"/>
        <v>0</v>
      </c>
      <c r="Y917" s="79" t="str">
        <f t="array" ref="Y917">IF($B917="","",IF(INDEX('Your Portfolio Holdings'!$BW$7:$BW$156,match($D917,'Your Portfolio Holdings'!$B$7:$B$156,0),0)&gt;0,PRODUCT(IF(($D$5:$D$2004=$D917)*($C$5:$C$2004="Split")*($B$5:$B$2004&lt;=Dashboard!$C$55)*($B$5:$B$2004&gt;$B917),$J$5:$J$2004,1)),1))</f>
        <v/>
      </c>
      <c r="Z917" s="79">
        <f t="shared" si="12"/>
        <v>0</v>
      </c>
      <c r="AA917" s="79" t="str">
        <f>IF($B916="","",IF(AND($B917&gt;Dashboard!$C$54,$B917&lt;=Dashboard!$C$55,OR($C917="Buy",$C917="Sell",$C917="Dividend",$C917="Return of capital")),MAX(AA$5:AA916)+1,0))</f>
        <v/>
      </c>
      <c r="AB917" s="79" t="str">
        <f>if($B917="","",if($L917=Dashboard!$C$3,"n/a","Currency:"&amp;$L917&amp;Dashboard!$C$3))</f>
        <v/>
      </c>
      <c r="AC917" s="88" t="str">
        <f t="shared" si="13"/>
        <v/>
      </c>
      <c r="AD917" s="89">
        <f t="shared" si="14"/>
        <v>0</v>
      </c>
      <c r="AE917" s="90">
        <f t="shared" si="15"/>
        <v>0</v>
      </c>
    </row>
    <row r="918">
      <c r="A918" s="1"/>
      <c r="B918" s="404"/>
      <c r="C918" s="405"/>
      <c r="D918" s="405"/>
      <c r="E918" s="405"/>
      <c r="F918" s="406"/>
      <c r="G918" s="44">
        <f t="shared" si="1"/>
        <v>0</v>
      </c>
      <c r="H918" s="93"/>
      <c r="I918" s="92"/>
      <c r="J918" s="95"/>
      <c r="K918" s="1"/>
      <c r="L918" s="50" t="str">
        <f t="array" ref="L918">if($B918="","",index(Setup!$C$52:$C$201,match($D918,Setup!$B$52:$B$201,0),0))</f>
        <v/>
      </c>
      <c r="M918" s="52" t="str">
        <f t="shared" si="2"/>
        <v/>
      </c>
      <c r="N918" s="58">
        <f t="shared" si="3"/>
        <v>0</v>
      </c>
      <c r="O918" s="64" t="str">
        <f t="shared" si="4"/>
        <v/>
      </c>
      <c r="P918" s="64">
        <f t="shared" si="5"/>
        <v>0</v>
      </c>
      <c r="Q918" s="64">
        <f t="shared" si="6"/>
        <v>0</v>
      </c>
      <c r="R918" s="68">
        <f t="shared" si="7"/>
        <v>0</v>
      </c>
      <c r="S918" s="68">
        <f t="shared" si="8"/>
        <v>0</v>
      </c>
      <c r="T918" s="71" t="str">
        <f t="shared" si="9"/>
        <v/>
      </c>
      <c r="U918" s="79" t="str">
        <f t="array" ref="U918">IF($B918="","",IF(INDEX('Your Portfolio Holdings'!$BW$7:$BW$156,match($D918,'Your Portfolio Holdings'!$B$7:$B$156,0),0)&gt;0,PRODUCT(IF(($D$5:$D$2004=$D918)*($C$5:$C$2004="Split")*($B$5:$B$2004&lt;=Dashboard!$C$2)*($B$5:$B$2004&gt;$B918),$J$5:$J$2004,1)),1))</f>
        <v/>
      </c>
      <c r="V918" s="79">
        <f t="shared" si="10"/>
        <v>0</v>
      </c>
      <c r="W918" s="79" t="str">
        <f t="array" ref="W918">IF($B918="","",IF(INDEX('Your Portfolio Holdings'!$BW$7:$BW$156,match($D918,'Your Portfolio Holdings'!$B$7:$B$156,0),0)&gt;0,PRODUCT(IF(($D$5:$D$2004=$D918)*($C$5:$C$2004="Split")*($B$5:$B$2004&lt;=Dashboard!$C$54)*($B$5:$B$2004&gt;$B918),$J$5:$J$2004,1)),1))</f>
        <v/>
      </c>
      <c r="X918" s="79">
        <f t="shared" si="11"/>
        <v>0</v>
      </c>
      <c r="Y918" s="79" t="str">
        <f t="array" ref="Y918">IF($B918="","",IF(INDEX('Your Portfolio Holdings'!$BW$7:$BW$156,match($D918,'Your Portfolio Holdings'!$B$7:$B$156,0),0)&gt;0,PRODUCT(IF(($D$5:$D$2004=$D918)*($C$5:$C$2004="Split")*($B$5:$B$2004&lt;=Dashboard!$C$55)*($B$5:$B$2004&gt;$B918),$J$5:$J$2004,1)),1))</f>
        <v/>
      </c>
      <c r="Z918" s="79">
        <f t="shared" si="12"/>
        <v>0</v>
      </c>
      <c r="AA918" s="79" t="str">
        <f>IF($B917="","",IF(AND($B918&gt;Dashboard!$C$54,$B918&lt;=Dashboard!$C$55,OR($C918="Buy",$C918="Sell",$C918="Dividend",$C918="Return of capital")),MAX(AA$5:AA917)+1,0))</f>
        <v/>
      </c>
      <c r="AB918" s="79" t="str">
        <f>if($B918="","",if($L918=Dashboard!$C$3,"n/a","Currency:"&amp;$L918&amp;Dashboard!$C$3))</f>
        <v/>
      </c>
      <c r="AC918" s="88" t="str">
        <f t="shared" si="13"/>
        <v/>
      </c>
      <c r="AD918" s="89">
        <f t="shared" si="14"/>
        <v>0</v>
      </c>
      <c r="AE918" s="90">
        <f t="shared" si="15"/>
        <v>0</v>
      </c>
    </row>
    <row r="919">
      <c r="A919" s="1"/>
      <c r="B919" s="404"/>
      <c r="C919" s="405"/>
      <c r="D919" s="405"/>
      <c r="E919" s="405"/>
      <c r="F919" s="406"/>
      <c r="G919" s="44">
        <f t="shared" si="1"/>
        <v>0</v>
      </c>
      <c r="H919" s="93"/>
      <c r="I919" s="92"/>
      <c r="J919" s="95"/>
      <c r="K919" s="1"/>
      <c r="L919" s="50" t="str">
        <f t="array" ref="L919">if($B919="","",index(Setup!$C$52:$C$201,match($D919,Setup!$B$52:$B$201,0),0))</f>
        <v/>
      </c>
      <c r="M919" s="52" t="str">
        <f t="shared" si="2"/>
        <v/>
      </c>
      <c r="N919" s="58">
        <f t="shared" si="3"/>
        <v>0</v>
      </c>
      <c r="O919" s="64" t="str">
        <f t="shared" si="4"/>
        <v/>
      </c>
      <c r="P919" s="64">
        <f t="shared" si="5"/>
        <v>0</v>
      </c>
      <c r="Q919" s="64">
        <f t="shared" si="6"/>
        <v>0</v>
      </c>
      <c r="R919" s="68">
        <f t="shared" si="7"/>
        <v>0</v>
      </c>
      <c r="S919" s="68">
        <f t="shared" si="8"/>
        <v>0</v>
      </c>
      <c r="T919" s="71" t="str">
        <f t="shared" si="9"/>
        <v/>
      </c>
      <c r="U919" s="79" t="str">
        <f t="array" ref="U919">IF($B919="","",IF(INDEX('Your Portfolio Holdings'!$BW$7:$BW$156,match($D919,'Your Portfolio Holdings'!$B$7:$B$156,0),0)&gt;0,PRODUCT(IF(($D$5:$D$2004=$D919)*($C$5:$C$2004="Split")*($B$5:$B$2004&lt;=Dashboard!$C$2)*($B$5:$B$2004&gt;$B919),$J$5:$J$2004,1)),1))</f>
        <v/>
      </c>
      <c r="V919" s="79">
        <f t="shared" si="10"/>
        <v>0</v>
      </c>
      <c r="W919" s="79" t="str">
        <f t="array" ref="W919">IF($B919="","",IF(INDEX('Your Portfolio Holdings'!$BW$7:$BW$156,match($D919,'Your Portfolio Holdings'!$B$7:$B$156,0),0)&gt;0,PRODUCT(IF(($D$5:$D$2004=$D919)*($C$5:$C$2004="Split")*($B$5:$B$2004&lt;=Dashboard!$C$54)*($B$5:$B$2004&gt;$B919),$J$5:$J$2004,1)),1))</f>
        <v/>
      </c>
      <c r="X919" s="79">
        <f t="shared" si="11"/>
        <v>0</v>
      </c>
      <c r="Y919" s="79" t="str">
        <f t="array" ref="Y919">IF($B919="","",IF(INDEX('Your Portfolio Holdings'!$BW$7:$BW$156,match($D919,'Your Portfolio Holdings'!$B$7:$B$156,0),0)&gt;0,PRODUCT(IF(($D$5:$D$2004=$D919)*($C$5:$C$2004="Split")*($B$5:$B$2004&lt;=Dashboard!$C$55)*($B$5:$B$2004&gt;$B919),$J$5:$J$2004,1)),1))</f>
        <v/>
      </c>
      <c r="Z919" s="79">
        <f t="shared" si="12"/>
        <v>0</v>
      </c>
      <c r="AA919" s="79" t="str">
        <f>IF($B918="","",IF(AND($B919&gt;Dashboard!$C$54,$B919&lt;=Dashboard!$C$55,OR($C919="Buy",$C919="Sell",$C919="Dividend",$C919="Return of capital")),MAX(AA$5:AA918)+1,0))</f>
        <v/>
      </c>
      <c r="AB919" s="79" t="str">
        <f>if($B919="","",if($L919=Dashboard!$C$3,"n/a","Currency:"&amp;$L919&amp;Dashboard!$C$3))</f>
        <v/>
      </c>
      <c r="AC919" s="88" t="str">
        <f t="shared" si="13"/>
        <v/>
      </c>
      <c r="AD919" s="89">
        <f t="shared" si="14"/>
        <v>0</v>
      </c>
      <c r="AE919" s="90">
        <f t="shared" si="15"/>
        <v>0</v>
      </c>
    </row>
    <row r="920">
      <c r="A920" s="1"/>
      <c r="B920" s="404"/>
      <c r="C920" s="405"/>
      <c r="D920" s="405"/>
      <c r="E920" s="405"/>
      <c r="F920" s="406"/>
      <c r="G920" s="44">
        <f t="shared" si="1"/>
        <v>0</v>
      </c>
      <c r="H920" s="93"/>
      <c r="I920" s="92"/>
      <c r="J920" s="95"/>
      <c r="K920" s="1"/>
      <c r="L920" s="50" t="str">
        <f t="array" ref="L920">if($B920="","",index(Setup!$C$52:$C$201,match($D920,Setup!$B$52:$B$201,0),0))</f>
        <v/>
      </c>
      <c r="M920" s="52" t="str">
        <f t="shared" si="2"/>
        <v/>
      </c>
      <c r="N920" s="58">
        <f t="shared" si="3"/>
        <v>0</v>
      </c>
      <c r="O920" s="64" t="str">
        <f t="shared" si="4"/>
        <v/>
      </c>
      <c r="P920" s="64">
        <f t="shared" si="5"/>
        <v>0</v>
      </c>
      <c r="Q920" s="64">
        <f t="shared" si="6"/>
        <v>0</v>
      </c>
      <c r="R920" s="68">
        <f t="shared" si="7"/>
        <v>0</v>
      </c>
      <c r="S920" s="68">
        <f t="shared" si="8"/>
        <v>0</v>
      </c>
      <c r="T920" s="71" t="str">
        <f t="shared" si="9"/>
        <v/>
      </c>
      <c r="U920" s="79" t="str">
        <f t="array" ref="U920">IF($B920="","",IF(INDEX('Your Portfolio Holdings'!$BW$7:$BW$156,match($D920,'Your Portfolio Holdings'!$B$7:$B$156,0),0)&gt;0,PRODUCT(IF(($D$5:$D$2004=$D920)*($C$5:$C$2004="Split")*($B$5:$B$2004&lt;=Dashboard!$C$2)*($B$5:$B$2004&gt;$B920),$J$5:$J$2004,1)),1))</f>
        <v/>
      </c>
      <c r="V920" s="79">
        <f t="shared" si="10"/>
        <v>0</v>
      </c>
      <c r="W920" s="79" t="str">
        <f t="array" ref="W920">IF($B920="","",IF(INDEX('Your Portfolio Holdings'!$BW$7:$BW$156,match($D920,'Your Portfolio Holdings'!$B$7:$B$156,0),0)&gt;0,PRODUCT(IF(($D$5:$D$2004=$D920)*($C$5:$C$2004="Split")*($B$5:$B$2004&lt;=Dashboard!$C$54)*($B$5:$B$2004&gt;$B920),$J$5:$J$2004,1)),1))</f>
        <v/>
      </c>
      <c r="X920" s="79">
        <f t="shared" si="11"/>
        <v>0</v>
      </c>
      <c r="Y920" s="79" t="str">
        <f t="array" ref="Y920">IF($B920="","",IF(INDEX('Your Portfolio Holdings'!$BW$7:$BW$156,match($D920,'Your Portfolio Holdings'!$B$7:$B$156,0),0)&gt;0,PRODUCT(IF(($D$5:$D$2004=$D920)*($C$5:$C$2004="Split")*($B$5:$B$2004&lt;=Dashboard!$C$55)*($B$5:$B$2004&gt;$B920),$J$5:$J$2004,1)),1))</f>
        <v/>
      </c>
      <c r="Z920" s="79">
        <f t="shared" si="12"/>
        <v>0</v>
      </c>
      <c r="AA920" s="79" t="str">
        <f>IF($B919="","",IF(AND($B920&gt;Dashboard!$C$54,$B920&lt;=Dashboard!$C$55,OR($C920="Buy",$C920="Sell",$C920="Dividend",$C920="Return of capital")),MAX(AA$5:AA919)+1,0))</f>
        <v/>
      </c>
      <c r="AB920" s="79" t="str">
        <f>if($B920="","",if($L920=Dashboard!$C$3,"n/a","Currency:"&amp;$L920&amp;Dashboard!$C$3))</f>
        <v/>
      </c>
      <c r="AC920" s="88" t="str">
        <f t="shared" si="13"/>
        <v/>
      </c>
      <c r="AD920" s="89">
        <f t="shared" si="14"/>
        <v>0</v>
      </c>
      <c r="AE920" s="90">
        <f t="shared" si="15"/>
        <v>0</v>
      </c>
    </row>
    <row r="921">
      <c r="A921" s="1"/>
      <c r="B921" s="404"/>
      <c r="C921" s="405"/>
      <c r="D921" s="405"/>
      <c r="E921" s="405"/>
      <c r="F921" s="406"/>
      <c r="G921" s="44">
        <f t="shared" si="1"/>
        <v>0</v>
      </c>
      <c r="H921" s="93"/>
      <c r="I921" s="92"/>
      <c r="J921" s="95"/>
      <c r="K921" s="1"/>
      <c r="L921" s="50" t="str">
        <f t="array" ref="L921">if($B921="","",index(Setup!$C$52:$C$201,match($D921,Setup!$B$52:$B$201,0),0))</f>
        <v/>
      </c>
      <c r="M921" s="52" t="str">
        <f t="shared" si="2"/>
        <v/>
      </c>
      <c r="N921" s="58">
        <f t="shared" si="3"/>
        <v>0</v>
      </c>
      <c r="O921" s="64" t="str">
        <f t="shared" si="4"/>
        <v/>
      </c>
      <c r="P921" s="64">
        <f t="shared" si="5"/>
        <v>0</v>
      </c>
      <c r="Q921" s="64">
        <f t="shared" si="6"/>
        <v>0</v>
      </c>
      <c r="R921" s="68">
        <f t="shared" si="7"/>
        <v>0</v>
      </c>
      <c r="S921" s="68">
        <f t="shared" si="8"/>
        <v>0</v>
      </c>
      <c r="T921" s="71" t="str">
        <f t="shared" si="9"/>
        <v/>
      </c>
      <c r="U921" s="79" t="str">
        <f t="array" ref="U921">IF($B921="","",IF(INDEX('Your Portfolio Holdings'!$BW$7:$BW$156,match($D921,'Your Portfolio Holdings'!$B$7:$B$156,0),0)&gt;0,PRODUCT(IF(($D$5:$D$2004=$D921)*($C$5:$C$2004="Split")*($B$5:$B$2004&lt;=Dashboard!$C$2)*($B$5:$B$2004&gt;$B921),$J$5:$J$2004,1)),1))</f>
        <v/>
      </c>
      <c r="V921" s="79">
        <f t="shared" si="10"/>
        <v>0</v>
      </c>
      <c r="W921" s="79" t="str">
        <f t="array" ref="W921">IF($B921="","",IF(INDEX('Your Portfolio Holdings'!$BW$7:$BW$156,match($D921,'Your Portfolio Holdings'!$B$7:$B$156,0),0)&gt;0,PRODUCT(IF(($D$5:$D$2004=$D921)*($C$5:$C$2004="Split")*($B$5:$B$2004&lt;=Dashboard!$C$54)*($B$5:$B$2004&gt;$B921),$J$5:$J$2004,1)),1))</f>
        <v/>
      </c>
      <c r="X921" s="79">
        <f t="shared" si="11"/>
        <v>0</v>
      </c>
      <c r="Y921" s="79" t="str">
        <f t="array" ref="Y921">IF($B921="","",IF(INDEX('Your Portfolio Holdings'!$BW$7:$BW$156,match($D921,'Your Portfolio Holdings'!$B$7:$B$156,0),0)&gt;0,PRODUCT(IF(($D$5:$D$2004=$D921)*($C$5:$C$2004="Split")*($B$5:$B$2004&lt;=Dashboard!$C$55)*($B$5:$B$2004&gt;$B921),$J$5:$J$2004,1)),1))</f>
        <v/>
      </c>
      <c r="Z921" s="79">
        <f t="shared" si="12"/>
        <v>0</v>
      </c>
      <c r="AA921" s="79" t="str">
        <f>IF($B920="","",IF(AND($B921&gt;Dashboard!$C$54,$B921&lt;=Dashboard!$C$55,OR($C921="Buy",$C921="Sell",$C921="Dividend",$C921="Return of capital")),MAX(AA$5:AA920)+1,0))</f>
        <v/>
      </c>
      <c r="AB921" s="79" t="str">
        <f>if($B921="","",if($L921=Dashboard!$C$3,"n/a","Currency:"&amp;$L921&amp;Dashboard!$C$3))</f>
        <v/>
      </c>
      <c r="AC921" s="88" t="str">
        <f t="shared" si="13"/>
        <v/>
      </c>
      <c r="AD921" s="89">
        <f t="shared" si="14"/>
        <v>0</v>
      </c>
      <c r="AE921" s="90">
        <f t="shared" si="15"/>
        <v>0</v>
      </c>
    </row>
    <row r="922">
      <c r="A922" s="1"/>
      <c r="B922" s="404"/>
      <c r="C922" s="405"/>
      <c r="D922" s="405"/>
      <c r="E922" s="405"/>
      <c r="F922" s="406"/>
      <c r="G922" s="44">
        <f t="shared" si="1"/>
        <v>0</v>
      </c>
      <c r="H922" s="93"/>
      <c r="I922" s="92"/>
      <c r="J922" s="95"/>
      <c r="K922" s="1"/>
      <c r="L922" s="50" t="str">
        <f t="array" ref="L922">if($B922="","",index(Setup!$C$52:$C$201,match($D922,Setup!$B$52:$B$201,0),0))</f>
        <v/>
      </c>
      <c r="M922" s="52" t="str">
        <f t="shared" si="2"/>
        <v/>
      </c>
      <c r="N922" s="58">
        <f t="shared" si="3"/>
        <v>0</v>
      </c>
      <c r="O922" s="64" t="str">
        <f t="shared" si="4"/>
        <v/>
      </c>
      <c r="P922" s="64">
        <f t="shared" si="5"/>
        <v>0</v>
      </c>
      <c r="Q922" s="64">
        <f t="shared" si="6"/>
        <v>0</v>
      </c>
      <c r="R922" s="68">
        <f t="shared" si="7"/>
        <v>0</v>
      </c>
      <c r="S922" s="68">
        <f t="shared" si="8"/>
        <v>0</v>
      </c>
      <c r="T922" s="71" t="str">
        <f t="shared" si="9"/>
        <v/>
      </c>
      <c r="U922" s="79" t="str">
        <f t="array" ref="U922">IF($B922="","",IF(INDEX('Your Portfolio Holdings'!$BW$7:$BW$156,match($D922,'Your Portfolio Holdings'!$B$7:$B$156,0),0)&gt;0,PRODUCT(IF(($D$5:$D$2004=$D922)*($C$5:$C$2004="Split")*($B$5:$B$2004&lt;=Dashboard!$C$2)*($B$5:$B$2004&gt;$B922),$J$5:$J$2004,1)),1))</f>
        <v/>
      </c>
      <c r="V922" s="79">
        <f t="shared" si="10"/>
        <v>0</v>
      </c>
      <c r="W922" s="79" t="str">
        <f t="array" ref="W922">IF($B922="","",IF(INDEX('Your Portfolio Holdings'!$BW$7:$BW$156,match($D922,'Your Portfolio Holdings'!$B$7:$B$156,0),0)&gt;0,PRODUCT(IF(($D$5:$D$2004=$D922)*($C$5:$C$2004="Split")*($B$5:$B$2004&lt;=Dashboard!$C$54)*($B$5:$B$2004&gt;$B922),$J$5:$J$2004,1)),1))</f>
        <v/>
      </c>
      <c r="X922" s="79">
        <f t="shared" si="11"/>
        <v>0</v>
      </c>
      <c r="Y922" s="79" t="str">
        <f t="array" ref="Y922">IF($B922="","",IF(INDEX('Your Portfolio Holdings'!$BW$7:$BW$156,match($D922,'Your Portfolio Holdings'!$B$7:$B$156,0),0)&gt;0,PRODUCT(IF(($D$5:$D$2004=$D922)*($C$5:$C$2004="Split")*($B$5:$B$2004&lt;=Dashboard!$C$55)*($B$5:$B$2004&gt;$B922),$J$5:$J$2004,1)),1))</f>
        <v/>
      </c>
      <c r="Z922" s="79">
        <f t="shared" si="12"/>
        <v>0</v>
      </c>
      <c r="AA922" s="79" t="str">
        <f>IF($B921="","",IF(AND($B922&gt;Dashboard!$C$54,$B922&lt;=Dashboard!$C$55,OR($C922="Buy",$C922="Sell",$C922="Dividend",$C922="Return of capital")),MAX(AA$5:AA921)+1,0))</f>
        <v/>
      </c>
      <c r="AB922" s="79" t="str">
        <f>if($B922="","",if($L922=Dashboard!$C$3,"n/a","Currency:"&amp;$L922&amp;Dashboard!$C$3))</f>
        <v/>
      </c>
      <c r="AC922" s="88" t="str">
        <f t="shared" si="13"/>
        <v/>
      </c>
      <c r="AD922" s="89">
        <f t="shared" si="14"/>
        <v>0</v>
      </c>
      <c r="AE922" s="90">
        <f t="shared" si="15"/>
        <v>0</v>
      </c>
    </row>
    <row r="923">
      <c r="A923" s="1"/>
      <c r="B923" s="404"/>
      <c r="C923" s="405"/>
      <c r="D923" s="405"/>
      <c r="E923" s="405"/>
      <c r="F923" s="406"/>
      <c r="G923" s="44">
        <f t="shared" si="1"/>
        <v>0</v>
      </c>
      <c r="H923" s="93"/>
      <c r="I923" s="92"/>
      <c r="J923" s="95"/>
      <c r="K923" s="1"/>
      <c r="L923" s="50" t="str">
        <f t="array" ref="L923">if($B923="","",index(Setup!$C$52:$C$201,match($D923,Setup!$B$52:$B$201,0),0))</f>
        <v/>
      </c>
      <c r="M923" s="52" t="str">
        <f t="shared" si="2"/>
        <v/>
      </c>
      <c r="N923" s="58">
        <f t="shared" si="3"/>
        <v>0</v>
      </c>
      <c r="O923" s="64" t="str">
        <f t="shared" si="4"/>
        <v/>
      </c>
      <c r="P923" s="64">
        <f t="shared" si="5"/>
        <v>0</v>
      </c>
      <c r="Q923" s="64">
        <f t="shared" si="6"/>
        <v>0</v>
      </c>
      <c r="R923" s="68">
        <f t="shared" si="7"/>
        <v>0</v>
      </c>
      <c r="S923" s="68">
        <f t="shared" si="8"/>
        <v>0</v>
      </c>
      <c r="T923" s="71" t="str">
        <f t="shared" si="9"/>
        <v/>
      </c>
      <c r="U923" s="79" t="str">
        <f t="array" ref="U923">IF($B923="","",IF(INDEX('Your Portfolio Holdings'!$BW$7:$BW$156,match($D923,'Your Portfolio Holdings'!$B$7:$B$156,0),0)&gt;0,PRODUCT(IF(($D$5:$D$2004=$D923)*($C$5:$C$2004="Split")*($B$5:$B$2004&lt;=Dashboard!$C$2)*($B$5:$B$2004&gt;$B923),$J$5:$J$2004,1)),1))</f>
        <v/>
      </c>
      <c r="V923" s="79">
        <f t="shared" si="10"/>
        <v>0</v>
      </c>
      <c r="W923" s="79" t="str">
        <f t="array" ref="W923">IF($B923="","",IF(INDEX('Your Portfolio Holdings'!$BW$7:$BW$156,match($D923,'Your Portfolio Holdings'!$B$7:$B$156,0),0)&gt;0,PRODUCT(IF(($D$5:$D$2004=$D923)*($C$5:$C$2004="Split")*($B$5:$B$2004&lt;=Dashboard!$C$54)*($B$5:$B$2004&gt;$B923),$J$5:$J$2004,1)),1))</f>
        <v/>
      </c>
      <c r="X923" s="79">
        <f t="shared" si="11"/>
        <v>0</v>
      </c>
      <c r="Y923" s="79" t="str">
        <f t="array" ref="Y923">IF($B923="","",IF(INDEX('Your Portfolio Holdings'!$BW$7:$BW$156,match($D923,'Your Portfolio Holdings'!$B$7:$B$156,0),0)&gt;0,PRODUCT(IF(($D$5:$D$2004=$D923)*($C$5:$C$2004="Split")*($B$5:$B$2004&lt;=Dashboard!$C$55)*($B$5:$B$2004&gt;$B923),$J$5:$J$2004,1)),1))</f>
        <v/>
      </c>
      <c r="Z923" s="79">
        <f t="shared" si="12"/>
        <v>0</v>
      </c>
      <c r="AA923" s="79" t="str">
        <f>IF($B922="","",IF(AND($B923&gt;Dashboard!$C$54,$B923&lt;=Dashboard!$C$55,OR($C923="Buy",$C923="Sell",$C923="Dividend",$C923="Return of capital")),MAX(AA$5:AA922)+1,0))</f>
        <v/>
      </c>
      <c r="AB923" s="79" t="str">
        <f>if($B923="","",if($L923=Dashboard!$C$3,"n/a","Currency:"&amp;$L923&amp;Dashboard!$C$3))</f>
        <v/>
      </c>
      <c r="AC923" s="88" t="str">
        <f t="shared" si="13"/>
        <v/>
      </c>
      <c r="AD923" s="89">
        <f t="shared" si="14"/>
        <v>0</v>
      </c>
      <c r="AE923" s="90">
        <f t="shared" si="15"/>
        <v>0</v>
      </c>
    </row>
    <row r="924">
      <c r="A924" s="1"/>
      <c r="B924" s="404"/>
      <c r="C924" s="405"/>
      <c r="D924" s="405"/>
      <c r="E924" s="405"/>
      <c r="F924" s="406"/>
      <c r="G924" s="44">
        <f t="shared" si="1"/>
        <v>0</v>
      </c>
      <c r="H924" s="93"/>
      <c r="I924" s="92"/>
      <c r="J924" s="95"/>
      <c r="K924" s="1"/>
      <c r="L924" s="50" t="str">
        <f t="array" ref="L924">if($B924="","",index(Setup!$C$52:$C$201,match($D924,Setup!$B$52:$B$201,0),0))</f>
        <v/>
      </c>
      <c r="M924" s="52" t="str">
        <f t="shared" si="2"/>
        <v/>
      </c>
      <c r="N924" s="58">
        <f t="shared" si="3"/>
        <v>0</v>
      </c>
      <c r="O924" s="64" t="str">
        <f t="shared" si="4"/>
        <v/>
      </c>
      <c r="P924" s="64">
        <f t="shared" si="5"/>
        <v>0</v>
      </c>
      <c r="Q924" s="64">
        <f t="shared" si="6"/>
        <v>0</v>
      </c>
      <c r="R924" s="68">
        <f t="shared" si="7"/>
        <v>0</v>
      </c>
      <c r="S924" s="68">
        <f t="shared" si="8"/>
        <v>0</v>
      </c>
      <c r="T924" s="71" t="str">
        <f t="shared" si="9"/>
        <v/>
      </c>
      <c r="U924" s="79" t="str">
        <f t="array" ref="U924">IF($B924="","",IF(INDEX('Your Portfolio Holdings'!$BW$7:$BW$156,match($D924,'Your Portfolio Holdings'!$B$7:$B$156,0),0)&gt;0,PRODUCT(IF(($D$5:$D$2004=$D924)*($C$5:$C$2004="Split")*($B$5:$B$2004&lt;=Dashboard!$C$2)*($B$5:$B$2004&gt;$B924),$J$5:$J$2004,1)),1))</f>
        <v/>
      </c>
      <c r="V924" s="79">
        <f t="shared" si="10"/>
        <v>0</v>
      </c>
      <c r="W924" s="79" t="str">
        <f t="array" ref="W924">IF($B924="","",IF(INDEX('Your Portfolio Holdings'!$BW$7:$BW$156,match($D924,'Your Portfolio Holdings'!$B$7:$B$156,0),0)&gt;0,PRODUCT(IF(($D$5:$D$2004=$D924)*($C$5:$C$2004="Split")*($B$5:$B$2004&lt;=Dashboard!$C$54)*($B$5:$B$2004&gt;$B924),$J$5:$J$2004,1)),1))</f>
        <v/>
      </c>
      <c r="X924" s="79">
        <f t="shared" si="11"/>
        <v>0</v>
      </c>
      <c r="Y924" s="79" t="str">
        <f t="array" ref="Y924">IF($B924="","",IF(INDEX('Your Portfolio Holdings'!$BW$7:$BW$156,match($D924,'Your Portfolio Holdings'!$B$7:$B$156,0),0)&gt;0,PRODUCT(IF(($D$5:$D$2004=$D924)*($C$5:$C$2004="Split")*($B$5:$B$2004&lt;=Dashboard!$C$55)*($B$5:$B$2004&gt;$B924),$J$5:$J$2004,1)),1))</f>
        <v/>
      </c>
      <c r="Z924" s="79">
        <f t="shared" si="12"/>
        <v>0</v>
      </c>
      <c r="AA924" s="79" t="str">
        <f>IF($B923="","",IF(AND($B924&gt;Dashboard!$C$54,$B924&lt;=Dashboard!$C$55,OR($C924="Buy",$C924="Sell",$C924="Dividend",$C924="Return of capital")),MAX(AA$5:AA923)+1,0))</f>
        <v/>
      </c>
      <c r="AB924" s="79" t="str">
        <f>if($B924="","",if($L924=Dashboard!$C$3,"n/a","Currency:"&amp;$L924&amp;Dashboard!$C$3))</f>
        <v/>
      </c>
      <c r="AC924" s="88" t="str">
        <f t="shared" si="13"/>
        <v/>
      </c>
      <c r="AD924" s="89">
        <f t="shared" si="14"/>
        <v>0</v>
      </c>
      <c r="AE924" s="90">
        <f t="shared" si="15"/>
        <v>0</v>
      </c>
    </row>
    <row r="925">
      <c r="A925" s="1"/>
      <c r="B925" s="404"/>
      <c r="C925" s="405"/>
      <c r="D925" s="405"/>
      <c r="E925" s="405"/>
      <c r="F925" s="406"/>
      <c r="G925" s="44">
        <f t="shared" si="1"/>
        <v>0</v>
      </c>
      <c r="H925" s="93"/>
      <c r="I925" s="92"/>
      <c r="J925" s="95"/>
      <c r="K925" s="1"/>
      <c r="L925" s="50" t="str">
        <f t="array" ref="L925">if($B925="","",index(Setup!$C$52:$C$201,match($D925,Setup!$B$52:$B$201,0),0))</f>
        <v/>
      </c>
      <c r="M925" s="52" t="str">
        <f t="shared" si="2"/>
        <v/>
      </c>
      <c r="N925" s="58">
        <f t="shared" si="3"/>
        <v>0</v>
      </c>
      <c r="O925" s="64" t="str">
        <f t="shared" si="4"/>
        <v/>
      </c>
      <c r="P925" s="64">
        <f t="shared" si="5"/>
        <v>0</v>
      </c>
      <c r="Q925" s="64">
        <f t="shared" si="6"/>
        <v>0</v>
      </c>
      <c r="R925" s="68">
        <f t="shared" si="7"/>
        <v>0</v>
      </c>
      <c r="S925" s="68">
        <f t="shared" si="8"/>
        <v>0</v>
      </c>
      <c r="T925" s="71" t="str">
        <f t="shared" si="9"/>
        <v/>
      </c>
      <c r="U925" s="79" t="str">
        <f t="array" ref="U925">IF($B925="","",IF(INDEX('Your Portfolio Holdings'!$BW$7:$BW$156,match($D925,'Your Portfolio Holdings'!$B$7:$B$156,0),0)&gt;0,PRODUCT(IF(($D$5:$D$2004=$D925)*($C$5:$C$2004="Split")*($B$5:$B$2004&lt;=Dashboard!$C$2)*($B$5:$B$2004&gt;$B925),$J$5:$J$2004,1)),1))</f>
        <v/>
      </c>
      <c r="V925" s="79">
        <f t="shared" si="10"/>
        <v>0</v>
      </c>
      <c r="W925" s="79" t="str">
        <f t="array" ref="W925">IF($B925="","",IF(INDEX('Your Portfolio Holdings'!$BW$7:$BW$156,match($D925,'Your Portfolio Holdings'!$B$7:$B$156,0),0)&gt;0,PRODUCT(IF(($D$5:$D$2004=$D925)*($C$5:$C$2004="Split")*($B$5:$B$2004&lt;=Dashboard!$C$54)*($B$5:$B$2004&gt;$B925),$J$5:$J$2004,1)),1))</f>
        <v/>
      </c>
      <c r="X925" s="79">
        <f t="shared" si="11"/>
        <v>0</v>
      </c>
      <c r="Y925" s="79" t="str">
        <f t="array" ref="Y925">IF($B925="","",IF(INDEX('Your Portfolio Holdings'!$BW$7:$BW$156,match($D925,'Your Portfolio Holdings'!$B$7:$B$156,0),0)&gt;0,PRODUCT(IF(($D$5:$D$2004=$D925)*($C$5:$C$2004="Split")*($B$5:$B$2004&lt;=Dashboard!$C$55)*($B$5:$B$2004&gt;$B925),$J$5:$J$2004,1)),1))</f>
        <v/>
      </c>
      <c r="Z925" s="79">
        <f t="shared" si="12"/>
        <v>0</v>
      </c>
      <c r="AA925" s="79" t="str">
        <f>IF($B924="","",IF(AND($B925&gt;Dashboard!$C$54,$B925&lt;=Dashboard!$C$55,OR($C925="Buy",$C925="Sell",$C925="Dividend",$C925="Return of capital")),MAX(AA$5:AA924)+1,0))</f>
        <v/>
      </c>
      <c r="AB925" s="79" t="str">
        <f>if($B925="","",if($L925=Dashboard!$C$3,"n/a","Currency:"&amp;$L925&amp;Dashboard!$C$3))</f>
        <v/>
      </c>
      <c r="AC925" s="88" t="str">
        <f t="shared" si="13"/>
        <v/>
      </c>
      <c r="AD925" s="89">
        <f t="shared" si="14"/>
        <v>0</v>
      </c>
      <c r="AE925" s="90">
        <f t="shared" si="15"/>
        <v>0</v>
      </c>
    </row>
    <row r="926">
      <c r="A926" s="1"/>
      <c r="B926" s="404"/>
      <c r="C926" s="405"/>
      <c r="D926" s="405"/>
      <c r="E926" s="405"/>
      <c r="F926" s="406"/>
      <c r="G926" s="44">
        <f t="shared" si="1"/>
        <v>0</v>
      </c>
      <c r="H926" s="93"/>
      <c r="I926" s="92"/>
      <c r="J926" s="95"/>
      <c r="K926" s="1"/>
      <c r="L926" s="50" t="str">
        <f t="array" ref="L926">if($B926="","",index(Setup!$C$52:$C$201,match($D926,Setup!$B$52:$B$201,0),0))</f>
        <v/>
      </c>
      <c r="M926" s="52" t="str">
        <f t="shared" si="2"/>
        <v/>
      </c>
      <c r="N926" s="58">
        <f t="shared" si="3"/>
        <v>0</v>
      </c>
      <c r="O926" s="64" t="str">
        <f t="shared" si="4"/>
        <v/>
      </c>
      <c r="P926" s="64">
        <f t="shared" si="5"/>
        <v>0</v>
      </c>
      <c r="Q926" s="64">
        <f t="shared" si="6"/>
        <v>0</v>
      </c>
      <c r="R926" s="68">
        <f t="shared" si="7"/>
        <v>0</v>
      </c>
      <c r="S926" s="68">
        <f t="shared" si="8"/>
        <v>0</v>
      </c>
      <c r="T926" s="71" t="str">
        <f t="shared" si="9"/>
        <v/>
      </c>
      <c r="U926" s="79" t="str">
        <f t="array" ref="U926">IF($B926="","",IF(INDEX('Your Portfolio Holdings'!$BW$7:$BW$156,match($D926,'Your Portfolio Holdings'!$B$7:$B$156,0),0)&gt;0,PRODUCT(IF(($D$5:$D$2004=$D926)*($C$5:$C$2004="Split")*($B$5:$B$2004&lt;=Dashboard!$C$2)*($B$5:$B$2004&gt;$B926),$J$5:$J$2004,1)),1))</f>
        <v/>
      </c>
      <c r="V926" s="79">
        <f t="shared" si="10"/>
        <v>0</v>
      </c>
      <c r="W926" s="79" t="str">
        <f t="array" ref="W926">IF($B926="","",IF(INDEX('Your Portfolio Holdings'!$BW$7:$BW$156,match($D926,'Your Portfolio Holdings'!$B$7:$B$156,0),0)&gt;0,PRODUCT(IF(($D$5:$D$2004=$D926)*($C$5:$C$2004="Split")*($B$5:$B$2004&lt;=Dashboard!$C$54)*($B$5:$B$2004&gt;$B926),$J$5:$J$2004,1)),1))</f>
        <v/>
      </c>
      <c r="X926" s="79">
        <f t="shared" si="11"/>
        <v>0</v>
      </c>
      <c r="Y926" s="79" t="str">
        <f t="array" ref="Y926">IF($B926="","",IF(INDEX('Your Portfolio Holdings'!$BW$7:$BW$156,match($D926,'Your Portfolio Holdings'!$B$7:$B$156,0),0)&gt;0,PRODUCT(IF(($D$5:$D$2004=$D926)*($C$5:$C$2004="Split")*($B$5:$B$2004&lt;=Dashboard!$C$55)*($B$5:$B$2004&gt;$B926),$J$5:$J$2004,1)),1))</f>
        <v/>
      </c>
      <c r="Z926" s="79">
        <f t="shared" si="12"/>
        <v>0</v>
      </c>
      <c r="AA926" s="79" t="str">
        <f>IF($B925="","",IF(AND($B926&gt;Dashboard!$C$54,$B926&lt;=Dashboard!$C$55,OR($C926="Buy",$C926="Sell",$C926="Dividend",$C926="Return of capital")),MAX(AA$5:AA925)+1,0))</f>
        <v/>
      </c>
      <c r="AB926" s="79" t="str">
        <f>if($B926="","",if($L926=Dashboard!$C$3,"n/a","Currency:"&amp;$L926&amp;Dashboard!$C$3))</f>
        <v/>
      </c>
      <c r="AC926" s="88" t="str">
        <f t="shared" si="13"/>
        <v/>
      </c>
      <c r="AD926" s="89">
        <f t="shared" si="14"/>
        <v>0</v>
      </c>
      <c r="AE926" s="90">
        <f t="shared" si="15"/>
        <v>0</v>
      </c>
    </row>
    <row r="927">
      <c r="A927" s="1"/>
      <c r="B927" s="404"/>
      <c r="C927" s="405"/>
      <c r="D927" s="405"/>
      <c r="E927" s="405"/>
      <c r="F927" s="406"/>
      <c r="G927" s="44">
        <f t="shared" si="1"/>
        <v>0</v>
      </c>
      <c r="H927" s="93"/>
      <c r="I927" s="92"/>
      <c r="J927" s="95"/>
      <c r="K927" s="1"/>
      <c r="L927" s="50" t="str">
        <f t="array" ref="L927">if($B927="","",index(Setup!$C$52:$C$201,match($D927,Setup!$B$52:$B$201,0),0))</f>
        <v/>
      </c>
      <c r="M927" s="52" t="str">
        <f t="shared" si="2"/>
        <v/>
      </c>
      <c r="N927" s="58">
        <f t="shared" si="3"/>
        <v>0</v>
      </c>
      <c r="O927" s="64" t="str">
        <f t="shared" si="4"/>
        <v/>
      </c>
      <c r="P927" s="64">
        <f t="shared" si="5"/>
        <v>0</v>
      </c>
      <c r="Q927" s="64">
        <f t="shared" si="6"/>
        <v>0</v>
      </c>
      <c r="R927" s="68">
        <f t="shared" si="7"/>
        <v>0</v>
      </c>
      <c r="S927" s="68">
        <f t="shared" si="8"/>
        <v>0</v>
      </c>
      <c r="T927" s="71" t="str">
        <f t="shared" si="9"/>
        <v/>
      </c>
      <c r="U927" s="79" t="str">
        <f t="array" ref="U927">IF($B927="","",IF(INDEX('Your Portfolio Holdings'!$BW$7:$BW$156,match($D927,'Your Portfolio Holdings'!$B$7:$B$156,0),0)&gt;0,PRODUCT(IF(($D$5:$D$2004=$D927)*($C$5:$C$2004="Split")*($B$5:$B$2004&lt;=Dashboard!$C$2)*($B$5:$B$2004&gt;$B927),$J$5:$J$2004,1)),1))</f>
        <v/>
      </c>
      <c r="V927" s="79">
        <f t="shared" si="10"/>
        <v>0</v>
      </c>
      <c r="W927" s="79" t="str">
        <f t="array" ref="W927">IF($B927="","",IF(INDEX('Your Portfolio Holdings'!$BW$7:$BW$156,match($D927,'Your Portfolio Holdings'!$B$7:$B$156,0),0)&gt;0,PRODUCT(IF(($D$5:$D$2004=$D927)*($C$5:$C$2004="Split")*($B$5:$B$2004&lt;=Dashboard!$C$54)*($B$5:$B$2004&gt;$B927),$J$5:$J$2004,1)),1))</f>
        <v/>
      </c>
      <c r="X927" s="79">
        <f t="shared" si="11"/>
        <v>0</v>
      </c>
      <c r="Y927" s="79" t="str">
        <f t="array" ref="Y927">IF($B927="","",IF(INDEX('Your Portfolio Holdings'!$BW$7:$BW$156,match($D927,'Your Portfolio Holdings'!$B$7:$B$156,0),0)&gt;0,PRODUCT(IF(($D$5:$D$2004=$D927)*($C$5:$C$2004="Split")*($B$5:$B$2004&lt;=Dashboard!$C$55)*($B$5:$B$2004&gt;$B927),$J$5:$J$2004,1)),1))</f>
        <v/>
      </c>
      <c r="Z927" s="79">
        <f t="shared" si="12"/>
        <v>0</v>
      </c>
      <c r="AA927" s="79" t="str">
        <f>IF($B926="","",IF(AND($B927&gt;Dashboard!$C$54,$B927&lt;=Dashboard!$C$55,OR($C927="Buy",$C927="Sell",$C927="Dividend",$C927="Return of capital")),MAX(AA$5:AA926)+1,0))</f>
        <v/>
      </c>
      <c r="AB927" s="79" t="str">
        <f>if($B927="","",if($L927=Dashboard!$C$3,"n/a","Currency:"&amp;$L927&amp;Dashboard!$C$3))</f>
        <v/>
      </c>
      <c r="AC927" s="88" t="str">
        <f t="shared" si="13"/>
        <v/>
      </c>
      <c r="AD927" s="89">
        <f t="shared" si="14"/>
        <v>0</v>
      </c>
      <c r="AE927" s="90">
        <f t="shared" si="15"/>
        <v>0</v>
      </c>
    </row>
    <row r="928">
      <c r="A928" s="1"/>
      <c r="B928" s="404"/>
      <c r="C928" s="405"/>
      <c r="D928" s="405"/>
      <c r="E928" s="405"/>
      <c r="F928" s="406"/>
      <c r="G928" s="44">
        <f t="shared" si="1"/>
        <v>0</v>
      </c>
      <c r="H928" s="93"/>
      <c r="I928" s="92"/>
      <c r="J928" s="95"/>
      <c r="K928" s="1"/>
      <c r="L928" s="50" t="str">
        <f t="array" ref="L928">if($B928="","",index(Setup!$C$52:$C$201,match($D928,Setup!$B$52:$B$201,0),0))</f>
        <v/>
      </c>
      <c r="M928" s="52" t="str">
        <f t="shared" si="2"/>
        <v/>
      </c>
      <c r="N928" s="58">
        <f t="shared" si="3"/>
        <v>0</v>
      </c>
      <c r="O928" s="64" t="str">
        <f t="shared" si="4"/>
        <v/>
      </c>
      <c r="P928" s="64">
        <f t="shared" si="5"/>
        <v>0</v>
      </c>
      <c r="Q928" s="64">
        <f t="shared" si="6"/>
        <v>0</v>
      </c>
      <c r="R928" s="68">
        <f t="shared" si="7"/>
        <v>0</v>
      </c>
      <c r="S928" s="68">
        <f t="shared" si="8"/>
        <v>0</v>
      </c>
      <c r="T928" s="71" t="str">
        <f t="shared" si="9"/>
        <v/>
      </c>
      <c r="U928" s="79" t="str">
        <f t="array" ref="U928">IF($B928="","",IF(INDEX('Your Portfolio Holdings'!$BW$7:$BW$156,match($D928,'Your Portfolio Holdings'!$B$7:$B$156,0),0)&gt;0,PRODUCT(IF(($D$5:$D$2004=$D928)*($C$5:$C$2004="Split")*($B$5:$B$2004&lt;=Dashboard!$C$2)*($B$5:$B$2004&gt;$B928),$J$5:$J$2004,1)),1))</f>
        <v/>
      </c>
      <c r="V928" s="79">
        <f t="shared" si="10"/>
        <v>0</v>
      </c>
      <c r="W928" s="79" t="str">
        <f t="array" ref="W928">IF($B928="","",IF(INDEX('Your Portfolio Holdings'!$BW$7:$BW$156,match($D928,'Your Portfolio Holdings'!$B$7:$B$156,0),0)&gt;0,PRODUCT(IF(($D$5:$D$2004=$D928)*($C$5:$C$2004="Split")*($B$5:$B$2004&lt;=Dashboard!$C$54)*($B$5:$B$2004&gt;$B928),$J$5:$J$2004,1)),1))</f>
        <v/>
      </c>
      <c r="X928" s="79">
        <f t="shared" si="11"/>
        <v>0</v>
      </c>
      <c r="Y928" s="79" t="str">
        <f t="array" ref="Y928">IF($B928="","",IF(INDEX('Your Portfolio Holdings'!$BW$7:$BW$156,match($D928,'Your Portfolio Holdings'!$B$7:$B$156,0),0)&gt;0,PRODUCT(IF(($D$5:$D$2004=$D928)*($C$5:$C$2004="Split")*($B$5:$B$2004&lt;=Dashboard!$C$55)*($B$5:$B$2004&gt;$B928),$J$5:$J$2004,1)),1))</f>
        <v/>
      </c>
      <c r="Z928" s="79">
        <f t="shared" si="12"/>
        <v>0</v>
      </c>
      <c r="AA928" s="79" t="str">
        <f>IF($B927="","",IF(AND($B928&gt;Dashboard!$C$54,$B928&lt;=Dashboard!$C$55,OR($C928="Buy",$C928="Sell",$C928="Dividend",$C928="Return of capital")),MAX(AA$5:AA927)+1,0))</f>
        <v/>
      </c>
      <c r="AB928" s="79" t="str">
        <f>if($B928="","",if($L928=Dashboard!$C$3,"n/a","Currency:"&amp;$L928&amp;Dashboard!$C$3))</f>
        <v/>
      </c>
      <c r="AC928" s="88" t="str">
        <f t="shared" si="13"/>
        <v/>
      </c>
      <c r="AD928" s="89">
        <f t="shared" si="14"/>
        <v>0</v>
      </c>
      <c r="AE928" s="90">
        <f t="shared" si="15"/>
        <v>0</v>
      </c>
    </row>
    <row r="929">
      <c r="A929" s="1"/>
      <c r="B929" s="404"/>
      <c r="C929" s="405"/>
      <c r="D929" s="405"/>
      <c r="E929" s="405"/>
      <c r="F929" s="406"/>
      <c r="G929" s="44">
        <f t="shared" si="1"/>
        <v>0</v>
      </c>
      <c r="H929" s="93"/>
      <c r="I929" s="92"/>
      <c r="J929" s="95"/>
      <c r="K929" s="1"/>
      <c r="L929" s="50" t="str">
        <f t="array" ref="L929">if($B929="","",index(Setup!$C$52:$C$201,match($D929,Setup!$B$52:$B$201,0),0))</f>
        <v/>
      </c>
      <c r="M929" s="52" t="str">
        <f t="shared" si="2"/>
        <v/>
      </c>
      <c r="N929" s="58">
        <f t="shared" si="3"/>
        <v>0</v>
      </c>
      <c r="O929" s="64" t="str">
        <f t="shared" si="4"/>
        <v/>
      </c>
      <c r="P929" s="64">
        <f t="shared" si="5"/>
        <v>0</v>
      </c>
      <c r="Q929" s="64">
        <f t="shared" si="6"/>
        <v>0</v>
      </c>
      <c r="R929" s="68">
        <f t="shared" si="7"/>
        <v>0</v>
      </c>
      <c r="S929" s="68">
        <f t="shared" si="8"/>
        <v>0</v>
      </c>
      <c r="T929" s="71" t="str">
        <f t="shared" si="9"/>
        <v/>
      </c>
      <c r="U929" s="79" t="str">
        <f t="array" ref="U929">IF($B929="","",IF(INDEX('Your Portfolio Holdings'!$BW$7:$BW$156,match($D929,'Your Portfolio Holdings'!$B$7:$B$156,0),0)&gt;0,PRODUCT(IF(($D$5:$D$2004=$D929)*($C$5:$C$2004="Split")*($B$5:$B$2004&lt;=Dashboard!$C$2)*($B$5:$B$2004&gt;$B929),$J$5:$J$2004,1)),1))</f>
        <v/>
      </c>
      <c r="V929" s="79">
        <f t="shared" si="10"/>
        <v>0</v>
      </c>
      <c r="W929" s="79" t="str">
        <f t="array" ref="W929">IF($B929="","",IF(INDEX('Your Portfolio Holdings'!$BW$7:$BW$156,match($D929,'Your Portfolio Holdings'!$B$7:$B$156,0),0)&gt;0,PRODUCT(IF(($D$5:$D$2004=$D929)*($C$5:$C$2004="Split")*($B$5:$B$2004&lt;=Dashboard!$C$54)*($B$5:$B$2004&gt;$B929),$J$5:$J$2004,1)),1))</f>
        <v/>
      </c>
      <c r="X929" s="79">
        <f t="shared" si="11"/>
        <v>0</v>
      </c>
      <c r="Y929" s="79" t="str">
        <f t="array" ref="Y929">IF($B929="","",IF(INDEX('Your Portfolio Holdings'!$BW$7:$BW$156,match($D929,'Your Portfolio Holdings'!$B$7:$B$156,0),0)&gt;0,PRODUCT(IF(($D$5:$D$2004=$D929)*($C$5:$C$2004="Split")*($B$5:$B$2004&lt;=Dashboard!$C$55)*($B$5:$B$2004&gt;$B929),$J$5:$J$2004,1)),1))</f>
        <v/>
      </c>
      <c r="Z929" s="79">
        <f t="shared" si="12"/>
        <v>0</v>
      </c>
      <c r="AA929" s="79" t="str">
        <f>IF($B928="","",IF(AND($B929&gt;Dashboard!$C$54,$B929&lt;=Dashboard!$C$55,OR($C929="Buy",$C929="Sell",$C929="Dividend",$C929="Return of capital")),MAX(AA$5:AA928)+1,0))</f>
        <v/>
      </c>
      <c r="AB929" s="79" t="str">
        <f>if($B929="","",if($L929=Dashboard!$C$3,"n/a","Currency:"&amp;$L929&amp;Dashboard!$C$3))</f>
        <v/>
      </c>
      <c r="AC929" s="88" t="str">
        <f t="shared" si="13"/>
        <v/>
      </c>
      <c r="AD929" s="89">
        <f t="shared" si="14"/>
        <v>0</v>
      </c>
      <c r="AE929" s="90">
        <f t="shared" si="15"/>
        <v>0</v>
      </c>
    </row>
    <row r="930">
      <c r="A930" s="1"/>
      <c r="B930" s="404"/>
      <c r="C930" s="405"/>
      <c r="D930" s="405"/>
      <c r="E930" s="405"/>
      <c r="F930" s="406"/>
      <c r="G930" s="44">
        <f t="shared" si="1"/>
        <v>0</v>
      </c>
      <c r="H930" s="93"/>
      <c r="I930" s="92"/>
      <c r="J930" s="95"/>
      <c r="K930" s="1"/>
      <c r="L930" s="50" t="str">
        <f t="array" ref="L930">if($B930="","",index(Setup!$C$52:$C$201,match($D930,Setup!$B$52:$B$201,0),0))</f>
        <v/>
      </c>
      <c r="M930" s="52" t="str">
        <f t="shared" si="2"/>
        <v/>
      </c>
      <c r="N930" s="58">
        <f t="shared" si="3"/>
        <v>0</v>
      </c>
      <c r="O930" s="64" t="str">
        <f t="shared" si="4"/>
        <v/>
      </c>
      <c r="P930" s="64">
        <f t="shared" si="5"/>
        <v>0</v>
      </c>
      <c r="Q930" s="64">
        <f t="shared" si="6"/>
        <v>0</v>
      </c>
      <c r="R930" s="68">
        <f t="shared" si="7"/>
        <v>0</v>
      </c>
      <c r="S930" s="68">
        <f t="shared" si="8"/>
        <v>0</v>
      </c>
      <c r="T930" s="71" t="str">
        <f t="shared" si="9"/>
        <v/>
      </c>
      <c r="U930" s="79" t="str">
        <f t="array" ref="U930">IF($B930="","",IF(INDEX('Your Portfolio Holdings'!$BW$7:$BW$156,match($D930,'Your Portfolio Holdings'!$B$7:$B$156,0),0)&gt;0,PRODUCT(IF(($D$5:$D$2004=$D930)*($C$5:$C$2004="Split")*($B$5:$B$2004&lt;=Dashboard!$C$2)*($B$5:$B$2004&gt;$B930),$J$5:$J$2004,1)),1))</f>
        <v/>
      </c>
      <c r="V930" s="79">
        <f t="shared" si="10"/>
        <v>0</v>
      </c>
      <c r="W930" s="79" t="str">
        <f t="array" ref="W930">IF($B930="","",IF(INDEX('Your Portfolio Holdings'!$BW$7:$BW$156,match($D930,'Your Portfolio Holdings'!$B$7:$B$156,0),0)&gt;0,PRODUCT(IF(($D$5:$D$2004=$D930)*($C$5:$C$2004="Split")*($B$5:$B$2004&lt;=Dashboard!$C$54)*($B$5:$B$2004&gt;$B930),$J$5:$J$2004,1)),1))</f>
        <v/>
      </c>
      <c r="X930" s="79">
        <f t="shared" si="11"/>
        <v>0</v>
      </c>
      <c r="Y930" s="79" t="str">
        <f t="array" ref="Y930">IF($B930="","",IF(INDEX('Your Portfolio Holdings'!$BW$7:$BW$156,match($D930,'Your Portfolio Holdings'!$B$7:$B$156,0),0)&gt;0,PRODUCT(IF(($D$5:$D$2004=$D930)*($C$5:$C$2004="Split")*($B$5:$B$2004&lt;=Dashboard!$C$55)*($B$5:$B$2004&gt;$B930),$J$5:$J$2004,1)),1))</f>
        <v/>
      </c>
      <c r="Z930" s="79">
        <f t="shared" si="12"/>
        <v>0</v>
      </c>
      <c r="AA930" s="79" t="str">
        <f>IF($B929="","",IF(AND($B930&gt;Dashboard!$C$54,$B930&lt;=Dashboard!$C$55,OR($C930="Buy",$C930="Sell",$C930="Dividend",$C930="Return of capital")),MAX(AA$5:AA929)+1,0))</f>
        <v/>
      </c>
      <c r="AB930" s="79" t="str">
        <f>if($B930="","",if($L930=Dashboard!$C$3,"n/a","Currency:"&amp;$L930&amp;Dashboard!$C$3))</f>
        <v/>
      </c>
      <c r="AC930" s="88" t="str">
        <f t="shared" si="13"/>
        <v/>
      </c>
      <c r="AD930" s="89">
        <f t="shared" si="14"/>
        <v>0</v>
      </c>
      <c r="AE930" s="90">
        <f t="shared" si="15"/>
        <v>0</v>
      </c>
    </row>
    <row r="931">
      <c r="A931" s="1"/>
      <c r="B931" s="404"/>
      <c r="C931" s="405"/>
      <c r="D931" s="405"/>
      <c r="E931" s="405"/>
      <c r="F931" s="406"/>
      <c r="G931" s="44">
        <f t="shared" si="1"/>
        <v>0</v>
      </c>
      <c r="H931" s="93"/>
      <c r="I931" s="92"/>
      <c r="J931" s="95"/>
      <c r="K931" s="1"/>
      <c r="L931" s="50" t="str">
        <f t="array" ref="L931">if($B931="","",index(Setup!$C$52:$C$201,match($D931,Setup!$B$52:$B$201,0),0))</f>
        <v/>
      </c>
      <c r="M931" s="52" t="str">
        <f t="shared" si="2"/>
        <v/>
      </c>
      <c r="N931" s="58">
        <f t="shared" si="3"/>
        <v>0</v>
      </c>
      <c r="O931" s="64" t="str">
        <f t="shared" si="4"/>
        <v/>
      </c>
      <c r="P931" s="64">
        <f t="shared" si="5"/>
        <v>0</v>
      </c>
      <c r="Q931" s="64">
        <f t="shared" si="6"/>
        <v>0</v>
      </c>
      <c r="R931" s="68">
        <f t="shared" si="7"/>
        <v>0</v>
      </c>
      <c r="S931" s="68">
        <f t="shared" si="8"/>
        <v>0</v>
      </c>
      <c r="T931" s="71" t="str">
        <f t="shared" si="9"/>
        <v/>
      </c>
      <c r="U931" s="79" t="str">
        <f t="array" ref="U931">IF($B931="","",IF(INDEX('Your Portfolio Holdings'!$BW$7:$BW$156,match($D931,'Your Portfolio Holdings'!$B$7:$B$156,0),0)&gt;0,PRODUCT(IF(($D$5:$D$2004=$D931)*($C$5:$C$2004="Split")*($B$5:$B$2004&lt;=Dashboard!$C$2)*($B$5:$B$2004&gt;$B931),$J$5:$J$2004,1)),1))</f>
        <v/>
      </c>
      <c r="V931" s="79">
        <f t="shared" si="10"/>
        <v>0</v>
      </c>
      <c r="W931" s="79" t="str">
        <f t="array" ref="W931">IF($B931="","",IF(INDEX('Your Portfolio Holdings'!$BW$7:$BW$156,match($D931,'Your Portfolio Holdings'!$B$7:$B$156,0),0)&gt;0,PRODUCT(IF(($D$5:$D$2004=$D931)*($C$5:$C$2004="Split")*($B$5:$B$2004&lt;=Dashboard!$C$54)*($B$5:$B$2004&gt;$B931),$J$5:$J$2004,1)),1))</f>
        <v/>
      </c>
      <c r="X931" s="79">
        <f t="shared" si="11"/>
        <v>0</v>
      </c>
      <c r="Y931" s="79" t="str">
        <f t="array" ref="Y931">IF($B931="","",IF(INDEX('Your Portfolio Holdings'!$BW$7:$BW$156,match($D931,'Your Portfolio Holdings'!$B$7:$B$156,0),0)&gt;0,PRODUCT(IF(($D$5:$D$2004=$D931)*($C$5:$C$2004="Split")*($B$5:$B$2004&lt;=Dashboard!$C$55)*($B$5:$B$2004&gt;$B931),$J$5:$J$2004,1)),1))</f>
        <v/>
      </c>
      <c r="Z931" s="79">
        <f t="shared" si="12"/>
        <v>0</v>
      </c>
      <c r="AA931" s="79" t="str">
        <f>IF($B930="","",IF(AND($B931&gt;Dashboard!$C$54,$B931&lt;=Dashboard!$C$55,OR($C931="Buy",$C931="Sell",$C931="Dividend",$C931="Return of capital")),MAX(AA$5:AA930)+1,0))</f>
        <v/>
      </c>
      <c r="AB931" s="79" t="str">
        <f>if($B931="","",if($L931=Dashboard!$C$3,"n/a","Currency:"&amp;$L931&amp;Dashboard!$C$3))</f>
        <v/>
      </c>
      <c r="AC931" s="88" t="str">
        <f t="shared" si="13"/>
        <v/>
      </c>
      <c r="AD931" s="89">
        <f t="shared" si="14"/>
        <v>0</v>
      </c>
      <c r="AE931" s="90">
        <f t="shared" si="15"/>
        <v>0</v>
      </c>
    </row>
    <row r="932">
      <c r="A932" s="1"/>
      <c r="B932" s="404"/>
      <c r="C932" s="405"/>
      <c r="D932" s="405"/>
      <c r="E932" s="405"/>
      <c r="F932" s="406"/>
      <c r="G932" s="44">
        <f t="shared" si="1"/>
        <v>0</v>
      </c>
      <c r="H932" s="93"/>
      <c r="I932" s="92"/>
      <c r="J932" s="95"/>
      <c r="K932" s="1"/>
      <c r="L932" s="50" t="str">
        <f t="array" ref="L932">if($B932="","",index(Setup!$C$52:$C$201,match($D932,Setup!$B$52:$B$201,0),0))</f>
        <v/>
      </c>
      <c r="M932" s="52" t="str">
        <f t="shared" si="2"/>
        <v/>
      </c>
      <c r="N932" s="58">
        <f t="shared" si="3"/>
        <v>0</v>
      </c>
      <c r="O932" s="64" t="str">
        <f t="shared" si="4"/>
        <v/>
      </c>
      <c r="P932" s="64">
        <f t="shared" si="5"/>
        <v>0</v>
      </c>
      <c r="Q932" s="64">
        <f t="shared" si="6"/>
        <v>0</v>
      </c>
      <c r="R932" s="68">
        <f t="shared" si="7"/>
        <v>0</v>
      </c>
      <c r="S932" s="68">
        <f t="shared" si="8"/>
        <v>0</v>
      </c>
      <c r="T932" s="71" t="str">
        <f t="shared" si="9"/>
        <v/>
      </c>
      <c r="U932" s="79" t="str">
        <f t="array" ref="U932">IF($B932="","",IF(INDEX('Your Portfolio Holdings'!$BW$7:$BW$156,match($D932,'Your Portfolio Holdings'!$B$7:$B$156,0),0)&gt;0,PRODUCT(IF(($D$5:$D$2004=$D932)*($C$5:$C$2004="Split")*($B$5:$B$2004&lt;=Dashboard!$C$2)*($B$5:$B$2004&gt;$B932),$J$5:$J$2004,1)),1))</f>
        <v/>
      </c>
      <c r="V932" s="79">
        <f t="shared" si="10"/>
        <v>0</v>
      </c>
      <c r="W932" s="79" t="str">
        <f t="array" ref="W932">IF($B932="","",IF(INDEX('Your Portfolio Holdings'!$BW$7:$BW$156,match($D932,'Your Portfolio Holdings'!$B$7:$B$156,0),0)&gt;0,PRODUCT(IF(($D$5:$D$2004=$D932)*($C$5:$C$2004="Split")*($B$5:$B$2004&lt;=Dashboard!$C$54)*($B$5:$B$2004&gt;$B932),$J$5:$J$2004,1)),1))</f>
        <v/>
      </c>
      <c r="X932" s="79">
        <f t="shared" si="11"/>
        <v>0</v>
      </c>
      <c r="Y932" s="79" t="str">
        <f t="array" ref="Y932">IF($B932="","",IF(INDEX('Your Portfolio Holdings'!$BW$7:$BW$156,match($D932,'Your Portfolio Holdings'!$B$7:$B$156,0),0)&gt;0,PRODUCT(IF(($D$5:$D$2004=$D932)*($C$5:$C$2004="Split")*($B$5:$B$2004&lt;=Dashboard!$C$55)*($B$5:$B$2004&gt;$B932),$J$5:$J$2004,1)),1))</f>
        <v/>
      </c>
      <c r="Z932" s="79">
        <f t="shared" si="12"/>
        <v>0</v>
      </c>
      <c r="AA932" s="79" t="str">
        <f>IF($B931="","",IF(AND($B932&gt;Dashboard!$C$54,$B932&lt;=Dashboard!$C$55,OR($C932="Buy",$C932="Sell",$C932="Dividend",$C932="Return of capital")),MAX(AA$5:AA931)+1,0))</f>
        <v/>
      </c>
      <c r="AB932" s="79" t="str">
        <f>if($B932="","",if($L932=Dashboard!$C$3,"n/a","Currency:"&amp;$L932&amp;Dashboard!$C$3))</f>
        <v/>
      </c>
      <c r="AC932" s="88" t="str">
        <f t="shared" si="13"/>
        <v/>
      </c>
      <c r="AD932" s="89">
        <f t="shared" si="14"/>
        <v>0</v>
      </c>
      <c r="AE932" s="90">
        <f t="shared" si="15"/>
        <v>0</v>
      </c>
    </row>
    <row r="933">
      <c r="A933" s="1"/>
      <c r="B933" s="404"/>
      <c r="C933" s="405"/>
      <c r="D933" s="405"/>
      <c r="E933" s="405"/>
      <c r="F933" s="406"/>
      <c r="G933" s="44">
        <f t="shared" si="1"/>
        <v>0</v>
      </c>
      <c r="H933" s="93"/>
      <c r="I933" s="92"/>
      <c r="J933" s="95"/>
      <c r="K933" s="1"/>
      <c r="L933" s="50" t="str">
        <f t="array" ref="L933">if($B933="","",index(Setup!$C$52:$C$201,match($D933,Setup!$B$52:$B$201,0),0))</f>
        <v/>
      </c>
      <c r="M933" s="52" t="str">
        <f t="shared" si="2"/>
        <v/>
      </c>
      <c r="N933" s="58">
        <f t="shared" si="3"/>
        <v>0</v>
      </c>
      <c r="O933" s="64" t="str">
        <f t="shared" si="4"/>
        <v/>
      </c>
      <c r="P933" s="64">
        <f t="shared" si="5"/>
        <v>0</v>
      </c>
      <c r="Q933" s="64">
        <f t="shared" si="6"/>
        <v>0</v>
      </c>
      <c r="R933" s="68">
        <f t="shared" si="7"/>
        <v>0</v>
      </c>
      <c r="S933" s="68">
        <f t="shared" si="8"/>
        <v>0</v>
      </c>
      <c r="T933" s="71" t="str">
        <f t="shared" si="9"/>
        <v/>
      </c>
      <c r="U933" s="79" t="str">
        <f t="array" ref="U933">IF($B933="","",IF(INDEX('Your Portfolio Holdings'!$BW$7:$BW$156,match($D933,'Your Portfolio Holdings'!$B$7:$B$156,0),0)&gt;0,PRODUCT(IF(($D$5:$D$2004=$D933)*($C$5:$C$2004="Split")*($B$5:$B$2004&lt;=Dashboard!$C$2)*($B$5:$B$2004&gt;$B933),$J$5:$J$2004,1)),1))</f>
        <v/>
      </c>
      <c r="V933" s="79">
        <f t="shared" si="10"/>
        <v>0</v>
      </c>
      <c r="W933" s="79" t="str">
        <f t="array" ref="W933">IF($B933="","",IF(INDEX('Your Portfolio Holdings'!$BW$7:$BW$156,match($D933,'Your Portfolio Holdings'!$B$7:$B$156,0),0)&gt;0,PRODUCT(IF(($D$5:$D$2004=$D933)*($C$5:$C$2004="Split")*($B$5:$B$2004&lt;=Dashboard!$C$54)*($B$5:$B$2004&gt;$B933),$J$5:$J$2004,1)),1))</f>
        <v/>
      </c>
      <c r="X933" s="79">
        <f t="shared" si="11"/>
        <v>0</v>
      </c>
      <c r="Y933" s="79" t="str">
        <f t="array" ref="Y933">IF($B933="","",IF(INDEX('Your Portfolio Holdings'!$BW$7:$BW$156,match($D933,'Your Portfolio Holdings'!$B$7:$B$156,0),0)&gt;0,PRODUCT(IF(($D$5:$D$2004=$D933)*($C$5:$C$2004="Split")*($B$5:$B$2004&lt;=Dashboard!$C$55)*($B$5:$B$2004&gt;$B933),$J$5:$J$2004,1)),1))</f>
        <v/>
      </c>
      <c r="Z933" s="79">
        <f t="shared" si="12"/>
        <v>0</v>
      </c>
      <c r="AA933" s="79" t="str">
        <f>IF($B932="","",IF(AND($B933&gt;Dashboard!$C$54,$B933&lt;=Dashboard!$C$55,OR($C933="Buy",$C933="Sell",$C933="Dividend",$C933="Return of capital")),MAX(AA$5:AA932)+1,0))</f>
        <v/>
      </c>
      <c r="AB933" s="79" t="str">
        <f>if($B933="","",if($L933=Dashboard!$C$3,"n/a","Currency:"&amp;$L933&amp;Dashboard!$C$3))</f>
        <v/>
      </c>
      <c r="AC933" s="88" t="str">
        <f t="shared" si="13"/>
        <v/>
      </c>
      <c r="AD933" s="89">
        <f t="shared" si="14"/>
        <v>0</v>
      </c>
      <c r="AE933" s="90">
        <f t="shared" si="15"/>
        <v>0</v>
      </c>
    </row>
    <row r="934">
      <c r="A934" s="1"/>
      <c r="B934" s="404"/>
      <c r="C934" s="405"/>
      <c r="D934" s="405"/>
      <c r="E934" s="405"/>
      <c r="F934" s="406"/>
      <c r="G934" s="44">
        <f t="shared" si="1"/>
        <v>0</v>
      </c>
      <c r="H934" s="93"/>
      <c r="I934" s="92"/>
      <c r="J934" s="95"/>
      <c r="K934" s="1"/>
      <c r="L934" s="50" t="str">
        <f t="array" ref="L934">if($B934="","",index(Setup!$C$52:$C$201,match($D934,Setup!$B$52:$B$201,0),0))</f>
        <v/>
      </c>
      <c r="M934" s="52" t="str">
        <f t="shared" si="2"/>
        <v/>
      </c>
      <c r="N934" s="58">
        <f t="shared" si="3"/>
        <v>0</v>
      </c>
      <c r="O934" s="64" t="str">
        <f t="shared" si="4"/>
        <v/>
      </c>
      <c r="P934" s="64">
        <f t="shared" si="5"/>
        <v>0</v>
      </c>
      <c r="Q934" s="64">
        <f t="shared" si="6"/>
        <v>0</v>
      </c>
      <c r="R934" s="68">
        <f t="shared" si="7"/>
        <v>0</v>
      </c>
      <c r="S934" s="68">
        <f t="shared" si="8"/>
        <v>0</v>
      </c>
      <c r="T934" s="71" t="str">
        <f t="shared" si="9"/>
        <v/>
      </c>
      <c r="U934" s="79" t="str">
        <f t="array" ref="U934">IF($B934="","",IF(INDEX('Your Portfolio Holdings'!$BW$7:$BW$156,match($D934,'Your Portfolio Holdings'!$B$7:$B$156,0),0)&gt;0,PRODUCT(IF(($D$5:$D$2004=$D934)*($C$5:$C$2004="Split")*($B$5:$B$2004&lt;=Dashboard!$C$2)*($B$5:$B$2004&gt;$B934),$J$5:$J$2004,1)),1))</f>
        <v/>
      </c>
      <c r="V934" s="79">
        <f t="shared" si="10"/>
        <v>0</v>
      </c>
      <c r="W934" s="79" t="str">
        <f t="array" ref="W934">IF($B934="","",IF(INDEX('Your Portfolio Holdings'!$BW$7:$BW$156,match($D934,'Your Portfolio Holdings'!$B$7:$B$156,0),0)&gt;0,PRODUCT(IF(($D$5:$D$2004=$D934)*($C$5:$C$2004="Split")*($B$5:$B$2004&lt;=Dashboard!$C$54)*($B$5:$B$2004&gt;$B934),$J$5:$J$2004,1)),1))</f>
        <v/>
      </c>
      <c r="X934" s="79">
        <f t="shared" si="11"/>
        <v>0</v>
      </c>
      <c r="Y934" s="79" t="str">
        <f t="array" ref="Y934">IF($B934="","",IF(INDEX('Your Portfolio Holdings'!$BW$7:$BW$156,match($D934,'Your Portfolio Holdings'!$B$7:$B$156,0),0)&gt;0,PRODUCT(IF(($D$5:$D$2004=$D934)*($C$5:$C$2004="Split")*($B$5:$B$2004&lt;=Dashboard!$C$55)*($B$5:$B$2004&gt;$B934),$J$5:$J$2004,1)),1))</f>
        <v/>
      </c>
      <c r="Z934" s="79">
        <f t="shared" si="12"/>
        <v>0</v>
      </c>
      <c r="AA934" s="79" t="str">
        <f>IF($B933="","",IF(AND($B934&gt;Dashboard!$C$54,$B934&lt;=Dashboard!$C$55,OR($C934="Buy",$C934="Sell",$C934="Dividend",$C934="Return of capital")),MAX(AA$5:AA933)+1,0))</f>
        <v/>
      </c>
      <c r="AB934" s="79" t="str">
        <f>if($B934="","",if($L934=Dashboard!$C$3,"n/a","Currency:"&amp;$L934&amp;Dashboard!$C$3))</f>
        <v/>
      </c>
      <c r="AC934" s="88" t="str">
        <f t="shared" si="13"/>
        <v/>
      </c>
      <c r="AD934" s="89">
        <f t="shared" si="14"/>
        <v>0</v>
      </c>
      <c r="AE934" s="90">
        <f t="shared" si="15"/>
        <v>0</v>
      </c>
    </row>
    <row r="935">
      <c r="A935" s="1"/>
      <c r="B935" s="404"/>
      <c r="C935" s="405"/>
      <c r="D935" s="405"/>
      <c r="E935" s="405"/>
      <c r="F935" s="406"/>
      <c r="G935" s="44">
        <f t="shared" si="1"/>
        <v>0</v>
      </c>
      <c r="H935" s="93"/>
      <c r="I935" s="92"/>
      <c r="J935" s="95"/>
      <c r="K935" s="1"/>
      <c r="L935" s="50" t="str">
        <f t="array" ref="L935">if($B935="","",index(Setup!$C$52:$C$201,match($D935,Setup!$B$52:$B$201,0),0))</f>
        <v/>
      </c>
      <c r="M935" s="52" t="str">
        <f t="shared" si="2"/>
        <v/>
      </c>
      <c r="N935" s="58">
        <f t="shared" si="3"/>
        <v>0</v>
      </c>
      <c r="O935" s="64" t="str">
        <f t="shared" si="4"/>
        <v/>
      </c>
      <c r="P935" s="64">
        <f t="shared" si="5"/>
        <v>0</v>
      </c>
      <c r="Q935" s="64">
        <f t="shared" si="6"/>
        <v>0</v>
      </c>
      <c r="R935" s="68">
        <f t="shared" si="7"/>
        <v>0</v>
      </c>
      <c r="S935" s="68">
        <f t="shared" si="8"/>
        <v>0</v>
      </c>
      <c r="T935" s="71" t="str">
        <f t="shared" si="9"/>
        <v/>
      </c>
      <c r="U935" s="79" t="str">
        <f t="array" ref="U935">IF($B935="","",IF(INDEX('Your Portfolio Holdings'!$BW$7:$BW$156,match($D935,'Your Portfolio Holdings'!$B$7:$B$156,0),0)&gt;0,PRODUCT(IF(($D$5:$D$2004=$D935)*($C$5:$C$2004="Split")*($B$5:$B$2004&lt;=Dashboard!$C$2)*($B$5:$B$2004&gt;$B935),$J$5:$J$2004,1)),1))</f>
        <v/>
      </c>
      <c r="V935" s="79">
        <f t="shared" si="10"/>
        <v>0</v>
      </c>
      <c r="W935" s="79" t="str">
        <f t="array" ref="W935">IF($B935="","",IF(INDEX('Your Portfolio Holdings'!$BW$7:$BW$156,match($D935,'Your Portfolio Holdings'!$B$7:$B$156,0),0)&gt;0,PRODUCT(IF(($D$5:$D$2004=$D935)*($C$5:$C$2004="Split")*($B$5:$B$2004&lt;=Dashboard!$C$54)*($B$5:$B$2004&gt;$B935),$J$5:$J$2004,1)),1))</f>
        <v/>
      </c>
      <c r="X935" s="79">
        <f t="shared" si="11"/>
        <v>0</v>
      </c>
      <c r="Y935" s="79" t="str">
        <f t="array" ref="Y935">IF($B935="","",IF(INDEX('Your Portfolio Holdings'!$BW$7:$BW$156,match($D935,'Your Portfolio Holdings'!$B$7:$B$156,0),0)&gt;0,PRODUCT(IF(($D$5:$D$2004=$D935)*($C$5:$C$2004="Split")*($B$5:$B$2004&lt;=Dashboard!$C$55)*($B$5:$B$2004&gt;$B935),$J$5:$J$2004,1)),1))</f>
        <v/>
      </c>
      <c r="Z935" s="79">
        <f t="shared" si="12"/>
        <v>0</v>
      </c>
      <c r="AA935" s="79" t="str">
        <f>IF($B934="","",IF(AND($B935&gt;Dashboard!$C$54,$B935&lt;=Dashboard!$C$55,OR($C935="Buy",$C935="Sell",$C935="Dividend",$C935="Return of capital")),MAX(AA$5:AA934)+1,0))</f>
        <v/>
      </c>
      <c r="AB935" s="79" t="str">
        <f>if($B935="","",if($L935=Dashboard!$C$3,"n/a","Currency:"&amp;$L935&amp;Dashboard!$C$3))</f>
        <v/>
      </c>
      <c r="AC935" s="88" t="str">
        <f t="shared" si="13"/>
        <v/>
      </c>
      <c r="AD935" s="89">
        <f t="shared" si="14"/>
        <v>0</v>
      </c>
      <c r="AE935" s="90">
        <f t="shared" si="15"/>
        <v>0</v>
      </c>
    </row>
    <row r="936">
      <c r="A936" s="1"/>
      <c r="B936" s="404"/>
      <c r="C936" s="405"/>
      <c r="D936" s="405"/>
      <c r="E936" s="405"/>
      <c r="F936" s="406"/>
      <c r="G936" s="44">
        <f t="shared" si="1"/>
        <v>0</v>
      </c>
      <c r="H936" s="93"/>
      <c r="I936" s="92"/>
      <c r="J936" s="95"/>
      <c r="K936" s="1"/>
      <c r="L936" s="50" t="str">
        <f t="array" ref="L936">if($B936="","",index(Setup!$C$52:$C$201,match($D936,Setup!$B$52:$B$201,0),0))</f>
        <v/>
      </c>
      <c r="M936" s="52" t="str">
        <f t="shared" si="2"/>
        <v/>
      </c>
      <c r="N936" s="58">
        <f t="shared" si="3"/>
        <v>0</v>
      </c>
      <c r="O936" s="64" t="str">
        <f t="shared" si="4"/>
        <v/>
      </c>
      <c r="P936" s="64">
        <f t="shared" si="5"/>
        <v>0</v>
      </c>
      <c r="Q936" s="64">
        <f t="shared" si="6"/>
        <v>0</v>
      </c>
      <c r="R936" s="68">
        <f t="shared" si="7"/>
        <v>0</v>
      </c>
      <c r="S936" s="68">
        <f t="shared" si="8"/>
        <v>0</v>
      </c>
      <c r="T936" s="71" t="str">
        <f t="shared" si="9"/>
        <v/>
      </c>
      <c r="U936" s="79" t="str">
        <f t="array" ref="U936">IF($B936="","",IF(INDEX('Your Portfolio Holdings'!$BW$7:$BW$156,match($D936,'Your Portfolio Holdings'!$B$7:$B$156,0),0)&gt;0,PRODUCT(IF(($D$5:$D$2004=$D936)*($C$5:$C$2004="Split")*($B$5:$B$2004&lt;=Dashboard!$C$2)*($B$5:$B$2004&gt;$B936),$J$5:$J$2004,1)),1))</f>
        <v/>
      </c>
      <c r="V936" s="79">
        <f t="shared" si="10"/>
        <v>0</v>
      </c>
      <c r="W936" s="79" t="str">
        <f t="array" ref="W936">IF($B936="","",IF(INDEX('Your Portfolio Holdings'!$BW$7:$BW$156,match($D936,'Your Portfolio Holdings'!$B$7:$B$156,0),0)&gt;0,PRODUCT(IF(($D$5:$D$2004=$D936)*($C$5:$C$2004="Split")*($B$5:$B$2004&lt;=Dashboard!$C$54)*($B$5:$B$2004&gt;$B936),$J$5:$J$2004,1)),1))</f>
        <v/>
      </c>
      <c r="X936" s="79">
        <f t="shared" si="11"/>
        <v>0</v>
      </c>
      <c r="Y936" s="79" t="str">
        <f t="array" ref="Y936">IF($B936="","",IF(INDEX('Your Portfolio Holdings'!$BW$7:$BW$156,match($D936,'Your Portfolio Holdings'!$B$7:$B$156,0),0)&gt;0,PRODUCT(IF(($D$5:$D$2004=$D936)*($C$5:$C$2004="Split")*($B$5:$B$2004&lt;=Dashboard!$C$55)*($B$5:$B$2004&gt;$B936),$J$5:$J$2004,1)),1))</f>
        <v/>
      </c>
      <c r="Z936" s="79">
        <f t="shared" si="12"/>
        <v>0</v>
      </c>
      <c r="AA936" s="79" t="str">
        <f>IF($B935="","",IF(AND($B936&gt;Dashboard!$C$54,$B936&lt;=Dashboard!$C$55,OR($C936="Buy",$C936="Sell",$C936="Dividend",$C936="Return of capital")),MAX(AA$5:AA935)+1,0))</f>
        <v/>
      </c>
      <c r="AB936" s="79" t="str">
        <f>if($B936="","",if($L936=Dashboard!$C$3,"n/a","Currency:"&amp;$L936&amp;Dashboard!$C$3))</f>
        <v/>
      </c>
      <c r="AC936" s="88" t="str">
        <f t="shared" si="13"/>
        <v/>
      </c>
      <c r="AD936" s="89">
        <f t="shared" si="14"/>
        <v>0</v>
      </c>
      <c r="AE936" s="90">
        <f t="shared" si="15"/>
        <v>0</v>
      </c>
    </row>
    <row r="937">
      <c r="A937" s="1"/>
      <c r="B937" s="404"/>
      <c r="C937" s="405"/>
      <c r="D937" s="405"/>
      <c r="E937" s="405"/>
      <c r="F937" s="406"/>
      <c r="G937" s="44">
        <f t="shared" si="1"/>
        <v>0</v>
      </c>
      <c r="H937" s="93"/>
      <c r="I937" s="92"/>
      <c r="J937" s="95"/>
      <c r="K937" s="1"/>
      <c r="L937" s="50" t="str">
        <f t="array" ref="L937">if($B937="","",index(Setup!$C$52:$C$201,match($D937,Setup!$B$52:$B$201,0),0))</f>
        <v/>
      </c>
      <c r="M937" s="52" t="str">
        <f t="shared" si="2"/>
        <v/>
      </c>
      <c r="N937" s="58">
        <f t="shared" si="3"/>
        <v>0</v>
      </c>
      <c r="O937" s="64" t="str">
        <f t="shared" si="4"/>
        <v/>
      </c>
      <c r="P937" s="64">
        <f t="shared" si="5"/>
        <v>0</v>
      </c>
      <c r="Q937" s="64">
        <f t="shared" si="6"/>
        <v>0</v>
      </c>
      <c r="R937" s="68">
        <f t="shared" si="7"/>
        <v>0</v>
      </c>
      <c r="S937" s="68">
        <f t="shared" si="8"/>
        <v>0</v>
      </c>
      <c r="T937" s="71" t="str">
        <f t="shared" si="9"/>
        <v/>
      </c>
      <c r="U937" s="79" t="str">
        <f t="array" ref="U937">IF($B937="","",IF(INDEX('Your Portfolio Holdings'!$BW$7:$BW$156,match($D937,'Your Portfolio Holdings'!$B$7:$B$156,0),0)&gt;0,PRODUCT(IF(($D$5:$D$2004=$D937)*($C$5:$C$2004="Split")*($B$5:$B$2004&lt;=Dashboard!$C$2)*($B$5:$B$2004&gt;$B937),$J$5:$J$2004,1)),1))</f>
        <v/>
      </c>
      <c r="V937" s="79">
        <f t="shared" si="10"/>
        <v>0</v>
      </c>
      <c r="W937" s="79" t="str">
        <f t="array" ref="W937">IF($B937="","",IF(INDEX('Your Portfolio Holdings'!$BW$7:$BW$156,match($D937,'Your Portfolio Holdings'!$B$7:$B$156,0),0)&gt;0,PRODUCT(IF(($D$5:$D$2004=$D937)*($C$5:$C$2004="Split")*($B$5:$B$2004&lt;=Dashboard!$C$54)*($B$5:$B$2004&gt;$B937),$J$5:$J$2004,1)),1))</f>
        <v/>
      </c>
      <c r="X937" s="79">
        <f t="shared" si="11"/>
        <v>0</v>
      </c>
      <c r="Y937" s="79" t="str">
        <f t="array" ref="Y937">IF($B937="","",IF(INDEX('Your Portfolio Holdings'!$BW$7:$BW$156,match($D937,'Your Portfolio Holdings'!$B$7:$B$156,0),0)&gt;0,PRODUCT(IF(($D$5:$D$2004=$D937)*($C$5:$C$2004="Split")*($B$5:$B$2004&lt;=Dashboard!$C$55)*($B$5:$B$2004&gt;$B937),$J$5:$J$2004,1)),1))</f>
        <v/>
      </c>
      <c r="Z937" s="79">
        <f t="shared" si="12"/>
        <v>0</v>
      </c>
      <c r="AA937" s="79" t="str">
        <f>IF($B936="","",IF(AND($B937&gt;Dashboard!$C$54,$B937&lt;=Dashboard!$C$55,OR($C937="Buy",$C937="Sell",$C937="Dividend",$C937="Return of capital")),MAX(AA$5:AA936)+1,0))</f>
        <v/>
      </c>
      <c r="AB937" s="79" t="str">
        <f>if($B937="","",if($L937=Dashboard!$C$3,"n/a","Currency:"&amp;$L937&amp;Dashboard!$C$3))</f>
        <v/>
      </c>
      <c r="AC937" s="88" t="str">
        <f t="shared" si="13"/>
        <v/>
      </c>
      <c r="AD937" s="89">
        <f t="shared" si="14"/>
        <v>0</v>
      </c>
      <c r="AE937" s="90">
        <f t="shared" si="15"/>
        <v>0</v>
      </c>
    </row>
    <row r="938">
      <c r="A938" s="1"/>
      <c r="B938" s="404"/>
      <c r="C938" s="405"/>
      <c r="D938" s="405"/>
      <c r="E938" s="405"/>
      <c r="F938" s="406"/>
      <c r="G938" s="44">
        <f t="shared" si="1"/>
        <v>0</v>
      </c>
      <c r="H938" s="93"/>
      <c r="I938" s="92"/>
      <c r="J938" s="95"/>
      <c r="K938" s="1"/>
      <c r="L938" s="50" t="str">
        <f t="array" ref="L938">if($B938="","",index(Setup!$C$52:$C$201,match($D938,Setup!$B$52:$B$201,0),0))</f>
        <v/>
      </c>
      <c r="M938" s="52" t="str">
        <f t="shared" si="2"/>
        <v/>
      </c>
      <c r="N938" s="58">
        <f t="shared" si="3"/>
        <v>0</v>
      </c>
      <c r="O938" s="64" t="str">
        <f t="shared" si="4"/>
        <v/>
      </c>
      <c r="P938" s="64">
        <f t="shared" si="5"/>
        <v>0</v>
      </c>
      <c r="Q938" s="64">
        <f t="shared" si="6"/>
        <v>0</v>
      </c>
      <c r="R938" s="68">
        <f t="shared" si="7"/>
        <v>0</v>
      </c>
      <c r="S938" s="68">
        <f t="shared" si="8"/>
        <v>0</v>
      </c>
      <c r="T938" s="71" t="str">
        <f t="shared" si="9"/>
        <v/>
      </c>
      <c r="U938" s="79" t="str">
        <f t="array" ref="U938">IF($B938="","",IF(INDEX('Your Portfolio Holdings'!$BW$7:$BW$156,match($D938,'Your Portfolio Holdings'!$B$7:$B$156,0),0)&gt;0,PRODUCT(IF(($D$5:$D$2004=$D938)*($C$5:$C$2004="Split")*($B$5:$B$2004&lt;=Dashboard!$C$2)*($B$5:$B$2004&gt;$B938),$J$5:$J$2004,1)),1))</f>
        <v/>
      </c>
      <c r="V938" s="79">
        <f t="shared" si="10"/>
        <v>0</v>
      </c>
      <c r="W938" s="79" t="str">
        <f t="array" ref="W938">IF($B938="","",IF(INDEX('Your Portfolio Holdings'!$BW$7:$BW$156,match($D938,'Your Portfolio Holdings'!$B$7:$B$156,0),0)&gt;0,PRODUCT(IF(($D$5:$D$2004=$D938)*($C$5:$C$2004="Split")*($B$5:$B$2004&lt;=Dashboard!$C$54)*($B$5:$B$2004&gt;$B938),$J$5:$J$2004,1)),1))</f>
        <v/>
      </c>
      <c r="X938" s="79">
        <f t="shared" si="11"/>
        <v>0</v>
      </c>
      <c r="Y938" s="79" t="str">
        <f t="array" ref="Y938">IF($B938="","",IF(INDEX('Your Portfolio Holdings'!$BW$7:$BW$156,match($D938,'Your Portfolio Holdings'!$B$7:$B$156,0),0)&gt;0,PRODUCT(IF(($D$5:$D$2004=$D938)*($C$5:$C$2004="Split")*($B$5:$B$2004&lt;=Dashboard!$C$55)*($B$5:$B$2004&gt;$B938),$J$5:$J$2004,1)),1))</f>
        <v/>
      </c>
      <c r="Z938" s="79">
        <f t="shared" si="12"/>
        <v>0</v>
      </c>
      <c r="AA938" s="79" t="str">
        <f>IF($B937="","",IF(AND($B938&gt;Dashboard!$C$54,$B938&lt;=Dashboard!$C$55,OR($C938="Buy",$C938="Sell",$C938="Dividend",$C938="Return of capital")),MAX(AA$5:AA937)+1,0))</f>
        <v/>
      </c>
      <c r="AB938" s="79" t="str">
        <f>if($B938="","",if($L938=Dashboard!$C$3,"n/a","Currency:"&amp;$L938&amp;Dashboard!$C$3))</f>
        <v/>
      </c>
      <c r="AC938" s="88" t="str">
        <f t="shared" si="13"/>
        <v/>
      </c>
      <c r="AD938" s="89">
        <f t="shared" si="14"/>
        <v>0</v>
      </c>
      <c r="AE938" s="90">
        <f t="shared" si="15"/>
        <v>0</v>
      </c>
    </row>
    <row r="939">
      <c r="A939" s="1"/>
      <c r="B939" s="404"/>
      <c r="C939" s="405"/>
      <c r="D939" s="405"/>
      <c r="E939" s="405"/>
      <c r="F939" s="406"/>
      <c r="G939" s="44">
        <f t="shared" si="1"/>
        <v>0</v>
      </c>
      <c r="H939" s="93"/>
      <c r="I939" s="92"/>
      <c r="J939" s="95"/>
      <c r="K939" s="1"/>
      <c r="L939" s="50" t="str">
        <f t="array" ref="L939">if($B939="","",index(Setup!$C$52:$C$201,match($D939,Setup!$B$52:$B$201,0),0))</f>
        <v/>
      </c>
      <c r="M939" s="52" t="str">
        <f t="shared" si="2"/>
        <v/>
      </c>
      <c r="N939" s="58">
        <f t="shared" si="3"/>
        <v>0</v>
      </c>
      <c r="O939" s="64" t="str">
        <f t="shared" si="4"/>
        <v/>
      </c>
      <c r="P939" s="64">
        <f t="shared" si="5"/>
        <v>0</v>
      </c>
      <c r="Q939" s="64">
        <f t="shared" si="6"/>
        <v>0</v>
      </c>
      <c r="R939" s="68">
        <f t="shared" si="7"/>
        <v>0</v>
      </c>
      <c r="S939" s="68">
        <f t="shared" si="8"/>
        <v>0</v>
      </c>
      <c r="T939" s="71" t="str">
        <f t="shared" si="9"/>
        <v/>
      </c>
      <c r="U939" s="79" t="str">
        <f t="array" ref="U939">IF($B939="","",IF(INDEX('Your Portfolio Holdings'!$BW$7:$BW$156,match($D939,'Your Portfolio Holdings'!$B$7:$B$156,0),0)&gt;0,PRODUCT(IF(($D$5:$D$2004=$D939)*($C$5:$C$2004="Split")*($B$5:$B$2004&lt;=Dashboard!$C$2)*($B$5:$B$2004&gt;$B939),$J$5:$J$2004,1)),1))</f>
        <v/>
      </c>
      <c r="V939" s="79">
        <f t="shared" si="10"/>
        <v>0</v>
      </c>
      <c r="W939" s="79" t="str">
        <f t="array" ref="W939">IF($B939="","",IF(INDEX('Your Portfolio Holdings'!$BW$7:$BW$156,match($D939,'Your Portfolio Holdings'!$B$7:$B$156,0),0)&gt;0,PRODUCT(IF(($D$5:$D$2004=$D939)*($C$5:$C$2004="Split")*($B$5:$B$2004&lt;=Dashboard!$C$54)*($B$5:$B$2004&gt;$B939),$J$5:$J$2004,1)),1))</f>
        <v/>
      </c>
      <c r="X939" s="79">
        <f t="shared" si="11"/>
        <v>0</v>
      </c>
      <c r="Y939" s="79" t="str">
        <f t="array" ref="Y939">IF($B939="","",IF(INDEX('Your Portfolio Holdings'!$BW$7:$BW$156,match($D939,'Your Portfolio Holdings'!$B$7:$B$156,0),0)&gt;0,PRODUCT(IF(($D$5:$D$2004=$D939)*($C$5:$C$2004="Split")*($B$5:$B$2004&lt;=Dashboard!$C$55)*($B$5:$B$2004&gt;$B939),$J$5:$J$2004,1)),1))</f>
        <v/>
      </c>
      <c r="Z939" s="79">
        <f t="shared" si="12"/>
        <v>0</v>
      </c>
      <c r="AA939" s="79" t="str">
        <f>IF($B938="","",IF(AND($B939&gt;Dashboard!$C$54,$B939&lt;=Dashboard!$C$55,OR($C939="Buy",$C939="Sell",$C939="Dividend",$C939="Return of capital")),MAX(AA$5:AA938)+1,0))</f>
        <v/>
      </c>
      <c r="AB939" s="79" t="str">
        <f>if($B939="","",if($L939=Dashboard!$C$3,"n/a","Currency:"&amp;$L939&amp;Dashboard!$C$3))</f>
        <v/>
      </c>
      <c r="AC939" s="88" t="str">
        <f t="shared" si="13"/>
        <v/>
      </c>
      <c r="AD939" s="89">
        <f t="shared" si="14"/>
        <v>0</v>
      </c>
      <c r="AE939" s="90">
        <f t="shared" si="15"/>
        <v>0</v>
      </c>
    </row>
    <row r="940">
      <c r="A940" s="1"/>
      <c r="B940" s="404"/>
      <c r="C940" s="405"/>
      <c r="D940" s="405"/>
      <c r="E940" s="405"/>
      <c r="F940" s="406"/>
      <c r="G940" s="44">
        <f t="shared" si="1"/>
        <v>0</v>
      </c>
      <c r="H940" s="93"/>
      <c r="I940" s="92"/>
      <c r="J940" s="95"/>
      <c r="K940" s="1"/>
      <c r="L940" s="50" t="str">
        <f t="array" ref="L940">if($B940="","",index(Setup!$C$52:$C$201,match($D940,Setup!$B$52:$B$201,0),0))</f>
        <v/>
      </c>
      <c r="M940" s="52" t="str">
        <f t="shared" si="2"/>
        <v/>
      </c>
      <c r="N940" s="58">
        <f t="shared" si="3"/>
        <v>0</v>
      </c>
      <c r="O940" s="64" t="str">
        <f t="shared" si="4"/>
        <v/>
      </c>
      <c r="P940" s="64">
        <f t="shared" si="5"/>
        <v>0</v>
      </c>
      <c r="Q940" s="64">
        <f t="shared" si="6"/>
        <v>0</v>
      </c>
      <c r="R940" s="68">
        <f t="shared" si="7"/>
        <v>0</v>
      </c>
      <c r="S940" s="68">
        <f t="shared" si="8"/>
        <v>0</v>
      </c>
      <c r="T940" s="71" t="str">
        <f t="shared" si="9"/>
        <v/>
      </c>
      <c r="U940" s="79" t="str">
        <f t="array" ref="U940">IF($B940="","",IF(INDEX('Your Portfolio Holdings'!$BW$7:$BW$156,match($D940,'Your Portfolio Holdings'!$B$7:$B$156,0),0)&gt;0,PRODUCT(IF(($D$5:$D$2004=$D940)*($C$5:$C$2004="Split")*($B$5:$B$2004&lt;=Dashboard!$C$2)*($B$5:$B$2004&gt;$B940),$J$5:$J$2004,1)),1))</f>
        <v/>
      </c>
      <c r="V940" s="79">
        <f t="shared" si="10"/>
        <v>0</v>
      </c>
      <c r="W940" s="79" t="str">
        <f t="array" ref="W940">IF($B940="","",IF(INDEX('Your Portfolio Holdings'!$BW$7:$BW$156,match($D940,'Your Portfolio Holdings'!$B$7:$B$156,0),0)&gt;0,PRODUCT(IF(($D$5:$D$2004=$D940)*($C$5:$C$2004="Split")*($B$5:$B$2004&lt;=Dashboard!$C$54)*($B$5:$B$2004&gt;$B940),$J$5:$J$2004,1)),1))</f>
        <v/>
      </c>
      <c r="X940" s="79">
        <f t="shared" si="11"/>
        <v>0</v>
      </c>
      <c r="Y940" s="79" t="str">
        <f t="array" ref="Y940">IF($B940="","",IF(INDEX('Your Portfolio Holdings'!$BW$7:$BW$156,match($D940,'Your Portfolio Holdings'!$B$7:$B$156,0),0)&gt;0,PRODUCT(IF(($D$5:$D$2004=$D940)*($C$5:$C$2004="Split")*($B$5:$B$2004&lt;=Dashboard!$C$55)*($B$5:$B$2004&gt;$B940),$J$5:$J$2004,1)),1))</f>
        <v/>
      </c>
      <c r="Z940" s="79">
        <f t="shared" si="12"/>
        <v>0</v>
      </c>
      <c r="AA940" s="79" t="str">
        <f>IF($B939="","",IF(AND($B940&gt;Dashboard!$C$54,$B940&lt;=Dashboard!$C$55,OR($C940="Buy",$C940="Sell",$C940="Dividend",$C940="Return of capital")),MAX(AA$5:AA939)+1,0))</f>
        <v/>
      </c>
      <c r="AB940" s="79" t="str">
        <f>if($B940="","",if($L940=Dashboard!$C$3,"n/a","Currency:"&amp;$L940&amp;Dashboard!$C$3))</f>
        <v/>
      </c>
      <c r="AC940" s="88" t="str">
        <f t="shared" si="13"/>
        <v/>
      </c>
      <c r="AD940" s="89">
        <f t="shared" si="14"/>
        <v>0</v>
      </c>
      <c r="AE940" s="90">
        <f t="shared" si="15"/>
        <v>0</v>
      </c>
    </row>
    <row r="941">
      <c r="A941" s="1"/>
      <c r="B941" s="404"/>
      <c r="C941" s="405"/>
      <c r="D941" s="405"/>
      <c r="E941" s="405"/>
      <c r="F941" s="406"/>
      <c r="G941" s="44">
        <f t="shared" si="1"/>
        <v>0</v>
      </c>
      <c r="H941" s="93"/>
      <c r="I941" s="92"/>
      <c r="J941" s="95"/>
      <c r="K941" s="1"/>
      <c r="L941" s="50" t="str">
        <f t="array" ref="L941">if($B941="","",index(Setup!$C$52:$C$201,match($D941,Setup!$B$52:$B$201,0),0))</f>
        <v/>
      </c>
      <c r="M941" s="52" t="str">
        <f t="shared" si="2"/>
        <v/>
      </c>
      <c r="N941" s="58">
        <f t="shared" si="3"/>
        <v>0</v>
      </c>
      <c r="O941" s="64" t="str">
        <f t="shared" si="4"/>
        <v/>
      </c>
      <c r="P941" s="64">
        <f t="shared" si="5"/>
        <v>0</v>
      </c>
      <c r="Q941" s="64">
        <f t="shared" si="6"/>
        <v>0</v>
      </c>
      <c r="R941" s="68">
        <f t="shared" si="7"/>
        <v>0</v>
      </c>
      <c r="S941" s="68">
        <f t="shared" si="8"/>
        <v>0</v>
      </c>
      <c r="T941" s="71" t="str">
        <f t="shared" si="9"/>
        <v/>
      </c>
      <c r="U941" s="79" t="str">
        <f t="array" ref="U941">IF($B941="","",IF(INDEX('Your Portfolio Holdings'!$BW$7:$BW$156,match($D941,'Your Portfolio Holdings'!$B$7:$B$156,0),0)&gt;0,PRODUCT(IF(($D$5:$D$2004=$D941)*($C$5:$C$2004="Split")*($B$5:$B$2004&lt;=Dashboard!$C$2)*($B$5:$B$2004&gt;$B941),$J$5:$J$2004,1)),1))</f>
        <v/>
      </c>
      <c r="V941" s="79">
        <f t="shared" si="10"/>
        <v>0</v>
      </c>
      <c r="W941" s="79" t="str">
        <f t="array" ref="W941">IF($B941="","",IF(INDEX('Your Portfolio Holdings'!$BW$7:$BW$156,match($D941,'Your Portfolio Holdings'!$B$7:$B$156,0),0)&gt;0,PRODUCT(IF(($D$5:$D$2004=$D941)*($C$5:$C$2004="Split")*($B$5:$B$2004&lt;=Dashboard!$C$54)*($B$5:$B$2004&gt;$B941),$J$5:$J$2004,1)),1))</f>
        <v/>
      </c>
      <c r="X941" s="79">
        <f t="shared" si="11"/>
        <v>0</v>
      </c>
      <c r="Y941" s="79" t="str">
        <f t="array" ref="Y941">IF($B941="","",IF(INDEX('Your Portfolio Holdings'!$BW$7:$BW$156,match($D941,'Your Portfolio Holdings'!$B$7:$B$156,0),0)&gt;0,PRODUCT(IF(($D$5:$D$2004=$D941)*($C$5:$C$2004="Split")*($B$5:$B$2004&lt;=Dashboard!$C$55)*($B$5:$B$2004&gt;$B941),$J$5:$J$2004,1)),1))</f>
        <v/>
      </c>
      <c r="Z941" s="79">
        <f t="shared" si="12"/>
        <v>0</v>
      </c>
      <c r="AA941" s="79" t="str">
        <f>IF($B940="","",IF(AND($B941&gt;Dashboard!$C$54,$B941&lt;=Dashboard!$C$55,OR($C941="Buy",$C941="Sell",$C941="Dividend",$C941="Return of capital")),MAX(AA$5:AA940)+1,0))</f>
        <v/>
      </c>
      <c r="AB941" s="79" t="str">
        <f>if($B941="","",if($L941=Dashboard!$C$3,"n/a","Currency:"&amp;$L941&amp;Dashboard!$C$3))</f>
        <v/>
      </c>
      <c r="AC941" s="88" t="str">
        <f t="shared" si="13"/>
        <v/>
      </c>
      <c r="AD941" s="89">
        <f t="shared" si="14"/>
        <v>0</v>
      </c>
      <c r="AE941" s="90">
        <f t="shared" si="15"/>
        <v>0</v>
      </c>
    </row>
    <row r="942">
      <c r="A942" s="1"/>
      <c r="B942" s="404"/>
      <c r="C942" s="405"/>
      <c r="D942" s="405"/>
      <c r="E942" s="405"/>
      <c r="F942" s="406"/>
      <c r="G942" s="44">
        <f t="shared" si="1"/>
        <v>0</v>
      </c>
      <c r="H942" s="93"/>
      <c r="I942" s="92"/>
      <c r="J942" s="95"/>
      <c r="K942" s="1"/>
      <c r="L942" s="50" t="str">
        <f t="array" ref="L942">if($B942="","",index(Setup!$C$52:$C$201,match($D942,Setup!$B$52:$B$201,0),0))</f>
        <v/>
      </c>
      <c r="M942" s="52" t="str">
        <f t="shared" si="2"/>
        <v/>
      </c>
      <c r="N942" s="58">
        <f t="shared" si="3"/>
        <v>0</v>
      </c>
      <c r="O942" s="64" t="str">
        <f t="shared" si="4"/>
        <v/>
      </c>
      <c r="P942" s="64">
        <f t="shared" si="5"/>
        <v>0</v>
      </c>
      <c r="Q942" s="64">
        <f t="shared" si="6"/>
        <v>0</v>
      </c>
      <c r="R942" s="68">
        <f t="shared" si="7"/>
        <v>0</v>
      </c>
      <c r="S942" s="68">
        <f t="shared" si="8"/>
        <v>0</v>
      </c>
      <c r="T942" s="71" t="str">
        <f t="shared" si="9"/>
        <v/>
      </c>
      <c r="U942" s="79" t="str">
        <f t="array" ref="U942">IF($B942="","",IF(INDEX('Your Portfolio Holdings'!$BW$7:$BW$156,match($D942,'Your Portfolio Holdings'!$B$7:$B$156,0),0)&gt;0,PRODUCT(IF(($D$5:$D$2004=$D942)*($C$5:$C$2004="Split")*($B$5:$B$2004&lt;=Dashboard!$C$2)*($B$5:$B$2004&gt;$B942),$J$5:$J$2004,1)),1))</f>
        <v/>
      </c>
      <c r="V942" s="79">
        <f t="shared" si="10"/>
        <v>0</v>
      </c>
      <c r="W942" s="79" t="str">
        <f t="array" ref="W942">IF($B942="","",IF(INDEX('Your Portfolio Holdings'!$BW$7:$BW$156,match($D942,'Your Portfolio Holdings'!$B$7:$B$156,0),0)&gt;0,PRODUCT(IF(($D$5:$D$2004=$D942)*($C$5:$C$2004="Split")*($B$5:$B$2004&lt;=Dashboard!$C$54)*($B$5:$B$2004&gt;$B942),$J$5:$J$2004,1)),1))</f>
        <v/>
      </c>
      <c r="X942" s="79">
        <f t="shared" si="11"/>
        <v>0</v>
      </c>
      <c r="Y942" s="79" t="str">
        <f t="array" ref="Y942">IF($B942="","",IF(INDEX('Your Portfolio Holdings'!$BW$7:$BW$156,match($D942,'Your Portfolio Holdings'!$B$7:$B$156,0),0)&gt;0,PRODUCT(IF(($D$5:$D$2004=$D942)*($C$5:$C$2004="Split")*($B$5:$B$2004&lt;=Dashboard!$C$55)*($B$5:$B$2004&gt;$B942),$J$5:$J$2004,1)),1))</f>
        <v/>
      </c>
      <c r="Z942" s="79">
        <f t="shared" si="12"/>
        <v>0</v>
      </c>
      <c r="AA942" s="79" t="str">
        <f>IF($B941="","",IF(AND($B942&gt;Dashboard!$C$54,$B942&lt;=Dashboard!$C$55,OR($C942="Buy",$C942="Sell",$C942="Dividend",$C942="Return of capital")),MAX(AA$5:AA941)+1,0))</f>
        <v/>
      </c>
      <c r="AB942" s="79" t="str">
        <f>if($B942="","",if($L942=Dashboard!$C$3,"n/a","Currency:"&amp;$L942&amp;Dashboard!$C$3))</f>
        <v/>
      </c>
      <c r="AC942" s="88" t="str">
        <f t="shared" si="13"/>
        <v/>
      </c>
      <c r="AD942" s="89">
        <f t="shared" si="14"/>
        <v>0</v>
      </c>
      <c r="AE942" s="90">
        <f t="shared" si="15"/>
        <v>0</v>
      </c>
    </row>
    <row r="943">
      <c r="A943" s="1"/>
      <c r="B943" s="404"/>
      <c r="C943" s="405"/>
      <c r="D943" s="405"/>
      <c r="E943" s="405"/>
      <c r="F943" s="406"/>
      <c r="G943" s="44">
        <f t="shared" si="1"/>
        <v>0</v>
      </c>
      <c r="H943" s="93"/>
      <c r="I943" s="92"/>
      <c r="J943" s="95"/>
      <c r="K943" s="1"/>
      <c r="L943" s="50" t="str">
        <f t="array" ref="L943">if($B943="","",index(Setup!$C$52:$C$201,match($D943,Setup!$B$52:$B$201,0),0))</f>
        <v/>
      </c>
      <c r="M943" s="52" t="str">
        <f t="shared" si="2"/>
        <v/>
      </c>
      <c r="N943" s="58">
        <f t="shared" si="3"/>
        <v>0</v>
      </c>
      <c r="O943" s="64" t="str">
        <f t="shared" si="4"/>
        <v/>
      </c>
      <c r="P943" s="64">
        <f t="shared" si="5"/>
        <v>0</v>
      </c>
      <c r="Q943" s="64">
        <f t="shared" si="6"/>
        <v>0</v>
      </c>
      <c r="R943" s="68">
        <f t="shared" si="7"/>
        <v>0</v>
      </c>
      <c r="S943" s="68">
        <f t="shared" si="8"/>
        <v>0</v>
      </c>
      <c r="T943" s="71" t="str">
        <f t="shared" si="9"/>
        <v/>
      </c>
      <c r="U943" s="79" t="str">
        <f t="array" ref="U943">IF($B943="","",IF(INDEX('Your Portfolio Holdings'!$BW$7:$BW$156,match($D943,'Your Portfolio Holdings'!$B$7:$B$156,0),0)&gt;0,PRODUCT(IF(($D$5:$D$2004=$D943)*($C$5:$C$2004="Split")*($B$5:$B$2004&lt;=Dashboard!$C$2)*($B$5:$B$2004&gt;$B943),$J$5:$J$2004,1)),1))</f>
        <v/>
      </c>
      <c r="V943" s="79">
        <f t="shared" si="10"/>
        <v>0</v>
      </c>
      <c r="W943" s="79" t="str">
        <f t="array" ref="W943">IF($B943="","",IF(INDEX('Your Portfolio Holdings'!$BW$7:$BW$156,match($D943,'Your Portfolio Holdings'!$B$7:$B$156,0),0)&gt;0,PRODUCT(IF(($D$5:$D$2004=$D943)*($C$5:$C$2004="Split")*($B$5:$B$2004&lt;=Dashboard!$C$54)*($B$5:$B$2004&gt;$B943),$J$5:$J$2004,1)),1))</f>
        <v/>
      </c>
      <c r="X943" s="79">
        <f t="shared" si="11"/>
        <v>0</v>
      </c>
      <c r="Y943" s="79" t="str">
        <f t="array" ref="Y943">IF($B943="","",IF(INDEX('Your Portfolio Holdings'!$BW$7:$BW$156,match($D943,'Your Portfolio Holdings'!$B$7:$B$156,0),0)&gt;0,PRODUCT(IF(($D$5:$D$2004=$D943)*($C$5:$C$2004="Split")*($B$5:$B$2004&lt;=Dashboard!$C$55)*($B$5:$B$2004&gt;$B943),$J$5:$J$2004,1)),1))</f>
        <v/>
      </c>
      <c r="Z943" s="79">
        <f t="shared" si="12"/>
        <v>0</v>
      </c>
      <c r="AA943" s="79" t="str">
        <f>IF($B942="","",IF(AND($B943&gt;Dashboard!$C$54,$B943&lt;=Dashboard!$C$55,OR($C943="Buy",$C943="Sell",$C943="Dividend",$C943="Return of capital")),MAX(AA$5:AA942)+1,0))</f>
        <v/>
      </c>
      <c r="AB943" s="79" t="str">
        <f>if($B943="","",if($L943=Dashboard!$C$3,"n/a","Currency:"&amp;$L943&amp;Dashboard!$C$3))</f>
        <v/>
      </c>
      <c r="AC943" s="88" t="str">
        <f t="shared" si="13"/>
        <v/>
      </c>
      <c r="AD943" s="89">
        <f t="shared" si="14"/>
        <v>0</v>
      </c>
      <c r="AE943" s="90">
        <f t="shared" si="15"/>
        <v>0</v>
      </c>
    </row>
    <row r="944">
      <c r="A944" s="1"/>
      <c r="B944" s="404"/>
      <c r="C944" s="405"/>
      <c r="D944" s="405"/>
      <c r="E944" s="405"/>
      <c r="F944" s="406"/>
      <c r="G944" s="44">
        <f t="shared" si="1"/>
        <v>0</v>
      </c>
      <c r="H944" s="93"/>
      <c r="I944" s="92"/>
      <c r="J944" s="95"/>
      <c r="K944" s="1"/>
      <c r="L944" s="50" t="str">
        <f t="array" ref="L944">if($B944="","",index(Setup!$C$52:$C$201,match($D944,Setup!$B$52:$B$201,0),0))</f>
        <v/>
      </c>
      <c r="M944" s="52" t="str">
        <f t="shared" si="2"/>
        <v/>
      </c>
      <c r="N944" s="58">
        <f t="shared" si="3"/>
        <v>0</v>
      </c>
      <c r="O944" s="64" t="str">
        <f t="shared" si="4"/>
        <v/>
      </c>
      <c r="P944" s="64">
        <f t="shared" si="5"/>
        <v>0</v>
      </c>
      <c r="Q944" s="64">
        <f t="shared" si="6"/>
        <v>0</v>
      </c>
      <c r="R944" s="68">
        <f t="shared" si="7"/>
        <v>0</v>
      </c>
      <c r="S944" s="68">
        <f t="shared" si="8"/>
        <v>0</v>
      </c>
      <c r="T944" s="71" t="str">
        <f t="shared" si="9"/>
        <v/>
      </c>
      <c r="U944" s="79" t="str">
        <f t="array" ref="U944">IF($B944="","",IF(INDEX('Your Portfolio Holdings'!$BW$7:$BW$156,match($D944,'Your Portfolio Holdings'!$B$7:$B$156,0),0)&gt;0,PRODUCT(IF(($D$5:$D$2004=$D944)*($C$5:$C$2004="Split")*($B$5:$B$2004&lt;=Dashboard!$C$2)*($B$5:$B$2004&gt;$B944),$J$5:$J$2004,1)),1))</f>
        <v/>
      </c>
      <c r="V944" s="79">
        <f t="shared" si="10"/>
        <v>0</v>
      </c>
      <c r="W944" s="79" t="str">
        <f t="array" ref="W944">IF($B944="","",IF(INDEX('Your Portfolio Holdings'!$BW$7:$BW$156,match($D944,'Your Portfolio Holdings'!$B$7:$B$156,0),0)&gt;0,PRODUCT(IF(($D$5:$D$2004=$D944)*($C$5:$C$2004="Split")*($B$5:$B$2004&lt;=Dashboard!$C$54)*($B$5:$B$2004&gt;$B944),$J$5:$J$2004,1)),1))</f>
        <v/>
      </c>
      <c r="X944" s="79">
        <f t="shared" si="11"/>
        <v>0</v>
      </c>
      <c r="Y944" s="79" t="str">
        <f t="array" ref="Y944">IF($B944="","",IF(INDEX('Your Portfolio Holdings'!$BW$7:$BW$156,match($D944,'Your Portfolio Holdings'!$B$7:$B$156,0),0)&gt;0,PRODUCT(IF(($D$5:$D$2004=$D944)*($C$5:$C$2004="Split")*($B$5:$B$2004&lt;=Dashboard!$C$55)*($B$5:$B$2004&gt;$B944),$J$5:$J$2004,1)),1))</f>
        <v/>
      </c>
      <c r="Z944" s="79">
        <f t="shared" si="12"/>
        <v>0</v>
      </c>
      <c r="AA944" s="79" t="str">
        <f>IF($B943="","",IF(AND($B944&gt;Dashboard!$C$54,$B944&lt;=Dashboard!$C$55,OR($C944="Buy",$C944="Sell",$C944="Dividend",$C944="Return of capital")),MAX(AA$5:AA943)+1,0))</f>
        <v/>
      </c>
      <c r="AB944" s="79" t="str">
        <f>if($B944="","",if($L944=Dashboard!$C$3,"n/a","Currency:"&amp;$L944&amp;Dashboard!$C$3))</f>
        <v/>
      </c>
      <c r="AC944" s="88" t="str">
        <f t="shared" si="13"/>
        <v/>
      </c>
      <c r="AD944" s="89">
        <f t="shared" si="14"/>
        <v>0</v>
      </c>
      <c r="AE944" s="90">
        <f t="shared" si="15"/>
        <v>0</v>
      </c>
    </row>
    <row r="945">
      <c r="A945" s="1"/>
      <c r="B945" s="404"/>
      <c r="C945" s="405"/>
      <c r="D945" s="405"/>
      <c r="E945" s="405"/>
      <c r="F945" s="406"/>
      <c r="G945" s="44">
        <f t="shared" si="1"/>
        <v>0</v>
      </c>
      <c r="H945" s="93"/>
      <c r="I945" s="92"/>
      <c r="J945" s="95"/>
      <c r="K945" s="1"/>
      <c r="L945" s="50" t="str">
        <f t="array" ref="L945">if($B945="","",index(Setup!$C$52:$C$201,match($D945,Setup!$B$52:$B$201,0),0))</f>
        <v/>
      </c>
      <c r="M945" s="52" t="str">
        <f t="shared" si="2"/>
        <v/>
      </c>
      <c r="N945" s="58">
        <f t="shared" si="3"/>
        <v>0</v>
      </c>
      <c r="O945" s="64" t="str">
        <f t="shared" si="4"/>
        <v/>
      </c>
      <c r="P945" s="64">
        <f t="shared" si="5"/>
        <v>0</v>
      </c>
      <c r="Q945" s="64">
        <f t="shared" si="6"/>
        <v>0</v>
      </c>
      <c r="R945" s="68">
        <f t="shared" si="7"/>
        <v>0</v>
      </c>
      <c r="S945" s="68">
        <f t="shared" si="8"/>
        <v>0</v>
      </c>
      <c r="T945" s="71" t="str">
        <f t="shared" si="9"/>
        <v/>
      </c>
      <c r="U945" s="79" t="str">
        <f t="array" ref="U945">IF($B945="","",IF(INDEX('Your Portfolio Holdings'!$BW$7:$BW$156,match($D945,'Your Portfolio Holdings'!$B$7:$B$156,0),0)&gt;0,PRODUCT(IF(($D$5:$D$2004=$D945)*($C$5:$C$2004="Split")*($B$5:$B$2004&lt;=Dashboard!$C$2)*($B$5:$B$2004&gt;$B945),$J$5:$J$2004,1)),1))</f>
        <v/>
      </c>
      <c r="V945" s="79">
        <f t="shared" si="10"/>
        <v>0</v>
      </c>
      <c r="W945" s="79" t="str">
        <f t="array" ref="W945">IF($B945="","",IF(INDEX('Your Portfolio Holdings'!$BW$7:$BW$156,match($D945,'Your Portfolio Holdings'!$B$7:$B$156,0),0)&gt;0,PRODUCT(IF(($D$5:$D$2004=$D945)*($C$5:$C$2004="Split")*($B$5:$B$2004&lt;=Dashboard!$C$54)*($B$5:$B$2004&gt;$B945),$J$5:$J$2004,1)),1))</f>
        <v/>
      </c>
      <c r="X945" s="79">
        <f t="shared" si="11"/>
        <v>0</v>
      </c>
      <c r="Y945" s="79" t="str">
        <f t="array" ref="Y945">IF($B945="","",IF(INDEX('Your Portfolio Holdings'!$BW$7:$BW$156,match($D945,'Your Portfolio Holdings'!$B$7:$B$156,0),0)&gt;0,PRODUCT(IF(($D$5:$D$2004=$D945)*($C$5:$C$2004="Split")*($B$5:$B$2004&lt;=Dashboard!$C$55)*($B$5:$B$2004&gt;$B945),$J$5:$J$2004,1)),1))</f>
        <v/>
      </c>
      <c r="Z945" s="79">
        <f t="shared" si="12"/>
        <v>0</v>
      </c>
      <c r="AA945" s="79" t="str">
        <f>IF($B944="","",IF(AND($B945&gt;Dashboard!$C$54,$B945&lt;=Dashboard!$C$55,OR($C945="Buy",$C945="Sell",$C945="Dividend",$C945="Return of capital")),MAX(AA$5:AA944)+1,0))</f>
        <v/>
      </c>
      <c r="AB945" s="79" t="str">
        <f>if($B945="","",if($L945=Dashboard!$C$3,"n/a","Currency:"&amp;$L945&amp;Dashboard!$C$3))</f>
        <v/>
      </c>
      <c r="AC945" s="88" t="str">
        <f t="shared" si="13"/>
        <v/>
      </c>
      <c r="AD945" s="89">
        <f t="shared" si="14"/>
        <v>0</v>
      </c>
      <c r="AE945" s="90">
        <f t="shared" si="15"/>
        <v>0</v>
      </c>
    </row>
    <row r="946">
      <c r="A946" s="1"/>
      <c r="B946" s="404"/>
      <c r="C946" s="405"/>
      <c r="D946" s="405"/>
      <c r="E946" s="405"/>
      <c r="F946" s="406"/>
      <c r="G946" s="44">
        <f t="shared" si="1"/>
        <v>0</v>
      </c>
      <c r="H946" s="93"/>
      <c r="I946" s="92"/>
      <c r="J946" s="95"/>
      <c r="K946" s="1"/>
      <c r="L946" s="50" t="str">
        <f t="array" ref="L946">if($B946="","",index(Setup!$C$52:$C$201,match($D946,Setup!$B$52:$B$201,0),0))</f>
        <v/>
      </c>
      <c r="M946" s="52" t="str">
        <f t="shared" si="2"/>
        <v/>
      </c>
      <c r="N946" s="58">
        <f t="shared" si="3"/>
        <v>0</v>
      </c>
      <c r="O946" s="64" t="str">
        <f t="shared" si="4"/>
        <v/>
      </c>
      <c r="P946" s="64">
        <f t="shared" si="5"/>
        <v>0</v>
      </c>
      <c r="Q946" s="64">
        <f t="shared" si="6"/>
        <v>0</v>
      </c>
      <c r="R946" s="68">
        <f t="shared" si="7"/>
        <v>0</v>
      </c>
      <c r="S946" s="68">
        <f t="shared" si="8"/>
        <v>0</v>
      </c>
      <c r="T946" s="71" t="str">
        <f t="shared" si="9"/>
        <v/>
      </c>
      <c r="U946" s="79" t="str">
        <f t="array" ref="U946">IF($B946="","",IF(INDEX('Your Portfolio Holdings'!$BW$7:$BW$156,match($D946,'Your Portfolio Holdings'!$B$7:$B$156,0),0)&gt;0,PRODUCT(IF(($D$5:$D$2004=$D946)*($C$5:$C$2004="Split")*($B$5:$B$2004&lt;=Dashboard!$C$2)*($B$5:$B$2004&gt;$B946),$J$5:$J$2004,1)),1))</f>
        <v/>
      </c>
      <c r="V946" s="79">
        <f t="shared" si="10"/>
        <v>0</v>
      </c>
      <c r="W946" s="79" t="str">
        <f t="array" ref="W946">IF($B946="","",IF(INDEX('Your Portfolio Holdings'!$BW$7:$BW$156,match($D946,'Your Portfolio Holdings'!$B$7:$B$156,0),0)&gt;0,PRODUCT(IF(($D$5:$D$2004=$D946)*($C$5:$C$2004="Split")*($B$5:$B$2004&lt;=Dashboard!$C$54)*($B$5:$B$2004&gt;$B946),$J$5:$J$2004,1)),1))</f>
        <v/>
      </c>
      <c r="X946" s="79">
        <f t="shared" si="11"/>
        <v>0</v>
      </c>
      <c r="Y946" s="79" t="str">
        <f t="array" ref="Y946">IF($B946="","",IF(INDEX('Your Portfolio Holdings'!$BW$7:$BW$156,match($D946,'Your Portfolio Holdings'!$B$7:$B$156,0),0)&gt;0,PRODUCT(IF(($D$5:$D$2004=$D946)*($C$5:$C$2004="Split")*($B$5:$B$2004&lt;=Dashboard!$C$55)*($B$5:$B$2004&gt;$B946),$J$5:$J$2004,1)),1))</f>
        <v/>
      </c>
      <c r="Z946" s="79">
        <f t="shared" si="12"/>
        <v>0</v>
      </c>
      <c r="AA946" s="79" t="str">
        <f>IF($B945="","",IF(AND($B946&gt;Dashboard!$C$54,$B946&lt;=Dashboard!$C$55,OR($C946="Buy",$C946="Sell",$C946="Dividend",$C946="Return of capital")),MAX(AA$5:AA945)+1,0))</f>
        <v/>
      </c>
      <c r="AB946" s="79" t="str">
        <f>if($B946="","",if($L946=Dashboard!$C$3,"n/a","Currency:"&amp;$L946&amp;Dashboard!$C$3))</f>
        <v/>
      </c>
      <c r="AC946" s="88" t="str">
        <f t="shared" si="13"/>
        <v/>
      </c>
      <c r="AD946" s="89">
        <f t="shared" si="14"/>
        <v>0</v>
      </c>
      <c r="AE946" s="90">
        <f t="shared" si="15"/>
        <v>0</v>
      </c>
    </row>
    <row r="947">
      <c r="A947" s="1"/>
      <c r="B947" s="404"/>
      <c r="C947" s="405"/>
      <c r="D947" s="405"/>
      <c r="E947" s="405"/>
      <c r="F947" s="406"/>
      <c r="G947" s="44">
        <f t="shared" si="1"/>
        <v>0</v>
      </c>
      <c r="H947" s="93"/>
      <c r="I947" s="92"/>
      <c r="J947" s="95"/>
      <c r="K947" s="1"/>
      <c r="L947" s="50" t="str">
        <f t="array" ref="L947">if($B947="","",index(Setup!$C$52:$C$201,match($D947,Setup!$B$52:$B$201,0),0))</f>
        <v/>
      </c>
      <c r="M947" s="52" t="str">
        <f t="shared" si="2"/>
        <v/>
      </c>
      <c r="N947" s="58">
        <f t="shared" si="3"/>
        <v>0</v>
      </c>
      <c r="O947" s="64" t="str">
        <f t="shared" si="4"/>
        <v/>
      </c>
      <c r="P947" s="64">
        <f t="shared" si="5"/>
        <v>0</v>
      </c>
      <c r="Q947" s="64">
        <f t="shared" si="6"/>
        <v>0</v>
      </c>
      <c r="R947" s="68">
        <f t="shared" si="7"/>
        <v>0</v>
      </c>
      <c r="S947" s="68">
        <f t="shared" si="8"/>
        <v>0</v>
      </c>
      <c r="T947" s="71" t="str">
        <f t="shared" si="9"/>
        <v/>
      </c>
      <c r="U947" s="79" t="str">
        <f t="array" ref="U947">IF($B947="","",IF(INDEX('Your Portfolio Holdings'!$BW$7:$BW$156,match($D947,'Your Portfolio Holdings'!$B$7:$B$156,0),0)&gt;0,PRODUCT(IF(($D$5:$D$2004=$D947)*($C$5:$C$2004="Split")*($B$5:$B$2004&lt;=Dashboard!$C$2)*($B$5:$B$2004&gt;$B947),$J$5:$J$2004,1)),1))</f>
        <v/>
      </c>
      <c r="V947" s="79">
        <f t="shared" si="10"/>
        <v>0</v>
      </c>
      <c r="W947" s="79" t="str">
        <f t="array" ref="W947">IF($B947="","",IF(INDEX('Your Portfolio Holdings'!$BW$7:$BW$156,match($D947,'Your Portfolio Holdings'!$B$7:$B$156,0),0)&gt;0,PRODUCT(IF(($D$5:$D$2004=$D947)*($C$5:$C$2004="Split")*($B$5:$B$2004&lt;=Dashboard!$C$54)*($B$5:$B$2004&gt;$B947),$J$5:$J$2004,1)),1))</f>
        <v/>
      </c>
      <c r="X947" s="79">
        <f t="shared" si="11"/>
        <v>0</v>
      </c>
      <c r="Y947" s="79" t="str">
        <f t="array" ref="Y947">IF($B947="","",IF(INDEX('Your Portfolio Holdings'!$BW$7:$BW$156,match($D947,'Your Portfolio Holdings'!$B$7:$B$156,0),0)&gt;0,PRODUCT(IF(($D$5:$D$2004=$D947)*($C$5:$C$2004="Split")*($B$5:$B$2004&lt;=Dashboard!$C$55)*($B$5:$B$2004&gt;$B947),$J$5:$J$2004,1)),1))</f>
        <v/>
      </c>
      <c r="Z947" s="79">
        <f t="shared" si="12"/>
        <v>0</v>
      </c>
      <c r="AA947" s="79" t="str">
        <f>IF($B946="","",IF(AND($B947&gt;Dashboard!$C$54,$B947&lt;=Dashboard!$C$55,OR($C947="Buy",$C947="Sell",$C947="Dividend",$C947="Return of capital")),MAX(AA$5:AA946)+1,0))</f>
        <v/>
      </c>
      <c r="AB947" s="79" t="str">
        <f>if($B947="","",if($L947=Dashboard!$C$3,"n/a","Currency:"&amp;$L947&amp;Dashboard!$C$3))</f>
        <v/>
      </c>
      <c r="AC947" s="88" t="str">
        <f t="shared" si="13"/>
        <v/>
      </c>
      <c r="AD947" s="89">
        <f t="shared" si="14"/>
        <v>0</v>
      </c>
      <c r="AE947" s="90">
        <f t="shared" si="15"/>
        <v>0</v>
      </c>
    </row>
    <row r="948">
      <c r="A948" s="1"/>
      <c r="B948" s="404"/>
      <c r="C948" s="405"/>
      <c r="D948" s="405"/>
      <c r="E948" s="405"/>
      <c r="F948" s="406"/>
      <c r="G948" s="44">
        <f t="shared" si="1"/>
        <v>0</v>
      </c>
      <c r="H948" s="93"/>
      <c r="I948" s="92"/>
      <c r="J948" s="95"/>
      <c r="K948" s="1"/>
      <c r="L948" s="50" t="str">
        <f t="array" ref="L948">if($B948="","",index(Setup!$C$52:$C$201,match($D948,Setup!$B$52:$B$201,0),0))</f>
        <v/>
      </c>
      <c r="M948" s="52" t="str">
        <f t="shared" si="2"/>
        <v/>
      </c>
      <c r="N948" s="58">
        <f t="shared" si="3"/>
        <v>0</v>
      </c>
      <c r="O948" s="64" t="str">
        <f t="shared" si="4"/>
        <v/>
      </c>
      <c r="P948" s="64">
        <f t="shared" si="5"/>
        <v>0</v>
      </c>
      <c r="Q948" s="64">
        <f t="shared" si="6"/>
        <v>0</v>
      </c>
      <c r="R948" s="68">
        <f t="shared" si="7"/>
        <v>0</v>
      </c>
      <c r="S948" s="68">
        <f t="shared" si="8"/>
        <v>0</v>
      </c>
      <c r="T948" s="71" t="str">
        <f t="shared" si="9"/>
        <v/>
      </c>
      <c r="U948" s="79" t="str">
        <f t="array" ref="U948">IF($B948="","",IF(INDEX('Your Portfolio Holdings'!$BW$7:$BW$156,match($D948,'Your Portfolio Holdings'!$B$7:$B$156,0),0)&gt;0,PRODUCT(IF(($D$5:$D$2004=$D948)*($C$5:$C$2004="Split")*($B$5:$B$2004&lt;=Dashboard!$C$2)*($B$5:$B$2004&gt;$B948),$J$5:$J$2004,1)),1))</f>
        <v/>
      </c>
      <c r="V948" s="79">
        <f t="shared" si="10"/>
        <v>0</v>
      </c>
      <c r="W948" s="79" t="str">
        <f t="array" ref="W948">IF($B948="","",IF(INDEX('Your Portfolio Holdings'!$BW$7:$BW$156,match($D948,'Your Portfolio Holdings'!$B$7:$B$156,0),0)&gt;0,PRODUCT(IF(($D$5:$D$2004=$D948)*($C$5:$C$2004="Split")*($B$5:$B$2004&lt;=Dashboard!$C$54)*($B$5:$B$2004&gt;$B948),$J$5:$J$2004,1)),1))</f>
        <v/>
      </c>
      <c r="X948" s="79">
        <f t="shared" si="11"/>
        <v>0</v>
      </c>
      <c r="Y948" s="79" t="str">
        <f t="array" ref="Y948">IF($B948="","",IF(INDEX('Your Portfolio Holdings'!$BW$7:$BW$156,match($D948,'Your Portfolio Holdings'!$B$7:$B$156,0),0)&gt;0,PRODUCT(IF(($D$5:$D$2004=$D948)*($C$5:$C$2004="Split")*($B$5:$B$2004&lt;=Dashboard!$C$55)*($B$5:$B$2004&gt;$B948),$J$5:$J$2004,1)),1))</f>
        <v/>
      </c>
      <c r="Z948" s="79">
        <f t="shared" si="12"/>
        <v>0</v>
      </c>
      <c r="AA948" s="79" t="str">
        <f>IF($B947="","",IF(AND($B948&gt;Dashboard!$C$54,$B948&lt;=Dashboard!$C$55,OR($C948="Buy",$C948="Sell",$C948="Dividend",$C948="Return of capital")),MAX(AA$5:AA947)+1,0))</f>
        <v/>
      </c>
      <c r="AB948" s="79" t="str">
        <f>if($B948="","",if($L948=Dashboard!$C$3,"n/a","Currency:"&amp;$L948&amp;Dashboard!$C$3))</f>
        <v/>
      </c>
      <c r="AC948" s="88" t="str">
        <f t="shared" si="13"/>
        <v/>
      </c>
      <c r="AD948" s="89">
        <f t="shared" si="14"/>
        <v>0</v>
      </c>
      <c r="AE948" s="90">
        <f t="shared" si="15"/>
        <v>0</v>
      </c>
    </row>
    <row r="949">
      <c r="A949" s="1"/>
      <c r="B949" s="404"/>
      <c r="C949" s="405"/>
      <c r="D949" s="405"/>
      <c r="E949" s="405"/>
      <c r="F949" s="406"/>
      <c r="G949" s="44">
        <f t="shared" si="1"/>
        <v>0</v>
      </c>
      <c r="H949" s="93"/>
      <c r="I949" s="92"/>
      <c r="J949" s="95"/>
      <c r="K949" s="1"/>
      <c r="L949" s="50" t="str">
        <f t="array" ref="L949">if($B949="","",index(Setup!$C$52:$C$201,match($D949,Setup!$B$52:$B$201,0),0))</f>
        <v/>
      </c>
      <c r="M949" s="52" t="str">
        <f t="shared" si="2"/>
        <v/>
      </c>
      <c r="N949" s="58">
        <f t="shared" si="3"/>
        <v>0</v>
      </c>
      <c r="O949" s="64" t="str">
        <f t="shared" si="4"/>
        <v/>
      </c>
      <c r="P949" s="64">
        <f t="shared" si="5"/>
        <v>0</v>
      </c>
      <c r="Q949" s="64">
        <f t="shared" si="6"/>
        <v>0</v>
      </c>
      <c r="R949" s="68">
        <f t="shared" si="7"/>
        <v>0</v>
      </c>
      <c r="S949" s="68">
        <f t="shared" si="8"/>
        <v>0</v>
      </c>
      <c r="T949" s="71" t="str">
        <f t="shared" si="9"/>
        <v/>
      </c>
      <c r="U949" s="79" t="str">
        <f t="array" ref="U949">IF($B949="","",IF(INDEX('Your Portfolio Holdings'!$BW$7:$BW$156,match($D949,'Your Portfolio Holdings'!$B$7:$B$156,0),0)&gt;0,PRODUCT(IF(($D$5:$D$2004=$D949)*($C$5:$C$2004="Split")*($B$5:$B$2004&lt;=Dashboard!$C$2)*($B$5:$B$2004&gt;$B949),$J$5:$J$2004,1)),1))</f>
        <v/>
      </c>
      <c r="V949" s="79">
        <f t="shared" si="10"/>
        <v>0</v>
      </c>
      <c r="W949" s="79" t="str">
        <f t="array" ref="W949">IF($B949="","",IF(INDEX('Your Portfolio Holdings'!$BW$7:$BW$156,match($D949,'Your Portfolio Holdings'!$B$7:$B$156,0),0)&gt;0,PRODUCT(IF(($D$5:$D$2004=$D949)*($C$5:$C$2004="Split")*($B$5:$B$2004&lt;=Dashboard!$C$54)*($B$5:$B$2004&gt;$B949),$J$5:$J$2004,1)),1))</f>
        <v/>
      </c>
      <c r="X949" s="79">
        <f t="shared" si="11"/>
        <v>0</v>
      </c>
      <c r="Y949" s="79" t="str">
        <f t="array" ref="Y949">IF($B949="","",IF(INDEX('Your Portfolio Holdings'!$BW$7:$BW$156,match($D949,'Your Portfolio Holdings'!$B$7:$B$156,0),0)&gt;0,PRODUCT(IF(($D$5:$D$2004=$D949)*($C$5:$C$2004="Split")*($B$5:$B$2004&lt;=Dashboard!$C$55)*($B$5:$B$2004&gt;$B949),$J$5:$J$2004,1)),1))</f>
        <v/>
      </c>
      <c r="Z949" s="79">
        <f t="shared" si="12"/>
        <v>0</v>
      </c>
      <c r="AA949" s="79" t="str">
        <f>IF($B948="","",IF(AND($B949&gt;Dashboard!$C$54,$B949&lt;=Dashboard!$C$55,OR($C949="Buy",$C949="Sell",$C949="Dividend",$C949="Return of capital")),MAX(AA$5:AA948)+1,0))</f>
        <v/>
      </c>
      <c r="AB949" s="79" t="str">
        <f>if($B949="","",if($L949=Dashboard!$C$3,"n/a","Currency:"&amp;$L949&amp;Dashboard!$C$3))</f>
        <v/>
      </c>
      <c r="AC949" s="88" t="str">
        <f t="shared" si="13"/>
        <v/>
      </c>
      <c r="AD949" s="89">
        <f t="shared" si="14"/>
        <v>0</v>
      </c>
      <c r="AE949" s="90">
        <f t="shared" si="15"/>
        <v>0</v>
      </c>
    </row>
    <row r="950">
      <c r="A950" s="1"/>
      <c r="B950" s="404"/>
      <c r="C950" s="405"/>
      <c r="D950" s="405"/>
      <c r="E950" s="405"/>
      <c r="F950" s="406"/>
      <c r="G950" s="44">
        <f t="shared" si="1"/>
        <v>0</v>
      </c>
      <c r="H950" s="93"/>
      <c r="I950" s="92"/>
      <c r="J950" s="95"/>
      <c r="K950" s="1"/>
      <c r="L950" s="50" t="str">
        <f t="array" ref="L950">if($B950="","",index(Setup!$C$52:$C$201,match($D950,Setup!$B$52:$B$201,0),0))</f>
        <v/>
      </c>
      <c r="M950" s="52" t="str">
        <f t="shared" si="2"/>
        <v/>
      </c>
      <c r="N950" s="58">
        <f t="shared" si="3"/>
        <v>0</v>
      </c>
      <c r="O950" s="64" t="str">
        <f t="shared" si="4"/>
        <v/>
      </c>
      <c r="P950" s="64">
        <f t="shared" si="5"/>
        <v>0</v>
      </c>
      <c r="Q950" s="64">
        <f t="shared" si="6"/>
        <v>0</v>
      </c>
      <c r="R950" s="68">
        <f t="shared" si="7"/>
        <v>0</v>
      </c>
      <c r="S950" s="68">
        <f t="shared" si="8"/>
        <v>0</v>
      </c>
      <c r="T950" s="71" t="str">
        <f t="shared" si="9"/>
        <v/>
      </c>
      <c r="U950" s="79" t="str">
        <f t="array" ref="U950">IF($B950="","",IF(INDEX('Your Portfolio Holdings'!$BW$7:$BW$156,match($D950,'Your Portfolio Holdings'!$B$7:$B$156,0),0)&gt;0,PRODUCT(IF(($D$5:$D$2004=$D950)*($C$5:$C$2004="Split")*($B$5:$B$2004&lt;=Dashboard!$C$2)*($B$5:$B$2004&gt;$B950),$J$5:$J$2004,1)),1))</f>
        <v/>
      </c>
      <c r="V950" s="79">
        <f t="shared" si="10"/>
        <v>0</v>
      </c>
      <c r="W950" s="79" t="str">
        <f t="array" ref="W950">IF($B950="","",IF(INDEX('Your Portfolio Holdings'!$BW$7:$BW$156,match($D950,'Your Portfolio Holdings'!$B$7:$B$156,0),0)&gt;0,PRODUCT(IF(($D$5:$D$2004=$D950)*($C$5:$C$2004="Split")*($B$5:$B$2004&lt;=Dashboard!$C$54)*($B$5:$B$2004&gt;$B950),$J$5:$J$2004,1)),1))</f>
        <v/>
      </c>
      <c r="X950" s="79">
        <f t="shared" si="11"/>
        <v>0</v>
      </c>
      <c r="Y950" s="79" t="str">
        <f t="array" ref="Y950">IF($B950="","",IF(INDEX('Your Portfolio Holdings'!$BW$7:$BW$156,match($D950,'Your Portfolio Holdings'!$B$7:$B$156,0),0)&gt;0,PRODUCT(IF(($D$5:$D$2004=$D950)*($C$5:$C$2004="Split")*($B$5:$B$2004&lt;=Dashboard!$C$55)*($B$5:$B$2004&gt;$B950),$J$5:$J$2004,1)),1))</f>
        <v/>
      </c>
      <c r="Z950" s="79">
        <f t="shared" si="12"/>
        <v>0</v>
      </c>
      <c r="AA950" s="79" t="str">
        <f>IF($B949="","",IF(AND($B950&gt;Dashboard!$C$54,$B950&lt;=Dashboard!$C$55,OR($C950="Buy",$C950="Sell",$C950="Dividend",$C950="Return of capital")),MAX(AA$5:AA949)+1,0))</f>
        <v/>
      </c>
      <c r="AB950" s="79" t="str">
        <f>if($B950="","",if($L950=Dashboard!$C$3,"n/a","Currency:"&amp;$L950&amp;Dashboard!$C$3))</f>
        <v/>
      </c>
      <c r="AC950" s="88" t="str">
        <f t="shared" si="13"/>
        <v/>
      </c>
      <c r="AD950" s="89">
        <f t="shared" si="14"/>
        <v>0</v>
      </c>
      <c r="AE950" s="90">
        <f t="shared" si="15"/>
        <v>0</v>
      </c>
    </row>
    <row r="951">
      <c r="A951" s="1"/>
      <c r="B951" s="404"/>
      <c r="C951" s="405"/>
      <c r="D951" s="405"/>
      <c r="E951" s="405"/>
      <c r="F951" s="406"/>
      <c r="G951" s="44">
        <f t="shared" si="1"/>
        <v>0</v>
      </c>
      <c r="H951" s="93"/>
      <c r="I951" s="92"/>
      <c r="J951" s="95"/>
      <c r="K951" s="1"/>
      <c r="L951" s="50" t="str">
        <f t="array" ref="L951">if($B951="","",index(Setup!$C$52:$C$201,match($D951,Setup!$B$52:$B$201,0),0))</f>
        <v/>
      </c>
      <c r="M951" s="52" t="str">
        <f t="shared" si="2"/>
        <v/>
      </c>
      <c r="N951" s="58">
        <f t="shared" si="3"/>
        <v>0</v>
      </c>
      <c r="O951" s="64" t="str">
        <f t="shared" si="4"/>
        <v/>
      </c>
      <c r="P951" s="64">
        <f t="shared" si="5"/>
        <v>0</v>
      </c>
      <c r="Q951" s="64">
        <f t="shared" si="6"/>
        <v>0</v>
      </c>
      <c r="R951" s="68">
        <f t="shared" si="7"/>
        <v>0</v>
      </c>
      <c r="S951" s="68">
        <f t="shared" si="8"/>
        <v>0</v>
      </c>
      <c r="T951" s="71" t="str">
        <f t="shared" si="9"/>
        <v/>
      </c>
      <c r="U951" s="79" t="str">
        <f t="array" ref="U951">IF($B951="","",IF(INDEX('Your Portfolio Holdings'!$BW$7:$BW$156,match($D951,'Your Portfolio Holdings'!$B$7:$B$156,0),0)&gt;0,PRODUCT(IF(($D$5:$D$2004=$D951)*($C$5:$C$2004="Split")*($B$5:$B$2004&lt;=Dashboard!$C$2)*($B$5:$B$2004&gt;$B951),$J$5:$J$2004,1)),1))</f>
        <v/>
      </c>
      <c r="V951" s="79">
        <f t="shared" si="10"/>
        <v>0</v>
      </c>
      <c r="W951" s="79" t="str">
        <f t="array" ref="W951">IF($B951="","",IF(INDEX('Your Portfolio Holdings'!$BW$7:$BW$156,match($D951,'Your Portfolio Holdings'!$B$7:$B$156,0),0)&gt;0,PRODUCT(IF(($D$5:$D$2004=$D951)*($C$5:$C$2004="Split")*($B$5:$B$2004&lt;=Dashboard!$C$54)*($B$5:$B$2004&gt;$B951),$J$5:$J$2004,1)),1))</f>
        <v/>
      </c>
      <c r="X951" s="79">
        <f t="shared" si="11"/>
        <v>0</v>
      </c>
      <c r="Y951" s="79" t="str">
        <f t="array" ref="Y951">IF($B951="","",IF(INDEX('Your Portfolio Holdings'!$BW$7:$BW$156,match($D951,'Your Portfolio Holdings'!$B$7:$B$156,0),0)&gt;0,PRODUCT(IF(($D$5:$D$2004=$D951)*($C$5:$C$2004="Split")*($B$5:$B$2004&lt;=Dashboard!$C$55)*($B$5:$B$2004&gt;$B951),$J$5:$J$2004,1)),1))</f>
        <v/>
      </c>
      <c r="Z951" s="79">
        <f t="shared" si="12"/>
        <v>0</v>
      </c>
      <c r="AA951" s="79" t="str">
        <f>IF($B950="","",IF(AND($B951&gt;Dashboard!$C$54,$B951&lt;=Dashboard!$C$55,OR($C951="Buy",$C951="Sell",$C951="Dividend",$C951="Return of capital")),MAX(AA$5:AA950)+1,0))</f>
        <v/>
      </c>
      <c r="AB951" s="79" t="str">
        <f>if($B951="","",if($L951=Dashboard!$C$3,"n/a","Currency:"&amp;$L951&amp;Dashboard!$C$3))</f>
        <v/>
      </c>
      <c r="AC951" s="88" t="str">
        <f t="shared" si="13"/>
        <v/>
      </c>
      <c r="AD951" s="89">
        <f t="shared" si="14"/>
        <v>0</v>
      </c>
      <c r="AE951" s="90">
        <f t="shared" si="15"/>
        <v>0</v>
      </c>
    </row>
    <row r="952">
      <c r="A952" s="1"/>
      <c r="B952" s="404"/>
      <c r="C952" s="405"/>
      <c r="D952" s="405"/>
      <c r="E952" s="405"/>
      <c r="F952" s="406"/>
      <c r="G952" s="44">
        <f t="shared" si="1"/>
        <v>0</v>
      </c>
      <c r="H952" s="93"/>
      <c r="I952" s="92"/>
      <c r="J952" s="95"/>
      <c r="K952" s="1"/>
      <c r="L952" s="50" t="str">
        <f t="array" ref="L952">if($B952="","",index(Setup!$C$52:$C$201,match($D952,Setup!$B$52:$B$201,0),0))</f>
        <v/>
      </c>
      <c r="M952" s="52" t="str">
        <f t="shared" si="2"/>
        <v/>
      </c>
      <c r="N952" s="58">
        <f t="shared" si="3"/>
        <v>0</v>
      </c>
      <c r="O952" s="64" t="str">
        <f t="shared" si="4"/>
        <v/>
      </c>
      <c r="P952" s="64">
        <f t="shared" si="5"/>
        <v>0</v>
      </c>
      <c r="Q952" s="64">
        <f t="shared" si="6"/>
        <v>0</v>
      </c>
      <c r="R952" s="68">
        <f t="shared" si="7"/>
        <v>0</v>
      </c>
      <c r="S952" s="68">
        <f t="shared" si="8"/>
        <v>0</v>
      </c>
      <c r="T952" s="71" t="str">
        <f t="shared" si="9"/>
        <v/>
      </c>
      <c r="U952" s="79" t="str">
        <f t="array" ref="U952">IF($B952="","",IF(INDEX('Your Portfolio Holdings'!$BW$7:$BW$156,match($D952,'Your Portfolio Holdings'!$B$7:$B$156,0),0)&gt;0,PRODUCT(IF(($D$5:$D$2004=$D952)*($C$5:$C$2004="Split")*($B$5:$B$2004&lt;=Dashboard!$C$2)*($B$5:$B$2004&gt;$B952),$J$5:$J$2004,1)),1))</f>
        <v/>
      </c>
      <c r="V952" s="79">
        <f t="shared" si="10"/>
        <v>0</v>
      </c>
      <c r="W952" s="79" t="str">
        <f t="array" ref="W952">IF($B952="","",IF(INDEX('Your Portfolio Holdings'!$BW$7:$BW$156,match($D952,'Your Portfolio Holdings'!$B$7:$B$156,0),0)&gt;0,PRODUCT(IF(($D$5:$D$2004=$D952)*($C$5:$C$2004="Split")*($B$5:$B$2004&lt;=Dashboard!$C$54)*($B$5:$B$2004&gt;$B952),$J$5:$J$2004,1)),1))</f>
        <v/>
      </c>
      <c r="X952" s="79">
        <f t="shared" si="11"/>
        <v>0</v>
      </c>
      <c r="Y952" s="79" t="str">
        <f t="array" ref="Y952">IF($B952="","",IF(INDEX('Your Portfolio Holdings'!$BW$7:$BW$156,match($D952,'Your Portfolio Holdings'!$B$7:$B$156,0),0)&gt;0,PRODUCT(IF(($D$5:$D$2004=$D952)*($C$5:$C$2004="Split")*($B$5:$B$2004&lt;=Dashboard!$C$55)*($B$5:$B$2004&gt;$B952),$J$5:$J$2004,1)),1))</f>
        <v/>
      </c>
      <c r="Z952" s="79">
        <f t="shared" si="12"/>
        <v>0</v>
      </c>
      <c r="AA952" s="79" t="str">
        <f>IF($B951="","",IF(AND($B952&gt;Dashboard!$C$54,$B952&lt;=Dashboard!$C$55,OR($C952="Buy",$C952="Sell",$C952="Dividend",$C952="Return of capital")),MAX(AA$5:AA951)+1,0))</f>
        <v/>
      </c>
      <c r="AB952" s="79" t="str">
        <f>if($B952="","",if($L952=Dashboard!$C$3,"n/a","Currency:"&amp;$L952&amp;Dashboard!$C$3))</f>
        <v/>
      </c>
      <c r="AC952" s="88" t="str">
        <f t="shared" si="13"/>
        <v/>
      </c>
      <c r="AD952" s="89">
        <f t="shared" si="14"/>
        <v>0</v>
      </c>
      <c r="AE952" s="90">
        <f t="shared" si="15"/>
        <v>0</v>
      </c>
    </row>
    <row r="953">
      <c r="A953" s="1"/>
      <c r="B953" s="404"/>
      <c r="C953" s="405"/>
      <c r="D953" s="405"/>
      <c r="E953" s="405"/>
      <c r="F953" s="406"/>
      <c r="G953" s="44">
        <f t="shared" si="1"/>
        <v>0</v>
      </c>
      <c r="H953" s="93"/>
      <c r="I953" s="92"/>
      <c r="J953" s="95"/>
      <c r="K953" s="1"/>
      <c r="L953" s="50" t="str">
        <f t="array" ref="L953">if($B953="","",index(Setup!$C$52:$C$201,match($D953,Setup!$B$52:$B$201,0),0))</f>
        <v/>
      </c>
      <c r="M953" s="52" t="str">
        <f t="shared" si="2"/>
        <v/>
      </c>
      <c r="N953" s="58">
        <f t="shared" si="3"/>
        <v>0</v>
      </c>
      <c r="O953" s="64" t="str">
        <f t="shared" si="4"/>
        <v/>
      </c>
      <c r="P953" s="64">
        <f t="shared" si="5"/>
        <v>0</v>
      </c>
      <c r="Q953" s="64">
        <f t="shared" si="6"/>
        <v>0</v>
      </c>
      <c r="R953" s="68">
        <f t="shared" si="7"/>
        <v>0</v>
      </c>
      <c r="S953" s="68">
        <f t="shared" si="8"/>
        <v>0</v>
      </c>
      <c r="T953" s="71" t="str">
        <f t="shared" si="9"/>
        <v/>
      </c>
      <c r="U953" s="79" t="str">
        <f t="array" ref="U953">IF($B953="","",IF(INDEX('Your Portfolio Holdings'!$BW$7:$BW$156,match($D953,'Your Portfolio Holdings'!$B$7:$B$156,0),0)&gt;0,PRODUCT(IF(($D$5:$D$2004=$D953)*($C$5:$C$2004="Split")*($B$5:$B$2004&lt;=Dashboard!$C$2)*($B$5:$B$2004&gt;$B953),$J$5:$J$2004,1)),1))</f>
        <v/>
      </c>
      <c r="V953" s="79">
        <f t="shared" si="10"/>
        <v>0</v>
      </c>
      <c r="W953" s="79" t="str">
        <f t="array" ref="W953">IF($B953="","",IF(INDEX('Your Portfolio Holdings'!$BW$7:$BW$156,match($D953,'Your Portfolio Holdings'!$B$7:$B$156,0),0)&gt;0,PRODUCT(IF(($D$5:$D$2004=$D953)*($C$5:$C$2004="Split")*($B$5:$B$2004&lt;=Dashboard!$C$54)*($B$5:$B$2004&gt;$B953),$J$5:$J$2004,1)),1))</f>
        <v/>
      </c>
      <c r="X953" s="79">
        <f t="shared" si="11"/>
        <v>0</v>
      </c>
      <c r="Y953" s="79" t="str">
        <f t="array" ref="Y953">IF($B953="","",IF(INDEX('Your Portfolio Holdings'!$BW$7:$BW$156,match($D953,'Your Portfolio Holdings'!$B$7:$B$156,0),0)&gt;0,PRODUCT(IF(($D$5:$D$2004=$D953)*($C$5:$C$2004="Split")*($B$5:$B$2004&lt;=Dashboard!$C$55)*($B$5:$B$2004&gt;$B953),$J$5:$J$2004,1)),1))</f>
        <v/>
      </c>
      <c r="Z953" s="79">
        <f t="shared" si="12"/>
        <v>0</v>
      </c>
      <c r="AA953" s="79" t="str">
        <f>IF($B952="","",IF(AND($B953&gt;Dashboard!$C$54,$B953&lt;=Dashboard!$C$55,OR($C953="Buy",$C953="Sell",$C953="Dividend",$C953="Return of capital")),MAX(AA$5:AA952)+1,0))</f>
        <v/>
      </c>
      <c r="AB953" s="79" t="str">
        <f>if($B953="","",if($L953=Dashboard!$C$3,"n/a","Currency:"&amp;$L953&amp;Dashboard!$C$3))</f>
        <v/>
      </c>
      <c r="AC953" s="88" t="str">
        <f t="shared" si="13"/>
        <v/>
      </c>
      <c r="AD953" s="89">
        <f t="shared" si="14"/>
        <v>0</v>
      </c>
      <c r="AE953" s="90">
        <f t="shared" si="15"/>
        <v>0</v>
      </c>
    </row>
    <row r="954">
      <c r="A954" s="1"/>
      <c r="B954" s="404"/>
      <c r="C954" s="405"/>
      <c r="D954" s="405"/>
      <c r="E954" s="405"/>
      <c r="F954" s="406"/>
      <c r="G954" s="44">
        <f t="shared" si="1"/>
        <v>0</v>
      </c>
      <c r="H954" s="93"/>
      <c r="I954" s="92"/>
      <c r="J954" s="95"/>
      <c r="K954" s="1"/>
      <c r="L954" s="50" t="str">
        <f t="array" ref="L954">if($B954="","",index(Setup!$C$52:$C$201,match($D954,Setup!$B$52:$B$201,0),0))</f>
        <v/>
      </c>
      <c r="M954" s="52" t="str">
        <f t="shared" si="2"/>
        <v/>
      </c>
      <c r="N954" s="58">
        <f t="shared" si="3"/>
        <v>0</v>
      </c>
      <c r="O954" s="64" t="str">
        <f t="shared" si="4"/>
        <v/>
      </c>
      <c r="P954" s="64">
        <f t="shared" si="5"/>
        <v>0</v>
      </c>
      <c r="Q954" s="64">
        <f t="shared" si="6"/>
        <v>0</v>
      </c>
      <c r="R954" s="68">
        <f t="shared" si="7"/>
        <v>0</v>
      </c>
      <c r="S954" s="68">
        <f t="shared" si="8"/>
        <v>0</v>
      </c>
      <c r="T954" s="71" t="str">
        <f t="shared" si="9"/>
        <v/>
      </c>
      <c r="U954" s="79" t="str">
        <f t="array" ref="U954">IF($B954="","",IF(INDEX('Your Portfolio Holdings'!$BW$7:$BW$156,match($D954,'Your Portfolio Holdings'!$B$7:$B$156,0),0)&gt;0,PRODUCT(IF(($D$5:$D$2004=$D954)*($C$5:$C$2004="Split")*($B$5:$B$2004&lt;=Dashboard!$C$2)*($B$5:$B$2004&gt;$B954),$J$5:$J$2004,1)),1))</f>
        <v/>
      </c>
      <c r="V954" s="79">
        <f t="shared" si="10"/>
        <v>0</v>
      </c>
      <c r="W954" s="79" t="str">
        <f t="array" ref="W954">IF($B954="","",IF(INDEX('Your Portfolio Holdings'!$BW$7:$BW$156,match($D954,'Your Portfolio Holdings'!$B$7:$B$156,0),0)&gt;0,PRODUCT(IF(($D$5:$D$2004=$D954)*($C$5:$C$2004="Split")*($B$5:$B$2004&lt;=Dashboard!$C$54)*($B$5:$B$2004&gt;$B954),$J$5:$J$2004,1)),1))</f>
        <v/>
      </c>
      <c r="X954" s="79">
        <f t="shared" si="11"/>
        <v>0</v>
      </c>
      <c r="Y954" s="79" t="str">
        <f t="array" ref="Y954">IF($B954="","",IF(INDEX('Your Portfolio Holdings'!$BW$7:$BW$156,match($D954,'Your Portfolio Holdings'!$B$7:$B$156,0),0)&gt;0,PRODUCT(IF(($D$5:$D$2004=$D954)*($C$5:$C$2004="Split")*($B$5:$B$2004&lt;=Dashboard!$C$55)*($B$5:$B$2004&gt;$B954),$J$5:$J$2004,1)),1))</f>
        <v/>
      </c>
      <c r="Z954" s="79">
        <f t="shared" si="12"/>
        <v>0</v>
      </c>
      <c r="AA954" s="79" t="str">
        <f>IF($B953="","",IF(AND($B954&gt;Dashboard!$C$54,$B954&lt;=Dashboard!$C$55,OR($C954="Buy",$C954="Sell",$C954="Dividend",$C954="Return of capital")),MAX(AA$5:AA953)+1,0))</f>
        <v/>
      </c>
      <c r="AB954" s="79" t="str">
        <f>if($B954="","",if($L954=Dashboard!$C$3,"n/a","Currency:"&amp;$L954&amp;Dashboard!$C$3))</f>
        <v/>
      </c>
      <c r="AC954" s="88" t="str">
        <f t="shared" si="13"/>
        <v/>
      </c>
      <c r="AD954" s="89">
        <f t="shared" si="14"/>
        <v>0</v>
      </c>
      <c r="AE954" s="90">
        <f t="shared" si="15"/>
        <v>0</v>
      </c>
    </row>
    <row r="955">
      <c r="A955" s="1"/>
      <c r="B955" s="404"/>
      <c r="C955" s="405"/>
      <c r="D955" s="405"/>
      <c r="E955" s="405"/>
      <c r="F955" s="406"/>
      <c r="G955" s="44">
        <f t="shared" si="1"/>
        <v>0</v>
      </c>
      <c r="H955" s="93"/>
      <c r="I955" s="92"/>
      <c r="J955" s="95"/>
      <c r="K955" s="1"/>
      <c r="L955" s="50" t="str">
        <f t="array" ref="L955">if($B955="","",index(Setup!$C$52:$C$201,match($D955,Setup!$B$52:$B$201,0),0))</f>
        <v/>
      </c>
      <c r="M955" s="52" t="str">
        <f t="shared" si="2"/>
        <v/>
      </c>
      <c r="N955" s="58">
        <f t="shared" si="3"/>
        <v>0</v>
      </c>
      <c r="O955" s="64" t="str">
        <f t="shared" si="4"/>
        <v/>
      </c>
      <c r="P955" s="64">
        <f t="shared" si="5"/>
        <v>0</v>
      </c>
      <c r="Q955" s="64">
        <f t="shared" si="6"/>
        <v>0</v>
      </c>
      <c r="R955" s="68">
        <f t="shared" si="7"/>
        <v>0</v>
      </c>
      <c r="S955" s="68">
        <f t="shared" si="8"/>
        <v>0</v>
      </c>
      <c r="T955" s="71" t="str">
        <f t="shared" si="9"/>
        <v/>
      </c>
      <c r="U955" s="79" t="str">
        <f t="array" ref="U955">IF($B955="","",IF(INDEX('Your Portfolio Holdings'!$BW$7:$BW$156,match($D955,'Your Portfolio Holdings'!$B$7:$B$156,0),0)&gt;0,PRODUCT(IF(($D$5:$D$2004=$D955)*($C$5:$C$2004="Split")*($B$5:$B$2004&lt;=Dashboard!$C$2)*($B$5:$B$2004&gt;$B955),$J$5:$J$2004,1)),1))</f>
        <v/>
      </c>
      <c r="V955" s="79">
        <f t="shared" si="10"/>
        <v>0</v>
      </c>
      <c r="W955" s="79" t="str">
        <f t="array" ref="W955">IF($B955="","",IF(INDEX('Your Portfolio Holdings'!$BW$7:$BW$156,match($D955,'Your Portfolio Holdings'!$B$7:$B$156,0),0)&gt;0,PRODUCT(IF(($D$5:$D$2004=$D955)*($C$5:$C$2004="Split")*($B$5:$B$2004&lt;=Dashboard!$C$54)*($B$5:$B$2004&gt;$B955),$J$5:$J$2004,1)),1))</f>
        <v/>
      </c>
      <c r="X955" s="79">
        <f t="shared" si="11"/>
        <v>0</v>
      </c>
      <c r="Y955" s="79" t="str">
        <f t="array" ref="Y955">IF($B955="","",IF(INDEX('Your Portfolio Holdings'!$BW$7:$BW$156,match($D955,'Your Portfolio Holdings'!$B$7:$B$156,0),0)&gt;0,PRODUCT(IF(($D$5:$D$2004=$D955)*($C$5:$C$2004="Split")*($B$5:$B$2004&lt;=Dashboard!$C$55)*($B$5:$B$2004&gt;$B955),$J$5:$J$2004,1)),1))</f>
        <v/>
      </c>
      <c r="Z955" s="79">
        <f t="shared" si="12"/>
        <v>0</v>
      </c>
      <c r="AA955" s="79" t="str">
        <f>IF($B954="","",IF(AND($B955&gt;Dashboard!$C$54,$B955&lt;=Dashboard!$C$55,OR($C955="Buy",$C955="Sell",$C955="Dividend",$C955="Return of capital")),MAX(AA$5:AA954)+1,0))</f>
        <v/>
      </c>
      <c r="AB955" s="79" t="str">
        <f>if($B955="","",if($L955=Dashboard!$C$3,"n/a","Currency:"&amp;$L955&amp;Dashboard!$C$3))</f>
        <v/>
      </c>
      <c r="AC955" s="88" t="str">
        <f t="shared" si="13"/>
        <v/>
      </c>
      <c r="AD955" s="89">
        <f t="shared" si="14"/>
        <v>0</v>
      </c>
      <c r="AE955" s="90">
        <f t="shared" si="15"/>
        <v>0</v>
      </c>
    </row>
    <row r="956">
      <c r="A956" s="1"/>
      <c r="B956" s="404"/>
      <c r="C956" s="405"/>
      <c r="D956" s="405"/>
      <c r="E956" s="405"/>
      <c r="F956" s="406"/>
      <c r="G956" s="44">
        <f t="shared" si="1"/>
        <v>0</v>
      </c>
      <c r="H956" s="93"/>
      <c r="I956" s="92"/>
      <c r="J956" s="95"/>
      <c r="K956" s="1"/>
      <c r="L956" s="50" t="str">
        <f t="array" ref="L956">if($B956="","",index(Setup!$C$52:$C$201,match($D956,Setup!$B$52:$B$201,0),0))</f>
        <v/>
      </c>
      <c r="M956" s="52" t="str">
        <f t="shared" si="2"/>
        <v/>
      </c>
      <c r="N956" s="58">
        <f t="shared" si="3"/>
        <v>0</v>
      </c>
      <c r="O956" s="64" t="str">
        <f t="shared" si="4"/>
        <v/>
      </c>
      <c r="P956" s="64">
        <f t="shared" si="5"/>
        <v>0</v>
      </c>
      <c r="Q956" s="64">
        <f t="shared" si="6"/>
        <v>0</v>
      </c>
      <c r="R956" s="68">
        <f t="shared" si="7"/>
        <v>0</v>
      </c>
      <c r="S956" s="68">
        <f t="shared" si="8"/>
        <v>0</v>
      </c>
      <c r="T956" s="71" t="str">
        <f t="shared" si="9"/>
        <v/>
      </c>
      <c r="U956" s="79" t="str">
        <f t="array" ref="U956">IF($B956="","",IF(INDEX('Your Portfolio Holdings'!$BW$7:$BW$156,match($D956,'Your Portfolio Holdings'!$B$7:$B$156,0),0)&gt;0,PRODUCT(IF(($D$5:$D$2004=$D956)*($C$5:$C$2004="Split")*($B$5:$B$2004&lt;=Dashboard!$C$2)*($B$5:$B$2004&gt;$B956),$J$5:$J$2004,1)),1))</f>
        <v/>
      </c>
      <c r="V956" s="79">
        <f t="shared" si="10"/>
        <v>0</v>
      </c>
      <c r="W956" s="79" t="str">
        <f t="array" ref="W956">IF($B956="","",IF(INDEX('Your Portfolio Holdings'!$BW$7:$BW$156,match($D956,'Your Portfolio Holdings'!$B$7:$B$156,0),0)&gt;0,PRODUCT(IF(($D$5:$D$2004=$D956)*($C$5:$C$2004="Split")*($B$5:$B$2004&lt;=Dashboard!$C$54)*($B$5:$B$2004&gt;$B956),$J$5:$J$2004,1)),1))</f>
        <v/>
      </c>
      <c r="X956" s="79">
        <f t="shared" si="11"/>
        <v>0</v>
      </c>
      <c r="Y956" s="79" t="str">
        <f t="array" ref="Y956">IF($B956="","",IF(INDEX('Your Portfolio Holdings'!$BW$7:$BW$156,match($D956,'Your Portfolio Holdings'!$B$7:$B$156,0),0)&gt;0,PRODUCT(IF(($D$5:$D$2004=$D956)*($C$5:$C$2004="Split")*($B$5:$B$2004&lt;=Dashboard!$C$55)*($B$5:$B$2004&gt;$B956),$J$5:$J$2004,1)),1))</f>
        <v/>
      </c>
      <c r="Z956" s="79">
        <f t="shared" si="12"/>
        <v>0</v>
      </c>
      <c r="AA956" s="79" t="str">
        <f>IF($B955="","",IF(AND($B956&gt;Dashboard!$C$54,$B956&lt;=Dashboard!$C$55,OR($C956="Buy",$C956="Sell",$C956="Dividend",$C956="Return of capital")),MAX(AA$5:AA955)+1,0))</f>
        <v/>
      </c>
      <c r="AB956" s="79" t="str">
        <f>if($B956="","",if($L956=Dashboard!$C$3,"n/a","Currency:"&amp;$L956&amp;Dashboard!$C$3))</f>
        <v/>
      </c>
      <c r="AC956" s="88" t="str">
        <f t="shared" si="13"/>
        <v/>
      </c>
      <c r="AD956" s="89">
        <f t="shared" si="14"/>
        <v>0</v>
      </c>
      <c r="AE956" s="90">
        <f t="shared" si="15"/>
        <v>0</v>
      </c>
    </row>
    <row r="957">
      <c r="A957" s="1"/>
      <c r="B957" s="404"/>
      <c r="C957" s="405"/>
      <c r="D957" s="405"/>
      <c r="E957" s="405"/>
      <c r="F957" s="406"/>
      <c r="G957" s="44">
        <f t="shared" si="1"/>
        <v>0</v>
      </c>
      <c r="H957" s="93"/>
      <c r="I957" s="92"/>
      <c r="J957" s="95"/>
      <c r="K957" s="1"/>
      <c r="L957" s="50" t="str">
        <f t="array" ref="L957">if($B957="","",index(Setup!$C$52:$C$201,match($D957,Setup!$B$52:$B$201,0),0))</f>
        <v/>
      </c>
      <c r="M957" s="52" t="str">
        <f t="shared" si="2"/>
        <v/>
      </c>
      <c r="N957" s="58">
        <f t="shared" si="3"/>
        <v>0</v>
      </c>
      <c r="O957" s="64" t="str">
        <f t="shared" si="4"/>
        <v/>
      </c>
      <c r="P957" s="64">
        <f t="shared" si="5"/>
        <v>0</v>
      </c>
      <c r="Q957" s="64">
        <f t="shared" si="6"/>
        <v>0</v>
      </c>
      <c r="R957" s="68">
        <f t="shared" si="7"/>
        <v>0</v>
      </c>
      <c r="S957" s="68">
        <f t="shared" si="8"/>
        <v>0</v>
      </c>
      <c r="T957" s="71" t="str">
        <f t="shared" si="9"/>
        <v/>
      </c>
      <c r="U957" s="79" t="str">
        <f t="array" ref="U957">IF($B957="","",IF(INDEX('Your Portfolio Holdings'!$BW$7:$BW$156,match($D957,'Your Portfolio Holdings'!$B$7:$B$156,0),0)&gt;0,PRODUCT(IF(($D$5:$D$2004=$D957)*($C$5:$C$2004="Split")*($B$5:$B$2004&lt;=Dashboard!$C$2)*($B$5:$B$2004&gt;$B957),$J$5:$J$2004,1)),1))</f>
        <v/>
      </c>
      <c r="V957" s="79">
        <f t="shared" si="10"/>
        <v>0</v>
      </c>
      <c r="W957" s="79" t="str">
        <f t="array" ref="W957">IF($B957="","",IF(INDEX('Your Portfolio Holdings'!$BW$7:$BW$156,match($D957,'Your Portfolio Holdings'!$B$7:$B$156,0),0)&gt;0,PRODUCT(IF(($D$5:$D$2004=$D957)*($C$5:$C$2004="Split")*($B$5:$B$2004&lt;=Dashboard!$C$54)*($B$5:$B$2004&gt;$B957),$J$5:$J$2004,1)),1))</f>
        <v/>
      </c>
      <c r="X957" s="79">
        <f t="shared" si="11"/>
        <v>0</v>
      </c>
      <c r="Y957" s="79" t="str">
        <f t="array" ref="Y957">IF($B957="","",IF(INDEX('Your Portfolio Holdings'!$BW$7:$BW$156,match($D957,'Your Portfolio Holdings'!$B$7:$B$156,0),0)&gt;0,PRODUCT(IF(($D$5:$D$2004=$D957)*($C$5:$C$2004="Split")*($B$5:$B$2004&lt;=Dashboard!$C$55)*($B$5:$B$2004&gt;$B957),$J$5:$J$2004,1)),1))</f>
        <v/>
      </c>
      <c r="Z957" s="79">
        <f t="shared" si="12"/>
        <v>0</v>
      </c>
      <c r="AA957" s="79" t="str">
        <f>IF($B956="","",IF(AND($B957&gt;Dashboard!$C$54,$B957&lt;=Dashboard!$C$55,OR($C957="Buy",$C957="Sell",$C957="Dividend",$C957="Return of capital")),MAX(AA$5:AA956)+1,0))</f>
        <v/>
      </c>
      <c r="AB957" s="79" t="str">
        <f>if($B957="","",if($L957=Dashboard!$C$3,"n/a","Currency:"&amp;$L957&amp;Dashboard!$C$3))</f>
        <v/>
      </c>
      <c r="AC957" s="88" t="str">
        <f t="shared" si="13"/>
        <v/>
      </c>
      <c r="AD957" s="89">
        <f t="shared" si="14"/>
        <v>0</v>
      </c>
      <c r="AE957" s="90">
        <f t="shared" si="15"/>
        <v>0</v>
      </c>
    </row>
    <row r="958">
      <c r="A958" s="1"/>
      <c r="B958" s="404"/>
      <c r="C958" s="405"/>
      <c r="D958" s="405"/>
      <c r="E958" s="405"/>
      <c r="F958" s="406"/>
      <c r="G958" s="44">
        <f t="shared" si="1"/>
        <v>0</v>
      </c>
      <c r="H958" s="93"/>
      <c r="I958" s="92"/>
      <c r="J958" s="95"/>
      <c r="K958" s="1"/>
      <c r="L958" s="50" t="str">
        <f t="array" ref="L958">if($B958="","",index(Setup!$C$52:$C$201,match($D958,Setup!$B$52:$B$201,0),0))</f>
        <v/>
      </c>
      <c r="M958" s="52" t="str">
        <f t="shared" si="2"/>
        <v/>
      </c>
      <c r="N958" s="58">
        <f t="shared" si="3"/>
        <v>0</v>
      </c>
      <c r="O958" s="64" t="str">
        <f t="shared" si="4"/>
        <v/>
      </c>
      <c r="P958" s="64">
        <f t="shared" si="5"/>
        <v>0</v>
      </c>
      <c r="Q958" s="64">
        <f t="shared" si="6"/>
        <v>0</v>
      </c>
      <c r="R958" s="68">
        <f t="shared" si="7"/>
        <v>0</v>
      </c>
      <c r="S958" s="68">
        <f t="shared" si="8"/>
        <v>0</v>
      </c>
      <c r="T958" s="71" t="str">
        <f t="shared" si="9"/>
        <v/>
      </c>
      <c r="U958" s="79" t="str">
        <f t="array" ref="U958">IF($B958="","",IF(INDEX('Your Portfolio Holdings'!$BW$7:$BW$156,match($D958,'Your Portfolio Holdings'!$B$7:$B$156,0),0)&gt;0,PRODUCT(IF(($D$5:$D$2004=$D958)*($C$5:$C$2004="Split")*($B$5:$B$2004&lt;=Dashboard!$C$2)*($B$5:$B$2004&gt;$B958),$J$5:$J$2004,1)),1))</f>
        <v/>
      </c>
      <c r="V958" s="79">
        <f t="shared" si="10"/>
        <v>0</v>
      </c>
      <c r="W958" s="79" t="str">
        <f t="array" ref="W958">IF($B958="","",IF(INDEX('Your Portfolio Holdings'!$BW$7:$BW$156,match($D958,'Your Portfolio Holdings'!$B$7:$B$156,0),0)&gt;0,PRODUCT(IF(($D$5:$D$2004=$D958)*($C$5:$C$2004="Split")*($B$5:$B$2004&lt;=Dashboard!$C$54)*($B$5:$B$2004&gt;$B958),$J$5:$J$2004,1)),1))</f>
        <v/>
      </c>
      <c r="X958" s="79">
        <f t="shared" si="11"/>
        <v>0</v>
      </c>
      <c r="Y958" s="79" t="str">
        <f t="array" ref="Y958">IF($B958="","",IF(INDEX('Your Portfolio Holdings'!$BW$7:$BW$156,match($D958,'Your Portfolio Holdings'!$B$7:$B$156,0),0)&gt;0,PRODUCT(IF(($D$5:$D$2004=$D958)*($C$5:$C$2004="Split")*($B$5:$B$2004&lt;=Dashboard!$C$55)*($B$5:$B$2004&gt;$B958),$J$5:$J$2004,1)),1))</f>
        <v/>
      </c>
      <c r="Z958" s="79">
        <f t="shared" si="12"/>
        <v>0</v>
      </c>
      <c r="AA958" s="79" t="str">
        <f>IF($B957="","",IF(AND($B958&gt;Dashboard!$C$54,$B958&lt;=Dashboard!$C$55,OR($C958="Buy",$C958="Sell",$C958="Dividend",$C958="Return of capital")),MAX(AA$5:AA957)+1,0))</f>
        <v/>
      </c>
      <c r="AB958" s="79" t="str">
        <f>if($B958="","",if($L958=Dashboard!$C$3,"n/a","Currency:"&amp;$L958&amp;Dashboard!$C$3))</f>
        <v/>
      </c>
      <c r="AC958" s="88" t="str">
        <f t="shared" si="13"/>
        <v/>
      </c>
      <c r="AD958" s="89">
        <f t="shared" si="14"/>
        <v>0</v>
      </c>
      <c r="AE958" s="90">
        <f t="shared" si="15"/>
        <v>0</v>
      </c>
    </row>
    <row r="959">
      <c r="A959" s="1"/>
      <c r="B959" s="404"/>
      <c r="C959" s="405"/>
      <c r="D959" s="405"/>
      <c r="E959" s="405"/>
      <c r="F959" s="406"/>
      <c r="G959" s="44">
        <f t="shared" si="1"/>
        <v>0</v>
      </c>
      <c r="H959" s="93"/>
      <c r="I959" s="92"/>
      <c r="J959" s="95"/>
      <c r="K959" s="1"/>
      <c r="L959" s="50" t="str">
        <f t="array" ref="L959">if($B959="","",index(Setup!$C$52:$C$201,match($D959,Setup!$B$52:$B$201,0),0))</f>
        <v/>
      </c>
      <c r="M959" s="52" t="str">
        <f t="shared" si="2"/>
        <v/>
      </c>
      <c r="N959" s="58">
        <f t="shared" si="3"/>
        <v>0</v>
      </c>
      <c r="O959" s="64" t="str">
        <f t="shared" si="4"/>
        <v/>
      </c>
      <c r="P959" s="64">
        <f t="shared" si="5"/>
        <v>0</v>
      </c>
      <c r="Q959" s="64">
        <f t="shared" si="6"/>
        <v>0</v>
      </c>
      <c r="R959" s="68">
        <f t="shared" si="7"/>
        <v>0</v>
      </c>
      <c r="S959" s="68">
        <f t="shared" si="8"/>
        <v>0</v>
      </c>
      <c r="T959" s="71" t="str">
        <f t="shared" si="9"/>
        <v/>
      </c>
      <c r="U959" s="79" t="str">
        <f t="array" ref="U959">IF($B959="","",IF(INDEX('Your Portfolio Holdings'!$BW$7:$BW$156,match($D959,'Your Portfolio Holdings'!$B$7:$B$156,0),0)&gt;0,PRODUCT(IF(($D$5:$D$2004=$D959)*($C$5:$C$2004="Split")*($B$5:$B$2004&lt;=Dashboard!$C$2)*($B$5:$B$2004&gt;$B959),$J$5:$J$2004,1)),1))</f>
        <v/>
      </c>
      <c r="V959" s="79">
        <f t="shared" si="10"/>
        <v>0</v>
      </c>
      <c r="W959" s="79" t="str">
        <f t="array" ref="W959">IF($B959="","",IF(INDEX('Your Portfolio Holdings'!$BW$7:$BW$156,match($D959,'Your Portfolio Holdings'!$B$7:$B$156,0),0)&gt;0,PRODUCT(IF(($D$5:$D$2004=$D959)*($C$5:$C$2004="Split")*($B$5:$B$2004&lt;=Dashboard!$C$54)*($B$5:$B$2004&gt;$B959),$J$5:$J$2004,1)),1))</f>
        <v/>
      </c>
      <c r="X959" s="79">
        <f t="shared" si="11"/>
        <v>0</v>
      </c>
      <c r="Y959" s="79" t="str">
        <f t="array" ref="Y959">IF($B959="","",IF(INDEX('Your Portfolio Holdings'!$BW$7:$BW$156,match($D959,'Your Portfolio Holdings'!$B$7:$B$156,0),0)&gt;0,PRODUCT(IF(($D$5:$D$2004=$D959)*($C$5:$C$2004="Split")*($B$5:$B$2004&lt;=Dashboard!$C$55)*($B$5:$B$2004&gt;$B959),$J$5:$J$2004,1)),1))</f>
        <v/>
      </c>
      <c r="Z959" s="79">
        <f t="shared" si="12"/>
        <v>0</v>
      </c>
      <c r="AA959" s="79" t="str">
        <f>IF($B958="","",IF(AND($B959&gt;Dashboard!$C$54,$B959&lt;=Dashboard!$C$55,OR($C959="Buy",$C959="Sell",$C959="Dividend",$C959="Return of capital")),MAX(AA$5:AA958)+1,0))</f>
        <v/>
      </c>
      <c r="AB959" s="79" t="str">
        <f>if($B959="","",if($L959=Dashboard!$C$3,"n/a","Currency:"&amp;$L959&amp;Dashboard!$C$3))</f>
        <v/>
      </c>
      <c r="AC959" s="88" t="str">
        <f t="shared" si="13"/>
        <v/>
      </c>
      <c r="AD959" s="89">
        <f t="shared" si="14"/>
        <v>0</v>
      </c>
      <c r="AE959" s="90">
        <f t="shared" si="15"/>
        <v>0</v>
      </c>
    </row>
    <row r="960">
      <c r="A960" s="1"/>
      <c r="B960" s="404"/>
      <c r="C960" s="405"/>
      <c r="D960" s="405"/>
      <c r="E960" s="405"/>
      <c r="F960" s="406"/>
      <c r="G960" s="44">
        <f t="shared" si="1"/>
        <v>0</v>
      </c>
      <c r="H960" s="93"/>
      <c r="I960" s="92"/>
      <c r="J960" s="95"/>
      <c r="K960" s="1"/>
      <c r="L960" s="50" t="str">
        <f t="array" ref="L960">if($B960="","",index(Setup!$C$52:$C$201,match($D960,Setup!$B$52:$B$201,0),0))</f>
        <v/>
      </c>
      <c r="M960" s="52" t="str">
        <f t="shared" si="2"/>
        <v/>
      </c>
      <c r="N960" s="58">
        <f t="shared" si="3"/>
        <v>0</v>
      </c>
      <c r="O960" s="64" t="str">
        <f t="shared" si="4"/>
        <v/>
      </c>
      <c r="P960" s="64">
        <f t="shared" si="5"/>
        <v>0</v>
      </c>
      <c r="Q960" s="64">
        <f t="shared" si="6"/>
        <v>0</v>
      </c>
      <c r="R960" s="68">
        <f t="shared" si="7"/>
        <v>0</v>
      </c>
      <c r="S960" s="68">
        <f t="shared" si="8"/>
        <v>0</v>
      </c>
      <c r="T960" s="71" t="str">
        <f t="shared" si="9"/>
        <v/>
      </c>
      <c r="U960" s="79" t="str">
        <f t="array" ref="U960">IF($B960="","",IF(INDEX('Your Portfolio Holdings'!$BW$7:$BW$156,match($D960,'Your Portfolio Holdings'!$B$7:$B$156,0),0)&gt;0,PRODUCT(IF(($D$5:$D$2004=$D960)*($C$5:$C$2004="Split")*($B$5:$B$2004&lt;=Dashboard!$C$2)*($B$5:$B$2004&gt;$B960),$J$5:$J$2004,1)),1))</f>
        <v/>
      </c>
      <c r="V960" s="79">
        <f t="shared" si="10"/>
        <v>0</v>
      </c>
      <c r="W960" s="79" t="str">
        <f t="array" ref="W960">IF($B960="","",IF(INDEX('Your Portfolio Holdings'!$BW$7:$BW$156,match($D960,'Your Portfolio Holdings'!$B$7:$B$156,0),0)&gt;0,PRODUCT(IF(($D$5:$D$2004=$D960)*($C$5:$C$2004="Split")*($B$5:$B$2004&lt;=Dashboard!$C$54)*($B$5:$B$2004&gt;$B960),$J$5:$J$2004,1)),1))</f>
        <v/>
      </c>
      <c r="X960" s="79">
        <f t="shared" si="11"/>
        <v>0</v>
      </c>
      <c r="Y960" s="79" t="str">
        <f t="array" ref="Y960">IF($B960="","",IF(INDEX('Your Portfolio Holdings'!$BW$7:$BW$156,match($D960,'Your Portfolio Holdings'!$B$7:$B$156,0),0)&gt;0,PRODUCT(IF(($D$5:$D$2004=$D960)*($C$5:$C$2004="Split")*($B$5:$B$2004&lt;=Dashboard!$C$55)*($B$5:$B$2004&gt;$B960),$J$5:$J$2004,1)),1))</f>
        <v/>
      </c>
      <c r="Z960" s="79">
        <f t="shared" si="12"/>
        <v>0</v>
      </c>
      <c r="AA960" s="79" t="str">
        <f>IF($B959="","",IF(AND($B960&gt;Dashboard!$C$54,$B960&lt;=Dashboard!$C$55,OR($C960="Buy",$C960="Sell",$C960="Dividend",$C960="Return of capital")),MAX(AA$5:AA959)+1,0))</f>
        <v/>
      </c>
      <c r="AB960" s="79" t="str">
        <f>if($B960="","",if($L960=Dashboard!$C$3,"n/a","Currency:"&amp;$L960&amp;Dashboard!$C$3))</f>
        <v/>
      </c>
      <c r="AC960" s="88" t="str">
        <f t="shared" si="13"/>
        <v/>
      </c>
      <c r="AD960" s="89">
        <f t="shared" si="14"/>
        <v>0</v>
      </c>
      <c r="AE960" s="90">
        <f t="shared" si="15"/>
        <v>0</v>
      </c>
    </row>
    <row r="961">
      <c r="A961" s="1"/>
      <c r="B961" s="404"/>
      <c r="C961" s="405"/>
      <c r="D961" s="405"/>
      <c r="E961" s="405"/>
      <c r="F961" s="406"/>
      <c r="G961" s="44">
        <f t="shared" si="1"/>
        <v>0</v>
      </c>
      <c r="H961" s="93"/>
      <c r="I961" s="92"/>
      <c r="J961" s="95"/>
      <c r="K961" s="1"/>
      <c r="L961" s="50" t="str">
        <f t="array" ref="L961">if($B961="","",index(Setup!$C$52:$C$201,match($D961,Setup!$B$52:$B$201,0),0))</f>
        <v/>
      </c>
      <c r="M961" s="52" t="str">
        <f t="shared" si="2"/>
        <v/>
      </c>
      <c r="N961" s="58">
        <f t="shared" si="3"/>
        <v>0</v>
      </c>
      <c r="O961" s="64" t="str">
        <f t="shared" si="4"/>
        <v/>
      </c>
      <c r="P961" s="64">
        <f t="shared" si="5"/>
        <v>0</v>
      </c>
      <c r="Q961" s="64">
        <f t="shared" si="6"/>
        <v>0</v>
      </c>
      <c r="R961" s="68">
        <f t="shared" si="7"/>
        <v>0</v>
      </c>
      <c r="S961" s="68">
        <f t="shared" si="8"/>
        <v>0</v>
      </c>
      <c r="T961" s="71" t="str">
        <f t="shared" si="9"/>
        <v/>
      </c>
      <c r="U961" s="79" t="str">
        <f t="array" ref="U961">IF($B961="","",IF(INDEX('Your Portfolio Holdings'!$BW$7:$BW$156,match($D961,'Your Portfolio Holdings'!$B$7:$B$156,0),0)&gt;0,PRODUCT(IF(($D$5:$D$2004=$D961)*($C$5:$C$2004="Split")*($B$5:$B$2004&lt;=Dashboard!$C$2)*($B$5:$B$2004&gt;$B961),$J$5:$J$2004,1)),1))</f>
        <v/>
      </c>
      <c r="V961" s="79">
        <f t="shared" si="10"/>
        <v>0</v>
      </c>
      <c r="W961" s="79" t="str">
        <f t="array" ref="W961">IF($B961="","",IF(INDEX('Your Portfolio Holdings'!$BW$7:$BW$156,match($D961,'Your Portfolio Holdings'!$B$7:$B$156,0),0)&gt;0,PRODUCT(IF(($D$5:$D$2004=$D961)*($C$5:$C$2004="Split")*($B$5:$B$2004&lt;=Dashboard!$C$54)*($B$5:$B$2004&gt;$B961),$J$5:$J$2004,1)),1))</f>
        <v/>
      </c>
      <c r="X961" s="79">
        <f t="shared" si="11"/>
        <v>0</v>
      </c>
      <c r="Y961" s="79" t="str">
        <f t="array" ref="Y961">IF($B961="","",IF(INDEX('Your Portfolio Holdings'!$BW$7:$BW$156,match($D961,'Your Portfolio Holdings'!$B$7:$B$156,0),0)&gt;0,PRODUCT(IF(($D$5:$D$2004=$D961)*($C$5:$C$2004="Split")*($B$5:$B$2004&lt;=Dashboard!$C$55)*($B$5:$B$2004&gt;$B961),$J$5:$J$2004,1)),1))</f>
        <v/>
      </c>
      <c r="Z961" s="79">
        <f t="shared" si="12"/>
        <v>0</v>
      </c>
      <c r="AA961" s="79" t="str">
        <f>IF($B960="","",IF(AND($B961&gt;Dashboard!$C$54,$B961&lt;=Dashboard!$C$55,OR($C961="Buy",$C961="Sell",$C961="Dividend",$C961="Return of capital")),MAX(AA$5:AA960)+1,0))</f>
        <v/>
      </c>
      <c r="AB961" s="79" t="str">
        <f>if($B961="","",if($L961=Dashboard!$C$3,"n/a","Currency:"&amp;$L961&amp;Dashboard!$C$3))</f>
        <v/>
      </c>
      <c r="AC961" s="88" t="str">
        <f t="shared" si="13"/>
        <v/>
      </c>
      <c r="AD961" s="89">
        <f t="shared" si="14"/>
        <v>0</v>
      </c>
      <c r="AE961" s="90">
        <f t="shared" si="15"/>
        <v>0</v>
      </c>
    </row>
    <row r="962">
      <c r="A962" s="1"/>
      <c r="B962" s="404"/>
      <c r="C962" s="405"/>
      <c r="D962" s="405"/>
      <c r="E962" s="405"/>
      <c r="F962" s="406"/>
      <c r="G962" s="44">
        <f t="shared" si="1"/>
        <v>0</v>
      </c>
      <c r="H962" s="93"/>
      <c r="I962" s="92"/>
      <c r="J962" s="95"/>
      <c r="K962" s="1"/>
      <c r="L962" s="50" t="str">
        <f t="array" ref="L962">if($B962="","",index(Setup!$C$52:$C$201,match($D962,Setup!$B$52:$B$201,0),0))</f>
        <v/>
      </c>
      <c r="M962" s="52" t="str">
        <f t="shared" si="2"/>
        <v/>
      </c>
      <c r="N962" s="58">
        <f t="shared" si="3"/>
        <v>0</v>
      </c>
      <c r="O962" s="64" t="str">
        <f t="shared" si="4"/>
        <v/>
      </c>
      <c r="P962" s="64">
        <f t="shared" si="5"/>
        <v>0</v>
      </c>
      <c r="Q962" s="64">
        <f t="shared" si="6"/>
        <v>0</v>
      </c>
      <c r="R962" s="68">
        <f t="shared" si="7"/>
        <v>0</v>
      </c>
      <c r="S962" s="68">
        <f t="shared" si="8"/>
        <v>0</v>
      </c>
      <c r="T962" s="71" t="str">
        <f t="shared" si="9"/>
        <v/>
      </c>
      <c r="U962" s="79" t="str">
        <f t="array" ref="U962">IF($B962="","",IF(INDEX('Your Portfolio Holdings'!$BW$7:$BW$156,match($D962,'Your Portfolio Holdings'!$B$7:$B$156,0),0)&gt;0,PRODUCT(IF(($D$5:$D$2004=$D962)*($C$5:$C$2004="Split")*($B$5:$B$2004&lt;=Dashboard!$C$2)*($B$5:$B$2004&gt;$B962),$J$5:$J$2004,1)),1))</f>
        <v/>
      </c>
      <c r="V962" s="79">
        <f t="shared" si="10"/>
        <v>0</v>
      </c>
      <c r="W962" s="79" t="str">
        <f t="array" ref="W962">IF($B962="","",IF(INDEX('Your Portfolio Holdings'!$BW$7:$BW$156,match($D962,'Your Portfolio Holdings'!$B$7:$B$156,0),0)&gt;0,PRODUCT(IF(($D$5:$D$2004=$D962)*($C$5:$C$2004="Split")*($B$5:$B$2004&lt;=Dashboard!$C$54)*($B$5:$B$2004&gt;$B962),$J$5:$J$2004,1)),1))</f>
        <v/>
      </c>
      <c r="X962" s="79">
        <f t="shared" si="11"/>
        <v>0</v>
      </c>
      <c r="Y962" s="79" t="str">
        <f t="array" ref="Y962">IF($B962="","",IF(INDEX('Your Portfolio Holdings'!$BW$7:$BW$156,match($D962,'Your Portfolio Holdings'!$B$7:$B$156,0),0)&gt;0,PRODUCT(IF(($D$5:$D$2004=$D962)*($C$5:$C$2004="Split")*($B$5:$B$2004&lt;=Dashboard!$C$55)*($B$5:$B$2004&gt;$B962),$J$5:$J$2004,1)),1))</f>
        <v/>
      </c>
      <c r="Z962" s="79">
        <f t="shared" si="12"/>
        <v>0</v>
      </c>
      <c r="AA962" s="79" t="str">
        <f>IF($B961="","",IF(AND($B962&gt;Dashboard!$C$54,$B962&lt;=Dashboard!$C$55,OR($C962="Buy",$C962="Sell",$C962="Dividend",$C962="Return of capital")),MAX(AA$5:AA961)+1,0))</f>
        <v/>
      </c>
      <c r="AB962" s="79" t="str">
        <f>if($B962="","",if($L962=Dashboard!$C$3,"n/a","Currency:"&amp;$L962&amp;Dashboard!$C$3))</f>
        <v/>
      </c>
      <c r="AC962" s="88" t="str">
        <f t="shared" si="13"/>
        <v/>
      </c>
      <c r="AD962" s="89">
        <f t="shared" si="14"/>
        <v>0</v>
      </c>
      <c r="AE962" s="90">
        <f t="shared" si="15"/>
        <v>0</v>
      </c>
    </row>
    <row r="963">
      <c r="A963" s="1"/>
      <c r="B963" s="404"/>
      <c r="C963" s="405"/>
      <c r="D963" s="405"/>
      <c r="E963" s="405"/>
      <c r="F963" s="406"/>
      <c r="G963" s="44">
        <f t="shared" si="1"/>
        <v>0</v>
      </c>
      <c r="H963" s="93"/>
      <c r="I963" s="92"/>
      <c r="J963" s="95"/>
      <c r="K963" s="1"/>
      <c r="L963" s="50" t="str">
        <f t="array" ref="L963">if($B963="","",index(Setup!$C$52:$C$201,match($D963,Setup!$B$52:$B$201,0),0))</f>
        <v/>
      </c>
      <c r="M963" s="52" t="str">
        <f t="shared" si="2"/>
        <v/>
      </c>
      <c r="N963" s="58">
        <f t="shared" si="3"/>
        <v>0</v>
      </c>
      <c r="O963" s="64" t="str">
        <f t="shared" si="4"/>
        <v/>
      </c>
      <c r="P963" s="64">
        <f t="shared" si="5"/>
        <v>0</v>
      </c>
      <c r="Q963" s="64">
        <f t="shared" si="6"/>
        <v>0</v>
      </c>
      <c r="R963" s="68">
        <f t="shared" si="7"/>
        <v>0</v>
      </c>
      <c r="S963" s="68">
        <f t="shared" si="8"/>
        <v>0</v>
      </c>
      <c r="T963" s="71" t="str">
        <f t="shared" si="9"/>
        <v/>
      </c>
      <c r="U963" s="79" t="str">
        <f t="array" ref="U963">IF($B963="","",IF(INDEX('Your Portfolio Holdings'!$BW$7:$BW$156,match($D963,'Your Portfolio Holdings'!$B$7:$B$156,0),0)&gt;0,PRODUCT(IF(($D$5:$D$2004=$D963)*($C$5:$C$2004="Split")*($B$5:$B$2004&lt;=Dashboard!$C$2)*($B$5:$B$2004&gt;$B963),$J$5:$J$2004,1)),1))</f>
        <v/>
      </c>
      <c r="V963" s="79">
        <f t="shared" si="10"/>
        <v>0</v>
      </c>
      <c r="W963" s="79" t="str">
        <f t="array" ref="W963">IF($B963="","",IF(INDEX('Your Portfolio Holdings'!$BW$7:$BW$156,match($D963,'Your Portfolio Holdings'!$B$7:$B$156,0),0)&gt;0,PRODUCT(IF(($D$5:$D$2004=$D963)*($C$5:$C$2004="Split")*($B$5:$B$2004&lt;=Dashboard!$C$54)*($B$5:$B$2004&gt;$B963),$J$5:$J$2004,1)),1))</f>
        <v/>
      </c>
      <c r="X963" s="79">
        <f t="shared" si="11"/>
        <v>0</v>
      </c>
      <c r="Y963" s="79" t="str">
        <f t="array" ref="Y963">IF($B963="","",IF(INDEX('Your Portfolio Holdings'!$BW$7:$BW$156,match($D963,'Your Portfolio Holdings'!$B$7:$B$156,0),0)&gt;0,PRODUCT(IF(($D$5:$D$2004=$D963)*($C$5:$C$2004="Split")*($B$5:$B$2004&lt;=Dashboard!$C$55)*($B$5:$B$2004&gt;$B963),$J$5:$J$2004,1)),1))</f>
        <v/>
      </c>
      <c r="Z963" s="79">
        <f t="shared" si="12"/>
        <v>0</v>
      </c>
      <c r="AA963" s="79" t="str">
        <f>IF($B962="","",IF(AND($B963&gt;Dashboard!$C$54,$B963&lt;=Dashboard!$C$55,OR($C963="Buy",$C963="Sell",$C963="Dividend",$C963="Return of capital")),MAX(AA$5:AA962)+1,0))</f>
        <v/>
      </c>
      <c r="AB963" s="79" t="str">
        <f>if($B963="","",if($L963=Dashboard!$C$3,"n/a","Currency:"&amp;$L963&amp;Dashboard!$C$3))</f>
        <v/>
      </c>
      <c r="AC963" s="88" t="str">
        <f t="shared" si="13"/>
        <v/>
      </c>
      <c r="AD963" s="89">
        <f t="shared" si="14"/>
        <v>0</v>
      </c>
      <c r="AE963" s="90">
        <f t="shared" si="15"/>
        <v>0</v>
      </c>
    </row>
    <row r="964">
      <c r="A964" s="1"/>
      <c r="B964" s="404"/>
      <c r="C964" s="405"/>
      <c r="D964" s="405"/>
      <c r="E964" s="405"/>
      <c r="F964" s="406"/>
      <c r="G964" s="44">
        <f t="shared" si="1"/>
        <v>0</v>
      </c>
      <c r="H964" s="93"/>
      <c r="I964" s="92"/>
      <c r="J964" s="95"/>
      <c r="K964" s="1"/>
      <c r="L964" s="50" t="str">
        <f t="array" ref="L964">if($B964="","",index(Setup!$C$52:$C$201,match($D964,Setup!$B$52:$B$201,0),0))</f>
        <v/>
      </c>
      <c r="M964" s="52" t="str">
        <f t="shared" si="2"/>
        <v/>
      </c>
      <c r="N964" s="58">
        <f t="shared" si="3"/>
        <v>0</v>
      </c>
      <c r="O964" s="64" t="str">
        <f t="shared" si="4"/>
        <v/>
      </c>
      <c r="P964" s="64">
        <f t="shared" si="5"/>
        <v>0</v>
      </c>
      <c r="Q964" s="64">
        <f t="shared" si="6"/>
        <v>0</v>
      </c>
      <c r="R964" s="68">
        <f t="shared" si="7"/>
        <v>0</v>
      </c>
      <c r="S964" s="68">
        <f t="shared" si="8"/>
        <v>0</v>
      </c>
      <c r="T964" s="71" t="str">
        <f t="shared" si="9"/>
        <v/>
      </c>
      <c r="U964" s="79" t="str">
        <f t="array" ref="U964">IF($B964="","",IF(INDEX('Your Portfolio Holdings'!$BW$7:$BW$156,match($D964,'Your Portfolio Holdings'!$B$7:$B$156,0),0)&gt;0,PRODUCT(IF(($D$5:$D$2004=$D964)*($C$5:$C$2004="Split")*($B$5:$B$2004&lt;=Dashboard!$C$2)*($B$5:$B$2004&gt;$B964),$J$5:$J$2004,1)),1))</f>
        <v/>
      </c>
      <c r="V964" s="79">
        <f t="shared" si="10"/>
        <v>0</v>
      </c>
      <c r="W964" s="79" t="str">
        <f t="array" ref="W964">IF($B964="","",IF(INDEX('Your Portfolio Holdings'!$BW$7:$BW$156,match($D964,'Your Portfolio Holdings'!$B$7:$B$156,0),0)&gt;0,PRODUCT(IF(($D$5:$D$2004=$D964)*($C$5:$C$2004="Split")*($B$5:$B$2004&lt;=Dashboard!$C$54)*($B$5:$B$2004&gt;$B964),$J$5:$J$2004,1)),1))</f>
        <v/>
      </c>
      <c r="X964" s="79">
        <f t="shared" si="11"/>
        <v>0</v>
      </c>
      <c r="Y964" s="79" t="str">
        <f t="array" ref="Y964">IF($B964="","",IF(INDEX('Your Portfolio Holdings'!$BW$7:$BW$156,match($D964,'Your Portfolio Holdings'!$B$7:$B$156,0),0)&gt;0,PRODUCT(IF(($D$5:$D$2004=$D964)*($C$5:$C$2004="Split")*($B$5:$B$2004&lt;=Dashboard!$C$55)*($B$5:$B$2004&gt;$B964),$J$5:$J$2004,1)),1))</f>
        <v/>
      </c>
      <c r="Z964" s="79">
        <f t="shared" si="12"/>
        <v>0</v>
      </c>
      <c r="AA964" s="79" t="str">
        <f>IF($B963="","",IF(AND($B964&gt;Dashboard!$C$54,$B964&lt;=Dashboard!$C$55,OR($C964="Buy",$C964="Sell",$C964="Dividend",$C964="Return of capital")),MAX(AA$5:AA963)+1,0))</f>
        <v/>
      </c>
      <c r="AB964" s="79" t="str">
        <f>if($B964="","",if($L964=Dashboard!$C$3,"n/a","Currency:"&amp;$L964&amp;Dashboard!$C$3))</f>
        <v/>
      </c>
      <c r="AC964" s="88" t="str">
        <f t="shared" si="13"/>
        <v/>
      </c>
      <c r="AD964" s="89">
        <f t="shared" si="14"/>
        <v>0</v>
      </c>
      <c r="AE964" s="90">
        <f t="shared" si="15"/>
        <v>0</v>
      </c>
    </row>
    <row r="965">
      <c r="A965" s="1"/>
      <c r="B965" s="404"/>
      <c r="C965" s="405"/>
      <c r="D965" s="405"/>
      <c r="E965" s="405"/>
      <c r="F965" s="406"/>
      <c r="G965" s="44">
        <f t="shared" si="1"/>
        <v>0</v>
      </c>
      <c r="H965" s="93"/>
      <c r="I965" s="92"/>
      <c r="J965" s="95"/>
      <c r="K965" s="1"/>
      <c r="L965" s="50" t="str">
        <f t="array" ref="L965">if($B965="","",index(Setup!$C$52:$C$201,match($D965,Setup!$B$52:$B$201,0),0))</f>
        <v/>
      </c>
      <c r="M965" s="52" t="str">
        <f t="shared" si="2"/>
        <v/>
      </c>
      <c r="N965" s="58">
        <f t="shared" si="3"/>
        <v>0</v>
      </c>
      <c r="O965" s="64" t="str">
        <f t="shared" si="4"/>
        <v/>
      </c>
      <c r="P965" s="64">
        <f t="shared" si="5"/>
        <v>0</v>
      </c>
      <c r="Q965" s="64">
        <f t="shared" si="6"/>
        <v>0</v>
      </c>
      <c r="R965" s="68">
        <f t="shared" si="7"/>
        <v>0</v>
      </c>
      <c r="S965" s="68">
        <f t="shared" si="8"/>
        <v>0</v>
      </c>
      <c r="T965" s="71" t="str">
        <f t="shared" si="9"/>
        <v/>
      </c>
      <c r="U965" s="79" t="str">
        <f t="array" ref="U965">IF($B965="","",IF(INDEX('Your Portfolio Holdings'!$BW$7:$BW$156,match($D965,'Your Portfolio Holdings'!$B$7:$B$156,0),0)&gt;0,PRODUCT(IF(($D$5:$D$2004=$D965)*($C$5:$C$2004="Split")*($B$5:$B$2004&lt;=Dashboard!$C$2)*($B$5:$B$2004&gt;$B965),$J$5:$J$2004,1)),1))</f>
        <v/>
      </c>
      <c r="V965" s="79">
        <f t="shared" si="10"/>
        <v>0</v>
      </c>
      <c r="W965" s="79" t="str">
        <f t="array" ref="W965">IF($B965="","",IF(INDEX('Your Portfolio Holdings'!$BW$7:$BW$156,match($D965,'Your Portfolio Holdings'!$B$7:$B$156,0),0)&gt;0,PRODUCT(IF(($D$5:$D$2004=$D965)*($C$5:$C$2004="Split")*($B$5:$B$2004&lt;=Dashboard!$C$54)*($B$5:$B$2004&gt;$B965),$J$5:$J$2004,1)),1))</f>
        <v/>
      </c>
      <c r="X965" s="79">
        <f t="shared" si="11"/>
        <v>0</v>
      </c>
      <c r="Y965" s="79" t="str">
        <f t="array" ref="Y965">IF($B965="","",IF(INDEX('Your Portfolio Holdings'!$BW$7:$BW$156,match($D965,'Your Portfolio Holdings'!$B$7:$B$156,0),0)&gt;0,PRODUCT(IF(($D$5:$D$2004=$D965)*($C$5:$C$2004="Split")*($B$5:$B$2004&lt;=Dashboard!$C$55)*($B$5:$B$2004&gt;$B965),$J$5:$J$2004,1)),1))</f>
        <v/>
      </c>
      <c r="Z965" s="79">
        <f t="shared" si="12"/>
        <v>0</v>
      </c>
      <c r="AA965" s="79" t="str">
        <f>IF($B964="","",IF(AND($B965&gt;Dashboard!$C$54,$B965&lt;=Dashboard!$C$55,OR($C965="Buy",$C965="Sell",$C965="Dividend",$C965="Return of capital")),MAX(AA$5:AA964)+1,0))</f>
        <v/>
      </c>
      <c r="AB965" s="79" t="str">
        <f>if($B965="","",if($L965=Dashboard!$C$3,"n/a","Currency:"&amp;$L965&amp;Dashboard!$C$3))</f>
        <v/>
      </c>
      <c r="AC965" s="88" t="str">
        <f t="shared" si="13"/>
        <v/>
      </c>
      <c r="AD965" s="89">
        <f t="shared" si="14"/>
        <v>0</v>
      </c>
      <c r="AE965" s="90">
        <f t="shared" si="15"/>
        <v>0</v>
      </c>
    </row>
    <row r="966">
      <c r="A966" s="1"/>
      <c r="B966" s="404"/>
      <c r="C966" s="405"/>
      <c r="D966" s="405"/>
      <c r="E966" s="405"/>
      <c r="F966" s="406"/>
      <c r="G966" s="44">
        <f t="shared" si="1"/>
        <v>0</v>
      </c>
      <c r="H966" s="93"/>
      <c r="I966" s="92"/>
      <c r="J966" s="95"/>
      <c r="K966" s="1"/>
      <c r="L966" s="50" t="str">
        <f t="array" ref="L966">if($B966="","",index(Setup!$C$52:$C$201,match($D966,Setup!$B$52:$B$201,0),0))</f>
        <v/>
      </c>
      <c r="M966" s="52" t="str">
        <f t="shared" si="2"/>
        <v/>
      </c>
      <c r="N966" s="58">
        <f t="shared" si="3"/>
        <v>0</v>
      </c>
      <c r="O966" s="64" t="str">
        <f t="shared" si="4"/>
        <v/>
      </c>
      <c r="P966" s="64">
        <f t="shared" si="5"/>
        <v>0</v>
      </c>
      <c r="Q966" s="64">
        <f t="shared" si="6"/>
        <v>0</v>
      </c>
      <c r="R966" s="68">
        <f t="shared" si="7"/>
        <v>0</v>
      </c>
      <c r="S966" s="68">
        <f t="shared" si="8"/>
        <v>0</v>
      </c>
      <c r="T966" s="71" t="str">
        <f t="shared" si="9"/>
        <v/>
      </c>
      <c r="U966" s="79" t="str">
        <f t="array" ref="U966">IF($B966="","",IF(INDEX('Your Portfolio Holdings'!$BW$7:$BW$156,match($D966,'Your Portfolio Holdings'!$B$7:$B$156,0),0)&gt;0,PRODUCT(IF(($D$5:$D$2004=$D966)*($C$5:$C$2004="Split")*($B$5:$B$2004&lt;=Dashboard!$C$2)*($B$5:$B$2004&gt;$B966),$J$5:$J$2004,1)),1))</f>
        <v/>
      </c>
      <c r="V966" s="79">
        <f t="shared" si="10"/>
        <v>0</v>
      </c>
      <c r="W966" s="79" t="str">
        <f t="array" ref="W966">IF($B966="","",IF(INDEX('Your Portfolio Holdings'!$BW$7:$BW$156,match($D966,'Your Portfolio Holdings'!$B$7:$B$156,0),0)&gt;0,PRODUCT(IF(($D$5:$D$2004=$D966)*($C$5:$C$2004="Split")*($B$5:$B$2004&lt;=Dashboard!$C$54)*($B$5:$B$2004&gt;$B966),$J$5:$J$2004,1)),1))</f>
        <v/>
      </c>
      <c r="X966" s="79">
        <f t="shared" si="11"/>
        <v>0</v>
      </c>
      <c r="Y966" s="79" t="str">
        <f t="array" ref="Y966">IF($B966="","",IF(INDEX('Your Portfolio Holdings'!$BW$7:$BW$156,match($D966,'Your Portfolio Holdings'!$B$7:$B$156,0),0)&gt;0,PRODUCT(IF(($D$5:$D$2004=$D966)*($C$5:$C$2004="Split")*($B$5:$B$2004&lt;=Dashboard!$C$55)*($B$5:$B$2004&gt;$B966),$J$5:$J$2004,1)),1))</f>
        <v/>
      </c>
      <c r="Z966" s="79">
        <f t="shared" si="12"/>
        <v>0</v>
      </c>
      <c r="AA966" s="79" t="str">
        <f>IF($B965="","",IF(AND($B966&gt;Dashboard!$C$54,$B966&lt;=Dashboard!$C$55,OR($C966="Buy",$C966="Sell",$C966="Dividend",$C966="Return of capital")),MAX(AA$5:AA965)+1,0))</f>
        <v/>
      </c>
      <c r="AB966" s="79" t="str">
        <f>if($B966="","",if($L966=Dashboard!$C$3,"n/a","Currency:"&amp;$L966&amp;Dashboard!$C$3))</f>
        <v/>
      </c>
      <c r="AC966" s="88" t="str">
        <f t="shared" si="13"/>
        <v/>
      </c>
      <c r="AD966" s="89">
        <f t="shared" si="14"/>
        <v>0</v>
      </c>
      <c r="AE966" s="90">
        <f t="shared" si="15"/>
        <v>0</v>
      </c>
    </row>
    <row r="967">
      <c r="A967" s="1"/>
      <c r="B967" s="404"/>
      <c r="C967" s="405"/>
      <c r="D967" s="405"/>
      <c r="E967" s="405"/>
      <c r="F967" s="406"/>
      <c r="G967" s="44">
        <f t="shared" si="1"/>
        <v>0</v>
      </c>
      <c r="H967" s="93"/>
      <c r="I967" s="92"/>
      <c r="J967" s="95"/>
      <c r="K967" s="1"/>
      <c r="L967" s="50" t="str">
        <f t="array" ref="L967">if($B967="","",index(Setup!$C$52:$C$201,match($D967,Setup!$B$52:$B$201,0),0))</f>
        <v/>
      </c>
      <c r="M967" s="52" t="str">
        <f t="shared" si="2"/>
        <v/>
      </c>
      <c r="N967" s="58">
        <f t="shared" si="3"/>
        <v>0</v>
      </c>
      <c r="O967" s="64" t="str">
        <f t="shared" si="4"/>
        <v/>
      </c>
      <c r="P967" s="64">
        <f t="shared" si="5"/>
        <v>0</v>
      </c>
      <c r="Q967" s="64">
        <f t="shared" si="6"/>
        <v>0</v>
      </c>
      <c r="R967" s="68">
        <f t="shared" si="7"/>
        <v>0</v>
      </c>
      <c r="S967" s="68">
        <f t="shared" si="8"/>
        <v>0</v>
      </c>
      <c r="T967" s="71" t="str">
        <f t="shared" si="9"/>
        <v/>
      </c>
      <c r="U967" s="79" t="str">
        <f t="array" ref="U967">IF($B967="","",IF(INDEX('Your Portfolio Holdings'!$BW$7:$BW$156,match($D967,'Your Portfolio Holdings'!$B$7:$B$156,0),0)&gt;0,PRODUCT(IF(($D$5:$D$2004=$D967)*($C$5:$C$2004="Split")*($B$5:$B$2004&lt;=Dashboard!$C$2)*($B$5:$B$2004&gt;$B967),$J$5:$J$2004,1)),1))</f>
        <v/>
      </c>
      <c r="V967" s="79">
        <f t="shared" si="10"/>
        <v>0</v>
      </c>
      <c r="W967" s="79" t="str">
        <f t="array" ref="W967">IF($B967="","",IF(INDEX('Your Portfolio Holdings'!$BW$7:$BW$156,match($D967,'Your Portfolio Holdings'!$B$7:$B$156,0),0)&gt;0,PRODUCT(IF(($D$5:$D$2004=$D967)*($C$5:$C$2004="Split")*($B$5:$B$2004&lt;=Dashboard!$C$54)*($B$5:$B$2004&gt;$B967),$J$5:$J$2004,1)),1))</f>
        <v/>
      </c>
      <c r="X967" s="79">
        <f t="shared" si="11"/>
        <v>0</v>
      </c>
      <c r="Y967" s="79" t="str">
        <f t="array" ref="Y967">IF($B967="","",IF(INDEX('Your Portfolio Holdings'!$BW$7:$BW$156,match($D967,'Your Portfolio Holdings'!$B$7:$B$156,0),0)&gt;0,PRODUCT(IF(($D$5:$D$2004=$D967)*($C$5:$C$2004="Split")*($B$5:$B$2004&lt;=Dashboard!$C$55)*($B$5:$B$2004&gt;$B967),$J$5:$J$2004,1)),1))</f>
        <v/>
      </c>
      <c r="Z967" s="79">
        <f t="shared" si="12"/>
        <v>0</v>
      </c>
      <c r="AA967" s="79" t="str">
        <f>IF($B966="","",IF(AND($B967&gt;Dashboard!$C$54,$B967&lt;=Dashboard!$C$55,OR($C967="Buy",$C967="Sell",$C967="Dividend",$C967="Return of capital")),MAX(AA$5:AA966)+1,0))</f>
        <v/>
      </c>
      <c r="AB967" s="79" t="str">
        <f>if($B967="","",if($L967=Dashboard!$C$3,"n/a","Currency:"&amp;$L967&amp;Dashboard!$C$3))</f>
        <v/>
      </c>
      <c r="AC967" s="88" t="str">
        <f t="shared" si="13"/>
        <v/>
      </c>
      <c r="AD967" s="89">
        <f t="shared" si="14"/>
        <v>0</v>
      </c>
      <c r="AE967" s="90">
        <f t="shared" si="15"/>
        <v>0</v>
      </c>
    </row>
    <row r="968">
      <c r="A968" s="1"/>
      <c r="B968" s="404"/>
      <c r="C968" s="405"/>
      <c r="D968" s="405"/>
      <c r="E968" s="405"/>
      <c r="F968" s="406"/>
      <c r="G968" s="44">
        <f t="shared" si="1"/>
        <v>0</v>
      </c>
      <c r="H968" s="93"/>
      <c r="I968" s="92"/>
      <c r="J968" s="95"/>
      <c r="K968" s="1"/>
      <c r="L968" s="50" t="str">
        <f t="array" ref="L968">if($B968="","",index(Setup!$C$52:$C$201,match($D968,Setup!$B$52:$B$201,0),0))</f>
        <v/>
      </c>
      <c r="M968" s="52" t="str">
        <f t="shared" si="2"/>
        <v/>
      </c>
      <c r="N968" s="58">
        <f t="shared" si="3"/>
        <v>0</v>
      </c>
      <c r="O968" s="64" t="str">
        <f t="shared" si="4"/>
        <v/>
      </c>
      <c r="P968" s="64">
        <f t="shared" si="5"/>
        <v>0</v>
      </c>
      <c r="Q968" s="64">
        <f t="shared" si="6"/>
        <v>0</v>
      </c>
      <c r="R968" s="68">
        <f t="shared" si="7"/>
        <v>0</v>
      </c>
      <c r="S968" s="68">
        <f t="shared" si="8"/>
        <v>0</v>
      </c>
      <c r="T968" s="71" t="str">
        <f t="shared" si="9"/>
        <v/>
      </c>
      <c r="U968" s="79" t="str">
        <f t="array" ref="U968">IF($B968="","",IF(INDEX('Your Portfolio Holdings'!$BW$7:$BW$156,match($D968,'Your Portfolio Holdings'!$B$7:$B$156,0),0)&gt;0,PRODUCT(IF(($D$5:$D$2004=$D968)*($C$5:$C$2004="Split")*($B$5:$B$2004&lt;=Dashboard!$C$2)*($B$5:$B$2004&gt;$B968),$J$5:$J$2004,1)),1))</f>
        <v/>
      </c>
      <c r="V968" s="79">
        <f t="shared" si="10"/>
        <v>0</v>
      </c>
      <c r="W968" s="79" t="str">
        <f t="array" ref="W968">IF($B968="","",IF(INDEX('Your Portfolio Holdings'!$BW$7:$BW$156,match($D968,'Your Portfolio Holdings'!$B$7:$B$156,0),0)&gt;0,PRODUCT(IF(($D$5:$D$2004=$D968)*($C$5:$C$2004="Split")*($B$5:$B$2004&lt;=Dashboard!$C$54)*($B$5:$B$2004&gt;$B968),$J$5:$J$2004,1)),1))</f>
        <v/>
      </c>
      <c r="X968" s="79">
        <f t="shared" si="11"/>
        <v>0</v>
      </c>
      <c r="Y968" s="79" t="str">
        <f t="array" ref="Y968">IF($B968="","",IF(INDEX('Your Portfolio Holdings'!$BW$7:$BW$156,match($D968,'Your Portfolio Holdings'!$B$7:$B$156,0),0)&gt;0,PRODUCT(IF(($D$5:$D$2004=$D968)*($C$5:$C$2004="Split")*($B$5:$B$2004&lt;=Dashboard!$C$55)*($B$5:$B$2004&gt;$B968),$J$5:$J$2004,1)),1))</f>
        <v/>
      </c>
      <c r="Z968" s="79">
        <f t="shared" si="12"/>
        <v>0</v>
      </c>
      <c r="AA968" s="79" t="str">
        <f>IF($B967="","",IF(AND($B968&gt;Dashboard!$C$54,$B968&lt;=Dashboard!$C$55,OR($C968="Buy",$C968="Sell",$C968="Dividend",$C968="Return of capital")),MAX(AA$5:AA967)+1,0))</f>
        <v/>
      </c>
      <c r="AB968" s="79" t="str">
        <f>if($B968="","",if($L968=Dashboard!$C$3,"n/a","Currency:"&amp;$L968&amp;Dashboard!$C$3))</f>
        <v/>
      </c>
      <c r="AC968" s="88" t="str">
        <f t="shared" si="13"/>
        <v/>
      </c>
      <c r="AD968" s="89">
        <f t="shared" si="14"/>
        <v>0</v>
      </c>
      <c r="AE968" s="90">
        <f t="shared" si="15"/>
        <v>0</v>
      </c>
    </row>
    <row r="969">
      <c r="A969" s="1"/>
      <c r="B969" s="404"/>
      <c r="C969" s="405"/>
      <c r="D969" s="405"/>
      <c r="E969" s="405"/>
      <c r="F969" s="406"/>
      <c r="G969" s="44">
        <f t="shared" si="1"/>
        <v>0</v>
      </c>
      <c r="H969" s="93"/>
      <c r="I969" s="92"/>
      <c r="J969" s="95"/>
      <c r="K969" s="1"/>
      <c r="L969" s="50" t="str">
        <f t="array" ref="L969">if($B969="","",index(Setup!$C$52:$C$201,match($D969,Setup!$B$52:$B$201,0),0))</f>
        <v/>
      </c>
      <c r="M969" s="52" t="str">
        <f t="shared" si="2"/>
        <v/>
      </c>
      <c r="N969" s="58">
        <f t="shared" si="3"/>
        <v>0</v>
      </c>
      <c r="O969" s="64" t="str">
        <f t="shared" si="4"/>
        <v/>
      </c>
      <c r="P969" s="64">
        <f t="shared" si="5"/>
        <v>0</v>
      </c>
      <c r="Q969" s="64">
        <f t="shared" si="6"/>
        <v>0</v>
      </c>
      <c r="R969" s="68">
        <f t="shared" si="7"/>
        <v>0</v>
      </c>
      <c r="S969" s="68">
        <f t="shared" si="8"/>
        <v>0</v>
      </c>
      <c r="T969" s="71" t="str">
        <f t="shared" si="9"/>
        <v/>
      </c>
      <c r="U969" s="79" t="str">
        <f t="array" ref="U969">IF($B969="","",IF(INDEX('Your Portfolio Holdings'!$BW$7:$BW$156,match($D969,'Your Portfolio Holdings'!$B$7:$B$156,0),0)&gt;0,PRODUCT(IF(($D$5:$D$2004=$D969)*($C$5:$C$2004="Split")*($B$5:$B$2004&lt;=Dashboard!$C$2)*($B$5:$B$2004&gt;$B969),$J$5:$J$2004,1)),1))</f>
        <v/>
      </c>
      <c r="V969" s="79">
        <f t="shared" si="10"/>
        <v>0</v>
      </c>
      <c r="W969" s="79" t="str">
        <f t="array" ref="W969">IF($B969="","",IF(INDEX('Your Portfolio Holdings'!$BW$7:$BW$156,match($D969,'Your Portfolio Holdings'!$B$7:$B$156,0),0)&gt;0,PRODUCT(IF(($D$5:$D$2004=$D969)*($C$5:$C$2004="Split")*($B$5:$B$2004&lt;=Dashboard!$C$54)*($B$5:$B$2004&gt;$B969),$J$5:$J$2004,1)),1))</f>
        <v/>
      </c>
      <c r="X969" s="79">
        <f t="shared" si="11"/>
        <v>0</v>
      </c>
      <c r="Y969" s="79" t="str">
        <f t="array" ref="Y969">IF($B969="","",IF(INDEX('Your Portfolio Holdings'!$BW$7:$BW$156,match($D969,'Your Portfolio Holdings'!$B$7:$B$156,0),0)&gt;0,PRODUCT(IF(($D$5:$D$2004=$D969)*($C$5:$C$2004="Split")*($B$5:$B$2004&lt;=Dashboard!$C$55)*($B$5:$B$2004&gt;$B969),$J$5:$J$2004,1)),1))</f>
        <v/>
      </c>
      <c r="Z969" s="79">
        <f t="shared" si="12"/>
        <v>0</v>
      </c>
      <c r="AA969" s="79" t="str">
        <f>IF($B968="","",IF(AND($B969&gt;Dashboard!$C$54,$B969&lt;=Dashboard!$C$55,OR($C969="Buy",$C969="Sell",$C969="Dividend",$C969="Return of capital")),MAX(AA$5:AA968)+1,0))</f>
        <v/>
      </c>
      <c r="AB969" s="79" t="str">
        <f>if($B969="","",if($L969=Dashboard!$C$3,"n/a","Currency:"&amp;$L969&amp;Dashboard!$C$3))</f>
        <v/>
      </c>
      <c r="AC969" s="88" t="str">
        <f t="shared" si="13"/>
        <v/>
      </c>
      <c r="AD969" s="89">
        <f t="shared" si="14"/>
        <v>0</v>
      </c>
      <c r="AE969" s="90">
        <f t="shared" si="15"/>
        <v>0</v>
      </c>
    </row>
    <row r="970">
      <c r="A970" s="1"/>
      <c r="B970" s="404"/>
      <c r="C970" s="405"/>
      <c r="D970" s="405"/>
      <c r="E970" s="405"/>
      <c r="F970" s="406"/>
      <c r="G970" s="44">
        <f t="shared" si="1"/>
        <v>0</v>
      </c>
      <c r="H970" s="93"/>
      <c r="I970" s="92"/>
      <c r="J970" s="95"/>
      <c r="K970" s="1"/>
      <c r="L970" s="50" t="str">
        <f t="array" ref="L970">if($B970="","",index(Setup!$C$52:$C$201,match($D970,Setup!$B$52:$B$201,0),0))</f>
        <v/>
      </c>
      <c r="M970" s="52" t="str">
        <f t="shared" si="2"/>
        <v/>
      </c>
      <c r="N970" s="58">
        <f t="shared" si="3"/>
        <v>0</v>
      </c>
      <c r="O970" s="64" t="str">
        <f t="shared" si="4"/>
        <v/>
      </c>
      <c r="P970" s="64">
        <f t="shared" si="5"/>
        <v>0</v>
      </c>
      <c r="Q970" s="64">
        <f t="shared" si="6"/>
        <v>0</v>
      </c>
      <c r="R970" s="68">
        <f t="shared" si="7"/>
        <v>0</v>
      </c>
      <c r="S970" s="68">
        <f t="shared" si="8"/>
        <v>0</v>
      </c>
      <c r="T970" s="71" t="str">
        <f t="shared" si="9"/>
        <v/>
      </c>
      <c r="U970" s="79" t="str">
        <f t="array" ref="U970">IF($B970="","",IF(INDEX('Your Portfolio Holdings'!$BW$7:$BW$156,match($D970,'Your Portfolio Holdings'!$B$7:$B$156,0),0)&gt;0,PRODUCT(IF(($D$5:$D$2004=$D970)*($C$5:$C$2004="Split")*($B$5:$B$2004&lt;=Dashboard!$C$2)*($B$5:$B$2004&gt;$B970),$J$5:$J$2004,1)),1))</f>
        <v/>
      </c>
      <c r="V970" s="79">
        <f t="shared" si="10"/>
        <v>0</v>
      </c>
      <c r="W970" s="79" t="str">
        <f t="array" ref="W970">IF($B970="","",IF(INDEX('Your Portfolio Holdings'!$BW$7:$BW$156,match($D970,'Your Portfolio Holdings'!$B$7:$B$156,0),0)&gt;0,PRODUCT(IF(($D$5:$D$2004=$D970)*($C$5:$C$2004="Split")*($B$5:$B$2004&lt;=Dashboard!$C$54)*($B$5:$B$2004&gt;$B970),$J$5:$J$2004,1)),1))</f>
        <v/>
      </c>
      <c r="X970" s="79">
        <f t="shared" si="11"/>
        <v>0</v>
      </c>
      <c r="Y970" s="79" t="str">
        <f t="array" ref="Y970">IF($B970="","",IF(INDEX('Your Portfolio Holdings'!$BW$7:$BW$156,match($D970,'Your Portfolio Holdings'!$B$7:$B$156,0),0)&gt;0,PRODUCT(IF(($D$5:$D$2004=$D970)*($C$5:$C$2004="Split")*($B$5:$B$2004&lt;=Dashboard!$C$55)*($B$5:$B$2004&gt;$B970),$J$5:$J$2004,1)),1))</f>
        <v/>
      </c>
      <c r="Z970" s="79">
        <f t="shared" si="12"/>
        <v>0</v>
      </c>
      <c r="AA970" s="79" t="str">
        <f>IF($B969="","",IF(AND($B970&gt;Dashboard!$C$54,$B970&lt;=Dashboard!$C$55,OR($C970="Buy",$C970="Sell",$C970="Dividend",$C970="Return of capital")),MAX(AA$5:AA969)+1,0))</f>
        <v/>
      </c>
      <c r="AB970" s="79" t="str">
        <f>if($B970="","",if($L970=Dashboard!$C$3,"n/a","Currency:"&amp;$L970&amp;Dashboard!$C$3))</f>
        <v/>
      </c>
      <c r="AC970" s="88" t="str">
        <f t="shared" si="13"/>
        <v/>
      </c>
      <c r="AD970" s="89">
        <f t="shared" si="14"/>
        <v>0</v>
      </c>
      <c r="AE970" s="90">
        <f t="shared" si="15"/>
        <v>0</v>
      </c>
    </row>
    <row r="971">
      <c r="A971" s="1"/>
      <c r="B971" s="404"/>
      <c r="C971" s="405"/>
      <c r="D971" s="405"/>
      <c r="E971" s="405"/>
      <c r="F971" s="406"/>
      <c r="G971" s="44">
        <f t="shared" si="1"/>
        <v>0</v>
      </c>
      <c r="H971" s="93"/>
      <c r="I971" s="92"/>
      <c r="J971" s="95"/>
      <c r="K971" s="1"/>
      <c r="L971" s="50" t="str">
        <f t="array" ref="L971">if($B971="","",index(Setup!$C$52:$C$201,match($D971,Setup!$B$52:$B$201,0),0))</f>
        <v/>
      </c>
      <c r="M971" s="52" t="str">
        <f t="shared" si="2"/>
        <v/>
      </c>
      <c r="N971" s="58">
        <f t="shared" si="3"/>
        <v>0</v>
      </c>
      <c r="O971" s="64" t="str">
        <f t="shared" si="4"/>
        <v/>
      </c>
      <c r="P971" s="64">
        <f t="shared" si="5"/>
        <v>0</v>
      </c>
      <c r="Q971" s="64">
        <f t="shared" si="6"/>
        <v>0</v>
      </c>
      <c r="R971" s="68">
        <f t="shared" si="7"/>
        <v>0</v>
      </c>
      <c r="S971" s="68">
        <f t="shared" si="8"/>
        <v>0</v>
      </c>
      <c r="T971" s="71" t="str">
        <f t="shared" si="9"/>
        <v/>
      </c>
      <c r="U971" s="79" t="str">
        <f t="array" ref="U971">IF($B971="","",IF(INDEX('Your Portfolio Holdings'!$BW$7:$BW$156,match($D971,'Your Portfolio Holdings'!$B$7:$B$156,0),0)&gt;0,PRODUCT(IF(($D$5:$D$2004=$D971)*($C$5:$C$2004="Split")*($B$5:$B$2004&lt;=Dashboard!$C$2)*($B$5:$B$2004&gt;$B971),$J$5:$J$2004,1)),1))</f>
        <v/>
      </c>
      <c r="V971" s="79">
        <f t="shared" si="10"/>
        <v>0</v>
      </c>
      <c r="W971" s="79" t="str">
        <f t="array" ref="W971">IF($B971="","",IF(INDEX('Your Portfolio Holdings'!$BW$7:$BW$156,match($D971,'Your Portfolio Holdings'!$B$7:$B$156,0),0)&gt;0,PRODUCT(IF(($D$5:$D$2004=$D971)*($C$5:$C$2004="Split")*($B$5:$B$2004&lt;=Dashboard!$C$54)*($B$5:$B$2004&gt;$B971),$J$5:$J$2004,1)),1))</f>
        <v/>
      </c>
      <c r="X971" s="79">
        <f t="shared" si="11"/>
        <v>0</v>
      </c>
      <c r="Y971" s="79" t="str">
        <f t="array" ref="Y971">IF($B971="","",IF(INDEX('Your Portfolio Holdings'!$BW$7:$BW$156,match($D971,'Your Portfolio Holdings'!$B$7:$B$156,0),0)&gt;0,PRODUCT(IF(($D$5:$D$2004=$D971)*($C$5:$C$2004="Split")*($B$5:$B$2004&lt;=Dashboard!$C$55)*($B$5:$B$2004&gt;$B971),$J$5:$J$2004,1)),1))</f>
        <v/>
      </c>
      <c r="Z971" s="79">
        <f t="shared" si="12"/>
        <v>0</v>
      </c>
      <c r="AA971" s="79" t="str">
        <f>IF($B970="","",IF(AND($B971&gt;Dashboard!$C$54,$B971&lt;=Dashboard!$C$55,OR($C971="Buy",$C971="Sell",$C971="Dividend",$C971="Return of capital")),MAX(AA$5:AA970)+1,0))</f>
        <v/>
      </c>
      <c r="AB971" s="79" t="str">
        <f>if($B971="","",if($L971=Dashboard!$C$3,"n/a","Currency:"&amp;$L971&amp;Dashboard!$C$3))</f>
        <v/>
      </c>
      <c r="AC971" s="88" t="str">
        <f t="shared" si="13"/>
        <v/>
      </c>
      <c r="AD971" s="89">
        <f t="shared" si="14"/>
        <v>0</v>
      </c>
      <c r="AE971" s="90">
        <f t="shared" si="15"/>
        <v>0</v>
      </c>
    </row>
    <row r="972">
      <c r="A972" s="1"/>
      <c r="B972" s="404"/>
      <c r="C972" s="405"/>
      <c r="D972" s="405"/>
      <c r="E972" s="405"/>
      <c r="F972" s="406"/>
      <c r="G972" s="44">
        <f t="shared" si="1"/>
        <v>0</v>
      </c>
      <c r="H972" s="93"/>
      <c r="I972" s="92"/>
      <c r="J972" s="95"/>
      <c r="K972" s="1"/>
      <c r="L972" s="50" t="str">
        <f t="array" ref="L972">if($B972="","",index(Setup!$C$52:$C$201,match($D972,Setup!$B$52:$B$201,0),0))</f>
        <v/>
      </c>
      <c r="M972" s="52" t="str">
        <f t="shared" si="2"/>
        <v/>
      </c>
      <c r="N972" s="58">
        <f t="shared" si="3"/>
        <v>0</v>
      </c>
      <c r="O972" s="64" t="str">
        <f t="shared" si="4"/>
        <v/>
      </c>
      <c r="P972" s="64">
        <f t="shared" si="5"/>
        <v>0</v>
      </c>
      <c r="Q972" s="64">
        <f t="shared" si="6"/>
        <v>0</v>
      </c>
      <c r="R972" s="68">
        <f t="shared" si="7"/>
        <v>0</v>
      </c>
      <c r="S972" s="68">
        <f t="shared" si="8"/>
        <v>0</v>
      </c>
      <c r="T972" s="71" t="str">
        <f t="shared" si="9"/>
        <v/>
      </c>
      <c r="U972" s="79" t="str">
        <f t="array" ref="U972">IF($B972="","",IF(INDEX('Your Portfolio Holdings'!$BW$7:$BW$156,match($D972,'Your Portfolio Holdings'!$B$7:$B$156,0),0)&gt;0,PRODUCT(IF(($D$5:$D$2004=$D972)*($C$5:$C$2004="Split")*($B$5:$B$2004&lt;=Dashboard!$C$2)*($B$5:$B$2004&gt;$B972),$J$5:$J$2004,1)),1))</f>
        <v/>
      </c>
      <c r="V972" s="79">
        <f t="shared" si="10"/>
        <v>0</v>
      </c>
      <c r="W972" s="79" t="str">
        <f t="array" ref="W972">IF($B972="","",IF(INDEX('Your Portfolio Holdings'!$BW$7:$BW$156,match($D972,'Your Portfolio Holdings'!$B$7:$B$156,0),0)&gt;0,PRODUCT(IF(($D$5:$D$2004=$D972)*($C$5:$C$2004="Split")*($B$5:$B$2004&lt;=Dashboard!$C$54)*($B$5:$B$2004&gt;$B972),$J$5:$J$2004,1)),1))</f>
        <v/>
      </c>
      <c r="X972" s="79">
        <f t="shared" si="11"/>
        <v>0</v>
      </c>
      <c r="Y972" s="79" t="str">
        <f t="array" ref="Y972">IF($B972="","",IF(INDEX('Your Portfolio Holdings'!$BW$7:$BW$156,match($D972,'Your Portfolio Holdings'!$B$7:$B$156,0),0)&gt;0,PRODUCT(IF(($D$5:$D$2004=$D972)*($C$5:$C$2004="Split")*($B$5:$B$2004&lt;=Dashboard!$C$55)*($B$5:$B$2004&gt;$B972),$J$5:$J$2004,1)),1))</f>
        <v/>
      </c>
      <c r="Z972" s="79">
        <f t="shared" si="12"/>
        <v>0</v>
      </c>
      <c r="AA972" s="79" t="str">
        <f>IF($B971="","",IF(AND($B972&gt;Dashboard!$C$54,$B972&lt;=Dashboard!$C$55,OR($C972="Buy",$C972="Sell",$C972="Dividend",$C972="Return of capital")),MAX(AA$5:AA971)+1,0))</f>
        <v/>
      </c>
      <c r="AB972" s="79" t="str">
        <f>if($B972="","",if($L972=Dashboard!$C$3,"n/a","Currency:"&amp;$L972&amp;Dashboard!$C$3))</f>
        <v/>
      </c>
      <c r="AC972" s="88" t="str">
        <f t="shared" si="13"/>
        <v/>
      </c>
      <c r="AD972" s="89">
        <f t="shared" si="14"/>
        <v>0</v>
      </c>
      <c r="AE972" s="90">
        <f t="shared" si="15"/>
        <v>0</v>
      </c>
    </row>
    <row r="973">
      <c r="A973" s="1"/>
      <c r="B973" s="404"/>
      <c r="C973" s="405"/>
      <c r="D973" s="405"/>
      <c r="E973" s="405"/>
      <c r="F973" s="406"/>
      <c r="G973" s="44">
        <f t="shared" si="1"/>
        <v>0</v>
      </c>
      <c r="H973" s="93"/>
      <c r="I973" s="92"/>
      <c r="J973" s="95"/>
      <c r="K973" s="1"/>
      <c r="L973" s="50" t="str">
        <f t="array" ref="L973">if($B973="","",index(Setup!$C$52:$C$201,match($D973,Setup!$B$52:$B$201,0),0))</f>
        <v/>
      </c>
      <c r="M973" s="52" t="str">
        <f t="shared" si="2"/>
        <v/>
      </c>
      <c r="N973" s="58">
        <f t="shared" si="3"/>
        <v>0</v>
      </c>
      <c r="O973" s="64" t="str">
        <f t="shared" si="4"/>
        <v/>
      </c>
      <c r="P973" s="64">
        <f t="shared" si="5"/>
        <v>0</v>
      </c>
      <c r="Q973" s="64">
        <f t="shared" si="6"/>
        <v>0</v>
      </c>
      <c r="R973" s="68">
        <f t="shared" si="7"/>
        <v>0</v>
      </c>
      <c r="S973" s="68">
        <f t="shared" si="8"/>
        <v>0</v>
      </c>
      <c r="T973" s="71" t="str">
        <f t="shared" si="9"/>
        <v/>
      </c>
      <c r="U973" s="79" t="str">
        <f t="array" ref="U973">IF($B973="","",IF(INDEX('Your Portfolio Holdings'!$BW$7:$BW$156,match($D973,'Your Portfolio Holdings'!$B$7:$B$156,0),0)&gt;0,PRODUCT(IF(($D$5:$D$2004=$D973)*($C$5:$C$2004="Split")*($B$5:$B$2004&lt;=Dashboard!$C$2)*($B$5:$B$2004&gt;$B973),$J$5:$J$2004,1)),1))</f>
        <v/>
      </c>
      <c r="V973" s="79">
        <f t="shared" si="10"/>
        <v>0</v>
      </c>
      <c r="W973" s="79" t="str">
        <f t="array" ref="W973">IF($B973="","",IF(INDEX('Your Portfolio Holdings'!$BW$7:$BW$156,match($D973,'Your Portfolio Holdings'!$B$7:$B$156,0),0)&gt;0,PRODUCT(IF(($D$5:$D$2004=$D973)*($C$5:$C$2004="Split")*($B$5:$B$2004&lt;=Dashboard!$C$54)*($B$5:$B$2004&gt;$B973),$J$5:$J$2004,1)),1))</f>
        <v/>
      </c>
      <c r="X973" s="79">
        <f t="shared" si="11"/>
        <v>0</v>
      </c>
      <c r="Y973" s="79" t="str">
        <f t="array" ref="Y973">IF($B973="","",IF(INDEX('Your Portfolio Holdings'!$BW$7:$BW$156,match($D973,'Your Portfolio Holdings'!$B$7:$B$156,0),0)&gt;0,PRODUCT(IF(($D$5:$D$2004=$D973)*($C$5:$C$2004="Split")*($B$5:$B$2004&lt;=Dashboard!$C$55)*($B$5:$B$2004&gt;$B973),$J$5:$J$2004,1)),1))</f>
        <v/>
      </c>
      <c r="Z973" s="79">
        <f t="shared" si="12"/>
        <v>0</v>
      </c>
      <c r="AA973" s="79" t="str">
        <f>IF($B972="","",IF(AND($B973&gt;Dashboard!$C$54,$B973&lt;=Dashboard!$C$55,OR($C973="Buy",$C973="Sell",$C973="Dividend",$C973="Return of capital")),MAX(AA$5:AA972)+1,0))</f>
        <v/>
      </c>
      <c r="AB973" s="79" t="str">
        <f>if($B973="","",if($L973=Dashboard!$C$3,"n/a","Currency:"&amp;$L973&amp;Dashboard!$C$3))</f>
        <v/>
      </c>
      <c r="AC973" s="88" t="str">
        <f t="shared" si="13"/>
        <v/>
      </c>
      <c r="AD973" s="89">
        <f t="shared" si="14"/>
        <v>0</v>
      </c>
      <c r="AE973" s="90">
        <f t="shared" si="15"/>
        <v>0</v>
      </c>
    </row>
    <row r="974">
      <c r="A974" s="1"/>
      <c r="B974" s="404"/>
      <c r="C974" s="405"/>
      <c r="D974" s="405"/>
      <c r="E974" s="405"/>
      <c r="F974" s="406"/>
      <c r="G974" s="44">
        <f t="shared" si="1"/>
        <v>0</v>
      </c>
      <c r="H974" s="93"/>
      <c r="I974" s="92"/>
      <c r="J974" s="95"/>
      <c r="K974" s="1"/>
      <c r="L974" s="50" t="str">
        <f t="array" ref="L974">if($B974="","",index(Setup!$C$52:$C$201,match($D974,Setup!$B$52:$B$201,0),0))</f>
        <v/>
      </c>
      <c r="M974" s="52" t="str">
        <f t="shared" si="2"/>
        <v/>
      </c>
      <c r="N974" s="58">
        <f t="shared" si="3"/>
        <v>0</v>
      </c>
      <c r="O974" s="64" t="str">
        <f t="shared" si="4"/>
        <v/>
      </c>
      <c r="P974" s="64">
        <f t="shared" si="5"/>
        <v>0</v>
      </c>
      <c r="Q974" s="64">
        <f t="shared" si="6"/>
        <v>0</v>
      </c>
      <c r="R974" s="68">
        <f t="shared" si="7"/>
        <v>0</v>
      </c>
      <c r="S974" s="68">
        <f t="shared" si="8"/>
        <v>0</v>
      </c>
      <c r="T974" s="71" t="str">
        <f t="shared" si="9"/>
        <v/>
      </c>
      <c r="U974" s="79" t="str">
        <f t="array" ref="U974">IF($B974="","",IF(INDEX('Your Portfolio Holdings'!$BW$7:$BW$156,match($D974,'Your Portfolio Holdings'!$B$7:$B$156,0),0)&gt;0,PRODUCT(IF(($D$5:$D$2004=$D974)*($C$5:$C$2004="Split")*($B$5:$B$2004&lt;=Dashboard!$C$2)*($B$5:$B$2004&gt;$B974),$J$5:$J$2004,1)),1))</f>
        <v/>
      </c>
      <c r="V974" s="79">
        <f t="shared" si="10"/>
        <v>0</v>
      </c>
      <c r="W974" s="79" t="str">
        <f t="array" ref="W974">IF($B974="","",IF(INDEX('Your Portfolio Holdings'!$BW$7:$BW$156,match($D974,'Your Portfolio Holdings'!$B$7:$B$156,0),0)&gt;0,PRODUCT(IF(($D$5:$D$2004=$D974)*($C$5:$C$2004="Split")*($B$5:$B$2004&lt;=Dashboard!$C$54)*($B$5:$B$2004&gt;$B974),$J$5:$J$2004,1)),1))</f>
        <v/>
      </c>
      <c r="X974" s="79">
        <f t="shared" si="11"/>
        <v>0</v>
      </c>
      <c r="Y974" s="79" t="str">
        <f t="array" ref="Y974">IF($B974="","",IF(INDEX('Your Portfolio Holdings'!$BW$7:$BW$156,match($D974,'Your Portfolio Holdings'!$B$7:$B$156,0),0)&gt;0,PRODUCT(IF(($D$5:$D$2004=$D974)*($C$5:$C$2004="Split")*($B$5:$B$2004&lt;=Dashboard!$C$55)*($B$5:$B$2004&gt;$B974),$J$5:$J$2004,1)),1))</f>
        <v/>
      </c>
      <c r="Z974" s="79">
        <f t="shared" si="12"/>
        <v>0</v>
      </c>
      <c r="AA974" s="79" t="str">
        <f>IF($B973="","",IF(AND($B974&gt;Dashboard!$C$54,$B974&lt;=Dashboard!$C$55,OR($C974="Buy",$C974="Sell",$C974="Dividend",$C974="Return of capital")),MAX(AA$5:AA973)+1,0))</f>
        <v/>
      </c>
      <c r="AB974" s="79" t="str">
        <f>if($B974="","",if($L974=Dashboard!$C$3,"n/a","Currency:"&amp;$L974&amp;Dashboard!$C$3))</f>
        <v/>
      </c>
      <c r="AC974" s="88" t="str">
        <f t="shared" si="13"/>
        <v/>
      </c>
      <c r="AD974" s="89">
        <f t="shared" si="14"/>
        <v>0</v>
      </c>
      <c r="AE974" s="90">
        <f t="shared" si="15"/>
        <v>0</v>
      </c>
    </row>
    <row r="975">
      <c r="A975" s="1"/>
      <c r="B975" s="404"/>
      <c r="C975" s="405"/>
      <c r="D975" s="405"/>
      <c r="E975" s="405"/>
      <c r="F975" s="406"/>
      <c r="G975" s="44">
        <f t="shared" si="1"/>
        <v>0</v>
      </c>
      <c r="H975" s="93"/>
      <c r="I975" s="92"/>
      <c r="J975" s="95"/>
      <c r="K975" s="1"/>
      <c r="L975" s="50" t="str">
        <f t="array" ref="L975">if($B975="","",index(Setup!$C$52:$C$201,match($D975,Setup!$B$52:$B$201,0),0))</f>
        <v/>
      </c>
      <c r="M975" s="52" t="str">
        <f t="shared" si="2"/>
        <v/>
      </c>
      <c r="N975" s="58">
        <f t="shared" si="3"/>
        <v>0</v>
      </c>
      <c r="O975" s="64" t="str">
        <f t="shared" si="4"/>
        <v/>
      </c>
      <c r="P975" s="64">
        <f t="shared" si="5"/>
        <v>0</v>
      </c>
      <c r="Q975" s="64">
        <f t="shared" si="6"/>
        <v>0</v>
      </c>
      <c r="R975" s="68">
        <f t="shared" si="7"/>
        <v>0</v>
      </c>
      <c r="S975" s="68">
        <f t="shared" si="8"/>
        <v>0</v>
      </c>
      <c r="T975" s="71" t="str">
        <f t="shared" si="9"/>
        <v/>
      </c>
      <c r="U975" s="79" t="str">
        <f t="array" ref="U975">IF($B975="","",IF(INDEX('Your Portfolio Holdings'!$BW$7:$BW$156,match($D975,'Your Portfolio Holdings'!$B$7:$B$156,0),0)&gt;0,PRODUCT(IF(($D$5:$D$2004=$D975)*($C$5:$C$2004="Split")*($B$5:$B$2004&lt;=Dashboard!$C$2)*($B$5:$B$2004&gt;$B975),$J$5:$J$2004,1)),1))</f>
        <v/>
      </c>
      <c r="V975" s="79">
        <f t="shared" si="10"/>
        <v>0</v>
      </c>
      <c r="W975" s="79" t="str">
        <f t="array" ref="W975">IF($B975="","",IF(INDEX('Your Portfolio Holdings'!$BW$7:$BW$156,match($D975,'Your Portfolio Holdings'!$B$7:$B$156,0),0)&gt;0,PRODUCT(IF(($D$5:$D$2004=$D975)*($C$5:$C$2004="Split")*($B$5:$B$2004&lt;=Dashboard!$C$54)*($B$5:$B$2004&gt;$B975),$J$5:$J$2004,1)),1))</f>
        <v/>
      </c>
      <c r="X975" s="79">
        <f t="shared" si="11"/>
        <v>0</v>
      </c>
      <c r="Y975" s="79" t="str">
        <f t="array" ref="Y975">IF($B975="","",IF(INDEX('Your Portfolio Holdings'!$BW$7:$BW$156,match($D975,'Your Portfolio Holdings'!$B$7:$B$156,0),0)&gt;0,PRODUCT(IF(($D$5:$D$2004=$D975)*($C$5:$C$2004="Split")*($B$5:$B$2004&lt;=Dashboard!$C$55)*($B$5:$B$2004&gt;$B975),$J$5:$J$2004,1)),1))</f>
        <v/>
      </c>
      <c r="Z975" s="79">
        <f t="shared" si="12"/>
        <v>0</v>
      </c>
      <c r="AA975" s="79" t="str">
        <f>IF($B974="","",IF(AND($B975&gt;Dashboard!$C$54,$B975&lt;=Dashboard!$C$55,OR($C975="Buy",$C975="Sell",$C975="Dividend",$C975="Return of capital")),MAX(AA$5:AA974)+1,0))</f>
        <v/>
      </c>
      <c r="AB975" s="79" t="str">
        <f>if($B975="","",if($L975=Dashboard!$C$3,"n/a","Currency:"&amp;$L975&amp;Dashboard!$C$3))</f>
        <v/>
      </c>
      <c r="AC975" s="88" t="str">
        <f t="shared" si="13"/>
        <v/>
      </c>
      <c r="AD975" s="89">
        <f t="shared" si="14"/>
        <v>0</v>
      </c>
      <c r="AE975" s="90">
        <f t="shared" si="15"/>
        <v>0</v>
      </c>
    </row>
    <row r="976">
      <c r="A976" s="1"/>
      <c r="B976" s="404"/>
      <c r="C976" s="405"/>
      <c r="D976" s="405"/>
      <c r="E976" s="405"/>
      <c r="F976" s="406"/>
      <c r="G976" s="44">
        <f t="shared" si="1"/>
        <v>0</v>
      </c>
      <c r="H976" s="93"/>
      <c r="I976" s="92"/>
      <c r="J976" s="95"/>
      <c r="K976" s="1"/>
      <c r="L976" s="50" t="str">
        <f t="array" ref="L976">if($B976="","",index(Setup!$C$52:$C$201,match($D976,Setup!$B$52:$B$201,0),0))</f>
        <v/>
      </c>
      <c r="M976" s="52" t="str">
        <f t="shared" si="2"/>
        <v/>
      </c>
      <c r="N976" s="58">
        <f t="shared" si="3"/>
        <v>0</v>
      </c>
      <c r="O976" s="64" t="str">
        <f t="shared" si="4"/>
        <v/>
      </c>
      <c r="P976" s="64">
        <f t="shared" si="5"/>
        <v>0</v>
      </c>
      <c r="Q976" s="64">
        <f t="shared" si="6"/>
        <v>0</v>
      </c>
      <c r="R976" s="68">
        <f t="shared" si="7"/>
        <v>0</v>
      </c>
      <c r="S976" s="68">
        <f t="shared" si="8"/>
        <v>0</v>
      </c>
      <c r="T976" s="71" t="str">
        <f t="shared" si="9"/>
        <v/>
      </c>
      <c r="U976" s="79" t="str">
        <f t="array" ref="U976">IF($B976="","",IF(INDEX('Your Portfolio Holdings'!$BW$7:$BW$156,match($D976,'Your Portfolio Holdings'!$B$7:$B$156,0),0)&gt;0,PRODUCT(IF(($D$5:$D$2004=$D976)*($C$5:$C$2004="Split")*($B$5:$B$2004&lt;=Dashboard!$C$2)*($B$5:$B$2004&gt;$B976),$J$5:$J$2004,1)),1))</f>
        <v/>
      </c>
      <c r="V976" s="79">
        <f t="shared" si="10"/>
        <v>0</v>
      </c>
      <c r="W976" s="79" t="str">
        <f t="array" ref="W976">IF($B976="","",IF(INDEX('Your Portfolio Holdings'!$BW$7:$BW$156,match($D976,'Your Portfolio Holdings'!$B$7:$B$156,0),0)&gt;0,PRODUCT(IF(($D$5:$D$2004=$D976)*($C$5:$C$2004="Split")*($B$5:$B$2004&lt;=Dashboard!$C$54)*($B$5:$B$2004&gt;$B976),$J$5:$J$2004,1)),1))</f>
        <v/>
      </c>
      <c r="X976" s="79">
        <f t="shared" si="11"/>
        <v>0</v>
      </c>
      <c r="Y976" s="79" t="str">
        <f t="array" ref="Y976">IF($B976="","",IF(INDEX('Your Portfolio Holdings'!$BW$7:$BW$156,match($D976,'Your Portfolio Holdings'!$B$7:$B$156,0),0)&gt;0,PRODUCT(IF(($D$5:$D$2004=$D976)*($C$5:$C$2004="Split")*($B$5:$B$2004&lt;=Dashboard!$C$55)*($B$5:$B$2004&gt;$B976),$J$5:$J$2004,1)),1))</f>
        <v/>
      </c>
      <c r="Z976" s="79">
        <f t="shared" si="12"/>
        <v>0</v>
      </c>
      <c r="AA976" s="79" t="str">
        <f>IF($B975="","",IF(AND($B976&gt;Dashboard!$C$54,$B976&lt;=Dashboard!$C$55,OR($C976="Buy",$C976="Sell",$C976="Dividend",$C976="Return of capital")),MAX(AA$5:AA975)+1,0))</f>
        <v/>
      </c>
      <c r="AB976" s="79" t="str">
        <f>if($B976="","",if($L976=Dashboard!$C$3,"n/a","Currency:"&amp;$L976&amp;Dashboard!$C$3))</f>
        <v/>
      </c>
      <c r="AC976" s="88" t="str">
        <f t="shared" si="13"/>
        <v/>
      </c>
      <c r="AD976" s="89">
        <f t="shared" si="14"/>
        <v>0</v>
      </c>
      <c r="AE976" s="90">
        <f t="shared" si="15"/>
        <v>0</v>
      </c>
    </row>
    <row r="977">
      <c r="A977" s="1"/>
      <c r="B977" s="404"/>
      <c r="C977" s="405"/>
      <c r="D977" s="405"/>
      <c r="E977" s="405"/>
      <c r="F977" s="406"/>
      <c r="G977" s="44">
        <f t="shared" si="1"/>
        <v>0</v>
      </c>
      <c r="H977" s="93"/>
      <c r="I977" s="92"/>
      <c r="J977" s="95"/>
      <c r="K977" s="1"/>
      <c r="L977" s="50" t="str">
        <f t="array" ref="L977">if($B977="","",index(Setup!$C$52:$C$201,match($D977,Setup!$B$52:$B$201,0),0))</f>
        <v/>
      </c>
      <c r="M977" s="52" t="str">
        <f t="shared" si="2"/>
        <v/>
      </c>
      <c r="N977" s="58">
        <f t="shared" si="3"/>
        <v>0</v>
      </c>
      <c r="O977" s="64" t="str">
        <f t="shared" si="4"/>
        <v/>
      </c>
      <c r="P977" s="64">
        <f t="shared" si="5"/>
        <v>0</v>
      </c>
      <c r="Q977" s="64">
        <f t="shared" si="6"/>
        <v>0</v>
      </c>
      <c r="R977" s="68">
        <f t="shared" si="7"/>
        <v>0</v>
      </c>
      <c r="S977" s="68">
        <f t="shared" si="8"/>
        <v>0</v>
      </c>
      <c r="T977" s="71" t="str">
        <f t="shared" si="9"/>
        <v/>
      </c>
      <c r="U977" s="79" t="str">
        <f t="array" ref="U977">IF($B977="","",IF(INDEX('Your Portfolio Holdings'!$BW$7:$BW$156,match($D977,'Your Portfolio Holdings'!$B$7:$B$156,0),0)&gt;0,PRODUCT(IF(($D$5:$D$2004=$D977)*($C$5:$C$2004="Split")*($B$5:$B$2004&lt;=Dashboard!$C$2)*($B$5:$B$2004&gt;$B977),$J$5:$J$2004,1)),1))</f>
        <v/>
      </c>
      <c r="V977" s="79">
        <f t="shared" si="10"/>
        <v>0</v>
      </c>
      <c r="W977" s="79" t="str">
        <f t="array" ref="W977">IF($B977="","",IF(INDEX('Your Portfolio Holdings'!$BW$7:$BW$156,match($D977,'Your Portfolio Holdings'!$B$7:$B$156,0),0)&gt;0,PRODUCT(IF(($D$5:$D$2004=$D977)*($C$5:$C$2004="Split")*($B$5:$B$2004&lt;=Dashboard!$C$54)*($B$5:$B$2004&gt;$B977),$J$5:$J$2004,1)),1))</f>
        <v/>
      </c>
      <c r="X977" s="79">
        <f t="shared" si="11"/>
        <v>0</v>
      </c>
      <c r="Y977" s="79" t="str">
        <f t="array" ref="Y977">IF($B977="","",IF(INDEX('Your Portfolio Holdings'!$BW$7:$BW$156,match($D977,'Your Portfolio Holdings'!$B$7:$B$156,0),0)&gt;0,PRODUCT(IF(($D$5:$D$2004=$D977)*($C$5:$C$2004="Split")*($B$5:$B$2004&lt;=Dashboard!$C$55)*($B$5:$B$2004&gt;$B977),$J$5:$J$2004,1)),1))</f>
        <v/>
      </c>
      <c r="Z977" s="79">
        <f t="shared" si="12"/>
        <v>0</v>
      </c>
      <c r="AA977" s="79" t="str">
        <f>IF($B976="","",IF(AND($B977&gt;Dashboard!$C$54,$B977&lt;=Dashboard!$C$55,OR($C977="Buy",$C977="Sell",$C977="Dividend",$C977="Return of capital")),MAX(AA$5:AA976)+1,0))</f>
        <v/>
      </c>
      <c r="AB977" s="79" t="str">
        <f>if($B977="","",if($L977=Dashboard!$C$3,"n/a","Currency:"&amp;$L977&amp;Dashboard!$C$3))</f>
        <v/>
      </c>
      <c r="AC977" s="88" t="str">
        <f t="shared" si="13"/>
        <v/>
      </c>
      <c r="AD977" s="89">
        <f t="shared" si="14"/>
        <v>0</v>
      </c>
      <c r="AE977" s="90">
        <f t="shared" si="15"/>
        <v>0</v>
      </c>
    </row>
    <row r="978">
      <c r="A978" s="1"/>
      <c r="B978" s="404"/>
      <c r="C978" s="405"/>
      <c r="D978" s="405"/>
      <c r="E978" s="405"/>
      <c r="F978" s="406"/>
      <c r="G978" s="44">
        <f t="shared" si="1"/>
        <v>0</v>
      </c>
      <c r="H978" s="93"/>
      <c r="I978" s="92"/>
      <c r="J978" s="95"/>
      <c r="K978" s="1"/>
      <c r="L978" s="50" t="str">
        <f t="array" ref="L978">if($B978="","",index(Setup!$C$52:$C$201,match($D978,Setup!$B$52:$B$201,0),0))</f>
        <v/>
      </c>
      <c r="M978" s="52" t="str">
        <f t="shared" si="2"/>
        <v/>
      </c>
      <c r="N978" s="58">
        <f t="shared" si="3"/>
        <v>0</v>
      </c>
      <c r="O978" s="64" t="str">
        <f t="shared" si="4"/>
        <v/>
      </c>
      <c r="P978" s="64">
        <f t="shared" si="5"/>
        <v>0</v>
      </c>
      <c r="Q978" s="64">
        <f t="shared" si="6"/>
        <v>0</v>
      </c>
      <c r="R978" s="68">
        <f t="shared" si="7"/>
        <v>0</v>
      </c>
      <c r="S978" s="68">
        <f t="shared" si="8"/>
        <v>0</v>
      </c>
      <c r="T978" s="71" t="str">
        <f t="shared" si="9"/>
        <v/>
      </c>
      <c r="U978" s="79" t="str">
        <f t="array" ref="U978">IF($B978="","",IF(INDEX('Your Portfolio Holdings'!$BW$7:$BW$156,match($D978,'Your Portfolio Holdings'!$B$7:$B$156,0),0)&gt;0,PRODUCT(IF(($D$5:$D$2004=$D978)*($C$5:$C$2004="Split")*($B$5:$B$2004&lt;=Dashboard!$C$2)*($B$5:$B$2004&gt;$B978),$J$5:$J$2004,1)),1))</f>
        <v/>
      </c>
      <c r="V978" s="79">
        <f t="shared" si="10"/>
        <v>0</v>
      </c>
      <c r="W978" s="79" t="str">
        <f t="array" ref="W978">IF($B978="","",IF(INDEX('Your Portfolio Holdings'!$BW$7:$BW$156,match($D978,'Your Portfolio Holdings'!$B$7:$B$156,0),0)&gt;0,PRODUCT(IF(($D$5:$D$2004=$D978)*($C$5:$C$2004="Split")*($B$5:$B$2004&lt;=Dashboard!$C$54)*($B$5:$B$2004&gt;$B978),$J$5:$J$2004,1)),1))</f>
        <v/>
      </c>
      <c r="X978" s="79">
        <f t="shared" si="11"/>
        <v>0</v>
      </c>
      <c r="Y978" s="79" t="str">
        <f t="array" ref="Y978">IF($B978="","",IF(INDEX('Your Portfolio Holdings'!$BW$7:$BW$156,match($D978,'Your Portfolio Holdings'!$B$7:$B$156,0),0)&gt;0,PRODUCT(IF(($D$5:$D$2004=$D978)*($C$5:$C$2004="Split")*($B$5:$B$2004&lt;=Dashboard!$C$55)*($B$5:$B$2004&gt;$B978),$J$5:$J$2004,1)),1))</f>
        <v/>
      </c>
      <c r="Z978" s="79">
        <f t="shared" si="12"/>
        <v>0</v>
      </c>
      <c r="AA978" s="79" t="str">
        <f>IF($B977="","",IF(AND($B978&gt;Dashboard!$C$54,$B978&lt;=Dashboard!$C$55,OR($C978="Buy",$C978="Sell",$C978="Dividend",$C978="Return of capital")),MAX(AA$5:AA977)+1,0))</f>
        <v/>
      </c>
      <c r="AB978" s="79" t="str">
        <f>if($B978="","",if($L978=Dashboard!$C$3,"n/a","Currency:"&amp;$L978&amp;Dashboard!$C$3))</f>
        <v/>
      </c>
      <c r="AC978" s="88" t="str">
        <f t="shared" si="13"/>
        <v/>
      </c>
      <c r="AD978" s="89">
        <f t="shared" si="14"/>
        <v>0</v>
      </c>
      <c r="AE978" s="90">
        <f t="shared" si="15"/>
        <v>0</v>
      </c>
    </row>
    <row r="979">
      <c r="A979" s="1"/>
      <c r="B979" s="404"/>
      <c r="C979" s="405"/>
      <c r="D979" s="405"/>
      <c r="E979" s="405"/>
      <c r="F979" s="406"/>
      <c r="G979" s="44">
        <f t="shared" si="1"/>
        <v>0</v>
      </c>
      <c r="H979" s="93"/>
      <c r="I979" s="92"/>
      <c r="J979" s="95"/>
      <c r="K979" s="1"/>
      <c r="L979" s="50" t="str">
        <f t="array" ref="L979">if($B979="","",index(Setup!$C$52:$C$201,match($D979,Setup!$B$52:$B$201,0),0))</f>
        <v/>
      </c>
      <c r="M979" s="52" t="str">
        <f t="shared" si="2"/>
        <v/>
      </c>
      <c r="N979" s="58">
        <f t="shared" si="3"/>
        <v>0</v>
      </c>
      <c r="O979" s="64" t="str">
        <f t="shared" si="4"/>
        <v/>
      </c>
      <c r="P979" s="64">
        <f t="shared" si="5"/>
        <v>0</v>
      </c>
      <c r="Q979" s="64">
        <f t="shared" si="6"/>
        <v>0</v>
      </c>
      <c r="R979" s="68">
        <f t="shared" si="7"/>
        <v>0</v>
      </c>
      <c r="S979" s="68">
        <f t="shared" si="8"/>
        <v>0</v>
      </c>
      <c r="T979" s="71" t="str">
        <f t="shared" si="9"/>
        <v/>
      </c>
      <c r="U979" s="79" t="str">
        <f t="array" ref="U979">IF($B979="","",IF(INDEX('Your Portfolio Holdings'!$BW$7:$BW$156,match($D979,'Your Portfolio Holdings'!$B$7:$B$156,0),0)&gt;0,PRODUCT(IF(($D$5:$D$2004=$D979)*($C$5:$C$2004="Split")*($B$5:$B$2004&lt;=Dashboard!$C$2)*($B$5:$B$2004&gt;$B979),$J$5:$J$2004,1)),1))</f>
        <v/>
      </c>
      <c r="V979" s="79">
        <f t="shared" si="10"/>
        <v>0</v>
      </c>
      <c r="W979" s="79" t="str">
        <f t="array" ref="W979">IF($B979="","",IF(INDEX('Your Portfolio Holdings'!$BW$7:$BW$156,match($D979,'Your Portfolio Holdings'!$B$7:$B$156,0),0)&gt;0,PRODUCT(IF(($D$5:$D$2004=$D979)*($C$5:$C$2004="Split")*($B$5:$B$2004&lt;=Dashboard!$C$54)*($B$5:$B$2004&gt;$B979),$J$5:$J$2004,1)),1))</f>
        <v/>
      </c>
      <c r="X979" s="79">
        <f t="shared" si="11"/>
        <v>0</v>
      </c>
      <c r="Y979" s="79" t="str">
        <f t="array" ref="Y979">IF($B979="","",IF(INDEX('Your Portfolio Holdings'!$BW$7:$BW$156,match($D979,'Your Portfolio Holdings'!$B$7:$B$156,0),0)&gt;0,PRODUCT(IF(($D$5:$D$2004=$D979)*($C$5:$C$2004="Split")*($B$5:$B$2004&lt;=Dashboard!$C$55)*($B$5:$B$2004&gt;$B979),$J$5:$J$2004,1)),1))</f>
        <v/>
      </c>
      <c r="Z979" s="79">
        <f t="shared" si="12"/>
        <v>0</v>
      </c>
      <c r="AA979" s="79" t="str">
        <f>IF($B978="","",IF(AND($B979&gt;Dashboard!$C$54,$B979&lt;=Dashboard!$C$55,OR($C979="Buy",$C979="Sell",$C979="Dividend",$C979="Return of capital")),MAX(AA$5:AA978)+1,0))</f>
        <v/>
      </c>
      <c r="AB979" s="79" t="str">
        <f>if($B979="","",if($L979=Dashboard!$C$3,"n/a","Currency:"&amp;$L979&amp;Dashboard!$C$3))</f>
        <v/>
      </c>
      <c r="AC979" s="88" t="str">
        <f t="shared" si="13"/>
        <v/>
      </c>
      <c r="AD979" s="89">
        <f t="shared" si="14"/>
        <v>0</v>
      </c>
      <c r="AE979" s="90">
        <f t="shared" si="15"/>
        <v>0</v>
      </c>
    </row>
    <row r="980">
      <c r="A980" s="1"/>
      <c r="B980" s="404"/>
      <c r="C980" s="405"/>
      <c r="D980" s="405"/>
      <c r="E980" s="405"/>
      <c r="F980" s="406"/>
      <c r="G980" s="44">
        <f t="shared" si="1"/>
        <v>0</v>
      </c>
      <c r="H980" s="93"/>
      <c r="I980" s="92"/>
      <c r="J980" s="95"/>
      <c r="K980" s="1"/>
      <c r="L980" s="50" t="str">
        <f t="array" ref="L980">if($B980="","",index(Setup!$C$52:$C$201,match($D980,Setup!$B$52:$B$201,0),0))</f>
        <v/>
      </c>
      <c r="M980" s="52" t="str">
        <f t="shared" si="2"/>
        <v/>
      </c>
      <c r="N980" s="58">
        <f t="shared" si="3"/>
        <v>0</v>
      </c>
      <c r="O980" s="64" t="str">
        <f t="shared" si="4"/>
        <v/>
      </c>
      <c r="P980" s="64">
        <f t="shared" si="5"/>
        <v>0</v>
      </c>
      <c r="Q980" s="64">
        <f t="shared" si="6"/>
        <v>0</v>
      </c>
      <c r="R980" s="68">
        <f t="shared" si="7"/>
        <v>0</v>
      </c>
      <c r="S980" s="68">
        <f t="shared" si="8"/>
        <v>0</v>
      </c>
      <c r="T980" s="71" t="str">
        <f t="shared" si="9"/>
        <v/>
      </c>
      <c r="U980" s="79" t="str">
        <f t="array" ref="U980">IF($B980="","",IF(INDEX('Your Portfolio Holdings'!$BW$7:$BW$156,match($D980,'Your Portfolio Holdings'!$B$7:$B$156,0),0)&gt;0,PRODUCT(IF(($D$5:$D$2004=$D980)*($C$5:$C$2004="Split")*($B$5:$B$2004&lt;=Dashboard!$C$2)*($B$5:$B$2004&gt;$B980),$J$5:$J$2004,1)),1))</f>
        <v/>
      </c>
      <c r="V980" s="79">
        <f t="shared" si="10"/>
        <v>0</v>
      </c>
      <c r="W980" s="79" t="str">
        <f t="array" ref="W980">IF($B980="","",IF(INDEX('Your Portfolio Holdings'!$BW$7:$BW$156,match($D980,'Your Portfolio Holdings'!$B$7:$B$156,0),0)&gt;0,PRODUCT(IF(($D$5:$D$2004=$D980)*($C$5:$C$2004="Split")*($B$5:$B$2004&lt;=Dashboard!$C$54)*($B$5:$B$2004&gt;$B980),$J$5:$J$2004,1)),1))</f>
        <v/>
      </c>
      <c r="X980" s="79">
        <f t="shared" si="11"/>
        <v>0</v>
      </c>
      <c r="Y980" s="79" t="str">
        <f t="array" ref="Y980">IF($B980="","",IF(INDEX('Your Portfolio Holdings'!$BW$7:$BW$156,match($D980,'Your Portfolio Holdings'!$B$7:$B$156,0),0)&gt;0,PRODUCT(IF(($D$5:$D$2004=$D980)*($C$5:$C$2004="Split")*($B$5:$B$2004&lt;=Dashboard!$C$55)*($B$5:$B$2004&gt;$B980),$J$5:$J$2004,1)),1))</f>
        <v/>
      </c>
      <c r="Z980" s="79">
        <f t="shared" si="12"/>
        <v>0</v>
      </c>
      <c r="AA980" s="79" t="str">
        <f>IF($B979="","",IF(AND($B980&gt;Dashboard!$C$54,$B980&lt;=Dashboard!$C$55,OR($C980="Buy",$C980="Sell",$C980="Dividend",$C980="Return of capital")),MAX(AA$5:AA979)+1,0))</f>
        <v/>
      </c>
      <c r="AB980" s="79" t="str">
        <f>if($B980="","",if($L980=Dashboard!$C$3,"n/a","Currency:"&amp;$L980&amp;Dashboard!$C$3))</f>
        <v/>
      </c>
      <c r="AC980" s="88" t="str">
        <f t="shared" si="13"/>
        <v/>
      </c>
      <c r="AD980" s="89">
        <f t="shared" si="14"/>
        <v>0</v>
      </c>
      <c r="AE980" s="90">
        <f t="shared" si="15"/>
        <v>0</v>
      </c>
    </row>
    <row r="981">
      <c r="A981" s="1"/>
      <c r="B981" s="404"/>
      <c r="C981" s="405"/>
      <c r="D981" s="405"/>
      <c r="E981" s="405"/>
      <c r="F981" s="406"/>
      <c r="G981" s="44">
        <f t="shared" si="1"/>
        <v>0</v>
      </c>
      <c r="H981" s="93"/>
      <c r="I981" s="92"/>
      <c r="J981" s="95"/>
      <c r="K981" s="1"/>
      <c r="L981" s="50" t="str">
        <f t="array" ref="L981">if($B981="","",index(Setup!$C$52:$C$201,match($D981,Setup!$B$52:$B$201,0),0))</f>
        <v/>
      </c>
      <c r="M981" s="52" t="str">
        <f t="shared" si="2"/>
        <v/>
      </c>
      <c r="N981" s="58">
        <f t="shared" si="3"/>
        <v>0</v>
      </c>
      <c r="O981" s="64" t="str">
        <f t="shared" si="4"/>
        <v/>
      </c>
      <c r="P981" s="64">
        <f t="shared" si="5"/>
        <v>0</v>
      </c>
      <c r="Q981" s="64">
        <f t="shared" si="6"/>
        <v>0</v>
      </c>
      <c r="R981" s="68">
        <f t="shared" si="7"/>
        <v>0</v>
      </c>
      <c r="S981" s="68">
        <f t="shared" si="8"/>
        <v>0</v>
      </c>
      <c r="T981" s="71" t="str">
        <f t="shared" si="9"/>
        <v/>
      </c>
      <c r="U981" s="79" t="str">
        <f t="array" ref="U981">IF($B981="","",IF(INDEX('Your Portfolio Holdings'!$BW$7:$BW$156,match($D981,'Your Portfolio Holdings'!$B$7:$B$156,0),0)&gt;0,PRODUCT(IF(($D$5:$D$2004=$D981)*($C$5:$C$2004="Split")*($B$5:$B$2004&lt;=Dashboard!$C$2)*($B$5:$B$2004&gt;$B981),$J$5:$J$2004,1)),1))</f>
        <v/>
      </c>
      <c r="V981" s="79">
        <f t="shared" si="10"/>
        <v>0</v>
      </c>
      <c r="W981" s="79" t="str">
        <f t="array" ref="W981">IF($B981="","",IF(INDEX('Your Portfolio Holdings'!$BW$7:$BW$156,match($D981,'Your Portfolio Holdings'!$B$7:$B$156,0),0)&gt;0,PRODUCT(IF(($D$5:$D$2004=$D981)*($C$5:$C$2004="Split")*($B$5:$B$2004&lt;=Dashboard!$C$54)*($B$5:$B$2004&gt;$B981),$J$5:$J$2004,1)),1))</f>
        <v/>
      </c>
      <c r="X981" s="79">
        <f t="shared" si="11"/>
        <v>0</v>
      </c>
      <c r="Y981" s="79" t="str">
        <f t="array" ref="Y981">IF($B981="","",IF(INDEX('Your Portfolio Holdings'!$BW$7:$BW$156,match($D981,'Your Portfolio Holdings'!$B$7:$B$156,0),0)&gt;0,PRODUCT(IF(($D$5:$D$2004=$D981)*($C$5:$C$2004="Split")*($B$5:$B$2004&lt;=Dashboard!$C$55)*($B$5:$B$2004&gt;$B981),$J$5:$J$2004,1)),1))</f>
        <v/>
      </c>
      <c r="Z981" s="79">
        <f t="shared" si="12"/>
        <v>0</v>
      </c>
      <c r="AA981" s="79" t="str">
        <f>IF($B980="","",IF(AND($B981&gt;Dashboard!$C$54,$B981&lt;=Dashboard!$C$55,OR($C981="Buy",$C981="Sell",$C981="Dividend",$C981="Return of capital")),MAX(AA$5:AA980)+1,0))</f>
        <v/>
      </c>
      <c r="AB981" s="79" t="str">
        <f>if($B981="","",if($L981=Dashboard!$C$3,"n/a","Currency:"&amp;$L981&amp;Dashboard!$C$3))</f>
        <v/>
      </c>
      <c r="AC981" s="88" t="str">
        <f t="shared" si="13"/>
        <v/>
      </c>
      <c r="AD981" s="89">
        <f t="shared" si="14"/>
        <v>0</v>
      </c>
      <c r="AE981" s="90">
        <f t="shared" si="15"/>
        <v>0</v>
      </c>
    </row>
    <row r="982">
      <c r="A982" s="1"/>
      <c r="B982" s="404"/>
      <c r="C982" s="405"/>
      <c r="D982" s="405"/>
      <c r="E982" s="405"/>
      <c r="F982" s="406"/>
      <c r="G982" s="44">
        <f t="shared" si="1"/>
        <v>0</v>
      </c>
      <c r="H982" s="93"/>
      <c r="I982" s="92"/>
      <c r="J982" s="95"/>
      <c r="K982" s="1"/>
      <c r="L982" s="50" t="str">
        <f t="array" ref="L982">if($B982="","",index(Setup!$C$52:$C$201,match($D982,Setup!$B$52:$B$201,0),0))</f>
        <v/>
      </c>
      <c r="M982" s="52" t="str">
        <f t="shared" si="2"/>
        <v/>
      </c>
      <c r="N982" s="58">
        <f t="shared" si="3"/>
        <v>0</v>
      </c>
      <c r="O982" s="64" t="str">
        <f t="shared" si="4"/>
        <v/>
      </c>
      <c r="P982" s="64">
        <f t="shared" si="5"/>
        <v>0</v>
      </c>
      <c r="Q982" s="64">
        <f t="shared" si="6"/>
        <v>0</v>
      </c>
      <c r="R982" s="68">
        <f t="shared" si="7"/>
        <v>0</v>
      </c>
      <c r="S982" s="68">
        <f t="shared" si="8"/>
        <v>0</v>
      </c>
      <c r="T982" s="71" t="str">
        <f t="shared" si="9"/>
        <v/>
      </c>
      <c r="U982" s="79" t="str">
        <f t="array" ref="U982">IF($B982="","",IF(INDEX('Your Portfolio Holdings'!$BW$7:$BW$156,match($D982,'Your Portfolio Holdings'!$B$7:$B$156,0),0)&gt;0,PRODUCT(IF(($D$5:$D$2004=$D982)*($C$5:$C$2004="Split")*($B$5:$B$2004&lt;=Dashboard!$C$2)*($B$5:$B$2004&gt;$B982),$J$5:$J$2004,1)),1))</f>
        <v/>
      </c>
      <c r="V982" s="79">
        <f t="shared" si="10"/>
        <v>0</v>
      </c>
      <c r="W982" s="79" t="str">
        <f t="array" ref="W982">IF($B982="","",IF(INDEX('Your Portfolio Holdings'!$BW$7:$BW$156,match($D982,'Your Portfolio Holdings'!$B$7:$B$156,0),0)&gt;0,PRODUCT(IF(($D$5:$D$2004=$D982)*($C$5:$C$2004="Split")*($B$5:$B$2004&lt;=Dashboard!$C$54)*($B$5:$B$2004&gt;$B982),$J$5:$J$2004,1)),1))</f>
        <v/>
      </c>
      <c r="X982" s="79">
        <f t="shared" si="11"/>
        <v>0</v>
      </c>
      <c r="Y982" s="79" t="str">
        <f t="array" ref="Y982">IF($B982="","",IF(INDEX('Your Portfolio Holdings'!$BW$7:$BW$156,match($D982,'Your Portfolio Holdings'!$B$7:$B$156,0),0)&gt;0,PRODUCT(IF(($D$5:$D$2004=$D982)*($C$5:$C$2004="Split")*($B$5:$B$2004&lt;=Dashboard!$C$55)*($B$5:$B$2004&gt;$B982),$J$5:$J$2004,1)),1))</f>
        <v/>
      </c>
      <c r="Z982" s="79">
        <f t="shared" si="12"/>
        <v>0</v>
      </c>
      <c r="AA982" s="79" t="str">
        <f>IF($B981="","",IF(AND($B982&gt;Dashboard!$C$54,$B982&lt;=Dashboard!$C$55,OR($C982="Buy",$C982="Sell",$C982="Dividend",$C982="Return of capital")),MAX(AA$5:AA981)+1,0))</f>
        <v/>
      </c>
      <c r="AB982" s="79" t="str">
        <f>if($B982="","",if($L982=Dashboard!$C$3,"n/a","Currency:"&amp;$L982&amp;Dashboard!$C$3))</f>
        <v/>
      </c>
      <c r="AC982" s="88" t="str">
        <f t="shared" si="13"/>
        <v/>
      </c>
      <c r="AD982" s="89">
        <f t="shared" si="14"/>
        <v>0</v>
      </c>
      <c r="AE982" s="90">
        <f t="shared" si="15"/>
        <v>0</v>
      </c>
    </row>
    <row r="983">
      <c r="A983" s="1"/>
      <c r="B983" s="404"/>
      <c r="C983" s="405"/>
      <c r="D983" s="405"/>
      <c r="E983" s="405"/>
      <c r="F983" s="406"/>
      <c r="G983" s="44">
        <f t="shared" si="1"/>
        <v>0</v>
      </c>
      <c r="H983" s="93"/>
      <c r="I983" s="92"/>
      <c r="J983" s="95"/>
      <c r="K983" s="1"/>
      <c r="L983" s="50" t="str">
        <f t="array" ref="L983">if($B983="","",index(Setup!$C$52:$C$201,match($D983,Setup!$B$52:$B$201,0),0))</f>
        <v/>
      </c>
      <c r="M983" s="52" t="str">
        <f t="shared" si="2"/>
        <v/>
      </c>
      <c r="N983" s="58">
        <f t="shared" si="3"/>
        <v>0</v>
      </c>
      <c r="O983" s="64" t="str">
        <f t="shared" si="4"/>
        <v/>
      </c>
      <c r="P983" s="64">
        <f t="shared" si="5"/>
        <v>0</v>
      </c>
      <c r="Q983" s="64">
        <f t="shared" si="6"/>
        <v>0</v>
      </c>
      <c r="R983" s="68">
        <f t="shared" si="7"/>
        <v>0</v>
      </c>
      <c r="S983" s="68">
        <f t="shared" si="8"/>
        <v>0</v>
      </c>
      <c r="T983" s="71" t="str">
        <f t="shared" si="9"/>
        <v/>
      </c>
      <c r="U983" s="79" t="str">
        <f t="array" ref="U983">IF($B983="","",IF(INDEX('Your Portfolio Holdings'!$BW$7:$BW$156,match($D983,'Your Portfolio Holdings'!$B$7:$B$156,0),0)&gt;0,PRODUCT(IF(($D$5:$D$2004=$D983)*($C$5:$C$2004="Split")*($B$5:$B$2004&lt;=Dashboard!$C$2)*($B$5:$B$2004&gt;$B983),$J$5:$J$2004,1)),1))</f>
        <v/>
      </c>
      <c r="V983" s="79">
        <f t="shared" si="10"/>
        <v>0</v>
      </c>
      <c r="W983" s="79" t="str">
        <f t="array" ref="W983">IF($B983="","",IF(INDEX('Your Portfolio Holdings'!$BW$7:$BW$156,match($D983,'Your Portfolio Holdings'!$B$7:$B$156,0),0)&gt;0,PRODUCT(IF(($D$5:$D$2004=$D983)*($C$5:$C$2004="Split")*($B$5:$B$2004&lt;=Dashboard!$C$54)*($B$5:$B$2004&gt;$B983),$J$5:$J$2004,1)),1))</f>
        <v/>
      </c>
      <c r="X983" s="79">
        <f t="shared" si="11"/>
        <v>0</v>
      </c>
      <c r="Y983" s="79" t="str">
        <f t="array" ref="Y983">IF($B983="","",IF(INDEX('Your Portfolio Holdings'!$BW$7:$BW$156,match($D983,'Your Portfolio Holdings'!$B$7:$B$156,0),0)&gt;0,PRODUCT(IF(($D$5:$D$2004=$D983)*($C$5:$C$2004="Split")*($B$5:$B$2004&lt;=Dashboard!$C$55)*($B$5:$B$2004&gt;$B983),$J$5:$J$2004,1)),1))</f>
        <v/>
      </c>
      <c r="Z983" s="79">
        <f t="shared" si="12"/>
        <v>0</v>
      </c>
      <c r="AA983" s="79" t="str">
        <f>IF($B982="","",IF(AND($B983&gt;Dashboard!$C$54,$B983&lt;=Dashboard!$C$55,OR($C983="Buy",$C983="Sell",$C983="Dividend",$C983="Return of capital")),MAX(AA$5:AA982)+1,0))</f>
        <v/>
      </c>
      <c r="AB983" s="79" t="str">
        <f>if($B983="","",if($L983=Dashboard!$C$3,"n/a","Currency:"&amp;$L983&amp;Dashboard!$C$3))</f>
        <v/>
      </c>
      <c r="AC983" s="88" t="str">
        <f t="shared" si="13"/>
        <v/>
      </c>
      <c r="AD983" s="89">
        <f t="shared" si="14"/>
        <v>0</v>
      </c>
      <c r="AE983" s="90">
        <f t="shared" si="15"/>
        <v>0</v>
      </c>
    </row>
    <row r="984">
      <c r="A984" s="1"/>
      <c r="B984" s="404"/>
      <c r="C984" s="405"/>
      <c r="D984" s="405"/>
      <c r="E984" s="405"/>
      <c r="F984" s="406"/>
      <c r="G984" s="44">
        <f t="shared" si="1"/>
        <v>0</v>
      </c>
      <c r="H984" s="93"/>
      <c r="I984" s="92"/>
      <c r="J984" s="95"/>
      <c r="K984" s="1"/>
      <c r="L984" s="50" t="str">
        <f t="array" ref="L984">if($B984="","",index(Setup!$C$52:$C$201,match($D984,Setup!$B$52:$B$201,0),0))</f>
        <v/>
      </c>
      <c r="M984" s="52" t="str">
        <f t="shared" si="2"/>
        <v/>
      </c>
      <c r="N984" s="58">
        <f t="shared" si="3"/>
        <v>0</v>
      </c>
      <c r="O984" s="64" t="str">
        <f t="shared" si="4"/>
        <v/>
      </c>
      <c r="P984" s="64">
        <f t="shared" si="5"/>
        <v>0</v>
      </c>
      <c r="Q984" s="64">
        <f t="shared" si="6"/>
        <v>0</v>
      </c>
      <c r="R984" s="68">
        <f t="shared" si="7"/>
        <v>0</v>
      </c>
      <c r="S984" s="68">
        <f t="shared" si="8"/>
        <v>0</v>
      </c>
      <c r="T984" s="71" t="str">
        <f t="shared" si="9"/>
        <v/>
      </c>
      <c r="U984" s="79" t="str">
        <f t="array" ref="U984">IF($B984="","",IF(INDEX('Your Portfolio Holdings'!$BW$7:$BW$156,match($D984,'Your Portfolio Holdings'!$B$7:$B$156,0),0)&gt;0,PRODUCT(IF(($D$5:$D$2004=$D984)*($C$5:$C$2004="Split")*($B$5:$B$2004&lt;=Dashboard!$C$2)*($B$5:$B$2004&gt;$B984),$J$5:$J$2004,1)),1))</f>
        <v/>
      </c>
      <c r="V984" s="79">
        <f t="shared" si="10"/>
        <v>0</v>
      </c>
      <c r="W984" s="79" t="str">
        <f t="array" ref="W984">IF($B984="","",IF(INDEX('Your Portfolio Holdings'!$BW$7:$BW$156,match($D984,'Your Portfolio Holdings'!$B$7:$B$156,0),0)&gt;0,PRODUCT(IF(($D$5:$D$2004=$D984)*($C$5:$C$2004="Split")*($B$5:$B$2004&lt;=Dashboard!$C$54)*($B$5:$B$2004&gt;$B984),$J$5:$J$2004,1)),1))</f>
        <v/>
      </c>
      <c r="X984" s="79">
        <f t="shared" si="11"/>
        <v>0</v>
      </c>
      <c r="Y984" s="79" t="str">
        <f t="array" ref="Y984">IF($B984="","",IF(INDEX('Your Portfolio Holdings'!$BW$7:$BW$156,match($D984,'Your Portfolio Holdings'!$B$7:$B$156,0),0)&gt;0,PRODUCT(IF(($D$5:$D$2004=$D984)*($C$5:$C$2004="Split")*($B$5:$B$2004&lt;=Dashboard!$C$55)*($B$5:$B$2004&gt;$B984),$J$5:$J$2004,1)),1))</f>
        <v/>
      </c>
      <c r="Z984" s="79">
        <f t="shared" si="12"/>
        <v>0</v>
      </c>
      <c r="AA984" s="79" t="str">
        <f>IF($B983="","",IF(AND($B984&gt;Dashboard!$C$54,$B984&lt;=Dashboard!$C$55,OR($C984="Buy",$C984="Sell",$C984="Dividend",$C984="Return of capital")),MAX(AA$5:AA983)+1,0))</f>
        <v/>
      </c>
      <c r="AB984" s="79" t="str">
        <f>if($B984="","",if($L984=Dashboard!$C$3,"n/a","Currency:"&amp;$L984&amp;Dashboard!$C$3))</f>
        <v/>
      </c>
      <c r="AC984" s="88" t="str">
        <f t="shared" si="13"/>
        <v/>
      </c>
      <c r="AD984" s="89">
        <f t="shared" si="14"/>
        <v>0</v>
      </c>
      <c r="AE984" s="90">
        <f t="shared" si="15"/>
        <v>0</v>
      </c>
    </row>
    <row r="985">
      <c r="A985" s="1"/>
      <c r="B985" s="404"/>
      <c r="C985" s="405"/>
      <c r="D985" s="405"/>
      <c r="E985" s="405"/>
      <c r="F985" s="406"/>
      <c r="G985" s="44">
        <f t="shared" si="1"/>
        <v>0</v>
      </c>
      <c r="H985" s="93"/>
      <c r="I985" s="92"/>
      <c r="J985" s="95"/>
      <c r="K985" s="1"/>
      <c r="L985" s="50" t="str">
        <f t="array" ref="L985">if($B985="","",index(Setup!$C$52:$C$201,match($D985,Setup!$B$52:$B$201,0),0))</f>
        <v/>
      </c>
      <c r="M985" s="52" t="str">
        <f t="shared" si="2"/>
        <v/>
      </c>
      <c r="N985" s="58">
        <f t="shared" si="3"/>
        <v>0</v>
      </c>
      <c r="O985" s="64" t="str">
        <f t="shared" si="4"/>
        <v/>
      </c>
      <c r="P985" s="64">
        <f t="shared" si="5"/>
        <v>0</v>
      </c>
      <c r="Q985" s="64">
        <f t="shared" si="6"/>
        <v>0</v>
      </c>
      <c r="R985" s="68">
        <f t="shared" si="7"/>
        <v>0</v>
      </c>
      <c r="S985" s="68">
        <f t="shared" si="8"/>
        <v>0</v>
      </c>
      <c r="T985" s="71" t="str">
        <f t="shared" si="9"/>
        <v/>
      </c>
      <c r="U985" s="79" t="str">
        <f t="array" ref="U985">IF($B985="","",IF(INDEX('Your Portfolio Holdings'!$BW$7:$BW$156,match($D985,'Your Portfolio Holdings'!$B$7:$B$156,0),0)&gt;0,PRODUCT(IF(($D$5:$D$2004=$D985)*($C$5:$C$2004="Split")*($B$5:$B$2004&lt;=Dashboard!$C$2)*($B$5:$B$2004&gt;$B985),$J$5:$J$2004,1)),1))</f>
        <v/>
      </c>
      <c r="V985" s="79">
        <f t="shared" si="10"/>
        <v>0</v>
      </c>
      <c r="W985" s="79" t="str">
        <f t="array" ref="W985">IF($B985="","",IF(INDEX('Your Portfolio Holdings'!$BW$7:$BW$156,match($D985,'Your Portfolio Holdings'!$B$7:$B$156,0),0)&gt;0,PRODUCT(IF(($D$5:$D$2004=$D985)*($C$5:$C$2004="Split")*($B$5:$B$2004&lt;=Dashboard!$C$54)*($B$5:$B$2004&gt;$B985),$J$5:$J$2004,1)),1))</f>
        <v/>
      </c>
      <c r="X985" s="79">
        <f t="shared" si="11"/>
        <v>0</v>
      </c>
      <c r="Y985" s="79" t="str">
        <f t="array" ref="Y985">IF($B985="","",IF(INDEX('Your Portfolio Holdings'!$BW$7:$BW$156,match($D985,'Your Portfolio Holdings'!$B$7:$B$156,0),0)&gt;0,PRODUCT(IF(($D$5:$D$2004=$D985)*($C$5:$C$2004="Split")*($B$5:$B$2004&lt;=Dashboard!$C$55)*($B$5:$B$2004&gt;$B985),$J$5:$J$2004,1)),1))</f>
        <v/>
      </c>
      <c r="Z985" s="79">
        <f t="shared" si="12"/>
        <v>0</v>
      </c>
      <c r="AA985" s="79" t="str">
        <f>IF($B984="","",IF(AND($B985&gt;Dashboard!$C$54,$B985&lt;=Dashboard!$C$55,OR($C985="Buy",$C985="Sell",$C985="Dividend",$C985="Return of capital")),MAX(AA$5:AA984)+1,0))</f>
        <v/>
      </c>
      <c r="AB985" s="79" t="str">
        <f>if($B985="","",if($L985=Dashboard!$C$3,"n/a","Currency:"&amp;$L985&amp;Dashboard!$C$3))</f>
        <v/>
      </c>
      <c r="AC985" s="88" t="str">
        <f t="shared" si="13"/>
        <v/>
      </c>
      <c r="AD985" s="89">
        <f t="shared" si="14"/>
        <v>0</v>
      </c>
      <c r="AE985" s="90">
        <f t="shared" si="15"/>
        <v>0</v>
      </c>
    </row>
    <row r="986">
      <c r="A986" s="1"/>
      <c r="B986" s="404"/>
      <c r="C986" s="405"/>
      <c r="D986" s="405"/>
      <c r="E986" s="405"/>
      <c r="F986" s="406"/>
      <c r="G986" s="44">
        <f t="shared" si="1"/>
        <v>0</v>
      </c>
      <c r="H986" s="93"/>
      <c r="I986" s="92"/>
      <c r="J986" s="95"/>
      <c r="K986" s="1"/>
      <c r="L986" s="50" t="str">
        <f t="array" ref="L986">if($B986="","",index(Setup!$C$52:$C$201,match($D986,Setup!$B$52:$B$201,0),0))</f>
        <v/>
      </c>
      <c r="M986" s="52" t="str">
        <f t="shared" si="2"/>
        <v/>
      </c>
      <c r="N986" s="58">
        <f t="shared" si="3"/>
        <v>0</v>
      </c>
      <c r="O986" s="64" t="str">
        <f t="shared" si="4"/>
        <v/>
      </c>
      <c r="P986" s="64">
        <f t="shared" si="5"/>
        <v>0</v>
      </c>
      <c r="Q986" s="64">
        <f t="shared" si="6"/>
        <v>0</v>
      </c>
      <c r="R986" s="68">
        <f t="shared" si="7"/>
        <v>0</v>
      </c>
      <c r="S986" s="68">
        <f t="shared" si="8"/>
        <v>0</v>
      </c>
      <c r="T986" s="71" t="str">
        <f t="shared" si="9"/>
        <v/>
      </c>
      <c r="U986" s="79" t="str">
        <f t="array" ref="U986">IF($B986="","",IF(INDEX('Your Portfolio Holdings'!$BW$7:$BW$156,match($D986,'Your Portfolio Holdings'!$B$7:$B$156,0),0)&gt;0,PRODUCT(IF(($D$5:$D$2004=$D986)*($C$5:$C$2004="Split")*($B$5:$B$2004&lt;=Dashboard!$C$2)*($B$5:$B$2004&gt;$B986),$J$5:$J$2004,1)),1))</f>
        <v/>
      </c>
      <c r="V986" s="79">
        <f t="shared" si="10"/>
        <v>0</v>
      </c>
      <c r="W986" s="79" t="str">
        <f t="array" ref="W986">IF($B986="","",IF(INDEX('Your Portfolio Holdings'!$BW$7:$BW$156,match($D986,'Your Portfolio Holdings'!$B$7:$B$156,0),0)&gt;0,PRODUCT(IF(($D$5:$D$2004=$D986)*($C$5:$C$2004="Split")*($B$5:$B$2004&lt;=Dashboard!$C$54)*($B$5:$B$2004&gt;$B986),$J$5:$J$2004,1)),1))</f>
        <v/>
      </c>
      <c r="X986" s="79">
        <f t="shared" si="11"/>
        <v>0</v>
      </c>
      <c r="Y986" s="79" t="str">
        <f t="array" ref="Y986">IF($B986="","",IF(INDEX('Your Portfolio Holdings'!$BW$7:$BW$156,match($D986,'Your Portfolio Holdings'!$B$7:$B$156,0),0)&gt;0,PRODUCT(IF(($D$5:$D$2004=$D986)*($C$5:$C$2004="Split")*($B$5:$B$2004&lt;=Dashboard!$C$55)*($B$5:$B$2004&gt;$B986),$J$5:$J$2004,1)),1))</f>
        <v/>
      </c>
      <c r="Z986" s="79">
        <f t="shared" si="12"/>
        <v>0</v>
      </c>
      <c r="AA986" s="79" t="str">
        <f>IF($B985="","",IF(AND($B986&gt;Dashboard!$C$54,$B986&lt;=Dashboard!$C$55,OR($C986="Buy",$C986="Sell",$C986="Dividend",$C986="Return of capital")),MAX(AA$5:AA985)+1,0))</f>
        <v/>
      </c>
      <c r="AB986" s="79" t="str">
        <f>if($B986="","",if($L986=Dashboard!$C$3,"n/a","Currency:"&amp;$L986&amp;Dashboard!$C$3))</f>
        <v/>
      </c>
      <c r="AC986" s="88" t="str">
        <f t="shared" si="13"/>
        <v/>
      </c>
      <c r="AD986" s="89">
        <f t="shared" si="14"/>
        <v>0</v>
      </c>
      <c r="AE986" s="90">
        <f t="shared" si="15"/>
        <v>0</v>
      </c>
    </row>
    <row r="987">
      <c r="A987" s="1"/>
      <c r="B987" s="404"/>
      <c r="C987" s="405"/>
      <c r="D987" s="405"/>
      <c r="E987" s="405"/>
      <c r="F987" s="406"/>
      <c r="G987" s="44">
        <f t="shared" si="1"/>
        <v>0</v>
      </c>
      <c r="H987" s="93"/>
      <c r="I987" s="92"/>
      <c r="J987" s="95"/>
      <c r="K987" s="1"/>
      <c r="L987" s="50" t="str">
        <f t="array" ref="L987">if($B987="","",index(Setup!$C$52:$C$201,match($D987,Setup!$B$52:$B$201,0),0))</f>
        <v/>
      </c>
      <c r="M987" s="52" t="str">
        <f t="shared" si="2"/>
        <v/>
      </c>
      <c r="N987" s="58">
        <f t="shared" si="3"/>
        <v>0</v>
      </c>
      <c r="O987" s="64" t="str">
        <f t="shared" si="4"/>
        <v/>
      </c>
      <c r="P987" s="64">
        <f t="shared" si="5"/>
        <v>0</v>
      </c>
      <c r="Q987" s="64">
        <f t="shared" si="6"/>
        <v>0</v>
      </c>
      <c r="R987" s="68">
        <f t="shared" si="7"/>
        <v>0</v>
      </c>
      <c r="S987" s="68">
        <f t="shared" si="8"/>
        <v>0</v>
      </c>
      <c r="T987" s="71" t="str">
        <f t="shared" si="9"/>
        <v/>
      </c>
      <c r="U987" s="79" t="str">
        <f t="array" ref="U987">IF($B987="","",IF(INDEX('Your Portfolio Holdings'!$BW$7:$BW$156,match($D987,'Your Portfolio Holdings'!$B$7:$B$156,0),0)&gt;0,PRODUCT(IF(($D$5:$D$2004=$D987)*($C$5:$C$2004="Split")*($B$5:$B$2004&lt;=Dashboard!$C$2)*($B$5:$B$2004&gt;$B987),$J$5:$J$2004,1)),1))</f>
        <v/>
      </c>
      <c r="V987" s="79">
        <f t="shared" si="10"/>
        <v>0</v>
      </c>
      <c r="W987" s="79" t="str">
        <f t="array" ref="W987">IF($B987="","",IF(INDEX('Your Portfolio Holdings'!$BW$7:$BW$156,match($D987,'Your Portfolio Holdings'!$B$7:$B$156,0),0)&gt;0,PRODUCT(IF(($D$5:$D$2004=$D987)*($C$5:$C$2004="Split")*($B$5:$B$2004&lt;=Dashboard!$C$54)*($B$5:$B$2004&gt;$B987),$J$5:$J$2004,1)),1))</f>
        <v/>
      </c>
      <c r="X987" s="79">
        <f t="shared" si="11"/>
        <v>0</v>
      </c>
      <c r="Y987" s="79" t="str">
        <f t="array" ref="Y987">IF($B987="","",IF(INDEX('Your Portfolio Holdings'!$BW$7:$BW$156,match($D987,'Your Portfolio Holdings'!$B$7:$B$156,0),0)&gt;0,PRODUCT(IF(($D$5:$D$2004=$D987)*($C$5:$C$2004="Split")*($B$5:$B$2004&lt;=Dashboard!$C$55)*($B$5:$B$2004&gt;$B987),$J$5:$J$2004,1)),1))</f>
        <v/>
      </c>
      <c r="Z987" s="79">
        <f t="shared" si="12"/>
        <v>0</v>
      </c>
      <c r="AA987" s="79" t="str">
        <f>IF($B986="","",IF(AND($B987&gt;Dashboard!$C$54,$B987&lt;=Dashboard!$C$55,OR($C987="Buy",$C987="Sell",$C987="Dividend",$C987="Return of capital")),MAX(AA$5:AA986)+1,0))</f>
        <v/>
      </c>
      <c r="AB987" s="79" t="str">
        <f>if($B987="","",if($L987=Dashboard!$C$3,"n/a","Currency:"&amp;$L987&amp;Dashboard!$C$3))</f>
        <v/>
      </c>
      <c r="AC987" s="88" t="str">
        <f t="shared" si="13"/>
        <v/>
      </c>
      <c r="AD987" s="89">
        <f t="shared" si="14"/>
        <v>0</v>
      </c>
      <c r="AE987" s="90">
        <f t="shared" si="15"/>
        <v>0</v>
      </c>
    </row>
    <row r="988">
      <c r="A988" s="1"/>
      <c r="B988" s="404"/>
      <c r="C988" s="405"/>
      <c r="D988" s="405"/>
      <c r="E988" s="405"/>
      <c r="F988" s="406"/>
      <c r="G988" s="44">
        <f t="shared" si="1"/>
        <v>0</v>
      </c>
      <c r="H988" s="93"/>
      <c r="I988" s="92"/>
      <c r="J988" s="95"/>
      <c r="K988" s="1"/>
      <c r="L988" s="50" t="str">
        <f t="array" ref="L988">if($B988="","",index(Setup!$C$52:$C$201,match($D988,Setup!$B$52:$B$201,0),0))</f>
        <v/>
      </c>
      <c r="M988" s="52" t="str">
        <f t="shared" si="2"/>
        <v/>
      </c>
      <c r="N988" s="58">
        <f t="shared" si="3"/>
        <v>0</v>
      </c>
      <c r="O988" s="64" t="str">
        <f t="shared" si="4"/>
        <v/>
      </c>
      <c r="P988" s="64">
        <f t="shared" si="5"/>
        <v>0</v>
      </c>
      <c r="Q988" s="64">
        <f t="shared" si="6"/>
        <v>0</v>
      </c>
      <c r="R988" s="68">
        <f t="shared" si="7"/>
        <v>0</v>
      </c>
      <c r="S988" s="68">
        <f t="shared" si="8"/>
        <v>0</v>
      </c>
      <c r="T988" s="71" t="str">
        <f t="shared" si="9"/>
        <v/>
      </c>
      <c r="U988" s="79" t="str">
        <f t="array" ref="U988">IF($B988="","",IF(INDEX('Your Portfolio Holdings'!$BW$7:$BW$156,match($D988,'Your Portfolio Holdings'!$B$7:$B$156,0),0)&gt;0,PRODUCT(IF(($D$5:$D$2004=$D988)*($C$5:$C$2004="Split")*($B$5:$B$2004&lt;=Dashboard!$C$2)*($B$5:$B$2004&gt;$B988),$J$5:$J$2004,1)),1))</f>
        <v/>
      </c>
      <c r="V988" s="79">
        <f t="shared" si="10"/>
        <v>0</v>
      </c>
      <c r="W988" s="79" t="str">
        <f t="array" ref="W988">IF($B988="","",IF(INDEX('Your Portfolio Holdings'!$BW$7:$BW$156,match($D988,'Your Portfolio Holdings'!$B$7:$B$156,0),0)&gt;0,PRODUCT(IF(($D$5:$D$2004=$D988)*($C$5:$C$2004="Split")*($B$5:$B$2004&lt;=Dashboard!$C$54)*($B$5:$B$2004&gt;$B988),$J$5:$J$2004,1)),1))</f>
        <v/>
      </c>
      <c r="X988" s="79">
        <f t="shared" si="11"/>
        <v>0</v>
      </c>
      <c r="Y988" s="79" t="str">
        <f t="array" ref="Y988">IF($B988="","",IF(INDEX('Your Portfolio Holdings'!$BW$7:$BW$156,match($D988,'Your Portfolio Holdings'!$B$7:$B$156,0),0)&gt;0,PRODUCT(IF(($D$5:$D$2004=$D988)*($C$5:$C$2004="Split")*($B$5:$B$2004&lt;=Dashboard!$C$55)*($B$5:$B$2004&gt;$B988),$J$5:$J$2004,1)),1))</f>
        <v/>
      </c>
      <c r="Z988" s="79">
        <f t="shared" si="12"/>
        <v>0</v>
      </c>
      <c r="AA988" s="79" t="str">
        <f>IF($B987="","",IF(AND($B988&gt;Dashboard!$C$54,$B988&lt;=Dashboard!$C$55,OR($C988="Buy",$C988="Sell",$C988="Dividend",$C988="Return of capital")),MAX(AA$5:AA987)+1,0))</f>
        <v/>
      </c>
      <c r="AB988" s="79" t="str">
        <f>if($B988="","",if($L988=Dashboard!$C$3,"n/a","Currency:"&amp;$L988&amp;Dashboard!$C$3))</f>
        <v/>
      </c>
      <c r="AC988" s="88" t="str">
        <f t="shared" si="13"/>
        <v/>
      </c>
      <c r="AD988" s="89">
        <f t="shared" si="14"/>
        <v>0</v>
      </c>
      <c r="AE988" s="90">
        <f t="shared" si="15"/>
        <v>0</v>
      </c>
    </row>
    <row r="989">
      <c r="A989" s="1"/>
      <c r="B989" s="404"/>
      <c r="C989" s="405"/>
      <c r="D989" s="405"/>
      <c r="E989" s="405"/>
      <c r="F989" s="406"/>
      <c r="G989" s="44">
        <f t="shared" si="1"/>
        <v>0</v>
      </c>
      <c r="H989" s="93"/>
      <c r="I989" s="92"/>
      <c r="J989" s="95"/>
      <c r="K989" s="1"/>
      <c r="L989" s="50" t="str">
        <f t="array" ref="L989">if($B989="","",index(Setup!$C$52:$C$201,match($D989,Setup!$B$52:$B$201,0),0))</f>
        <v/>
      </c>
      <c r="M989" s="52" t="str">
        <f t="shared" si="2"/>
        <v/>
      </c>
      <c r="N989" s="58">
        <f t="shared" si="3"/>
        <v>0</v>
      </c>
      <c r="O989" s="64" t="str">
        <f t="shared" si="4"/>
        <v/>
      </c>
      <c r="P989" s="64">
        <f t="shared" si="5"/>
        <v>0</v>
      </c>
      <c r="Q989" s="64">
        <f t="shared" si="6"/>
        <v>0</v>
      </c>
      <c r="R989" s="68">
        <f t="shared" si="7"/>
        <v>0</v>
      </c>
      <c r="S989" s="68">
        <f t="shared" si="8"/>
        <v>0</v>
      </c>
      <c r="T989" s="71" t="str">
        <f t="shared" si="9"/>
        <v/>
      </c>
      <c r="U989" s="79" t="str">
        <f t="array" ref="U989">IF($B989="","",IF(INDEX('Your Portfolio Holdings'!$BW$7:$BW$156,match($D989,'Your Portfolio Holdings'!$B$7:$B$156,0),0)&gt;0,PRODUCT(IF(($D$5:$D$2004=$D989)*($C$5:$C$2004="Split")*($B$5:$B$2004&lt;=Dashboard!$C$2)*($B$5:$B$2004&gt;$B989),$J$5:$J$2004,1)),1))</f>
        <v/>
      </c>
      <c r="V989" s="79">
        <f t="shared" si="10"/>
        <v>0</v>
      </c>
      <c r="W989" s="79" t="str">
        <f t="array" ref="W989">IF($B989="","",IF(INDEX('Your Portfolio Holdings'!$BW$7:$BW$156,match($D989,'Your Portfolio Holdings'!$B$7:$B$156,0),0)&gt;0,PRODUCT(IF(($D$5:$D$2004=$D989)*($C$5:$C$2004="Split")*($B$5:$B$2004&lt;=Dashboard!$C$54)*($B$5:$B$2004&gt;$B989),$J$5:$J$2004,1)),1))</f>
        <v/>
      </c>
      <c r="X989" s="79">
        <f t="shared" si="11"/>
        <v>0</v>
      </c>
      <c r="Y989" s="79" t="str">
        <f t="array" ref="Y989">IF($B989="","",IF(INDEX('Your Portfolio Holdings'!$BW$7:$BW$156,match($D989,'Your Portfolio Holdings'!$B$7:$B$156,0),0)&gt;0,PRODUCT(IF(($D$5:$D$2004=$D989)*($C$5:$C$2004="Split")*($B$5:$B$2004&lt;=Dashboard!$C$55)*($B$5:$B$2004&gt;$B989),$J$5:$J$2004,1)),1))</f>
        <v/>
      </c>
      <c r="Z989" s="79">
        <f t="shared" si="12"/>
        <v>0</v>
      </c>
      <c r="AA989" s="79" t="str">
        <f>IF($B988="","",IF(AND($B989&gt;Dashboard!$C$54,$B989&lt;=Dashboard!$C$55,OR($C989="Buy",$C989="Sell",$C989="Dividend",$C989="Return of capital")),MAX(AA$5:AA988)+1,0))</f>
        <v/>
      </c>
      <c r="AB989" s="79" t="str">
        <f>if($B989="","",if($L989=Dashboard!$C$3,"n/a","Currency:"&amp;$L989&amp;Dashboard!$C$3))</f>
        <v/>
      </c>
      <c r="AC989" s="88" t="str">
        <f t="shared" si="13"/>
        <v/>
      </c>
      <c r="AD989" s="89">
        <f t="shared" si="14"/>
        <v>0</v>
      </c>
      <c r="AE989" s="90">
        <f t="shared" si="15"/>
        <v>0</v>
      </c>
    </row>
    <row r="990">
      <c r="A990" s="1"/>
      <c r="B990" s="404"/>
      <c r="C990" s="405"/>
      <c r="D990" s="405"/>
      <c r="E990" s="405"/>
      <c r="F990" s="406"/>
      <c r="G990" s="44">
        <f t="shared" si="1"/>
        <v>0</v>
      </c>
      <c r="H990" s="93"/>
      <c r="I990" s="92"/>
      <c r="J990" s="95"/>
      <c r="K990" s="1"/>
      <c r="L990" s="50" t="str">
        <f t="array" ref="L990">if($B990="","",index(Setup!$C$52:$C$201,match($D990,Setup!$B$52:$B$201,0),0))</f>
        <v/>
      </c>
      <c r="M990" s="52" t="str">
        <f t="shared" si="2"/>
        <v/>
      </c>
      <c r="N990" s="58">
        <f t="shared" si="3"/>
        <v>0</v>
      </c>
      <c r="O990" s="64" t="str">
        <f t="shared" si="4"/>
        <v/>
      </c>
      <c r="P990" s="64">
        <f t="shared" si="5"/>
        <v>0</v>
      </c>
      <c r="Q990" s="64">
        <f t="shared" si="6"/>
        <v>0</v>
      </c>
      <c r="R990" s="68">
        <f t="shared" si="7"/>
        <v>0</v>
      </c>
      <c r="S990" s="68">
        <f t="shared" si="8"/>
        <v>0</v>
      </c>
      <c r="T990" s="71" t="str">
        <f t="shared" si="9"/>
        <v/>
      </c>
      <c r="U990" s="79" t="str">
        <f t="array" ref="U990">IF($B990="","",IF(INDEX('Your Portfolio Holdings'!$BW$7:$BW$156,match($D990,'Your Portfolio Holdings'!$B$7:$B$156,0),0)&gt;0,PRODUCT(IF(($D$5:$D$2004=$D990)*($C$5:$C$2004="Split")*($B$5:$B$2004&lt;=Dashboard!$C$2)*($B$5:$B$2004&gt;$B990),$J$5:$J$2004,1)),1))</f>
        <v/>
      </c>
      <c r="V990" s="79">
        <f t="shared" si="10"/>
        <v>0</v>
      </c>
      <c r="W990" s="79" t="str">
        <f t="array" ref="W990">IF($B990="","",IF(INDEX('Your Portfolio Holdings'!$BW$7:$BW$156,match($D990,'Your Portfolio Holdings'!$B$7:$B$156,0),0)&gt;0,PRODUCT(IF(($D$5:$D$2004=$D990)*($C$5:$C$2004="Split")*($B$5:$B$2004&lt;=Dashboard!$C$54)*($B$5:$B$2004&gt;$B990),$J$5:$J$2004,1)),1))</f>
        <v/>
      </c>
      <c r="X990" s="79">
        <f t="shared" si="11"/>
        <v>0</v>
      </c>
      <c r="Y990" s="79" t="str">
        <f t="array" ref="Y990">IF($B990="","",IF(INDEX('Your Portfolio Holdings'!$BW$7:$BW$156,match($D990,'Your Portfolio Holdings'!$B$7:$B$156,0),0)&gt;0,PRODUCT(IF(($D$5:$D$2004=$D990)*($C$5:$C$2004="Split")*($B$5:$B$2004&lt;=Dashboard!$C$55)*($B$5:$B$2004&gt;$B990),$J$5:$J$2004,1)),1))</f>
        <v/>
      </c>
      <c r="Z990" s="79">
        <f t="shared" si="12"/>
        <v>0</v>
      </c>
      <c r="AA990" s="79" t="str">
        <f>IF($B989="","",IF(AND($B990&gt;Dashboard!$C$54,$B990&lt;=Dashboard!$C$55,OR($C990="Buy",$C990="Sell",$C990="Dividend",$C990="Return of capital")),MAX(AA$5:AA989)+1,0))</f>
        <v/>
      </c>
      <c r="AB990" s="79" t="str">
        <f>if($B990="","",if($L990=Dashboard!$C$3,"n/a","Currency:"&amp;$L990&amp;Dashboard!$C$3))</f>
        <v/>
      </c>
      <c r="AC990" s="88" t="str">
        <f t="shared" si="13"/>
        <v/>
      </c>
      <c r="AD990" s="89">
        <f t="shared" si="14"/>
        <v>0</v>
      </c>
      <c r="AE990" s="90">
        <f t="shared" si="15"/>
        <v>0</v>
      </c>
    </row>
    <row r="991">
      <c r="A991" s="1"/>
      <c r="B991" s="404"/>
      <c r="C991" s="405"/>
      <c r="D991" s="405"/>
      <c r="E991" s="405"/>
      <c r="F991" s="406"/>
      <c r="G991" s="44">
        <f t="shared" si="1"/>
        <v>0</v>
      </c>
      <c r="H991" s="93"/>
      <c r="I991" s="92"/>
      <c r="J991" s="95"/>
      <c r="K991" s="1"/>
      <c r="L991" s="50" t="str">
        <f t="array" ref="L991">if($B991="","",index(Setup!$C$52:$C$201,match($D991,Setup!$B$52:$B$201,0),0))</f>
        <v/>
      </c>
      <c r="M991" s="52" t="str">
        <f t="shared" si="2"/>
        <v/>
      </c>
      <c r="N991" s="58">
        <f t="shared" si="3"/>
        <v>0</v>
      </c>
      <c r="O991" s="64" t="str">
        <f t="shared" si="4"/>
        <v/>
      </c>
      <c r="P991" s="64">
        <f t="shared" si="5"/>
        <v>0</v>
      </c>
      <c r="Q991" s="64">
        <f t="shared" si="6"/>
        <v>0</v>
      </c>
      <c r="R991" s="68">
        <f t="shared" si="7"/>
        <v>0</v>
      </c>
      <c r="S991" s="68">
        <f t="shared" si="8"/>
        <v>0</v>
      </c>
      <c r="T991" s="71" t="str">
        <f t="shared" si="9"/>
        <v/>
      </c>
      <c r="U991" s="79" t="str">
        <f t="array" ref="U991">IF($B991="","",IF(INDEX('Your Portfolio Holdings'!$BW$7:$BW$156,match($D991,'Your Portfolio Holdings'!$B$7:$B$156,0),0)&gt;0,PRODUCT(IF(($D$5:$D$2004=$D991)*($C$5:$C$2004="Split")*($B$5:$B$2004&lt;=Dashboard!$C$2)*($B$5:$B$2004&gt;$B991),$J$5:$J$2004,1)),1))</f>
        <v/>
      </c>
      <c r="V991" s="79">
        <f t="shared" si="10"/>
        <v>0</v>
      </c>
      <c r="W991" s="79" t="str">
        <f t="array" ref="W991">IF($B991="","",IF(INDEX('Your Portfolio Holdings'!$BW$7:$BW$156,match($D991,'Your Portfolio Holdings'!$B$7:$B$156,0),0)&gt;0,PRODUCT(IF(($D$5:$D$2004=$D991)*($C$5:$C$2004="Split")*($B$5:$B$2004&lt;=Dashboard!$C$54)*($B$5:$B$2004&gt;$B991),$J$5:$J$2004,1)),1))</f>
        <v/>
      </c>
      <c r="X991" s="79">
        <f t="shared" si="11"/>
        <v>0</v>
      </c>
      <c r="Y991" s="79" t="str">
        <f t="array" ref="Y991">IF($B991="","",IF(INDEX('Your Portfolio Holdings'!$BW$7:$BW$156,match($D991,'Your Portfolio Holdings'!$B$7:$B$156,0),0)&gt;0,PRODUCT(IF(($D$5:$D$2004=$D991)*($C$5:$C$2004="Split")*($B$5:$B$2004&lt;=Dashboard!$C$55)*($B$5:$B$2004&gt;$B991),$J$5:$J$2004,1)),1))</f>
        <v/>
      </c>
      <c r="Z991" s="79">
        <f t="shared" si="12"/>
        <v>0</v>
      </c>
      <c r="AA991" s="79" t="str">
        <f>IF($B990="","",IF(AND($B991&gt;Dashboard!$C$54,$B991&lt;=Dashboard!$C$55,OR($C991="Buy",$C991="Sell",$C991="Dividend",$C991="Return of capital")),MAX(AA$5:AA990)+1,0))</f>
        <v/>
      </c>
      <c r="AB991" s="79" t="str">
        <f>if($B991="","",if($L991=Dashboard!$C$3,"n/a","Currency:"&amp;$L991&amp;Dashboard!$C$3))</f>
        <v/>
      </c>
      <c r="AC991" s="88" t="str">
        <f t="shared" si="13"/>
        <v/>
      </c>
      <c r="AD991" s="89">
        <f t="shared" si="14"/>
        <v>0</v>
      </c>
      <c r="AE991" s="90">
        <f t="shared" si="15"/>
        <v>0</v>
      </c>
    </row>
    <row r="992">
      <c r="A992" s="1"/>
      <c r="B992" s="404"/>
      <c r="C992" s="405"/>
      <c r="D992" s="405"/>
      <c r="E992" s="405"/>
      <c r="F992" s="406"/>
      <c r="G992" s="44">
        <f t="shared" si="1"/>
        <v>0</v>
      </c>
      <c r="H992" s="93"/>
      <c r="I992" s="92"/>
      <c r="J992" s="95"/>
      <c r="K992" s="1"/>
      <c r="L992" s="50" t="str">
        <f t="array" ref="L992">if($B992="","",index(Setup!$C$52:$C$201,match($D992,Setup!$B$52:$B$201,0),0))</f>
        <v/>
      </c>
      <c r="M992" s="52" t="str">
        <f t="shared" si="2"/>
        <v/>
      </c>
      <c r="N992" s="58">
        <f t="shared" si="3"/>
        <v>0</v>
      </c>
      <c r="O992" s="64" t="str">
        <f t="shared" si="4"/>
        <v/>
      </c>
      <c r="P992" s="64">
        <f t="shared" si="5"/>
        <v>0</v>
      </c>
      <c r="Q992" s="64">
        <f t="shared" si="6"/>
        <v>0</v>
      </c>
      <c r="R992" s="68">
        <f t="shared" si="7"/>
        <v>0</v>
      </c>
      <c r="S992" s="68">
        <f t="shared" si="8"/>
        <v>0</v>
      </c>
      <c r="T992" s="71" t="str">
        <f t="shared" si="9"/>
        <v/>
      </c>
      <c r="U992" s="79" t="str">
        <f t="array" ref="U992">IF($B992="","",IF(INDEX('Your Portfolio Holdings'!$BW$7:$BW$156,match($D992,'Your Portfolio Holdings'!$B$7:$B$156,0),0)&gt;0,PRODUCT(IF(($D$5:$D$2004=$D992)*($C$5:$C$2004="Split")*($B$5:$B$2004&lt;=Dashboard!$C$2)*($B$5:$B$2004&gt;$B992),$J$5:$J$2004,1)),1))</f>
        <v/>
      </c>
      <c r="V992" s="79">
        <f t="shared" si="10"/>
        <v>0</v>
      </c>
      <c r="W992" s="79" t="str">
        <f t="array" ref="W992">IF($B992="","",IF(INDEX('Your Portfolio Holdings'!$BW$7:$BW$156,match($D992,'Your Portfolio Holdings'!$B$7:$B$156,0),0)&gt;0,PRODUCT(IF(($D$5:$D$2004=$D992)*($C$5:$C$2004="Split")*($B$5:$B$2004&lt;=Dashboard!$C$54)*($B$5:$B$2004&gt;$B992),$J$5:$J$2004,1)),1))</f>
        <v/>
      </c>
      <c r="X992" s="79">
        <f t="shared" si="11"/>
        <v>0</v>
      </c>
      <c r="Y992" s="79" t="str">
        <f t="array" ref="Y992">IF($B992="","",IF(INDEX('Your Portfolio Holdings'!$BW$7:$BW$156,match($D992,'Your Portfolio Holdings'!$B$7:$B$156,0),0)&gt;0,PRODUCT(IF(($D$5:$D$2004=$D992)*($C$5:$C$2004="Split")*($B$5:$B$2004&lt;=Dashboard!$C$55)*($B$5:$B$2004&gt;$B992),$J$5:$J$2004,1)),1))</f>
        <v/>
      </c>
      <c r="Z992" s="79">
        <f t="shared" si="12"/>
        <v>0</v>
      </c>
      <c r="AA992" s="79" t="str">
        <f>IF($B991="","",IF(AND($B992&gt;Dashboard!$C$54,$B992&lt;=Dashboard!$C$55,OR($C992="Buy",$C992="Sell",$C992="Dividend",$C992="Return of capital")),MAX(AA$5:AA991)+1,0))</f>
        <v/>
      </c>
      <c r="AB992" s="79" t="str">
        <f>if($B992="","",if($L992=Dashboard!$C$3,"n/a","Currency:"&amp;$L992&amp;Dashboard!$C$3))</f>
        <v/>
      </c>
      <c r="AC992" s="88" t="str">
        <f t="shared" si="13"/>
        <v/>
      </c>
      <c r="AD992" s="89">
        <f t="shared" si="14"/>
        <v>0</v>
      </c>
      <c r="AE992" s="90">
        <f t="shared" si="15"/>
        <v>0</v>
      </c>
    </row>
    <row r="993">
      <c r="A993" s="1"/>
      <c r="B993" s="404"/>
      <c r="C993" s="405"/>
      <c r="D993" s="405"/>
      <c r="E993" s="405"/>
      <c r="F993" s="406"/>
      <c r="G993" s="44">
        <f t="shared" si="1"/>
        <v>0</v>
      </c>
      <c r="H993" s="93"/>
      <c r="I993" s="92"/>
      <c r="J993" s="95"/>
      <c r="K993" s="1"/>
      <c r="L993" s="50" t="str">
        <f t="array" ref="L993">if($B993="","",index(Setup!$C$52:$C$201,match($D993,Setup!$B$52:$B$201,0),0))</f>
        <v/>
      </c>
      <c r="M993" s="52" t="str">
        <f t="shared" si="2"/>
        <v/>
      </c>
      <c r="N993" s="58">
        <f t="shared" si="3"/>
        <v>0</v>
      </c>
      <c r="O993" s="64" t="str">
        <f t="shared" si="4"/>
        <v/>
      </c>
      <c r="P993" s="64">
        <f t="shared" si="5"/>
        <v>0</v>
      </c>
      <c r="Q993" s="64">
        <f t="shared" si="6"/>
        <v>0</v>
      </c>
      <c r="R993" s="68">
        <f t="shared" si="7"/>
        <v>0</v>
      </c>
      <c r="S993" s="68">
        <f t="shared" si="8"/>
        <v>0</v>
      </c>
      <c r="T993" s="71" t="str">
        <f t="shared" si="9"/>
        <v/>
      </c>
      <c r="U993" s="79" t="str">
        <f t="array" ref="U993">IF($B993="","",IF(INDEX('Your Portfolio Holdings'!$BW$7:$BW$156,match($D993,'Your Portfolio Holdings'!$B$7:$B$156,0),0)&gt;0,PRODUCT(IF(($D$5:$D$2004=$D993)*($C$5:$C$2004="Split")*($B$5:$B$2004&lt;=Dashboard!$C$2)*($B$5:$B$2004&gt;$B993),$J$5:$J$2004,1)),1))</f>
        <v/>
      </c>
      <c r="V993" s="79">
        <f t="shared" si="10"/>
        <v>0</v>
      </c>
      <c r="W993" s="79" t="str">
        <f t="array" ref="W993">IF($B993="","",IF(INDEX('Your Portfolio Holdings'!$BW$7:$BW$156,match($D993,'Your Portfolio Holdings'!$B$7:$B$156,0),0)&gt;0,PRODUCT(IF(($D$5:$D$2004=$D993)*($C$5:$C$2004="Split")*($B$5:$B$2004&lt;=Dashboard!$C$54)*($B$5:$B$2004&gt;$B993),$J$5:$J$2004,1)),1))</f>
        <v/>
      </c>
      <c r="X993" s="79">
        <f t="shared" si="11"/>
        <v>0</v>
      </c>
      <c r="Y993" s="79" t="str">
        <f t="array" ref="Y993">IF($B993="","",IF(INDEX('Your Portfolio Holdings'!$BW$7:$BW$156,match($D993,'Your Portfolio Holdings'!$B$7:$B$156,0),0)&gt;0,PRODUCT(IF(($D$5:$D$2004=$D993)*($C$5:$C$2004="Split")*($B$5:$B$2004&lt;=Dashboard!$C$55)*($B$5:$B$2004&gt;$B993),$J$5:$J$2004,1)),1))</f>
        <v/>
      </c>
      <c r="Z993" s="79">
        <f t="shared" si="12"/>
        <v>0</v>
      </c>
      <c r="AA993" s="79" t="str">
        <f>IF($B992="","",IF(AND($B993&gt;Dashboard!$C$54,$B993&lt;=Dashboard!$C$55,OR($C993="Buy",$C993="Sell",$C993="Dividend",$C993="Return of capital")),MAX(AA$5:AA992)+1,0))</f>
        <v/>
      </c>
      <c r="AB993" s="79" t="str">
        <f>if($B993="","",if($L993=Dashboard!$C$3,"n/a","Currency:"&amp;$L993&amp;Dashboard!$C$3))</f>
        <v/>
      </c>
      <c r="AC993" s="88" t="str">
        <f t="shared" si="13"/>
        <v/>
      </c>
      <c r="AD993" s="89">
        <f t="shared" si="14"/>
        <v>0</v>
      </c>
      <c r="AE993" s="90">
        <f t="shared" si="15"/>
        <v>0</v>
      </c>
    </row>
    <row r="994">
      <c r="A994" s="1"/>
      <c r="B994" s="404"/>
      <c r="C994" s="405"/>
      <c r="D994" s="405"/>
      <c r="E994" s="405"/>
      <c r="F994" s="406"/>
      <c r="G994" s="44">
        <f t="shared" si="1"/>
        <v>0</v>
      </c>
      <c r="H994" s="93"/>
      <c r="I994" s="92"/>
      <c r="J994" s="95"/>
      <c r="K994" s="1"/>
      <c r="L994" s="50" t="str">
        <f t="array" ref="L994">if($B994="","",index(Setup!$C$52:$C$201,match($D994,Setup!$B$52:$B$201,0),0))</f>
        <v/>
      </c>
      <c r="M994" s="52" t="str">
        <f t="shared" si="2"/>
        <v/>
      </c>
      <c r="N994" s="58">
        <f t="shared" si="3"/>
        <v>0</v>
      </c>
      <c r="O994" s="64" t="str">
        <f t="shared" si="4"/>
        <v/>
      </c>
      <c r="P994" s="64">
        <f t="shared" si="5"/>
        <v>0</v>
      </c>
      <c r="Q994" s="64">
        <f t="shared" si="6"/>
        <v>0</v>
      </c>
      <c r="R994" s="68">
        <f t="shared" si="7"/>
        <v>0</v>
      </c>
      <c r="S994" s="68">
        <f t="shared" si="8"/>
        <v>0</v>
      </c>
      <c r="T994" s="71" t="str">
        <f t="shared" si="9"/>
        <v/>
      </c>
      <c r="U994" s="79" t="str">
        <f t="array" ref="U994">IF($B994="","",IF(INDEX('Your Portfolio Holdings'!$BW$7:$BW$156,match($D994,'Your Portfolio Holdings'!$B$7:$B$156,0),0)&gt;0,PRODUCT(IF(($D$5:$D$2004=$D994)*($C$5:$C$2004="Split")*($B$5:$B$2004&lt;=Dashboard!$C$2)*($B$5:$B$2004&gt;$B994),$J$5:$J$2004,1)),1))</f>
        <v/>
      </c>
      <c r="V994" s="79">
        <f t="shared" si="10"/>
        <v>0</v>
      </c>
      <c r="W994" s="79" t="str">
        <f t="array" ref="W994">IF($B994="","",IF(INDEX('Your Portfolio Holdings'!$BW$7:$BW$156,match($D994,'Your Portfolio Holdings'!$B$7:$B$156,0),0)&gt;0,PRODUCT(IF(($D$5:$D$2004=$D994)*($C$5:$C$2004="Split")*($B$5:$B$2004&lt;=Dashboard!$C$54)*($B$5:$B$2004&gt;$B994),$J$5:$J$2004,1)),1))</f>
        <v/>
      </c>
      <c r="X994" s="79">
        <f t="shared" si="11"/>
        <v>0</v>
      </c>
      <c r="Y994" s="79" t="str">
        <f t="array" ref="Y994">IF($B994="","",IF(INDEX('Your Portfolio Holdings'!$BW$7:$BW$156,match($D994,'Your Portfolio Holdings'!$B$7:$B$156,0),0)&gt;0,PRODUCT(IF(($D$5:$D$2004=$D994)*($C$5:$C$2004="Split")*($B$5:$B$2004&lt;=Dashboard!$C$55)*($B$5:$B$2004&gt;$B994),$J$5:$J$2004,1)),1))</f>
        <v/>
      </c>
      <c r="Z994" s="79">
        <f t="shared" si="12"/>
        <v>0</v>
      </c>
      <c r="AA994" s="79" t="str">
        <f>IF($B993="","",IF(AND($B994&gt;Dashboard!$C$54,$B994&lt;=Dashboard!$C$55,OR($C994="Buy",$C994="Sell",$C994="Dividend",$C994="Return of capital")),MAX(AA$5:AA993)+1,0))</f>
        <v/>
      </c>
      <c r="AB994" s="79" t="str">
        <f>if($B994="","",if($L994=Dashboard!$C$3,"n/a","Currency:"&amp;$L994&amp;Dashboard!$C$3))</f>
        <v/>
      </c>
      <c r="AC994" s="88" t="str">
        <f t="shared" si="13"/>
        <v/>
      </c>
      <c r="AD994" s="89">
        <f t="shared" si="14"/>
        <v>0</v>
      </c>
      <c r="AE994" s="90">
        <f t="shared" si="15"/>
        <v>0</v>
      </c>
    </row>
    <row r="995">
      <c r="A995" s="1"/>
      <c r="B995" s="404"/>
      <c r="C995" s="405"/>
      <c r="D995" s="405"/>
      <c r="E995" s="405"/>
      <c r="F995" s="406"/>
      <c r="G995" s="44">
        <f t="shared" si="1"/>
        <v>0</v>
      </c>
      <c r="H995" s="93"/>
      <c r="I995" s="92"/>
      <c r="J995" s="95"/>
      <c r="K995" s="1"/>
      <c r="L995" s="50" t="str">
        <f t="array" ref="L995">if($B995="","",index(Setup!$C$52:$C$201,match($D995,Setup!$B$52:$B$201,0),0))</f>
        <v/>
      </c>
      <c r="M995" s="52" t="str">
        <f t="shared" si="2"/>
        <v/>
      </c>
      <c r="N995" s="58">
        <f t="shared" si="3"/>
        <v>0</v>
      </c>
      <c r="O995" s="64" t="str">
        <f t="shared" si="4"/>
        <v/>
      </c>
      <c r="P995" s="64">
        <f t="shared" si="5"/>
        <v>0</v>
      </c>
      <c r="Q995" s="64">
        <f t="shared" si="6"/>
        <v>0</v>
      </c>
      <c r="R995" s="68">
        <f t="shared" si="7"/>
        <v>0</v>
      </c>
      <c r="S995" s="68">
        <f t="shared" si="8"/>
        <v>0</v>
      </c>
      <c r="T995" s="71" t="str">
        <f t="shared" si="9"/>
        <v/>
      </c>
      <c r="U995" s="79" t="str">
        <f t="array" ref="U995">IF($B995="","",IF(INDEX('Your Portfolio Holdings'!$BW$7:$BW$156,match($D995,'Your Portfolio Holdings'!$B$7:$B$156,0),0)&gt;0,PRODUCT(IF(($D$5:$D$2004=$D995)*($C$5:$C$2004="Split")*($B$5:$B$2004&lt;=Dashboard!$C$2)*($B$5:$B$2004&gt;$B995),$J$5:$J$2004,1)),1))</f>
        <v/>
      </c>
      <c r="V995" s="79">
        <f t="shared" si="10"/>
        <v>0</v>
      </c>
      <c r="W995" s="79" t="str">
        <f t="array" ref="W995">IF($B995="","",IF(INDEX('Your Portfolio Holdings'!$BW$7:$BW$156,match($D995,'Your Portfolio Holdings'!$B$7:$B$156,0),0)&gt;0,PRODUCT(IF(($D$5:$D$2004=$D995)*($C$5:$C$2004="Split")*($B$5:$B$2004&lt;=Dashboard!$C$54)*($B$5:$B$2004&gt;$B995),$J$5:$J$2004,1)),1))</f>
        <v/>
      </c>
      <c r="X995" s="79">
        <f t="shared" si="11"/>
        <v>0</v>
      </c>
      <c r="Y995" s="79" t="str">
        <f t="array" ref="Y995">IF($B995="","",IF(INDEX('Your Portfolio Holdings'!$BW$7:$BW$156,match($D995,'Your Portfolio Holdings'!$B$7:$B$156,0),0)&gt;0,PRODUCT(IF(($D$5:$D$2004=$D995)*($C$5:$C$2004="Split")*($B$5:$B$2004&lt;=Dashboard!$C$55)*($B$5:$B$2004&gt;$B995),$J$5:$J$2004,1)),1))</f>
        <v/>
      </c>
      <c r="Z995" s="79">
        <f t="shared" si="12"/>
        <v>0</v>
      </c>
      <c r="AA995" s="79" t="str">
        <f>IF($B994="","",IF(AND($B995&gt;Dashboard!$C$54,$B995&lt;=Dashboard!$C$55,OR($C995="Buy",$C995="Sell",$C995="Dividend",$C995="Return of capital")),MAX(AA$5:AA994)+1,0))</f>
        <v/>
      </c>
      <c r="AB995" s="79" t="str">
        <f>if($B995="","",if($L995=Dashboard!$C$3,"n/a","Currency:"&amp;$L995&amp;Dashboard!$C$3))</f>
        <v/>
      </c>
      <c r="AC995" s="88" t="str">
        <f t="shared" si="13"/>
        <v/>
      </c>
      <c r="AD995" s="89">
        <f t="shared" si="14"/>
        <v>0</v>
      </c>
      <c r="AE995" s="90">
        <f t="shared" si="15"/>
        <v>0</v>
      </c>
    </row>
    <row r="996">
      <c r="A996" s="1"/>
      <c r="B996" s="404"/>
      <c r="C996" s="405"/>
      <c r="D996" s="405"/>
      <c r="E996" s="405"/>
      <c r="F996" s="406"/>
      <c r="G996" s="44">
        <f t="shared" si="1"/>
        <v>0</v>
      </c>
      <c r="H996" s="93"/>
      <c r="I996" s="92"/>
      <c r="J996" s="95"/>
      <c r="K996" s="1"/>
      <c r="L996" s="50" t="str">
        <f t="array" ref="L996">if($B996="","",index(Setup!$C$52:$C$201,match($D996,Setup!$B$52:$B$201,0),0))</f>
        <v/>
      </c>
      <c r="M996" s="52" t="str">
        <f t="shared" si="2"/>
        <v/>
      </c>
      <c r="N996" s="58">
        <f t="shared" si="3"/>
        <v>0</v>
      </c>
      <c r="O996" s="64" t="str">
        <f t="shared" si="4"/>
        <v/>
      </c>
      <c r="P996" s="64">
        <f t="shared" si="5"/>
        <v>0</v>
      </c>
      <c r="Q996" s="64">
        <f t="shared" si="6"/>
        <v>0</v>
      </c>
      <c r="R996" s="68">
        <f t="shared" si="7"/>
        <v>0</v>
      </c>
      <c r="S996" s="68">
        <f t="shared" si="8"/>
        <v>0</v>
      </c>
      <c r="T996" s="71" t="str">
        <f t="shared" si="9"/>
        <v/>
      </c>
      <c r="U996" s="79" t="str">
        <f t="array" ref="U996">IF($B996="","",IF(INDEX('Your Portfolio Holdings'!$BW$7:$BW$156,match($D996,'Your Portfolio Holdings'!$B$7:$B$156,0),0)&gt;0,PRODUCT(IF(($D$5:$D$2004=$D996)*($C$5:$C$2004="Split")*($B$5:$B$2004&lt;=Dashboard!$C$2)*($B$5:$B$2004&gt;$B996),$J$5:$J$2004,1)),1))</f>
        <v/>
      </c>
      <c r="V996" s="79">
        <f t="shared" si="10"/>
        <v>0</v>
      </c>
      <c r="W996" s="79" t="str">
        <f t="array" ref="W996">IF($B996="","",IF(INDEX('Your Portfolio Holdings'!$BW$7:$BW$156,match($D996,'Your Portfolio Holdings'!$B$7:$B$156,0),0)&gt;0,PRODUCT(IF(($D$5:$D$2004=$D996)*($C$5:$C$2004="Split")*($B$5:$B$2004&lt;=Dashboard!$C$54)*($B$5:$B$2004&gt;$B996),$J$5:$J$2004,1)),1))</f>
        <v/>
      </c>
      <c r="X996" s="79">
        <f t="shared" si="11"/>
        <v>0</v>
      </c>
      <c r="Y996" s="79" t="str">
        <f t="array" ref="Y996">IF($B996="","",IF(INDEX('Your Portfolio Holdings'!$BW$7:$BW$156,match($D996,'Your Portfolio Holdings'!$B$7:$B$156,0),0)&gt;0,PRODUCT(IF(($D$5:$D$2004=$D996)*($C$5:$C$2004="Split")*($B$5:$B$2004&lt;=Dashboard!$C$55)*($B$5:$B$2004&gt;$B996),$J$5:$J$2004,1)),1))</f>
        <v/>
      </c>
      <c r="Z996" s="79">
        <f t="shared" si="12"/>
        <v>0</v>
      </c>
      <c r="AA996" s="79" t="str">
        <f>IF($B995="","",IF(AND($B996&gt;Dashboard!$C$54,$B996&lt;=Dashboard!$C$55,OR($C996="Buy",$C996="Sell",$C996="Dividend",$C996="Return of capital")),MAX(AA$5:AA995)+1,0))</f>
        <v/>
      </c>
      <c r="AB996" s="79" t="str">
        <f>if($B996="","",if($L996=Dashboard!$C$3,"n/a","Currency:"&amp;$L996&amp;Dashboard!$C$3))</f>
        <v/>
      </c>
      <c r="AC996" s="88" t="str">
        <f t="shared" si="13"/>
        <v/>
      </c>
      <c r="AD996" s="89">
        <f t="shared" si="14"/>
        <v>0</v>
      </c>
      <c r="AE996" s="90">
        <f t="shared" si="15"/>
        <v>0</v>
      </c>
    </row>
    <row r="997">
      <c r="A997" s="1"/>
      <c r="B997" s="404"/>
      <c r="C997" s="405"/>
      <c r="D997" s="405"/>
      <c r="E997" s="405"/>
      <c r="F997" s="406"/>
      <c r="G997" s="44">
        <f t="shared" si="1"/>
        <v>0</v>
      </c>
      <c r="H997" s="93"/>
      <c r="I997" s="92"/>
      <c r="J997" s="95"/>
      <c r="K997" s="1"/>
      <c r="L997" s="50" t="str">
        <f t="array" ref="L997">if($B997="","",index(Setup!$C$52:$C$201,match($D997,Setup!$B$52:$B$201,0),0))</f>
        <v/>
      </c>
      <c r="M997" s="52" t="str">
        <f t="shared" si="2"/>
        <v/>
      </c>
      <c r="N997" s="58">
        <f t="shared" si="3"/>
        <v>0</v>
      </c>
      <c r="O997" s="64" t="str">
        <f t="shared" si="4"/>
        <v/>
      </c>
      <c r="P997" s="64">
        <f t="shared" si="5"/>
        <v>0</v>
      </c>
      <c r="Q997" s="64">
        <f t="shared" si="6"/>
        <v>0</v>
      </c>
      <c r="R997" s="68">
        <f t="shared" si="7"/>
        <v>0</v>
      </c>
      <c r="S997" s="68">
        <f t="shared" si="8"/>
        <v>0</v>
      </c>
      <c r="T997" s="71" t="str">
        <f t="shared" si="9"/>
        <v/>
      </c>
      <c r="U997" s="79" t="str">
        <f t="array" ref="U997">IF($B997="","",IF(INDEX('Your Portfolio Holdings'!$BW$7:$BW$156,match($D997,'Your Portfolio Holdings'!$B$7:$B$156,0),0)&gt;0,PRODUCT(IF(($D$5:$D$2004=$D997)*($C$5:$C$2004="Split")*($B$5:$B$2004&lt;=Dashboard!$C$2)*($B$5:$B$2004&gt;$B997),$J$5:$J$2004,1)),1))</f>
        <v/>
      </c>
      <c r="V997" s="79">
        <f t="shared" si="10"/>
        <v>0</v>
      </c>
      <c r="W997" s="79" t="str">
        <f t="array" ref="W997">IF($B997="","",IF(INDEX('Your Portfolio Holdings'!$BW$7:$BW$156,match($D997,'Your Portfolio Holdings'!$B$7:$B$156,0),0)&gt;0,PRODUCT(IF(($D$5:$D$2004=$D997)*($C$5:$C$2004="Split")*($B$5:$B$2004&lt;=Dashboard!$C$54)*($B$5:$B$2004&gt;$B997),$J$5:$J$2004,1)),1))</f>
        <v/>
      </c>
      <c r="X997" s="79">
        <f t="shared" si="11"/>
        <v>0</v>
      </c>
      <c r="Y997" s="79" t="str">
        <f t="array" ref="Y997">IF($B997="","",IF(INDEX('Your Portfolio Holdings'!$BW$7:$BW$156,match($D997,'Your Portfolio Holdings'!$B$7:$B$156,0),0)&gt;0,PRODUCT(IF(($D$5:$D$2004=$D997)*($C$5:$C$2004="Split")*($B$5:$B$2004&lt;=Dashboard!$C$55)*($B$5:$B$2004&gt;$B997),$J$5:$J$2004,1)),1))</f>
        <v/>
      </c>
      <c r="Z997" s="79">
        <f t="shared" si="12"/>
        <v>0</v>
      </c>
      <c r="AA997" s="79" t="str">
        <f>IF($B996="","",IF(AND($B997&gt;Dashboard!$C$54,$B997&lt;=Dashboard!$C$55,OR($C997="Buy",$C997="Sell",$C997="Dividend",$C997="Return of capital")),MAX(AA$5:AA996)+1,0))</f>
        <v/>
      </c>
      <c r="AB997" s="79" t="str">
        <f>if($B997="","",if($L997=Dashboard!$C$3,"n/a","Currency:"&amp;$L997&amp;Dashboard!$C$3))</f>
        <v/>
      </c>
      <c r="AC997" s="88" t="str">
        <f t="shared" si="13"/>
        <v/>
      </c>
      <c r="AD997" s="89">
        <f t="shared" si="14"/>
        <v>0</v>
      </c>
      <c r="AE997" s="90">
        <f t="shared" si="15"/>
        <v>0</v>
      </c>
    </row>
    <row r="998">
      <c r="A998" s="1"/>
      <c r="B998" s="404"/>
      <c r="C998" s="405"/>
      <c r="D998" s="405"/>
      <c r="E998" s="405"/>
      <c r="F998" s="406"/>
      <c r="G998" s="44">
        <f t="shared" si="1"/>
        <v>0</v>
      </c>
      <c r="H998" s="93"/>
      <c r="I998" s="92"/>
      <c r="J998" s="95"/>
      <c r="K998" s="1"/>
      <c r="L998" s="50" t="str">
        <f t="array" ref="L998">if($B998="","",index(Setup!$C$52:$C$201,match($D998,Setup!$B$52:$B$201,0),0))</f>
        <v/>
      </c>
      <c r="M998" s="52" t="str">
        <f t="shared" si="2"/>
        <v/>
      </c>
      <c r="N998" s="58">
        <f t="shared" si="3"/>
        <v>0</v>
      </c>
      <c r="O998" s="64" t="str">
        <f t="shared" si="4"/>
        <v/>
      </c>
      <c r="P998" s="64">
        <f t="shared" si="5"/>
        <v>0</v>
      </c>
      <c r="Q998" s="64">
        <f t="shared" si="6"/>
        <v>0</v>
      </c>
      <c r="R998" s="68">
        <f t="shared" si="7"/>
        <v>0</v>
      </c>
      <c r="S998" s="68">
        <f t="shared" si="8"/>
        <v>0</v>
      </c>
      <c r="T998" s="71" t="str">
        <f t="shared" si="9"/>
        <v/>
      </c>
      <c r="U998" s="79" t="str">
        <f t="array" ref="U998">IF($B998="","",IF(INDEX('Your Portfolio Holdings'!$BW$7:$BW$156,match($D998,'Your Portfolio Holdings'!$B$7:$B$156,0),0)&gt;0,PRODUCT(IF(($D$5:$D$2004=$D998)*($C$5:$C$2004="Split")*($B$5:$B$2004&lt;=Dashboard!$C$2)*($B$5:$B$2004&gt;$B998),$J$5:$J$2004,1)),1))</f>
        <v/>
      </c>
      <c r="V998" s="79">
        <f t="shared" si="10"/>
        <v>0</v>
      </c>
      <c r="W998" s="79" t="str">
        <f t="array" ref="W998">IF($B998="","",IF(INDEX('Your Portfolio Holdings'!$BW$7:$BW$156,match($D998,'Your Portfolio Holdings'!$B$7:$B$156,0),0)&gt;0,PRODUCT(IF(($D$5:$D$2004=$D998)*($C$5:$C$2004="Split")*($B$5:$B$2004&lt;=Dashboard!$C$54)*($B$5:$B$2004&gt;$B998),$J$5:$J$2004,1)),1))</f>
        <v/>
      </c>
      <c r="X998" s="79">
        <f t="shared" si="11"/>
        <v>0</v>
      </c>
      <c r="Y998" s="79" t="str">
        <f t="array" ref="Y998">IF($B998="","",IF(INDEX('Your Portfolio Holdings'!$BW$7:$BW$156,match($D998,'Your Portfolio Holdings'!$B$7:$B$156,0),0)&gt;0,PRODUCT(IF(($D$5:$D$2004=$D998)*($C$5:$C$2004="Split")*($B$5:$B$2004&lt;=Dashboard!$C$55)*($B$5:$B$2004&gt;$B998),$J$5:$J$2004,1)),1))</f>
        <v/>
      </c>
      <c r="Z998" s="79">
        <f t="shared" si="12"/>
        <v>0</v>
      </c>
      <c r="AA998" s="79" t="str">
        <f>IF($B997="","",IF(AND($B998&gt;Dashboard!$C$54,$B998&lt;=Dashboard!$C$55,OR($C998="Buy",$C998="Sell",$C998="Dividend",$C998="Return of capital")),MAX(AA$5:AA997)+1,0))</f>
        <v/>
      </c>
      <c r="AB998" s="79" t="str">
        <f>if($B998="","",if($L998=Dashboard!$C$3,"n/a","Currency:"&amp;$L998&amp;Dashboard!$C$3))</f>
        <v/>
      </c>
      <c r="AC998" s="88" t="str">
        <f t="shared" si="13"/>
        <v/>
      </c>
      <c r="AD998" s="89">
        <f t="shared" si="14"/>
        <v>0</v>
      </c>
      <c r="AE998" s="90">
        <f t="shared" si="15"/>
        <v>0</v>
      </c>
    </row>
    <row r="999">
      <c r="A999" s="1"/>
      <c r="B999" s="404"/>
      <c r="C999" s="405"/>
      <c r="D999" s="405"/>
      <c r="E999" s="405"/>
      <c r="F999" s="406"/>
      <c r="G999" s="44">
        <f t="shared" si="1"/>
        <v>0</v>
      </c>
      <c r="H999" s="93"/>
      <c r="I999" s="92"/>
      <c r="J999" s="95"/>
      <c r="K999" s="1"/>
      <c r="L999" s="50" t="str">
        <f t="array" ref="L999">if($B999="","",index(Setup!$C$52:$C$201,match($D999,Setup!$B$52:$B$201,0),0))</f>
        <v/>
      </c>
      <c r="M999" s="52" t="str">
        <f t="shared" si="2"/>
        <v/>
      </c>
      <c r="N999" s="58">
        <f t="shared" si="3"/>
        <v>0</v>
      </c>
      <c r="O999" s="64" t="str">
        <f t="shared" si="4"/>
        <v/>
      </c>
      <c r="P999" s="64">
        <f t="shared" si="5"/>
        <v>0</v>
      </c>
      <c r="Q999" s="64">
        <f t="shared" si="6"/>
        <v>0</v>
      </c>
      <c r="R999" s="68">
        <f t="shared" si="7"/>
        <v>0</v>
      </c>
      <c r="S999" s="68">
        <f t="shared" si="8"/>
        <v>0</v>
      </c>
      <c r="T999" s="71" t="str">
        <f t="shared" si="9"/>
        <v/>
      </c>
      <c r="U999" s="79" t="str">
        <f t="array" ref="U999">IF($B999="","",IF(INDEX('Your Portfolio Holdings'!$BW$7:$BW$156,match($D999,'Your Portfolio Holdings'!$B$7:$B$156,0),0)&gt;0,PRODUCT(IF(($D$5:$D$2004=$D999)*($C$5:$C$2004="Split")*($B$5:$B$2004&lt;=Dashboard!$C$2)*($B$5:$B$2004&gt;$B999),$J$5:$J$2004,1)),1))</f>
        <v/>
      </c>
      <c r="V999" s="79">
        <f t="shared" si="10"/>
        <v>0</v>
      </c>
      <c r="W999" s="79" t="str">
        <f t="array" ref="W999">IF($B999="","",IF(INDEX('Your Portfolio Holdings'!$BW$7:$BW$156,match($D999,'Your Portfolio Holdings'!$B$7:$B$156,0),0)&gt;0,PRODUCT(IF(($D$5:$D$2004=$D999)*($C$5:$C$2004="Split")*($B$5:$B$2004&lt;=Dashboard!$C$54)*($B$5:$B$2004&gt;$B999),$J$5:$J$2004,1)),1))</f>
        <v/>
      </c>
      <c r="X999" s="79">
        <f t="shared" si="11"/>
        <v>0</v>
      </c>
      <c r="Y999" s="79" t="str">
        <f t="array" ref="Y999">IF($B999="","",IF(INDEX('Your Portfolio Holdings'!$BW$7:$BW$156,match($D999,'Your Portfolio Holdings'!$B$7:$B$156,0),0)&gt;0,PRODUCT(IF(($D$5:$D$2004=$D999)*($C$5:$C$2004="Split")*($B$5:$B$2004&lt;=Dashboard!$C$55)*($B$5:$B$2004&gt;$B999),$J$5:$J$2004,1)),1))</f>
        <v/>
      </c>
      <c r="Z999" s="79">
        <f t="shared" si="12"/>
        <v>0</v>
      </c>
      <c r="AA999" s="79" t="str">
        <f>IF($B998="","",IF(AND($B999&gt;Dashboard!$C$54,$B999&lt;=Dashboard!$C$55,OR($C999="Buy",$C999="Sell",$C999="Dividend",$C999="Return of capital")),MAX(AA$5:AA998)+1,0))</f>
        <v/>
      </c>
      <c r="AB999" s="79" t="str">
        <f>if($B999="","",if($L999=Dashboard!$C$3,"n/a","Currency:"&amp;$L999&amp;Dashboard!$C$3))</f>
        <v/>
      </c>
      <c r="AC999" s="88" t="str">
        <f t="shared" si="13"/>
        <v/>
      </c>
      <c r="AD999" s="89">
        <f t="shared" si="14"/>
        <v>0</v>
      </c>
      <c r="AE999" s="90">
        <f t="shared" si="15"/>
        <v>0</v>
      </c>
    </row>
    <row r="1000">
      <c r="A1000" s="1"/>
      <c r="B1000" s="404"/>
      <c r="C1000" s="405"/>
      <c r="D1000" s="405"/>
      <c r="E1000" s="405"/>
      <c r="F1000" s="406"/>
      <c r="G1000" s="44">
        <f t="shared" si="1"/>
        <v>0</v>
      </c>
      <c r="H1000" s="93"/>
      <c r="I1000" s="92"/>
      <c r="J1000" s="95"/>
      <c r="K1000" s="1"/>
      <c r="L1000" s="50" t="str">
        <f t="array" ref="L1000">if($B1000="","",index(Setup!$C$52:$C$201,match($D1000,Setup!$B$52:$B$201,0),0))</f>
        <v/>
      </c>
      <c r="M1000" s="52" t="str">
        <f t="shared" si="2"/>
        <v/>
      </c>
      <c r="N1000" s="58">
        <f t="shared" si="3"/>
        <v>0</v>
      </c>
      <c r="O1000" s="64" t="str">
        <f t="shared" si="4"/>
        <v/>
      </c>
      <c r="P1000" s="64">
        <f t="shared" si="5"/>
        <v>0</v>
      </c>
      <c r="Q1000" s="64">
        <f t="shared" si="6"/>
        <v>0</v>
      </c>
      <c r="R1000" s="68">
        <f t="shared" si="7"/>
        <v>0</v>
      </c>
      <c r="S1000" s="68">
        <f t="shared" si="8"/>
        <v>0</v>
      </c>
      <c r="T1000" s="71" t="str">
        <f t="shared" si="9"/>
        <v/>
      </c>
      <c r="U1000" s="79" t="str">
        <f t="array" ref="U1000">IF($B1000="","",IF(INDEX('Your Portfolio Holdings'!$BW$7:$BW$156,match($D1000,'Your Portfolio Holdings'!$B$7:$B$156,0),0)&gt;0,PRODUCT(IF(($D$5:$D$2004=$D1000)*($C$5:$C$2004="Split")*($B$5:$B$2004&lt;=Dashboard!$C$2)*($B$5:$B$2004&gt;$B1000),$J$5:$J$2004,1)),1))</f>
        <v/>
      </c>
      <c r="V1000" s="79">
        <f t="shared" si="10"/>
        <v>0</v>
      </c>
      <c r="W1000" s="79" t="str">
        <f t="array" ref="W1000">IF($B1000="","",IF(INDEX('Your Portfolio Holdings'!$BW$7:$BW$156,match($D1000,'Your Portfolio Holdings'!$B$7:$B$156,0),0)&gt;0,PRODUCT(IF(($D$5:$D$2004=$D1000)*($C$5:$C$2004="Split")*($B$5:$B$2004&lt;=Dashboard!$C$54)*($B$5:$B$2004&gt;$B1000),$J$5:$J$2004,1)),1))</f>
        <v/>
      </c>
      <c r="X1000" s="79">
        <f t="shared" si="11"/>
        <v>0</v>
      </c>
      <c r="Y1000" s="79" t="str">
        <f t="array" ref="Y1000">IF($B1000="","",IF(INDEX('Your Portfolio Holdings'!$BW$7:$BW$156,match($D1000,'Your Portfolio Holdings'!$B$7:$B$156,0),0)&gt;0,PRODUCT(IF(($D$5:$D$2004=$D1000)*($C$5:$C$2004="Split")*($B$5:$B$2004&lt;=Dashboard!$C$55)*($B$5:$B$2004&gt;$B1000),$J$5:$J$2004,1)),1))</f>
        <v/>
      </c>
      <c r="Z1000" s="79">
        <f t="shared" si="12"/>
        <v>0</v>
      </c>
      <c r="AA1000" s="79" t="str">
        <f>IF($B999="","",IF(AND($B1000&gt;Dashboard!$C$54,$B1000&lt;=Dashboard!$C$55,OR($C1000="Buy",$C1000="Sell",$C1000="Dividend",$C1000="Return of capital")),MAX(AA$5:AA999)+1,0))</f>
        <v/>
      </c>
      <c r="AB1000" s="79" t="str">
        <f>if($B1000="","",if($L1000=Dashboard!$C$3,"n/a","Currency:"&amp;$L1000&amp;Dashboard!$C$3))</f>
        <v/>
      </c>
      <c r="AC1000" s="88" t="str">
        <f t="shared" si="13"/>
        <v/>
      </c>
      <c r="AD1000" s="89">
        <f t="shared" si="14"/>
        <v>0</v>
      </c>
      <c r="AE1000" s="90">
        <f t="shared" si="15"/>
        <v>0</v>
      </c>
    </row>
    <row r="1001">
      <c r="A1001" s="1"/>
      <c r="B1001" s="404"/>
      <c r="C1001" s="405"/>
      <c r="D1001" s="405"/>
      <c r="E1001" s="405"/>
      <c r="F1001" s="406"/>
      <c r="G1001" s="44">
        <f t="shared" si="1"/>
        <v>0</v>
      </c>
      <c r="H1001" s="93"/>
      <c r="I1001" s="92"/>
      <c r="J1001" s="95"/>
      <c r="K1001" s="1"/>
      <c r="L1001" s="50" t="str">
        <f t="array" ref="L1001">if($B1001="","",index(Setup!$C$52:$C$201,match($D1001,Setup!$B$52:$B$201,0),0))</f>
        <v/>
      </c>
      <c r="M1001" s="52" t="str">
        <f t="shared" si="2"/>
        <v/>
      </c>
      <c r="N1001" s="58">
        <f t="shared" si="3"/>
        <v>0</v>
      </c>
      <c r="O1001" s="64" t="str">
        <f t="shared" si="4"/>
        <v/>
      </c>
      <c r="P1001" s="64">
        <f t="shared" si="5"/>
        <v>0</v>
      </c>
      <c r="Q1001" s="64">
        <f t="shared" si="6"/>
        <v>0</v>
      </c>
      <c r="R1001" s="68">
        <f t="shared" si="7"/>
        <v>0</v>
      </c>
      <c r="S1001" s="68">
        <f t="shared" si="8"/>
        <v>0</v>
      </c>
      <c r="T1001" s="71" t="str">
        <f t="shared" si="9"/>
        <v/>
      </c>
      <c r="U1001" s="79" t="str">
        <f t="array" ref="U1001">IF($B1001="","",IF(INDEX('Your Portfolio Holdings'!$BW$7:$BW$156,match($D1001,'Your Portfolio Holdings'!$B$7:$B$156,0),0)&gt;0,PRODUCT(IF(($D$5:$D$2004=$D1001)*($C$5:$C$2004="Split")*($B$5:$B$2004&lt;=Dashboard!$C$2)*($B$5:$B$2004&gt;$B1001),$J$5:$J$2004,1)),1))</f>
        <v/>
      </c>
      <c r="V1001" s="79">
        <f t="shared" si="10"/>
        <v>0</v>
      </c>
      <c r="W1001" s="79" t="str">
        <f t="array" ref="W1001">IF($B1001="","",IF(INDEX('Your Portfolio Holdings'!$BW$7:$BW$156,match($D1001,'Your Portfolio Holdings'!$B$7:$B$156,0),0)&gt;0,PRODUCT(IF(($D$5:$D$2004=$D1001)*($C$5:$C$2004="Split")*($B$5:$B$2004&lt;=Dashboard!$C$54)*($B$5:$B$2004&gt;$B1001),$J$5:$J$2004,1)),1))</f>
        <v/>
      </c>
      <c r="X1001" s="79">
        <f t="shared" si="11"/>
        <v>0</v>
      </c>
      <c r="Y1001" s="79" t="str">
        <f t="array" ref="Y1001">IF($B1001="","",IF(INDEX('Your Portfolio Holdings'!$BW$7:$BW$156,match($D1001,'Your Portfolio Holdings'!$B$7:$B$156,0),0)&gt;0,PRODUCT(IF(($D$5:$D$2004=$D1001)*($C$5:$C$2004="Split")*($B$5:$B$2004&lt;=Dashboard!$C$55)*($B$5:$B$2004&gt;$B1001),$J$5:$J$2004,1)),1))</f>
        <v/>
      </c>
      <c r="Z1001" s="79">
        <f t="shared" si="12"/>
        <v>0</v>
      </c>
      <c r="AA1001" s="79" t="str">
        <f>IF($B1000="","",IF(AND($B1001&gt;Dashboard!$C$54,$B1001&lt;=Dashboard!$C$55,OR($C1001="Buy",$C1001="Sell",$C1001="Dividend",$C1001="Return of capital")),MAX(AA$5:AA1000)+1,0))</f>
        <v/>
      </c>
      <c r="AB1001" s="79" t="str">
        <f>if($B1001="","",if($L1001=Dashboard!$C$3,"n/a","Currency:"&amp;$L1001&amp;Dashboard!$C$3))</f>
        <v/>
      </c>
      <c r="AC1001" s="88" t="str">
        <f t="shared" si="13"/>
        <v/>
      </c>
      <c r="AD1001" s="89">
        <f t="shared" si="14"/>
        <v>0</v>
      </c>
      <c r="AE1001" s="90">
        <f t="shared" si="15"/>
        <v>0</v>
      </c>
    </row>
    <row r="1002">
      <c r="A1002" s="1"/>
      <c r="B1002" s="404"/>
      <c r="C1002" s="405"/>
      <c r="D1002" s="405"/>
      <c r="E1002" s="405"/>
      <c r="F1002" s="406"/>
      <c r="G1002" s="44">
        <f t="shared" si="1"/>
        <v>0</v>
      </c>
      <c r="H1002" s="93"/>
      <c r="I1002" s="92"/>
      <c r="J1002" s="95"/>
      <c r="K1002" s="1"/>
      <c r="L1002" s="50" t="str">
        <f t="array" ref="L1002">if($B1002="","",index(Setup!$C$52:$C$201,match($D1002,Setup!$B$52:$B$201,0),0))</f>
        <v/>
      </c>
      <c r="M1002" s="52" t="str">
        <f t="shared" si="2"/>
        <v/>
      </c>
      <c r="N1002" s="58">
        <f t="shared" si="3"/>
        <v>0</v>
      </c>
      <c r="O1002" s="64" t="str">
        <f t="shared" si="4"/>
        <v/>
      </c>
      <c r="P1002" s="64">
        <f t="shared" si="5"/>
        <v>0</v>
      </c>
      <c r="Q1002" s="64">
        <f t="shared" si="6"/>
        <v>0</v>
      </c>
      <c r="R1002" s="68">
        <f t="shared" si="7"/>
        <v>0</v>
      </c>
      <c r="S1002" s="68">
        <f t="shared" si="8"/>
        <v>0</v>
      </c>
      <c r="T1002" s="71" t="str">
        <f t="shared" si="9"/>
        <v/>
      </c>
      <c r="U1002" s="79" t="str">
        <f t="array" ref="U1002">IF($B1002="","",IF(INDEX('Your Portfolio Holdings'!$BW$7:$BW$156,match($D1002,'Your Portfolio Holdings'!$B$7:$B$156,0),0)&gt;0,PRODUCT(IF(($D$5:$D$2004=$D1002)*($C$5:$C$2004="Split")*($B$5:$B$2004&lt;=Dashboard!$C$2)*($B$5:$B$2004&gt;$B1002),$J$5:$J$2004,1)),1))</f>
        <v/>
      </c>
      <c r="V1002" s="79">
        <f t="shared" si="10"/>
        <v>0</v>
      </c>
      <c r="W1002" s="79" t="str">
        <f t="array" ref="W1002">IF($B1002="","",IF(INDEX('Your Portfolio Holdings'!$BW$7:$BW$156,match($D1002,'Your Portfolio Holdings'!$B$7:$B$156,0),0)&gt;0,PRODUCT(IF(($D$5:$D$2004=$D1002)*($C$5:$C$2004="Split")*($B$5:$B$2004&lt;=Dashboard!$C$54)*($B$5:$B$2004&gt;$B1002),$J$5:$J$2004,1)),1))</f>
        <v/>
      </c>
      <c r="X1002" s="79">
        <f t="shared" si="11"/>
        <v>0</v>
      </c>
      <c r="Y1002" s="79" t="str">
        <f t="array" ref="Y1002">IF($B1002="","",IF(INDEX('Your Portfolio Holdings'!$BW$7:$BW$156,match($D1002,'Your Portfolio Holdings'!$B$7:$B$156,0),0)&gt;0,PRODUCT(IF(($D$5:$D$2004=$D1002)*($C$5:$C$2004="Split")*($B$5:$B$2004&lt;=Dashboard!$C$55)*($B$5:$B$2004&gt;$B1002),$J$5:$J$2004,1)),1))</f>
        <v/>
      </c>
      <c r="Z1002" s="79">
        <f t="shared" si="12"/>
        <v>0</v>
      </c>
      <c r="AA1002" s="79" t="str">
        <f>IF($B1001="","",IF(AND($B1002&gt;Dashboard!$C$54,$B1002&lt;=Dashboard!$C$55,OR($C1002="Buy",$C1002="Sell",$C1002="Dividend",$C1002="Return of capital")),MAX(AA$5:AA1001)+1,0))</f>
        <v/>
      </c>
      <c r="AB1002" s="79" t="str">
        <f>if($B1002="","",if($L1002=Dashboard!$C$3,"n/a","Currency:"&amp;$L1002&amp;Dashboard!$C$3))</f>
        <v/>
      </c>
      <c r="AC1002" s="88" t="str">
        <f t="shared" si="13"/>
        <v/>
      </c>
      <c r="AD1002" s="89">
        <f t="shared" si="14"/>
        <v>0</v>
      </c>
      <c r="AE1002" s="90">
        <f t="shared" si="15"/>
        <v>0</v>
      </c>
    </row>
    <row r="1003">
      <c r="A1003" s="1"/>
      <c r="B1003" s="404"/>
      <c r="C1003" s="405"/>
      <c r="D1003" s="405"/>
      <c r="E1003" s="405"/>
      <c r="F1003" s="406"/>
      <c r="G1003" s="44">
        <f t="shared" si="1"/>
        <v>0</v>
      </c>
      <c r="H1003" s="93"/>
      <c r="I1003" s="92"/>
      <c r="J1003" s="95"/>
      <c r="K1003" s="1"/>
      <c r="L1003" s="50" t="str">
        <f t="array" ref="L1003">if($B1003="","",index(Setup!$C$52:$C$201,match($D1003,Setup!$B$52:$B$201,0),0))</f>
        <v/>
      </c>
      <c r="M1003" s="52" t="str">
        <f t="shared" si="2"/>
        <v/>
      </c>
      <c r="N1003" s="58">
        <f t="shared" si="3"/>
        <v>0</v>
      </c>
      <c r="O1003" s="64" t="str">
        <f t="shared" si="4"/>
        <v/>
      </c>
      <c r="P1003" s="64">
        <f t="shared" si="5"/>
        <v>0</v>
      </c>
      <c r="Q1003" s="64">
        <f t="shared" si="6"/>
        <v>0</v>
      </c>
      <c r="R1003" s="68">
        <f t="shared" si="7"/>
        <v>0</v>
      </c>
      <c r="S1003" s="68">
        <f t="shared" si="8"/>
        <v>0</v>
      </c>
      <c r="T1003" s="71" t="str">
        <f t="shared" si="9"/>
        <v/>
      </c>
      <c r="U1003" s="79" t="str">
        <f t="array" ref="U1003">IF($B1003="","",IF(INDEX('Your Portfolio Holdings'!$BW$7:$BW$156,match($D1003,'Your Portfolio Holdings'!$B$7:$B$156,0),0)&gt;0,PRODUCT(IF(($D$5:$D$2004=$D1003)*($C$5:$C$2004="Split")*($B$5:$B$2004&lt;=Dashboard!$C$2)*($B$5:$B$2004&gt;$B1003),$J$5:$J$2004,1)),1))</f>
        <v/>
      </c>
      <c r="V1003" s="79">
        <f t="shared" si="10"/>
        <v>0</v>
      </c>
      <c r="W1003" s="79" t="str">
        <f t="array" ref="W1003">IF($B1003="","",IF(INDEX('Your Portfolio Holdings'!$BW$7:$BW$156,match($D1003,'Your Portfolio Holdings'!$B$7:$B$156,0),0)&gt;0,PRODUCT(IF(($D$5:$D$2004=$D1003)*($C$5:$C$2004="Split")*($B$5:$B$2004&lt;=Dashboard!$C$54)*($B$5:$B$2004&gt;$B1003),$J$5:$J$2004,1)),1))</f>
        <v/>
      </c>
      <c r="X1003" s="79">
        <f t="shared" si="11"/>
        <v>0</v>
      </c>
      <c r="Y1003" s="79" t="str">
        <f t="array" ref="Y1003">IF($B1003="","",IF(INDEX('Your Portfolio Holdings'!$BW$7:$BW$156,match($D1003,'Your Portfolio Holdings'!$B$7:$B$156,0),0)&gt;0,PRODUCT(IF(($D$5:$D$2004=$D1003)*($C$5:$C$2004="Split")*($B$5:$B$2004&lt;=Dashboard!$C$55)*($B$5:$B$2004&gt;$B1003),$J$5:$J$2004,1)),1))</f>
        <v/>
      </c>
      <c r="Z1003" s="79">
        <f t="shared" si="12"/>
        <v>0</v>
      </c>
      <c r="AA1003" s="79" t="str">
        <f>IF($B1002="","",IF(AND($B1003&gt;Dashboard!$C$54,$B1003&lt;=Dashboard!$C$55,OR($C1003="Buy",$C1003="Sell",$C1003="Dividend",$C1003="Return of capital")),MAX(AA$5:AA1002)+1,0))</f>
        <v/>
      </c>
      <c r="AB1003" s="79" t="str">
        <f>if($B1003="","",if($L1003=Dashboard!$C$3,"n/a","Currency:"&amp;$L1003&amp;Dashboard!$C$3))</f>
        <v/>
      </c>
      <c r="AC1003" s="88" t="str">
        <f t="shared" si="13"/>
        <v/>
      </c>
      <c r="AD1003" s="89">
        <f t="shared" si="14"/>
        <v>0</v>
      </c>
      <c r="AE1003" s="90">
        <f t="shared" si="15"/>
        <v>0</v>
      </c>
    </row>
    <row r="1004">
      <c r="A1004" s="1"/>
      <c r="B1004" s="404"/>
      <c r="C1004" s="405"/>
      <c r="D1004" s="405"/>
      <c r="E1004" s="405"/>
      <c r="F1004" s="406"/>
      <c r="G1004" s="44">
        <f t="shared" si="1"/>
        <v>0</v>
      </c>
      <c r="H1004" s="93"/>
      <c r="I1004" s="92"/>
      <c r="J1004" s="95"/>
      <c r="K1004" s="1"/>
      <c r="L1004" s="50" t="str">
        <f t="array" ref="L1004">if($B1004="","",index(Setup!$C$52:$C$201,match($D1004,Setup!$B$52:$B$201,0),0))</f>
        <v/>
      </c>
      <c r="M1004" s="52" t="str">
        <f t="shared" si="2"/>
        <v/>
      </c>
      <c r="N1004" s="58">
        <f t="shared" si="3"/>
        <v>0</v>
      </c>
      <c r="O1004" s="64" t="str">
        <f t="shared" si="4"/>
        <v/>
      </c>
      <c r="P1004" s="64">
        <f t="shared" si="5"/>
        <v>0</v>
      </c>
      <c r="Q1004" s="64">
        <f t="shared" si="6"/>
        <v>0</v>
      </c>
      <c r="R1004" s="68">
        <f t="shared" si="7"/>
        <v>0</v>
      </c>
      <c r="S1004" s="68">
        <f t="shared" si="8"/>
        <v>0</v>
      </c>
      <c r="T1004" s="71" t="str">
        <f t="shared" si="9"/>
        <v/>
      </c>
      <c r="U1004" s="79" t="str">
        <f t="array" ref="U1004">IF($B1004="","",IF(INDEX('Your Portfolio Holdings'!$BW$7:$BW$156,match($D1004,'Your Portfolio Holdings'!$B$7:$B$156,0),0)&gt;0,PRODUCT(IF(($D$5:$D$2004=$D1004)*($C$5:$C$2004="Split")*($B$5:$B$2004&lt;=Dashboard!$C$2)*($B$5:$B$2004&gt;$B1004),$J$5:$J$2004,1)),1))</f>
        <v/>
      </c>
      <c r="V1004" s="79">
        <f t="shared" si="10"/>
        <v>0</v>
      </c>
      <c r="W1004" s="79" t="str">
        <f t="array" ref="W1004">IF($B1004="","",IF(INDEX('Your Portfolio Holdings'!$BW$7:$BW$156,match($D1004,'Your Portfolio Holdings'!$B$7:$B$156,0),0)&gt;0,PRODUCT(IF(($D$5:$D$2004=$D1004)*($C$5:$C$2004="Split")*($B$5:$B$2004&lt;=Dashboard!$C$54)*($B$5:$B$2004&gt;$B1004),$J$5:$J$2004,1)),1))</f>
        <v/>
      </c>
      <c r="X1004" s="79">
        <f t="shared" si="11"/>
        <v>0</v>
      </c>
      <c r="Y1004" s="79" t="str">
        <f t="array" ref="Y1004">IF($B1004="","",IF(INDEX('Your Portfolio Holdings'!$BW$7:$BW$156,match($D1004,'Your Portfolio Holdings'!$B$7:$B$156,0),0)&gt;0,PRODUCT(IF(($D$5:$D$2004=$D1004)*($C$5:$C$2004="Split")*($B$5:$B$2004&lt;=Dashboard!$C$55)*($B$5:$B$2004&gt;$B1004),$J$5:$J$2004,1)),1))</f>
        <v/>
      </c>
      <c r="Z1004" s="79">
        <f t="shared" si="12"/>
        <v>0</v>
      </c>
      <c r="AA1004" s="79" t="str">
        <f>IF($B1003="","",IF(AND($B1004&gt;Dashboard!$C$54,$B1004&lt;=Dashboard!$C$55,OR($C1004="Buy",$C1004="Sell",$C1004="Dividend",$C1004="Return of capital")),MAX(AA$5:AA1003)+1,0))</f>
        <v/>
      </c>
      <c r="AB1004" s="79" t="str">
        <f>if($B1004="","",if($L1004=Dashboard!$C$3,"n/a","Currency:"&amp;$L1004&amp;Dashboard!$C$3))</f>
        <v/>
      </c>
      <c r="AC1004" s="88" t="str">
        <f t="shared" si="13"/>
        <v/>
      </c>
      <c r="AD1004" s="89">
        <f t="shared" si="14"/>
        <v>0</v>
      </c>
      <c r="AE1004" s="90">
        <f t="shared" si="15"/>
        <v>0</v>
      </c>
    </row>
    <row r="1005">
      <c r="A1005" s="1"/>
      <c r="B1005" s="456"/>
      <c r="C1005" s="457"/>
      <c r="D1005" s="457"/>
      <c r="E1005" s="457"/>
      <c r="F1005" s="458"/>
      <c r="G1005" s="44">
        <f t="shared" si="1"/>
        <v>0</v>
      </c>
      <c r="H1005" s="459"/>
      <c r="I1005" s="460"/>
      <c r="J1005" s="95"/>
      <c r="K1005" s="1"/>
      <c r="L1005" s="50" t="str">
        <f t="array" ref="L1005">if($B1005="","",index(Setup!$C$52:$C$201,match($D1005,Setup!$B$52:$B$201,0),0))</f>
        <v/>
      </c>
      <c r="M1005" s="52" t="str">
        <f t="shared" si="2"/>
        <v/>
      </c>
      <c r="N1005" s="58">
        <f t="shared" si="3"/>
        <v>0</v>
      </c>
      <c r="O1005" s="64" t="str">
        <f t="shared" si="4"/>
        <v/>
      </c>
      <c r="P1005" s="64">
        <f t="shared" si="5"/>
        <v>0</v>
      </c>
      <c r="Q1005" s="64">
        <f t="shared" si="6"/>
        <v>0</v>
      </c>
      <c r="R1005" s="68">
        <f t="shared" si="7"/>
        <v>0</v>
      </c>
      <c r="S1005" s="68">
        <f t="shared" si="8"/>
        <v>0</v>
      </c>
      <c r="T1005" s="71" t="str">
        <f t="shared" si="9"/>
        <v/>
      </c>
      <c r="U1005" s="79" t="str">
        <f t="array" ref="U1005">IF($B1005="","",IF(INDEX('Your Portfolio Holdings'!$BW$7:$BW$156,match($D1005,'Your Portfolio Holdings'!$B$7:$B$156,0),0)&gt;0,PRODUCT(IF(($D$5:$D$2004=$D1005)*($C$5:$C$2004="Split")*($B$5:$B$2004&lt;=Dashboard!$C$2)*($B$5:$B$2004&gt;$B1005),$J$5:$J$2004,1)),1))</f>
        <v/>
      </c>
      <c r="V1005" s="79">
        <f t="shared" si="10"/>
        <v>0</v>
      </c>
      <c r="W1005" s="79" t="str">
        <f t="array" ref="W1005">IF($B1005="","",IF(INDEX('Your Portfolio Holdings'!$BW$7:$BW$156,match($D1005,'Your Portfolio Holdings'!$B$7:$B$156,0),0)&gt;0,PRODUCT(IF(($D$5:$D$2004=$D1005)*($C$5:$C$2004="Split")*($B$5:$B$2004&lt;=Dashboard!$C$54)*($B$5:$B$2004&gt;$B1005),$J$5:$J$2004,1)),1))</f>
        <v/>
      </c>
      <c r="X1005" s="79">
        <f t="shared" si="11"/>
        <v>0</v>
      </c>
      <c r="Y1005" s="79" t="str">
        <f t="array" ref="Y1005">IF($B1005="","",IF(INDEX('Your Portfolio Holdings'!$BW$7:$BW$156,match($D1005,'Your Portfolio Holdings'!$B$7:$B$156,0),0)&gt;0,PRODUCT(IF(($D$5:$D$2004=$D1005)*($C$5:$C$2004="Split")*($B$5:$B$2004&lt;=Dashboard!$C$55)*($B$5:$B$2004&gt;$B1005),$J$5:$J$2004,1)),1))</f>
        <v/>
      </c>
      <c r="Z1005" s="79">
        <f t="shared" si="12"/>
        <v>0</v>
      </c>
      <c r="AA1005" s="79" t="str">
        <f>IF($B1004="","",IF(AND($B1005&gt;Dashboard!$C$54,$B1005&lt;=Dashboard!$C$55,OR($C1005="Buy",$C1005="Sell",$C1005="Dividend",$C1005="Return of capital")),MAX(AA$5:AA1004)+1,0))</f>
        <v/>
      </c>
      <c r="AB1005" s="79" t="str">
        <f>if($B1005="","",if($L1005=Dashboard!$C$3,"n/a","Currency:"&amp;$L1005&amp;Dashboard!$C$3))</f>
        <v/>
      </c>
      <c r="AC1005" s="88" t="str">
        <f t="shared" si="13"/>
        <v/>
      </c>
      <c r="AD1005" s="89">
        <f t="shared" si="14"/>
        <v>0</v>
      </c>
      <c r="AE1005" s="90">
        <f t="shared" si="15"/>
        <v>0</v>
      </c>
    </row>
    <row r="1006">
      <c r="A1006" s="1"/>
      <c r="B1006" s="456"/>
      <c r="C1006" s="457"/>
      <c r="D1006" s="457"/>
      <c r="E1006" s="457"/>
      <c r="F1006" s="458"/>
      <c r="G1006" s="44">
        <f t="shared" si="1"/>
        <v>0</v>
      </c>
      <c r="H1006" s="459"/>
      <c r="I1006" s="460"/>
      <c r="J1006" s="95"/>
      <c r="K1006" s="1"/>
      <c r="L1006" s="50" t="str">
        <f t="array" ref="L1006">if($B1006="","",index(Setup!$C$52:$C$201,match($D1006,Setup!$B$52:$B$201,0),0))</f>
        <v/>
      </c>
      <c r="M1006" s="52" t="str">
        <f t="shared" si="2"/>
        <v/>
      </c>
      <c r="N1006" s="58">
        <f t="shared" si="3"/>
        <v>0</v>
      </c>
      <c r="O1006" s="64" t="str">
        <f t="shared" si="4"/>
        <v/>
      </c>
      <c r="P1006" s="64">
        <f t="shared" si="5"/>
        <v>0</v>
      </c>
      <c r="Q1006" s="64">
        <f t="shared" si="6"/>
        <v>0</v>
      </c>
      <c r="R1006" s="68">
        <f t="shared" si="7"/>
        <v>0</v>
      </c>
      <c r="S1006" s="68">
        <f t="shared" si="8"/>
        <v>0</v>
      </c>
      <c r="T1006" s="71" t="str">
        <f t="shared" si="9"/>
        <v/>
      </c>
      <c r="U1006" s="79" t="str">
        <f t="array" ref="U1006">IF($B1006="","",IF(INDEX('Your Portfolio Holdings'!$BW$7:$BW$156,match($D1006,'Your Portfolio Holdings'!$B$7:$B$156,0),0)&gt;0,PRODUCT(IF(($D$5:$D$2004=$D1006)*($C$5:$C$2004="Split")*($B$5:$B$2004&lt;=Dashboard!$C$2)*($B$5:$B$2004&gt;$B1006),$J$5:$J$2004,1)),1))</f>
        <v/>
      </c>
      <c r="V1006" s="79">
        <f t="shared" si="10"/>
        <v>0</v>
      </c>
      <c r="W1006" s="79" t="str">
        <f t="array" ref="W1006">IF($B1006="","",IF(INDEX('Your Portfolio Holdings'!$BW$7:$BW$156,match($D1006,'Your Portfolio Holdings'!$B$7:$B$156,0),0)&gt;0,PRODUCT(IF(($D$5:$D$2004=$D1006)*($C$5:$C$2004="Split")*($B$5:$B$2004&lt;=Dashboard!$C$54)*($B$5:$B$2004&gt;$B1006),$J$5:$J$2004,1)),1))</f>
        <v/>
      </c>
      <c r="X1006" s="79">
        <f t="shared" si="11"/>
        <v>0</v>
      </c>
      <c r="Y1006" s="79" t="str">
        <f t="array" ref="Y1006">IF($B1006="","",IF(INDEX('Your Portfolio Holdings'!$BW$7:$BW$156,match($D1006,'Your Portfolio Holdings'!$B$7:$B$156,0),0)&gt;0,PRODUCT(IF(($D$5:$D$2004=$D1006)*($C$5:$C$2004="Split")*($B$5:$B$2004&lt;=Dashboard!$C$55)*($B$5:$B$2004&gt;$B1006),$J$5:$J$2004,1)),1))</f>
        <v/>
      </c>
      <c r="Z1006" s="79">
        <f t="shared" si="12"/>
        <v>0</v>
      </c>
      <c r="AA1006" s="79" t="str">
        <f>IF($B1005="","",IF(AND($B1006&gt;Dashboard!$C$54,$B1006&lt;=Dashboard!$C$55,OR($C1006="Buy",$C1006="Sell",$C1006="Dividend",$C1006="Return of capital")),MAX(AA$5:AA1005)+1,0))</f>
        <v/>
      </c>
      <c r="AB1006" s="79" t="str">
        <f>if($B1006="","",if($L1006=Dashboard!$C$3,"n/a","Currency:"&amp;$L1006&amp;Dashboard!$C$3))</f>
        <v/>
      </c>
      <c r="AC1006" s="88" t="str">
        <f t="shared" si="13"/>
        <v/>
      </c>
      <c r="AD1006" s="89">
        <f t="shared" si="14"/>
        <v>0</v>
      </c>
      <c r="AE1006" s="90">
        <f t="shared" si="15"/>
        <v>0</v>
      </c>
    </row>
    <row r="1007">
      <c r="A1007" s="1"/>
      <c r="B1007" s="456"/>
      <c r="C1007" s="457"/>
      <c r="D1007" s="457"/>
      <c r="E1007" s="457"/>
      <c r="F1007" s="458"/>
      <c r="G1007" s="44">
        <f t="shared" si="1"/>
        <v>0</v>
      </c>
      <c r="H1007" s="459"/>
      <c r="I1007" s="460"/>
      <c r="J1007" s="95"/>
      <c r="K1007" s="1"/>
      <c r="L1007" s="50" t="str">
        <f t="array" ref="L1007">if($B1007="","",index(Setup!$C$52:$C$201,match($D1007,Setup!$B$52:$B$201,0),0))</f>
        <v/>
      </c>
      <c r="M1007" s="52" t="str">
        <f t="shared" si="2"/>
        <v/>
      </c>
      <c r="N1007" s="58">
        <f t="shared" si="3"/>
        <v>0</v>
      </c>
      <c r="O1007" s="64" t="str">
        <f t="shared" si="4"/>
        <v/>
      </c>
      <c r="P1007" s="64">
        <f t="shared" si="5"/>
        <v>0</v>
      </c>
      <c r="Q1007" s="64">
        <f t="shared" si="6"/>
        <v>0</v>
      </c>
      <c r="R1007" s="68">
        <f t="shared" si="7"/>
        <v>0</v>
      </c>
      <c r="S1007" s="68">
        <f t="shared" si="8"/>
        <v>0</v>
      </c>
      <c r="T1007" s="71" t="str">
        <f t="shared" si="9"/>
        <v/>
      </c>
      <c r="U1007" s="79" t="str">
        <f t="array" ref="U1007">IF($B1007="","",IF(INDEX('Your Portfolio Holdings'!$BW$7:$BW$156,match($D1007,'Your Portfolio Holdings'!$B$7:$B$156,0),0)&gt;0,PRODUCT(IF(($D$5:$D$2004=$D1007)*($C$5:$C$2004="Split")*($B$5:$B$2004&lt;=Dashboard!$C$2)*($B$5:$B$2004&gt;$B1007),$J$5:$J$2004,1)),1))</f>
        <v/>
      </c>
      <c r="V1007" s="79">
        <f t="shared" si="10"/>
        <v>0</v>
      </c>
      <c r="W1007" s="79" t="str">
        <f t="array" ref="W1007">IF($B1007="","",IF(INDEX('Your Portfolio Holdings'!$BW$7:$BW$156,match($D1007,'Your Portfolio Holdings'!$B$7:$B$156,0),0)&gt;0,PRODUCT(IF(($D$5:$D$2004=$D1007)*($C$5:$C$2004="Split")*($B$5:$B$2004&lt;=Dashboard!$C$54)*($B$5:$B$2004&gt;$B1007),$J$5:$J$2004,1)),1))</f>
        <v/>
      </c>
      <c r="X1007" s="79">
        <f t="shared" si="11"/>
        <v>0</v>
      </c>
      <c r="Y1007" s="79" t="str">
        <f t="array" ref="Y1007">IF($B1007="","",IF(INDEX('Your Portfolio Holdings'!$BW$7:$BW$156,match($D1007,'Your Portfolio Holdings'!$B$7:$B$156,0),0)&gt;0,PRODUCT(IF(($D$5:$D$2004=$D1007)*($C$5:$C$2004="Split")*($B$5:$B$2004&lt;=Dashboard!$C$55)*($B$5:$B$2004&gt;$B1007),$J$5:$J$2004,1)),1))</f>
        <v/>
      </c>
      <c r="Z1007" s="79">
        <f t="shared" si="12"/>
        <v>0</v>
      </c>
      <c r="AA1007" s="79" t="str">
        <f>IF($B1006="","",IF(AND($B1007&gt;Dashboard!$C$54,$B1007&lt;=Dashboard!$C$55,OR($C1007="Buy",$C1007="Sell",$C1007="Dividend",$C1007="Return of capital")),MAX(AA$5:AA1006)+1,0))</f>
        <v/>
      </c>
      <c r="AB1007" s="79" t="str">
        <f>if($B1007="","",if($L1007=Dashboard!$C$3,"n/a","Currency:"&amp;$L1007&amp;Dashboard!$C$3))</f>
        <v/>
      </c>
      <c r="AC1007" s="88" t="str">
        <f t="shared" si="13"/>
        <v/>
      </c>
      <c r="AD1007" s="89">
        <f t="shared" si="14"/>
        <v>0</v>
      </c>
      <c r="AE1007" s="90">
        <f t="shared" si="15"/>
        <v>0</v>
      </c>
    </row>
    <row r="1008">
      <c r="A1008" s="1"/>
      <c r="B1008" s="456"/>
      <c r="C1008" s="457"/>
      <c r="D1008" s="457"/>
      <c r="E1008" s="457"/>
      <c r="F1008" s="458"/>
      <c r="G1008" s="44">
        <f t="shared" si="1"/>
        <v>0</v>
      </c>
      <c r="H1008" s="459"/>
      <c r="I1008" s="460"/>
      <c r="J1008" s="95"/>
      <c r="K1008" s="1"/>
      <c r="L1008" s="50" t="str">
        <f t="array" ref="L1008">if($B1008="","",index(Setup!$C$52:$C$201,match($D1008,Setup!$B$52:$B$201,0),0))</f>
        <v/>
      </c>
      <c r="M1008" s="52" t="str">
        <f t="shared" si="2"/>
        <v/>
      </c>
      <c r="N1008" s="58">
        <f t="shared" si="3"/>
        <v>0</v>
      </c>
      <c r="O1008" s="64" t="str">
        <f t="shared" si="4"/>
        <v/>
      </c>
      <c r="P1008" s="64">
        <f t="shared" si="5"/>
        <v>0</v>
      </c>
      <c r="Q1008" s="64">
        <f t="shared" si="6"/>
        <v>0</v>
      </c>
      <c r="R1008" s="68">
        <f t="shared" si="7"/>
        <v>0</v>
      </c>
      <c r="S1008" s="68">
        <f t="shared" si="8"/>
        <v>0</v>
      </c>
      <c r="T1008" s="71" t="str">
        <f t="shared" si="9"/>
        <v/>
      </c>
      <c r="U1008" s="79" t="str">
        <f t="array" ref="U1008">IF($B1008="","",IF(INDEX('Your Portfolio Holdings'!$BW$7:$BW$156,match($D1008,'Your Portfolio Holdings'!$B$7:$B$156,0),0)&gt;0,PRODUCT(IF(($D$5:$D$2004=$D1008)*($C$5:$C$2004="Split")*($B$5:$B$2004&lt;=Dashboard!$C$2)*($B$5:$B$2004&gt;$B1008),$J$5:$J$2004,1)),1))</f>
        <v/>
      </c>
      <c r="V1008" s="79">
        <f t="shared" si="10"/>
        <v>0</v>
      </c>
      <c r="W1008" s="79" t="str">
        <f t="array" ref="W1008">IF($B1008="","",IF(INDEX('Your Portfolio Holdings'!$BW$7:$BW$156,match($D1008,'Your Portfolio Holdings'!$B$7:$B$156,0),0)&gt;0,PRODUCT(IF(($D$5:$D$2004=$D1008)*($C$5:$C$2004="Split")*($B$5:$B$2004&lt;=Dashboard!$C$54)*($B$5:$B$2004&gt;$B1008),$J$5:$J$2004,1)),1))</f>
        <v/>
      </c>
      <c r="X1008" s="79">
        <f t="shared" si="11"/>
        <v>0</v>
      </c>
      <c r="Y1008" s="79" t="str">
        <f t="array" ref="Y1008">IF($B1008="","",IF(INDEX('Your Portfolio Holdings'!$BW$7:$BW$156,match($D1008,'Your Portfolio Holdings'!$B$7:$B$156,0),0)&gt;0,PRODUCT(IF(($D$5:$D$2004=$D1008)*($C$5:$C$2004="Split")*($B$5:$B$2004&lt;=Dashboard!$C$55)*($B$5:$B$2004&gt;$B1008),$J$5:$J$2004,1)),1))</f>
        <v/>
      </c>
      <c r="Z1008" s="79">
        <f t="shared" si="12"/>
        <v>0</v>
      </c>
      <c r="AA1008" s="79" t="str">
        <f>IF($B1007="","",IF(AND($B1008&gt;Dashboard!$C$54,$B1008&lt;=Dashboard!$C$55,OR($C1008="Buy",$C1008="Sell",$C1008="Dividend",$C1008="Return of capital")),MAX(AA$5:AA1007)+1,0))</f>
        <v/>
      </c>
      <c r="AB1008" s="79" t="str">
        <f>if($B1008="","",if($L1008=Dashboard!$C$3,"n/a","Currency:"&amp;$L1008&amp;Dashboard!$C$3))</f>
        <v/>
      </c>
      <c r="AC1008" s="88" t="str">
        <f t="shared" si="13"/>
        <v/>
      </c>
      <c r="AD1008" s="89">
        <f t="shared" si="14"/>
        <v>0</v>
      </c>
      <c r="AE1008" s="90">
        <f t="shared" si="15"/>
        <v>0</v>
      </c>
    </row>
    <row r="1009">
      <c r="A1009" s="1"/>
      <c r="B1009" s="456"/>
      <c r="C1009" s="457"/>
      <c r="D1009" s="457"/>
      <c r="E1009" s="457"/>
      <c r="F1009" s="458"/>
      <c r="G1009" s="44">
        <f t="shared" si="1"/>
        <v>0</v>
      </c>
      <c r="H1009" s="459"/>
      <c r="I1009" s="460"/>
      <c r="J1009" s="95"/>
      <c r="K1009" s="1"/>
      <c r="L1009" s="50" t="str">
        <f t="array" ref="L1009">if($B1009="","",index(Setup!$C$52:$C$201,match($D1009,Setup!$B$52:$B$201,0),0))</f>
        <v/>
      </c>
      <c r="M1009" s="52" t="str">
        <f t="shared" si="2"/>
        <v/>
      </c>
      <c r="N1009" s="58">
        <f t="shared" si="3"/>
        <v>0</v>
      </c>
      <c r="O1009" s="64" t="str">
        <f t="shared" si="4"/>
        <v/>
      </c>
      <c r="P1009" s="64">
        <f t="shared" si="5"/>
        <v>0</v>
      </c>
      <c r="Q1009" s="64">
        <f t="shared" si="6"/>
        <v>0</v>
      </c>
      <c r="R1009" s="68">
        <f t="shared" si="7"/>
        <v>0</v>
      </c>
      <c r="S1009" s="68">
        <f t="shared" si="8"/>
        <v>0</v>
      </c>
      <c r="T1009" s="71" t="str">
        <f t="shared" si="9"/>
        <v/>
      </c>
      <c r="U1009" s="79" t="str">
        <f t="array" ref="U1009">IF($B1009="","",IF(INDEX('Your Portfolio Holdings'!$BW$7:$BW$156,match($D1009,'Your Portfolio Holdings'!$B$7:$B$156,0),0)&gt;0,PRODUCT(IF(($D$5:$D$2004=$D1009)*($C$5:$C$2004="Split")*($B$5:$B$2004&lt;=Dashboard!$C$2)*($B$5:$B$2004&gt;$B1009),$J$5:$J$2004,1)),1))</f>
        <v/>
      </c>
      <c r="V1009" s="79">
        <f t="shared" si="10"/>
        <v>0</v>
      </c>
      <c r="W1009" s="79" t="str">
        <f t="array" ref="W1009">IF($B1009="","",IF(INDEX('Your Portfolio Holdings'!$BW$7:$BW$156,match($D1009,'Your Portfolio Holdings'!$B$7:$B$156,0),0)&gt;0,PRODUCT(IF(($D$5:$D$2004=$D1009)*($C$5:$C$2004="Split")*($B$5:$B$2004&lt;=Dashboard!$C$54)*($B$5:$B$2004&gt;$B1009),$J$5:$J$2004,1)),1))</f>
        <v/>
      </c>
      <c r="X1009" s="79">
        <f t="shared" si="11"/>
        <v>0</v>
      </c>
      <c r="Y1009" s="79" t="str">
        <f t="array" ref="Y1009">IF($B1009="","",IF(INDEX('Your Portfolio Holdings'!$BW$7:$BW$156,match($D1009,'Your Portfolio Holdings'!$B$7:$B$156,0),0)&gt;0,PRODUCT(IF(($D$5:$D$2004=$D1009)*($C$5:$C$2004="Split")*($B$5:$B$2004&lt;=Dashboard!$C$55)*($B$5:$B$2004&gt;$B1009),$J$5:$J$2004,1)),1))</f>
        <v/>
      </c>
      <c r="Z1009" s="79">
        <f t="shared" si="12"/>
        <v>0</v>
      </c>
      <c r="AA1009" s="79" t="str">
        <f>IF($B1008="","",IF(AND($B1009&gt;Dashboard!$C$54,$B1009&lt;=Dashboard!$C$55,OR($C1009="Buy",$C1009="Sell",$C1009="Dividend",$C1009="Return of capital")),MAX(AA$5:AA1008)+1,0))</f>
        <v/>
      </c>
      <c r="AB1009" s="79" t="str">
        <f>if($B1009="","",if($L1009=Dashboard!$C$3,"n/a","Currency:"&amp;$L1009&amp;Dashboard!$C$3))</f>
        <v/>
      </c>
      <c r="AC1009" s="88" t="str">
        <f t="shared" si="13"/>
        <v/>
      </c>
      <c r="AD1009" s="89">
        <f t="shared" si="14"/>
        <v>0</v>
      </c>
      <c r="AE1009" s="90">
        <f t="shared" si="15"/>
        <v>0</v>
      </c>
    </row>
    <row r="1010">
      <c r="A1010" s="1"/>
      <c r="B1010" s="456"/>
      <c r="C1010" s="457"/>
      <c r="D1010" s="457"/>
      <c r="E1010" s="457"/>
      <c r="F1010" s="458"/>
      <c r="G1010" s="44">
        <f t="shared" si="1"/>
        <v>0</v>
      </c>
      <c r="H1010" s="459"/>
      <c r="I1010" s="460"/>
      <c r="J1010" s="95"/>
      <c r="K1010" s="1"/>
      <c r="L1010" s="50" t="str">
        <f t="array" ref="L1010">if($B1010="","",index(Setup!$C$52:$C$201,match($D1010,Setup!$B$52:$B$201,0),0))</f>
        <v/>
      </c>
      <c r="M1010" s="52" t="str">
        <f t="shared" si="2"/>
        <v/>
      </c>
      <c r="N1010" s="58">
        <f t="shared" si="3"/>
        <v>0</v>
      </c>
      <c r="O1010" s="64" t="str">
        <f t="shared" si="4"/>
        <v/>
      </c>
      <c r="P1010" s="64">
        <f t="shared" si="5"/>
        <v>0</v>
      </c>
      <c r="Q1010" s="64">
        <f t="shared" si="6"/>
        <v>0</v>
      </c>
      <c r="R1010" s="68">
        <f t="shared" si="7"/>
        <v>0</v>
      </c>
      <c r="S1010" s="68">
        <f t="shared" si="8"/>
        <v>0</v>
      </c>
      <c r="T1010" s="71" t="str">
        <f t="shared" si="9"/>
        <v/>
      </c>
      <c r="U1010" s="79" t="str">
        <f t="array" ref="U1010">IF($B1010="","",IF(INDEX('Your Portfolio Holdings'!$BW$7:$BW$156,match($D1010,'Your Portfolio Holdings'!$B$7:$B$156,0),0)&gt;0,PRODUCT(IF(($D$5:$D$2004=$D1010)*($C$5:$C$2004="Split")*($B$5:$B$2004&lt;=Dashboard!$C$2)*($B$5:$B$2004&gt;$B1010),$J$5:$J$2004,1)),1))</f>
        <v/>
      </c>
      <c r="V1010" s="79">
        <f t="shared" si="10"/>
        <v>0</v>
      </c>
      <c r="W1010" s="79" t="str">
        <f t="array" ref="W1010">IF($B1010="","",IF(INDEX('Your Portfolio Holdings'!$BW$7:$BW$156,match($D1010,'Your Portfolio Holdings'!$B$7:$B$156,0),0)&gt;0,PRODUCT(IF(($D$5:$D$2004=$D1010)*($C$5:$C$2004="Split")*($B$5:$B$2004&lt;=Dashboard!$C$54)*($B$5:$B$2004&gt;$B1010),$J$5:$J$2004,1)),1))</f>
        <v/>
      </c>
      <c r="X1010" s="79">
        <f t="shared" si="11"/>
        <v>0</v>
      </c>
      <c r="Y1010" s="79" t="str">
        <f t="array" ref="Y1010">IF($B1010="","",IF(INDEX('Your Portfolio Holdings'!$BW$7:$BW$156,match($D1010,'Your Portfolio Holdings'!$B$7:$B$156,0),0)&gt;0,PRODUCT(IF(($D$5:$D$2004=$D1010)*($C$5:$C$2004="Split")*($B$5:$B$2004&lt;=Dashboard!$C$55)*($B$5:$B$2004&gt;$B1010),$J$5:$J$2004,1)),1))</f>
        <v/>
      </c>
      <c r="Z1010" s="79">
        <f t="shared" si="12"/>
        <v>0</v>
      </c>
      <c r="AA1010" s="79" t="str">
        <f>IF($B1009="","",IF(AND($B1010&gt;Dashboard!$C$54,$B1010&lt;=Dashboard!$C$55,OR($C1010="Buy",$C1010="Sell",$C1010="Dividend",$C1010="Return of capital")),MAX(AA$5:AA1009)+1,0))</f>
        <v/>
      </c>
      <c r="AB1010" s="79" t="str">
        <f>if($B1010="","",if($L1010=Dashboard!$C$3,"n/a","Currency:"&amp;$L1010&amp;Dashboard!$C$3))</f>
        <v/>
      </c>
      <c r="AC1010" s="88" t="str">
        <f t="shared" si="13"/>
        <v/>
      </c>
      <c r="AD1010" s="89">
        <f t="shared" si="14"/>
        <v>0</v>
      </c>
      <c r="AE1010" s="90">
        <f t="shared" si="15"/>
        <v>0</v>
      </c>
    </row>
    <row r="1011">
      <c r="A1011" s="1"/>
      <c r="B1011" s="456"/>
      <c r="C1011" s="457"/>
      <c r="D1011" s="457"/>
      <c r="E1011" s="457"/>
      <c r="F1011" s="458"/>
      <c r="G1011" s="44">
        <f t="shared" si="1"/>
        <v>0</v>
      </c>
      <c r="H1011" s="459"/>
      <c r="I1011" s="460"/>
      <c r="J1011" s="95"/>
      <c r="K1011" s="1"/>
      <c r="L1011" s="50" t="str">
        <f t="array" ref="L1011">if($B1011="","",index(Setup!$C$52:$C$201,match($D1011,Setup!$B$52:$B$201,0),0))</f>
        <v/>
      </c>
      <c r="M1011" s="52" t="str">
        <f t="shared" si="2"/>
        <v/>
      </c>
      <c r="N1011" s="58">
        <f t="shared" si="3"/>
        <v>0</v>
      </c>
      <c r="O1011" s="64" t="str">
        <f t="shared" si="4"/>
        <v/>
      </c>
      <c r="P1011" s="64">
        <f t="shared" si="5"/>
        <v>0</v>
      </c>
      <c r="Q1011" s="64">
        <f t="shared" si="6"/>
        <v>0</v>
      </c>
      <c r="R1011" s="68">
        <f t="shared" si="7"/>
        <v>0</v>
      </c>
      <c r="S1011" s="68">
        <f t="shared" si="8"/>
        <v>0</v>
      </c>
      <c r="T1011" s="71" t="str">
        <f t="shared" si="9"/>
        <v/>
      </c>
      <c r="U1011" s="79" t="str">
        <f t="array" ref="U1011">IF($B1011="","",IF(INDEX('Your Portfolio Holdings'!$BW$7:$BW$156,match($D1011,'Your Portfolio Holdings'!$B$7:$B$156,0),0)&gt;0,PRODUCT(IF(($D$5:$D$2004=$D1011)*($C$5:$C$2004="Split")*($B$5:$B$2004&lt;=Dashboard!$C$2)*($B$5:$B$2004&gt;$B1011),$J$5:$J$2004,1)),1))</f>
        <v/>
      </c>
      <c r="V1011" s="79">
        <f t="shared" si="10"/>
        <v>0</v>
      </c>
      <c r="W1011" s="79" t="str">
        <f t="array" ref="W1011">IF($B1011="","",IF(INDEX('Your Portfolio Holdings'!$BW$7:$BW$156,match($D1011,'Your Portfolio Holdings'!$B$7:$B$156,0),0)&gt;0,PRODUCT(IF(($D$5:$D$2004=$D1011)*($C$5:$C$2004="Split")*($B$5:$B$2004&lt;=Dashboard!$C$54)*($B$5:$B$2004&gt;$B1011),$J$5:$J$2004,1)),1))</f>
        <v/>
      </c>
      <c r="X1011" s="79">
        <f t="shared" si="11"/>
        <v>0</v>
      </c>
      <c r="Y1011" s="79" t="str">
        <f t="array" ref="Y1011">IF($B1011="","",IF(INDEX('Your Portfolio Holdings'!$BW$7:$BW$156,match($D1011,'Your Portfolio Holdings'!$B$7:$B$156,0),0)&gt;0,PRODUCT(IF(($D$5:$D$2004=$D1011)*($C$5:$C$2004="Split")*($B$5:$B$2004&lt;=Dashboard!$C$55)*($B$5:$B$2004&gt;$B1011),$J$5:$J$2004,1)),1))</f>
        <v/>
      </c>
      <c r="Z1011" s="79">
        <f t="shared" si="12"/>
        <v>0</v>
      </c>
      <c r="AA1011" s="79" t="str">
        <f>IF($B1010="","",IF(AND($B1011&gt;Dashboard!$C$54,$B1011&lt;=Dashboard!$C$55,OR($C1011="Buy",$C1011="Sell",$C1011="Dividend",$C1011="Return of capital")),MAX(AA$5:AA1010)+1,0))</f>
        <v/>
      </c>
      <c r="AB1011" s="79" t="str">
        <f>if($B1011="","",if($L1011=Dashboard!$C$3,"n/a","Currency:"&amp;$L1011&amp;Dashboard!$C$3))</f>
        <v/>
      </c>
      <c r="AC1011" s="88" t="str">
        <f t="shared" si="13"/>
        <v/>
      </c>
      <c r="AD1011" s="89">
        <f t="shared" si="14"/>
        <v>0</v>
      </c>
      <c r="AE1011" s="90">
        <f t="shared" si="15"/>
        <v>0</v>
      </c>
    </row>
    <row r="1012">
      <c r="A1012" s="1"/>
      <c r="B1012" s="456"/>
      <c r="C1012" s="457"/>
      <c r="D1012" s="457"/>
      <c r="E1012" s="457"/>
      <c r="F1012" s="458"/>
      <c r="G1012" s="44">
        <f t="shared" si="1"/>
        <v>0</v>
      </c>
      <c r="H1012" s="459"/>
      <c r="I1012" s="460"/>
      <c r="J1012" s="95"/>
      <c r="K1012" s="1"/>
      <c r="L1012" s="50" t="str">
        <f t="array" ref="L1012">if($B1012="","",index(Setup!$C$52:$C$201,match($D1012,Setup!$B$52:$B$201,0),0))</f>
        <v/>
      </c>
      <c r="M1012" s="52" t="str">
        <f t="shared" si="2"/>
        <v/>
      </c>
      <c r="N1012" s="58">
        <f t="shared" si="3"/>
        <v>0</v>
      </c>
      <c r="O1012" s="64" t="str">
        <f t="shared" si="4"/>
        <v/>
      </c>
      <c r="P1012" s="64">
        <f t="shared" si="5"/>
        <v>0</v>
      </c>
      <c r="Q1012" s="64">
        <f t="shared" si="6"/>
        <v>0</v>
      </c>
      <c r="R1012" s="68">
        <f t="shared" si="7"/>
        <v>0</v>
      </c>
      <c r="S1012" s="68">
        <f t="shared" si="8"/>
        <v>0</v>
      </c>
      <c r="T1012" s="71" t="str">
        <f t="shared" si="9"/>
        <v/>
      </c>
      <c r="U1012" s="79" t="str">
        <f t="array" ref="U1012">IF($B1012="","",IF(INDEX('Your Portfolio Holdings'!$BW$7:$BW$156,match($D1012,'Your Portfolio Holdings'!$B$7:$B$156,0),0)&gt;0,PRODUCT(IF(($D$5:$D$2004=$D1012)*($C$5:$C$2004="Split")*($B$5:$B$2004&lt;=Dashboard!$C$2)*($B$5:$B$2004&gt;$B1012),$J$5:$J$2004,1)),1))</f>
        <v/>
      </c>
      <c r="V1012" s="79">
        <f t="shared" si="10"/>
        <v>0</v>
      </c>
      <c r="W1012" s="79" t="str">
        <f t="array" ref="W1012">IF($B1012="","",IF(INDEX('Your Portfolio Holdings'!$BW$7:$BW$156,match($D1012,'Your Portfolio Holdings'!$B$7:$B$156,0),0)&gt;0,PRODUCT(IF(($D$5:$D$2004=$D1012)*($C$5:$C$2004="Split")*($B$5:$B$2004&lt;=Dashboard!$C$54)*($B$5:$B$2004&gt;$B1012),$J$5:$J$2004,1)),1))</f>
        <v/>
      </c>
      <c r="X1012" s="79">
        <f t="shared" si="11"/>
        <v>0</v>
      </c>
      <c r="Y1012" s="79" t="str">
        <f t="array" ref="Y1012">IF($B1012="","",IF(INDEX('Your Portfolio Holdings'!$BW$7:$BW$156,match($D1012,'Your Portfolio Holdings'!$B$7:$B$156,0),0)&gt;0,PRODUCT(IF(($D$5:$D$2004=$D1012)*($C$5:$C$2004="Split")*($B$5:$B$2004&lt;=Dashboard!$C$55)*($B$5:$B$2004&gt;$B1012),$J$5:$J$2004,1)),1))</f>
        <v/>
      </c>
      <c r="Z1012" s="79">
        <f t="shared" si="12"/>
        <v>0</v>
      </c>
      <c r="AA1012" s="79" t="str">
        <f>IF($B1011="","",IF(AND($B1012&gt;Dashboard!$C$54,$B1012&lt;=Dashboard!$C$55,OR($C1012="Buy",$C1012="Sell",$C1012="Dividend",$C1012="Return of capital")),MAX(AA$5:AA1011)+1,0))</f>
        <v/>
      </c>
      <c r="AB1012" s="79" t="str">
        <f>if($B1012="","",if($L1012=Dashboard!$C$3,"n/a","Currency:"&amp;$L1012&amp;Dashboard!$C$3))</f>
        <v/>
      </c>
      <c r="AC1012" s="88" t="str">
        <f t="shared" si="13"/>
        <v/>
      </c>
      <c r="AD1012" s="89">
        <f t="shared" si="14"/>
        <v>0</v>
      </c>
      <c r="AE1012" s="90">
        <f t="shared" si="15"/>
        <v>0</v>
      </c>
    </row>
    <row r="1013">
      <c r="A1013" s="1"/>
      <c r="B1013" s="456"/>
      <c r="C1013" s="457"/>
      <c r="D1013" s="457"/>
      <c r="E1013" s="457"/>
      <c r="F1013" s="458"/>
      <c r="G1013" s="44">
        <f t="shared" si="1"/>
        <v>0</v>
      </c>
      <c r="H1013" s="459"/>
      <c r="I1013" s="460"/>
      <c r="J1013" s="95"/>
      <c r="K1013" s="1"/>
      <c r="L1013" s="50" t="str">
        <f t="array" ref="L1013">if($B1013="","",index(Setup!$C$52:$C$201,match($D1013,Setup!$B$52:$B$201,0),0))</f>
        <v/>
      </c>
      <c r="M1013" s="52" t="str">
        <f t="shared" si="2"/>
        <v/>
      </c>
      <c r="N1013" s="58">
        <f t="shared" si="3"/>
        <v>0</v>
      </c>
      <c r="O1013" s="64" t="str">
        <f t="shared" si="4"/>
        <v/>
      </c>
      <c r="P1013" s="64">
        <f t="shared" si="5"/>
        <v>0</v>
      </c>
      <c r="Q1013" s="64">
        <f t="shared" si="6"/>
        <v>0</v>
      </c>
      <c r="R1013" s="68">
        <f t="shared" si="7"/>
        <v>0</v>
      </c>
      <c r="S1013" s="68">
        <f t="shared" si="8"/>
        <v>0</v>
      </c>
      <c r="T1013" s="71" t="str">
        <f t="shared" si="9"/>
        <v/>
      </c>
      <c r="U1013" s="79" t="str">
        <f t="array" ref="U1013">IF($B1013="","",IF(INDEX('Your Portfolio Holdings'!$BW$7:$BW$156,match($D1013,'Your Portfolio Holdings'!$B$7:$B$156,0),0)&gt;0,PRODUCT(IF(($D$5:$D$2004=$D1013)*($C$5:$C$2004="Split")*($B$5:$B$2004&lt;=Dashboard!$C$2)*($B$5:$B$2004&gt;$B1013),$J$5:$J$2004,1)),1))</f>
        <v/>
      </c>
      <c r="V1013" s="79">
        <f t="shared" si="10"/>
        <v>0</v>
      </c>
      <c r="W1013" s="79" t="str">
        <f t="array" ref="W1013">IF($B1013="","",IF(INDEX('Your Portfolio Holdings'!$BW$7:$BW$156,match($D1013,'Your Portfolio Holdings'!$B$7:$B$156,0),0)&gt;0,PRODUCT(IF(($D$5:$D$2004=$D1013)*($C$5:$C$2004="Split")*($B$5:$B$2004&lt;=Dashboard!$C$54)*($B$5:$B$2004&gt;$B1013),$J$5:$J$2004,1)),1))</f>
        <v/>
      </c>
      <c r="X1013" s="79">
        <f t="shared" si="11"/>
        <v>0</v>
      </c>
      <c r="Y1013" s="79" t="str">
        <f t="array" ref="Y1013">IF($B1013="","",IF(INDEX('Your Portfolio Holdings'!$BW$7:$BW$156,match($D1013,'Your Portfolio Holdings'!$B$7:$B$156,0),0)&gt;0,PRODUCT(IF(($D$5:$D$2004=$D1013)*($C$5:$C$2004="Split")*($B$5:$B$2004&lt;=Dashboard!$C$55)*($B$5:$B$2004&gt;$B1013),$J$5:$J$2004,1)),1))</f>
        <v/>
      </c>
      <c r="Z1013" s="79">
        <f t="shared" si="12"/>
        <v>0</v>
      </c>
      <c r="AA1013" s="79" t="str">
        <f>IF($B1012="","",IF(AND($B1013&gt;Dashboard!$C$54,$B1013&lt;=Dashboard!$C$55,OR($C1013="Buy",$C1013="Sell",$C1013="Dividend",$C1013="Return of capital")),MAX(AA$5:AA1012)+1,0))</f>
        <v/>
      </c>
      <c r="AB1013" s="79" t="str">
        <f>if($B1013="","",if($L1013=Dashboard!$C$3,"n/a","Currency:"&amp;$L1013&amp;Dashboard!$C$3))</f>
        <v/>
      </c>
      <c r="AC1013" s="88" t="str">
        <f t="shared" si="13"/>
        <v/>
      </c>
      <c r="AD1013" s="89">
        <f t="shared" si="14"/>
        <v>0</v>
      </c>
      <c r="AE1013" s="90">
        <f t="shared" si="15"/>
        <v>0</v>
      </c>
    </row>
    <row r="1014">
      <c r="A1014" s="1"/>
      <c r="B1014" s="456"/>
      <c r="C1014" s="457"/>
      <c r="D1014" s="457"/>
      <c r="E1014" s="457"/>
      <c r="F1014" s="458"/>
      <c r="G1014" s="44">
        <f t="shared" si="1"/>
        <v>0</v>
      </c>
      <c r="H1014" s="459"/>
      <c r="I1014" s="460"/>
      <c r="J1014" s="95"/>
      <c r="K1014" s="1"/>
      <c r="L1014" s="50" t="str">
        <f t="array" ref="L1014">if($B1014="","",index(Setup!$C$52:$C$201,match($D1014,Setup!$B$52:$B$201,0),0))</f>
        <v/>
      </c>
      <c r="M1014" s="52" t="str">
        <f t="shared" si="2"/>
        <v/>
      </c>
      <c r="N1014" s="58">
        <f t="shared" si="3"/>
        <v>0</v>
      </c>
      <c r="O1014" s="64" t="str">
        <f t="shared" si="4"/>
        <v/>
      </c>
      <c r="P1014" s="64">
        <f t="shared" si="5"/>
        <v>0</v>
      </c>
      <c r="Q1014" s="64">
        <f t="shared" si="6"/>
        <v>0</v>
      </c>
      <c r="R1014" s="68">
        <f t="shared" si="7"/>
        <v>0</v>
      </c>
      <c r="S1014" s="68">
        <f t="shared" si="8"/>
        <v>0</v>
      </c>
      <c r="T1014" s="71" t="str">
        <f t="shared" si="9"/>
        <v/>
      </c>
      <c r="U1014" s="79" t="str">
        <f t="array" ref="U1014">IF($B1014="","",IF(INDEX('Your Portfolio Holdings'!$BW$7:$BW$156,match($D1014,'Your Portfolio Holdings'!$B$7:$B$156,0),0)&gt;0,PRODUCT(IF(($D$5:$D$2004=$D1014)*($C$5:$C$2004="Split")*($B$5:$B$2004&lt;=Dashboard!$C$2)*($B$5:$B$2004&gt;$B1014),$J$5:$J$2004,1)),1))</f>
        <v/>
      </c>
      <c r="V1014" s="79">
        <f t="shared" si="10"/>
        <v>0</v>
      </c>
      <c r="W1014" s="79" t="str">
        <f t="array" ref="W1014">IF($B1014="","",IF(INDEX('Your Portfolio Holdings'!$BW$7:$BW$156,match($D1014,'Your Portfolio Holdings'!$B$7:$B$156,0),0)&gt;0,PRODUCT(IF(($D$5:$D$2004=$D1014)*($C$5:$C$2004="Split")*($B$5:$B$2004&lt;=Dashboard!$C$54)*($B$5:$B$2004&gt;$B1014),$J$5:$J$2004,1)),1))</f>
        <v/>
      </c>
      <c r="X1014" s="79">
        <f t="shared" si="11"/>
        <v>0</v>
      </c>
      <c r="Y1014" s="79" t="str">
        <f t="array" ref="Y1014">IF($B1014="","",IF(INDEX('Your Portfolio Holdings'!$BW$7:$BW$156,match($D1014,'Your Portfolio Holdings'!$B$7:$B$156,0),0)&gt;0,PRODUCT(IF(($D$5:$D$2004=$D1014)*($C$5:$C$2004="Split")*($B$5:$B$2004&lt;=Dashboard!$C$55)*($B$5:$B$2004&gt;$B1014),$J$5:$J$2004,1)),1))</f>
        <v/>
      </c>
      <c r="Z1014" s="79">
        <f t="shared" si="12"/>
        <v>0</v>
      </c>
      <c r="AA1014" s="79" t="str">
        <f>IF($B1013="","",IF(AND($B1014&gt;Dashboard!$C$54,$B1014&lt;=Dashboard!$C$55,OR($C1014="Buy",$C1014="Sell",$C1014="Dividend",$C1014="Return of capital")),MAX(AA$5:AA1013)+1,0))</f>
        <v/>
      </c>
      <c r="AB1014" s="79" t="str">
        <f>if($B1014="","",if($L1014=Dashboard!$C$3,"n/a","Currency:"&amp;$L1014&amp;Dashboard!$C$3))</f>
        <v/>
      </c>
      <c r="AC1014" s="88" t="str">
        <f t="shared" si="13"/>
        <v/>
      </c>
      <c r="AD1014" s="89">
        <f t="shared" si="14"/>
        <v>0</v>
      </c>
      <c r="AE1014" s="90">
        <f t="shared" si="15"/>
        <v>0</v>
      </c>
    </row>
    <row r="1015">
      <c r="A1015" s="1"/>
      <c r="B1015" s="456"/>
      <c r="C1015" s="457"/>
      <c r="D1015" s="457"/>
      <c r="E1015" s="457"/>
      <c r="F1015" s="458"/>
      <c r="G1015" s="44">
        <f t="shared" si="1"/>
        <v>0</v>
      </c>
      <c r="H1015" s="459"/>
      <c r="I1015" s="460"/>
      <c r="J1015" s="95"/>
      <c r="K1015" s="1"/>
      <c r="L1015" s="50" t="str">
        <f t="array" ref="L1015">if($B1015="","",index(Setup!$C$52:$C$201,match($D1015,Setup!$B$52:$B$201,0),0))</f>
        <v/>
      </c>
      <c r="M1015" s="52" t="str">
        <f t="shared" si="2"/>
        <v/>
      </c>
      <c r="N1015" s="58">
        <f t="shared" si="3"/>
        <v>0</v>
      </c>
      <c r="O1015" s="64" t="str">
        <f t="shared" si="4"/>
        <v/>
      </c>
      <c r="P1015" s="64">
        <f t="shared" si="5"/>
        <v>0</v>
      </c>
      <c r="Q1015" s="64">
        <f t="shared" si="6"/>
        <v>0</v>
      </c>
      <c r="R1015" s="68">
        <f t="shared" si="7"/>
        <v>0</v>
      </c>
      <c r="S1015" s="68">
        <f t="shared" si="8"/>
        <v>0</v>
      </c>
      <c r="T1015" s="71" t="str">
        <f t="shared" si="9"/>
        <v/>
      </c>
      <c r="U1015" s="79" t="str">
        <f t="array" ref="U1015">IF($B1015="","",IF(INDEX('Your Portfolio Holdings'!$BW$7:$BW$156,match($D1015,'Your Portfolio Holdings'!$B$7:$B$156,0),0)&gt;0,PRODUCT(IF(($D$5:$D$2004=$D1015)*($C$5:$C$2004="Split")*($B$5:$B$2004&lt;=Dashboard!$C$2)*($B$5:$B$2004&gt;$B1015),$J$5:$J$2004,1)),1))</f>
        <v/>
      </c>
      <c r="V1015" s="79">
        <f t="shared" si="10"/>
        <v>0</v>
      </c>
      <c r="W1015" s="79" t="str">
        <f t="array" ref="W1015">IF($B1015="","",IF(INDEX('Your Portfolio Holdings'!$BW$7:$BW$156,match($D1015,'Your Portfolio Holdings'!$B$7:$B$156,0),0)&gt;0,PRODUCT(IF(($D$5:$D$2004=$D1015)*($C$5:$C$2004="Split")*($B$5:$B$2004&lt;=Dashboard!$C$54)*($B$5:$B$2004&gt;$B1015),$J$5:$J$2004,1)),1))</f>
        <v/>
      </c>
      <c r="X1015" s="79">
        <f t="shared" si="11"/>
        <v>0</v>
      </c>
      <c r="Y1015" s="79" t="str">
        <f t="array" ref="Y1015">IF($B1015="","",IF(INDEX('Your Portfolio Holdings'!$BW$7:$BW$156,match($D1015,'Your Portfolio Holdings'!$B$7:$B$156,0),0)&gt;0,PRODUCT(IF(($D$5:$D$2004=$D1015)*($C$5:$C$2004="Split")*($B$5:$B$2004&lt;=Dashboard!$C$55)*($B$5:$B$2004&gt;$B1015),$J$5:$J$2004,1)),1))</f>
        <v/>
      </c>
      <c r="Z1015" s="79">
        <f t="shared" si="12"/>
        <v>0</v>
      </c>
      <c r="AA1015" s="79" t="str">
        <f>IF($B1014="","",IF(AND($B1015&gt;Dashboard!$C$54,$B1015&lt;=Dashboard!$C$55,OR($C1015="Buy",$C1015="Sell",$C1015="Dividend",$C1015="Return of capital")),MAX(AA$5:AA1014)+1,0))</f>
        <v/>
      </c>
      <c r="AB1015" s="79" t="str">
        <f>if($B1015="","",if($L1015=Dashboard!$C$3,"n/a","Currency:"&amp;$L1015&amp;Dashboard!$C$3))</f>
        <v/>
      </c>
      <c r="AC1015" s="88" t="str">
        <f t="shared" si="13"/>
        <v/>
      </c>
      <c r="AD1015" s="89">
        <f t="shared" si="14"/>
        <v>0</v>
      </c>
      <c r="AE1015" s="90">
        <f t="shared" si="15"/>
        <v>0</v>
      </c>
    </row>
    <row r="1016">
      <c r="A1016" s="1"/>
      <c r="B1016" s="456"/>
      <c r="C1016" s="457"/>
      <c r="D1016" s="457"/>
      <c r="E1016" s="457"/>
      <c r="F1016" s="458"/>
      <c r="G1016" s="44">
        <f t="shared" si="1"/>
        <v>0</v>
      </c>
      <c r="H1016" s="459"/>
      <c r="I1016" s="460"/>
      <c r="J1016" s="95"/>
      <c r="K1016" s="1"/>
      <c r="L1016" s="50" t="str">
        <f t="array" ref="L1016">if($B1016="","",index(Setup!$C$52:$C$201,match($D1016,Setup!$B$52:$B$201,0),0))</f>
        <v/>
      </c>
      <c r="M1016" s="52" t="str">
        <f t="shared" si="2"/>
        <v/>
      </c>
      <c r="N1016" s="58">
        <f t="shared" si="3"/>
        <v>0</v>
      </c>
      <c r="O1016" s="64" t="str">
        <f t="shared" si="4"/>
        <v/>
      </c>
      <c r="P1016" s="64">
        <f t="shared" si="5"/>
        <v>0</v>
      </c>
      <c r="Q1016" s="64">
        <f t="shared" si="6"/>
        <v>0</v>
      </c>
      <c r="R1016" s="68">
        <f t="shared" si="7"/>
        <v>0</v>
      </c>
      <c r="S1016" s="68">
        <f t="shared" si="8"/>
        <v>0</v>
      </c>
      <c r="T1016" s="71" t="str">
        <f t="shared" si="9"/>
        <v/>
      </c>
      <c r="U1016" s="79" t="str">
        <f t="array" ref="U1016">IF($B1016="","",IF(INDEX('Your Portfolio Holdings'!$BW$7:$BW$156,match($D1016,'Your Portfolio Holdings'!$B$7:$B$156,0),0)&gt;0,PRODUCT(IF(($D$5:$D$2004=$D1016)*($C$5:$C$2004="Split")*($B$5:$B$2004&lt;=Dashboard!$C$2)*($B$5:$B$2004&gt;$B1016),$J$5:$J$2004,1)),1))</f>
        <v/>
      </c>
      <c r="V1016" s="79">
        <f t="shared" si="10"/>
        <v>0</v>
      </c>
      <c r="W1016" s="79" t="str">
        <f t="array" ref="W1016">IF($B1016="","",IF(INDEX('Your Portfolio Holdings'!$BW$7:$BW$156,match($D1016,'Your Portfolio Holdings'!$B$7:$B$156,0),0)&gt;0,PRODUCT(IF(($D$5:$D$2004=$D1016)*($C$5:$C$2004="Split")*($B$5:$B$2004&lt;=Dashboard!$C$54)*($B$5:$B$2004&gt;$B1016),$J$5:$J$2004,1)),1))</f>
        <v/>
      </c>
      <c r="X1016" s="79">
        <f t="shared" si="11"/>
        <v>0</v>
      </c>
      <c r="Y1016" s="79" t="str">
        <f t="array" ref="Y1016">IF($B1016="","",IF(INDEX('Your Portfolio Holdings'!$BW$7:$BW$156,match($D1016,'Your Portfolio Holdings'!$B$7:$B$156,0),0)&gt;0,PRODUCT(IF(($D$5:$D$2004=$D1016)*($C$5:$C$2004="Split")*($B$5:$B$2004&lt;=Dashboard!$C$55)*($B$5:$B$2004&gt;$B1016),$J$5:$J$2004,1)),1))</f>
        <v/>
      </c>
      <c r="Z1016" s="79">
        <f t="shared" si="12"/>
        <v>0</v>
      </c>
      <c r="AA1016" s="79" t="str">
        <f>IF($B1015="","",IF(AND($B1016&gt;Dashboard!$C$54,$B1016&lt;=Dashboard!$C$55,OR($C1016="Buy",$C1016="Sell",$C1016="Dividend",$C1016="Return of capital")),MAX(AA$5:AA1015)+1,0))</f>
        <v/>
      </c>
      <c r="AB1016" s="79" t="str">
        <f>if($B1016="","",if($L1016=Dashboard!$C$3,"n/a","Currency:"&amp;$L1016&amp;Dashboard!$C$3))</f>
        <v/>
      </c>
      <c r="AC1016" s="88" t="str">
        <f t="shared" si="13"/>
        <v/>
      </c>
      <c r="AD1016" s="89">
        <f t="shared" si="14"/>
        <v>0</v>
      </c>
      <c r="AE1016" s="90">
        <f t="shared" si="15"/>
        <v>0</v>
      </c>
    </row>
    <row r="1017">
      <c r="A1017" s="1"/>
      <c r="B1017" s="456"/>
      <c r="C1017" s="457"/>
      <c r="D1017" s="457"/>
      <c r="E1017" s="457"/>
      <c r="F1017" s="458"/>
      <c r="G1017" s="44">
        <f t="shared" si="1"/>
        <v>0</v>
      </c>
      <c r="H1017" s="459"/>
      <c r="I1017" s="460"/>
      <c r="J1017" s="95"/>
      <c r="K1017" s="1"/>
      <c r="L1017" s="50" t="str">
        <f t="array" ref="L1017">if($B1017="","",index(Setup!$C$52:$C$201,match($D1017,Setup!$B$52:$B$201,0),0))</f>
        <v/>
      </c>
      <c r="M1017" s="52" t="str">
        <f t="shared" si="2"/>
        <v/>
      </c>
      <c r="N1017" s="58">
        <f t="shared" si="3"/>
        <v>0</v>
      </c>
      <c r="O1017" s="64" t="str">
        <f t="shared" si="4"/>
        <v/>
      </c>
      <c r="P1017" s="64">
        <f t="shared" si="5"/>
        <v>0</v>
      </c>
      <c r="Q1017" s="64">
        <f t="shared" si="6"/>
        <v>0</v>
      </c>
      <c r="R1017" s="68">
        <f t="shared" si="7"/>
        <v>0</v>
      </c>
      <c r="S1017" s="68">
        <f t="shared" si="8"/>
        <v>0</v>
      </c>
      <c r="T1017" s="71" t="str">
        <f t="shared" si="9"/>
        <v/>
      </c>
      <c r="U1017" s="79" t="str">
        <f t="array" ref="U1017">IF($B1017="","",IF(INDEX('Your Portfolio Holdings'!$BW$7:$BW$156,match($D1017,'Your Portfolio Holdings'!$B$7:$B$156,0),0)&gt;0,PRODUCT(IF(($D$5:$D$2004=$D1017)*($C$5:$C$2004="Split")*($B$5:$B$2004&lt;=Dashboard!$C$2)*($B$5:$B$2004&gt;$B1017),$J$5:$J$2004,1)),1))</f>
        <v/>
      </c>
      <c r="V1017" s="79">
        <f t="shared" si="10"/>
        <v>0</v>
      </c>
      <c r="W1017" s="79" t="str">
        <f t="array" ref="W1017">IF($B1017="","",IF(INDEX('Your Portfolio Holdings'!$BW$7:$BW$156,match($D1017,'Your Portfolio Holdings'!$B$7:$B$156,0),0)&gt;0,PRODUCT(IF(($D$5:$D$2004=$D1017)*($C$5:$C$2004="Split")*($B$5:$B$2004&lt;=Dashboard!$C$54)*($B$5:$B$2004&gt;$B1017),$J$5:$J$2004,1)),1))</f>
        <v/>
      </c>
      <c r="X1017" s="79">
        <f t="shared" si="11"/>
        <v>0</v>
      </c>
      <c r="Y1017" s="79" t="str">
        <f t="array" ref="Y1017">IF($B1017="","",IF(INDEX('Your Portfolio Holdings'!$BW$7:$BW$156,match($D1017,'Your Portfolio Holdings'!$B$7:$B$156,0),0)&gt;0,PRODUCT(IF(($D$5:$D$2004=$D1017)*($C$5:$C$2004="Split")*($B$5:$B$2004&lt;=Dashboard!$C$55)*($B$5:$B$2004&gt;$B1017),$J$5:$J$2004,1)),1))</f>
        <v/>
      </c>
      <c r="Z1017" s="79">
        <f t="shared" si="12"/>
        <v>0</v>
      </c>
      <c r="AA1017" s="79" t="str">
        <f>IF($B1016="","",IF(AND($B1017&gt;Dashboard!$C$54,$B1017&lt;=Dashboard!$C$55,OR($C1017="Buy",$C1017="Sell",$C1017="Dividend",$C1017="Return of capital")),MAX(AA$5:AA1016)+1,0))</f>
        <v/>
      </c>
      <c r="AB1017" s="79" t="str">
        <f>if($B1017="","",if($L1017=Dashboard!$C$3,"n/a","Currency:"&amp;$L1017&amp;Dashboard!$C$3))</f>
        <v/>
      </c>
      <c r="AC1017" s="88" t="str">
        <f t="shared" si="13"/>
        <v/>
      </c>
      <c r="AD1017" s="89">
        <f t="shared" si="14"/>
        <v>0</v>
      </c>
      <c r="AE1017" s="90">
        <f t="shared" si="15"/>
        <v>0</v>
      </c>
    </row>
    <row r="1018">
      <c r="A1018" s="1"/>
      <c r="B1018" s="456"/>
      <c r="C1018" s="457"/>
      <c r="D1018" s="457"/>
      <c r="E1018" s="457"/>
      <c r="F1018" s="458"/>
      <c r="G1018" s="44">
        <f t="shared" si="1"/>
        <v>0</v>
      </c>
      <c r="H1018" s="459"/>
      <c r="I1018" s="460"/>
      <c r="J1018" s="95"/>
      <c r="K1018" s="1"/>
      <c r="L1018" s="50" t="str">
        <f t="array" ref="L1018">if($B1018="","",index(Setup!$C$52:$C$201,match($D1018,Setup!$B$52:$B$201,0),0))</f>
        <v/>
      </c>
      <c r="M1018" s="52" t="str">
        <f t="shared" si="2"/>
        <v/>
      </c>
      <c r="N1018" s="58">
        <f t="shared" si="3"/>
        <v>0</v>
      </c>
      <c r="O1018" s="64" t="str">
        <f t="shared" si="4"/>
        <v/>
      </c>
      <c r="P1018" s="64">
        <f t="shared" si="5"/>
        <v>0</v>
      </c>
      <c r="Q1018" s="64">
        <f t="shared" si="6"/>
        <v>0</v>
      </c>
      <c r="R1018" s="68">
        <f t="shared" si="7"/>
        <v>0</v>
      </c>
      <c r="S1018" s="68">
        <f t="shared" si="8"/>
        <v>0</v>
      </c>
      <c r="T1018" s="71" t="str">
        <f t="shared" si="9"/>
        <v/>
      </c>
      <c r="U1018" s="79" t="str">
        <f t="array" ref="U1018">IF($B1018="","",IF(INDEX('Your Portfolio Holdings'!$BW$7:$BW$156,match($D1018,'Your Portfolio Holdings'!$B$7:$B$156,0),0)&gt;0,PRODUCT(IF(($D$5:$D$2004=$D1018)*($C$5:$C$2004="Split")*($B$5:$B$2004&lt;=Dashboard!$C$2)*($B$5:$B$2004&gt;$B1018),$J$5:$J$2004,1)),1))</f>
        <v/>
      </c>
      <c r="V1018" s="79">
        <f t="shared" si="10"/>
        <v>0</v>
      </c>
      <c r="W1018" s="79" t="str">
        <f t="array" ref="W1018">IF($B1018="","",IF(INDEX('Your Portfolio Holdings'!$BW$7:$BW$156,match($D1018,'Your Portfolio Holdings'!$B$7:$B$156,0),0)&gt;0,PRODUCT(IF(($D$5:$D$2004=$D1018)*($C$5:$C$2004="Split")*($B$5:$B$2004&lt;=Dashboard!$C$54)*($B$5:$B$2004&gt;$B1018),$J$5:$J$2004,1)),1))</f>
        <v/>
      </c>
      <c r="X1018" s="79">
        <f t="shared" si="11"/>
        <v>0</v>
      </c>
      <c r="Y1018" s="79" t="str">
        <f t="array" ref="Y1018">IF($B1018="","",IF(INDEX('Your Portfolio Holdings'!$BW$7:$BW$156,match($D1018,'Your Portfolio Holdings'!$B$7:$B$156,0),0)&gt;0,PRODUCT(IF(($D$5:$D$2004=$D1018)*($C$5:$C$2004="Split")*($B$5:$B$2004&lt;=Dashboard!$C$55)*($B$5:$B$2004&gt;$B1018),$J$5:$J$2004,1)),1))</f>
        <v/>
      </c>
      <c r="Z1018" s="79">
        <f t="shared" si="12"/>
        <v>0</v>
      </c>
      <c r="AA1018" s="79" t="str">
        <f>IF($B1017="","",IF(AND($B1018&gt;Dashboard!$C$54,$B1018&lt;=Dashboard!$C$55,OR($C1018="Buy",$C1018="Sell",$C1018="Dividend",$C1018="Return of capital")),MAX(AA$5:AA1017)+1,0))</f>
        <v/>
      </c>
      <c r="AB1018" s="79" t="str">
        <f>if($B1018="","",if($L1018=Dashboard!$C$3,"n/a","Currency:"&amp;$L1018&amp;Dashboard!$C$3))</f>
        <v/>
      </c>
      <c r="AC1018" s="88" t="str">
        <f t="shared" si="13"/>
        <v/>
      </c>
      <c r="AD1018" s="89">
        <f t="shared" si="14"/>
        <v>0</v>
      </c>
      <c r="AE1018" s="90">
        <f t="shared" si="15"/>
        <v>0</v>
      </c>
    </row>
    <row r="1019">
      <c r="A1019" s="1"/>
      <c r="B1019" s="456"/>
      <c r="C1019" s="457"/>
      <c r="D1019" s="457"/>
      <c r="E1019" s="457"/>
      <c r="F1019" s="458"/>
      <c r="G1019" s="44">
        <f t="shared" si="1"/>
        <v>0</v>
      </c>
      <c r="H1019" s="459"/>
      <c r="I1019" s="460"/>
      <c r="J1019" s="95"/>
      <c r="K1019" s="1"/>
      <c r="L1019" s="50" t="str">
        <f t="array" ref="L1019">if($B1019="","",index(Setup!$C$52:$C$201,match($D1019,Setup!$B$52:$B$201,0),0))</f>
        <v/>
      </c>
      <c r="M1019" s="52" t="str">
        <f t="shared" si="2"/>
        <v/>
      </c>
      <c r="N1019" s="58">
        <f t="shared" si="3"/>
        <v>0</v>
      </c>
      <c r="O1019" s="64" t="str">
        <f t="shared" si="4"/>
        <v/>
      </c>
      <c r="P1019" s="64">
        <f t="shared" si="5"/>
        <v>0</v>
      </c>
      <c r="Q1019" s="64">
        <f t="shared" si="6"/>
        <v>0</v>
      </c>
      <c r="R1019" s="68">
        <f t="shared" si="7"/>
        <v>0</v>
      </c>
      <c r="S1019" s="68">
        <f t="shared" si="8"/>
        <v>0</v>
      </c>
      <c r="T1019" s="71" t="str">
        <f t="shared" si="9"/>
        <v/>
      </c>
      <c r="U1019" s="79" t="str">
        <f t="array" ref="U1019">IF($B1019="","",IF(INDEX('Your Portfolio Holdings'!$BW$7:$BW$156,match($D1019,'Your Portfolio Holdings'!$B$7:$B$156,0),0)&gt;0,PRODUCT(IF(($D$5:$D$2004=$D1019)*($C$5:$C$2004="Split")*($B$5:$B$2004&lt;=Dashboard!$C$2)*($B$5:$B$2004&gt;$B1019),$J$5:$J$2004,1)),1))</f>
        <v/>
      </c>
      <c r="V1019" s="79">
        <f t="shared" si="10"/>
        <v>0</v>
      </c>
      <c r="W1019" s="79" t="str">
        <f t="array" ref="W1019">IF($B1019="","",IF(INDEX('Your Portfolio Holdings'!$BW$7:$BW$156,match($D1019,'Your Portfolio Holdings'!$B$7:$B$156,0),0)&gt;0,PRODUCT(IF(($D$5:$D$2004=$D1019)*($C$5:$C$2004="Split")*($B$5:$B$2004&lt;=Dashboard!$C$54)*($B$5:$B$2004&gt;$B1019),$J$5:$J$2004,1)),1))</f>
        <v/>
      </c>
      <c r="X1019" s="79">
        <f t="shared" si="11"/>
        <v>0</v>
      </c>
      <c r="Y1019" s="79" t="str">
        <f t="array" ref="Y1019">IF($B1019="","",IF(INDEX('Your Portfolio Holdings'!$BW$7:$BW$156,match($D1019,'Your Portfolio Holdings'!$B$7:$B$156,0),0)&gt;0,PRODUCT(IF(($D$5:$D$2004=$D1019)*($C$5:$C$2004="Split")*($B$5:$B$2004&lt;=Dashboard!$C$55)*($B$5:$B$2004&gt;$B1019),$J$5:$J$2004,1)),1))</f>
        <v/>
      </c>
      <c r="Z1019" s="79">
        <f t="shared" si="12"/>
        <v>0</v>
      </c>
      <c r="AA1019" s="79" t="str">
        <f>IF($B1018="","",IF(AND($B1019&gt;Dashboard!$C$54,$B1019&lt;=Dashboard!$C$55,OR($C1019="Buy",$C1019="Sell",$C1019="Dividend",$C1019="Return of capital")),MAX(AA$5:AA1018)+1,0))</f>
        <v/>
      </c>
      <c r="AB1019" s="79" t="str">
        <f>if($B1019="","",if($L1019=Dashboard!$C$3,"n/a","Currency:"&amp;$L1019&amp;Dashboard!$C$3))</f>
        <v/>
      </c>
      <c r="AC1019" s="88" t="str">
        <f t="shared" si="13"/>
        <v/>
      </c>
      <c r="AD1019" s="89">
        <f t="shared" si="14"/>
        <v>0</v>
      </c>
      <c r="AE1019" s="90">
        <f t="shared" si="15"/>
        <v>0</v>
      </c>
    </row>
    <row r="1020">
      <c r="A1020" s="1"/>
      <c r="B1020" s="456"/>
      <c r="C1020" s="457"/>
      <c r="D1020" s="457"/>
      <c r="E1020" s="457"/>
      <c r="F1020" s="458"/>
      <c r="G1020" s="44">
        <f t="shared" si="1"/>
        <v>0</v>
      </c>
      <c r="H1020" s="459"/>
      <c r="I1020" s="460"/>
      <c r="J1020" s="95"/>
      <c r="K1020" s="1"/>
      <c r="L1020" s="50" t="str">
        <f t="array" ref="L1020">if($B1020="","",index(Setup!$C$52:$C$201,match($D1020,Setup!$B$52:$B$201,0),0))</f>
        <v/>
      </c>
      <c r="M1020" s="52" t="str">
        <f t="shared" si="2"/>
        <v/>
      </c>
      <c r="N1020" s="58">
        <f t="shared" si="3"/>
        <v>0</v>
      </c>
      <c r="O1020" s="64" t="str">
        <f t="shared" si="4"/>
        <v/>
      </c>
      <c r="P1020" s="64">
        <f t="shared" si="5"/>
        <v>0</v>
      </c>
      <c r="Q1020" s="64">
        <f t="shared" si="6"/>
        <v>0</v>
      </c>
      <c r="R1020" s="68">
        <f t="shared" si="7"/>
        <v>0</v>
      </c>
      <c r="S1020" s="68">
        <f t="shared" si="8"/>
        <v>0</v>
      </c>
      <c r="T1020" s="71" t="str">
        <f t="shared" si="9"/>
        <v/>
      </c>
      <c r="U1020" s="79" t="str">
        <f t="array" ref="U1020">IF($B1020="","",IF(INDEX('Your Portfolio Holdings'!$BW$7:$BW$156,match($D1020,'Your Portfolio Holdings'!$B$7:$B$156,0),0)&gt;0,PRODUCT(IF(($D$5:$D$2004=$D1020)*($C$5:$C$2004="Split")*($B$5:$B$2004&lt;=Dashboard!$C$2)*($B$5:$B$2004&gt;$B1020),$J$5:$J$2004,1)),1))</f>
        <v/>
      </c>
      <c r="V1020" s="79">
        <f t="shared" si="10"/>
        <v>0</v>
      </c>
      <c r="W1020" s="79" t="str">
        <f t="array" ref="W1020">IF($B1020="","",IF(INDEX('Your Portfolio Holdings'!$BW$7:$BW$156,match($D1020,'Your Portfolio Holdings'!$B$7:$B$156,0),0)&gt;0,PRODUCT(IF(($D$5:$D$2004=$D1020)*($C$5:$C$2004="Split")*($B$5:$B$2004&lt;=Dashboard!$C$54)*($B$5:$B$2004&gt;$B1020),$J$5:$J$2004,1)),1))</f>
        <v/>
      </c>
      <c r="X1020" s="79">
        <f t="shared" si="11"/>
        <v>0</v>
      </c>
      <c r="Y1020" s="79" t="str">
        <f t="array" ref="Y1020">IF($B1020="","",IF(INDEX('Your Portfolio Holdings'!$BW$7:$BW$156,match($D1020,'Your Portfolio Holdings'!$B$7:$B$156,0),0)&gt;0,PRODUCT(IF(($D$5:$D$2004=$D1020)*($C$5:$C$2004="Split")*($B$5:$B$2004&lt;=Dashboard!$C$55)*($B$5:$B$2004&gt;$B1020),$J$5:$J$2004,1)),1))</f>
        <v/>
      </c>
      <c r="Z1020" s="79">
        <f t="shared" si="12"/>
        <v>0</v>
      </c>
      <c r="AA1020" s="79" t="str">
        <f>IF($B1019="","",IF(AND($B1020&gt;Dashboard!$C$54,$B1020&lt;=Dashboard!$C$55,OR($C1020="Buy",$C1020="Sell",$C1020="Dividend",$C1020="Return of capital")),MAX(AA$5:AA1019)+1,0))</f>
        <v/>
      </c>
      <c r="AB1020" s="79" t="str">
        <f>if($B1020="","",if($L1020=Dashboard!$C$3,"n/a","Currency:"&amp;$L1020&amp;Dashboard!$C$3))</f>
        <v/>
      </c>
      <c r="AC1020" s="88" t="str">
        <f t="shared" si="13"/>
        <v/>
      </c>
      <c r="AD1020" s="89">
        <f t="shared" si="14"/>
        <v>0</v>
      </c>
      <c r="AE1020" s="90">
        <f t="shared" si="15"/>
        <v>0</v>
      </c>
    </row>
    <row r="1021">
      <c r="A1021" s="1"/>
      <c r="B1021" s="456"/>
      <c r="C1021" s="457"/>
      <c r="D1021" s="457"/>
      <c r="E1021" s="457"/>
      <c r="F1021" s="458"/>
      <c r="G1021" s="44">
        <f t="shared" si="1"/>
        <v>0</v>
      </c>
      <c r="H1021" s="459"/>
      <c r="I1021" s="460"/>
      <c r="J1021" s="95"/>
      <c r="K1021" s="1"/>
      <c r="L1021" s="50" t="str">
        <f t="array" ref="L1021">if($B1021="","",index(Setup!$C$52:$C$201,match($D1021,Setup!$B$52:$B$201,0),0))</f>
        <v/>
      </c>
      <c r="M1021" s="52" t="str">
        <f t="shared" si="2"/>
        <v/>
      </c>
      <c r="N1021" s="58">
        <f t="shared" si="3"/>
        <v>0</v>
      </c>
      <c r="O1021" s="64" t="str">
        <f t="shared" si="4"/>
        <v/>
      </c>
      <c r="P1021" s="64">
        <f t="shared" si="5"/>
        <v>0</v>
      </c>
      <c r="Q1021" s="64">
        <f t="shared" si="6"/>
        <v>0</v>
      </c>
      <c r="R1021" s="68">
        <f t="shared" si="7"/>
        <v>0</v>
      </c>
      <c r="S1021" s="68">
        <f t="shared" si="8"/>
        <v>0</v>
      </c>
      <c r="T1021" s="71" t="str">
        <f t="shared" si="9"/>
        <v/>
      </c>
      <c r="U1021" s="79" t="str">
        <f t="array" ref="U1021">IF($B1021="","",IF(INDEX('Your Portfolio Holdings'!$BW$7:$BW$156,match($D1021,'Your Portfolio Holdings'!$B$7:$B$156,0),0)&gt;0,PRODUCT(IF(($D$5:$D$2004=$D1021)*($C$5:$C$2004="Split")*($B$5:$B$2004&lt;=Dashboard!$C$2)*($B$5:$B$2004&gt;$B1021),$J$5:$J$2004,1)),1))</f>
        <v/>
      </c>
      <c r="V1021" s="79">
        <f t="shared" si="10"/>
        <v>0</v>
      </c>
      <c r="W1021" s="79" t="str">
        <f t="array" ref="W1021">IF($B1021="","",IF(INDEX('Your Portfolio Holdings'!$BW$7:$BW$156,match($D1021,'Your Portfolio Holdings'!$B$7:$B$156,0),0)&gt;0,PRODUCT(IF(($D$5:$D$2004=$D1021)*($C$5:$C$2004="Split")*($B$5:$B$2004&lt;=Dashboard!$C$54)*($B$5:$B$2004&gt;$B1021),$J$5:$J$2004,1)),1))</f>
        <v/>
      </c>
      <c r="X1021" s="79">
        <f t="shared" si="11"/>
        <v>0</v>
      </c>
      <c r="Y1021" s="79" t="str">
        <f t="array" ref="Y1021">IF($B1021="","",IF(INDEX('Your Portfolio Holdings'!$BW$7:$BW$156,match($D1021,'Your Portfolio Holdings'!$B$7:$B$156,0),0)&gt;0,PRODUCT(IF(($D$5:$D$2004=$D1021)*($C$5:$C$2004="Split")*($B$5:$B$2004&lt;=Dashboard!$C$55)*($B$5:$B$2004&gt;$B1021),$J$5:$J$2004,1)),1))</f>
        <v/>
      </c>
      <c r="Z1021" s="79">
        <f t="shared" si="12"/>
        <v>0</v>
      </c>
      <c r="AA1021" s="79" t="str">
        <f>IF($B1020="","",IF(AND($B1021&gt;Dashboard!$C$54,$B1021&lt;=Dashboard!$C$55,OR($C1021="Buy",$C1021="Sell",$C1021="Dividend",$C1021="Return of capital")),MAX(AA$5:AA1020)+1,0))</f>
        <v/>
      </c>
      <c r="AB1021" s="79" t="str">
        <f>if($B1021="","",if($L1021=Dashboard!$C$3,"n/a","Currency:"&amp;$L1021&amp;Dashboard!$C$3))</f>
        <v/>
      </c>
      <c r="AC1021" s="88" t="str">
        <f t="shared" si="13"/>
        <v/>
      </c>
      <c r="AD1021" s="89">
        <f t="shared" si="14"/>
        <v>0</v>
      </c>
      <c r="AE1021" s="90">
        <f t="shared" si="15"/>
        <v>0</v>
      </c>
    </row>
    <row r="1022">
      <c r="A1022" s="1"/>
      <c r="B1022" s="456"/>
      <c r="C1022" s="457"/>
      <c r="D1022" s="457"/>
      <c r="E1022" s="457"/>
      <c r="F1022" s="458"/>
      <c r="G1022" s="44">
        <f t="shared" si="1"/>
        <v>0</v>
      </c>
      <c r="H1022" s="459"/>
      <c r="I1022" s="460"/>
      <c r="J1022" s="95"/>
      <c r="K1022" s="1"/>
      <c r="L1022" s="50" t="str">
        <f t="array" ref="L1022">if($B1022="","",index(Setup!$C$52:$C$201,match($D1022,Setup!$B$52:$B$201,0),0))</f>
        <v/>
      </c>
      <c r="M1022" s="52" t="str">
        <f t="shared" si="2"/>
        <v/>
      </c>
      <c r="N1022" s="58">
        <f t="shared" si="3"/>
        <v>0</v>
      </c>
      <c r="O1022" s="64" t="str">
        <f t="shared" si="4"/>
        <v/>
      </c>
      <c r="P1022" s="64">
        <f t="shared" si="5"/>
        <v>0</v>
      </c>
      <c r="Q1022" s="64">
        <f t="shared" si="6"/>
        <v>0</v>
      </c>
      <c r="R1022" s="68">
        <f t="shared" si="7"/>
        <v>0</v>
      </c>
      <c r="S1022" s="68">
        <f t="shared" si="8"/>
        <v>0</v>
      </c>
      <c r="T1022" s="71" t="str">
        <f t="shared" si="9"/>
        <v/>
      </c>
      <c r="U1022" s="79" t="str">
        <f t="array" ref="U1022">IF($B1022="","",IF(INDEX('Your Portfolio Holdings'!$BW$7:$BW$156,match($D1022,'Your Portfolio Holdings'!$B$7:$B$156,0),0)&gt;0,PRODUCT(IF(($D$5:$D$2004=$D1022)*($C$5:$C$2004="Split")*($B$5:$B$2004&lt;=Dashboard!$C$2)*($B$5:$B$2004&gt;$B1022),$J$5:$J$2004,1)),1))</f>
        <v/>
      </c>
      <c r="V1022" s="79">
        <f t="shared" si="10"/>
        <v>0</v>
      </c>
      <c r="W1022" s="79" t="str">
        <f t="array" ref="W1022">IF($B1022="","",IF(INDEX('Your Portfolio Holdings'!$BW$7:$BW$156,match($D1022,'Your Portfolio Holdings'!$B$7:$B$156,0),0)&gt;0,PRODUCT(IF(($D$5:$D$2004=$D1022)*($C$5:$C$2004="Split")*($B$5:$B$2004&lt;=Dashboard!$C$54)*($B$5:$B$2004&gt;$B1022),$J$5:$J$2004,1)),1))</f>
        <v/>
      </c>
      <c r="X1022" s="79">
        <f t="shared" si="11"/>
        <v>0</v>
      </c>
      <c r="Y1022" s="79" t="str">
        <f t="array" ref="Y1022">IF($B1022="","",IF(INDEX('Your Portfolio Holdings'!$BW$7:$BW$156,match($D1022,'Your Portfolio Holdings'!$B$7:$B$156,0),0)&gt;0,PRODUCT(IF(($D$5:$D$2004=$D1022)*($C$5:$C$2004="Split")*($B$5:$B$2004&lt;=Dashboard!$C$55)*($B$5:$B$2004&gt;$B1022),$J$5:$J$2004,1)),1))</f>
        <v/>
      </c>
      <c r="Z1022" s="79">
        <f t="shared" si="12"/>
        <v>0</v>
      </c>
      <c r="AA1022" s="79" t="str">
        <f>IF($B1021="","",IF(AND($B1022&gt;Dashboard!$C$54,$B1022&lt;=Dashboard!$C$55,OR($C1022="Buy",$C1022="Sell",$C1022="Dividend",$C1022="Return of capital")),MAX(AA$5:AA1021)+1,0))</f>
        <v/>
      </c>
      <c r="AB1022" s="79" t="str">
        <f>if($B1022="","",if($L1022=Dashboard!$C$3,"n/a","Currency:"&amp;$L1022&amp;Dashboard!$C$3))</f>
        <v/>
      </c>
      <c r="AC1022" s="88" t="str">
        <f t="shared" si="13"/>
        <v/>
      </c>
      <c r="AD1022" s="89">
        <f t="shared" si="14"/>
        <v>0</v>
      </c>
      <c r="AE1022" s="90">
        <f t="shared" si="15"/>
        <v>0</v>
      </c>
    </row>
    <row r="1023">
      <c r="A1023" s="1"/>
      <c r="B1023" s="456"/>
      <c r="C1023" s="457"/>
      <c r="D1023" s="457"/>
      <c r="E1023" s="457"/>
      <c r="F1023" s="458"/>
      <c r="G1023" s="44">
        <f t="shared" si="1"/>
        <v>0</v>
      </c>
      <c r="H1023" s="459"/>
      <c r="I1023" s="460"/>
      <c r="J1023" s="95"/>
      <c r="K1023" s="1"/>
      <c r="L1023" s="50" t="str">
        <f t="array" ref="L1023">if($B1023="","",index(Setup!$C$52:$C$201,match($D1023,Setup!$B$52:$B$201,0),0))</f>
        <v/>
      </c>
      <c r="M1023" s="52" t="str">
        <f t="shared" si="2"/>
        <v/>
      </c>
      <c r="N1023" s="58">
        <f t="shared" si="3"/>
        <v>0</v>
      </c>
      <c r="O1023" s="64" t="str">
        <f t="shared" si="4"/>
        <v/>
      </c>
      <c r="P1023" s="64">
        <f t="shared" si="5"/>
        <v>0</v>
      </c>
      <c r="Q1023" s="64">
        <f t="shared" si="6"/>
        <v>0</v>
      </c>
      <c r="R1023" s="68">
        <f t="shared" si="7"/>
        <v>0</v>
      </c>
      <c r="S1023" s="68">
        <f t="shared" si="8"/>
        <v>0</v>
      </c>
      <c r="T1023" s="71" t="str">
        <f t="shared" si="9"/>
        <v/>
      </c>
      <c r="U1023" s="79" t="str">
        <f t="array" ref="U1023">IF($B1023="","",IF(INDEX('Your Portfolio Holdings'!$BW$7:$BW$156,match($D1023,'Your Portfolio Holdings'!$B$7:$B$156,0),0)&gt;0,PRODUCT(IF(($D$5:$D$2004=$D1023)*($C$5:$C$2004="Split")*($B$5:$B$2004&lt;=Dashboard!$C$2)*($B$5:$B$2004&gt;$B1023),$J$5:$J$2004,1)),1))</f>
        <v/>
      </c>
      <c r="V1023" s="79">
        <f t="shared" si="10"/>
        <v>0</v>
      </c>
      <c r="W1023" s="79" t="str">
        <f t="array" ref="W1023">IF($B1023="","",IF(INDEX('Your Portfolio Holdings'!$BW$7:$BW$156,match($D1023,'Your Portfolio Holdings'!$B$7:$B$156,0),0)&gt;0,PRODUCT(IF(($D$5:$D$2004=$D1023)*($C$5:$C$2004="Split")*($B$5:$B$2004&lt;=Dashboard!$C$54)*($B$5:$B$2004&gt;$B1023),$J$5:$J$2004,1)),1))</f>
        <v/>
      </c>
      <c r="X1023" s="79">
        <f t="shared" si="11"/>
        <v>0</v>
      </c>
      <c r="Y1023" s="79" t="str">
        <f t="array" ref="Y1023">IF($B1023="","",IF(INDEX('Your Portfolio Holdings'!$BW$7:$BW$156,match($D1023,'Your Portfolio Holdings'!$B$7:$B$156,0),0)&gt;0,PRODUCT(IF(($D$5:$D$2004=$D1023)*($C$5:$C$2004="Split")*($B$5:$B$2004&lt;=Dashboard!$C$55)*($B$5:$B$2004&gt;$B1023),$J$5:$J$2004,1)),1))</f>
        <v/>
      </c>
      <c r="Z1023" s="79">
        <f t="shared" si="12"/>
        <v>0</v>
      </c>
      <c r="AA1023" s="79" t="str">
        <f>IF($B1022="","",IF(AND($B1023&gt;Dashboard!$C$54,$B1023&lt;=Dashboard!$C$55,OR($C1023="Buy",$C1023="Sell",$C1023="Dividend",$C1023="Return of capital")),MAX(AA$5:AA1022)+1,0))</f>
        <v/>
      </c>
      <c r="AB1023" s="79" t="str">
        <f>if($B1023="","",if($L1023=Dashboard!$C$3,"n/a","Currency:"&amp;$L1023&amp;Dashboard!$C$3))</f>
        <v/>
      </c>
      <c r="AC1023" s="88" t="str">
        <f t="shared" si="13"/>
        <v/>
      </c>
      <c r="AD1023" s="89">
        <f t="shared" si="14"/>
        <v>0</v>
      </c>
      <c r="AE1023" s="90">
        <f t="shared" si="15"/>
        <v>0</v>
      </c>
    </row>
    <row r="1024">
      <c r="A1024" s="1"/>
      <c r="B1024" s="456"/>
      <c r="C1024" s="457"/>
      <c r="D1024" s="457"/>
      <c r="E1024" s="457"/>
      <c r="F1024" s="458"/>
      <c r="G1024" s="44">
        <f t="shared" si="1"/>
        <v>0</v>
      </c>
      <c r="H1024" s="459"/>
      <c r="I1024" s="460"/>
      <c r="J1024" s="95"/>
      <c r="K1024" s="1"/>
      <c r="L1024" s="50" t="str">
        <f t="array" ref="L1024">if($B1024="","",index(Setup!$C$52:$C$201,match($D1024,Setup!$B$52:$B$201,0),0))</f>
        <v/>
      </c>
      <c r="M1024" s="52" t="str">
        <f t="shared" si="2"/>
        <v/>
      </c>
      <c r="N1024" s="58">
        <f t="shared" si="3"/>
        <v>0</v>
      </c>
      <c r="O1024" s="64" t="str">
        <f t="shared" si="4"/>
        <v/>
      </c>
      <c r="P1024" s="64">
        <f t="shared" si="5"/>
        <v>0</v>
      </c>
      <c r="Q1024" s="64">
        <f t="shared" si="6"/>
        <v>0</v>
      </c>
      <c r="R1024" s="68">
        <f t="shared" si="7"/>
        <v>0</v>
      </c>
      <c r="S1024" s="68">
        <f t="shared" si="8"/>
        <v>0</v>
      </c>
      <c r="T1024" s="71" t="str">
        <f t="shared" si="9"/>
        <v/>
      </c>
      <c r="U1024" s="79" t="str">
        <f t="array" ref="U1024">IF($B1024="","",IF(INDEX('Your Portfolio Holdings'!$BW$7:$BW$156,match($D1024,'Your Portfolio Holdings'!$B$7:$B$156,0),0)&gt;0,PRODUCT(IF(($D$5:$D$2004=$D1024)*($C$5:$C$2004="Split")*($B$5:$B$2004&lt;=Dashboard!$C$2)*($B$5:$B$2004&gt;$B1024),$J$5:$J$2004,1)),1))</f>
        <v/>
      </c>
      <c r="V1024" s="79">
        <f t="shared" si="10"/>
        <v>0</v>
      </c>
      <c r="W1024" s="79" t="str">
        <f t="array" ref="W1024">IF($B1024="","",IF(INDEX('Your Portfolio Holdings'!$BW$7:$BW$156,match($D1024,'Your Portfolio Holdings'!$B$7:$B$156,0),0)&gt;0,PRODUCT(IF(($D$5:$D$2004=$D1024)*($C$5:$C$2004="Split")*($B$5:$B$2004&lt;=Dashboard!$C$54)*($B$5:$B$2004&gt;$B1024),$J$5:$J$2004,1)),1))</f>
        <v/>
      </c>
      <c r="X1024" s="79">
        <f t="shared" si="11"/>
        <v>0</v>
      </c>
      <c r="Y1024" s="79" t="str">
        <f t="array" ref="Y1024">IF($B1024="","",IF(INDEX('Your Portfolio Holdings'!$BW$7:$BW$156,match($D1024,'Your Portfolio Holdings'!$B$7:$B$156,0),0)&gt;0,PRODUCT(IF(($D$5:$D$2004=$D1024)*($C$5:$C$2004="Split")*($B$5:$B$2004&lt;=Dashboard!$C$55)*($B$5:$B$2004&gt;$B1024),$J$5:$J$2004,1)),1))</f>
        <v/>
      </c>
      <c r="Z1024" s="79">
        <f t="shared" si="12"/>
        <v>0</v>
      </c>
      <c r="AA1024" s="79" t="str">
        <f>IF($B1023="","",IF(AND($B1024&gt;Dashboard!$C$54,$B1024&lt;=Dashboard!$C$55,OR($C1024="Buy",$C1024="Sell",$C1024="Dividend",$C1024="Return of capital")),MAX(AA$5:AA1023)+1,0))</f>
        <v/>
      </c>
      <c r="AB1024" s="79" t="str">
        <f>if($B1024="","",if($L1024=Dashboard!$C$3,"n/a","Currency:"&amp;$L1024&amp;Dashboard!$C$3))</f>
        <v/>
      </c>
      <c r="AC1024" s="88" t="str">
        <f t="shared" si="13"/>
        <v/>
      </c>
      <c r="AD1024" s="89">
        <f t="shared" si="14"/>
        <v>0</v>
      </c>
      <c r="AE1024" s="90">
        <f t="shared" si="15"/>
        <v>0</v>
      </c>
    </row>
    <row r="1025">
      <c r="A1025" s="1"/>
      <c r="B1025" s="456"/>
      <c r="C1025" s="457"/>
      <c r="D1025" s="457"/>
      <c r="E1025" s="457"/>
      <c r="F1025" s="458"/>
      <c r="G1025" s="44">
        <f t="shared" si="1"/>
        <v>0</v>
      </c>
      <c r="H1025" s="459"/>
      <c r="I1025" s="460"/>
      <c r="J1025" s="95"/>
      <c r="K1025" s="1"/>
      <c r="L1025" s="50" t="str">
        <f t="array" ref="L1025">if($B1025="","",index(Setup!$C$52:$C$201,match($D1025,Setup!$B$52:$B$201,0),0))</f>
        <v/>
      </c>
      <c r="M1025" s="52" t="str">
        <f t="shared" si="2"/>
        <v/>
      </c>
      <c r="N1025" s="58">
        <f t="shared" si="3"/>
        <v>0</v>
      </c>
      <c r="O1025" s="64" t="str">
        <f t="shared" si="4"/>
        <v/>
      </c>
      <c r="P1025" s="64">
        <f t="shared" si="5"/>
        <v>0</v>
      </c>
      <c r="Q1025" s="64">
        <f t="shared" si="6"/>
        <v>0</v>
      </c>
      <c r="R1025" s="68">
        <f t="shared" si="7"/>
        <v>0</v>
      </c>
      <c r="S1025" s="68">
        <f t="shared" si="8"/>
        <v>0</v>
      </c>
      <c r="T1025" s="71" t="str">
        <f t="shared" si="9"/>
        <v/>
      </c>
      <c r="U1025" s="79" t="str">
        <f t="array" ref="U1025">IF($B1025="","",IF(INDEX('Your Portfolio Holdings'!$BW$7:$BW$156,match($D1025,'Your Portfolio Holdings'!$B$7:$B$156,0),0)&gt;0,PRODUCT(IF(($D$5:$D$2004=$D1025)*($C$5:$C$2004="Split")*($B$5:$B$2004&lt;=Dashboard!$C$2)*($B$5:$B$2004&gt;$B1025),$J$5:$J$2004,1)),1))</f>
        <v/>
      </c>
      <c r="V1025" s="79">
        <f t="shared" si="10"/>
        <v>0</v>
      </c>
      <c r="W1025" s="79" t="str">
        <f t="array" ref="W1025">IF($B1025="","",IF(INDEX('Your Portfolio Holdings'!$BW$7:$BW$156,match($D1025,'Your Portfolio Holdings'!$B$7:$B$156,0),0)&gt;0,PRODUCT(IF(($D$5:$D$2004=$D1025)*($C$5:$C$2004="Split")*($B$5:$B$2004&lt;=Dashboard!$C$54)*($B$5:$B$2004&gt;$B1025),$J$5:$J$2004,1)),1))</f>
        <v/>
      </c>
      <c r="X1025" s="79">
        <f t="shared" si="11"/>
        <v>0</v>
      </c>
      <c r="Y1025" s="79" t="str">
        <f t="array" ref="Y1025">IF($B1025="","",IF(INDEX('Your Portfolio Holdings'!$BW$7:$BW$156,match($D1025,'Your Portfolio Holdings'!$B$7:$B$156,0),0)&gt;0,PRODUCT(IF(($D$5:$D$2004=$D1025)*($C$5:$C$2004="Split")*($B$5:$B$2004&lt;=Dashboard!$C$55)*($B$5:$B$2004&gt;$B1025),$J$5:$J$2004,1)),1))</f>
        <v/>
      </c>
      <c r="Z1025" s="79">
        <f t="shared" si="12"/>
        <v>0</v>
      </c>
      <c r="AA1025" s="79" t="str">
        <f>IF($B1024="","",IF(AND($B1025&gt;Dashboard!$C$54,$B1025&lt;=Dashboard!$C$55,OR($C1025="Buy",$C1025="Sell",$C1025="Dividend",$C1025="Return of capital")),MAX(AA$5:AA1024)+1,0))</f>
        <v/>
      </c>
      <c r="AB1025" s="79" t="str">
        <f>if($B1025="","",if($L1025=Dashboard!$C$3,"n/a","Currency:"&amp;$L1025&amp;Dashboard!$C$3))</f>
        <v/>
      </c>
      <c r="AC1025" s="88" t="str">
        <f t="shared" si="13"/>
        <v/>
      </c>
      <c r="AD1025" s="89">
        <f t="shared" si="14"/>
        <v>0</v>
      </c>
      <c r="AE1025" s="90">
        <f t="shared" si="15"/>
        <v>0</v>
      </c>
    </row>
    <row r="1026">
      <c r="A1026" s="1"/>
      <c r="B1026" s="456"/>
      <c r="C1026" s="457"/>
      <c r="D1026" s="457"/>
      <c r="E1026" s="457"/>
      <c r="F1026" s="458"/>
      <c r="G1026" s="44">
        <f t="shared" si="1"/>
        <v>0</v>
      </c>
      <c r="H1026" s="459"/>
      <c r="I1026" s="460"/>
      <c r="J1026" s="95"/>
      <c r="K1026" s="1"/>
      <c r="L1026" s="50" t="str">
        <f t="array" ref="L1026">if($B1026="","",index(Setup!$C$52:$C$201,match($D1026,Setup!$B$52:$B$201,0),0))</f>
        <v/>
      </c>
      <c r="M1026" s="52" t="str">
        <f t="shared" si="2"/>
        <v/>
      </c>
      <c r="N1026" s="58">
        <f t="shared" si="3"/>
        <v>0</v>
      </c>
      <c r="O1026" s="64" t="str">
        <f t="shared" si="4"/>
        <v/>
      </c>
      <c r="P1026" s="64">
        <f t="shared" si="5"/>
        <v>0</v>
      </c>
      <c r="Q1026" s="64">
        <f t="shared" si="6"/>
        <v>0</v>
      </c>
      <c r="R1026" s="68">
        <f t="shared" si="7"/>
        <v>0</v>
      </c>
      <c r="S1026" s="68">
        <f t="shared" si="8"/>
        <v>0</v>
      </c>
      <c r="T1026" s="71" t="str">
        <f t="shared" si="9"/>
        <v/>
      </c>
      <c r="U1026" s="79" t="str">
        <f t="array" ref="U1026">IF($B1026="","",IF(INDEX('Your Portfolio Holdings'!$BW$7:$BW$156,match($D1026,'Your Portfolio Holdings'!$B$7:$B$156,0),0)&gt;0,PRODUCT(IF(($D$5:$D$2004=$D1026)*($C$5:$C$2004="Split")*($B$5:$B$2004&lt;=Dashboard!$C$2)*($B$5:$B$2004&gt;$B1026),$J$5:$J$2004,1)),1))</f>
        <v/>
      </c>
      <c r="V1026" s="79">
        <f t="shared" si="10"/>
        <v>0</v>
      </c>
      <c r="W1026" s="79" t="str">
        <f t="array" ref="W1026">IF($B1026="","",IF(INDEX('Your Portfolio Holdings'!$BW$7:$BW$156,match($D1026,'Your Portfolio Holdings'!$B$7:$B$156,0),0)&gt;0,PRODUCT(IF(($D$5:$D$2004=$D1026)*($C$5:$C$2004="Split")*($B$5:$B$2004&lt;=Dashboard!$C$54)*($B$5:$B$2004&gt;$B1026),$J$5:$J$2004,1)),1))</f>
        <v/>
      </c>
      <c r="X1026" s="79">
        <f t="shared" si="11"/>
        <v>0</v>
      </c>
      <c r="Y1026" s="79" t="str">
        <f t="array" ref="Y1026">IF($B1026="","",IF(INDEX('Your Portfolio Holdings'!$BW$7:$BW$156,match($D1026,'Your Portfolio Holdings'!$B$7:$B$156,0),0)&gt;0,PRODUCT(IF(($D$5:$D$2004=$D1026)*($C$5:$C$2004="Split")*($B$5:$B$2004&lt;=Dashboard!$C$55)*($B$5:$B$2004&gt;$B1026),$J$5:$J$2004,1)),1))</f>
        <v/>
      </c>
      <c r="Z1026" s="79">
        <f t="shared" si="12"/>
        <v>0</v>
      </c>
      <c r="AA1026" s="79" t="str">
        <f>IF($B1025="","",IF(AND($B1026&gt;Dashboard!$C$54,$B1026&lt;=Dashboard!$C$55,OR($C1026="Buy",$C1026="Sell",$C1026="Dividend",$C1026="Return of capital")),MAX(AA$5:AA1025)+1,0))</f>
        <v/>
      </c>
      <c r="AB1026" s="79" t="str">
        <f>if($B1026="","",if($L1026=Dashboard!$C$3,"n/a","Currency:"&amp;$L1026&amp;Dashboard!$C$3))</f>
        <v/>
      </c>
      <c r="AC1026" s="88" t="str">
        <f t="shared" si="13"/>
        <v/>
      </c>
      <c r="AD1026" s="89">
        <f t="shared" si="14"/>
        <v>0</v>
      </c>
      <c r="AE1026" s="90">
        <f t="shared" si="15"/>
        <v>0</v>
      </c>
    </row>
    <row r="1027">
      <c r="A1027" s="1"/>
      <c r="B1027" s="456"/>
      <c r="C1027" s="457"/>
      <c r="D1027" s="457"/>
      <c r="E1027" s="457"/>
      <c r="F1027" s="458"/>
      <c r="G1027" s="44">
        <f t="shared" si="1"/>
        <v>0</v>
      </c>
      <c r="H1027" s="459"/>
      <c r="I1027" s="460"/>
      <c r="J1027" s="95"/>
      <c r="K1027" s="1"/>
      <c r="L1027" s="50" t="str">
        <f t="array" ref="L1027">if($B1027="","",index(Setup!$C$52:$C$201,match($D1027,Setup!$B$52:$B$201,0),0))</f>
        <v/>
      </c>
      <c r="M1027" s="52" t="str">
        <f t="shared" si="2"/>
        <v/>
      </c>
      <c r="N1027" s="58">
        <f t="shared" si="3"/>
        <v>0</v>
      </c>
      <c r="O1027" s="64" t="str">
        <f t="shared" si="4"/>
        <v/>
      </c>
      <c r="P1027" s="64">
        <f t="shared" si="5"/>
        <v>0</v>
      </c>
      <c r="Q1027" s="64">
        <f t="shared" si="6"/>
        <v>0</v>
      </c>
      <c r="R1027" s="68">
        <f t="shared" si="7"/>
        <v>0</v>
      </c>
      <c r="S1027" s="68">
        <f t="shared" si="8"/>
        <v>0</v>
      </c>
      <c r="T1027" s="71" t="str">
        <f t="shared" si="9"/>
        <v/>
      </c>
      <c r="U1027" s="79" t="str">
        <f t="array" ref="U1027">IF($B1027="","",IF(INDEX('Your Portfolio Holdings'!$BW$7:$BW$156,match($D1027,'Your Portfolio Holdings'!$B$7:$B$156,0),0)&gt;0,PRODUCT(IF(($D$5:$D$2004=$D1027)*($C$5:$C$2004="Split")*($B$5:$B$2004&lt;=Dashboard!$C$2)*($B$5:$B$2004&gt;$B1027),$J$5:$J$2004,1)),1))</f>
        <v/>
      </c>
      <c r="V1027" s="79">
        <f t="shared" si="10"/>
        <v>0</v>
      </c>
      <c r="W1027" s="79" t="str">
        <f t="array" ref="W1027">IF($B1027="","",IF(INDEX('Your Portfolio Holdings'!$BW$7:$BW$156,match($D1027,'Your Portfolio Holdings'!$B$7:$B$156,0),0)&gt;0,PRODUCT(IF(($D$5:$D$2004=$D1027)*($C$5:$C$2004="Split")*($B$5:$B$2004&lt;=Dashboard!$C$54)*($B$5:$B$2004&gt;$B1027),$J$5:$J$2004,1)),1))</f>
        <v/>
      </c>
      <c r="X1027" s="79">
        <f t="shared" si="11"/>
        <v>0</v>
      </c>
      <c r="Y1027" s="79" t="str">
        <f t="array" ref="Y1027">IF($B1027="","",IF(INDEX('Your Portfolio Holdings'!$BW$7:$BW$156,match($D1027,'Your Portfolio Holdings'!$B$7:$B$156,0),0)&gt;0,PRODUCT(IF(($D$5:$D$2004=$D1027)*($C$5:$C$2004="Split")*($B$5:$B$2004&lt;=Dashboard!$C$55)*($B$5:$B$2004&gt;$B1027),$J$5:$J$2004,1)),1))</f>
        <v/>
      </c>
      <c r="Z1027" s="79">
        <f t="shared" si="12"/>
        <v>0</v>
      </c>
      <c r="AA1027" s="79" t="str">
        <f>IF($B1026="","",IF(AND($B1027&gt;Dashboard!$C$54,$B1027&lt;=Dashboard!$C$55,OR($C1027="Buy",$C1027="Sell",$C1027="Dividend",$C1027="Return of capital")),MAX(AA$5:AA1026)+1,0))</f>
        <v/>
      </c>
      <c r="AB1027" s="79" t="str">
        <f>if($B1027="","",if($L1027=Dashboard!$C$3,"n/a","Currency:"&amp;$L1027&amp;Dashboard!$C$3))</f>
        <v/>
      </c>
      <c r="AC1027" s="88" t="str">
        <f t="shared" si="13"/>
        <v/>
      </c>
      <c r="AD1027" s="89">
        <f t="shared" si="14"/>
        <v>0</v>
      </c>
      <c r="AE1027" s="90">
        <f t="shared" si="15"/>
        <v>0</v>
      </c>
    </row>
    <row r="1028">
      <c r="A1028" s="1"/>
      <c r="B1028" s="456"/>
      <c r="C1028" s="457"/>
      <c r="D1028" s="457"/>
      <c r="E1028" s="457"/>
      <c r="F1028" s="458"/>
      <c r="G1028" s="44">
        <f t="shared" si="1"/>
        <v>0</v>
      </c>
      <c r="H1028" s="459"/>
      <c r="I1028" s="460"/>
      <c r="J1028" s="95"/>
      <c r="K1028" s="1"/>
      <c r="L1028" s="50" t="str">
        <f t="array" ref="L1028">if($B1028="","",index(Setup!$C$52:$C$201,match($D1028,Setup!$B$52:$B$201,0),0))</f>
        <v/>
      </c>
      <c r="M1028" s="52" t="str">
        <f t="shared" si="2"/>
        <v/>
      </c>
      <c r="N1028" s="58">
        <f t="shared" si="3"/>
        <v>0</v>
      </c>
      <c r="O1028" s="64" t="str">
        <f t="shared" si="4"/>
        <v/>
      </c>
      <c r="P1028" s="64">
        <f t="shared" si="5"/>
        <v>0</v>
      </c>
      <c r="Q1028" s="64">
        <f t="shared" si="6"/>
        <v>0</v>
      </c>
      <c r="R1028" s="68">
        <f t="shared" si="7"/>
        <v>0</v>
      </c>
      <c r="S1028" s="68">
        <f t="shared" si="8"/>
        <v>0</v>
      </c>
      <c r="T1028" s="71" t="str">
        <f t="shared" si="9"/>
        <v/>
      </c>
      <c r="U1028" s="79" t="str">
        <f t="array" ref="U1028">IF($B1028="","",IF(INDEX('Your Portfolio Holdings'!$BW$7:$BW$156,match($D1028,'Your Portfolio Holdings'!$B$7:$B$156,0),0)&gt;0,PRODUCT(IF(($D$5:$D$2004=$D1028)*($C$5:$C$2004="Split")*($B$5:$B$2004&lt;=Dashboard!$C$2)*($B$5:$B$2004&gt;$B1028),$J$5:$J$2004,1)),1))</f>
        <v/>
      </c>
      <c r="V1028" s="79">
        <f t="shared" si="10"/>
        <v>0</v>
      </c>
      <c r="W1028" s="79" t="str">
        <f t="array" ref="W1028">IF($B1028="","",IF(INDEX('Your Portfolio Holdings'!$BW$7:$BW$156,match($D1028,'Your Portfolio Holdings'!$B$7:$B$156,0),0)&gt;0,PRODUCT(IF(($D$5:$D$2004=$D1028)*($C$5:$C$2004="Split")*($B$5:$B$2004&lt;=Dashboard!$C$54)*($B$5:$B$2004&gt;$B1028),$J$5:$J$2004,1)),1))</f>
        <v/>
      </c>
      <c r="X1028" s="79">
        <f t="shared" si="11"/>
        <v>0</v>
      </c>
      <c r="Y1028" s="79" t="str">
        <f t="array" ref="Y1028">IF($B1028="","",IF(INDEX('Your Portfolio Holdings'!$BW$7:$BW$156,match($D1028,'Your Portfolio Holdings'!$B$7:$B$156,0),0)&gt;0,PRODUCT(IF(($D$5:$D$2004=$D1028)*($C$5:$C$2004="Split")*($B$5:$B$2004&lt;=Dashboard!$C$55)*($B$5:$B$2004&gt;$B1028),$J$5:$J$2004,1)),1))</f>
        <v/>
      </c>
      <c r="Z1028" s="79">
        <f t="shared" si="12"/>
        <v>0</v>
      </c>
      <c r="AA1028" s="79" t="str">
        <f>IF($B1027="","",IF(AND($B1028&gt;Dashboard!$C$54,$B1028&lt;=Dashboard!$C$55,OR($C1028="Buy",$C1028="Sell",$C1028="Dividend",$C1028="Return of capital")),MAX(AA$5:AA1027)+1,0))</f>
        <v/>
      </c>
      <c r="AB1028" s="79" t="str">
        <f>if($B1028="","",if($L1028=Dashboard!$C$3,"n/a","Currency:"&amp;$L1028&amp;Dashboard!$C$3))</f>
        <v/>
      </c>
      <c r="AC1028" s="88" t="str">
        <f t="shared" si="13"/>
        <v/>
      </c>
      <c r="AD1028" s="89">
        <f t="shared" si="14"/>
        <v>0</v>
      </c>
      <c r="AE1028" s="90">
        <f t="shared" si="15"/>
        <v>0</v>
      </c>
    </row>
    <row r="1029">
      <c r="A1029" s="1"/>
      <c r="B1029" s="456"/>
      <c r="C1029" s="457"/>
      <c r="D1029" s="457"/>
      <c r="E1029" s="457"/>
      <c r="F1029" s="458"/>
      <c r="G1029" s="44">
        <f t="shared" si="1"/>
        <v>0</v>
      </c>
      <c r="H1029" s="459"/>
      <c r="I1029" s="460"/>
      <c r="J1029" s="95"/>
      <c r="K1029" s="1"/>
      <c r="L1029" s="50" t="str">
        <f t="array" ref="L1029">if($B1029="","",index(Setup!$C$52:$C$201,match($D1029,Setup!$B$52:$B$201,0),0))</f>
        <v/>
      </c>
      <c r="M1029" s="52" t="str">
        <f t="shared" si="2"/>
        <v/>
      </c>
      <c r="N1029" s="58">
        <f t="shared" si="3"/>
        <v>0</v>
      </c>
      <c r="O1029" s="64" t="str">
        <f t="shared" si="4"/>
        <v/>
      </c>
      <c r="P1029" s="64">
        <f t="shared" si="5"/>
        <v>0</v>
      </c>
      <c r="Q1029" s="64">
        <f t="shared" si="6"/>
        <v>0</v>
      </c>
      <c r="R1029" s="68">
        <f t="shared" si="7"/>
        <v>0</v>
      </c>
      <c r="S1029" s="68">
        <f t="shared" si="8"/>
        <v>0</v>
      </c>
      <c r="T1029" s="71" t="str">
        <f t="shared" si="9"/>
        <v/>
      </c>
      <c r="U1029" s="79" t="str">
        <f t="array" ref="U1029">IF($B1029="","",IF(INDEX('Your Portfolio Holdings'!$BW$7:$BW$156,match($D1029,'Your Portfolio Holdings'!$B$7:$B$156,0),0)&gt;0,PRODUCT(IF(($D$5:$D$2004=$D1029)*($C$5:$C$2004="Split")*($B$5:$B$2004&lt;=Dashboard!$C$2)*($B$5:$B$2004&gt;$B1029),$J$5:$J$2004,1)),1))</f>
        <v/>
      </c>
      <c r="V1029" s="79">
        <f t="shared" si="10"/>
        <v>0</v>
      </c>
      <c r="W1029" s="79" t="str">
        <f t="array" ref="W1029">IF($B1029="","",IF(INDEX('Your Portfolio Holdings'!$BW$7:$BW$156,match($D1029,'Your Portfolio Holdings'!$B$7:$B$156,0),0)&gt;0,PRODUCT(IF(($D$5:$D$2004=$D1029)*($C$5:$C$2004="Split")*($B$5:$B$2004&lt;=Dashboard!$C$54)*($B$5:$B$2004&gt;$B1029),$J$5:$J$2004,1)),1))</f>
        <v/>
      </c>
      <c r="X1029" s="79">
        <f t="shared" si="11"/>
        <v>0</v>
      </c>
      <c r="Y1029" s="79" t="str">
        <f t="array" ref="Y1029">IF($B1029="","",IF(INDEX('Your Portfolio Holdings'!$BW$7:$BW$156,match($D1029,'Your Portfolio Holdings'!$B$7:$B$156,0),0)&gt;0,PRODUCT(IF(($D$5:$D$2004=$D1029)*($C$5:$C$2004="Split")*($B$5:$B$2004&lt;=Dashboard!$C$55)*($B$5:$B$2004&gt;$B1029),$J$5:$J$2004,1)),1))</f>
        <v/>
      </c>
      <c r="Z1029" s="79">
        <f t="shared" si="12"/>
        <v>0</v>
      </c>
      <c r="AA1029" s="79" t="str">
        <f>IF($B1028="","",IF(AND($B1029&gt;Dashboard!$C$54,$B1029&lt;=Dashboard!$C$55,OR($C1029="Buy",$C1029="Sell",$C1029="Dividend",$C1029="Return of capital")),MAX(AA$5:AA1028)+1,0))</f>
        <v/>
      </c>
      <c r="AB1029" s="79" t="str">
        <f>if($B1029="","",if($L1029=Dashboard!$C$3,"n/a","Currency:"&amp;$L1029&amp;Dashboard!$C$3))</f>
        <v/>
      </c>
      <c r="AC1029" s="88" t="str">
        <f t="shared" si="13"/>
        <v/>
      </c>
      <c r="AD1029" s="89">
        <f t="shared" si="14"/>
        <v>0</v>
      </c>
      <c r="AE1029" s="90">
        <f t="shared" si="15"/>
        <v>0</v>
      </c>
    </row>
    <row r="1030">
      <c r="A1030" s="1"/>
      <c r="B1030" s="456"/>
      <c r="C1030" s="457"/>
      <c r="D1030" s="457"/>
      <c r="E1030" s="457"/>
      <c r="F1030" s="458"/>
      <c r="G1030" s="44">
        <f t="shared" si="1"/>
        <v>0</v>
      </c>
      <c r="H1030" s="459"/>
      <c r="I1030" s="460"/>
      <c r="J1030" s="95"/>
      <c r="K1030" s="1"/>
      <c r="L1030" s="50" t="str">
        <f t="array" ref="L1030">if($B1030="","",index(Setup!$C$52:$C$201,match($D1030,Setup!$B$52:$B$201,0),0))</f>
        <v/>
      </c>
      <c r="M1030" s="52" t="str">
        <f t="shared" si="2"/>
        <v/>
      </c>
      <c r="N1030" s="58">
        <f t="shared" si="3"/>
        <v>0</v>
      </c>
      <c r="O1030" s="64" t="str">
        <f t="shared" si="4"/>
        <v/>
      </c>
      <c r="P1030" s="64">
        <f t="shared" si="5"/>
        <v>0</v>
      </c>
      <c r="Q1030" s="64">
        <f t="shared" si="6"/>
        <v>0</v>
      </c>
      <c r="R1030" s="68">
        <f t="shared" si="7"/>
        <v>0</v>
      </c>
      <c r="S1030" s="68">
        <f t="shared" si="8"/>
        <v>0</v>
      </c>
      <c r="T1030" s="71" t="str">
        <f t="shared" si="9"/>
        <v/>
      </c>
      <c r="U1030" s="79" t="str">
        <f t="array" ref="U1030">IF($B1030="","",IF(INDEX('Your Portfolio Holdings'!$BW$7:$BW$156,match($D1030,'Your Portfolio Holdings'!$B$7:$B$156,0),0)&gt;0,PRODUCT(IF(($D$5:$D$2004=$D1030)*($C$5:$C$2004="Split")*($B$5:$B$2004&lt;=Dashboard!$C$2)*($B$5:$B$2004&gt;$B1030),$J$5:$J$2004,1)),1))</f>
        <v/>
      </c>
      <c r="V1030" s="79">
        <f t="shared" si="10"/>
        <v>0</v>
      </c>
      <c r="W1030" s="79" t="str">
        <f t="array" ref="W1030">IF($B1030="","",IF(INDEX('Your Portfolio Holdings'!$BW$7:$BW$156,match($D1030,'Your Portfolio Holdings'!$B$7:$B$156,0),0)&gt;0,PRODUCT(IF(($D$5:$D$2004=$D1030)*($C$5:$C$2004="Split")*($B$5:$B$2004&lt;=Dashboard!$C$54)*($B$5:$B$2004&gt;$B1030),$J$5:$J$2004,1)),1))</f>
        <v/>
      </c>
      <c r="X1030" s="79">
        <f t="shared" si="11"/>
        <v>0</v>
      </c>
      <c r="Y1030" s="79" t="str">
        <f t="array" ref="Y1030">IF($B1030="","",IF(INDEX('Your Portfolio Holdings'!$BW$7:$BW$156,match($D1030,'Your Portfolio Holdings'!$B$7:$B$156,0),0)&gt;0,PRODUCT(IF(($D$5:$D$2004=$D1030)*($C$5:$C$2004="Split")*($B$5:$B$2004&lt;=Dashboard!$C$55)*($B$5:$B$2004&gt;$B1030),$J$5:$J$2004,1)),1))</f>
        <v/>
      </c>
      <c r="Z1030" s="79">
        <f t="shared" si="12"/>
        <v>0</v>
      </c>
      <c r="AA1030" s="79" t="str">
        <f>IF($B1029="","",IF(AND($B1030&gt;Dashboard!$C$54,$B1030&lt;=Dashboard!$C$55,OR($C1030="Buy",$C1030="Sell",$C1030="Dividend",$C1030="Return of capital")),MAX(AA$5:AA1029)+1,0))</f>
        <v/>
      </c>
      <c r="AB1030" s="79" t="str">
        <f>if($B1030="","",if($L1030=Dashboard!$C$3,"n/a","Currency:"&amp;$L1030&amp;Dashboard!$C$3))</f>
        <v/>
      </c>
      <c r="AC1030" s="88" t="str">
        <f t="shared" si="13"/>
        <v/>
      </c>
      <c r="AD1030" s="89">
        <f t="shared" si="14"/>
        <v>0</v>
      </c>
      <c r="AE1030" s="90">
        <f t="shared" si="15"/>
        <v>0</v>
      </c>
    </row>
    <row r="1031">
      <c r="A1031" s="1"/>
      <c r="B1031" s="456"/>
      <c r="C1031" s="457"/>
      <c r="D1031" s="457"/>
      <c r="E1031" s="457"/>
      <c r="F1031" s="458"/>
      <c r="G1031" s="44">
        <f t="shared" si="1"/>
        <v>0</v>
      </c>
      <c r="H1031" s="459"/>
      <c r="I1031" s="460"/>
      <c r="J1031" s="95"/>
      <c r="K1031" s="1"/>
      <c r="L1031" s="50" t="str">
        <f t="array" ref="L1031">if($B1031="","",index(Setup!$C$52:$C$201,match($D1031,Setup!$B$52:$B$201,0),0))</f>
        <v/>
      </c>
      <c r="M1031" s="52" t="str">
        <f t="shared" si="2"/>
        <v/>
      </c>
      <c r="N1031" s="58">
        <f t="shared" si="3"/>
        <v>0</v>
      </c>
      <c r="O1031" s="64" t="str">
        <f t="shared" si="4"/>
        <v/>
      </c>
      <c r="P1031" s="64">
        <f t="shared" si="5"/>
        <v>0</v>
      </c>
      <c r="Q1031" s="64">
        <f t="shared" si="6"/>
        <v>0</v>
      </c>
      <c r="R1031" s="68">
        <f t="shared" si="7"/>
        <v>0</v>
      </c>
      <c r="S1031" s="68">
        <f t="shared" si="8"/>
        <v>0</v>
      </c>
      <c r="T1031" s="71" t="str">
        <f t="shared" si="9"/>
        <v/>
      </c>
      <c r="U1031" s="79" t="str">
        <f t="array" ref="U1031">IF($B1031="","",IF(INDEX('Your Portfolio Holdings'!$BW$7:$BW$156,match($D1031,'Your Portfolio Holdings'!$B$7:$B$156,0),0)&gt;0,PRODUCT(IF(($D$5:$D$2004=$D1031)*($C$5:$C$2004="Split")*($B$5:$B$2004&lt;=Dashboard!$C$2)*($B$5:$B$2004&gt;$B1031),$J$5:$J$2004,1)),1))</f>
        <v/>
      </c>
      <c r="V1031" s="79">
        <f t="shared" si="10"/>
        <v>0</v>
      </c>
      <c r="W1031" s="79" t="str">
        <f t="array" ref="W1031">IF($B1031="","",IF(INDEX('Your Portfolio Holdings'!$BW$7:$BW$156,match($D1031,'Your Portfolio Holdings'!$B$7:$B$156,0),0)&gt;0,PRODUCT(IF(($D$5:$D$2004=$D1031)*($C$5:$C$2004="Split")*($B$5:$B$2004&lt;=Dashboard!$C$54)*($B$5:$B$2004&gt;$B1031),$J$5:$J$2004,1)),1))</f>
        <v/>
      </c>
      <c r="X1031" s="79">
        <f t="shared" si="11"/>
        <v>0</v>
      </c>
      <c r="Y1031" s="79" t="str">
        <f t="array" ref="Y1031">IF($B1031="","",IF(INDEX('Your Portfolio Holdings'!$BW$7:$BW$156,match($D1031,'Your Portfolio Holdings'!$B$7:$B$156,0),0)&gt;0,PRODUCT(IF(($D$5:$D$2004=$D1031)*($C$5:$C$2004="Split")*($B$5:$B$2004&lt;=Dashboard!$C$55)*($B$5:$B$2004&gt;$B1031),$J$5:$J$2004,1)),1))</f>
        <v/>
      </c>
      <c r="Z1031" s="79">
        <f t="shared" si="12"/>
        <v>0</v>
      </c>
      <c r="AA1031" s="79" t="str">
        <f>IF($B1030="","",IF(AND($B1031&gt;Dashboard!$C$54,$B1031&lt;=Dashboard!$C$55,OR($C1031="Buy",$C1031="Sell",$C1031="Dividend",$C1031="Return of capital")),MAX(AA$5:AA1030)+1,0))</f>
        <v/>
      </c>
      <c r="AB1031" s="79" t="str">
        <f>if($B1031="","",if($L1031=Dashboard!$C$3,"n/a","Currency:"&amp;$L1031&amp;Dashboard!$C$3))</f>
        <v/>
      </c>
      <c r="AC1031" s="88" t="str">
        <f t="shared" si="13"/>
        <v/>
      </c>
      <c r="AD1031" s="89">
        <f t="shared" si="14"/>
        <v>0</v>
      </c>
      <c r="AE1031" s="90">
        <f t="shared" si="15"/>
        <v>0</v>
      </c>
    </row>
    <row r="1032">
      <c r="A1032" s="1"/>
      <c r="B1032" s="456"/>
      <c r="C1032" s="457"/>
      <c r="D1032" s="457"/>
      <c r="E1032" s="457"/>
      <c r="F1032" s="458"/>
      <c r="G1032" s="44">
        <f t="shared" si="1"/>
        <v>0</v>
      </c>
      <c r="H1032" s="459"/>
      <c r="I1032" s="460"/>
      <c r="J1032" s="95"/>
      <c r="K1032" s="1"/>
      <c r="L1032" s="50" t="str">
        <f t="array" ref="L1032">if($B1032="","",index(Setup!$C$52:$C$201,match($D1032,Setup!$B$52:$B$201,0),0))</f>
        <v/>
      </c>
      <c r="M1032" s="52" t="str">
        <f t="shared" si="2"/>
        <v/>
      </c>
      <c r="N1032" s="58">
        <f t="shared" si="3"/>
        <v>0</v>
      </c>
      <c r="O1032" s="64" t="str">
        <f t="shared" si="4"/>
        <v/>
      </c>
      <c r="P1032" s="64">
        <f t="shared" si="5"/>
        <v>0</v>
      </c>
      <c r="Q1032" s="64">
        <f t="shared" si="6"/>
        <v>0</v>
      </c>
      <c r="R1032" s="68">
        <f t="shared" si="7"/>
        <v>0</v>
      </c>
      <c r="S1032" s="68">
        <f t="shared" si="8"/>
        <v>0</v>
      </c>
      <c r="T1032" s="71" t="str">
        <f t="shared" si="9"/>
        <v/>
      </c>
      <c r="U1032" s="79" t="str">
        <f t="array" ref="U1032">IF($B1032="","",IF(INDEX('Your Portfolio Holdings'!$BW$7:$BW$156,match($D1032,'Your Portfolio Holdings'!$B$7:$B$156,0),0)&gt;0,PRODUCT(IF(($D$5:$D$2004=$D1032)*($C$5:$C$2004="Split")*($B$5:$B$2004&lt;=Dashboard!$C$2)*($B$5:$B$2004&gt;$B1032),$J$5:$J$2004,1)),1))</f>
        <v/>
      </c>
      <c r="V1032" s="79">
        <f t="shared" si="10"/>
        <v>0</v>
      </c>
      <c r="W1032" s="79" t="str">
        <f t="array" ref="W1032">IF($B1032="","",IF(INDEX('Your Portfolio Holdings'!$BW$7:$BW$156,match($D1032,'Your Portfolio Holdings'!$B$7:$B$156,0),0)&gt;0,PRODUCT(IF(($D$5:$D$2004=$D1032)*($C$5:$C$2004="Split")*($B$5:$B$2004&lt;=Dashboard!$C$54)*($B$5:$B$2004&gt;$B1032),$J$5:$J$2004,1)),1))</f>
        <v/>
      </c>
      <c r="X1032" s="79">
        <f t="shared" si="11"/>
        <v>0</v>
      </c>
      <c r="Y1032" s="79" t="str">
        <f t="array" ref="Y1032">IF($B1032="","",IF(INDEX('Your Portfolio Holdings'!$BW$7:$BW$156,match($D1032,'Your Portfolio Holdings'!$B$7:$B$156,0),0)&gt;0,PRODUCT(IF(($D$5:$D$2004=$D1032)*($C$5:$C$2004="Split")*($B$5:$B$2004&lt;=Dashboard!$C$55)*($B$5:$B$2004&gt;$B1032),$J$5:$J$2004,1)),1))</f>
        <v/>
      </c>
      <c r="Z1032" s="79">
        <f t="shared" si="12"/>
        <v>0</v>
      </c>
      <c r="AA1032" s="79" t="str">
        <f>IF($B1031="","",IF(AND($B1032&gt;Dashboard!$C$54,$B1032&lt;=Dashboard!$C$55,OR($C1032="Buy",$C1032="Sell",$C1032="Dividend",$C1032="Return of capital")),MAX(AA$5:AA1031)+1,0))</f>
        <v/>
      </c>
      <c r="AB1032" s="79" t="str">
        <f>if($B1032="","",if($L1032=Dashboard!$C$3,"n/a","Currency:"&amp;$L1032&amp;Dashboard!$C$3))</f>
        <v/>
      </c>
      <c r="AC1032" s="88" t="str">
        <f t="shared" si="13"/>
        <v/>
      </c>
      <c r="AD1032" s="89">
        <f t="shared" si="14"/>
        <v>0</v>
      </c>
      <c r="AE1032" s="90">
        <f t="shared" si="15"/>
        <v>0</v>
      </c>
    </row>
    <row r="1033">
      <c r="A1033" s="1"/>
      <c r="B1033" s="456"/>
      <c r="C1033" s="457"/>
      <c r="D1033" s="457"/>
      <c r="E1033" s="457"/>
      <c r="F1033" s="458"/>
      <c r="G1033" s="44">
        <f t="shared" si="1"/>
        <v>0</v>
      </c>
      <c r="H1033" s="459"/>
      <c r="I1033" s="460"/>
      <c r="J1033" s="95"/>
      <c r="K1033" s="1"/>
      <c r="L1033" s="50" t="str">
        <f t="array" ref="L1033">if($B1033="","",index(Setup!$C$52:$C$201,match($D1033,Setup!$B$52:$B$201,0),0))</f>
        <v/>
      </c>
      <c r="M1033" s="52" t="str">
        <f t="shared" si="2"/>
        <v/>
      </c>
      <c r="N1033" s="58">
        <f t="shared" si="3"/>
        <v>0</v>
      </c>
      <c r="O1033" s="64" t="str">
        <f t="shared" si="4"/>
        <v/>
      </c>
      <c r="P1033" s="64">
        <f t="shared" si="5"/>
        <v>0</v>
      </c>
      <c r="Q1033" s="64">
        <f t="shared" si="6"/>
        <v>0</v>
      </c>
      <c r="R1033" s="68">
        <f t="shared" si="7"/>
        <v>0</v>
      </c>
      <c r="S1033" s="68">
        <f t="shared" si="8"/>
        <v>0</v>
      </c>
      <c r="T1033" s="71" t="str">
        <f t="shared" si="9"/>
        <v/>
      </c>
      <c r="U1033" s="79" t="str">
        <f t="array" ref="U1033">IF($B1033="","",IF(INDEX('Your Portfolio Holdings'!$BW$7:$BW$156,match($D1033,'Your Portfolio Holdings'!$B$7:$B$156,0),0)&gt;0,PRODUCT(IF(($D$5:$D$2004=$D1033)*($C$5:$C$2004="Split")*($B$5:$B$2004&lt;=Dashboard!$C$2)*($B$5:$B$2004&gt;$B1033),$J$5:$J$2004,1)),1))</f>
        <v/>
      </c>
      <c r="V1033" s="79">
        <f t="shared" si="10"/>
        <v>0</v>
      </c>
      <c r="W1033" s="79" t="str">
        <f t="array" ref="W1033">IF($B1033="","",IF(INDEX('Your Portfolio Holdings'!$BW$7:$BW$156,match($D1033,'Your Portfolio Holdings'!$B$7:$B$156,0),0)&gt;0,PRODUCT(IF(($D$5:$D$2004=$D1033)*($C$5:$C$2004="Split")*($B$5:$B$2004&lt;=Dashboard!$C$54)*($B$5:$B$2004&gt;$B1033),$J$5:$J$2004,1)),1))</f>
        <v/>
      </c>
      <c r="X1033" s="79">
        <f t="shared" si="11"/>
        <v>0</v>
      </c>
      <c r="Y1033" s="79" t="str">
        <f t="array" ref="Y1033">IF($B1033="","",IF(INDEX('Your Portfolio Holdings'!$BW$7:$BW$156,match($D1033,'Your Portfolio Holdings'!$B$7:$B$156,0),0)&gt;0,PRODUCT(IF(($D$5:$D$2004=$D1033)*($C$5:$C$2004="Split")*($B$5:$B$2004&lt;=Dashboard!$C$55)*($B$5:$B$2004&gt;$B1033),$J$5:$J$2004,1)),1))</f>
        <v/>
      </c>
      <c r="Z1033" s="79">
        <f t="shared" si="12"/>
        <v>0</v>
      </c>
      <c r="AA1033" s="79" t="str">
        <f>IF($B1032="","",IF(AND($B1033&gt;Dashboard!$C$54,$B1033&lt;=Dashboard!$C$55,OR($C1033="Buy",$C1033="Sell",$C1033="Dividend",$C1033="Return of capital")),MAX(AA$5:AA1032)+1,0))</f>
        <v/>
      </c>
      <c r="AB1033" s="79" t="str">
        <f>if($B1033="","",if($L1033=Dashboard!$C$3,"n/a","Currency:"&amp;$L1033&amp;Dashboard!$C$3))</f>
        <v/>
      </c>
      <c r="AC1033" s="88" t="str">
        <f t="shared" si="13"/>
        <v/>
      </c>
      <c r="AD1033" s="89">
        <f t="shared" si="14"/>
        <v>0</v>
      </c>
      <c r="AE1033" s="90">
        <f t="shared" si="15"/>
        <v>0</v>
      </c>
    </row>
    <row r="1034">
      <c r="A1034" s="1"/>
      <c r="B1034" s="456"/>
      <c r="C1034" s="457"/>
      <c r="D1034" s="457"/>
      <c r="E1034" s="457"/>
      <c r="F1034" s="458"/>
      <c r="G1034" s="44">
        <f t="shared" si="1"/>
        <v>0</v>
      </c>
      <c r="H1034" s="459"/>
      <c r="I1034" s="460"/>
      <c r="J1034" s="95"/>
      <c r="K1034" s="1"/>
      <c r="L1034" s="50" t="str">
        <f t="array" ref="L1034">if($B1034="","",index(Setup!$C$52:$C$201,match($D1034,Setup!$B$52:$B$201,0),0))</f>
        <v/>
      </c>
      <c r="M1034" s="52" t="str">
        <f t="shared" si="2"/>
        <v/>
      </c>
      <c r="N1034" s="58">
        <f t="shared" si="3"/>
        <v>0</v>
      </c>
      <c r="O1034" s="64" t="str">
        <f t="shared" si="4"/>
        <v/>
      </c>
      <c r="P1034" s="64">
        <f t="shared" si="5"/>
        <v>0</v>
      </c>
      <c r="Q1034" s="64">
        <f t="shared" si="6"/>
        <v>0</v>
      </c>
      <c r="R1034" s="68">
        <f t="shared" si="7"/>
        <v>0</v>
      </c>
      <c r="S1034" s="68">
        <f t="shared" si="8"/>
        <v>0</v>
      </c>
      <c r="T1034" s="71" t="str">
        <f t="shared" si="9"/>
        <v/>
      </c>
      <c r="U1034" s="79" t="str">
        <f t="array" ref="U1034">IF($B1034="","",IF(INDEX('Your Portfolio Holdings'!$BW$7:$BW$156,match($D1034,'Your Portfolio Holdings'!$B$7:$B$156,0),0)&gt;0,PRODUCT(IF(($D$5:$D$2004=$D1034)*($C$5:$C$2004="Split")*($B$5:$B$2004&lt;=Dashboard!$C$2)*($B$5:$B$2004&gt;$B1034),$J$5:$J$2004,1)),1))</f>
        <v/>
      </c>
      <c r="V1034" s="79">
        <f t="shared" si="10"/>
        <v>0</v>
      </c>
      <c r="W1034" s="79" t="str">
        <f t="array" ref="W1034">IF($B1034="","",IF(INDEX('Your Portfolio Holdings'!$BW$7:$BW$156,match($D1034,'Your Portfolio Holdings'!$B$7:$B$156,0),0)&gt;0,PRODUCT(IF(($D$5:$D$2004=$D1034)*($C$5:$C$2004="Split")*($B$5:$B$2004&lt;=Dashboard!$C$54)*($B$5:$B$2004&gt;$B1034),$J$5:$J$2004,1)),1))</f>
        <v/>
      </c>
      <c r="X1034" s="79">
        <f t="shared" si="11"/>
        <v>0</v>
      </c>
      <c r="Y1034" s="79" t="str">
        <f t="array" ref="Y1034">IF($B1034="","",IF(INDEX('Your Portfolio Holdings'!$BW$7:$BW$156,match($D1034,'Your Portfolio Holdings'!$B$7:$B$156,0),0)&gt;0,PRODUCT(IF(($D$5:$D$2004=$D1034)*($C$5:$C$2004="Split")*($B$5:$B$2004&lt;=Dashboard!$C$55)*($B$5:$B$2004&gt;$B1034),$J$5:$J$2004,1)),1))</f>
        <v/>
      </c>
      <c r="Z1034" s="79">
        <f t="shared" si="12"/>
        <v>0</v>
      </c>
      <c r="AA1034" s="79" t="str">
        <f>IF($B1033="","",IF(AND($B1034&gt;Dashboard!$C$54,$B1034&lt;=Dashboard!$C$55,OR($C1034="Buy",$C1034="Sell",$C1034="Dividend",$C1034="Return of capital")),MAX(AA$5:AA1033)+1,0))</f>
        <v/>
      </c>
      <c r="AB1034" s="79" t="str">
        <f>if($B1034="","",if($L1034=Dashboard!$C$3,"n/a","Currency:"&amp;$L1034&amp;Dashboard!$C$3))</f>
        <v/>
      </c>
      <c r="AC1034" s="88" t="str">
        <f t="shared" si="13"/>
        <v/>
      </c>
      <c r="AD1034" s="89">
        <f t="shared" si="14"/>
        <v>0</v>
      </c>
      <c r="AE1034" s="90">
        <f t="shared" si="15"/>
        <v>0</v>
      </c>
    </row>
    <row r="1035">
      <c r="A1035" s="1"/>
      <c r="B1035" s="456"/>
      <c r="C1035" s="457"/>
      <c r="D1035" s="457"/>
      <c r="E1035" s="457"/>
      <c r="F1035" s="458"/>
      <c r="G1035" s="44">
        <f t="shared" si="1"/>
        <v>0</v>
      </c>
      <c r="H1035" s="459"/>
      <c r="I1035" s="460"/>
      <c r="J1035" s="95"/>
      <c r="K1035" s="1"/>
      <c r="L1035" s="50" t="str">
        <f t="array" ref="L1035">if($B1035="","",index(Setup!$C$52:$C$201,match($D1035,Setup!$B$52:$B$201,0),0))</f>
        <v/>
      </c>
      <c r="M1035" s="52" t="str">
        <f t="shared" si="2"/>
        <v/>
      </c>
      <c r="N1035" s="58">
        <f t="shared" si="3"/>
        <v>0</v>
      </c>
      <c r="O1035" s="64" t="str">
        <f t="shared" si="4"/>
        <v/>
      </c>
      <c r="P1035" s="64">
        <f t="shared" si="5"/>
        <v>0</v>
      </c>
      <c r="Q1035" s="64">
        <f t="shared" si="6"/>
        <v>0</v>
      </c>
      <c r="R1035" s="68">
        <f t="shared" si="7"/>
        <v>0</v>
      </c>
      <c r="S1035" s="68">
        <f t="shared" si="8"/>
        <v>0</v>
      </c>
      <c r="T1035" s="71" t="str">
        <f t="shared" si="9"/>
        <v/>
      </c>
      <c r="U1035" s="79" t="str">
        <f t="array" ref="U1035">IF($B1035="","",IF(INDEX('Your Portfolio Holdings'!$BW$7:$BW$156,match($D1035,'Your Portfolio Holdings'!$B$7:$B$156,0),0)&gt;0,PRODUCT(IF(($D$5:$D$2004=$D1035)*($C$5:$C$2004="Split")*($B$5:$B$2004&lt;=Dashboard!$C$2)*($B$5:$B$2004&gt;$B1035),$J$5:$J$2004,1)),1))</f>
        <v/>
      </c>
      <c r="V1035" s="79">
        <f t="shared" si="10"/>
        <v>0</v>
      </c>
      <c r="W1035" s="79" t="str">
        <f t="array" ref="W1035">IF($B1035="","",IF(INDEX('Your Portfolio Holdings'!$BW$7:$BW$156,match($D1035,'Your Portfolio Holdings'!$B$7:$B$156,0),0)&gt;0,PRODUCT(IF(($D$5:$D$2004=$D1035)*($C$5:$C$2004="Split")*($B$5:$B$2004&lt;=Dashboard!$C$54)*($B$5:$B$2004&gt;$B1035),$J$5:$J$2004,1)),1))</f>
        <v/>
      </c>
      <c r="X1035" s="79">
        <f t="shared" si="11"/>
        <v>0</v>
      </c>
      <c r="Y1035" s="79" t="str">
        <f t="array" ref="Y1035">IF($B1035="","",IF(INDEX('Your Portfolio Holdings'!$BW$7:$BW$156,match($D1035,'Your Portfolio Holdings'!$B$7:$B$156,0),0)&gt;0,PRODUCT(IF(($D$5:$D$2004=$D1035)*($C$5:$C$2004="Split")*($B$5:$B$2004&lt;=Dashboard!$C$55)*($B$5:$B$2004&gt;$B1035),$J$5:$J$2004,1)),1))</f>
        <v/>
      </c>
      <c r="Z1035" s="79">
        <f t="shared" si="12"/>
        <v>0</v>
      </c>
      <c r="AA1035" s="79" t="str">
        <f>IF($B1034="","",IF(AND($B1035&gt;Dashboard!$C$54,$B1035&lt;=Dashboard!$C$55,OR($C1035="Buy",$C1035="Sell",$C1035="Dividend",$C1035="Return of capital")),MAX(AA$5:AA1034)+1,0))</f>
        <v/>
      </c>
      <c r="AB1035" s="79" t="str">
        <f>if($B1035="","",if($L1035=Dashboard!$C$3,"n/a","Currency:"&amp;$L1035&amp;Dashboard!$C$3))</f>
        <v/>
      </c>
      <c r="AC1035" s="88" t="str">
        <f t="shared" si="13"/>
        <v/>
      </c>
      <c r="AD1035" s="89">
        <f t="shared" si="14"/>
        <v>0</v>
      </c>
      <c r="AE1035" s="90">
        <f t="shared" si="15"/>
        <v>0</v>
      </c>
    </row>
    <row r="1036">
      <c r="A1036" s="1"/>
      <c r="B1036" s="456"/>
      <c r="C1036" s="457"/>
      <c r="D1036" s="457"/>
      <c r="E1036" s="457"/>
      <c r="F1036" s="458"/>
      <c r="G1036" s="44">
        <f t="shared" si="1"/>
        <v>0</v>
      </c>
      <c r="H1036" s="459"/>
      <c r="I1036" s="460"/>
      <c r="J1036" s="95"/>
      <c r="K1036" s="1"/>
      <c r="L1036" s="50" t="str">
        <f t="array" ref="L1036">if($B1036="","",index(Setup!$C$52:$C$201,match($D1036,Setup!$B$52:$B$201,0),0))</f>
        <v/>
      </c>
      <c r="M1036" s="52" t="str">
        <f t="shared" si="2"/>
        <v/>
      </c>
      <c r="N1036" s="58">
        <f t="shared" si="3"/>
        <v>0</v>
      </c>
      <c r="O1036" s="64" t="str">
        <f t="shared" si="4"/>
        <v/>
      </c>
      <c r="P1036" s="64">
        <f t="shared" si="5"/>
        <v>0</v>
      </c>
      <c r="Q1036" s="64">
        <f t="shared" si="6"/>
        <v>0</v>
      </c>
      <c r="R1036" s="68">
        <f t="shared" si="7"/>
        <v>0</v>
      </c>
      <c r="S1036" s="68">
        <f t="shared" si="8"/>
        <v>0</v>
      </c>
      <c r="T1036" s="71" t="str">
        <f t="shared" si="9"/>
        <v/>
      </c>
      <c r="U1036" s="79" t="str">
        <f t="array" ref="U1036">IF($B1036="","",IF(INDEX('Your Portfolio Holdings'!$BW$7:$BW$156,match($D1036,'Your Portfolio Holdings'!$B$7:$B$156,0),0)&gt;0,PRODUCT(IF(($D$5:$D$2004=$D1036)*($C$5:$C$2004="Split")*($B$5:$B$2004&lt;=Dashboard!$C$2)*($B$5:$B$2004&gt;$B1036),$J$5:$J$2004,1)),1))</f>
        <v/>
      </c>
      <c r="V1036" s="79">
        <f t="shared" si="10"/>
        <v>0</v>
      </c>
      <c r="W1036" s="79" t="str">
        <f t="array" ref="W1036">IF($B1036="","",IF(INDEX('Your Portfolio Holdings'!$BW$7:$BW$156,match($D1036,'Your Portfolio Holdings'!$B$7:$B$156,0),0)&gt;0,PRODUCT(IF(($D$5:$D$2004=$D1036)*($C$5:$C$2004="Split")*($B$5:$B$2004&lt;=Dashboard!$C$54)*($B$5:$B$2004&gt;$B1036),$J$5:$J$2004,1)),1))</f>
        <v/>
      </c>
      <c r="X1036" s="79">
        <f t="shared" si="11"/>
        <v>0</v>
      </c>
      <c r="Y1036" s="79" t="str">
        <f t="array" ref="Y1036">IF($B1036="","",IF(INDEX('Your Portfolio Holdings'!$BW$7:$BW$156,match($D1036,'Your Portfolio Holdings'!$B$7:$B$156,0),0)&gt;0,PRODUCT(IF(($D$5:$D$2004=$D1036)*($C$5:$C$2004="Split")*($B$5:$B$2004&lt;=Dashboard!$C$55)*($B$5:$B$2004&gt;$B1036),$J$5:$J$2004,1)),1))</f>
        <v/>
      </c>
      <c r="Z1036" s="79">
        <f t="shared" si="12"/>
        <v>0</v>
      </c>
      <c r="AA1036" s="79" t="str">
        <f>IF($B1035="","",IF(AND($B1036&gt;Dashboard!$C$54,$B1036&lt;=Dashboard!$C$55,OR($C1036="Buy",$C1036="Sell",$C1036="Dividend",$C1036="Return of capital")),MAX(AA$5:AA1035)+1,0))</f>
        <v/>
      </c>
      <c r="AB1036" s="79" t="str">
        <f>if($B1036="","",if($L1036=Dashboard!$C$3,"n/a","Currency:"&amp;$L1036&amp;Dashboard!$C$3))</f>
        <v/>
      </c>
      <c r="AC1036" s="88" t="str">
        <f t="shared" si="13"/>
        <v/>
      </c>
      <c r="AD1036" s="89">
        <f t="shared" si="14"/>
        <v>0</v>
      </c>
      <c r="AE1036" s="90">
        <f t="shared" si="15"/>
        <v>0</v>
      </c>
    </row>
    <row r="1037">
      <c r="A1037" s="1"/>
      <c r="B1037" s="456"/>
      <c r="C1037" s="457"/>
      <c r="D1037" s="457"/>
      <c r="E1037" s="457"/>
      <c r="F1037" s="458"/>
      <c r="G1037" s="44">
        <f t="shared" si="1"/>
        <v>0</v>
      </c>
      <c r="H1037" s="459"/>
      <c r="I1037" s="460"/>
      <c r="J1037" s="95"/>
      <c r="K1037" s="1"/>
      <c r="L1037" s="50" t="str">
        <f t="array" ref="L1037">if($B1037="","",index(Setup!$C$52:$C$201,match($D1037,Setup!$B$52:$B$201,0),0))</f>
        <v/>
      </c>
      <c r="M1037" s="52" t="str">
        <f t="shared" si="2"/>
        <v/>
      </c>
      <c r="N1037" s="58">
        <f t="shared" si="3"/>
        <v>0</v>
      </c>
      <c r="O1037" s="64" t="str">
        <f t="shared" si="4"/>
        <v/>
      </c>
      <c r="P1037" s="64">
        <f t="shared" si="5"/>
        <v>0</v>
      </c>
      <c r="Q1037" s="64">
        <f t="shared" si="6"/>
        <v>0</v>
      </c>
      <c r="R1037" s="68">
        <f t="shared" si="7"/>
        <v>0</v>
      </c>
      <c r="S1037" s="68">
        <f t="shared" si="8"/>
        <v>0</v>
      </c>
      <c r="T1037" s="71" t="str">
        <f t="shared" si="9"/>
        <v/>
      </c>
      <c r="U1037" s="79" t="str">
        <f t="array" ref="U1037">IF($B1037="","",IF(INDEX('Your Portfolio Holdings'!$BW$7:$BW$156,match($D1037,'Your Portfolio Holdings'!$B$7:$B$156,0),0)&gt;0,PRODUCT(IF(($D$5:$D$2004=$D1037)*($C$5:$C$2004="Split")*($B$5:$B$2004&lt;=Dashboard!$C$2)*($B$5:$B$2004&gt;$B1037),$J$5:$J$2004,1)),1))</f>
        <v/>
      </c>
      <c r="V1037" s="79">
        <f t="shared" si="10"/>
        <v>0</v>
      </c>
      <c r="W1037" s="79" t="str">
        <f t="array" ref="W1037">IF($B1037="","",IF(INDEX('Your Portfolio Holdings'!$BW$7:$BW$156,match($D1037,'Your Portfolio Holdings'!$B$7:$B$156,0),0)&gt;0,PRODUCT(IF(($D$5:$D$2004=$D1037)*($C$5:$C$2004="Split")*($B$5:$B$2004&lt;=Dashboard!$C$54)*($B$5:$B$2004&gt;$B1037),$J$5:$J$2004,1)),1))</f>
        <v/>
      </c>
      <c r="X1037" s="79">
        <f t="shared" si="11"/>
        <v>0</v>
      </c>
      <c r="Y1037" s="79" t="str">
        <f t="array" ref="Y1037">IF($B1037="","",IF(INDEX('Your Portfolio Holdings'!$BW$7:$BW$156,match($D1037,'Your Portfolio Holdings'!$B$7:$B$156,0),0)&gt;0,PRODUCT(IF(($D$5:$D$2004=$D1037)*($C$5:$C$2004="Split")*($B$5:$B$2004&lt;=Dashboard!$C$55)*($B$5:$B$2004&gt;$B1037),$J$5:$J$2004,1)),1))</f>
        <v/>
      </c>
      <c r="Z1037" s="79">
        <f t="shared" si="12"/>
        <v>0</v>
      </c>
      <c r="AA1037" s="79" t="str">
        <f>IF($B1036="","",IF(AND($B1037&gt;Dashboard!$C$54,$B1037&lt;=Dashboard!$C$55,OR($C1037="Buy",$C1037="Sell",$C1037="Dividend",$C1037="Return of capital")),MAX(AA$5:AA1036)+1,0))</f>
        <v/>
      </c>
      <c r="AB1037" s="79" t="str">
        <f>if($B1037="","",if($L1037=Dashboard!$C$3,"n/a","Currency:"&amp;$L1037&amp;Dashboard!$C$3))</f>
        <v/>
      </c>
      <c r="AC1037" s="88" t="str">
        <f t="shared" si="13"/>
        <v/>
      </c>
      <c r="AD1037" s="89">
        <f t="shared" si="14"/>
        <v>0</v>
      </c>
      <c r="AE1037" s="90">
        <f t="shared" si="15"/>
        <v>0</v>
      </c>
    </row>
    <row r="1038">
      <c r="A1038" s="1"/>
      <c r="B1038" s="456"/>
      <c r="C1038" s="457"/>
      <c r="D1038" s="457"/>
      <c r="E1038" s="457"/>
      <c r="F1038" s="458"/>
      <c r="G1038" s="44">
        <f t="shared" si="1"/>
        <v>0</v>
      </c>
      <c r="H1038" s="459"/>
      <c r="I1038" s="460"/>
      <c r="J1038" s="95"/>
      <c r="K1038" s="1"/>
      <c r="L1038" s="50" t="str">
        <f t="array" ref="L1038">if($B1038="","",index(Setup!$C$52:$C$201,match($D1038,Setup!$B$52:$B$201,0),0))</f>
        <v/>
      </c>
      <c r="M1038" s="52" t="str">
        <f t="shared" si="2"/>
        <v/>
      </c>
      <c r="N1038" s="58">
        <f t="shared" si="3"/>
        <v>0</v>
      </c>
      <c r="O1038" s="64" t="str">
        <f t="shared" si="4"/>
        <v/>
      </c>
      <c r="P1038" s="64">
        <f t="shared" si="5"/>
        <v>0</v>
      </c>
      <c r="Q1038" s="64">
        <f t="shared" si="6"/>
        <v>0</v>
      </c>
      <c r="R1038" s="68">
        <f t="shared" si="7"/>
        <v>0</v>
      </c>
      <c r="S1038" s="68">
        <f t="shared" si="8"/>
        <v>0</v>
      </c>
      <c r="T1038" s="71" t="str">
        <f t="shared" si="9"/>
        <v/>
      </c>
      <c r="U1038" s="79" t="str">
        <f t="array" ref="U1038">IF($B1038="","",IF(INDEX('Your Portfolio Holdings'!$BW$7:$BW$156,match($D1038,'Your Portfolio Holdings'!$B$7:$B$156,0),0)&gt;0,PRODUCT(IF(($D$5:$D$2004=$D1038)*($C$5:$C$2004="Split")*($B$5:$B$2004&lt;=Dashboard!$C$2)*($B$5:$B$2004&gt;$B1038),$J$5:$J$2004,1)),1))</f>
        <v/>
      </c>
      <c r="V1038" s="79">
        <f t="shared" si="10"/>
        <v>0</v>
      </c>
      <c r="W1038" s="79" t="str">
        <f t="array" ref="W1038">IF($B1038="","",IF(INDEX('Your Portfolio Holdings'!$BW$7:$BW$156,match($D1038,'Your Portfolio Holdings'!$B$7:$B$156,0),0)&gt;0,PRODUCT(IF(($D$5:$D$2004=$D1038)*($C$5:$C$2004="Split")*($B$5:$B$2004&lt;=Dashboard!$C$54)*($B$5:$B$2004&gt;$B1038),$J$5:$J$2004,1)),1))</f>
        <v/>
      </c>
      <c r="X1038" s="79">
        <f t="shared" si="11"/>
        <v>0</v>
      </c>
      <c r="Y1038" s="79" t="str">
        <f t="array" ref="Y1038">IF($B1038="","",IF(INDEX('Your Portfolio Holdings'!$BW$7:$BW$156,match($D1038,'Your Portfolio Holdings'!$B$7:$B$156,0),0)&gt;0,PRODUCT(IF(($D$5:$D$2004=$D1038)*($C$5:$C$2004="Split")*($B$5:$B$2004&lt;=Dashboard!$C$55)*($B$5:$B$2004&gt;$B1038),$J$5:$J$2004,1)),1))</f>
        <v/>
      </c>
      <c r="Z1038" s="79">
        <f t="shared" si="12"/>
        <v>0</v>
      </c>
      <c r="AA1038" s="79" t="str">
        <f>IF($B1037="","",IF(AND($B1038&gt;Dashboard!$C$54,$B1038&lt;=Dashboard!$C$55,OR($C1038="Buy",$C1038="Sell",$C1038="Dividend",$C1038="Return of capital")),MAX(AA$5:AA1037)+1,0))</f>
        <v/>
      </c>
      <c r="AB1038" s="79" t="str">
        <f>if($B1038="","",if($L1038=Dashboard!$C$3,"n/a","Currency:"&amp;$L1038&amp;Dashboard!$C$3))</f>
        <v/>
      </c>
      <c r="AC1038" s="88" t="str">
        <f t="shared" si="13"/>
        <v/>
      </c>
      <c r="AD1038" s="89">
        <f t="shared" si="14"/>
        <v>0</v>
      </c>
      <c r="AE1038" s="90">
        <f t="shared" si="15"/>
        <v>0</v>
      </c>
    </row>
    <row r="1039">
      <c r="A1039" s="1"/>
      <c r="B1039" s="456"/>
      <c r="C1039" s="457"/>
      <c r="D1039" s="457"/>
      <c r="E1039" s="457"/>
      <c r="F1039" s="458"/>
      <c r="G1039" s="44">
        <f t="shared" si="1"/>
        <v>0</v>
      </c>
      <c r="H1039" s="459"/>
      <c r="I1039" s="460"/>
      <c r="J1039" s="95"/>
      <c r="K1039" s="1"/>
      <c r="L1039" s="50" t="str">
        <f t="array" ref="L1039">if($B1039="","",index(Setup!$C$52:$C$201,match($D1039,Setup!$B$52:$B$201,0),0))</f>
        <v/>
      </c>
      <c r="M1039" s="52" t="str">
        <f t="shared" si="2"/>
        <v/>
      </c>
      <c r="N1039" s="58">
        <f t="shared" si="3"/>
        <v>0</v>
      </c>
      <c r="O1039" s="64" t="str">
        <f t="shared" si="4"/>
        <v/>
      </c>
      <c r="P1039" s="64">
        <f t="shared" si="5"/>
        <v>0</v>
      </c>
      <c r="Q1039" s="64">
        <f t="shared" si="6"/>
        <v>0</v>
      </c>
      <c r="R1039" s="68">
        <f t="shared" si="7"/>
        <v>0</v>
      </c>
      <c r="S1039" s="68">
        <f t="shared" si="8"/>
        <v>0</v>
      </c>
      <c r="T1039" s="71" t="str">
        <f t="shared" si="9"/>
        <v/>
      </c>
      <c r="U1039" s="79" t="str">
        <f t="array" ref="U1039">IF($B1039="","",IF(INDEX('Your Portfolio Holdings'!$BW$7:$BW$156,match($D1039,'Your Portfolio Holdings'!$B$7:$B$156,0),0)&gt;0,PRODUCT(IF(($D$5:$D$2004=$D1039)*($C$5:$C$2004="Split")*($B$5:$B$2004&lt;=Dashboard!$C$2)*($B$5:$B$2004&gt;$B1039),$J$5:$J$2004,1)),1))</f>
        <v/>
      </c>
      <c r="V1039" s="79">
        <f t="shared" si="10"/>
        <v>0</v>
      </c>
      <c r="W1039" s="79" t="str">
        <f t="array" ref="W1039">IF($B1039="","",IF(INDEX('Your Portfolio Holdings'!$BW$7:$BW$156,match($D1039,'Your Portfolio Holdings'!$B$7:$B$156,0),0)&gt;0,PRODUCT(IF(($D$5:$D$2004=$D1039)*($C$5:$C$2004="Split")*($B$5:$B$2004&lt;=Dashboard!$C$54)*($B$5:$B$2004&gt;$B1039),$J$5:$J$2004,1)),1))</f>
        <v/>
      </c>
      <c r="X1039" s="79">
        <f t="shared" si="11"/>
        <v>0</v>
      </c>
      <c r="Y1039" s="79" t="str">
        <f t="array" ref="Y1039">IF($B1039="","",IF(INDEX('Your Portfolio Holdings'!$BW$7:$BW$156,match($D1039,'Your Portfolio Holdings'!$B$7:$B$156,0),0)&gt;0,PRODUCT(IF(($D$5:$D$2004=$D1039)*($C$5:$C$2004="Split")*($B$5:$B$2004&lt;=Dashboard!$C$55)*($B$5:$B$2004&gt;$B1039),$J$5:$J$2004,1)),1))</f>
        <v/>
      </c>
      <c r="Z1039" s="79">
        <f t="shared" si="12"/>
        <v>0</v>
      </c>
      <c r="AA1039" s="79" t="str">
        <f>IF($B1038="","",IF(AND($B1039&gt;Dashboard!$C$54,$B1039&lt;=Dashboard!$C$55,OR($C1039="Buy",$C1039="Sell",$C1039="Dividend",$C1039="Return of capital")),MAX(AA$5:AA1038)+1,0))</f>
        <v/>
      </c>
      <c r="AB1039" s="79" t="str">
        <f>if($B1039="","",if($L1039=Dashboard!$C$3,"n/a","Currency:"&amp;$L1039&amp;Dashboard!$C$3))</f>
        <v/>
      </c>
      <c r="AC1039" s="88" t="str">
        <f t="shared" si="13"/>
        <v/>
      </c>
      <c r="AD1039" s="89">
        <f t="shared" si="14"/>
        <v>0</v>
      </c>
      <c r="AE1039" s="90">
        <f t="shared" si="15"/>
        <v>0</v>
      </c>
    </row>
    <row r="1040">
      <c r="A1040" s="1"/>
      <c r="B1040" s="456"/>
      <c r="C1040" s="457"/>
      <c r="D1040" s="457"/>
      <c r="E1040" s="457"/>
      <c r="F1040" s="458"/>
      <c r="G1040" s="44">
        <f t="shared" si="1"/>
        <v>0</v>
      </c>
      <c r="H1040" s="459"/>
      <c r="I1040" s="460"/>
      <c r="J1040" s="95"/>
      <c r="K1040" s="1"/>
      <c r="L1040" s="50" t="str">
        <f t="array" ref="L1040">if($B1040="","",index(Setup!$C$52:$C$201,match($D1040,Setup!$B$52:$B$201,0),0))</f>
        <v/>
      </c>
      <c r="M1040" s="52" t="str">
        <f t="shared" si="2"/>
        <v/>
      </c>
      <c r="N1040" s="58">
        <f t="shared" si="3"/>
        <v>0</v>
      </c>
      <c r="O1040" s="64" t="str">
        <f t="shared" si="4"/>
        <v/>
      </c>
      <c r="P1040" s="64">
        <f t="shared" si="5"/>
        <v>0</v>
      </c>
      <c r="Q1040" s="64">
        <f t="shared" si="6"/>
        <v>0</v>
      </c>
      <c r="R1040" s="68">
        <f t="shared" si="7"/>
        <v>0</v>
      </c>
      <c r="S1040" s="68">
        <f t="shared" si="8"/>
        <v>0</v>
      </c>
      <c r="T1040" s="71" t="str">
        <f t="shared" si="9"/>
        <v/>
      </c>
      <c r="U1040" s="79" t="str">
        <f t="array" ref="U1040">IF($B1040="","",IF(INDEX('Your Portfolio Holdings'!$BW$7:$BW$156,match($D1040,'Your Portfolio Holdings'!$B$7:$B$156,0),0)&gt;0,PRODUCT(IF(($D$5:$D$2004=$D1040)*($C$5:$C$2004="Split")*($B$5:$B$2004&lt;=Dashboard!$C$2)*($B$5:$B$2004&gt;$B1040),$J$5:$J$2004,1)),1))</f>
        <v/>
      </c>
      <c r="V1040" s="79">
        <f t="shared" si="10"/>
        <v>0</v>
      </c>
      <c r="W1040" s="79" t="str">
        <f t="array" ref="W1040">IF($B1040="","",IF(INDEX('Your Portfolio Holdings'!$BW$7:$BW$156,match($D1040,'Your Portfolio Holdings'!$B$7:$B$156,0),0)&gt;0,PRODUCT(IF(($D$5:$D$2004=$D1040)*($C$5:$C$2004="Split")*($B$5:$B$2004&lt;=Dashboard!$C$54)*($B$5:$B$2004&gt;$B1040),$J$5:$J$2004,1)),1))</f>
        <v/>
      </c>
      <c r="X1040" s="79">
        <f t="shared" si="11"/>
        <v>0</v>
      </c>
      <c r="Y1040" s="79" t="str">
        <f t="array" ref="Y1040">IF($B1040="","",IF(INDEX('Your Portfolio Holdings'!$BW$7:$BW$156,match($D1040,'Your Portfolio Holdings'!$B$7:$B$156,0),0)&gt;0,PRODUCT(IF(($D$5:$D$2004=$D1040)*($C$5:$C$2004="Split")*($B$5:$B$2004&lt;=Dashboard!$C$55)*($B$5:$B$2004&gt;$B1040),$J$5:$J$2004,1)),1))</f>
        <v/>
      </c>
      <c r="Z1040" s="79">
        <f t="shared" si="12"/>
        <v>0</v>
      </c>
      <c r="AA1040" s="79" t="str">
        <f>IF($B1039="","",IF(AND($B1040&gt;Dashboard!$C$54,$B1040&lt;=Dashboard!$C$55,OR($C1040="Buy",$C1040="Sell",$C1040="Dividend",$C1040="Return of capital")),MAX(AA$5:AA1039)+1,0))</f>
        <v/>
      </c>
      <c r="AB1040" s="79" t="str">
        <f>if($B1040="","",if($L1040=Dashboard!$C$3,"n/a","Currency:"&amp;$L1040&amp;Dashboard!$C$3))</f>
        <v/>
      </c>
      <c r="AC1040" s="88" t="str">
        <f t="shared" si="13"/>
        <v/>
      </c>
      <c r="AD1040" s="89">
        <f t="shared" si="14"/>
        <v>0</v>
      </c>
      <c r="AE1040" s="90">
        <f t="shared" si="15"/>
        <v>0</v>
      </c>
    </row>
    <row r="1041">
      <c r="A1041" s="1"/>
      <c r="B1041" s="456"/>
      <c r="C1041" s="457"/>
      <c r="D1041" s="457"/>
      <c r="E1041" s="457"/>
      <c r="F1041" s="458"/>
      <c r="G1041" s="44">
        <f t="shared" si="1"/>
        <v>0</v>
      </c>
      <c r="H1041" s="459"/>
      <c r="I1041" s="460"/>
      <c r="J1041" s="95"/>
      <c r="K1041" s="1"/>
      <c r="L1041" s="50" t="str">
        <f t="array" ref="L1041">if($B1041="","",index(Setup!$C$52:$C$201,match($D1041,Setup!$B$52:$B$201,0),0))</f>
        <v/>
      </c>
      <c r="M1041" s="52" t="str">
        <f t="shared" si="2"/>
        <v/>
      </c>
      <c r="N1041" s="58">
        <f t="shared" si="3"/>
        <v>0</v>
      </c>
      <c r="O1041" s="64" t="str">
        <f t="shared" si="4"/>
        <v/>
      </c>
      <c r="P1041" s="64">
        <f t="shared" si="5"/>
        <v>0</v>
      </c>
      <c r="Q1041" s="64">
        <f t="shared" si="6"/>
        <v>0</v>
      </c>
      <c r="R1041" s="68">
        <f t="shared" si="7"/>
        <v>0</v>
      </c>
      <c r="S1041" s="68">
        <f t="shared" si="8"/>
        <v>0</v>
      </c>
      <c r="T1041" s="71" t="str">
        <f t="shared" si="9"/>
        <v/>
      </c>
      <c r="U1041" s="79" t="str">
        <f t="array" ref="U1041">IF($B1041="","",IF(INDEX('Your Portfolio Holdings'!$BW$7:$BW$156,match($D1041,'Your Portfolio Holdings'!$B$7:$B$156,0),0)&gt;0,PRODUCT(IF(($D$5:$D$2004=$D1041)*($C$5:$C$2004="Split")*($B$5:$B$2004&lt;=Dashboard!$C$2)*($B$5:$B$2004&gt;$B1041),$J$5:$J$2004,1)),1))</f>
        <v/>
      </c>
      <c r="V1041" s="79">
        <f t="shared" si="10"/>
        <v>0</v>
      </c>
      <c r="W1041" s="79" t="str">
        <f t="array" ref="W1041">IF($B1041="","",IF(INDEX('Your Portfolio Holdings'!$BW$7:$BW$156,match($D1041,'Your Portfolio Holdings'!$B$7:$B$156,0),0)&gt;0,PRODUCT(IF(($D$5:$D$2004=$D1041)*($C$5:$C$2004="Split")*($B$5:$B$2004&lt;=Dashboard!$C$54)*($B$5:$B$2004&gt;$B1041),$J$5:$J$2004,1)),1))</f>
        <v/>
      </c>
      <c r="X1041" s="79">
        <f t="shared" si="11"/>
        <v>0</v>
      </c>
      <c r="Y1041" s="79" t="str">
        <f t="array" ref="Y1041">IF($B1041="","",IF(INDEX('Your Portfolio Holdings'!$BW$7:$BW$156,match($D1041,'Your Portfolio Holdings'!$B$7:$B$156,0),0)&gt;0,PRODUCT(IF(($D$5:$D$2004=$D1041)*($C$5:$C$2004="Split")*($B$5:$B$2004&lt;=Dashboard!$C$55)*($B$5:$B$2004&gt;$B1041),$J$5:$J$2004,1)),1))</f>
        <v/>
      </c>
      <c r="Z1041" s="79">
        <f t="shared" si="12"/>
        <v>0</v>
      </c>
      <c r="AA1041" s="79" t="str">
        <f>IF($B1040="","",IF(AND($B1041&gt;Dashboard!$C$54,$B1041&lt;=Dashboard!$C$55,OR($C1041="Buy",$C1041="Sell",$C1041="Dividend",$C1041="Return of capital")),MAX(AA$5:AA1040)+1,0))</f>
        <v/>
      </c>
      <c r="AB1041" s="79" t="str">
        <f>if($B1041="","",if($L1041=Dashboard!$C$3,"n/a","Currency:"&amp;$L1041&amp;Dashboard!$C$3))</f>
        <v/>
      </c>
      <c r="AC1041" s="88" t="str">
        <f t="shared" si="13"/>
        <v/>
      </c>
      <c r="AD1041" s="89">
        <f t="shared" si="14"/>
        <v>0</v>
      </c>
      <c r="AE1041" s="90">
        <f t="shared" si="15"/>
        <v>0</v>
      </c>
    </row>
    <row r="1042">
      <c r="A1042" s="1"/>
      <c r="B1042" s="456"/>
      <c r="C1042" s="457"/>
      <c r="D1042" s="457"/>
      <c r="E1042" s="457"/>
      <c r="F1042" s="458"/>
      <c r="G1042" s="44">
        <f t="shared" si="1"/>
        <v>0</v>
      </c>
      <c r="H1042" s="459"/>
      <c r="I1042" s="460"/>
      <c r="J1042" s="95"/>
      <c r="K1042" s="1"/>
      <c r="L1042" s="50" t="str">
        <f t="array" ref="L1042">if($B1042="","",index(Setup!$C$52:$C$201,match($D1042,Setup!$B$52:$B$201,0),0))</f>
        <v/>
      </c>
      <c r="M1042" s="52" t="str">
        <f t="shared" si="2"/>
        <v/>
      </c>
      <c r="N1042" s="58">
        <f t="shared" si="3"/>
        <v>0</v>
      </c>
      <c r="O1042" s="64" t="str">
        <f t="shared" si="4"/>
        <v/>
      </c>
      <c r="P1042" s="64">
        <f t="shared" si="5"/>
        <v>0</v>
      </c>
      <c r="Q1042" s="64">
        <f t="shared" si="6"/>
        <v>0</v>
      </c>
      <c r="R1042" s="68">
        <f t="shared" si="7"/>
        <v>0</v>
      </c>
      <c r="S1042" s="68">
        <f t="shared" si="8"/>
        <v>0</v>
      </c>
      <c r="T1042" s="71" t="str">
        <f t="shared" si="9"/>
        <v/>
      </c>
      <c r="U1042" s="79" t="str">
        <f t="array" ref="U1042">IF($B1042="","",IF(INDEX('Your Portfolio Holdings'!$BW$7:$BW$156,match($D1042,'Your Portfolio Holdings'!$B$7:$B$156,0),0)&gt;0,PRODUCT(IF(($D$5:$D$2004=$D1042)*($C$5:$C$2004="Split")*($B$5:$B$2004&lt;=Dashboard!$C$2)*($B$5:$B$2004&gt;$B1042),$J$5:$J$2004,1)),1))</f>
        <v/>
      </c>
      <c r="V1042" s="79">
        <f t="shared" si="10"/>
        <v>0</v>
      </c>
      <c r="W1042" s="79" t="str">
        <f t="array" ref="W1042">IF($B1042="","",IF(INDEX('Your Portfolio Holdings'!$BW$7:$BW$156,match($D1042,'Your Portfolio Holdings'!$B$7:$B$156,0),0)&gt;0,PRODUCT(IF(($D$5:$D$2004=$D1042)*($C$5:$C$2004="Split")*($B$5:$B$2004&lt;=Dashboard!$C$54)*($B$5:$B$2004&gt;$B1042),$J$5:$J$2004,1)),1))</f>
        <v/>
      </c>
      <c r="X1042" s="79">
        <f t="shared" si="11"/>
        <v>0</v>
      </c>
      <c r="Y1042" s="79" t="str">
        <f t="array" ref="Y1042">IF($B1042="","",IF(INDEX('Your Portfolio Holdings'!$BW$7:$BW$156,match($D1042,'Your Portfolio Holdings'!$B$7:$B$156,0),0)&gt;0,PRODUCT(IF(($D$5:$D$2004=$D1042)*($C$5:$C$2004="Split")*($B$5:$B$2004&lt;=Dashboard!$C$55)*($B$5:$B$2004&gt;$B1042),$J$5:$J$2004,1)),1))</f>
        <v/>
      </c>
      <c r="Z1042" s="79">
        <f t="shared" si="12"/>
        <v>0</v>
      </c>
      <c r="AA1042" s="79" t="str">
        <f>IF($B1041="","",IF(AND($B1042&gt;Dashboard!$C$54,$B1042&lt;=Dashboard!$C$55,OR($C1042="Buy",$C1042="Sell",$C1042="Dividend",$C1042="Return of capital")),MAX(AA$5:AA1041)+1,0))</f>
        <v/>
      </c>
      <c r="AB1042" s="79" t="str">
        <f>if($B1042="","",if($L1042=Dashboard!$C$3,"n/a","Currency:"&amp;$L1042&amp;Dashboard!$C$3))</f>
        <v/>
      </c>
      <c r="AC1042" s="88" t="str">
        <f t="shared" si="13"/>
        <v/>
      </c>
      <c r="AD1042" s="89">
        <f t="shared" si="14"/>
        <v>0</v>
      </c>
      <c r="AE1042" s="90">
        <f t="shared" si="15"/>
        <v>0</v>
      </c>
    </row>
    <row r="1043">
      <c r="A1043" s="1"/>
      <c r="B1043" s="456"/>
      <c r="C1043" s="457"/>
      <c r="D1043" s="457"/>
      <c r="E1043" s="457"/>
      <c r="F1043" s="458"/>
      <c r="G1043" s="44">
        <f t="shared" si="1"/>
        <v>0</v>
      </c>
      <c r="H1043" s="459"/>
      <c r="I1043" s="460"/>
      <c r="J1043" s="95"/>
      <c r="K1043" s="1"/>
      <c r="L1043" s="50" t="str">
        <f t="array" ref="L1043">if($B1043="","",index(Setup!$C$52:$C$201,match($D1043,Setup!$B$52:$B$201,0),0))</f>
        <v/>
      </c>
      <c r="M1043" s="52" t="str">
        <f t="shared" si="2"/>
        <v/>
      </c>
      <c r="N1043" s="58">
        <f t="shared" si="3"/>
        <v>0</v>
      </c>
      <c r="O1043" s="64" t="str">
        <f t="shared" si="4"/>
        <v/>
      </c>
      <c r="P1043" s="64">
        <f t="shared" si="5"/>
        <v>0</v>
      </c>
      <c r="Q1043" s="64">
        <f t="shared" si="6"/>
        <v>0</v>
      </c>
      <c r="R1043" s="68">
        <f t="shared" si="7"/>
        <v>0</v>
      </c>
      <c r="S1043" s="68">
        <f t="shared" si="8"/>
        <v>0</v>
      </c>
      <c r="T1043" s="71" t="str">
        <f t="shared" si="9"/>
        <v/>
      </c>
      <c r="U1043" s="79" t="str">
        <f t="array" ref="U1043">IF($B1043="","",IF(INDEX('Your Portfolio Holdings'!$BW$7:$BW$156,match($D1043,'Your Portfolio Holdings'!$B$7:$B$156,0),0)&gt;0,PRODUCT(IF(($D$5:$D$2004=$D1043)*($C$5:$C$2004="Split")*($B$5:$B$2004&lt;=Dashboard!$C$2)*($B$5:$B$2004&gt;$B1043),$J$5:$J$2004,1)),1))</f>
        <v/>
      </c>
      <c r="V1043" s="79">
        <f t="shared" si="10"/>
        <v>0</v>
      </c>
      <c r="W1043" s="79" t="str">
        <f t="array" ref="W1043">IF($B1043="","",IF(INDEX('Your Portfolio Holdings'!$BW$7:$BW$156,match($D1043,'Your Portfolio Holdings'!$B$7:$B$156,0),0)&gt;0,PRODUCT(IF(($D$5:$D$2004=$D1043)*($C$5:$C$2004="Split")*($B$5:$B$2004&lt;=Dashboard!$C$54)*($B$5:$B$2004&gt;$B1043),$J$5:$J$2004,1)),1))</f>
        <v/>
      </c>
      <c r="X1043" s="79">
        <f t="shared" si="11"/>
        <v>0</v>
      </c>
      <c r="Y1043" s="79" t="str">
        <f t="array" ref="Y1043">IF($B1043="","",IF(INDEX('Your Portfolio Holdings'!$BW$7:$BW$156,match($D1043,'Your Portfolio Holdings'!$B$7:$B$156,0),0)&gt;0,PRODUCT(IF(($D$5:$D$2004=$D1043)*($C$5:$C$2004="Split")*($B$5:$B$2004&lt;=Dashboard!$C$55)*($B$5:$B$2004&gt;$B1043),$J$5:$J$2004,1)),1))</f>
        <v/>
      </c>
      <c r="Z1043" s="79">
        <f t="shared" si="12"/>
        <v>0</v>
      </c>
      <c r="AA1043" s="79" t="str">
        <f>IF($B1042="","",IF(AND($B1043&gt;Dashboard!$C$54,$B1043&lt;=Dashboard!$C$55,OR($C1043="Buy",$C1043="Sell",$C1043="Dividend",$C1043="Return of capital")),MAX(AA$5:AA1042)+1,0))</f>
        <v/>
      </c>
      <c r="AB1043" s="79" t="str">
        <f>if($B1043="","",if($L1043=Dashboard!$C$3,"n/a","Currency:"&amp;$L1043&amp;Dashboard!$C$3))</f>
        <v/>
      </c>
      <c r="AC1043" s="88" t="str">
        <f t="shared" si="13"/>
        <v/>
      </c>
      <c r="AD1043" s="89">
        <f t="shared" si="14"/>
        <v>0</v>
      </c>
      <c r="AE1043" s="90">
        <f t="shared" si="15"/>
        <v>0</v>
      </c>
    </row>
    <row r="1044">
      <c r="A1044" s="1"/>
      <c r="B1044" s="456"/>
      <c r="C1044" s="457"/>
      <c r="D1044" s="457"/>
      <c r="E1044" s="457"/>
      <c r="F1044" s="458"/>
      <c r="G1044" s="44">
        <f t="shared" si="1"/>
        <v>0</v>
      </c>
      <c r="H1044" s="459"/>
      <c r="I1044" s="460"/>
      <c r="J1044" s="95"/>
      <c r="K1044" s="1"/>
      <c r="L1044" s="50" t="str">
        <f t="array" ref="L1044">if($B1044="","",index(Setup!$C$52:$C$201,match($D1044,Setup!$B$52:$B$201,0),0))</f>
        <v/>
      </c>
      <c r="M1044" s="52" t="str">
        <f t="shared" si="2"/>
        <v/>
      </c>
      <c r="N1044" s="58">
        <f t="shared" si="3"/>
        <v>0</v>
      </c>
      <c r="O1044" s="64" t="str">
        <f t="shared" si="4"/>
        <v/>
      </c>
      <c r="P1044" s="64">
        <f t="shared" si="5"/>
        <v>0</v>
      </c>
      <c r="Q1044" s="64">
        <f t="shared" si="6"/>
        <v>0</v>
      </c>
      <c r="R1044" s="68">
        <f t="shared" si="7"/>
        <v>0</v>
      </c>
      <c r="S1044" s="68">
        <f t="shared" si="8"/>
        <v>0</v>
      </c>
      <c r="T1044" s="71" t="str">
        <f t="shared" si="9"/>
        <v/>
      </c>
      <c r="U1044" s="79" t="str">
        <f t="array" ref="U1044">IF($B1044="","",IF(INDEX('Your Portfolio Holdings'!$BW$7:$BW$156,match($D1044,'Your Portfolio Holdings'!$B$7:$B$156,0),0)&gt;0,PRODUCT(IF(($D$5:$D$2004=$D1044)*($C$5:$C$2004="Split")*($B$5:$B$2004&lt;=Dashboard!$C$2)*($B$5:$B$2004&gt;$B1044),$J$5:$J$2004,1)),1))</f>
        <v/>
      </c>
      <c r="V1044" s="79">
        <f t="shared" si="10"/>
        <v>0</v>
      </c>
      <c r="W1044" s="79" t="str">
        <f t="array" ref="W1044">IF($B1044="","",IF(INDEX('Your Portfolio Holdings'!$BW$7:$BW$156,match($D1044,'Your Portfolio Holdings'!$B$7:$B$156,0),0)&gt;0,PRODUCT(IF(($D$5:$D$2004=$D1044)*($C$5:$C$2004="Split")*($B$5:$B$2004&lt;=Dashboard!$C$54)*($B$5:$B$2004&gt;$B1044),$J$5:$J$2004,1)),1))</f>
        <v/>
      </c>
      <c r="X1044" s="79">
        <f t="shared" si="11"/>
        <v>0</v>
      </c>
      <c r="Y1044" s="79" t="str">
        <f t="array" ref="Y1044">IF($B1044="","",IF(INDEX('Your Portfolio Holdings'!$BW$7:$BW$156,match($D1044,'Your Portfolio Holdings'!$B$7:$B$156,0),0)&gt;0,PRODUCT(IF(($D$5:$D$2004=$D1044)*($C$5:$C$2004="Split")*($B$5:$B$2004&lt;=Dashboard!$C$55)*($B$5:$B$2004&gt;$B1044),$J$5:$J$2004,1)),1))</f>
        <v/>
      </c>
      <c r="Z1044" s="79">
        <f t="shared" si="12"/>
        <v>0</v>
      </c>
      <c r="AA1044" s="79" t="str">
        <f>IF($B1043="","",IF(AND($B1044&gt;Dashboard!$C$54,$B1044&lt;=Dashboard!$C$55,OR($C1044="Buy",$C1044="Sell",$C1044="Dividend",$C1044="Return of capital")),MAX(AA$5:AA1043)+1,0))</f>
        <v/>
      </c>
      <c r="AB1044" s="79" t="str">
        <f>if($B1044="","",if($L1044=Dashboard!$C$3,"n/a","Currency:"&amp;$L1044&amp;Dashboard!$C$3))</f>
        <v/>
      </c>
      <c r="AC1044" s="88" t="str">
        <f t="shared" si="13"/>
        <v/>
      </c>
      <c r="AD1044" s="89">
        <f t="shared" si="14"/>
        <v>0</v>
      </c>
      <c r="AE1044" s="90">
        <f t="shared" si="15"/>
        <v>0</v>
      </c>
    </row>
    <row r="1045">
      <c r="A1045" s="1"/>
      <c r="B1045" s="456"/>
      <c r="C1045" s="457"/>
      <c r="D1045" s="457"/>
      <c r="E1045" s="457"/>
      <c r="F1045" s="458"/>
      <c r="G1045" s="44">
        <f t="shared" si="1"/>
        <v>0</v>
      </c>
      <c r="H1045" s="459"/>
      <c r="I1045" s="460"/>
      <c r="J1045" s="95"/>
      <c r="K1045" s="1"/>
      <c r="L1045" s="50" t="str">
        <f t="array" ref="L1045">if($B1045="","",index(Setup!$C$52:$C$201,match($D1045,Setup!$B$52:$B$201,0),0))</f>
        <v/>
      </c>
      <c r="M1045" s="52" t="str">
        <f t="shared" si="2"/>
        <v/>
      </c>
      <c r="N1045" s="58">
        <f t="shared" si="3"/>
        <v>0</v>
      </c>
      <c r="O1045" s="64" t="str">
        <f t="shared" si="4"/>
        <v/>
      </c>
      <c r="P1045" s="64">
        <f t="shared" si="5"/>
        <v>0</v>
      </c>
      <c r="Q1045" s="64">
        <f t="shared" si="6"/>
        <v>0</v>
      </c>
      <c r="R1045" s="68">
        <f t="shared" si="7"/>
        <v>0</v>
      </c>
      <c r="S1045" s="68">
        <f t="shared" si="8"/>
        <v>0</v>
      </c>
      <c r="T1045" s="71" t="str">
        <f t="shared" si="9"/>
        <v/>
      </c>
      <c r="U1045" s="79" t="str">
        <f t="array" ref="U1045">IF($B1045="","",IF(INDEX('Your Portfolio Holdings'!$BW$7:$BW$156,match($D1045,'Your Portfolio Holdings'!$B$7:$B$156,0),0)&gt;0,PRODUCT(IF(($D$5:$D$2004=$D1045)*($C$5:$C$2004="Split")*($B$5:$B$2004&lt;=Dashboard!$C$2)*($B$5:$B$2004&gt;$B1045),$J$5:$J$2004,1)),1))</f>
        <v/>
      </c>
      <c r="V1045" s="79">
        <f t="shared" si="10"/>
        <v>0</v>
      </c>
      <c r="W1045" s="79" t="str">
        <f t="array" ref="W1045">IF($B1045="","",IF(INDEX('Your Portfolio Holdings'!$BW$7:$BW$156,match($D1045,'Your Portfolio Holdings'!$B$7:$B$156,0),0)&gt;0,PRODUCT(IF(($D$5:$D$2004=$D1045)*($C$5:$C$2004="Split")*($B$5:$B$2004&lt;=Dashboard!$C$54)*($B$5:$B$2004&gt;$B1045),$J$5:$J$2004,1)),1))</f>
        <v/>
      </c>
      <c r="X1045" s="79">
        <f t="shared" si="11"/>
        <v>0</v>
      </c>
      <c r="Y1045" s="79" t="str">
        <f t="array" ref="Y1045">IF($B1045="","",IF(INDEX('Your Portfolio Holdings'!$BW$7:$BW$156,match($D1045,'Your Portfolio Holdings'!$B$7:$B$156,0),0)&gt;0,PRODUCT(IF(($D$5:$D$2004=$D1045)*($C$5:$C$2004="Split")*($B$5:$B$2004&lt;=Dashboard!$C$55)*($B$5:$B$2004&gt;$B1045),$J$5:$J$2004,1)),1))</f>
        <v/>
      </c>
      <c r="Z1045" s="79">
        <f t="shared" si="12"/>
        <v>0</v>
      </c>
      <c r="AA1045" s="79" t="str">
        <f>IF($B1044="","",IF(AND($B1045&gt;Dashboard!$C$54,$B1045&lt;=Dashboard!$C$55,OR($C1045="Buy",$C1045="Sell",$C1045="Dividend",$C1045="Return of capital")),MAX(AA$5:AA1044)+1,0))</f>
        <v/>
      </c>
      <c r="AB1045" s="79" t="str">
        <f>if($B1045="","",if($L1045=Dashboard!$C$3,"n/a","Currency:"&amp;$L1045&amp;Dashboard!$C$3))</f>
        <v/>
      </c>
      <c r="AC1045" s="88" t="str">
        <f t="shared" si="13"/>
        <v/>
      </c>
      <c r="AD1045" s="89">
        <f t="shared" si="14"/>
        <v>0</v>
      </c>
      <c r="AE1045" s="90">
        <f t="shared" si="15"/>
        <v>0</v>
      </c>
    </row>
    <row r="1046">
      <c r="A1046" s="1"/>
      <c r="B1046" s="456"/>
      <c r="C1046" s="457"/>
      <c r="D1046" s="457"/>
      <c r="E1046" s="457"/>
      <c r="F1046" s="458"/>
      <c r="G1046" s="44">
        <f t="shared" si="1"/>
        <v>0</v>
      </c>
      <c r="H1046" s="459"/>
      <c r="I1046" s="460"/>
      <c r="J1046" s="95"/>
      <c r="K1046" s="1"/>
      <c r="L1046" s="50" t="str">
        <f t="array" ref="L1046">if($B1046="","",index(Setup!$C$52:$C$201,match($D1046,Setup!$B$52:$B$201,0),0))</f>
        <v/>
      </c>
      <c r="M1046" s="52" t="str">
        <f t="shared" si="2"/>
        <v/>
      </c>
      <c r="N1046" s="58">
        <f t="shared" si="3"/>
        <v>0</v>
      </c>
      <c r="O1046" s="64" t="str">
        <f t="shared" si="4"/>
        <v/>
      </c>
      <c r="P1046" s="64">
        <f t="shared" si="5"/>
        <v>0</v>
      </c>
      <c r="Q1046" s="64">
        <f t="shared" si="6"/>
        <v>0</v>
      </c>
      <c r="R1046" s="68">
        <f t="shared" si="7"/>
        <v>0</v>
      </c>
      <c r="S1046" s="68">
        <f t="shared" si="8"/>
        <v>0</v>
      </c>
      <c r="T1046" s="71" t="str">
        <f t="shared" si="9"/>
        <v/>
      </c>
      <c r="U1046" s="79" t="str">
        <f t="array" ref="U1046">IF($B1046="","",IF(INDEX('Your Portfolio Holdings'!$BW$7:$BW$156,match($D1046,'Your Portfolio Holdings'!$B$7:$B$156,0),0)&gt;0,PRODUCT(IF(($D$5:$D$2004=$D1046)*($C$5:$C$2004="Split")*($B$5:$B$2004&lt;=Dashboard!$C$2)*($B$5:$B$2004&gt;$B1046),$J$5:$J$2004,1)),1))</f>
        <v/>
      </c>
      <c r="V1046" s="79">
        <f t="shared" si="10"/>
        <v>0</v>
      </c>
      <c r="W1046" s="79" t="str">
        <f t="array" ref="W1046">IF($B1046="","",IF(INDEX('Your Portfolio Holdings'!$BW$7:$BW$156,match($D1046,'Your Portfolio Holdings'!$B$7:$B$156,0),0)&gt;0,PRODUCT(IF(($D$5:$D$2004=$D1046)*($C$5:$C$2004="Split")*($B$5:$B$2004&lt;=Dashboard!$C$54)*($B$5:$B$2004&gt;$B1046),$J$5:$J$2004,1)),1))</f>
        <v/>
      </c>
      <c r="X1046" s="79">
        <f t="shared" si="11"/>
        <v>0</v>
      </c>
      <c r="Y1046" s="79" t="str">
        <f t="array" ref="Y1046">IF($B1046="","",IF(INDEX('Your Portfolio Holdings'!$BW$7:$BW$156,match($D1046,'Your Portfolio Holdings'!$B$7:$B$156,0),0)&gt;0,PRODUCT(IF(($D$5:$D$2004=$D1046)*($C$5:$C$2004="Split")*($B$5:$B$2004&lt;=Dashboard!$C$55)*($B$5:$B$2004&gt;$B1046),$J$5:$J$2004,1)),1))</f>
        <v/>
      </c>
      <c r="Z1046" s="79">
        <f t="shared" si="12"/>
        <v>0</v>
      </c>
      <c r="AA1046" s="79" t="str">
        <f>IF($B1045="","",IF(AND($B1046&gt;Dashboard!$C$54,$B1046&lt;=Dashboard!$C$55,OR($C1046="Buy",$C1046="Sell",$C1046="Dividend",$C1046="Return of capital")),MAX(AA$5:AA1045)+1,0))</f>
        <v/>
      </c>
      <c r="AB1046" s="79" t="str">
        <f>if($B1046="","",if($L1046=Dashboard!$C$3,"n/a","Currency:"&amp;$L1046&amp;Dashboard!$C$3))</f>
        <v/>
      </c>
      <c r="AC1046" s="88" t="str">
        <f t="shared" si="13"/>
        <v/>
      </c>
      <c r="AD1046" s="89">
        <f t="shared" si="14"/>
        <v>0</v>
      </c>
      <c r="AE1046" s="90">
        <f t="shared" si="15"/>
        <v>0</v>
      </c>
    </row>
    <row r="1047">
      <c r="A1047" s="1"/>
      <c r="B1047" s="456"/>
      <c r="C1047" s="457"/>
      <c r="D1047" s="457"/>
      <c r="E1047" s="457"/>
      <c r="F1047" s="458"/>
      <c r="G1047" s="44">
        <f t="shared" si="1"/>
        <v>0</v>
      </c>
      <c r="H1047" s="459"/>
      <c r="I1047" s="460"/>
      <c r="J1047" s="95"/>
      <c r="K1047" s="1"/>
      <c r="L1047" s="50" t="str">
        <f t="array" ref="L1047">if($B1047="","",index(Setup!$C$52:$C$201,match($D1047,Setup!$B$52:$B$201,0),0))</f>
        <v/>
      </c>
      <c r="M1047" s="52" t="str">
        <f t="shared" si="2"/>
        <v/>
      </c>
      <c r="N1047" s="58">
        <f t="shared" si="3"/>
        <v>0</v>
      </c>
      <c r="O1047" s="64" t="str">
        <f t="shared" si="4"/>
        <v/>
      </c>
      <c r="P1047" s="64">
        <f t="shared" si="5"/>
        <v>0</v>
      </c>
      <c r="Q1047" s="64">
        <f t="shared" si="6"/>
        <v>0</v>
      </c>
      <c r="R1047" s="68">
        <f t="shared" si="7"/>
        <v>0</v>
      </c>
      <c r="S1047" s="68">
        <f t="shared" si="8"/>
        <v>0</v>
      </c>
      <c r="T1047" s="71" t="str">
        <f t="shared" si="9"/>
        <v/>
      </c>
      <c r="U1047" s="79" t="str">
        <f t="array" ref="U1047">IF($B1047="","",IF(INDEX('Your Portfolio Holdings'!$BW$7:$BW$156,match($D1047,'Your Portfolio Holdings'!$B$7:$B$156,0),0)&gt;0,PRODUCT(IF(($D$5:$D$2004=$D1047)*($C$5:$C$2004="Split")*($B$5:$B$2004&lt;=Dashboard!$C$2)*($B$5:$B$2004&gt;$B1047),$J$5:$J$2004,1)),1))</f>
        <v/>
      </c>
      <c r="V1047" s="79">
        <f t="shared" si="10"/>
        <v>0</v>
      </c>
      <c r="W1047" s="79" t="str">
        <f t="array" ref="W1047">IF($B1047="","",IF(INDEX('Your Portfolio Holdings'!$BW$7:$BW$156,match($D1047,'Your Portfolio Holdings'!$B$7:$B$156,0),0)&gt;0,PRODUCT(IF(($D$5:$D$2004=$D1047)*($C$5:$C$2004="Split")*($B$5:$B$2004&lt;=Dashboard!$C$54)*($B$5:$B$2004&gt;$B1047),$J$5:$J$2004,1)),1))</f>
        <v/>
      </c>
      <c r="X1047" s="79">
        <f t="shared" si="11"/>
        <v>0</v>
      </c>
      <c r="Y1047" s="79" t="str">
        <f t="array" ref="Y1047">IF($B1047="","",IF(INDEX('Your Portfolio Holdings'!$BW$7:$BW$156,match($D1047,'Your Portfolio Holdings'!$B$7:$B$156,0),0)&gt;0,PRODUCT(IF(($D$5:$D$2004=$D1047)*($C$5:$C$2004="Split")*($B$5:$B$2004&lt;=Dashboard!$C$55)*($B$5:$B$2004&gt;$B1047),$J$5:$J$2004,1)),1))</f>
        <v/>
      </c>
      <c r="Z1047" s="79">
        <f t="shared" si="12"/>
        <v>0</v>
      </c>
      <c r="AA1047" s="79" t="str">
        <f>IF($B1046="","",IF(AND($B1047&gt;Dashboard!$C$54,$B1047&lt;=Dashboard!$C$55,OR($C1047="Buy",$C1047="Sell",$C1047="Dividend",$C1047="Return of capital")),MAX(AA$5:AA1046)+1,0))</f>
        <v/>
      </c>
      <c r="AB1047" s="79" t="str">
        <f>if($B1047="","",if($L1047=Dashboard!$C$3,"n/a","Currency:"&amp;$L1047&amp;Dashboard!$C$3))</f>
        <v/>
      </c>
      <c r="AC1047" s="88" t="str">
        <f t="shared" si="13"/>
        <v/>
      </c>
      <c r="AD1047" s="89">
        <f t="shared" si="14"/>
        <v>0</v>
      </c>
      <c r="AE1047" s="90">
        <f t="shared" si="15"/>
        <v>0</v>
      </c>
    </row>
    <row r="1048">
      <c r="A1048" s="1"/>
      <c r="B1048" s="456"/>
      <c r="C1048" s="457"/>
      <c r="D1048" s="457"/>
      <c r="E1048" s="457"/>
      <c r="F1048" s="458"/>
      <c r="G1048" s="44">
        <f t="shared" si="1"/>
        <v>0</v>
      </c>
      <c r="H1048" s="459"/>
      <c r="I1048" s="460"/>
      <c r="J1048" s="95"/>
      <c r="K1048" s="1"/>
      <c r="L1048" s="50" t="str">
        <f t="array" ref="L1048">if($B1048="","",index(Setup!$C$52:$C$201,match($D1048,Setup!$B$52:$B$201,0),0))</f>
        <v/>
      </c>
      <c r="M1048" s="52" t="str">
        <f t="shared" si="2"/>
        <v/>
      </c>
      <c r="N1048" s="58">
        <f t="shared" si="3"/>
        <v>0</v>
      </c>
      <c r="O1048" s="64" t="str">
        <f t="shared" si="4"/>
        <v/>
      </c>
      <c r="P1048" s="64">
        <f t="shared" si="5"/>
        <v>0</v>
      </c>
      <c r="Q1048" s="64">
        <f t="shared" si="6"/>
        <v>0</v>
      </c>
      <c r="R1048" s="68">
        <f t="shared" si="7"/>
        <v>0</v>
      </c>
      <c r="S1048" s="68">
        <f t="shared" si="8"/>
        <v>0</v>
      </c>
      <c r="T1048" s="71" t="str">
        <f t="shared" si="9"/>
        <v/>
      </c>
      <c r="U1048" s="79" t="str">
        <f t="array" ref="U1048">IF($B1048="","",IF(INDEX('Your Portfolio Holdings'!$BW$7:$BW$156,match($D1048,'Your Portfolio Holdings'!$B$7:$B$156,0),0)&gt;0,PRODUCT(IF(($D$5:$D$2004=$D1048)*($C$5:$C$2004="Split")*($B$5:$B$2004&lt;=Dashboard!$C$2)*($B$5:$B$2004&gt;$B1048),$J$5:$J$2004,1)),1))</f>
        <v/>
      </c>
      <c r="V1048" s="79">
        <f t="shared" si="10"/>
        <v>0</v>
      </c>
      <c r="W1048" s="79" t="str">
        <f t="array" ref="W1048">IF($B1048="","",IF(INDEX('Your Portfolio Holdings'!$BW$7:$BW$156,match($D1048,'Your Portfolio Holdings'!$B$7:$B$156,0),0)&gt;0,PRODUCT(IF(($D$5:$D$2004=$D1048)*($C$5:$C$2004="Split")*($B$5:$B$2004&lt;=Dashboard!$C$54)*($B$5:$B$2004&gt;$B1048),$J$5:$J$2004,1)),1))</f>
        <v/>
      </c>
      <c r="X1048" s="79">
        <f t="shared" si="11"/>
        <v>0</v>
      </c>
      <c r="Y1048" s="79" t="str">
        <f t="array" ref="Y1048">IF($B1048="","",IF(INDEX('Your Portfolio Holdings'!$BW$7:$BW$156,match($D1048,'Your Portfolio Holdings'!$B$7:$B$156,0),0)&gt;0,PRODUCT(IF(($D$5:$D$2004=$D1048)*($C$5:$C$2004="Split")*($B$5:$B$2004&lt;=Dashboard!$C$55)*($B$5:$B$2004&gt;$B1048),$J$5:$J$2004,1)),1))</f>
        <v/>
      </c>
      <c r="Z1048" s="79">
        <f t="shared" si="12"/>
        <v>0</v>
      </c>
      <c r="AA1048" s="79" t="str">
        <f>IF($B1047="","",IF(AND($B1048&gt;Dashboard!$C$54,$B1048&lt;=Dashboard!$C$55,OR($C1048="Buy",$C1048="Sell",$C1048="Dividend",$C1048="Return of capital")),MAX(AA$5:AA1047)+1,0))</f>
        <v/>
      </c>
      <c r="AB1048" s="79" t="str">
        <f>if($B1048="","",if($L1048=Dashboard!$C$3,"n/a","Currency:"&amp;$L1048&amp;Dashboard!$C$3))</f>
        <v/>
      </c>
      <c r="AC1048" s="88" t="str">
        <f t="shared" si="13"/>
        <v/>
      </c>
      <c r="AD1048" s="89">
        <f t="shared" si="14"/>
        <v>0</v>
      </c>
      <c r="AE1048" s="90">
        <f t="shared" si="15"/>
        <v>0</v>
      </c>
    </row>
    <row r="1049">
      <c r="A1049" s="1"/>
      <c r="B1049" s="456"/>
      <c r="C1049" s="457"/>
      <c r="D1049" s="457"/>
      <c r="E1049" s="457"/>
      <c r="F1049" s="458"/>
      <c r="G1049" s="44">
        <f t="shared" si="1"/>
        <v>0</v>
      </c>
      <c r="H1049" s="459"/>
      <c r="I1049" s="460"/>
      <c r="J1049" s="95"/>
      <c r="K1049" s="1"/>
      <c r="L1049" s="50" t="str">
        <f t="array" ref="L1049">if($B1049="","",index(Setup!$C$52:$C$201,match($D1049,Setup!$B$52:$B$201,0),0))</f>
        <v/>
      </c>
      <c r="M1049" s="52" t="str">
        <f t="shared" si="2"/>
        <v/>
      </c>
      <c r="N1049" s="58">
        <f t="shared" si="3"/>
        <v>0</v>
      </c>
      <c r="O1049" s="64" t="str">
        <f t="shared" si="4"/>
        <v/>
      </c>
      <c r="P1049" s="64">
        <f t="shared" si="5"/>
        <v>0</v>
      </c>
      <c r="Q1049" s="64">
        <f t="shared" si="6"/>
        <v>0</v>
      </c>
      <c r="R1049" s="68">
        <f t="shared" si="7"/>
        <v>0</v>
      </c>
      <c r="S1049" s="68">
        <f t="shared" si="8"/>
        <v>0</v>
      </c>
      <c r="T1049" s="71" t="str">
        <f t="shared" si="9"/>
        <v/>
      </c>
      <c r="U1049" s="79" t="str">
        <f t="array" ref="U1049">IF($B1049="","",IF(INDEX('Your Portfolio Holdings'!$BW$7:$BW$156,match($D1049,'Your Portfolio Holdings'!$B$7:$B$156,0),0)&gt;0,PRODUCT(IF(($D$5:$D$2004=$D1049)*($C$5:$C$2004="Split")*($B$5:$B$2004&lt;=Dashboard!$C$2)*($B$5:$B$2004&gt;$B1049),$J$5:$J$2004,1)),1))</f>
        <v/>
      </c>
      <c r="V1049" s="79">
        <f t="shared" si="10"/>
        <v>0</v>
      </c>
      <c r="W1049" s="79" t="str">
        <f t="array" ref="W1049">IF($B1049="","",IF(INDEX('Your Portfolio Holdings'!$BW$7:$BW$156,match($D1049,'Your Portfolio Holdings'!$B$7:$B$156,0),0)&gt;0,PRODUCT(IF(($D$5:$D$2004=$D1049)*($C$5:$C$2004="Split")*($B$5:$B$2004&lt;=Dashboard!$C$54)*($B$5:$B$2004&gt;$B1049),$J$5:$J$2004,1)),1))</f>
        <v/>
      </c>
      <c r="X1049" s="79">
        <f t="shared" si="11"/>
        <v>0</v>
      </c>
      <c r="Y1049" s="79" t="str">
        <f t="array" ref="Y1049">IF($B1049="","",IF(INDEX('Your Portfolio Holdings'!$BW$7:$BW$156,match($D1049,'Your Portfolio Holdings'!$B$7:$B$156,0),0)&gt;0,PRODUCT(IF(($D$5:$D$2004=$D1049)*($C$5:$C$2004="Split")*($B$5:$B$2004&lt;=Dashboard!$C$55)*($B$5:$B$2004&gt;$B1049),$J$5:$J$2004,1)),1))</f>
        <v/>
      </c>
      <c r="Z1049" s="79">
        <f t="shared" si="12"/>
        <v>0</v>
      </c>
      <c r="AA1049" s="79" t="str">
        <f>IF($B1048="","",IF(AND($B1049&gt;Dashboard!$C$54,$B1049&lt;=Dashboard!$C$55,OR($C1049="Buy",$C1049="Sell",$C1049="Dividend",$C1049="Return of capital")),MAX(AA$5:AA1048)+1,0))</f>
        <v/>
      </c>
      <c r="AB1049" s="79" t="str">
        <f>if($B1049="","",if($L1049=Dashboard!$C$3,"n/a","Currency:"&amp;$L1049&amp;Dashboard!$C$3))</f>
        <v/>
      </c>
      <c r="AC1049" s="88" t="str">
        <f t="shared" si="13"/>
        <v/>
      </c>
      <c r="AD1049" s="89">
        <f t="shared" si="14"/>
        <v>0</v>
      </c>
      <c r="AE1049" s="90">
        <f t="shared" si="15"/>
        <v>0</v>
      </c>
    </row>
    <row r="1050">
      <c r="A1050" s="1"/>
      <c r="B1050" s="456"/>
      <c r="C1050" s="457"/>
      <c r="D1050" s="457"/>
      <c r="E1050" s="457"/>
      <c r="F1050" s="458"/>
      <c r="G1050" s="44">
        <f t="shared" si="1"/>
        <v>0</v>
      </c>
      <c r="H1050" s="459"/>
      <c r="I1050" s="460"/>
      <c r="J1050" s="95"/>
      <c r="K1050" s="1"/>
      <c r="L1050" s="50" t="str">
        <f t="array" ref="L1050">if($B1050="","",index(Setup!$C$52:$C$201,match($D1050,Setup!$B$52:$B$201,0),0))</f>
        <v/>
      </c>
      <c r="M1050" s="52" t="str">
        <f t="shared" si="2"/>
        <v/>
      </c>
      <c r="N1050" s="58">
        <f t="shared" si="3"/>
        <v>0</v>
      </c>
      <c r="O1050" s="64" t="str">
        <f t="shared" si="4"/>
        <v/>
      </c>
      <c r="P1050" s="64">
        <f t="shared" si="5"/>
        <v>0</v>
      </c>
      <c r="Q1050" s="64">
        <f t="shared" si="6"/>
        <v>0</v>
      </c>
      <c r="R1050" s="68">
        <f t="shared" si="7"/>
        <v>0</v>
      </c>
      <c r="S1050" s="68">
        <f t="shared" si="8"/>
        <v>0</v>
      </c>
      <c r="T1050" s="71" t="str">
        <f t="shared" si="9"/>
        <v/>
      </c>
      <c r="U1050" s="79" t="str">
        <f t="array" ref="U1050">IF($B1050="","",IF(INDEX('Your Portfolio Holdings'!$BW$7:$BW$156,match($D1050,'Your Portfolio Holdings'!$B$7:$B$156,0),0)&gt;0,PRODUCT(IF(($D$5:$D$2004=$D1050)*($C$5:$C$2004="Split")*($B$5:$B$2004&lt;=Dashboard!$C$2)*($B$5:$B$2004&gt;$B1050),$J$5:$J$2004,1)),1))</f>
        <v/>
      </c>
      <c r="V1050" s="79">
        <f t="shared" si="10"/>
        <v>0</v>
      </c>
      <c r="W1050" s="79" t="str">
        <f t="array" ref="W1050">IF($B1050="","",IF(INDEX('Your Portfolio Holdings'!$BW$7:$BW$156,match($D1050,'Your Portfolio Holdings'!$B$7:$B$156,0),0)&gt;0,PRODUCT(IF(($D$5:$D$2004=$D1050)*($C$5:$C$2004="Split")*($B$5:$B$2004&lt;=Dashboard!$C$54)*($B$5:$B$2004&gt;$B1050),$J$5:$J$2004,1)),1))</f>
        <v/>
      </c>
      <c r="X1050" s="79">
        <f t="shared" si="11"/>
        <v>0</v>
      </c>
      <c r="Y1050" s="79" t="str">
        <f t="array" ref="Y1050">IF($B1050="","",IF(INDEX('Your Portfolio Holdings'!$BW$7:$BW$156,match($D1050,'Your Portfolio Holdings'!$B$7:$B$156,0),0)&gt;0,PRODUCT(IF(($D$5:$D$2004=$D1050)*($C$5:$C$2004="Split")*($B$5:$B$2004&lt;=Dashboard!$C$55)*($B$5:$B$2004&gt;$B1050),$J$5:$J$2004,1)),1))</f>
        <v/>
      </c>
      <c r="Z1050" s="79">
        <f t="shared" si="12"/>
        <v>0</v>
      </c>
      <c r="AA1050" s="79" t="str">
        <f>IF($B1049="","",IF(AND($B1050&gt;Dashboard!$C$54,$B1050&lt;=Dashboard!$C$55,OR($C1050="Buy",$C1050="Sell",$C1050="Dividend",$C1050="Return of capital")),MAX(AA$5:AA1049)+1,0))</f>
        <v/>
      </c>
      <c r="AB1050" s="79" t="str">
        <f>if($B1050="","",if($L1050=Dashboard!$C$3,"n/a","Currency:"&amp;$L1050&amp;Dashboard!$C$3))</f>
        <v/>
      </c>
      <c r="AC1050" s="88" t="str">
        <f t="shared" si="13"/>
        <v/>
      </c>
      <c r="AD1050" s="89">
        <f t="shared" si="14"/>
        <v>0</v>
      </c>
      <c r="AE1050" s="90">
        <f t="shared" si="15"/>
        <v>0</v>
      </c>
    </row>
    <row r="1051">
      <c r="A1051" s="1"/>
      <c r="B1051" s="456"/>
      <c r="C1051" s="457"/>
      <c r="D1051" s="457"/>
      <c r="E1051" s="457"/>
      <c r="F1051" s="458"/>
      <c r="G1051" s="44">
        <f t="shared" si="1"/>
        <v>0</v>
      </c>
      <c r="H1051" s="459"/>
      <c r="I1051" s="460"/>
      <c r="J1051" s="95"/>
      <c r="K1051" s="1"/>
      <c r="L1051" s="50" t="str">
        <f t="array" ref="L1051">if($B1051="","",index(Setup!$C$52:$C$201,match($D1051,Setup!$B$52:$B$201,0),0))</f>
        <v/>
      </c>
      <c r="M1051" s="52" t="str">
        <f t="shared" si="2"/>
        <v/>
      </c>
      <c r="N1051" s="58">
        <f t="shared" si="3"/>
        <v>0</v>
      </c>
      <c r="O1051" s="64" t="str">
        <f t="shared" si="4"/>
        <v/>
      </c>
      <c r="P1051" s="64">
        <f t="shared" si="5"/>
        <v>0</v>
      </c>
      <c r="Q1051" s="64">
        <f t="shared" si="6"/>
        <v>0</v>
      </c>
      <c r="R1051" s="68">
        <f t="shared" si="7"/>
        <v>0</v>
      </c>
      <c r="S1051" s="68">
        <f t="shared" si="8"/>
        <v>0</v>
      </c>
      <c r="T1051" s="71" t="str">
        <f t="shared" si="9"/>
        <v/>
      </c>
      <c r="U1051" s="79" t="str">
        <f t="array" ref="U1051">IF($B1051="","",IF(INDEX('Your Portfolio Holdings'!$BW$7:$BW$156,match($D1051,'Your Portfolio Holdings'!$B$7:$B$156,0),0)&gt;0,PRODUCT(IF(($D$5:$D$2004=$D1051)*($C$5:$C$2004="Split")*($B$5:$B$2004&lt;=Dashboard!$C$2)*($B$5:$B$2004&gt;$B1051),$J$5:$J$2004,1)),1))</f>
        <v/>
      </c>
      <c r="V1051" s="79">
        <f t="shared" si="10"/>
        <v>0</v>
      </c>
      <c r="W1051" s="79" t="str">
        <f t="array" ref="W1051">IF($B1051="","",IF(INDEX('Your Portfolio Holdings'!$BW$7:$BW$156,match($D1051,'Your Portfolio Holdings'!$B$7:$B$156,0),0)&gt;0,PRODUCT(IF(($D$5:$D$2004=$D1051)*($C$5:$C$2004="Split")*($B$5:$B$2004&lt;=Dashboard!$C$54)*($B$5:$B$2004&gt;$B1051),$J$5:$J$2004,1)),1))</f>
        <v/>
      </c>
      <c r="X1051" s="79">
        <f t="shared" si="11"/>
        <v>0</v>
      </c>
      <c r="Y1051" s="79" t="str">
        <f t="array" ref="Y1051">IF($B1051="","",IF(INDEX('Your Portfolio Holdings'!$BW$7:$BW$156,match($D1051,'Your Portfolio Holdings'!$B$7:$B$156,0),0)&gt;0,PRODUCT(IF(($D$5:$D$2004=$D1051)*($C$5:$C$2004="Split")*($B$5:$B$2004&lt;=Dashboard!$C$55)*($B$5:$B$2004&gt;$B1051),$J$5:$J$2004,1)),1))</f>
        <v/>
      </c>
      <c r="Z1051" s="79">
        <f t="shared" si="12"/>
        <v>0</v>
      </c>
      <c r="AA1051" s="79" t="str">
        <f>IF($B1050="","",IF(AND($B1051&gt;Dashboard!$C$54,$B1051&lt;=Dashboard!$C$55,OR($C1051="Buy",$C1051="Sell",$C1051="Dividend",$C1051="Return of capital")),MAX(AA$5:AA1050)+1,0))</f>
        <v/>
      </c>
      <c r="AB1051" s="79" t="str">
        <f>if($B1051="","",if($L1051=Dashboard!$C$3,"n/a","Currency:"&amp;$L1051&amp;Dashboard!$C$3))</f>
        <v/>
      </c>
      <c r="AC1051" s="88" t="str">
        <f t="shared" si="13"/>
        <v/>
      </c>
      <c r="AD1051" s="89">
        <f t="shared" si="14"/>
        <v>0</v>
      </c>
      <c r="AE1051" s="90">
        <f t="shared" si="15"/>
        <v>0</v>
      </c>
    </row>
    <row r="1052">
      <c r="A1052" s="1"/>
      <c r="B1052" s="456"/>
      <c r="C1052" s="457"/>
      <c r="D1052" s="457"/>
      <c r="E1052" s="457"/>
      <c r="F1052" s="458"/>
      <c r="G1052" s="44">
        <f t="shared" si="1"/>
        <v>0</v>
      </c>
      <c r="H1052" s="459"/>
      <c r="I1052" s="460"/>
      <c r="J1052" s="95"/>
      <c r="K1052" s="1"/>
      <c r="L1052" s="50" t="str">
        <f t="array" ref="L1052">if($B1052="","",index(Setup!$C$52:$C$201,match($D1052,Setup!$B$52:$B$201,0),0))</f>
        <v/>
      </c>
      <c r="M1052" s="52" t="str">
        <f t="shared" si="2"/>
        <v/>
      </c>
      <c r="N1052" s="58">
        <f t="shared" si="3"/>
        <v>0</v>
      </c>
      <c r="O1052" s="64" t="str">
        <f t="shared" si="4"/>
        <v/>
      </c>
      <c r="P1052" s="64">
        <f t="shared" si="5"/>
        <v>0</v>
      </c>
      <c r="Q1052" s="64">
        <f t="shared" si="6"/>
        <v>0</v>
      </c>
      <c r="R1052" s="68">
        <f t="shared" si="7"/>
        <v>0</v>
      </c>
      <c r="S1052" s="68">
        <f t="shared" si="8"/>
        <v>0</v>
      </c>
      <c r="T1052" s="71" t="str">
        <f t="shared" si="9"/>
        <v/>
      </c>
      <c r="U1052" s="79" t="str">
        <f t="array" ref="U1052">IF($B1052="","",IF(INDEX('Your Portfolio Holdings'!$BW$7:$BW$156,match($D1052,'Your Portfolio Holdings'!$B$7:$B$156,0),0)&gt;0,PRODUCT(IF(($D$5:$D$2004=$D1052)*($C$5:$C$2004="Split")*($B$5:$B$2004&lt;=Dashboard!$C$2)*($B$5:$B$2004&gt;$B1052),$J$5:$J$2004,1)),1))</f>
        <v/>
      </c>
      <c r="V1052" s="79">
        <f t="shared" si="10"/>
        <v>0</v>
      </c>
      <c r="W1052" s="79" t="str">
        <f t="array" ref="W1052">IF($B1052="","",IF(INDEX('Your Portfolio Holdings'!$BW$7:$BW$156,match($D1052,'Your Portfolio Holdings'!$B$7:$B$156,0),0)&gt;0,PRODUCT(IF(($D$5:$D$2004=$D1052)*($C$5:$C$2004="Split")*($B$5:$B$2004&lt;=Dashboard!$C$54)*($B$5:$B$2004&gt;$B1052),$J$5:$J$2004,1)),1))</f>
        <v/>
      </c>
      <c r="X1052" s="79">
        <f t="shared" si="11"/>
        <v>0</v>
      </c>
      <c r="Y1052" s="79" t="str">
        <f t="array" ref="Y1052">IF($B1052="","",IF(INDEX('Your Portfolio Holdings'!$BW$7:$BW$156,match($D1052,'Your Portfolio Holdings'!$B$7:$B$156,0),0)&gt;0,PRODUCT(IF(($D$5:$D$2004=$D1052)*($C$5:$C$2004="Split")*($B$5:$B$2004&lt;=Dashboard!$C$55)*($B$5:$B$2004&gt;$B1052),$J$5:$J$2004,1)),1))</f>
        <v/>
      </c>
      <c r="Z1052" s="79">
        <f t="shared" si="12"/>
        <v>0</v>
      </c>
      <c r="AA1052" s="79" t="str">
        <f>IF($B1051="","",IF(AND($B1052&gt;Dashboard!$C$54,$B1052&lt;=Dashboard!$C$55,OR($C1052="Buy",$C1052="Sell",$C1052="Dividend",$C1052="Return of capital")),MAX(AA$5:AA1051)+1,0))</f>
        <v/>
      </c>
      <c r="AB1052" s="79" t="str">
        <f>if($B1052="","",if($L1052=Dashboard!$C$3,"n/a","Currency:"&amp;$L1052&amp;Dashboard!$C$3))</f>
        <v/>
      </c>
      <c r="AC1052" s="88" t="str">
        <f t="shared" si="13"/>
        <v/>
      </c>
      <c r="AD1052" s="89">
        <f t="shared" si="14"/>
        <v>0</v>
      </c>
      <c r="AE1052" s="90">
        <f t="shared" si="15"/>
        <v>0</v>
      </c>
    </row>
    <row r="1053">
      <c r="A1053" s="1"/>
      <c r="B1053" s="456"/>
      <c r="C1053" s="457"/>
      <c r="D1053" s="457"/>
      <c r="E1053" s="457"/>
      <c r="F1053" s="458"/>
      <c r="G1053" s="44">
        <f t="shared" si="1"/>
        <v>0</v>
      </c>
      <c r="H1053" s="459"/>
      <c r="I1053" s="460"/>
      <c r="J1053" s="95"/>
      <c r="K1053" s="1"/>
      <c r="L1053" s="50" t="str">
        <f t="array" ref="L1053">if($B1053="","",index(Setup!$C$52:$C$201,match($D1053,Setup!$B$52:$B$201,0),0))</f>
        <v/>
      </c>
      <c r="M1053" s="52" t="str">
        <f t="shared" si="2"/>
        <v/>
      </c>
      <c r="N1053" s="58">
        <f t="shared" si="3"/>
        <v>0</v>
      </c>
      <c r="O1053" s="64" t="str">
        <f t="shared" si="4"/>
        <v/>
      </c>
      <c r="P1053" s="64">
        <f t="shared" si="5"/>
        <v>0</v>
      </c>
      <c r="Q1053" s="64">
        <f t="shared" si="6"/>
        <v>0</v>
      </c>
      <c r="R1053" s="68">
        <f t="shared" si="7"/>
        <v>0</v>
      </c>
      <c r="S1053" s="68">
        <f t="shared" si="8"/>
        <v>0</v>
      </c>
      <c r="T1053" s="71" t="str">
        <f t="shared" si="9"/>
        <v/>
      </c>
      <c r="U1053" s="79" t="str">
        <f t="array" ref="U1053">IF($B1053="","",IF(INDEX('Your Portfolio Holdings'!$BW$7:$BW$156,match($D1053,'Your Portfolio Holdings'!$B$7:$B$156,0),0)&gt;0,PRODUCT(IF(($D$5:$D$2004=$D1053)*($C$5:$C$2004="Split")*($B$5:$B$2004&lt;=Dashboard!$C$2)*($B$5:$B$2004&gt;$B1053),$J$5:$J$2004,1)),1))</f>
        <v/>
      </c>
      <c r="V1053" s="79">
        <f t="shared" si="10"/>
        <v>0</v>
      </c>
      <c r="W1053" s="79" t="str">
        <f t="array" ref="W1053">IF($B1053="","",IF(INDEX('Your Portfolio Holdings'!$BW$7:$BW$156,match($D1053,'Your Portfolio Holdings'!$B$7:$B$156,0),0)&gt;0,PRODUCT(IF(($D$5:$D$2004=$D1053)*($C$5:$C$2004="Split")*($B$5:$B$2004&lt;=Dashboard!$C$54)*($B$5:$B$2004&gt;$B1053),$J$5:$J$2004,1)),1))</f>
        <v/>
      </c>
      <c r="X1053" s="79">
        <f t="shared" si="11"/>
        <v>0</v>
      </c>
      <c r="Y1053" s="79" t="str">
        <f t="array" ref="Y1053">IF($B1053="","",IF(INDEX('Your Portfolio Holdings'!$BW$7:$BW$156,match($D1053,'Your Portfolio Holdings'!$B$7:$B$156,0),0)&gt;0,PRODUCT(IF(($D$5:$D$2004=$D1053)*($C$5:$C$2004="Split")*($B$5:$B$2004&lt;=Dashboard!$C$55)*($B$5:$B$2004&gt;$B1053),$J$5:$J$2004,1)),1))</f>
        <v/>
      </c>
      <c r="Z1053" s="79">
        <f t="shared" si="12"/>
        <v>0</v>
      </c>
      <c r="AA1053" s="79" t="str">
        <f>IF($B1052="","",IF(AND($B1053&gt;Dashboard!$C$54,$B1053&lt;=Dashboard!$C$55,OR($C1053="Buy",$C1053="Sell",$C1053="Dividend",$C1053="Return of capital")),MAX(AA$5:AA1052)+1,0))</f>
        <v/>
      </c>
      <c r="AB1053" s="79" t="str">
        <f>if($B1053="","",if($L1053=Dashboard!$C$3,"n/a","Currency:"&amp;$L1053&amp;Dashboard!$C$3))</f>
        <v/>
      </c>
      <c r="AC1053" s="88" t="str">
        <f t="shared" si="13"/>
        <v/>
      </c>
      <c r="AD1053" s="89">
        <f t="shared" si="14"/>
        <v>0</v>
      </c>
      <c r="AE1053" s="90">
        <f t="shared" si="15"/>
        <v>0</v>
      </c>
    </row>
    <row r="1054">
      <c r="A1054" s="1"/>
      <c r="B1054" s="456"/>
      <c r="C1054" s="457"/>
      <c r="D1054" s="457"/>
      <c r="E1054" s="457"/>
      <c r="F1054" s="458"/>
      <c r="G1054" s="44">
        <f t="shared" si="1"/>
        <v>0</v>
      </c>
      <c r="H1054" s="459"/>
      <c r="I1054" s="460"/>
      <c r="J1054" s="95"/>
      <c r="K1054" s="1"/>
      <c r="L1054" s="50" t="str">
        <f t="array" ref="L1054">if($B1054="","",index(Setup!$C$52:$C$201,match($D1054,Setup!$B$52:$B$201,0),0))</f>
        <v/>
      </c>
      <c r="M1054" s="52" t="str">
        <f t="shared" si="2"/>
        <v/>
      </c>
      <c r="N1054" s="58">
        <f t="shared" si="3"/>
        <v>0</v>
      </c>
      <c r="O1054" s="64" t="str">
        <f t="shared" si="4"/>
        <v/>
      </c>
      <c r="P1054" s="64">
        <f t="shared" si="5"/>
        <v>0</v>
      </c>
      <c r="Q1054" s="64">
        <f t="shared" si="6"/>
        <v>0</v>
      </c>
      <c r="R1054" s="68">
        <f t="shared" si="7"/>
        <v>0</v>
      </c>
      <c r="S1054" s="68">
        <f t="shared" si="8"/>
        <v>0</v>
      </c>
      <c r="T1054" s="71" t="str">
        <f t="shared" si="9"/>
        <v/>
      </c>
      <c r="U1054" s="79" t="str">
        <f t="array" ref="U1054">IF($B1054="","",IF(INDEX('Your Portfolio Holdings'!$BW$7:$BW$156,match($D1054,'Your Portfolio Holdings'!$B$7:$B$156,0),0)&gt;0,PRODUCT(IF(($D$5:$D$2004=$D1054)*($C$5:$C$2004="Split")*($B$5:$B$2004&lt;=Dashboard!$C$2)*($B$5:$B$2004&gt;$B1054),$J$5:$J$2004,1)),1))</f>
        <v/>
      </c>
      <c r="V1054" s="79">
        <f t="shared" si="10"/>
        <v>0</v>
      </c>
      <c r="W1054" s="79" t="str">
        <f t="array" ref="W1054">IF($B1054="","",IF(INDEX('Your Portfolio Holdings'!$BW$7:$BW$156,match($D1054,'Your Portfolio Holdings'!$B$7:$B$156,0),0)&gt;0,PRODUCT(IF(($D$5:$D$2004=$D1054)*($C$5:$C$2004="Split")*($B$5:$B$2004&lt;=Dashboard!$C$54)*($B$5:$B$2004&gt;$B1054),$J$5:$J$2004,1)),1))</f>
        <v/>
      </c>
      <c r="X1054" s="79">
        <f t="shared" si="11"/>
        <v>0</v>
      </c>
      <c r="Y1054" s="79" t="str">
        <f t="array" ref="Y1054">IF($B1054="","",IF(INDEX('Your Portfolio Holdings'!$BW$7:$BW$156,match($D1054,'Your Portfolio Holdings'!$B$7:$B$156,0),0)&gt;0,PRODUCT(IF(($D$5:$D$2004=$D1054)*($C$5:$C$2004="Split")*($B$5:$B$2004&lt;=Dashboard!$C$55)*($B$5:$B$2004&gt;$B1054),$J$5:$J$2004,1)),1))</f>
        <v/>
      </c>
      <c r="Z1054" s="79">
        <f t="shared" si="12"/>
        <v>0</v>
      </c>
      <c r="AA1054" s="79" t="str">
        <f>IF($B1053="","",IF(AND($B1054&gt;Dashboard!$C$54,$B1054&lt;=Dashboard!$C$55,OR($C1054="Buy",$C1054="Sell",$C1054="Dividend",$C1054="Return of capital")),MAX(AA$5:AA1053)+1,0))</f>
        <v/>
      </c>
      <c r="AB1054" s="79" t="str">
        <f>if($B1054="","",if($L1054=Dashboard!$C$3,"n/a","Currency:"&amp;$L1054&amp;Dashboard!$C$3))</f>
        <v/>
      </c>
      <c r="AC1054" s="88" t="str">
        <f t="shared" si="13"/>
        <v/>
      </c>
      <c r="AD1054" s="89">
        <f t="shared" si="14"/>
        <v>0</v>
      </c>
      <c r="AE1054" s="90">
        <f t="shared" si="15"/>
        <v>0</v>
      </c>
    </row>
    <row r="1055">
      <c r="A1055" s="1"/>
      <c r="B1055" s="456"/>
      <c r="C1055" s="457"/>
      <c r="D1055" s="457"/>
      <c r="E1055" s="457"/>
      <c r="F1055" s="458"/>
      <c r="G1055" s="44">
        <f t="shared" si="1"/>
        <v>0</v>
      </c>
      <c r="H1055" s="459"/>
      <c r="I1055" s="460"/>
      <c r="J1055" s="95"/>
      <c r="K1055" s="1"/>
      <c r="L1055" s="50" t="str">
        <f t="array" ref="L1055">if($B1055="","",index(Setup!$C$52:$C$201,match($D1055,Setup!$B$52:$B$201,0),0))</f>
        <v/>
      </c>
      <c r="M1055" s="52" t="str">
        <f t="shared" si="2"/>
        <v/>
      </c>
      <c r="N1055" s="58">
        <f t="shared" si="3"/>
        <v>0</v>
      </c>
      <c r="O1055" s="64" t="str">
        <f t="shared" si="4"/>
        <v/>
      </c>
      <c r="P1055" s="64">
        <f t="shared" si="5"/>
        <v>0</v>
      </c>
      <c r="Q1055" s="64">
        <f t="shared" si="6"/>
        <v>0</v>
      </c>
      <c r="R1055" s="68">
        <f t="shared" si="7"/>
        <v>0</v>
      </c>
      <c r="S1055" s="68">
        <f t="shared" si="8"/>
        <v>0</v>
      </c>
      <c r="T1055" s="71" t="str">
        <f t="shared" si="9"/>
        <v/>
      </c>
      <c r="U1055" s="79" t="str">
        <f t="array" ref="U1055">IF($B1055="","",IF(INDEX('Your Portfolio Holdings'!$BW$7:$BW$156,match($D1055,'Your Portfolio Holdings'!$B$7:$B$156,0),0)&gt;0,PRODUCT(IF(($D$5:$D$2004=$D1055)*($C$5:$C$2004="Split")*($B$5:$B$2004&lt;=Dashboard!$C$2)*($B$5:$B$2004&gt;$B1055),$J$5:$J$2004,1)),1))</f>
        <v/>
      </c>
      <c r="V1055" s="79">
        <f t="shared" si="10"/>
        <v>0</v>
      </c>
      <c r="W1055" s="79" t="str">
        <f t="array" ref="W1055">IF($B1055="","",IF(INDEX('Your Portfolio Holdings'!$BW$7:$BW$156,match($D1055,'Your Portfolio Holdings'!$B$7:$B$156,0),0)&gt;0,PRODUCT(IF(($D$5:$D$2004=$D1055)*($C$5:$C$2004="Split")*($B$5:$B$2004&lt;=Dashboard!$C$54)*($B$5:$B$2004&gt;$B1055),$J$5:$J$2004,1)),1))</f>
        <v/>
      </c>
      <c r="X1055" s="79">
        <f t="shared" si="11"/>
        <v>0</v>
      </c>
      <c r="Y1055" s="79" t="str">
        <f t="array" ref="Y1055">IF($B1055="","",IF(INDEX('Your Portfolio Holdings'!$BW$7:$BW$156,match($D1055,'Your Portfolio Holdings'!$B$7:$B$156,0),0)&gt;0,PRODUCT(IF(($D$5:$D$2004=$D1055)*($C$5:$C$2004="Split")*($B$5:$B$2004&lt;=Dashboard!$C$55)*($B$5:$B$2004&gt;$B1055),$J$5:$J$2004,1)),1))</f>
        <v/>
      </c>
      <c r="Z1055" s="79">
        <f t="shared" si="12"/>
        <v>0</v>
      </c>
      <c r="AA1055" s="79" t="str">
        <f>IF($B1054="","",IF(AND($B1055&gt;Dashboard!$C$54,$B1055&lt;=Dashboard!$C$55,OR($C1055="Buy",$C1055="Sell",$C1055="Dividend",$C1055="Return of capital")),MAX(AA$5:AA1054)+1,0))</f>
        <v/>
      </c>
      <c r="AB1055" s="79" t="str">
        <f>if($B1055="","",if($L1055=Dashboard!$C$3,"n/a","Currency:"&amp;$L1055&amp;Dashboard!$C$3))</f>
        <v/>
      </c>
      <c r="AC1055" s="88" t="str">
        <f t="shared" si="13"/>
        <v/>
      </c>
      <c r="AD1055" s="89">
        <f t="shared" si="14"/>
        <v>0</v>
      </c>
      <c r="AE1055" s="90">
        <f t="shared" si="15"/>
        <v>0</v>
      </c>
    </row>
    <row r="1056">
      <c r="A1056" s="1"/>
      <c r="B1056" s="456"/>
      <c r="C1056" s="457"/>
      <c r="D1056" s="457"/>
      <c r="E1056" s="457"/>
      <c r="F1056" s="458"/>
      <c r="G1056" s="44">
        <f t="shared" si="1"/>
        <v>0</v>
      </c>
      <c r="H1056" s="459"/>
      <c r="I1056" s="460"/>
      <c r="J1056" s="95"/>
      <c r="K1056" s="1"/>
      <c r="L1056" s="50" t="str">
        <f t="array" ref="L1056">if($B1056="","",index(Setup!$C$52:$C$201,match($D1056,Setup!$B$52:$B$201,0),0))</f>
        <v/>
      </c>
      <c r="M1056" s="52" t="str">
        <f t="shared" si="2"/>
        <v/>
      </c>
      <c r="N1056" s="58">
        <f t="shared" si="3"/>
        <v>0</v>
      </c>
      <c r="O1056" s="64" t="str">
        <f t="shared" si="4"/>
        <v/>
      </c>
      <c r="P1056" s="64">
        <f t="shared" si="5"/>
        <v>0</v>
      </c>
      <c r="Q1056" s="64">
        <f t="shared" si="6"/>
        <v>0</v>
      </c>
      <c r="R1056" s="68">
        <f t="shared" si="7"/>
        <v>0</v>
      </c>
      <c r="S1056" s="68">
        <f t="shared" si="8"/>
        <v>0</v>
      </c>
      <c r="T1056" s="71" t="str">
        <f t="shared" si="9"/>
        <v/>
      </c>
      <c r="U1056" s="79" t="str">
        <f t="array" ref="U1056">IF($B1056="","",IF(INDEX('Your Portfolio Holdings'!$BW$7:$BW$156,match($D1056,'Your Portfolio Holdings'!$B$7:$B$156,0),0)&gt;0,PRODUCT(IF(($D$5:$D$2004=$D1056)*($C$5:$C$2004="Split")*($B$5:$B$2004&lt;=Dashboard!$C$2)*($B$5:$B$2004&gt;$B1056),$J$5:$J$2004,1)),1))</f>
        <v/>
      </c>
      <c r="V1056" s="79">
        <f t="shared" si="10"/>
        <v>0</v>
      </c>
      <c r="W1056" s="79" t="str">
        <f t="array" ref="W1056">IF($B1056="","",IF(INDEX('Your Portfolio Holdings'!$BW$7:$BW$156,match($D1056,'Your Portfolio Holdings'!$B$7:$B$156,0),0)&gt;0,PRODUCT(IF(($D$5:$D$2004=$D1056)*($C$5:$C$2004="Split")*($B$5:$B$2004&lt;=Dashboard!$C$54)*($B$5:$B$2004&gt;$B1056),$J$5:$J$2004,1)),1))</f>
        <v/>
      </c>
      <c r="X1056" s="79">
        <f t="shared" si="11"/>
        <v>0</v>
      </c>
      <c r="Y1056" s="79" t="str">
        <f t="array" ref="Y1056">IF($B1056="","",IF(INDEX('Your Portfolio Holdings'!$BW$7:$BW$156,match($D1056,'Your Portfolio Holdings'!$B$7:$B$156,0),0)&gt;0,PRODUCT(IF(($D$5:$D$2004=$D1056)*($C$5:$C$2004="Split")*($B$5:$B$2004&lt;=Dashboard!$C$55)*($B$5:$B$2004&gt;$B1056),$J$5:$J$2004,1)),1))</f>
        <v/>
      </c>
      <c r="Z1056" s="79">
        <f t="shared" si="12"/>
        <v>0</v>
      </c>
      <c r="AA1056" s="79" t="str">
        <f>IF($B1055="","",IF(AND($B1056&gt;Dashboard!$C$54,$B1056&lt;=Dashboard!$C$55,OR($C1056="Buy",$C1056="Sell",$C1056="Dividend",$C1056="Return of capital")),MAX(AA$5:AA1055)+1,0))</f>
        <v/>
      </c>
      <c r="AB1056" s="79" t="str">
        <f>if($B1056="","",if($L1056=Dashboard!$C$3,"n/a","Currency:"&amp;$L1056&amp;Dashboard!$C$3))</f>
        <v/>
      </c>
      <c r="AC1056" s="88" t="str">
        <f t="shared" si="13"/>
        <v/>
      </c>
      <c r="AD1056" s="89">
        <f t="shared" si="14"/>
        <v>0</v>
      </c>
      <c r="AE1056" s="90">
        <f t="shared" si="15"/>
        <v>0</v>
      </c>
    </row>
    <row r="1057">
      <c r="A1057" s="1"/>
      <c r="B1057" s="456"/>
      <c r="C1057" s="457"/>
      <c r="D1057" s="457"/>
      <c r="E1057" s="457"/>
      <c r="F1057" s="458"/>
      <c r="G1057" s="44">
        <f t="shared" si="1"/>
        <v>0</v>
      </c>
      <c r="H1057" s="459"/>
      <c r="I1057" s="460"/>
      <c r="J1057" s="95"/>
      <c r="K1057" s="1"/>
      <c r="L1057" s="50" t="str">
        <f t="array" ref="L1057">if($B1057="","",index(Setup!$C$52:$C$201,match($D1057,Setup!$B$52:$B$201,0),0))</f>
        <v/>
      </c>
      <c r="M1057" s="52" t="str">
        <f t="shared" si="2"/>
        <v/>
      </c>
      <c r="N1057" s="58">
        <f t="shared" si="3"/>
        <v>0</v>
      </c>
      <c r="O1057" s="64" t="str">
        <f t="shared" si="4"/>
        <v/>
      </c>
      <c r="P1057" s="64">
        <f t="shared" si="5"/>
        <v>0</v>
      </c>
      <c r="Q1057" s="64">
        <f t="shared" si="6"/>
        <v>0</v>
      </c>
      <c r="R1057" s="68">
        <f t="shared" si="7"/>
        <v>0</v>
      </c>
      <c r="S1057" s="68">
        <f t="shared" si="8"/>
        <v>0</v>
      </c>
      <c r="T1057" s="71" t="str">
        <f t="shared" si="9"/>
        <v/>
      </c>
      <c r="U1057" s="79" t="str">
        <f t="array" ref="U1057">IF($B1057="","",IF(INDEX('Your Portfolio Holdings'!$BW$7:$BW$156,match($D1057,'Your Portfolio Holdings'!$B$7:$B$156,0),0)&gt;0,PRODUCT(IF(($D$5:$D$2004=$D1057)*($C$5:$C$2004="Split")*($B$5:$B$2004&lt;=Dashboard!$C$2)*($B$5:$B$2004&gt;$B1057),$J$5:$J$2004,1)),1))</f>
        <v/>
      </c>
      <c r="V1057" s="79">
        <f t="shared" si="10"/>
        <v>0</v>
      </c>
      <c r="W1057" s="79" t="str">
        <f t="array" ref="W1057">IF($B1057="","",IF(INDEX('Your Portfolio Holdings'!$BW$7:$BW$156,match($D1057,'Your Portfolio Holdings'!$B$7:$B$156,0),0)&gt;0,PRODUCT(IF(($D$5:$D$2004=$D1057)*($C$5:$C$2004="Split")*($B$5:$B$2004&lt;=Dashboard!$C$54)*($B$5:$B$2004&gt;$B1057),$J$5:$J$2004,1)),1))</f>
        <v/>
      </c>
      <c r="X1057" s="79">
        <f t="shared" si="11"/>
        <v>0</v>
      </c>
      <c r="Y1057" s="79" t="str">
        <f t="array" ref="Y1057">IF($B1057="","",IF(INDEX('Your Portfolio Holdings'!$BW$7:$BW$156,match($D1057,'Your Portfolio Holdings'!$B$7:$B$156,0),0)&gt;0,PRODUCT(IF(($D$5:$D$2004=$D1057)*($C$5:$C$2004="Split")*($B$5:$B$2004&lt;=Dashboard!$C$55)*($B$5:$B$2004&gt;$B1057),$J$5:$J$2004,1)),1))</f>
        <v/>
      </c>
      <c r="Z1057" s="79">
        <f t="shared" si="12"/>
        <v>0</v>
      </c>
      <c r="AA1057" s="79" t="str">
        <f>IF($B1056="","",IF(AND($B1057&gt;Dashboard!$C$54,$B1057&lt;=Dashboard!$C$55,OR($C1057="Buy",$C1057="Sell",$C1057="Dividend",$C1057="Return of capital")),MAX(AA$5:AA1056)+1,0))</f>
        <v/>
      </c>
      <c r="AB1057" s="79" t="str">
        <f>if($B1057="","",if($L1057=Dashboard!$C$3,"n/a","Currency:"&amp;$L1057&amp;Dashboard!$C$3))</f>
        <v/>
      </c>
      <c r="AC1057" s="88" t="str">
        <f t="shared" si="13"/>
        <v/>
      </c>
      <c r="AD1057" s="89">
        <f t="shared" si="14"/>
        <v>0</v>
      </c>
      <c r="AE1057" s="90">
        <f t="shared" si="15"/>
        <v>0</v>
      </c>
    </row>
    <row r="1058">
      <c r="A1058" s="1"/>
      <c r="B1058" s="456"/>
      <c r="C1058" s="457"/>
      <c r="D1058" s="457"/>
      <c r="E1058" s="457"/>
      <c r="F1058" s="458"/>
      <c r="G1058" s="44">
        <f t="shared" si="1"/>
        <v>0</v>
      </c>
      <c r="H1058" s="459"/>
      <c r="I1058" s="460"/>
      <c r="J1058" s="95"/>
      <c r="K1058" s="1"/>
      <c r="L1058" s="50" t="str">
        <f t="array" ref="L1058">if($B1058="","",index(Setup!$C$52:$C$201,match($D1058,Setup!$B$52:$B$201,0),0))</f>
        <v/>
      </c>
      <c r="M1058" s="52" t="str">
        <f t="shared" si="2"/>
        <v/>
      </c>
      <c r="N1058" s="58">
        <f t="shared" si="3"/>
        <v>0</v>
      </c>
      <c r="O1058" s="64" t="str">
        <f t="shared" si="4"/>
        <v/>
      </c>
      <c r="P1058" s="64">
        <f t="shared" si="5"/>
        <v>0</v>
      </c>
      <c r="Q1058" s="64">
        <f t="shared" si="6"/>
        <v>0</v>
      </c>
      <c r="R1058" s="68">
        <f t="shared" si="7"/>
        <v>0</v>
      </c>
      <c r="S1058" s="68">
        <f t="shared" si="8"/>
        <v>0</v>
      </c>
      <c r="T1058" s="71" t="str">
        <f t="shared" si="9"/>
        <v/>
      </c>
      <c r="U1058" s="79" t="str">
        <f t="array" ref="U1058">IF($B1058="","",IF(INDEX('Your Portfolio Holdings'!$BW$7:$BW$156,match($D1058,'Your Portfolio Holdings'!$B$7:$B$156,0),0)&gt;0,PRODUCT(IF(($D$5:$D$2004=$D1058)*($C$5:$C$2004="Split")*($B$5:$B$2004&lt;=Dashboard!$C$2)*($B$5:$B$2004&gt;$B1058),$J$5:$J$2004,1)),1))</f>
        <v/>
      </c>
      <c r="V1058" s="79">
        <f t="shared" si="10"/>
        <v>0</v>
      </c>
      <c r="W1058" s="79" t="str">
        <f t="array" ref="W1058">IF($B1058="","",IF(INDEX('Your Portfolio Holdings'!$BW$7:$BW$156,match($D1058,'Your Portfolio Holdings'!$B$7:$B$156,0),0)&gt;0,PRODUCT(IF(($D$5:$D$2004=$D1058)*($C$5:$C$2004="Split")*($B$5:$B$2004&lt;=Dashboard!$C$54)*($B$5:$B$2004&gt;$B1058),$J$5:$J$2004,1)),1))</f>
        <v/>
      </c>
      <c r="X1058" s="79">
        <f t="shared" si="11"/>
        <v>0</v>
      </c>
      <c r="Y1058" s="79" t="str">
        <f t="array" ref="Y1058">IF($B1058="","",IF(INDEX('Your Portfolio Holdings'!$BW$7:$BW$156,match($D1058,'Your Portfolio Holdings'!$B$7:$B$156,0),0)&gt;0,PRODUCT(IF(($D$5:$D$2004=$D1058)*($C$5:$C$2004="Split")*($B$5:$B$2004&lt;=Dashboard!$C$55)*($B$5:$B$2004&gt;$B1058),$J$5:$J$2004,1)),1))</f>
        <v/>
      </c>
      <c r="Z1058" s="79">
        <f t="shared" si="12"/>
        <v>0</v>
      </c>
      <c r="AA1058" s="79" t="str">
        <f>IF($B1057="","",IF(AND($B1058&gt;Dashboard!$C$54,$B1058&lt;=Dashboard!$C$55,OR($C1058="Buy",$C1058="Sell",$C1058="Dividend",$C1058="Return of capital")),MAX(AA$5:AA1057)+1,0))</f>
        <v/>
      </c>
      <c r="AB1058" s="79" t="str">
        <f>if($B1058="","",if($L1058=Dashboard!$C$3,"n/a","Currency:"&amp;$L1058&amp;Dashboard!$C$3))</f>
        <v/>
      </c>
      <c r="AC1058" s="88" t="str">
        <f t="shared" si="13"/>
        <v/>
      </c>
      <c r="AD1058" s="89">
        <f t="shared" si="14"/>
        <v>0</v>
      </c>
      <c r="AE1058" s="90">
        <f t="shared" si="15"/>
        <v>0</v>
      </c>
    </row>
    <row r="1059">
      <c r="A1059" s="1"/>
      <c r="B1059" s="456"/>
      <c r="C1059" s="457"/>
      <c r="D1059" s="457"/>
      <c r="E1059" s="457"/>
      <c r="F1059" s="458"/>
      <c r="G1059" s="44">
        <f t="shared" si="1"/>
        <v>0</v>
      </c>
      <c r="H1059" s="459"/>
      <c r="I1059" s="460"/>
      <c r="J1059" s="95"/>
      <c r="K1059" s="1"/>
      <c r="L1059" s="50" t="str">
        <f t="array" ref="L1059">if($B1059="","",index(Setup!$C$52:$C$201,match($D1059,Setup!$B$52:$B$201,0),0))</f>
        <v/>
      </c>
      <c r="M1059" s="52" t="str">
        <f t="shared" si="2"/>
        <v/>
      </c>
      <c r="N1059" s="58">
        <f t="shared" si="3"/>
        <v>0</v>
      </c>
      <c r="O1059" s="64" t="str">
        <f t="shared" si="4"/>
        <v/>
      </c>
      <c r="P1059" s="64">
        <f t="shared" si="5"/>
        <v>0</v>
      </c>
      <c r="Q1059" s="64">
        <f t="shared" si="6"/>
        <v>0</v>
      </c>
      <c r="R1059" s="68">
        <f t="shared" si="7"/>
        <v>0</v>
      </c>
      <c r="S1059" s="68">
        <f t="shared" si="8"/>
        <v>0</v>
      </c>
      <c r="T1059" s="71" t="str">
        <f t="shared" si="9"/>
        <v/>
      </c>
      <c r="U1059" s="79" t="str">
        <f t="array" ref="U1059">IF($B1059="","",IF(INDEX('Your Portfolio Holdings'!$BW$7:$BW$156,match($D1059,'Your Portfolio Holdings'!$B$7:$B$156,0),0)&gt;0,PRODUCT(IF(($D$5:$D$2004=$D1059)*($C$5:$C$2004="Split")*($B$5:$B$2004&lt;=Dashboard!$C$2)*($B$5:$B$2004&gt;$B1059),$J$5:$J$2004,1)),1))</f>
        <v/>
      </c>
      <c r="V1059" s="79">
        <f t="shared" si="10"/>
        <v>0</v>
      </c>
      <c r="W1059" s="79" t="str">
        <f t="array" ref="W1059">IF($B1059="","",IF(INDEX('Your Portfolio Holdings'!$BW$7:$BW$156,match($D1059,'Your Portfolio Holdings'!$B$7:$B$156,0),0)&gt;0,PRODUCT(IF(($D$5:$D$2004=$D1059)*($C$5:$C$2004="Split")*($B$5:$B$2004&lt;=Dashboard!$C$54)*($B$5:$B$2004&gt;$B1059),$J$5:$J$2004,1)),1))</f>
        <v/>
      </c>
      <c r="X1059" s="79">
        <f t="shared" si="11"/>
        <v>0</v>
      </c>
      <c r="Y1059" s="79" t="str">
        <f t="array" ref="Y1059">IF($B1059="","",IF(INDEX('Your Portfolio Holdings'!$BW$7:$BW$156,match($D1059,'Your Portfolio Holdings'!$B$7:$B$156,0),0)&gt;0,PRODUCT(IF(($D$5:$D$2004=$D1059)*($C$5:$C$2004="Split")*($B$5:$B$2004&lt;=Dashboard!$C$55)*($B$5:$B$2004&gt;$B1059),$J$5:$J$2004,1)),1))</f>
        <v/>
      </c>
      <c r="Z1059" s="79">
        <f t="shared" si="12"/>
        <v>0</v>
      </c>
      <c r="AA1059" s="79" t="str">
        <f>IF($B1058="","",IF(AND($B1059&gt;Dashboard!$C$54,$B1059&lt;=Dashboard!$C$55,OR($C1059="Buy",$C1059="Sell",$C1059="Dividend",$C1059="Return of capital")),MAX(AA$5:AA1058)+1,0))</f>
        <v/>
      </c>
      <c r="AB1059" s="79" t="str">
        <f>if($B1059="","",if($L1059=Dashboard!$C$3,"n/a","Currency:"&amp;$L1059&amp;Dashboard!$C$3))</f>
        <v/>
      </c>
      <c r="AC1059" s="88" t="str">
        <f t="shared" si="13"/>
        <v/>
      </c>
      <c r="AD1059" s="89">
        <f t="shared" si="14"/>
        <v>0</v>
      </c>
      <c r="AE1059" s="90">
        <f t="shared" si="15"/>
        <v>0</v>
      </c>
    </row>
    <row r="1060">
      <c r="A1060" s="1"/>
      <c r="B1060" s="456"/>
      <c r="C1060" s="457"/>
      <c r="D1060" s="457"/>
      <c r="E1060" s="457"/>
      <c r="F1060" s="458"/>
      <c r="G1060" s="44">
        <f t="shared" si="1"/>
        <v>0</v>
      </c>
      <c r="H1060" s="459"/>
      <c r="I1060" s="460"/>
      <c r="J1060" s="95"/>
      <c r="K1060" s="1"/>
      <c r="L1060" s="50" t="str">
        <f t="array" ref="L1060">if($B1060="","",index(Setup!$C$52:$C$201,match($D1060,Setup!$B$52:$B$201,0),0))</f>
        <v/>
      </c>
      <c r="M1060" s="52" t="str">
        <f t="shared" si="2"/>
        <v/>
      </c>
      <c r="N1060" s="58">
        <f t="shared" si="3"/>
        <v>0</v>
      </c>
      <c r="O1060" s="64" t="str">
        <f t="shared" si="4"/>
        <v/>
      </c>
      <c r="P1060" s="64">
        <f t="shared" si="5"/>
        <v>0</v>
      </c>
      <c r="Q1060" s="64">
        <f t="shared" si="6"/>
        <v>0</v>
      </c>
      <c r="R1060" s="68">
        <f t="shared" si="7"/>
        <v>0</v>
      </c>
      <c r="S1060" s="68">
        <f t="shared" si="8"/>
        <v>0</v>
      </c>
      <c r="T1060" s="71" t="str">
        <f t="shared" si="9"/>
        <v/>
      </c>
      <c r="U1060" s="79" t="str">
        <f t="array" ref="U1060">IF($B1060="","",IF(INDEX('Your Portfolio Holdings'!$BW$7:$BW$156,match($D1060,'Your Portfolio Holdings'!$B$7:$B$156,0),0)&gt;0,PRODUCT(IF(($D$5:$D$2004=$D1060)*($C$5:$C$2004="Split")*($B$5:$B$2004&lt;=Dashboard!$C$2)*($B$5:$B$2004&gt;$B1060),$J$5:$J$2004,1)),1))</f>
        <v/>
      </c>
      <c r="V1060" s="79">
        <f t="shared" si="10"/>
        <v>0</v>
      </c>
      <c r="W1060" s="79" t="str">
        <f t="array" ref="W1060">IF($B1060="","",IF(INDEX('Your Portfolio Holdings'!$BW$7:$BW$156,match($D1060,'Your Portfolio Holdings'!$B$7:$B$156,0),0)&gt;0,PRODUCT(IF(($D$5:$D$2004=$D1060)*($C$5:$C$2004="Split")*($B$5:$B$2004&lt;=Dashboard!$C$54)*($B$5:$B$2004&gt;$B1060),$J$5:$J$2004,1)),1))</f>
        <v/>
      </c>
      <c r="X1060" s="79">
        <f t="shared" si="11"/>
        <v>0</v>
      </c>
      <c r="Y1060" s="79" t="str">
        <f t="array" ref="Y1060">IF($B1060="","",IF(INDEX('Your Portfolio Holdings'!$BW$7:$BW$156,match($D1060,'Your Portfolio Holdings'!$B$7:$B$156,0),0)&gt;0,PRODUCT(IF(($D$5:$D$2004=$D1060)*($C$5:$C$2004="Split")*($B$5:$B$2004&lt;=Dashboard!$C$55)*($B$5:$B$2004&gt;$B1060),$J$5:$J$2004,1)),1))</f>
        <v/>
      </c>
      <c r="Z1060" s="79">
        <f t="shared" si="12"/>
        <v>0</v>
      </c>
      <c r="AA1060" s="79" t="str">
        <f>IF($B1059="","",IF(AND($B1060&gt;Dashboard!$C$54,$B1060&lt;=Dashboard!$C$55,OR($C1060="Buy",$C1060="Sell",$C1060="Dividend",$C1060="Return of capital")),MAX(AA$5:AA1059)+1,0))</f>
        <v/>
      </c>
      <c r="AB1060" s="79" t="str">
        <f>if($B1060="","",if($L1060=Dashboard!$C$3,"n/a","Currency:"&amp;$L1060&amp;Dashboard!$C$3))</f>
        <v/>
      </c>
      <c r="AC1060" s="88" t="str">
        <f t="shared" si="13"/>
        <v/>
      </c>
      <c r="AD1060" s="89">
        <f t="shared" si="14"/>
        <v>0</v>
      </c>
      <c r="AE1060" s="90">
        <f t="shared" si="15"/>
        <v>0</v>
      </c>
    </row>
    <row r="1061">
      <c r="A1061" s="1"/>
      <c r="B1061" s="456"/>
      <c r="C1061" s="457"/>
      <c r="D1061" s="457"/>
      <c r="E1061" s="457"/>
      <c r="F1061" s="458"/>
      <c r="G1061" s="44">
        <f t="shared" si="1"/>
        <v>0</v>
      </c>
      <c r="H1061" s="459"/>
      <c r="I1061" s="460"/>
      <c r="J1061" s="95"/>
      <c r="K1061" s="1"/>
      <c r="L1061" s="50" t="str">
        <f t="array" ref="L1061">if($B1061="","",index(Setup!$C$52:$C$201,match($D1061,Setup!$B$52:$B$201,0),0))</f>
        <v/>
      </c>
      <c r="M1061" s="52" t="str">
        <f t="shared" si="2"/>
        <v/>
      </c>
      <c r="N1061" s="58">
        <f t="shared" si="3"/>
        <v>0</v>
      </c>
      <c r="O1061" s="64" t="str">
        <f t="shared" si="4"/>
        <v/>
      </c>
      <c r="P1061" s="64">
        <f t="shared" si="5"/>
        <v>0</v>
      </c>
      <c r="Q1061" s="64">
        <f t="shared" si="6"/>
        <v>0</v>
      </c>
      <c r="R1061" s="68">
        <f t="shared" si="7"/>
        <v>0</v>
      </c>
      <c r="S1061" s="68">
        <f t="shared" si="8"/>
        <v>0</v>
      </c>
      <c r="T1061" s="71" t="str">
        <f t="shared" si="9"/>
        <v/>
      </c>
      <c r="U1061" s="79" t="str">
        <f t="array" ref="U1061">IF($B1061="","",IF(INDEX('Your Portfolio Holdings'!$BW$7:$BW$156,match($D1061,'Your Portfolio Holdings'!$B$7:$B$156,0),0)&gt;0,PRODUCT(IF(($D$5:$D$2004=$D1061)*($C$5:$C$2004="Split")*($B$5:$B$2004&lt;=Dashboard!$C$2)*($B$5:$B$2004&gt;$B1061),$J$5:$J$2004,1)),1))</f>
        <v/>
      </c>
      <c r="V1061" s="79">
        <f t="shared" si="10"/>
        <v>0</v>
      </c>
      <c r="W1061" s="79" t="str">
        <f t="array" ref="W1061">IF($B1061="","",IF(INDEX('Your Portfolio Holdings'!$BW$7:$BW$156,match($D1061,'Your Portfolio Holdings'!$B$7:$B$156,0),0)&gt;0,PRODUCT(IF(($D$5:$D$2004=$D1061)*($C$5:$C$2004="Split")*($B$5:$B$2004&lt;=Dashboard!$C$54)*($B$5:$B$2004&gt;$B1061),$J$5:$J$2004,1)),1))</f>
        <v/>
      </c>
      <c r="X1061" s="79">
        <f t="shared" si="11"/>
        <v>0</v>
      </c>
      <c r="Y1061" s="79" t="str">
        <f t="array" ref="Y1061">IF($B1061="","",IF(INDEX('Your Portfolio Holdings'!$BW$7:$BW$156,match($D1061,'Your Portfolio Holdings'!$B$7:$B$156,0),0)&gt;0,PRODUCT(IF(($D$5:$D$2004=$D1061)*($C$5:$C$2004="Split")*($B$5:$B$2004&lt;=Dashboard!$C$55)*($B$5:$B$2004&gt;$B1061),$J$5:$J$2004,1)),1))</f>
        <v/>
      </c>
      <c r="Z1061" s="79">
        <f t="shared" si="12"/>
        <v>0</v>
      </c>
      <c r="AA1061" s="79" t="str">
        <f>IF($B1060="","",IF(AND($B1061&gt;Dashboard!$C$54,$B1061&lt;=Dashboard!$C$55,OR($C1061="Buy",$C1061="Sell",$C1061="Dividend",$C1061="Return of capital")),MAX(AA$5:AA1060)+1,0))</f>
        <v/>
      </c>
      <c r="AB1061" s="79" t="str">
        <f>if($B1061="","",if($L1061=Dashboard!$C$3,"n/a","Currency:"&amp;$L1061&amp;Dashboard!$C$3))</f>
        <v/>
      </c>
      <c r="AC1061" s="88" t="str">
        <f t="shared" si="13"/>
        <v/>
      </c>
      <c r="AD1061" s="89">
        <f t="shared" si="14"/>
        <v>0</v>
      </c>
      <c r="AE1061" s="90">
        <f t="shared" si="15"/>
        <v>0</v>
      </c>
    </row>
    <row r="1062">
      <c r="A1062" s="1"/>
      <c r="B1062" s="456"/>
      <c r="C1062" s="457"/>
      <c r="D1062" s="457"/>
      <c r="E1062" s="457"/>
      <c r="F1062" s="458"/>
      <c r="G1062" s="44">
        <f t="shared" si="1"/>
        <v>0</v>
      </c>
      <c r="H1062" s="459"/>
      <c r="I1062" s="460"/>
      <c r="J1062" s="95"/>
      <c r="K1062" s="1"/>
      <c r="L1062" s="50" t="str">
        <f t="array" ref="L1062">if($B1062="","",index(Setup!$C$52:$C$201,match($D1062,Setup!$B$52:$B$201,0),0))</f>
        <v/>
      </c>
      <c r="M1062" s="52" t="str">
        <f t="shared" si="2"/>
        <v/>
      </c>
      <c r="N1062" s="58">
        <f t="shared" si="3"/>
        <v>0</v>
      </c>
      <c r="O1062" s="64" t="str">
        <f t="shared" si="4"/>
        <v/>
      </c>
      <c r="P1062" s="64">
        <f t="shared" si="5"/>
        <v>0</v>
      </c>
      <c r="Q1062" s="64">
        <f t="shared" si="6"/>
        <v>0</v>
      </c>
      <c r="R1062" s="68">
        <f t="shared" si="7"/>
        <v>0</v>
      </c>
      <c r="S1062" s="68">
        <f t="shared" si="8"/>
        <v>0</v>
      </c>
      <c r="T1062" s="71" t="str">
        <f t="shared" si="9"/>
        <v/>
      </c>
      <c r="U1062" s="79" t="str">
        <f t="array" ref="U1062">IF($B1062="","",IF(INDEX('Your Portfolio Holdings'!$BW$7:$BW$156,match($D1062,'Your Portfolio Holdings'!$B$7:$B$156,0),0)&gt;0,PRODUCT(IF(($D$5:$D$2004=$D1062)*($C$5:$C$2004="Split")*($B$5:$B$2004&lt;=Dashboard!$C$2)*($B$5:$B$2004&gt;$B1062),$J$5:$J$2004,1)),1))</f>
        <v/>
      </c>
      <c r="V1062" s="79">
        <f t="shared" si="10"/>
        <v>0</v>
      </c>
      <c r="W1062" s="79" t="str">
        <f t="array" ref="W1062">IF($B1062="","",IF(INDEX('Your Portfolio Holdings'!$BW$7:$BW$156,match($D1062,'Your Portfolio Holdings'!$B$7:$B$156,0),0)&gt;0,PRODUCT(IF(($D$5:$D$2004=$D1062)*($C$5:$C$2004="Split")*($B$5:$B$2004&lt;=Dashboard!$C$54)*($B$5:$B$2004&gt;$B1062),$J$5:$J$2004,1)),1))</f>
        <v/>
      </c>
      <c r="X1062" s="79">
        <f t="shared" si="11"/>
        <v>0</v>
      </c>
      <c r="Y1062" s="79" t="str">
        <f t="array" ref="Y1062">IF($B1062="","",IF(INDEX('Your Portfolio Holdings'!$BW$7:$BW$156,match($D1062,'Your Portfolio Holdings'!$B$7:$B$156,0),0)&gt;0,PRODUCT(IF(($D$5:$D$2004=$D1062)*($C$5:$C$2004="Split")*($B$5:$B$2004&lt;=Dashboard!$C$55)*($B$5:$B$2004&gt;$B1062),$J$5:$J$2004,1)),1))</f>
        <v/>
      </c>
      <c r="Z1062" s="79">
        <f t="shared" si="12"/>
        <v>0</v>
      </c>
      <c r="AA1062" s="79" t="str">
        <f>IF($B1061="","",IF(AND($B1062&gt;Dashboard!$C$54,$B1062&lt;=Dashboard!$C$55,OR($C1062="Buy",$C1062="Sell",$C1062="Dividend",$C1062="Return of capital")),MAX(AA$5:AA1061)+1,0))</f>
        <v/>
      </c>
      <c r="AB1062" s="79" t="str">
        <f>if($B1062="","",if($L1062=Dashboard!$C$3,"n/a","Currency:"&amp;$L1062&amp;Dashboard!$C$3))</f>
        <v/>
      </c>
      <c r="AC1062" s="88" t="str">
        <f t="shared" si="13"/>
        <v/>
      </c>
      <c r="AD1062" s="89">
        <f t="shared" si="14"/>
        <v>0</v>
      </c>
      <c r="AE1062" s="90">
        <f t="shared" si="15"/>
        <v>0</v>
      </c>
    </row>
    <row r="1063">
      <c r="A1063" s="1"/>
      <c r="B1063" s="456"/>
      <c r="C1063" s="457"/>
      <c r="D1063" s="457"/>
      <c r="E1063" s="457"/>
      <c r="F1063" s="458"/>
      <c r="G1063" s="44">
        <f t="shared" si="1"/>
        <v>0</v>
      </c>
      <c r="H1063" s="459"/>
      <c r="I1063" s="460"/>
      <c r="J1063" s="95"/>
      <c r="K1063" s="1"/>
      <c r="L1063" s="50" t="str">
        <f t="array" ref="L1063">if($B1063="","",index(Setup!$C$52:$C$201,match($D1063,Setup!$B$52:$B$201,0),0))</f>
        <v/>
      </c>
      <c r="M1063" s="52" t="str">
        <f t="shared" si="2"/>
        <v/>
      </c>
      <c r="N1063" s="58">
        <f t="shared" si="3"/>
        <v>0</v>
      </c>
      <c r="O1063" s="64" t="str">
        <f t="shared" si="4"/>
        <v/>
      </c>
      <c r="P1063" s="64">
        <f t="shared" si="5"/>
        <v>0</v>
      </c>
      <c r="Q1063" s="64">
        <f t="shared" si="6"/>
        <v>0</v>
      </c>
      <c r="R1063" s="68">
        <f t="shared" si="7"/>
        <v>0</v>
      </c>
      <c r="S1063" s="68">
        <f t="shared" si="8"/>
        <v>0</v>
      </c>
      <c r="T1063" s="71" t="str">
        <f t="shared" si="9"/>
        <v/>
      </c>
      <c r="U1063" s="79" t="str">
        <f t="array" ref="U1063">IF($B1063="","",IF(INDEX('Your Portfolio Holdings'!$BW$7:$BW$156,match($D1063,'Your Portfolio Holdings'!$B$7:$B$156,0),0)&gt;0,PRODUCT(IF(($D$5:$D$2004=$D1063)*($C$5:$C$2004="Split")*($B$5:$B$2004&lt;=Dashboard!$C$2)*($B$5:$B$2004&gt;$B1063),$J$5:$J$2004,1)),1))</f>
        <v/>
      </c>
      <c r="V1063" s="79">
        <f t="shared" si="10"/>
        <v>0</v>
      </c>
      <c r="W1063" s="79" t="str">
        <f t="array" ref="W1063">IF($B1063="","",IF(INDEX('Your Portfolio Holdings'!$BW$7:$BW$156,match($D1063,'Your Portfolio Holdings'!$B$7:$B$156,0),0)&gt;0,PRODUCT(IF(($D$5:$D$2004=$D1063)*($C$5:$C$2004="Split")*($B$5:$B$2004&lt;=Dashboard!$C$54)*($B$5:$B$2004&gt;$B1063),$J$5:$J$2004,1)),1))</f>
        <v/>
      </c>
      <c r="X1063" s="79">
        <f t="shared" si="11"/>
        <v>0</v>
      </c>
      <c r="Y1063" s="79" t="str">
        <f t="array" ref="Y1063">IF($B1063="","",IF(INDEX('Your Portfolio Holdings'!$BW$7:$BW$156,match($D1063,'Your Portfolio Holdings'!$B$7:$B$156,0),0)&gt;0,PRODUCT(IF(($D$5:$D$2004=$D1063)*($C$5:$C$2004="Split")*($B$5:$B$2004&lt;=Dashboard!$C$55)*($B$5:$B$2004&gt;$B1063),$J$5:$J$2004,1)),1))</f>
        <v/>
      </c>
      <c r="Z1063" s="79">
        <f t="shared" si="12"/>
        <v>0</v>
      </c>
      <c r="AA1063" s="79" t="str">
        <f>IF($B1062="","",IF(AND($B1063&gt;Dashboard!$C$54,$B1063&lt;=Dashboard!$C$55,OR($C1063="Buy",$C1063="Sell",$C1063="Dividend",$C1063="Return of capital")),MAX(AA$5:AA1062)+1,0))</f>
        <v/>
      </c>
      <c r="AB1063" s="79" t="str">
        <f>if($B1063="","",if($L1063=Dashboard!$C$3,"n/a","Currency:"&amp;$L1063&amp;Dashboard!$C$3))</f>
        <v/>
      </c>
      <c r="AC1063" s="88" t="str">
        <f t="shared" si="13"/>
        <v/>
      </c>
      <c r="AD1063" s="89">
        <f t="shared" si="14"/>
        <v>0</v>
      </c>
      <c r="AE1063" s="90">
        <f t="shared" si="15"/>
        <v>0</v>
      </c>
    </row>
    <row r="1064">
      <c r="A1064" s="1"/>
      <c r="B1064" s="456"/>
      <c r="C1064" s="457"/>
      <c r="D1064" s="457"/>
      <c r="E1064" s="457"/>
      <c r="F1064" s="458"/>
      <c r="G1064" s="44">
        <f t="shared" si="1"/>
        <v>0</v>
      </c>
      <c r="H1064" s="459"/>
      <c r="I1064" s="460"/>
      <c r="J1064" s="95"/>
      <c r="K1064" s="1"/>
      <c r="L1064" s="50" t="str">
        <f t="array" ref="L1064">if($B1064="","",index(Setup!$C$52:$C$201,match($D1064,Setup!$B$52:$B$201,0),0))</f>
        <v/>
      </c>
      <c r="M1064" s="52" t="str">
        <f t="shared" si="2"/>
        <v/>
      </c>
      <c r="N1064" s="58">
        <f t="shared" si="3"/>
        <v>0</v>
      </c>
      <c r="O1064" s="64" t="str">
        <f t="shared" si="4"/>
        <v/>
      </c>
      <c r="P1064" s="64">
        <f t="shared" si="5"/>
        <v>0</v>
      </c>
      <c r="Q1064" s="64">
        <f t="shared" si="6"/>
        <v>0</v>
      </c>
      <c r="R1064" s="68">
        <f t="shared" si="7"/>
        <v>0</v>
      </c>
      <c r="S1064" s="68">
        <f t="shared" si="8"/>
        <v>0</v>
      </c>
      <c r="T1064" s="71" t="str">
        <f t="shared" si="9"/>
        <v/>
      </c>
      <c r="U1064" s="79" t="str">
        <f t="array" ref="U1064">IF($B1064="","",IF(INDEX('Your Portfolio Holdings'!$BW$7:$BW$156,match($D1064,'Your Portfolio Holdings'!$B$7:$B$156,0),0)&gt;0,PRODUCT(IF(($D$5:$D$2004=$D1064)*($C$5:$C$2004="Split")*($B$5:$B$2004&lt;=Dashboard!$C$2)*($B$5:$B$2004&gt;$B1064),$J$5:$J$2004,1)),1))</f>
        <v/>
      </c>
      <c r="V1064" s="79">
        <f t="shared" si="10"/>
        <v>0</v>
      </c>
      <c r="W1064" s="79" t="str">
        <f t="array" ref="W1064">IF($B1064="","",IF(INDEX('Your Portfolio Holdings'!$BW$7:$BW$156,match($D1064,'Your Portfolio Holdings'!$B$7:$B$156,0),0)&gt;0,PRODUCT(IF(($D$5:$D$2004=$D1064)*($C$5:$C$2004="Split")*($B$5:$B$2004&lt;=Dashboard!$C$54)*($B$5:$B$2004&gt;$B1064),$J$5:$J$2004,1)),1))</f>
        <v/>
      </c>
      <c r="X1064" s="79">
        <f t="shared" si="11"/>
        <v>0</v>
      </c>
      <c r="Y1064" s="79" t="str">
        <f t="array" ref="Y1064">IF($B1064="","",IF(INDEX('Your Portfolio Holdings'!$BW$7:$BW$156,match($D1064,'Your Portfolio Holdings'!$B$7:$B$156,0),0)&gt;0,PRODUCT(IF(($D$5:$D$2004=$D1064)*($C$5:$C$2004="Split")*($B$5:$B$2004&lt;=Dashboard!$C$55)*($B$5:$B$2004&gt;$B1064),$J$5:$J$2004,1)),1))</f>
        <v/>
      </c>
      <c r="Z1064" s="79">
        <f t="shared" si="12"/>
        <v>0</v>
      </c>
      <c r="AA1064" s="79" t="str">
        <f>IF($B1063="","",IF(AND($B1064&gt;Dashboard!$C$54,$B1064&lt;=Dashboard!$C$55,OR($C1064="Buy",$C1064="Sell",$C1064="Dividend",$C1064="Return of capital")),MAX(AA$5:AA1063)+1,0))</f>
        <v/>
      </c>
      <c r="AB1064" s="79" t="str">
        <f>if($B1064="","",if($L1064=Dashboard!$C$3,"n/a","Currency:"&amp;$L1064&amp;Dashboard!$C$3))</f>
        <v/>
      </c>
      <c r="AC1064" s="88" t="str">
        <f t="shared" si="13"/>
        <v/>
      </c>
      <c r="AD1064" s="89">
        <f t="shared" si="14"/>
        <v>0</v>
      </c>
      <c r="AE1064" s="90">
        <f t="shared" si="15"/>
        <v>0</v>
      </c>
    </row>
    <row r="1065">
      <c r="A1065" s="1"/>
      <c r="B1065" s="456"/>
      <c r="C1065" s="457"/>
      <c r="D1065" s="457"/>
      <c r="E1065" s="457"/>
      <c r="F1065" s="458"/>
      <c r="G1065" s="44">
        <f t="shared" si="1"/>
        <v>0</v>
      </c>
      <c r="H1065" s="459"/>
      <c r="I1065" s="460"/>
      <c r="J1065" s="95"/>
      <c r="K1065" s="1"/>
      <c r="L1065" s="50" t="str">
        <f t="array" ref="L1065">if($B1065="","",index(Setup!$C$52:$C$201,match($D1065,Setup!$B$52:$B$201,0),0))</f>
        <v/>
      </c>
      <c r="M1065" s="52" t="str">
        <f t="shared" si="2"/>
        <v/>
      </c>
      <c r="N1065" s="58">
        <f t="shared" si="3"/>
        <v>0</v>
      </c>
      <c r="O1065" s="64" t="str">
        <f t="shared" si="4"/>
        <v/>
      </c>
      <c r="P1065" s="64">
        <f t="shared" si="5"/>
        <v>0</v>
      </c>
      <c r="Q1065" s="64">
        <f t="shared" si="6"/>
        <v>0</v>
      </c>
      <c r="R1065" s="68">
        <f t="shared" si="7"/>
        <v>0</v>
      </c>
      <c r="S1065" s="68">
        <f t="shared" si="8"/>
        <v>0</v>
      </c>
      <c r="T1065" s="71" t="str">
        <f t="shared" si="9"/>
        <v/>
      </c>
      <c r="U1065" s="79" t="str">
        <f t="array" ref="U1065">IF($B1065="","",IF(INDEX('Your Portfolio Holdings'!$BW$7:$BW$156,match($D1065,'Your Portfolio Holdings'!$B$7:$B$156,0),0)&gt;0,PRODUCT(IF(($D$5:$D$2004=$D1065)*($C$5:$C$2004="Split")*($B$5:$B$2004&lt;=Dashboard!$C$2)*($B$5:$B$2004&gt;$B1065),$J$5:$J$2004,1)),1))</f>
        <v/>
      </c>
      <c r="V1065" s="79">
        <f t="shared" si="10"/>
        <v>0</v>
      </c>
      <c r="W1065" s="79" t="str">
        <f t="array" ref="W1065">IF($B1065="","",IF(INDEX('Your Portfolio Holdings'!$BW$7:$BW$156,match($D1065,'Your Portfolio Holdings'!$B$7:$B$156,0),0)&gt;0,PRODUCT(IF(($D$5:$D$2004=$D1065)*($C$5:$C$2004="Split")*($B$5:$B$2004&lt;=Dashboard!$C$54)*($B$5:$B$2004&gt;$B1065),$J$5:$J$2004,1)),1))</f>
        <v/>
      </c>
      <c r="X1065" s="79">
        <f t="shared" si="11"/>
        <v>0</v>
      </c>
      <c r="Y1065" s="79" t="str">
        <f t="array" ref="Y1065">IF($B1065="","",IF(INDEX('Your Portfolio Holdings'!$BW$7:$BW$156,match($D1065,'Your Portfolio Holdings'!$B$7:$B$156,0),0)&gt;0,PRODUCT(IF(($D$5:$D$2004=$D1065)*($C$5:$C$2004="Split")*($B$5:$B$2004&lt;=Dashboard!$C$55)*($B$5:$B$2004&gt;$B1065),$J$5:$J$2004,1)),1))</f>
        <v/>
      </c>
      <c r="Z1065" s="79">
        <f t="shared" si="12"/>
        <v>0</v>
      </c>
      <c r="AA1065" s="79" t="str">
        <f>IF($B1064="","",IF(AND($B1065&gt;Dashboard!$C$54,$B1065&lt;=Dashboard!$C$55,OR($C1065="Buy",$C1065="Sell",$C1065="Dividend",$C1065="Return of capital")),MAX(AA$5:AA1064)+1,0))</f>
        <v/>
      </c>
      <c r="AB1065" s="79" t="str">
        <f>if($B1065="","",if($L1065=Dashboard!$C$3,"n/a","Currency:"&amp;$L1065&amp;Dashboard!$C$3))</f>
        <v/>
      </c>
      <c r="AC1065" s="88" t="str">
        <f t="shared" si="13"/>
        <v/>
      </c>
      <c r="AD1065" s="89">
        <f t="shared" si="14"/>
        <v>0</v>
      </c>
      <c r="AE1065" s="90">
        <f t="shared" si="15"/>
        <v>0</v>
      </c>
    </row>
    <row r="1066">
      <c r="A1066" s="1"/>
      <c r="B1066" s="456"/>
      <c r="C1066" s="457"/>
      <c r="D1066" s="457"/>
      <c r="E1066" s="457"/>
      <c r="F1066" s="458"/>
      <c r="G1066" s="44">
        <f t="shared" si="1"/>
        <v>0</v>
      </c>
      <c r="H1066" s="459"/>
      <c r="I1066" s="460"/>
      <c r="J1066" s="95"/>
      <c r="K1066" s="1"/>
      <c r="L1066" s="50" t="str">
        <f t="array" ref="L1066">if($B1066="","",index(Setup!$C$52:$C$201,match($D1066,Setup!$B$52:$B$201,0),0))</f>
        <v/>
      </c>
      <c r="M1066" s="52" t="str">
        <f t="shared" si="2"/>
        <v/>
      </c>
      <c r="N1066" s="58">
        <f t="shared" si="3"/>
        <v>0</v>
      </c>
      <c r="O1066" s="64" t="str">
        <f t="shared" si="4"/>
        <v/>
      </c>
      <c r="P1066" s="64">
        <f t="shared" si="5"/>
        <v>0</v>
      </c>
      <c r="Q1066" s="64">
        <f t="shared" si="6"/>
        <v>0</v>
      </c>
      <c r="R1066" s="68">
        <f t="shared" si="7"/>
        <v>0</v>
      </c>
      <c r="S1066" s="68">
        <f t="shared" si="8"/>
        <v>0</v>
      </c>
      <c r="T1066" s="71" t="str">
        <f t="shared" si="9"/>
        <v/>
      </c>
      <c r="U1066" s="79" t="str">
        <f t="array" ref="U1066">IF($B1066="","",IF(INDEX('Your Portfolio Holdings'!$BW$7:$BW$156,match($D1066,'Your Portfolio Holdings'!$B$7:$B$156,0),0)&gt;0,PRODUCT(IF(($D$5:$D$2004=$D1066)*($C$5:$C$2004="Split")*($B$5:$B$2004&lt;=Dashboard!$C$2)*($B$5:$B$2004&gt;$B1066),$J$5:$J$2004,1)),1))</f>
        <v/>
      </c>
      <c r="V1066" s="79">
        <f t="shared" si="10"/>
        <v>0</v>
      </c>
      <c r="W1066" s="79" t="str">
        <f t="array" ref="W1066">IF($B1066="","",IF(INDEX('Your Portfolio Holdings'!$BW$7:$BW$156,match($D1066,'Your Portfolio Holdings'!$B$7:$B$156,0),0)&gt;0,PRODUCT(IF(($D$5:$D$2004=$D1066)*($C$5:$C$2004="Split")*($B$5:$B$2004&lt;=Dashboard!$C$54)*($B$5:$B$2004&gt;$B1066),$J$5:$J$2004,1)),1))</f>
        <v/>
      </c>
      <c r="X1066" s="79">
        <f t="shared" si="11"/>
        <v>0</v>
      </c>
      <c r="Y1066" s="79" t="str">
        <f t="array" ref="Y1066">IF($B1066="","",IF(INDEX('Your Portfolio Holdings'!$BW$7:$BW$156,match($D1066,'Your Portfolio Holdings'!$B$7:$B$156,0),0)&gt;0,PRODUCT(IF(($D$5:$D$2004=$D1066)*($C$5:$C$2004="Split")*($B$5:$B$2004&lt;=Dashboard!$C$55)*($B$5:$B$2004&gt;$B1066),$J$5:$J$2004,1)),1))</f>
        <v/>
      </c>
      <c r="Z1066" s="79">
        <f t="shared" si="12"/>
        <v>0</v>
      </c>
      <c r="AA1066" s="79" t="str">
        <f>IF($B1065="","",IF(AND($B1066&gt;Dashboard!$C$54,$B1066&lt;=Dashboard!$C$55,OR($C1066="Buy",$C1066="Sell",$C1066="Dividend",$C1066="Return of capital")),MAX(AA$5:AA1065)+1,0))</f>
        <v/>
      </c>
      <c r="AB1066" s="79" t="str">
        <f>if($B1066="","",if($L1066=Dashboard!$C$3,"n/a","Currency:"&amp;$L1066&amp;Dashboard!$C$3))</f>
        <v/>
      </c>
      <c r="AC1066" s="88" t="str">
        <f t="shared" si="13"/>
        <v/>
      </c>
      <c r="AD1066" s="89">
        <f t="shared" si="14"/>
        <v>0</v>
      </c>
      <c r="AE1066" s="90">
        <f t="shared" si="15"/>
        <v>0</v>
      </c>
    </row>
    <row r="1067">
      <c r="A1067" s="1"/>
      <c r="B1067" s="456"/>
      <c r="C1067" s="457"/>
      <c r="D1067" s="457"/>
      <c r="E1067" s="457"/>
      <c r="F1067" s="458"/>
      <c r="G1067" s="44">
        <f t="shared" si="1"/>
        <v>0</v>
      </c>
      <c r="H1067" s="459"/>
      <c r="I1067" s="460"/>
      <c r="J1067" s="95"/>
      <c r="K1067" s="1"/>
      <c r="L1067" s="50" t="str">
        <f t="array" ref="L1067">if($B1067="","",index(Setup!$C$52:$C$201,match($D1067,Setup!$B$52:$B$201,0),0))</f>
        <v/>
      </c>
      <c r="M1067" s="52" t="str">
        <f t="shared" si="2"/>
        <v/>
      </c>
      <c r="N1067" s="58">
        <f t="shared" si="3"/>
        <v>0</v>
      </c>
      <c r="O1067" s="64" t="str">
        <f t="shared" si="4"/>
        <v/>
      </c>
      <c r="P1067" s="64">
        <f t="shared" si="5"/>
        <v>0</v>
      </c>
      <c r="Q1067" s="64">
        <f t="shared" si="6"/>
        <v>0</v>
      </c>
      <c r="R1067" s="68">
        <f t="shared" si="7"/>
        <v>0</v>
      </c>
      <c r="S1067" s="68">
        <f t="shared" si="8"/>
        <v>0</v>
      </c>
      <c r="T1067" s="71" t="str">
        <f t="shared" si="9"/>
        <v/>
      </c>
      <c r="U1067" s="79" t="str">
        <f t="array" ref="U1067">IF($B1067="","",IF(INDEX('Your Portfolio Holdings'!$BW$7:$BW$156,match($D1067,'Your Portfolio Holdings'!$B$7:$B$156,0),0)&gt;0,PRODUCT(IF(($D$5:$D$2004=$D1067)*($C$5:$C$2004="Split")*($B$5:$B$2004&lt;=Dashboard!$C$2)*($B$5:$B$2004&gt;$B1067),$J$5:$J$2004,1)),1))</f>
        <v/>
      </c>
      <c r="V1067" s="79">
        <f t="shared" si="10"/>
        <v>0</v>
      </c>
      <c r="W1067" s="79" t="str">
        <f t="array" ref="W1067">IF($B1067="","",IF(INDEX('Your Portfolio Holdings'!$BW$7:$BW$156,match($D1067,'Your Portfolio Holdings'!$B$7:$B$156,0),0)&gt;0,PRODUCT(IF(($D$5:$D$2004=$D1067)*($C$5:$C$2004="Split")*($B$5:$B$2004&lt;=Dashboard!$C$54)*($B$5:$B$2004&gt;$B1067),$J$5:$J$2004,1)),1))</f>
        <v/>
      </c>
      <c r="X1067" s="79">
        <f t="shared" si="11"/>
        <v>0</v>
      </c>
      <c r="Y1067" s="79" t="str">
        <f t="array" ref="Y1067">IF($B1067="","",IF(INDEX('Your Portfolio Holdings'!$BW$7:$BW$156,match($D1067,'Your Portfolio Holdings'!$B$7:$B$156,0),0)&gt;0,PRODUCT(IF(($D$5:$D$2004=$D1067)*($C$5:$C$2004="Split")*($B$5:$B$2004&lt;=Dashboard!$C$55)*($B$5:$B$2004&gt;$B1067),$J$5:$J$2004,1)),1))</f>
        <v/>
      </c>
      <c r="Z1067" s="79">
        <f t="shared" si="12"/>
        <v>0</v>
      </c>
      <c r="AA1067" s="79" t="str">
        <f>IF($B1066="","",IF(AND($B1067&gt;Dashboard!$C$54,$B1067&lt;=Dashboard!$C$55,OR($C1067="Buy",$C1067="Sell",$C1067="Dividend",$C1067="Return of capital")),MAX(AA$5:AA1066)+1,0))</f>
        <v/>
      </c>
      <c r="AB1067" s="79" t="str">
        <f>if($B1067="","",if($L1067=Dashboard!$C$3,"n/a","Currency:"&amp;$L1067&amp;Dashboard!$C$3))</f>
        <v/>
      </c>
      <c r="AC1067" s="88" t="str">
        <f t="shared" si="13"/>
        <v/>
      </c>
      <c r="AD1067" s="89">
        <f t="shared" si="14"/>
        <v>0</v>
      </c>
      <c r="AE1067" s="90">
        <f t="shared" si="15"/>
        <v>0</v>
      </c>
    </row>
    <row r="1068">
      <c r="A1068" s="1"/>
      <c r="B1068" s="456"/>
      <c r="C1068" s="457"/>
      <c r="D1068" s="457"/>
      <c r="E1068" s="457"/>
      <c r="F1068" s="458"/>
      <c r="G1068" s="44">
        <f t="shared" si="1"/>
        <v>0</v>
      </c>
      <c r="H1068" s="459"/>
      <c r="I1068" s="460"/>
      <c r="J1068" s="95"/>
      <c r="K1068" s="1"/>
      <c r="L1068" s="50" t="str">
        <f t="array" ref="L1068">if($B1068="","",index(Setup!$C$52:$C$201,match($D1068,Setup!$B$52:$B$201,0),0))</f>
        <v/>
      </c>
      <c r="M1068" s="52" t="str">
        <f t="shared" si="2"/>
        <v/>
      </c>
      <c r="N1068" s="58">
        <f t="shared" si="3"/>
        <v>0</v>
      </c>
      <c r="O1068" s="64" t="str">
        <f t="shared" si="4"/>
        <v/>
      </c>
      <c r="P1068" s="64">
        <f t="shared" si="5"/>
        <v>0</v>
      </c>
      <c r="Q1068" s="64">
        <f t="shared" si="6"/>
        <v>0</v>
      </c>
      <c r="R1068" s="68">
        <f t="shared" si="7"/>
        <v>0</v>
      </c>
      <c r="S1068" s="68">
        <f t="shared" si="8"/>
        <v>0</v>
      </c>
      <c r="T1068" s="71" t="str">
        <f t="shared" si="9"/>
        <v/>
      </c>
      <c r="U1068" s="79" t="str">
        <f t="array" ref="U1068">IF($B1068="","",IF(INDEX('Your Portfolio Holdings'!$BW$7:$BW$156,match($D1068,'Your Portfolio Holdings'!$B$7:$B$156,0),0)&gt;0,PRODUCT(IF(($D$5:$D$2004=$D1068)*($C$5:$C$2004="Split")*($B$5:$B$2004&lt;=Dashboard!$C$2)*($B$5:$B$2004&gt;$B1068),$J$5:$J$2004,1)),1))</f>
        <v/>
      </c>
      <c r="V1068" s="79">
        <f t="shared" si="10"/>
        <v>0</v>
      </c>
      <c r="W1068" s="79" t="str">
        <f t="array" ref="W1068">IF($B1068="","",IF(INDEX('Your Portfolio Holdings'!$BW$7:$BW$156,match($D1068,'Your Portfolio Holdings'!$B$7:$B$156,0),0)&gt;0,PRODUCT(IF(($D$5:$D$2004=$D1068)*($C$5:$C$2004="Split")*($B$5:$B$2004&lt;=Dashboard!$C$54)*($B$5:$B$2004&gt;$B1068),$J$5:$J$2004,1)),1))</f>
        <v/>
      </c>
      <c r="X1068" s="79">
        <f t="shared" si="11"/>
        <v>0</v>
      </c>
      <c r="Y1068" s="79" t="str">
        <f t="array" ref="Y1068">IF($B1068="","",IF(INDEX('Your Portfolio Holdings'!$BW$7:$BW$156,match($D1068,'Your Portfolio Holdings'!$B$7:$B$156,0),0)&gt;0,PRODUCT(IF(($D$5:$D$2004=$D1068)*($C$5:$C$2004="Split")*($B$5:$B$2004&lt;=Dashboard!$C$55)*($B$5:$B$2004&gt;$B1068),$J$5:$J$2004,1)),1))</f>
        <v/>
      </c>
      <c r="Z1068" s="79">
        <f t="shared" si="12"/>
        <v>0</v>
      </c>
      <c r="AA1068" s="79" t="str">
        <f>IF($B1067="","",IF(AND($B1068&gt;Dashboard!$C$54,$B1068&lt;=Dashboard!$C$55,OR($C1068="Buy",$C1068="Sell",$C1068="Dividend",$C1068="Return of capital")),MAX(AA$5:AA1067)+1,0))</f>
        <v/>
      </c>
      <c r="AB1068" s="79" t="str">
        <f>if($B1068="","",if($L1068=Dashboard!$C$3,"n/a","Currency:"&amp;$L1068&amp;Dashboard!$C$3))</f>
        <v/>
      </c>
      <c r="AC1068" s="88" t="str">
        <f t="shared" si="13"/>
        <v/>
      </c>
      <c r="AD1068" s="89">
        <f t="shared" si="14"/>
        <v>0</v>
      </c>
      <c r="AE1068" s="90">
        <f t="shared" si="15"/>
        <v>0</v>
      </c>
    </row>
    <row r="1069">
      <c r="A1069" s="1"/>
      <c r="B1069" s="456"/>
      <c r="C1069" s="457"/>
      <c r="D1069" s="457"/>
      <c r="E1069" s="457"/>
      <c r="F1069" s="458"/>
      <c r="G1069" s="44">
        <f t="shared" si="1"/>
        <v>0</v>
      </c>
      <c r="H1069" s="459"/>
      <c r="I1069" s="460"/>
      <c r="J1069" s="95"/>
      <c r="K1069" s="1"/>
      <c r="L1069" s="50" t="str">
        <f t="array" ref="L1069">if($B1069="","",index(Setup!$C$52:$C$201,match($D1069,Setup!$B$52:$B$201,0),0))</f>
        <v/>
      </c>
      <c r="M1069" s="52" t="str">
        <f t="shared" si="2"/>
        <v/>
      </c>
      <c r="N1069" s="58">
        <f t="shared" si="3"/>
        <v>0</v>
      </c>
      <c r="O1069" s="64" t="str">
        <f t="shared" si="4"/>
        <v/>
      </c>
      <c r="P1069" s="64">
        <f t="shared" si="5"/>
        <v>0</v>
      </c>
      <c r="Q1069" s="64">
        <f t="shared" si="6"/>
        <v>0</v>
      </c>
      <c r="R1069" s="68">
        <f t="shared" si="7"/>
        <v>0</v>
      </c>
      <c r="S1069" s="68">
        <f t="shared" si="8"/>
        <v>0</v>
      </c>
      <c r="T1069" s="71" t="str">
        <f t="shared" si="9"/>
        <v/>
      </c>
      <c r="U1069" s="79" t="str">
        <f t="array" ref="U1069">IF($B1069="","",IF(INDEX('Your Portfolio Holdings'!$BW$7:$BW$156,match($D1069,'Your Portfolio Holdings'!$B$7:$B$156,0),0)&gt;0,PRODUCT(IF(($D$5:$D$2004=$D1069)*($C$5:$C$2004="Split")*($B$5:$B$2004&lt;=Dashboard!$C$2)*($B$5:$B$2004&gt;$B1069),$J$5:$J$2004,1)),1))</f>
        <v/>
      </c>
      <c r="V1069" s="79">
        <f t="shared" si="10"/>
        <v>0</v>
      </c>
      <c r="W1069" s="79" t="str">
        <f t="array" ref="W1069">IF($B1069="","",IF(INDEX('Your Portfolio Holdings'!$BW$7:$BW$156,match($D1069,'Your Portfolio Holdings'!$B$7:$B$156,0),0)&gt;0,PRODUCT(IF(($D$5:$D$2004=$D1069)*($C$5:$C$2004="Split")*($B$5:$B$2004&lt;=Dashboard!$C$54)*($B$5:$B$2004&gt;$B1069),$J$5:$J$2004,1)),1))</f>
        <v/>
      </c>
      <c r="X1069" s="79">
        <f t="shared" si="11"/>
        <v>0</v>
      </c>
      <c r="Y1069" s="79" t="str">
        <f t="array" ref="Y1069">IF($B1069="","",IF(INDEX('Your Portfolio Holdings'!$BW$7:$BW$156,match($D1069,'Your Portfolio Holdings'!$B$7:$B$156,0),0)&gt;0,PRODUCT(IF(($D$5:$D$2004=$D1069)*($C$5:$C$2004="Split")*($B$5:$B$2004&lt;=Dashboard!$C$55)*($B$5:$B$2004&gt;$B1069),$J$5:$J$2004,1)),1))</f>
        <v/>
      </c>
      <c r="Z1069" s="79">
        <f t="shared" si="12"/>
        <v>0</v>
      </c>
      <c r="AA1069" s="79" t="str">
        <f>IF($B1068="","",IF(AND($B1069&gt;Dashboard!$C$54,$B1069&lt;=Dashboard!$C$55,OR($C1069="Buy",$C1069="Sell",$C1069="Dividend",$C1069="Return of capital")),MAX(AA$5:AA1068)+1,0))</f>
        <v/>
      </c>
      <c r="AB1069" s="79" t="str">
        <f>if($B1069="","",if($L1069=Dashboard!$C$3,"n/a","Currency:"&amp;$L1069&amp;Dashboard!$C$3))</f>
        <v/>
      </c>
      <c r="AC1069" s="88" t="str">
        <f t="shared" si="13"/>
        <v/>
      </c>
      <c r="AD1069" s="89">
        <f t="shared" si="14"/>
        <v>0</v>
      </c>
      <c r="AE1069" s="90">
        <f t="shared" si="15"/>
        <v>0</v>
      </c>
    </row>
    <row r="1070">
      <c r="A1070" s="1"/>
      <c r="B1070" s="456"/>
      <c r="C1070" s="457"/>
      <c r="D1070" s="457"/>
      <c r="E1070" s="457"/>
      <c r="F1070" s="458"/>
      <c r="G1070" s="44">
        <f t="shared" si="1"/>
        <v>0</v>
      </c>
      <c r="H1070" s="459"/>
      <c r="I1070" s="460"/>
      <c r="J1070" s="95"/>
      <c r="K1070" s="1"/>
      <c r="L1070" s="50" t="str">
        <f t="array" ref="L1070">if($B1070="","",index(Setup!$C$52:$C$201,match($D1070,Setup!$B$52:$B$201,0),0))</f>
        <v/>
      </c>
      <c r="M1070" s="52" t="str">
        <f t="shared" si="2"/>
        <v/>
      </c>
      <c r="N1070" s="58">
        <f t="shared" si="3"/>
        <v>0</v>
      </c>
      <c r="O1070" s="64" t="str">
        <f t="shared" si="4"/>
        <v/>
      </c>
      <c r="P1070" s="64">
        <f t="shared" si="5"/>
        <v>0</v>
      </c>
      <c r="Q1070" s="64">
        <f t="shared" si="6"/>
        <v>0</v>
      </c>
      <c r="R1070" s="68">
        <f t="shared" si="7"/>
        <v>0</v>
      </c>
      <c r="S1070" s="68">
        <f t="shared" si="8"/>
        <v>0</v>
      </c>
      <c r="T1070" s="71" t="str">
        <f t="shared" si="9"/>
        <v/>
      </c>
      <c r="U1070" s="79" t="str">
        <f t="array" ref="U1070">IF($B1070="","",IF(INDEX('Your Portfolio Holdings'!$BW$7:$BW$156,match($D1070,'Your Portfolio Holdings'!$B$7:$B$156,0),0)&gt;0,PRODUCT(IF(($D$5:$D$2004=$D1070)*($C$5:$C$2004="Split")*($B$5:$B$2004&lt;=Dashboard!$C$2)*($B$5:$B$2004&gt;$B1070),$J$5:$J$2004,1)),1))</f>
        <v/>
      </c>
      <c r="V1070" s="79">
        <f t="shared" si="10"/>
        <v>0</v>
      </c>
      <c r="W1070" s="79" t="str">
        <f t="array" ref="W1070">IF($B1070="","",IF(INDEX('Your Portfolio Holdings'!$BW$7:$BW$156,match($D1070,'Your Portfolio Holdings'!$B$7:$B$156,0),0)&gt;0,PRODUCT(IF(($D$5:$D$2004=$D1070)*($C$5:$C$2004="Split")*($B$5:$B$2004&lt;=Dashboard!$C$54)*($B$5:$B$2004&gt;$B1070),$J$5:$J$2004,1)),1))</f>
        <v/>
      </c>
      <c r="X1070" s="79">
        <f t="shared" si="11"/>
        <v>0</v>
      </c>
      <c r="Y1070" s="79" t="str">
        <f t="array" ref="Y1070">IF($B1070="","",IF(INDEX('Your Portfolio Holdings'!$BW$7:$BW$156,match($D1070,'Your Portfolio Holdings'!$B$7:$B$156,0),0)&gt;0,PRODUCT(IF(($D$5:$D$2004=$D1070)*($C$5:$C$2004="Split")*($B$5:$B$2004&lt;=Dashboard!$C$55)*($B$5:$B$2004&gt;$B1070),$J$5:$J$2004,1)),1))</f>
        <v/>
      </c>
      <c r="Z1070" s="79">
        <f t="shared" si="12"/>
        <v>0</v>
      </c>
      <c r="AA1070" s="79" t="str">
        <f>IF($B1069="","",IF(AND($B1070&gt;Dashboard!$C$54,$B1070&lt;=Dashboard!$C$55,OR($C1070="Buy",$C1070="Sell",$C1070="Dividend",$C1070="Return of capital")),MAX(AA$5:AA1069)+1,0))</f>
        <v/>
      </c>
      <c r="AB1070" s="79" t="str">
        <f>if($B1070="","",if($L1070=Dashboard!$C$3,"n/a","Currency:"&amp;$L1070&amp;Dashboard!$C$3))</f>
        <v/>
      </c>
      <c r="AC1070" s="88" t="str">
        <f t="shared" si="13"/>
        <v/>
      </c>
      <c r="AD1070" s="89">
        <f t="shared" si="14"/>
        <v>0</v>
      </c>
      <c r="AE1070" s="90">
        <f t="shared" si="15"/>
        <v>0</v>
      </c>
    </row>
    <row r="1071">
      <c r="A1071" s="1"/>
      <c r="B1071" s="456"/>
      <c r="C1071" s="457"/>
      <c r="D1071" s="457"/>
      <c r="E1071" s="457"/>
      <c r="F1071" s="458"/>
      <c r="G1071" s="44">
        <f t="shared" si="1"/>
        <v>0</v>
      </c>
      <c r="H1071" s="459"/>
      <c r="I1071" s="460"/>
      <c r="J1071" s="95"/>
      <c r="K1071" s="1"/>
      <c r="L1071" s="50" t="str">
        <f t="array" ref="L1071">if($B1071="","",index(Setup!$C$52:$C$201,match($D1071,Setup!$B$52:$B$201,0),0))</f>
        <v/>
      </c>
      <c r="M1071" s="52" t="str">
        <f t="shared" si="2"/>
        <v/>
      </c>
      <c r="N1071" s="58">
        <f t="shared" si="3"/>
        <v>0</v>
      </c>
      <c r="O1071" s="64" t="str">
        <f t="shared" si="4"/>
        <v/>
      </c>
      <c r="P1071" s="64">
        <f t="shared" si="5"/>
        <v>0</v>
      </c>
      <c r="Q1071" s="64">
        <f t="shared" si="6"/>
        <v>0</v>
      </c>
      <c r="R1071" s="68">
        <f t="shared" si="7"/>
        <v>0</v>
      </c>
      <c r="S1071" s="68">
        <f t="shared" si="8"/>
        <v>0</v>
      </c>
      <c r="T1071" s="71" t="str">
        <f t="shared" si="9"/>
        <v/>
      </c>
      <c r="U1071" s="79" t="str">
        <f t="array" ref="U1071">IF($B1071="","",IF(INDEX('Your Portfolio Holdings'!$BW$7:$BW$156,match($D1071,'Your Portfolio Holdings'!$B$7:$B$156,0),0)&gt;0,PRODUCT(IF(($D$5:$D$2004=$D1071)*($C$5:$C$2004="Split")*($B$5:$B$2004&lt;=Dashboard!$C$2)*($B$5:$B$2004&gt;$B1071),$J$5:$J$2004,1)),1))</f>
        <v/>
      </c>
      <c r="V1071" s="79">
        <f t="shared" si="10"/>
        <v>0</v>
      </c>
      <c r="W1071" s="79" t="str">
        <f t="array" ref="W1071">IF($B1071="","",IF(INDEX('Your Portfolio Holdings'!$BW$7:$BW$156,match($D1071,'Your Portfolio Holdings'!$B$7:$B$156,0),0)&gt;0,PRODUCT(IF(($D$5:$D$2004=$D1071)*($C$5:$C$2004="Split")*($B$5:$B$2004&lt;=Dashboard!$C$54)*($B$5:$B$2004&gt;$B1071),$J$5:$J$2004,1)),1))</f>
        <v/>
      </c>
      <c r="X1071" s="79">
        <f t="shared" si="11"/>
        <v>0</v>
      </c>
      <c r="Y1071" s="79" t="str">
        <f t="array" ref="Y1071">IF($B1071="","",IF(INDEX('Your Portfolio Holdings'!$BW$7:$BW$156,match($D1071,'Your Portfolio Holdings'!$B$7:$B$156,0),0)&gt;0,PRODUCT(IF(($D$5:$D$2004=$D1071)*($C$5:$C$2004="Split")*($B$5:$B$2004&lt;=Dashboard!$C$55)*($B$5:$B$2004&gt;$B1071),$J$5:$J$2004,1)),1))</f>
        <v/>
      </c>
      <c r="Z1071" s="79">
        <f t="shared" si="12"/>
        <v>0</v>
      </c>
      <c r="AA1071" s="79" t="str">
        <f>IF($B1070="","",IF(AND($B1071&gt;Dashboard!$C$54,$B1071&lt;=Dashboard!$C$55,OR($C1071="Buy",$C1071="Sell",$C1071="Dividend",$C1071="Return of capital")),MAX(AA$5:AA1070)+1,0))</f>
        <v/>
      </c>
      <c r="AB1071" s="79" t="str">
        <f>if($B1071="","",if($L1071=Dashboard!$C$3,"n/a","Currency:"&amp;$L1071&amp;Dashboard!$C$3))</f>
        <v/>
      </c>
      <c r="AC1071" s="88" t="str">
        <f t="shared" si="13"/>
        <v/>
      </c>
      <c r="AD1071" s="89">
        <f t="shared" si="14"/>
        <v>0</v>
      </c>
      <c r="AE1071" s="90">
        <f t="shared" si="15"/>
        <v>0</v>
      </c>
    </row>
    <row r="1072">
      <c r="A1072" s="1"/>
      <c r="B1072" s="456"/>
      <c r="C1072" s="457"/>
      <c r="D1072" s="457"/>
      <c r="E1072" s="457"/>
      <c r="F1072" s="458"/>
      <c r="G1072" s="44">
        <f t="shared" si="1"/>
        <v>0</v>
      </c>
      <c r="H1072" s="459"/>
      <c r="I1072" s="460"/>
      <c r="J1072" s="95"/>
      <c r="K1072" s="1"/>
      <c r="L1072" s="50" t="str">
        <f t="array" ref="L1072">if($B1072="","",index(Setup!$C$52:$C$201,match($D1072,Setup!$B$52:$B$201,0),0))</f>
        <v/>
      </c>
      <c r="M1072" s="52" t="str">
        <f t="shared" si="2"/>
        <v/>
      </c>
      <c r="N1072" s="58">
        <f t="shared" si="3"/>
        <v>0</v>
      </c>
      <c r="O1072" s="64" t="str">
        <f t="shared" si="4"/>
        <v/>
      </c>
      <c r="P1072" s="64">
        <f t="shared" si="5"/>
        <v>0</v>
      </c>
      <c r="Q1072" s="64">
        <f t="shared" si="6"/>
        <v>0</v>
      </c>
      <c r="R1072" s="68">
        <f t="shared" si="7"/>
        <v>0</v>
      </c>
      <c r="S1072" s="68">
        <f t="shared" si="8"/>
        <v>0</v>
      </c>
      <c r="T1072" s="71" t="str">
        <f t="shared" si="9"/>
        <v/>
      </c>
      <c r="U1072" s="79" t="str">
        <f t="array" ref="U1072">IF($B1072="","",IF(INDEX('Your Portfolio Holdings'!$BW$7:$BW$156,match($D1072,'Your Portfolio Holdings'!$B$7:$B$156,0),0)&gt;0,PRODUCT(IF(($D$5:$D$2004=$D1072)*($C$5:$C$2004="Split")*($B$5:$B$2004&lt;=Dashboard!$C$2)*($B$5:$B$2004&gt;$B1072),$J$5:$J$2004,1)),1))</f>
        <v/>
      </c>
      <c r="V1072" s="79">
        <f t="shared" si="10"/>
        <v>0</v>
      </c>
      <c r="W1072" s="79" t="str">
        <f t="array" ref="W1072">IF($B1072="","",IF(INDEX('Your Portfolio Holdings'!$BW$7:$BW$156,match($D1072,'Your Portfolio Holdings'!$B$7:$B$156,0),0)&gt;0,PRODUCT(IF(($D$5:$D$2004=$D1072)*($C$5:$C$2004="Split")*($B$5:$B$2004&lt;=Dashboard!$C$54)*($B$5:$B$2004&gt;$B1072),$J$5:$J$2004,1)),1))</f>
        <v/>
      </c>
      <c r="X1072" s="79">
        <f t="shared" si="11"/>
        <v>0</v>
      </c>
      <c r="Y1072" s="79" t="str">
        <f t="array" ref="Y1072">IF($B1072="","",IF(INDEX('Your Portfolio Holdings'!$BW$7:$BW$156,match($D1072,'Your Portfolio Holdings'!$B$7:$B$156,0),0)&gt;0,PRODUCT(IF(($D$5:$D$2004=$D1072)*($C$5:$C$2004="Split")*($B$5:$B$2004&lt;=Dashboard!$C$55)*($B$5:$B$2004&gt;$B1072),$J$5:$J$2004,1)),1))</f>
        <v/>
      </c>
      <c r="Z1072" s="79">
        <f t="shared" si="12"/>
        <v>0</v>
      </c>
      <c r="AA1072" s="79" t="str">
        <f>IF($B1071="","",IF(AND($B1072&gt;Dashboard!$C$54,$B1072&lt;=Dashboard!$C$55,OR($C1072="Buy",$C1072="Sell",$C1072="Dividend",$C1072="Return of capital")),MAX(AA$5:AA1071)+1,0))</f>
        <v/>
      </c>
      <c r="AB1072" s="79" t="str">
        <f>if($B1072="","",if($L1072=Dashboard!$C$3,"n/a","Currency:"&amp;$L1072&amp;Dashboard!$C$3))</f>
        <v/>
      </c>
      <c r="AC1072" s="88" t="str">
        <f t="shared" si="13"/>
        <v/>
      </c>
      <c r="AD1072" s="89">
        <f t="shared" si="14"/>
        <v>0</v>
      </c>
      <c r="AE1072" s="90">
        <f t="shared" si="15"/>
        <v>0</v>
      </c>
    </row>
    <row r="1073">
      <c r="A1073" s="1"/>
      <c r="B1073" s="456"/>
      <c r="C1073" s="457"/>
      <c r="D1073" s="457"/>
      <c r="E1073" s="457"/>
      <c r="F1073" s="458"/>
      <c r="G1073" s="44">
        <f t="shared" si="1"/>
        <v>0</v>
      </c>
      <c r="H1073" s="459"/>
      <c r="I1073" s="460"/>
      <c r="J1073" s="95"/>
      <c r="K1073" s="1"/>
      <c r="L1073" s="50" t="str">
        <f t="array" ref="L1073">if($B1073="","",index(Setup!$C$52:$C$201,match($D1073,Setup!$B$52:$B$201,0),0))</f>
        <v/>
      </c>
      <c r="M1073" s="52" t="str">
        <f t="shared" si="2"/>
        <v/>
      </c>
      <c r="N1073" s="58">
        <f t="shared" si="3"/>
        <v>0</v>
      </c>
      <c r="O1073" s="64" t="str">
        <f t="shared" si="4"/>
        <v/>
      </c>
      <c r="P1073" s="64">
        <f t="shared" si="5"/>
        <v>0</v>
      </c>
      <c r="Q1073" s="64">
        <f t="shared" si="6"/>
        <v>0</v>
      </c>
      <c r="R1073" s="68">
        <f t="shared" si="7"/>
        <v>0</v>
      </c>
      <c r="S1073" s="68">
        <f t="shared" si="8"/>
        <v>0</v>
      </c>
      <c r="T1073" s="71" t="str">
        <f t="shared" si="9"/>
        <v/>
      </c>
      <c r="U1073" s="79" t="str">
        <f t="array" ref="U1073">IF($B1073="","",IF(INDEX('Your Portfolio Holdings'!$BW$7:$BW$156,match($D1073,'Your Portfolio Holdings'!$B$7:$B$156,0),0)&gt;0,PRODUCT(IF(($D$5:$D$2004=$D1073)*($C$5:$C$2004="Split")*($B$5:$B$2004&lt;=Dashboard!$C$2)*($B$5:$B$2004&gt;$B1073),$J$5:$J$2004,1)),1))</f>
        <v/>
      </c>
      <c r="V1073" s="79">
        <f t="shared" si="10"/>
        <v>0</v>
      </c>
      <c r="W1073" s="79" t="str">
        <f t="array" ref="W1073">IF($B1073="","",IF(INDEX('Your Portfolio Holdings'!$BW$7:$BW$156,match($D1073,'Your Portfolio Holdings'!$B$7:$B$156,0),0)&gt;0,PRODUCT(IF(($D$5:$D$2004=$D1073)*($C$5:$C$2004="Split")*($B$5:$B$2004&lt;=Dashboard!$C$54)*($B$5:$B$2004&gt;$B1073),$J$5:$J$2004,1)),1))</f>
        <v/>
      </c>
      <c r="X1073" s="79">
        <f t="shared" si="11"/>
        <v>0</v>
      </c>
      <c r="Y1073" s="79" t="str">
        <f t="array" ref="Y1073">IF($B1073="","",IF(INDEX('Your Portfolio Holdings'!$BW$7:$BW$156,match($D1073,'Your Portfolio Holdings'!$B$7:$B$156,0),0)&gt;0,PRODUCT(IF(($D$5:$D$2004=$D1073)*($C$5:$C$2004="Split")*($B$5:$B$2004&lt;=Dashboard!$C$55)*($B$5:$B$2004&gt;$B1073),$J$5:$J$2004,1)),1))</f>
        <v/>
      </c>
      <c r="Z1073" s="79">
        <f t="shared" si="12"/>
        <v>0</v>
      </c>
      <c r="AA1073" s="79" t="str">
        <f>IF($B1072="","",IF(AND($B1073&gt;Dashboard!$C$54,$B1073&lt;=Dashboard!$C$55,OR($C1073="Buy",$C1073="Sell",$C1073="Dividend",$C1073="Return of capital")),MAX(AA$5:AA1072)+1,0))</f>
        <v/>
      </c>
      <c r="AB1073" s="79" t="str">
        <f>if($B1073="","",if($L1073=Dashboard!$C$3,"n/a","Currency:"&amp;$L1073&amp;Dashboard!$C$3))</f>
        <v/>
      </c>
      <c r="AC1073" s="88" t="str">
        <f t="shared" si="13"/>
        <v/>
      </c>
      <c r="AD1073" s="89">
        <f t="shared" si="14"/>
        <v>0</v>
      </c>
      <c r="AE1073" s="90">
        <f t="shared" si="15"/>
        <v>0</v>
      </c>
    </row>
    <row r="1074">
      <c r="A1074" s="1"/>
      <c r="B1074" s="456"/>
      <c r="C1074" s="457"/>
      <c r="D1074" s="457"/>
      <c r="E1074" s="457"/>
      <c r="F1074" s="458"/>
      <c r="G1074" s="44">
        <f t="shared" si="1"/>
        <v>0</v>
      </c>
      <c r="H1074" s="459"/>
      <c r="I1074" s="460"/>
      <c r="J1074" s="95"/>
      <c r="K1074" s="1"/>
      <c r="L1074" s="50" t="str">
        <f t="array" ref="L1074">if($B1074="","",index(Setup!$C$52:$C$201,match($D1074,Setup!$B$52:$B$201,0),0))</f>
        <v/>
      </c>
      <c r="M1074" s="52" t="str">
        <f t="shared" si="2"/>
        <v/>
      </c>
      <c r="N1074" s="58">
        <f t="shared" si="3"/>
        <v>0</v>
      </c>
      <c r="O1074" s="64" t="str">
        <f t="shared" si="4"/>
        <v/>
      </c>
      <c r="P1074" s="64">
        <f t="shared" si="5"/>
        <v>0</v>
      </c>
      <c r="Q1074" s="64">
        <f t="shared" si="6"/>
        <v>0</v>
      </c>
      <c r="R1074" s="68">
        <f t="shared" si="7"/>
        <v>0</v>
      </c>
      <c r="S1074" s="68">
        <f t="shared" si="8"/>
        <v>0</v>
      </c>
      <c r="T1074" s="71" t="str">
        <f t="shared" si="9"/>
        <v/>
      </c>
      <c r="U1074" s="79" t="str">
        <f t="array" ref="U1074">IF($B1074="","",IF(INDEX('Your Portfolio Holdings'!$BW$7:$BW$156,match($D1074,'Your Portfolio Holdings'!$B$7:$B$156,0),0)&gt;0,PRODUCT(IF(($D$5:$D$2004=$D1074)*($C$5:$C$2004="Split")*($B$5:$B$2004&lt;=Dashboard!$C$2)*($B$5:$B$2004&gt;$B1074),$J$5:$J$2004,1)),1))</f>
        <v/>
      </c>
      <c r="V1074" s="79">
        <f t="shared" si="10"/>
        <v>0</v>
      </c>
      <c r="W1074" s="79" t="str">
        <f t="array" ref="W1074">IF($B1074="","",IF(INDEX('Your Portfolio Holdings'!$BW$7:$BW$156,match($D1074,'Your Portfolio Holdings'!$B$7:$B$156,0),0)&gt;0,PRODUCT(IF(($D$5:$D$2004=$D1074)*($C$5:$C$2004="Split")*($B$5:$B$2004&lt;=Dashboard!$C$54)*($B$5:$B$2004&gt;$B1074),$J$5:$J$2004,1)),1))</f>
        <v/>
      </c>
      <c r="X1074" s="79">
        <f t="shared" si="11"/>
        <v>0</v>
      </c>
      <c r="Y1074" s="79" t="str">
        <f t="array" ref="Y1074">IF($B1074="","",IF(INDEX('Your Portfolio Holdings'!$BW$7:$BW$156,match($D1074,'Your Portfolio Holdings'!$B$7:$B$156,0),0)&gt;0,PRODUCT(IF(($D$5:$D$2004=$D1074)*($C$5:$C$2004="Split")*($B$5:$B$2004&lt;=Dashboard!$C$55)*($B$5:$B$2004&gt;$B1074),$J$5:$J$2004,1)),1))</f>
        <v/>
      </c>
      <c r="Z1074" s="79">
        <f t="shared" si="12"/>
        <v>0</v>
      </c>
      <c r="AA1074" s="79" t="str">
        <f>IF($B1073="","",IF(AND($B1074&gt;Dashboard!$C$54,$B1074&lt;=Dashboard!$C$55,OR($C1074="Buy",$C1074="Sell",$C1074="Dividend",$C1074="Return of capital")),MAX(AA$5:AA1073)+1,0))</f>
        <v/>
      </c>
      <c r="AB1074" s="79" t="str">
        <f>if($B1074="","",if($L1074=Dashboard!$C$3,"n/a","Currency:"&amp;$L1074&amp;Dashboard!$C$3))</f>
        <v/>
      </c>
      <c r="AC1074" s="88" t="str">
        <f t="shared" si="13"/>
        <v/>
      </c>
      <c r="AD1074" s="89">
        <f t="shared" si="14"/>
        <v>0</v>
      </c>
      <c r="AE1074" s="90">
        <f t="shared" si="15"/>
        <v>0</v>
      </c>
    </row>
    <row r="1075">
      <c r="A1075" s="1"/>
      <c r="B1075" s="456"/>
      <c r="C1075" s="457"/>
      <c r="D1075" s="457"/>
      <c r="E1075" s="457"/>
      <c r="F1075" s="458"/>
      <c r="G1075" s="44">
        <f t="shared" si="1"/>
        <v>0</v>
      </c>
      <c r="H1075" s="459"/>
      <c r="I1075" s="460"/>
      <c r="J1075" s="95"/>
      <c r="K1075" s="1"/>
      <c r="L1075" s="50" t="str">
        <f t="array" ref="L1075">if($B1075="","",index(Setup!$C$52:$C$201,match($D1075,Setup!$B$52:$B$201,0),0))</f>
        <v/>
      </c>
      <c r="M1075" s="52" t="str">
        <f t="shared" si="2"/>
        <v/>
      </c>
      <c r="N1075" s="58">
        <f t="shared" si="3"/>
        <v>0</v>
      </c>
      <c r="O1075" s="64" t="str">
        <f t="shared" si="4"/>
        <v/>
      </c>
      <c r="P1075" s="64">
        <f t="shared" si="5"/>
        <v>0</v>
      </c>
      <c r="Q1075" s="64">
        <f t="shared" si="6"/>
        <v>0</v>
      </c>
      <c r="R1075" s="68">
        <f t="shared" si="7"/>
        <v>0</v>
      </c>
      <c r="S1075" s="68">
        <f t="shared" si="8"/>
        <v>0</v>
      </c>
      <c r="T1075" s="71" t="str">
        <f t="shared" si="9"/>
        <v/>
      </c>
      <c r="U1075" s="79" t="str">
        <f t="array" ref="U1075">IF($B1075="","",IF(INDEX('Your Portfolio Holdings'!$BW$7:$BW$156,match($D1075,'Your Portfolio Holdings'!$B$7:$B$156,0),0)&gt;0,PRODUCT(IF(($D$5:$D$2004=$D1075)*($C$5:$C$2004="Split")*($B$5:$B$2004&lt;=Dashboard!$C$2)*($B$5:$B$2004&gt;$B1075),$J$5:$J$2004,1)),1))</f>
        <v/>
      </c>
      <c r="V1075" s="79">
        <f t="shared" si="10"/>
        <v>0</v>
      </c>
      <c r="W1075" s="79" t="str">
        <f t="array" ref="W1075">IF($B1075="","",IF(INDEX('Your Portfolio Holdings'!$BW$7:$BW$156,match($D1075,'Your Portfolio Holdings'!$B$7:$B$156,0),0)&gt;0,PRODUCT(IF(($D$5:$D$2004=$D1075)*($C$5:$C$2004="Split")*($B$5:$B$2004&lt;=Dashboard!$C$54)*($B$5:$B$2004&gt;$B1075),$J$5:$J$2004,1)),1))</f>
        <v/>
      </c>
      <c r="X1075" s="79">
        <f t="shared" si="11"/>
        <v>0</v>
      </c>
      <c r="Y1075" s="79" t="str">
        <f t="array" ref="Y1075">IF($B1075="","",IF(INDEX('Your Portfolio Holdings'!$BW$7:$BW$156,match($D1075,'Your Portfolio Holdings'!$B$7:$B$156,0),0)&gt;0,PRODUCT(IF(($D$5:$D$2004=$D1075)*($C$5:$C$2004="Split")*($B$5:$B$2004&lt;=Dashboard!$C$55)*($B$5:$B$2004&gt;$B1075),$J$5:$J$2004,1)),1))</f>
        <v/>
      </c>
      <c r="Z1075" s="79">
        <f t="shared" si="12"/>
        <v>0</v>
      </c>
      <c r="AA1075" s="79" t="str">
        <f>IF($B1074="","",IF(AND($B1075&gt;Dashboard!$C$54,$B1075&lt;=Dashboard!$C$55,OR($C1075="Buy",$C1075="Sell",$C1075="Dividend",$C1075="Return of capital")),MAX(AA$5:AA1074)+1,0))</f>
        <v/>
      </c>
      <c r="AB1075" s="79" t="str">
        <f>if($B1075="","",if($L1075=Dashboard!$C$3,"n/a","Currency:"&amp;$L1075&amp;Dashboard!$C$3))</f>
        <v/>
      </c>
      <c r="AC1075" s="88" t="str">
        <f t="shared" si="13"/>
        <v/>
      </c>
      <c r="AD1075" s="89">
        <f t="shared" si="14"/>
        <v>0</v>
      </c>
      <c r="AE1075" s="90">
        <f t="shared" si="15"/>
        <v>0</v>
      </c>
    </row>
    <row r="1076">
      <c r="A1076" s="1"/>
      <c r="B1076" s="456"/>
      <c r="C1076" s="457"/>
      <c r="D1076" s="457"/>
      <c r="E1076" s="457"/>
      <c r="F1076" s="458"/>
      <c r="G1076" s="44">
        <f t="shared" si="1"/>
        <v>0</v>
      </c>
      <c r="H1076" s="459"/>
      <c r="I1076" s="460"/>
      <c r="J1076" s="95"/>
      <c r="K1076" s="1"/>
      <c r="L1076" s="50" t="str">
        <f t="array" ref="L1076">if($B1076="","",index(Setup!$C$52:$C$201,match($D1076,Setup!$B$52:$B$201,0),0))</f>
        <v/>
      </c>
      <c r="M1076" s="52" t="str">
        <f t="shared" si="2"/>
        <v/>
      </c>
      <c r="N1076" s="58">
        <f t="shared" si="3"/>
        <v>0</v>
      </c>
      <c r="O1076" s="64" t="str">
        <f t="shared" si="4"/>
        <v/>
      </c>
      <c r="P1076" s="64">
        <f t="shared" si="5"/>
        <v>0</v>
      </c>
      <c r="Q1076" s="64">
        <f t="shared" si="6"/>
        <v>0</v>
      </c>
      <c r="R1076" s="68">
        <f t="shared" si="7"/>
        <v>0</v>
      </c>
      <c r="S1076" s="68">
        <f t="shared" si="8"/>
        <v>0</v>
      </c>
      <c r="T1076" s="71" t="str">
        <f t="shared" si="9"/>
        <v/>
      </c>
      <c r="U1076" s="79" t="str">
        <f t="array" ref="U1076">IF($B1076="","",IF(INDEX('Your Portfolio Holdings'!$BW$7:$BW$156,match($D1076,'Your Portfolio Holdings'!$B$7:$B$156,0),0)&gt;0,PRODUCT(IF(($D$5:$D$2004=$D1076)*($C$5:$C$2004="Split")*($B$5:$B$2004&lt;=Dashboard!$C$2)*($B$5:$B$2004&gt;$B1076),$J$5:$J$2004,1)),1))</f>
        <v/>
      </c>
      <c r="V1076" s="79">
        <f t="shared" si="10"/>
        <v>0</v>
      </c>
      <c r="W1076" s="79" t="str">
        <f t="array" ref="W1076">IF($B1076="","",IF(INDEX('Your Portfolio Holdings'!$BW$7:$BW$156,match($D1076,'Your Portfolio Holdings'!$B$7:$B$156,0),0)&gt;0,PRODUCT(IF(($D$5:$D$2004=$D1076)*($C$5:$C$2004="Split")*($B$5:$B$2004&lt;=Dashboard!$C$54)*($B$5:$B$2004&gt;$B1076),$J$5:$J$2004,1)),1))</f>
        <v/>
      </c>
      <c r="X1076" s="79">
        <f t="shared" si="11"/>
        <v>0</v>
      </c>
      <c r="Y1076" s="79" t="str">
        <f t="array" ref="Y1076">IF($B1076="","",IF(INDEX('Your Portfolio Holdings'!$BW$7:$BW$156,match($D1076,'Your Portfolio Holdings'!$B$7:$B$156,0),0)&gt;0,PRODUCT(IF(($D$5:$D$2004=$D1076)*($C$5:$C$2004="Split")*($B$5:$B$2004&lt;=Dashboard!$C$55)*($B$5:$B$2004&gt;$B1076),$J$5:$J$2004,1)),1))</f>
        <v/>
      </c>
      <c r="Z1076" s="79">
        <f t="shared" si="12"/>
        <v>0</v>
      </c>
      <c r="AA1076" s="79" t="str">
        <f>IF($B1075="","",IF(AND($B1076&gt;Dashboard!$C$54,$B1076&lt;=Dashboard!$C$55,OR($C1076="Buy",$C1076="Sell",$C1076="Dividend",$C1076="Return of capital")),MAX(AA$5:AA1075)+1,0))</f>
        <v/>
      </c>
      <c r="AB1076" s="79" t="str">
        <f>if($B1076="","",if($L1076=Dashboard!$C$3,"n/a","Currency:"&amp;$L1076&amp;Dashboard!$C$3))</f>
        <v/>
      </c>
      <c r="AC1076" s="88" t="str">
        <f t="shared" si="13"/>
        <v/>
      </c>
      <c r="AD1076" s="89">
        <f t="shared" si="14"/>
        <v>0</v>
      </c>
      <c r="AE1076" s="90">
        <f t="shared" si="15"/>
        <v>0</v>
      </c>
    </row>
    <row r="1077">
      <c r="A1077" s="1"/>
      <c r="B1077" s="456"/>
      <c r="C1077" s="457"/>
      <c r="D1077" s="457"/>
      <c r="E1077" s="457"/>
      <c r="F1077" s="458"/>
      <c r="G1077" s="44">
        <f t="shared" si="1"/>
        <v>0</v>
      </c>
      <c r="H1077" s="459"/>
      <c r="I1077" s="460"/>
      <c r="J1077" s="95"/>
      <c r="K1077" s="1"/>
      <c r="L1077" s="50" t="str">
        <f t="array" ref="L1077">if($B1077="","",index(Setup!$C$52:$C$201,match($D1077,Setup!$B$52:$B$201,0),0))</f>
        <v/>
      </c>
      <c r="M1077" s="52" t="str">
        <f t="shared" si="2"/>
        <v/>
      </c>
      <c r="N1077" s="58">
        <f t="shared" si="3"/>
        <v>0</v>
      </c>
      <c r="O1077" s="64" t="str">
        <f t="shared" si="4"/>
        <v/>
      </c>
      <c r="P1077" s="64">
        <f t="shared" si="5"/>
        <v>0</v>
      </c>
      <c r="Q1077" s="64">
        <f t="shared" si="6"/>
        <v>0</v>
      </c>
      <c r="R1077" s="68">
        <f t="shared" si="7"/>
        <v>0</v>
      </c>
      <c r="S1077" s="68">
        <f t="shared" si="8"/>
        <v>0</v>
      </c>
      <c r="T1077" s="71" t="str">
        <f t="shared" si="9"/>
        <v/>
      </c>
      <c r="U1077" s="79" t="str">
        <f t="array" ref="U1077">IF($B1077="","",IF(INDEX('Your Portfolio Holdings'!$BW$7:$BW$156,match($D1077,'Your Portfolio Holdings'!$B$7:$B$156,0),0)&gt;0,PRODUCT(IF(($D$5:$D$2004=$D1077)*($C$5:$C$2004="Split")*($B$5:$B$2004&lt;=Dashboard!$C$2)*($B$5:$B$2004&gt;$B1077),$J$5:$J$2004,1)),1))</f>
        <v/>
      </c>
      <c r="V1077" s="79">
        <f t="shared" si="10"/>
        <v>0</v>
      </c>
      <c r="W1077" s="79" t="str">
        <f t="array" ref="W1077">IF($B1077="","",IF(INDEX('Your Portfolio Holdings'!$BW$7:$BW$156,match($D1077,'Your Portfolio Holdings'!$B$7:$B$156,0),0)&gt;0,PRODUCT(IF(($D$5:$D$2004=$D1077)*($C$5:$C$2004="Split")*($B$5:$B$2004&lt;=Dashboard!$C$54)*($B$5:$B$2004&gt;$B1077),$J$5:$J$2004,1)),1))</f>
        <v/>
      </c>
      <c r="X1077" s="79">
        <f t="shared" si="11"/>
        <v>0</v>
      </c>
      <c r="Y1077" s="79" t="str">
        <f t="array" ref="Y1077">IF($B1077="","",IF(INDEX('Your Portfolio Holdings'!$BW$7:$BW$156,match($D1077,'Your Portfolio Holdings'!$B$7:$B$156,0),0)&gt;0,PRODUCT(IF(($D$5:$D$2004=$D1077)*($C$5:$C$2004="Split")*($B$5:$B$2004&lt;=Dashboard!$C$55)*($B$5:$B$2004&gt;$B1077),$J$5:$J$2004,1)),1))</f>
        <v/>
      </c>
      <c r="Z1077" s="79">
        <f t="shared" si="12"/>
        <v>0</v>
      </c>
      <c r="AA1077" s="79" t="str">
        <f>IF($B1076="","",IF(AND($B1077&gt;Dashboard!$C$54,$B1077&lt;=Dashboard!$C$55,OR($C1077="Buy",$C1077="Sell",$C1077="Dividend",$C1077="Return of capital")),MAX(AA$5:AA1076)+1,0))</f>
        <v/>
      </c>
      <c r="AB1077" s="79" t="str">
        <f>if($B1077="","",if($L1077=Dashboard!$C$3,"n/a","Currency:"&amp;$L1077&amp;Dashboard!$C$3))</f>
        <v/>
      </c>
      <c r="AC1077" s="88" t="str">
        <f t="shared" si="13"/>
        <v/>
      </c>
      <c r="AD1077" s="89">
        <f t="shared" si="14"/>
        <v>0</v>
      </c>
      <c r="AE1077" s="90">
        <f t="shared" si="15"/>
        <v>0</v>
      </c>
    </row>
    <row r="1078">
      <c r="A1078" s="1"/>
      <c r="B1078" s="456"/>
      <c r="C1078" s="457"/>
      <c r="D1078" s="457"/>
      <c r="E1078" s="457"/>
      <c r="F1078" s="458"/>
      <c r="G1078" s="44">
        <f t="shared" si="1"/>
        <v>0</v>
      </c>
      <c r="H1078" s="459"/>
      <c r="I1078" s="460"/>
      <c r="J1078" s="95"/>
      <c r="K1078" s="1"/>
      <c r="L1078" s="50" t="str">
        <f t="array" ref="L1078">if($B1078="","",index(Setup!$C$52:$C$201,match($D1078,Setup!$B$52:$B$201,0),0))</f>
        <v/>
      </c>
      <c r="M1078" s="52" t="str">
        <f t="shared" si="2"/>
        <v/>
      </c>
      <c r="N1078" s="58">
        <f t="shared" si="3"/>
        <v>0</v>
      </c>
      <c r="O1078" s="64" t="str">
        <f t="shared" si="4"/>
        <v/>
      </c>
      <c r="P1078" s="64">
        <f t="shared" si="5"/>
        <v>0</v>
      </c>
      <c r="Q1078" s="64">
        <f t="shared" si="6"/>
        <v>0</v>
      </c>
      <c r="R1078" s="68">
        <f t="shared" si="7"/>
        <v>0</v>
      </c>
      <c r="S1078" s="68">
        <f t="shared" si="8"/>
        <v>0</v>
      </c>
      <c r="T1078" s="71" t="str">
        <f t="shared" si="9"/>
        <v/>
      </c>
      <c r="U1078" s="79" t="str">
        <f t="array" ref="U1078">IF($B1078="","",IF(INDEX('Your Portfolio Holdings'!$BW$7:$BW$156,match($D1078,'Your Portfolio Holdings'!$B$7:$B$156,0),0)&gt;0,PRODUCT(IF(($D$5:$D$2004=$D1078)*($C$5:$C$2004="Split")*($B$5:$B$2004&lt;=Dashboard!$C$2)*($B$5:$B$2004&gt;$B1078),$J$5:$J$2004,1)),1))</f>
        <v/>
      </c>
      <c r="V1078" s="79">
        <f t="shared" si="10"/>
        <v>0</v>
      </c>
      <c r="W1078" s="79" t="str">
        <f t="array" ref="W1078">IF($B1078="","",IF(INDEX('Your Portfolio Holdings'!$BW$7:$BW$156,match($D1078,'Your Portfolio Holdings'!$B$7:$B$156,0),0)&gt;0,PRODUCT(IF(($D$5:$D$2004=$D1078)*($C$5:$C$2004="Split")*($B$5:$B$2004&lt;=Dashboard!$C$54)*($B$5:$B$2004&gt;$B1078),$J$5:$J$2004,1)),1))</f>
        <v/>
      </c>
      <c r="X1078" s="79">
        <f t="shared" si="11"/>
        <v>0</v>
      </c>
      <c r="Y1078" s="79" t="str">
        <f t="array" ref="Y1078">IF($B1078="","",IF(INDEX('Your Portfolio Holdings'!$BW$7:$BW$156,match($D1078,'Your Portfolio Holdings'!$B$7:$B$156,0),0)&gt;0,PRODUCT(IF(($D$5:$D$2004=$D1078)*($C$5:$C$2004="Split")*($B$5:$B$2004&lt;=Dashboard!$C$55)*($B$5:$B$2004&gt;$B1078),$J$5:$J$2004,1)),1))</f>
        <v/>
      </c>
      <c r="Z1078" s="79">
        <f t="shared" si="12"/>
        <v>0</v>
      </c>
      <c r="AA1078" s="79" t="str">
        <f>IF($B1077="","",IF(AND($B1078&gt;Dashboard!$C$54,$B1078&lt;=Dashboard!$C$55,OR($C1078="Buy",$C1078="Sell",$C1078="Dividend",$C1078="Return of capital")),MAX(AA$5:AA1077)+1,0))</f>
        <v/>
      </c>
      <c r="AB1078" s="79" t="str">
        <f>if($B1078="","",if($L1078=Dashboard!$C$3,"n/a","Currency:"&amp;$L1078&amp;Dashboard!$C$3))</f>
        <v/>
      </c>
      <c r="AC1078" s="88" t="str">
        <f t="shared" si="13"/>
        <v/>
      </c>
      <c r="AD1078" s="89">
        <f t="shared" si="14"/>
        <v>0</v>
      </c>
      <c r="AE1078" s="90">
        <f t="shared" si="15"/>
        <v>0</v>
      </c>
    </row>
    <row r="1079">
      <c r="A1079" s="1"/>
      <c r="B1079" s="456"/>
      <c r="C1079" s="457"/>
      <c r="D1079" s="457"/>
      <c r="E1079" s="457"/>
      <c r="F1079" s="458"/>
      <c r="G1079" s="44">
        <f t="shared" si="1"/>
        <v>0</v>
      </c>
      <c r="H1079" s="459"/>
      <c r="I1079" s="460"/>
      <c r="J1079" s="95"/>
      <c r="K1079" s="1"/>
      <c r="L1079" s="50" t="str">
        <f t="array" ref="L1079">if($B1079="","",index(Setup!$C$52:$C$201,match($D1079,Setup!$B$52:$B$201,0),0))</f>
        <v/>
      </c>
      <c r="M1079" s="52" t="str">
        <f t="shared" si="2"/>
        <v/>
      </c>
      <c r="N1079" s="58">
        <f t="shared" si="3"/>
        <v>0</v>
      </c>
      <c r="O1079" s="64" t="str">
        <f t="shared" si="4"/>
        <v/>
      </c>
      <c r="P1079" s="64">
        <f t="shared" si="5"/>
        <v>0</v>
      </c>
      <c r="Q1079" s="64">
        <f t="shared" si="6"/>
        <v>0</v>
      </c>
      <c r="R1079" s="68">
        <f t="shared" si="7"/>
        <v>0</v>
      </c>
      <c r="S1079" s="68">
        <f t="shared" si="8"/>
        <v>0</v>
      </c>
      <c r="T1079" s="71" t="str">
        <f t="shared" si="9"/>
        <v/>
      </c>
      <c r="U1079" s="79" t="str">
        <f t="array" ref="U1079">IF($B1079="","",IF(INDEX('Your Portfolio Holdings'!$BW$7:$BW$156,match($D1079,'Your Portfolio Holdings'!$B$7:$B$156,0),0)&gt;0,PRODUCT(IF(($D$5:$D$2004=$D1079)*($C$5:$C$2004="Split")*($B$5:$B$2004&lt;=Dashboard!$C$2)*($B$5:$B$2004&gt;$B1079),$J$5:$J$2004,1)),1))</f>
        <v/>
      </c>
      <c r="V1079" s="79">
        <f t="shared" si="10"/>
        <v>0</v>
      </c>
      <c r="W1079" s="79" t="str">
        <f t="array" ref="W1079">IF($B1079="","",IF(INDEX('Your Portfolio Holdings'!$BW$7:$BW$156,match($D1079,'Your Portfolio Holdings'!$B$7:$B$156,0),0)&gt;0,PRODUCT(IF(($D$5:$D$2004=$D1079)*($C$5:$C$2004="Split")*($B$5:$B$2004&lt;=Dashboard!$C$54)*($B$5:$B$2004&gt;$B1079),$J$5:$J$2004,1)),1))</f>
        <v/>
      </c>
      <c r="X1079" s="79">
        <f t="shared" si="11"/>
        <v>0</v>
      </c>
      <c r="Y1079" s="79" t="str">
        <f t="array" ref="Y1079">IF($B1079="","",IF(INDEX('Your Portfolio Holdings'!$BW$7:$BW$156,match($D1079,'Your Portfolio Holdings'!$B$7:$B$156,0),0)&gt;0,PRODUCT(IF(($D$5:$D$2004=$D1079)*($C$5:$C$2004="Split")*($B$5:$B$2004&lt;=Dashboard!$C$55)*($B$5:$B$2004&gt;$B1079),$J$5:$J$2004,1)),1))</f>
        <v/>
      </c>
      <c r="Z1079" s="79">
        <f t="shared" si="12"/>
        <v>0</v>
      </c>
      <c r="AA1079" s="79" t="str">
        <f>IF($B1078="","",IF(AND($B1079&gt;Dashboard!$C$54,$B1079&lt;=Dashboard!$C$55,OR($C1079="Buy",$C1079="Sell",$C1079="Dividend",$C1079="Return of capital")),MAX(AA$5:AA1078)+1,0))</f>
        <v/>
      </c>
      <c r="AB1079" s="79" t="str">
        <f>if($B1079="","",if($L1079=Dashboard!$C$3,"n/a","Currency:"&amp;$L1079&amp;Dashboard!$C$3))</f>
        <v/>
      </c>
      <c r="AC1079" s="88" t="str">
        <f t="shared" si="13"/>
        <v/>
      </c>
      <c r="AD1079" s="89">
        <f t="shared" si="14"/>
        <v>0</v>
      </c>
      <c r="AE1079" s="90">
        <f t="shared" si="15"/>
        <v>0</v>
      </c>
    </row>
    <row r="1080">
      <c r="A1080" s="1"/>
      <c r="B1080" s="456"/>
      <c r="C1080" s="457"/>
      <c r="D1080" s="457"/>
      <c r="E1080" s="457"/>
      <c r="F1080" s="458"/>
      <c r="G1080" s="44">
        <f t="shared" si="1"/>
        <v>0</v>
      </c>
      <c r="H1080" s="459"/>
      <c r="I1080" s="460"/>
      <c r="J1080" s="95"/>
      <c r="K1080" s="1"/>
      <c r="L1080" s="50" t="str">
        <f t="array" ref="L1080">if($B1080="","",index(Setup!$C$52:$C$201,match($D1080,Setup!$B$52:$B$201,0),0))</f>
        <v/>
      </c>
      <c r="M1080" s="52" t="str">
        <f t="shared" si="2"/>
        <v/>
      </c>
      <c r="N1080" s="58">
        <f t="shared" si="3"/>
        <v>0</v>
      </c>
      <c r="O1080" s="64" t="str">
        <f t="shared" si="4"/>
        <v/>
      </c>
      <c r="P1080" s="64">
        <f t="shared" si="5"/>
        <v>0</v>
      </c>
      <c r="Q1080" s="64">
        <f t="shared" si="6"/>
        <v>0</v>
      </c>
      <c r="R1080" s="68">
        <f t="shared" si="7"/>
        <v>0</v>
      </c>
      <c r="S1080" s="68">
        <f t="shared" si="8"/>
        <v>0</v>
      </c>
      <c r="T1080" s="71" t="str">
        <f t="shared" si="9"/>
        <v/>
      </c>
      <c r="U1080" s="79" t="str">
        <f t="array" ref="U1080">IF($B1080="","",IF(INDEX('Your Portfolio Holdings'!$BW$7:$BW$156,match($D1080,'Your Portfolio Holdings'!$B$7:$B$156,0),0)&gt;0,PRODUCT(IF(($D$5:$D$2004=$D1080)*($C$5:$C$2004="Split")*($B$5:$B$2004&lt;=Dashboard!$C$2)*($B$5:$B$2004&gt;$B1080),$J$5:$J$2004,1)),1))</f>
        <v/>
      </c>
      <c r="V1080" s="79">
        <f t="shared" si="10"/>
        <v>0</v>
      </c>
      <c r="W1080" s="79" t="str">
        <f t="array" ref="W1080">IF($B1080="","",IF(INDEX('Your Portfolio Holdings'!$BW$7:$BW$156,match($D1080,'Your Portfolio Holdings'!$B$7:$B$156,0),0)&gt;0,PRODUCT(IF(($D$5:$D$2004=$D1080)*($C$5:$C$2004="Split")*($B$5:$B$2004&lt;=Dashboard!$C$54)*($B$5:$B$2004&gt;$B1080),$J$5:$J$2004,1)),1))</f>
        <v/>
      </c>
      <c r="X1080" s="79">
        <f t="shared" si="11"/>
        <v>0</v>
      </c>
      <c r="Y1080" s="79" t="str">
        <f t="array" ref="Y1080">IF($B1080="","",IF(INDEX('Your Portfolio Holdings'!$BW$7:$BW$156,match($D1080,'Your Portfolio Holdings'!$B$7:$B$156,0),0)&gt;0,PRODUCT(IF(($D$5:$D$2004=$D1080)*($C$5:$C$2004="Split")*($B$5:$B$2004&lt;=Dashboard!$C$55)*($B$5:$B$2004&gt;$B1080),$J$5:$J$2004,1)),1))</f>
        <v/>
      </c>
      <c r="Z1080" s="79">
        <f t="shared" si="12"/>
        <v>0</v>
      </c>
      <c r="AA1080" s="79" t="str">
        <f>IF($B1079="","",IF(AND($B1080&gt;Dashboard!$C$54,$B1080&lt;=Dashboard!$C$55,OR($C1080="Buy",$C1080="Sell",$C1080="Dividend",$C1080="Return of capital")),MAX(AA$5:AA1079)+1,0))</f>
        <v/>
      </c>
      <c r="AB1080" s="79" t="str">
        <f>if($B1080="","",if($L1080=Dashboard!$C$3,"n/a","Currency:"&amp;$L1080&amp;Dashboard!$C$3))</f>
        <v/>
      </c>
      <c r="AC1080" s="88" t="str">
        <f t="shared" si="13"/>
        <v/>
      </c>
      <c r="AD1080" s="89">
        <f t="shared" si="14"/>
        <v>0</v>
      </c>
      <c r="AE1080" s="90">
        <f t="shared" si="15"/>
        <v>0</v>
      </c>
    </row>
    <row r="1081">
      <c r="A1081" s="1"/>
      <c r="B1081" s="456"/>
      <c r="C1081" s="457"/>
      <c r="D1081" s="457"/>
      <c r="E1081" s="457"/>
      <c r="F1081" s="458"/>
      <c r="G1081" s="44">
        <f t="shared" si="1"/>
        <v>0</v>
      </c>
      <c r="H1081" s="459"/>
      <c r="I1081" s="460"/>
      <c r="J1081" s="95"/>
      <c r="K1081" s="1"/>
      <c r="L1081" s="50" t="str">
        <f t="array" ref="L1081">if($B1081="","",index(Setup!$C$52:$C$201,match($D1081,Setup!$B$52:$B$201,0),0))</f>
        <v/>
      </c>
      <c r="M1081" s="52" t="str">
        <f t="shared" si="2"/>
        <v/>
      </c>
      <c r="N1081" s="58">
        <f t="shared" si="3"/>
        <v>0</v>
      </c>
      <c r="O1081" s="64" t="str">
        <f t="shared" si="4"/>
        <v/>
      </c>
      <c r="P1081" s="64">
        <f t="shared" si="5"/>
        <v>0</v>
      </c>
      <c r="Q1081" s="64">
        <f t="shared" si="6"/>
        <v>0</v>
      </c>
      <c r="R1081" s="68">
        <f t="shared" si="7"/>
        <v>0</v>
      </c>
      <c r="S1081" s="68">
        <f t="shared" si="8"/>
        <v>0</v>
      </c>
      <c r="T1081" s="71" t="str">
        <f t="shared" si="9"/>
        <v/>
      </c>
      <c r="U1081" s="79" t="str">
        <f t="array" ref="U1081">IF($B1081="","",IF(INDEX('Your Portfolio Holdings'!$BW$7:$BW$156,match($D1081,'Your Portfolio Holdings'!$B$7:$B$156,0),0)&gt;0,PRODUCT(IF(($D$5:$D$2004=$D1081)*($C$5:$C$2004="Split")*($B$5:$B$2004&lt;=Dashboard!$C$2)*($B$5:$B$2004&gt;$B1081),$J$5:$J$2004,1)),1))</f>
        <v/>
      </c>
      <c r="V1081" s="79">
        <f t="shared" si="10"/>
        <v>0</v>
      </c>
      <c r="W1081" s="79" t="str">
        <f t="array" ref="W1081">IF($B1081="","",IF(INDEX('Your Portfolio Holdings'!$BW$7:$BW$156,match($D1081,'Your Portfolio Holdings'!$B$7:$B$156,0),0)&gt;0,PRODUCT(IF(($D$5:$D$2004=$D1081)*($C$5:$C$2004="Split")*($B$5:$B$2004&lt;=Dashboard!$C$54)*($B$5:$B$2004&gt;$B1081),$J$5:$J$2004,1)),1))</f>
        <v/>
      </c>
      <c r="X1081" s="79">
        <f t="shared" si="11"/>
        <v>0</v>
      </c>
      <c r="Y1081" s="79" t="str">
        <f t="array" ref="Y1081">IF($B1081="","",IF(INDEX('Your Portfolio Holdings'!$BW$7:$BW$156,match($D1081,'Your Portfolio Holdings'!$B$7:$B$156,0),0)&gt;0,PRODUCT(IF(($D$5:$D$2004=$D1081)*($C$5:$C$2004="Split")*($B$5:$B$2004&lt;=Dashboard!$C$55)*($B$5:$B$2004&gt;$B1081),$J$5:$J$2004,1)),1))</f>
        <v/>
      </c>
      <c r="Z1081" s="79">
        <f t="shared" si="12"/>
        <v>0</v>
      </c>
      <c r="AA1081" s="79" t="str">
        <f>IF($B1080="","",IF(AND($B1081&gt;Dashboard!$C$54,$B1081&lt;=Dashboard!$C$55,OR($C1081="Buy",$C1081="Sell",$C1081="Dividend",$C1081="Return of capital")),MAX(AA$5:AA1080)+1,0))</f>
        <v/>
      </c>
      <c r="AB1081" s="79" t="str">
        <f>if($B1081="","",if($L1081=Dashboard!$C$3,"n/a","Currency:"&amp;$L1081&amp;Dashboard!$C$3))</f>
        <v/>
      </c>
      <c r="AC1081" s="88" t="str">
        <f t="shared" si="13"/>
        <v/>
      </c>
      <c r="AD1081" s="89">
        <f t="shared" si="14"/>
        <v>0</v>
      </c>
      <c r="AE1081" s="90">
        <f t="shared" si="15"/>
        <v>0</v>
      </c>
    </row>
    <row r="1082">
      <c r="A1082" s="1"/>
      <c r="B1082" s="456"/>
      <c r="C1082" s="457"/>
      <c r="D1082" s="457"/>
      <c r="E1082" s="457"/>
      <c r="F1082" s="458"/>
      <c r="G1082" s="44">
        <f t="shared" si="1"/>
        <v>0</v>
      </c>
      <c r="H1082" s="459"/>
      <c r="I1082" s="460"/>
      <c r="J1082" s="95"/>
      <c r="K1082" s="1"/>
      <c r="L1082" s="50" t="str">
        <f t="array" ref="L1082">if($B1082="","",index(Setup!$C$52:$C$201,match($D1082,Setup!$B$52:$B$201,0),0))</f>
        <v/>
      </c>
      <c r="M1082" s="52" t="str">
        <f t="shared" si="2"/>
        <v/>
      </c>
      <c r="N1082" s="58">
        <f t="shared" si="3"/>
        <v>0</v>
      </c>
      <c r="O1082" s="64" t="str">
        <f t="shared" si="4"/>
        <v/>
      </c>
      <c r="P1082" s="64">
        <f t="shared" si="5"/>
        <v>0</v>
      </c>
      <c r="Q1082" s="64">
        <f t="shared" si="6"/>
        <v>0</v>
      </c>
      <c r="R1082" s="68">
        <f t="shared" si="7"/>
        <v>0</v>
      </c>
      <c r="S1082" s="68">
        <f t="shared" si="8"/>
        <v>0</v>
      </c>
      <c r="T1082" s="71" t="str">
        <f t="shared" si="9"/>
        <v/>
      </c>
      <c r="U1082" s="79" t="str">
        <f t="array" ref="U1082">IF($B1082="","",IF(INDEX('Your Portfolio Holdings'!$BW$7:$BW$156,match($D1082,'Your Portfolio Holdings'!$B$7:$B$156,0),0)&gt;0,PRODUCT(IF(($D$5:$D$2004=$D1082)*($C$5:$C$2004="Split")*($B$5:$B$2004&lt;=Dashboard!$C$2)*($B$5:$B$2004&gt;$B1082),$J$5:$J$2004,1)),1))</f>
        <v/>
      </c>
      <c r="V1082" s="79">
        <f t="shared" si="10"/>
        <v>0</v>
      </c>
      <c r="W1082" s="79" t="str">
        <f t="array" ref="W1082">IF($B1082="","",IF(INDEX('Your Portfolio Holdings'!$BW$7:$BW$156,match($D1082,'Your Portfolio Holdings'!$B$7:$B$156,0),0)&gt;0,PRODUCT(IF(($D$5:$D$2004=$D1082)*($C$5:$C$2004="Split")*($B$5:$B$2004&lt;=Dashboard!$C$54)*($B$5:$B$2004&gt;$B1082),$J$5:$J$2004,1)),1))</f>
        <v/>
      </c>
      <c r="X1082" s="79">
        <f t="shared" si="11"/>
        <v>0</v>
      </c>
      <c r="Y1082" s="79" t="str">
        <f t="array" ref="Y1082">IF($B1082="","",IF(INDEX('Your Portfolio Holdings'!$BW$7:$BW$156,match($D1082,'Your Portfolio Holdings'!$B$7:$B$156,0),0)&gt;0,PRODUCT(IF(($D$5:$D$2004=$D1082)*($C$5:$C$2004="Split")*($B$5:$B$2004&lt;=Dashboard!$C$55)*($B$5:$B$2004&gt;$B1082),$J$5:$J$2004,1)),1))</f>
        <v/>
      </c>
      <c r="Z1082" s="79">
        <f t="shared" si="12"/>
        <v>0</v>
      </c>
      <c r="AA1082" s="79" t="str">
        <f>IF($B1081="","",IF(AND($B1082&gt;Dashboard!$C$54,$B1082&lt;=Dashboard!$C$55,OR($C1082="Buy",$C1082="Sell",$C1082="Dividend",$C1082="Return of capital")),MAX(AA$5:AA1081)+1,0))</f>
        <v/>
      </c>
      <c r="AB1082" s="79" t="str">
        <f>if($B1082="","",if($L1082=Dashboard!$C$3,"n/a","Currency:"&amp;$L1082&amp;Dashboard!$C$3))</f>
        <v/>
      </c>
      <c r="AC1082" s="88" t="str">
        <f t="shared" si="13"/>
        <v/>
      </c>
      <c r="AD1082" s="89">
        <f t="shared" si="14"/>
        <v>0</v>
      </c>
      <c r="AE1082" s="90">
        <f t="shared" si="15"/>
        <v>0</v>
      </c>
    </row>
    <row r="1083">
      <c r="A1083" s="1"/>
      <c r="B1083" s="456"/>
      <c r="C1083" s="457"/>
      <c r="D1083" s="457"/>
      <c r="E1083" s="457"/>
      <c r="F1083" s="458"/>
      <c r="G1083" s="44">
        <f t="shared" si="1"/>
        <v>0</v>
      </c>
      <c r="H1083" s="459"/>
      <c r="I1083" s="460"/>
      <c r="J1083" s="95"/>
      <c r="K1083" s="1"/>
      <c r="L1083" s="50" t="str">
        <f t="array" ref="L1083">if($B1083="","",index(Setup!$C$52:$C$201,match($D1083,Setup!$B$52:$B$201,0),0))</f>
        <v/>
      </c>
      <c r="M1083" s="52" t="str">
        <f t="shared" si="2"/>
        <v/>
      </c>
      <c r="N1083" s="58">
        <f t="shared" si="3"/>
        <v>0</v>
      </c>
      <c r="O1083" s="64" t="str">
        <f t="shared" si="4"/>
        <v/>
      </c>
      <c r="P1083" s="64">
        <f t="shared" si="5"/>
        <v>0</v>
      </c>
      <c r="Q1083" s="64">
        <f t="shared" si="6"/>
        <v>0</v>
      </c>
      <c r="R1083" s="68">
        <f t="shared" si="7"/>
        <v>0</v>
      </c>
      <c r="S1083" s="68">
        <f t="shared" si="8"/>
        <v>0</v>
      </c>
      <c r="T1083" s="71" t="str">
        <f t="shared" si="9"/>
        <v/>
      </c>
      <c r="U1083" s="79" t="str">
        <f t="array" ref="U1083">IF($B1083="","",IF(INDEX('Your Portfolio Holdings'!$BW$7:$BW$156,match($D1083,'Your Portfolio Holdings'!$B$7:$B$156,0),0)&gt;0,PRODUCT(IF(($D$5:$D$2004=$D1083)*($C$5:$C$2004="Split")*($B$5:$B$2004&lt;=Dashboard!$C$2)*($B$5:$B$2004&gt;$B1083),$J$5:$J$2004,1)),1))</f>
        <v/>
      </c>
      <c r="V1083" s="79">
        <f t="shared" si="10"/>
        <v>0</v>
      </c>
      <c r="W1083" s="79" t="str">
        <f t="array" ref="W1083">IF($B1083="","",IF(INDEX('Your Portfolio Holdings'!$BW$7:$BW$156,match($D1083,'Your Portfolio Holdings'!$B$7:$B$156,0),0)&gt;0,PRODUCT(IF(($D$5:$D$2004=$D1083)*($C$5:$C$2004="Split")*($B$5:$B$2004&lt;=Dashboard!$C$54)*($B$5:$B$2004&gt;$B1083),$J$5:$J$2004,1)),1))</f>
        <v/>
      </c>
      <c r="X1083" s="79">
        <f t="shared" si="11"/>
        <v>0</v>
      </c>
      <c r="Y1083" s="79" t="str">
        <f t="array" ref="Y1083">IF($B1083="","",IF(INDEX('Your Portfolio Holdings'!$BW$7:$BW$156,match($D1083,'Your Portfolio Holdings'!$B$7:$B$156,0),0)&gt;0,PRODUCT(IF(($D$5:$D$2004=$D1083)*($C$5:$C$2004="Split")*($B$5:$B$2004&lt;=Dashboard!$C$55)*($B$5:$B$2004&gt;$B1083),$J$5:$J$2004,1)),1))</f>
        <v/>
      </c>
      <c r="Z1083" s="79">
        <f t="shared" si="12"/>
        <v>0</v>
      </c>
      <c r="AA1083" s="79" t="str">
        <f>IF($B1082="","",IF(AND($B1083&gt;Dashboard!$C$54,$B1083&lt;=Dashboard!$C$55,OR($C1083="Buy",$C1083="Sell",$C1083="Dividend",$C1083="Return of capital")),MAX(AA$5:AA1082)+1,0))</f>
        <v/>
      </c>
      <c r="AB1083" s="79" t="str">
        <f>if($B1083="","",if($L1083=Dashboard!$C$3,"n/a","Currency:"&amp;$L1083&amp;Dashboard!$C$3))</f>
        <v/>
      </c>
      <c r="AC1083" s="88" t="str">
        <f t="shared" si="13"/>
        <v/>
      </c>
      <c r="AD1083" s="89">
        <f t="shared" si="14"/>
        <v>0</v>
      </c>
      <c r="AE1083" s="90">
        <f t="shared" si="15"/>
        <v>0</v>
      </c>
    </row>
    <row r="1084">
      <c r="A1084" s="1"/>
      <c r="B1084" s="456"/>
      <c r="C1084" s="457"/>
      <c r="D1084" s="457"/>
      <c r="E1084" s="457"/>
      <c r="F1084" s="458"/>
      <c r="G1084" s="44">
        <f t="shared" si="1"/>
        <v>0</v>
      </c>
      <c r="H1084" s="459"/>
      <c r="I1084" s="460"/>
      <c r="J1084" s="95"/>
      <c r="K1084" s="1"/>
      <c r="L1084" s="50" t="str">
        <f t="array" ref="L1084">if($B1084="","",index(Setup!$C$52:$C$201,match($D1084,Setup!$B$52:$B$201,0),0))</f>
        <v/>
      </c>
      <c r="M1084" s="52" t="str">
        <f t="shared" si="2"/>
        <v/>
      </c>
      <c r="N1084" s="58">
        <f t="shared" si="3"/>
        <v>0</v>
      </c>
      <c r="O1084" s="64" t="str">
        <f t="shared" si="4"/>
        <v/>
      </c>
      <c r="P1084" s="64">
        <f t="shared" si="5"/>
        <v>0</v>
      </c>
      <c r="Q1084" s="64">
        <f t="shared" si="6"/>
        <v>0</v>
      </c>
      <c r="R1084" s="68">
        <f t="shared" si="7"/>
        <v>0</v>
      </c>
      <c r="S1084" s="68">
        <f t="shared" si="8"/>
        <v>0</v>
      </c>
      <c r="T1084" s="71" t="str">
        <f t="shared" si="9"/>
        <v/>
      </c>
      <c r="U1084" s="79" t="str">
        <f t="array" ref="U1084">IF($B1084="","",IF(INDEX('Your Portfolio Holdings'!$BW$7:$BW$156,match($D1084,'Your Portfolio Holdings'!$B$7:$B$156,0),0)&gt;0,PRODUCT(IF(($D$5:$D$2004=$D1084)*($C$5:$C$2004="Split")*($B$5:$B$2004&lt;=Dashboard!$C$2)*($B$5:$B$2004&gt;$B1084),$J$5:$J$2004,1)),1))</f>
        <v/>
      </c>
      <c r="V1084" s="79">
        <f t="shared" si="10"/>
        <v>0</v>
      </c>
      <c r="W1084" s="79" t="str">
        <f t="array" ref="W1084">IF($B1084="","",IF(INDEX('Your Portfolio Holdings'!$BW$7:$BW$156,match($D1084,'Your Portfolio Holdings'!$B$7:$B$156,0),0)&gt;0,PRODUCT(IF(($D$5:$D$2004=$D1084)*($C$5:$C$2004="Split")*($B$5:$B$2004&lt;=Dashboard!$C$54)*($B$5:$B$2004&gt;$B1084),$J$5:$J$2004,1)),1))</f>
        <v/>
      </c>
      <c r="X1084" s="79">
        <f t="shared" si="11"/>
        <v>0</v>
      </c>
      <c r="Y1084" s="79" t="str">
        <f t="array" ref="Y1084">IF($B1084="","",IF(INDEX('Your Portfolio Holdings'!$BW$7:$BW$156,match($D1084,'Your Portfolio Holdings'!$B$7:$B$156,0),0)&gt;0,PRODUCT(IF(($D$5:$D$2004=$D1084)*($C$5:$C$2004="Split")*($B$5:$B$2004&lt;=Dashboard!$C$55)*($B$5:$B$2004&gt;$B1084),$J$5:$J$2004,1)),1))</f>
        <v/>
      </c>
      <c r="Z1084" s="79">
        <f t="shared" si="12"/>
        <v>0</v>
      </c>
      <c r="AA1084" s="79" t="str">
        <f>IF($B1083="","",IF(AND($B1084&gt;Dashboard!$C$54,$B1084&lt;=Dashboard!$C$55,OR($C1084="Buy",$C1084="Sell",$C1084="Dividend",$C1084="Return of capital")),MAX(AA$5:AA1083)+1,0))</f>
        <v/>
      </c>
      <c r="AB1084" s="79" t="str">
        <f>if($B1084="","",if($L1084=Dashboard!$C$3,"n/a","Currency:"&amp;$L1084&amp;Dashboard!$C$3))</f>
        <v/>
      </c>
      <c r="AC1084" s="88" t="str">
        <f t="shared" si="13"/>
        <v/>
      </c>
      <c r="AD1084" s="89">
        <f t="shared" si="14"/>
        <v>0</v>
      </c>
      <c r="AE1084" s="90">
        <f t="shared" si="15"/>
        <v>0</v>
      </c>
    </row>
    <row r="1085">
      <c r="A1085" s="1"/>
      <c r="B1085" s="456"/>
      <c r="C1085" s="457"/>
      <c r="D1085" s="457"/>
      <c r="E1085" s="457"/>
      <c r="F1085" s="458"/>
      <c r="G1085" s="44">
        <f t="shared" si="1"/>
        <v>0</v>
      </c>
      <c r="H1085" s="459"/>
      <c r="I1085" s="460"/>
      <c r="J1085" s="95"/>
      <c r="K1085" s="1"/>
      <c r="L1085" s="50" t="str">
        <f t="array" ref="L1085">if($B1085="","",index(Setup!$C$52:$C$201,match($D1085,Setup!$B$52:$B$201,0),0))</f>
        <v/>
      </c>
      <c r="M1085" s="52" t="str">
        <f t="shared" si="2"/>
        <v/>
      </c>
      <c r="N1085" s="58">
        <f t="shared" si="3"/>
        <v>0</v>
      </c>
      <c r="O1085" s="64" t="str">
        <f t="shared" si="4"/>
        <v/>
      </c>
      <c r="P1085" s="64">
        <f t="shared" si="5"/>
        <v>0</v>
      </c>
      <c r="Q1085" s="64">
        <f t="shared" si="6"/>
        <v>0</v>
      </c>
      <c r="R1085" s="68">
        <f t="shared" si="7"/>
        <v>0</v>
      </c>
      <c r="S1085" s="68">
        <f t="shared" si="8"/>
        <v>0</v>
      </c>
      <c r="T1085" s="71" t="str">
        <f t="shared" si="9"/>
        <v/>
      </c>
      <c r="U1085" s="79" t="str">
        <f t="array" ref="U1085">IF($B1085="","",IF(INDEX('Your Portfolio Holdings'!$BW$7:$BW$156,match($D1085,'Your Portfolio Holdings'!$B$7:$B$156,0),0)&gt;0,PRODUCT(IF(($D$5:$D$2004=$D1085)*($C$5:$C$2004="Split")*($B$5:$B$2004&lt;=Dashboard!$C$2)*($B$5:$B$2004&gt;$B1085),$J$5:$J$2004,1)),1))</f>
        <v/>
      </c>
      <c r="V1085" s="79">
        <f t="shared" si="10"/>
        <v>0</v>
      </c>
      <c r="W1085" s="79" t="str">
        <f t="array" ref="W1085">IF($B1085="","",IF(INDEX('Your Portfolio Holdings'!$BW$7:$BW$156,match($D1085,'Your Portfolio Holdings'!$B$7:$B$156,0),0)&gt;0,PRODUCT(IF(($D$5:$D$2004=$D1085)*($C$5:$C$2004="Split")*($B$5:$B$2004&lt;=Dashboard!$C$54)*($B$5:$B$2004&gt;$B1085),$J$5:$J$2004,1)),1))</f>
        <v/>
      </c>
      <c r="X1085" s="79">
        <f t="shared" si="11"/>
        <v>0</v>
      </c>
      <c r="Y1085" s="79" t="str">
        <f t="array" ref="Y1085">IF($B1085="","",IF(INDEX('Your Portfolio Holdings'!$BW$7:$BW$156,match($D1085,'Your Portfolio Holdings'!$B$7:$B$156,0),0)&gt;0,PRODUCT(IF(($D$5:$D$2004=$D1085)*($C$5:$C$2004="Split")*($B$5:$B$2004&lt;=Dashboard!$C$55)*($B$5:$B$2004&gt;$B1085),$J$5:$J$2004,1)),1))</f>
        <v/>
      </c>
      <c r="Z1085" s="79">
        <f t="shared" si="12"/>
        <v>0</v>
      </c>
      <c r="AA1085" s="79" t="str">
        <f>IF($B1084="","",IF(AND($B1085&gt;Dashboard!$C$54,$B1085&lt;=Dashboard!$C$55,OR($C1085="Buy",$C1085="Sell",$C1085="Dividend",$C1085="Return of capital")),MAX(AA$5:AA1084)+1,0))</f>
        <v/>
      </c>
      <c r="AB1085" s="79" t="str">
        <f>if($B1085="","",if($L1085=Dashboard!$C$3,"n/a","Currency:"&amp;$L1085&amp;Dashboard!$C$3))</f>
        <v/>
      </c>
      <c r="AC1085" s="88" t="str">
        <f t="shared" si="13"/>
        <v/>
      </c>
      <c r="AD1085" s="89">
        <f t="shared" si="14"/>
        <v>0</v>
      </c>
      <c r="AE1085" s="90">
        <f t="shared" si="15"/>
        <v>0</v>
      </c>
    </row>
    <row r="1086">
      <c r="A1086" s="1"/>
      <c r="B1086" s="456"/>
      <c r="C1086" s="457"/>
      <c r="D1086" s="457"/>
      <c r="E1086" s="457"/>
      <c r="F1086" s="458"/>
      <c r="G1086" s="44">
        <f t="shared" si="1"/>
        <v>0</v>
      </c>
      <c r="H1086" s="459"/>
      <c r="I1086" s="460"/>
      <c r="J1086" s="95"/>
      <c r="K1086" s="1"/>
      <c r="L1086" s="50" t="str">
        <f t="array" ref="L1086">if($B1086="","",index(Setup!$C$52:$C$201,match($D1086,Setup!$B$52:$B$201,0),0))</f>
        <v/>
      </c>
      <c r="M1086" s="52" t="str">
        <f t="shared" si="2"/>
        <v/>
      </c>
      <c r="N1086" s="58">
        <f t="shared" si="3"/>
        <v>0</v>
      </c>
      <c r="O1086" s="64" t="str">
        <f t="shared" si="4"/>
        <v/>
      </c>
      <c r="P1086" s="64">
        <f t="shared" si="5"/>
        <v>0</v>
      </c>
      <c r="Q1086" s="64">
        <f t="shared" si="6"/>
        <v>0</v>
      </c>
      <c r="R1086" s="68">
        <f t="shared" si="7"/>
        <v>0</v>
      </c>
      <c r="S1086" s="68">
        <f t="shared" si="8"/>
        <v>0</v>
      </c>
      <c r="T1086" s="71" t="str">
        <f t="shared" si="9"/>
        <v/>
      </c>
      <c r="U1086" s="79" t="str">
        <f t="array" ref="U1086">IF($B1086="","",IF(INDEX('Your Portfolio Holdings'!$BW$7:$BW$156,match($D1086,'Your Portfolio Holdings'!$B$7:$B$156,0),0)&gt;0,PRODUCT(IF(($D$5:$D$2004=$D1086)*($C$5:$C$2004="Split")*($B$5:$B$2004&lt;=Dashboard!$C$2)*($B$5:$B$2004&gt;$B1086),$J$5:$J$2004,1)),1))</f>
        <v/>
      </c>
      <c r="V1086" s="79">
        <f t="shared" si="10"/>
        <v>0</v>
      </c>
      <c r="W1086" s="79" t="str">
        <f t="array" ref="W1086">IF($B1086="","",IF(INDEX('Your Portfolio Holdings'!$BW$7:$BW$156,match($D1086,'Your Portfolio Holdings'!$B$7:$B$156,0),0)&gt;0,PRODUCT(IF(($D$5:$D$2004=$D1086)*($C$5:$C$2004="Split")*($B$5:$B$2004&lt;=Dashboard!$C$54)*($B$5:$B$2004&gt;$B1086),$J$5:$J$2004,1)),1))</f>
        <v/>
      </c>
      <c r="X1086" s="79">
        <f t="shared" si="11"/>
        <v>0</v>
      </c>
      <c r="Y1086" s="79" t="str">
        <f t="array" ref="Y1086">IF($B1086="","",IF(INDEX('Your Portfolio Holdings'!$BW$7:$BW$156,match($D1086,'Your Portfolio Holdings'!$B$7:$B$156,0),0)&gt;0,PRODUCT(IF(($D$5:$D$2004=$D1086)*($C$5:$C$2004="Split")*($B$5:$B$2004&lt;=Dashboard!$C$55)*($B$5:$B$2004&gt;$B1086),$J$5:$J$2004,1)),1))</f>
        <v/>
      </c>
      <c r="Z1086" s="79">
        <f t="shared" si="12"/>
        <v>0</v>
      </c>
      <c r="AA1086" s="79" t="str">
        <f>IF($B1085="","",IF(AND($B1086&gt;Dashboard!$C$54,$B1086&lt;=Dashboard!$C$55,OR($C1086="Buy",$C1086="Sell",$C1086="Dividend",$C1086="Return of capital")),MAX(AA$5:AA1085)+1,0))</f>
        <v/>
      </c>
      <c r="AB1086" s="79" t="str">
        <f>if($B1086="","",if($L1086=Dashboard!$C$3,"n/a","Currency:"&amp;$L1086&amp;Dashboard!$C$3))</f>
        <v/>
      </c>
      <c r="AC1086" s="88" t="str">
        <f t="shared" si="13"/>
        <v/>
      </c>
      <c r="AD1086" s="89">
        <f t="shared" si="14"/>
        <v>0</v>
      </c>
      <c r="AE1086" s="90">
        <f t="shared" si="15"/>
        <v>0</v>
      </c>
    </row>
    <row r="1087">
      <c r="A1087" s="1"/>
      <c r="B1087" s="456"/>
      <c r="C1087" s="457"/>
      <c r="D1087" s="457"/>
      <c r="E1087" s="457"/>
      <c r="F1087" s="458"/>
      <c r="G1087" s="44">
        <f t="shared" si="1"/>
        <v>0</v>
      </c>
      <c r="H1087" s="459"/>
      <c r="I1087" s="460"/>
      <c r="J1087" s="95"/>
      <c r="K1087" s="1"/>
      <c r="L1087" s="50" t="str">
        <f t="array" ref="L1087">if($B1087="","",index(Setup!$C$52:$C$201,match($D1087,Setup!$B$52:$B$201,0),0))</f>
        <v/>
      </c>
      <c r="M1087" s="52" t="str">
        <f t="shared" si="2"/>
        <v/>
      </c>
      <c r="N1087" s="58">
        <f t="shared" si="3"/>
        <v>0</v>
      </c>
      <c r="O1087" s="64" t="str">
        <f t="shared" si="4"/>
        <v/>
      </c>
      <c r="P1087" s="64">
        <f t="shared" si="5"/>
        <v>0</v>
      </c>
      <c r="Q1087" s="64">
        <f t="shared" si="6"/>
        <v>0</v>
      </c>
      <c r="R1087" s="68">
        <f t="shared" si="7"/>
        <v>0</v>
      </c>
      <c r="S1087" s="68">
        <f t="shared" si="8"/>
        <v>0</v>
      </c>
      <c r="T1087" s="71" t="str">
        <f t="shared" si="9"/>
        <v/>
      </c>
      <c r="U1087" s="79" t="str">
        <f t="array" ref="U1087">IF($B1087="","",IF(INDEX('Your Portfolio Holdings'!$BW$7:$BW$156,match($D1087,'Your Portfolio Holdings'!$B$7:$B$156,0),0)&gt;0,PRODUCT(IF(($D$5:$D$2004=$D1087)*($C$5:$C$2004="Split")*($B$5:$B$2004&lt;=Dashboard!$C$2)*($B$5:$B$2004&gt;$B1087),$J$5:$J$2004,1)),1))</f>
        <v/>
      </c>
      <c r="V1087" s="79">
        <f t="shared" si="10"/>
        <v>0</v>
      </c>
      <c r="W1087" s="79" t="str">
        <f t="array" ref="W1087">IF($B1087="","",IF(INDEX('Your Portfolio Holdings'!$BW$7:$BW$156,match($D1087,'Your Portfolio Holdings'!$B$7:$B$156,0),0)&gt;0,PRODUCT(IF(($D$5:$D$2004=$D1087)*($C$5:$C$2004="Split")*($B$5:$B$2004&lt;=Dashboard!$C$54)*($B$5:$B$2004&gt;$B1087),$J$5:$J$2004,1)),1))</f>
        <v/>
      </c>
      <c r="X1087" s="79">
        <f t="shared" si="11"/>
        <v>0</v>
      </c>
      <c r="Y1087" s="79" t="str">
        <f t="array" ref="Y1087">IF($B1087="","",IF(INDEX('Your Portfolio Holdings'!$BW$7:$BW$156,match($D1087,'Your Portfolio Holdings'!$B$7:$B$156,0),0)&gt;0,PRODUCT(IF(($D$5:$D$2004=$D1087)*($C$5:$C$2004="Split")*($B$5:$B$2004&lt;=Dashboard!$C$55)*($B$5:$B$2004&gt;$B1087),$J$5:$J$2004,1)),1))</f>
        <v/>
      </c>
      <c r="Z1087" s="79">
        <f t="shared" si="12"/>
        <v>0</v>
      </c>
      <c r="AA1087" s="79" t="str">
        <f>IF($B1086="","",IF(AND($B1087&gt;Dashboard!$C$54,$B1087&lt;=Dashboard!$C$55,OR($C1087="Buy",$C1087="Sell",$C1087="Dividend",$C1087="Return of capital")),MAX(AA$5:AA1086)+1,0))</f>
        <v/>
      </c>
      <c r="AB1087" s="79" t="str">
        <f>if($B1087="","",if($L1087=Dashboard!$C$3,"n/a","Currency:"&amp;$L1087&amp;Dashboard!$C$3))</f>
        <v/>
      </c>
      <c r="AC1087" s="88" t="str">
        <f t="shared" si="13"/>
        <v/>
      </c>
      <c r="AD1087" s="89">
        <f t="shared" si="14"/>
        <v>0</v>
      </c>
      <c r="AE1087" s="90">
        <f t="shared" si="15"/>
        <v>0</v>
      </c>
    </row>
    <row r="1088">
      <c r="A1088" s="1"/>
      <c r="B1088" s="456"/>
      <c r="C1088" s="457"/>
      <c r="D1088" s="457"/>
      <c r="E1088" s="457"/>
      <c r="F1088" s="458"/>
      <c r="G1088" s="44">
        <f t="shared" si="1"/>
        <v>0</v>
      </c>
      <c r="H1088" s="459"/>
      <c r="I1088" s="460"/>
      <c r="J1088" s="95"/>
      <c r="K1088" s="1"/>
      <c r="L1088" s="50" t="str">
        <f t="array" ref="L1088">if($B1088="","",index(Setup!$C$52:$C$201,match($D1088,Setup!$B$52:$B$201,0),0))</f>
        <v/>
      </c>
      <c r="M1088" s="52" t="str">
        <f t="shared" si="2"/>
        <v/>
      </c>
      <c r="N1088" s="58">
        <f t="shared" si="3"/>
        <v>0</v>
      </c>
      <c r="O1088" s="64" t="str">
        <f t="shared" si="4"/>
        <v/>
      </c>
      <c r="P1088" s="64">
        <f t="shared" si="5"/>
        <v>0</v>
      </c>
      <c r="Q1088" s="64">
        <f t="shared" si="6"/>
        <v>0</v>
      </c>
      <c r="R1088" s="68">
        <f t="shared" si="7"/>
        <v>0</v>
      </c>
      <c r="S1088" s="68">
        <f t="shared" si="8"/>
        <v>0</v>
      </c>
      <c r="T1088" s="71" t="str">
        <f t="shared" si="9"/>
        <v/>
      </c>
      <c r="U1088" s="79" t="str">
        <f t="array" ref="U1088">IF($B1088="","",IF(INDEX('Your Portfolio Holdings'!$BW$7:$BW$156,match($D1088,'Your Portfolio Holdings'!$B$7:$B$156,0),0)&gt;0,PRODUCT(IF(($D$5:$D$2004=$D1088)*($C$5:$C$2004="Split")*($B$5:$B$2004&lt;=Dashboard!$C$2)*($B$5:$B$2004&gt;$B1088),$J$5:$J$2004,1)),1))</f>
        <v/>
      </c>
      <c r="V1088" s="79">
        <f t="shared" si="10"/>
        <v>0</v>
      </c>
      <c r="W1088" s="79" t="str">
        <f t="array" ref="W1088">IF($B1088="","",IF(INDEX('Your Portfolio Holdings'!$BW$7:$BW$156,match($D1088,'Your Portfolio Holdings'!$B$7:$B$156,0),0)&gt;0,PRODUCT(IF(($D$5:$D$2004=$D1088)*($C$5:$C$2004="Split")*($B$5:$B$2004&lt;=Dashboard!$C$54)*($B$5:$B$2004&gt;$B1088),$J$5:$J$2004,1)),1))</f>
        <v/>
      </c>
      <c r="X1088" s="79">
        <f t="shared" si="11"/>
        <v>0</v>
      </c>
      <c r="Y1088" s="79" t="str">
        <f t="array" ref="Y1088">IF($B1088="","",IF(INDEX('Your Portfolio Holdings'!$BW$7:$BW$156,match($D1088,'Your Portfolio Holdings'!$B$7:$B$156,0),0)&gt;0,PRODUCT(IF(($D$5:$D$2004=$D1088)*($C$5:$C$2004="Split")*($B$5:$B$2004&lt;=Dashboard!$C$55)*($B$5:$B$2004&gt;$B1088),$J$5:$J$2004,1)),1))</f>
        <v/>
      </c>
      <c r="Z1088" s="79">
        <f t="shared" si="12"/>
        <v>0</v>
      </c>
      <c r="AA1088" s="79" t="str">
        <f>IF($B1087="","",IF(AND($B1088&gt;Dashboard!$C$54,$B1088&lt;=Dashboard!$C$55,OR($C1088="Buy",$C1088="Sell",$C1088="Dividend",$C1088="Return of capital")),MAX(AA$5:AA1087)+1,0))</f>
        <v/>
      </c>
      <c r="AB1088" s="79" t="str">
        <f>if($B1088="","",if($L1088=Dashboard!$C$3,"n/a","Currency:"&amp;$L1088&amp;Dashboard!$C$3))</f>
        <v/>
      </c>
      <c r="AC1088" s="88" t="str">
        <f t="shared" si="13"/>
        <v/>
      </c>
      <c r="AD1088" s="89">
        <f t="shared" si="14"/>
        <v>0</v>
      </c>
      <c r="AE1088" s="90">
        <f t="shared" si="15"/>
        <v>0</v>
      </c>
    </row>
    <row r="1089">
      <c r="A1089" s="1"/>
      <c r="B1089" s="456"/>
      <c r="C1089" s="457"/>
      <c r="D1089" s="457"/>
      <c r="E1089" s="457"/>
      <c r="F1089" s="458"/>
      <c r="G1089" s="44">
        <f t="shared" si="1"/>
        <v>0</v>
      </c>
      <c r="H1089" s="459"/>
      <c r="I1089" s="460"/>
      <c r="J1089" s="95"/>
      <c r="K1089" s="1"/>
      <c r="L1089" s="50" t="str">
        <f t="array" ref="L1089">if($B1089="","",index(Setup!$C$52:$C$201,match($D1089,Setup!$B$52:$B$201,0),0))</f>
        <v/>
      </c>
      <c r="M1089" s="52" t="str">
        <f t="shared" si="2"/>
        <v/>
      </c>
      <c r="N1089" s="58">
        <f t="shared" si="3"/>
        <v>0</v>
      </c>
      <c r="O1089" s="64" t="str">
        <f t="shared" si="4"/>
        <v/>
      </c>
      <c r="P1089" s="64">
        <f t="shared" si="5"/>
        <v>0</v>
      </c>
      <c r="Q1089" s="64">
        <f t="shared" si="6"/>
        <v>0</v>
      </c>
      <c r="R1089" s="68">
        <f t="shared" si="7"/>
        <v>0</v>
      </c>
      <c r="S1089" s="68">
        <f t="shared" si="8"/>
        <v>0</v>
      </c>
      <c r="T1089" s="71" t="str">
        <f t="shared" si="9"/>
        <v/>
      </c>
      <c r="U1089" s="79" t="str">
        <f t="array" ref="U1089">IF($B1089="","",IF(INDEX('Your Portfolio Holdings'!$BW$7:$BW$156,match($D1089,'Your Portfolio Holdings'!$B$7:$B$156,0),0)&gt;0,PRODUCT(IF(($D$5:$D$2004=$D1089)*($C$5:$C$2004="Split")*($B$5:$B$2004&lt;=Dashboard!$C$2)*($B$5:$B$2004&gt;$B1089),$J$5:$J$2004,1)),1))</f>
        <v/>
      </c>
      <c r="V1089" s="79">
        <f t="shared" si="10"/>
        <v>0</v>
      </c>
      <c r="W1089" s="79" t="str">
        <f t="array" ref="W1089">IF($B1089="","",IF(INDEX('Your Portfolio Holdings'!$BW$7:$BW$156,match($D1089,'Your Portfolio Holdings'!$B$7:$B$156,0),0)&gt;0,PRODUCT(IF(($D$5:$D$2004=$D1089)*($C$5:$C$2004="Split")*($B$5:$B$2004&lt;=Dashboard!$C$54)*($B$5:$B$2004&gt;$B1089),$J$5:$J$2004,1)),1))</f>
        <v/>
      </c>
      <c r="X1089" s="79">
        <f t="shared" si="11"/>
        <v>0</v>
      </c>
      <c r="Y1089" s="79" t="str">
        <f t="array" ref="Y1089">IF($B1089="","",IF(INDEX('Your Portfolio Holdings'!$BW$7:$BW$156,match($D1089,'Your Portfolio Holdings'!$B$7:$B$156,0),0)&gt;0,PRODUCT(IF(($D$5:$D$2004=$D1089)*($C$5:$C$2004="Split")*($B$5:$B$2004&lt;=Dashboard!$C$55)*($B$5:$B$2004&gt;$B1089),$J$5:$J$2004,1)),1))</f>
        <v/>
      </c>
      <c r="Z1089" s="79">
        <f t="shared" si="12"/>
        <v>0</v>
      </c>
      <c r="AA1089" s="79" t="str">
        <f>IF($B1088="","",IF(AND($B1089&gt;Dashboard!$C$54,$B1089&lt;=Dashboard!$C$55,OR($C1089="Buy",$C1089="Sell",$C1089="Dividend",$C1089="Return of capital")),MAX(AA$5:AA1088)+1,0))</f>
        <v/>
      </c>
      <c r="AB1089" s="79" t="str">
        <f>if($B1089="","",if($L1089=Dashboard!$C$3,"n/a","Currency:"&amp;$L1089&amp;Dashboard!$C$3))</f>
        <v/>
      </c>
      <c r="AC1089" s="88" t="str">
        <f t="shared" si="13"/>
        <v/>
      </c>
      <c r="AD1089" s="89">
        <f t="shared" si="14"/>
        <v>0</v>
      </c>
      <c r="AE1089" s="90">
        <f t="shared" si="15"/>
        <v>0</v>
      </c>
    </row>
    <row r="1090">
      <c r="A1090" s="1"/>
      <c r="B1090" s="456"/>
      <c r="C1090" s="457"/>
      <c r="D1090" s="457"/>
      <c r="E1090" s="457"/>
      <c r="F1090" s="458"/>
      <c r="G1090" s="44">
        <f t="shared" si="1"/>
        <v>0</v>
      </c>
      <c r="H1090" s="459"/>
      <c r="I1090" s="460"/>
      <c r="J1090" s="95"/>
      <c r="K1090" s="1"/>
      <c r="L1090" s="50" t="str">
        <f t="array" ref="L1090">if($B1090="","",index(Setup!$C$52:$C$201,match($D1090,Setup!$B$52:$B$201,0),0))</f>
        <v/>
      </c>
      <c r="M1090" s="52" t="str">
        <f t="shared" si="2"/>
        <v/>
      </c>
      <c r="N1090" s="58">
        <f t="shared" si="3"/>
        <v>0</v>
      </c>
      <c r="O1090" s="64" t="str">
        <f t="shared" si="4"/>
        <v/>
      </c>
      <c r="P1090" s="64">
        <f t="shared" si="5"/>
        <v>0</v>
      </c>
      <c r="Q1090" s="64">
        <f t="shared" si="6"/>
        <v>0</v>
      </c>
      <c r="R1090" s="68">
        <f t="shared" si="7"/>
        <v>0</v>
      </c>
      <c r="S1090" s="68">
        <f t="shared" si="8"/>
        <v>0</v>
      </c>
      <c r="T1090" s="71" t="str">
        <f t="shared" si="9"/>
        <v/>
      </c>
      <c r="U1090" s="79" t="str">
        <f t="array" ref="U1090">IF($B1090="","",IF(INDEX('Your Portfolio Holdings'!$BW$7:$BW$156,match($D1090,'Your Portfolio Holdings'!$B$7:$B$156,0),0)&gt;0,PRODUCT(IF(($D$5:$D$2004=$D1090)*($C$5:$C$2004="Split")*($B$5:$B$2004&lt;=Dashboard!$C$2)*($B$5:$B$2004&gt;$B1090),$J$5:$J$2004,1)),1))</f>
        <v/>
      </c>
      <c r="V1090" s="79">
        <f t="shared" si="10"/>
        <v>0</v>
      </c>
      <c r="W1090" s="79" t="str">
        <f t="array" ref="W1090">IF($B1090="","",IF(INDEX('Your Portfolio Holdings'!$BW$7:$BW$156,match($D1090,'Your Portfolio Holdings'!$B$7:$B$156,0),0)&gt;0,PRODUCT(IF(($D$5:$D$2004=$D1090)*($C$5:$C$2004="Split")*($B$5:$B$2004&lt;=Dashboard!$C$54)*($B$5:$B$2004&gt;$B1090),$J$5:$J$2004,1)),1))</f>
        <v/>
      </c>
      <c r="X1090" s="79">
        <f t="shared" si="11"/>
        <v>0</v>
      </c>
      <c r="Y1090" s="79" t="str">
        <f t="array" ref="Y1090">IF($B1090="","",IF(INDEX('Your Portfolio Holdings'!$BW$7:$BW$156,match($D1090,'Your Portfolio Holdings'!$B$7:$B$156,0),0)&gt;0,PRODUCT(IF(($D$5:$D$2004=$D1090)*($C$5:$C$2004="Split")*($B$5:$B$2004&lt;=Dashboard!$C$55)*($B$5:$B$2004&gt;$B1090),$J$5:$J$2004,1)),1))</f>
        <v/>
      </c>
      <c r="Z1090" s="79">
        <f t="shared" si="12"/>
        <v>0</v>
      </c>
      <c r="AA1090" s="79" t="str">
        <f>IF($B1089="","",IF(AND($B1090&gt;Dashboard!$C$54,$B1090&lt;=Dashboard!$C$55,OR($C1090="Buy",$C1090="Sell",$C1090="Dividend",$C1090="Return of capital")),MAX(AA$5:AA1089)+1,0))</f>
        <v/>
      </c>
      <c r="AB1090" s="79" t="str">
        <f>if($B1090="","",if($L1090=Dashboard!$C$3,"n/a","Currency:"&amp;$L1090&amp;Dashboard!$C$3))</f>
        <v/>
      </c>
      <c r="AC1090" s="88" t="str">
        <f t="shared" si="13"/>
        <v/>
      </c>
      <c r="AD1090" s="89">
        <f t="shared" si="14"/>
        <v>0</v>
      </c>
      <c r="AE1090" s="90">
        <f t="shared" si="15"/>
        <v>0</v>
      </c>
    </row>
    <row r="1091">
      <c r="A1091" s="1"/>
      <c r="B1091" s="456"/>
      <c r="C1091" s="457"/>
      <c r="D1091" s="457"/>
      <c r="E1091" s="457"/>
      <c r="F1091" s="458"/>
      <c r="G1091" s="44">
        <f t="shared" si="1"/>
        <v>0</v>
      </c>
      <c r="H1091" s="459"/>
      <c r="I1091" s="460"/>
      <c r="J1091" s="95"/>
      <c r="K1091" s="1"/>
      <c r="L1091" s="50" t="str">
        <f t="array" ref="L1091">if($B1091="","",index(Setup!$C$52:$C$201,match($D1091,Setup!$B$52:$B$201,0),0))</f>
        <v/>
      </c>
      <c r="M1091" s="52" t="str">
        <f t="shared" si="2"/>
        <v/>
      </c>
      <c r="N1091" s="58">
        <f t="shared" si="3"/>
        <v>0</v>
      </c>
      <c r="O1091" s="64" t="str">
        <f t="shared" si="4"/>
        <v/>
      </c>
      <c r="P1091" s="64">
        <f t="shared" si="5"/>
        <v>0</v>
      </c>
      <c r="Q1091" s="64">
        <f t="shared" si="6"/>
        <v>0</v>
      </c>
      <c r="R1091" s="68">
        <f t="shared" si="7"/>
        <v>0</v>
      </c>
      <c r="S1091" s="68">
        <f t="shared" si="8"/>
        <v>0</v>
      </c>
      <c r="T1091" s="71" t="str">
        <f t="shared" si="9"/>
        <v/>
      </c>
      <c r="U1091" s="79" t="str">
        <f t="array" ref="U1091">IF($B1091="","",IF(INDEX('Your Portfolio Holdings'!$BW$7:$BW$156,match($D1091,'Your Portfolio Holdings'!$B$7:$B$156,0),0)&gt;0,PRODUCT(IF(($D$5:$D$2004=$D1091)*($C$5:$C$2004="Split")*($B$5:$B$2004&lt;=Dashboard!$C$2)*($B$5:$B$2004&gt;$B1091),$J$5:$J$2004,1)),1))</f>
        <v/>
      </c>
      <c r="V1091" s="79">
        <f t="shared" si="10"/>
        <v>0</v>
      </c>
      <c r="W1091" s="79" t="str">
        <f t="array" ref="W1091">IF($B1091="","",IF(INDEX('Your Portfolio Holdings'!$BW$7:$BW$156,match($D1091,'Your Portfolio Holdings'!$B$7:$B$156,0),0)&gt;0,PRODUCT(IF(($D$5:$D$2004=$D1091)*($C$5:$C$2004="Split")*($B$5:$B$2004&lt;=Dashboard!$C$54)*($B$5:$B$2004&gt;$B1091),$J$5:$J$2004,1)),1))</f>
        <v/>
      </c>
      <c r="X1091" s="79">
        <f t="shared" si="11"/>
        <v>0</v>
      </c>
      <c r="Y1091" s="79" t="str">
        <f t="array" ref="Y1091">IF($B1091="","",IF(INDEX('Your Portfolio Holdings'!$BW$7:$BW$156,match($D1091,'Your Portfolio Holdings'!$B$7:$B$156,0),0)&gt;0,PRODUCT(IF(($D$5:$D$2004=$D1091)*($C$5:$C$2004="Split")*($B$5:$B$2004&lt;=Dashboard!$C$55)*($B$5:$B$2004&gt;$B1091),$J$5:$J$2004,1)),1))</f>
        <v/>
      </c>
      <c r="Z1091" s="79">
        <f t="shared" si="12"/>
        <v>0</v>
      </c>
      <c r="AA1091" s="79" t="str">
        <f>IF($B1090="","",IF(AND($B1091&gt;Dashboard!$C$54,$B1091&lt;=Dashboard!$C$55,OR($C1091="Buy",$C1091="Sell",$C1091="Dividend",$C1091="Return of capital")),MAX(AA$5:AA1090)+1,0))</f>
        <v/>
      </c>
      <c r="AB1091" s="79" t="str">
        <f>if($B1091="","",if($L1091=Dashboard!$C$3,"n/a","Currency:"&amp;$L1091&amp;Dashboard!$C$3))</f>
        <v/>
      </c>
      <c r="AC1091" s="88" t="str">
        <f t="shared" si="13"/>
        <v/>
      </c>
      <c r="AD1091" s="89">
        <f t="shared" si="14"/>
        <v>0</v>
      </c>
      <c r="AE1091" s="90">
        <f t="shared" si="15"/>
        <v>0</v>
      </c>
    </row>
    <row r="1092">
      <c r="A1092" s="1"/>
      <c r="B1092" s="456"/>
      <c r="C1092" s="457"/>
      <c r="D1092" s="457"/>
      <c r="E1092" s="457"/>
      <c r="F1092" s="458"/>
      <c r="G1092" s="44">
        <f t="shared" si="1"/>
        <v>0</v>
      </c>
      <c r="H1092" s="459"/>
      <c r="I1092" s="460"/>
      <c r="J1092" s="95"/>
      <c r="K1092" s="1"/>
      <c r="L1092" s="50" t="str">
        <f t="array" ref="L1092">if($B1092="","",index(Setup!$C$52:$C$201,match($D1092,Setup!$B$52:$B$201,0),0))</f>
        <v/>
      </c>
      <c r="M1092" s="52" t="str">
        <f t="shared" si="2"/>
        <v/>
      </c>
      <c r="N1092" s="58">
        <f t="shared" si="3"/>
        <v>0</v>
      </c>
      <c r="O1092" s="64" t="str">
        <f t="shared" si="4"/>
        <v/>
      </c>
      <c r="P1092" s="64">
        <f t="shared" si="5"/>
        <v>0</v>
      </c>
      <c r="Q1092" s="64">
        <f t="shared" si="6"/>
        <v>0</v>
      </c>
      <c r="R1092" s="68">
        <f t="shared" si="7"/>
        <v>0</v>
      </c>
      <c r="S1092" s="68">
        <f t="shared" si="8"/>
        <v>0</v>
      </c>
      <c r="T1092" s="71" t="str">
        <f t="shared" si="9"/>
        <v/>
      </c>
      <c r="U1092" s="79" t="str">
        <f t="array" ref="U1092">IF($B1092="","",IF(INDEX('Your Portfolio Holdings'!$BW$7:$BW$156,match($D1092,'Your Portfolio Holdings'!$B$7:$B$156,0),0)&gt;0,PRODUCT(IF(($D$5:$D$2004=$D1092)*($C$5:$C$2004="Split")*($B$5:$B$2004&lt;=Dashboard!$C$2)*($B$5:$B$2004&gt;$B1092),$J$5:$J$2004,1)),1))</f>
        <v/>
      </c>
      <c r="V1092" s="79">
        <f t="shared" si="10"/>
        <v>0</v>
      </c>
      <c r="W1092" s="79" t="str">
        <f t="array" ref="W1092">IF($B1092="","",IF(INDEX('Your Portfolio Holdings'!$BW$7:$BW$156,match($D1092,'Your Portfolio Holdings'!$B$7:$B$156,0),0)&gt;0,PRODUCT(IF(($D$5:$D$2004=$D1092)*($C$5:$C$2004="Split")*($B$5:$B$2004&lt;=Dashboard!$C$54)*($B$5:$B$2004&gt;$B1092),$J$5:$J$2004,1)),1))</f>
        <v/>
      </c>
      <c r="X1092" s="79">
        <f t="shared" si="11"/>
        <v>0</v>
      </c>
      <c r="Y1092" s="79" t="str">
        <f t="array" ref="Y1092">IF($B1092="","",IF(INDEX('Your Portfolio Holdings'!$BW$7:$BW$156,match($D1092,'Your Portfolio Holdings'!$B$7:$B$156,0),0)&gt;0,PRODUCT(IF(($D$5:$D$2004=$D1092)*($C$5:$C$2004="Split")*($B$5:$B$2004&lt;=Dashboard!$C$55)*($B$5:$B$2004&gt;$B1092),$J$5:$J$2004,1)),1))</f>
        <v/>
      </c>
      <c r="Z1092" s="79">
        <f t="shared" si="12"/>
        <v>0</v>
      </c>
      <c r="AA1092" s="79" t="str">
        <f>IF($B1091="","",IF(AND($B1092&gt;Dashboard!$C$54,$B1092&lt;=Dashboard!$C$55,OR($C1092="Buy",$C1092="Sell",$C1092="Dividend",$C1092="Return of capital")),MAX(AA$5:AA1091)+1,0))</f>
        <v/>
      </c>
      <c r="AB1092" s="79" t="str">
        <f>if($B1092="","",if($L1092=Dashboard!$C$3,"n/a","Currency:"&amp;$L1092&amp;Dashboard!$C$3))</f>
        <v/>
      </c>
      <c r="AC1092" s="88" t="str">
        <f t="shared" si="13"/>
        <v/>
      </c>
      <c r="AD1092" s="89">
        <f t="shared" si="14"/>
        <v>0</v>
      </c>
      <c r="AE1092" s="90">
        <f t="shared" si="15"/>
        <v>0</v>
      </c>
    </row>
    <row r="1093">
      <c r="A1093" s="1"/>
      <c r="B1093" s="456"/>
      <c r="C1093" s="457"/>
      <c r="D1093" s="457"/>
      <c r="E1093" s="457"/>
      <c r="F1093" s="458"/>
      <c r="G1093" s="44">
        <f t="shared" si="1"/>
        <v>0</v>
      </c>
      <c r="H1093" s="459"/>
      <c r="I1093" s="460"/>
      <c r="J1093" s="95"/>
      <c r="K1093" s="1"/>
      <c r="L1093" s="50" t="str">
        <f t="array" ref="L1093">if($B1093="","",index(Setup!$C$52:$C$201,match($D1093,Setup!$B$52:$B$201,0),0))</f>
        <v/>
      </c>
      <c r="M1093" s="52" t="str">
        <f t="shared" si="2"/>
        <v/>
      </c>
      <c r="N1093" s="58">
        <f t="shared" si="3"/>
        <v>0</v>
      </c>
      <c r="O1093" s="64" t="str">
        <f t="shared" si="4"/>
        <v/>
      </c>
      <c r="P1093" s="64">
        <f t="shared" si="5"/>
        <v>0</v>
      </c>
      <c r="Q1093" s="64">
        <f t="shared" si="6"/>
        <v>0</v>
      </c>
      <c r="R1093" s="68">
        <f t="shared" si="7"/>
        <v>0</v>
      </c>
      <c r="S1093" s="68">
        <f t="shared" si="8"/>
        <v>0</v>
      </c>
      <c r="T1093" s="71" t="str">
        <f t="shared" si="9"/>
        <v/>
      </c>
      <c r="U1093" s="79" t="str">
        <f t="array" ref="U1093">IF($B1093="","",IF(INDEX('Your Portfolio Holdings'!$BW$7:$BW$156,match($D1093,'Your Portfolio Holdings'!$B$7:$B$156,0),0)&gt;0,PRODUCT(IF(($D$5:$D$2004=$D1093)*($C$5:$C$2004="Split")*($B$5:$B$2004&lt;=Dashboard!$C$2)*($B$5:$B$2004&gt;$B1093),$J$5:$J$2004,1)),1))</f>
        <v/>
      </c>
      <c r="V1093" s="79">
        <f t="shared" si="10"/>
        <v>0</v>
      </c>
      <c r="W1093" s="79" t="str">
        <f t="array" ref="W1093">IF($B1093="","",IF(INDEX('Your Portfolio Holdings'!$BW$7:$BW$156,match($D1093,'Your Portfolio Holdings'!$B$7:$B$156,0),0)&gt;0,PRODUCT(IF(($D$5:$D$2004=$D1093)*($C$5:$C$2004="Split")*($B$5:$B$2004&lt;=Dashboard!$C$54)*($B$5:$B$2004&gt;$B1093),$J$5:$J$2004,1)),1))</f>
        <v/>
      </c>
      <c r="X1093" s="79">
        <f t="shared" si="11"/>
        <v>0</v>
      </c>
      <c r="Y1093" s="79" t="str">
        <f t="array" ref="Y1093">IF($B1093="","",IF(INDEX('Your Portfolio Holdings'!$BW$7:$BW$156,match($D1093,'Your Portfolio Holdings'!$B$7:$B$156,0),0)&gt;0,PRODUCT(IF(($D$5:$D$2004=$D1093)*($C$5:$C$2004="Split")*($B$5:$B$2004&lt;=Dashboard!$C$55)*($B$5:$B$2004&gt;$B1093),$J$5:$J$2004,1)),1))</f>
        <v/>
      </c>
      <c r="Z1093" s="79">
        <f t="shared" si="12"/>
        <v>0</v>
      </c>
      <c r="AA1093" s="79" t="str">
        <f>IF($B1092="","",IF(AND($B1093&gt;Dashboard!$C$54,$B1093&lt;=Dashboard!$C$55,OR($C1093="Buy",$C1093="Sell",$C1093="Dividend",$C1093="Return of capital")),MAX(AA$5:AA1092)+1,0))</f>
        <v/>
      </c>
      <c r="AB1093" s="79" t="str">
        <f>if($B1093="","",if($L1093=Dashboard!$C$3,"n/a","Currency:"&amp;$L1093&amp;Dashboard!$C$3))</f>
        <v/>
      </c>
      <c r="AC1093" s="88" t="str">
        <f t="shared" si="13"/>
        <v/>
      </c>
      <c r="AD1093" s="89">
        <f t="shared" si="14"/>
        <v>0</v>
      </c>
      <c r="AE1093" s="90">
        <f t="shared" si="15"/>
        <v>0</v>
      </c>
    </row>
    <row r="1094">
      <c r="A1094" s="1"/>
      <c r="B1094" s="456"/>
      <c r="C1094" s="457"/>
      <c r="D1094" s="457"/>
      <c r="E1094" s="457"/>
      <c r="F1094" s="458"/>
      <c r="G1094" s="44">
        <f t="shared" si="1"/>
        <v>0</v>
      </c>
      <c r="H1094" s="459"/>
      <c r="I1094" s="460"/>
      <c r="J1094" s="95"/>
      <c r="K1094" s="1"/>
      <c r="L1094" s="50" t="str">
        <f t="array" ref="L1094">if($B1094="","",index(Setup!$C$52:$C$201,match($D1094,Setup!$B$52:$B$201,0),0))</f>
        <v/>
      </c>
      <c r="M1094" s="52" t="str">
        <f t="shared" si="2"/>
        <v/>
      </c>
      <c r="N1094" s="58">
        <f t="shared" si="3"/>
        <v>0</v>
      </c>
      <c r="O1094" s="64" t="str">
        <f t="shared" si="4"/>
        <v/>
      </c>
      <c r="P1094" s="64">
        <f t="shared" si="5"/>
        <v>0</v>
      </c>
      <c r="Q1094" s="64">
        <f t="shared" si="6"/>
        <v>0</v>
      </c>
      <c r="R1094" s="68">
        <f t="shared" si="7"/>
        <v>0</v>
      </c>
      <c r="S1094" s="68">
        <f t="shared" si="8"/>
        <v>0</v>
      </c>
      <c r="T1094" s="71" t="str">
        <f t="shared" si="9"/>
        <v/>
      </c>
      <c r="U1094" s="79" t="str">
        <f t="array" ref="U1094">IF($B1094="","",IF(INDEX('Your Portfolio Holdings'!$BW$7:$BW$156,match($D1094,'Your Portfolio Holdings'!$B$7:$B$156,0),0)&gt;0,PRODUCT(IF(($D$5:$D$2004=$D1094)*($C$5:$C$2004="Split")*($B$5:$B$2004&lt;=Dashboard!$C$2)*($B$5:$B$2004&gt;$B1094),$J$5:$J$2004,1)),1))</f>
        <v/>
      </c>
      <c r="V1094" s="79">
        <f t="shared" si="10"/>
        <v>0</v>
      </c>
      <c r="W1094" s="79" t="str">
        <f t="array" ref="W1094">IF($B1094="","",IF(INDEX('Your Portfolio Holdings'!$BW$7:$BW$156,match($D1094,'Your Portfolio Holdings'!$B$7:$B$156,0),0)&gt;0,PRODUCT(IF(($D$5:$D$2004=$D1094)*($C$5:$C$2004="Split")*($B$5:$B$2004&lt;=Dashboard!$C$54)*($B$5:$B$2004&gt;$B1094),$J$5:$J$2004,1)),1))</f>
        <v/>
      </c>
      <c r="X1094" s="79">
        <f t="shared" si="11"/>
        <v>0</v>
      </c>
      <c r="Y1094" s="79" t="str">
        <f t="array" ref="Y1094">IF($B1094="","",IF(INDEX('Your Portfolio Holdings'!$BW$7:$BW$156,match($D1094,'Your Portfolio Holdings'!$B$7:$B$156,0),0)&gt;0,PRODUCT(IF(($D$5:$D$2004=$D1094)*($C$5:$C$2004="Split")*($B$5:$B$2004&lt;=Dashboard!$C$55)*($B$5:$B$2004&gt;$B1094),$J$5:$J$2004,1)),1))</f>
        <v/>
      </c>
      <c r="Z1094" s="79">
        <f t="shared" si="12"/>
        <v>0</v>
      </c>
      <c r="AA1094" s="79" t="str">
        <f>IF($B1093="","",IF(AND($B1094&gt;Dashboard!$C$54,$B1094&lt;=Dashboard!$C$55,OR($C1094="Buy",$C1094="Sell",$C1094="Dividend",$C1094="Return of capital")),MAX(AA$5:AA1093)+1,0))</f>
        <v/>
      </c>
      <c r="AB1094" s="79" t="str">
        <f>if($B1094="","",if($L1094=Dashboard!$C$3,"n/a","Currency:"&amp;$L1094&amp;Dashboard!$C$3))</f>
        <v/>
      </c>
      <c r="AC1094" s="88" t="str">
        <f t="shared" si="13"/>
        <v/>
      </c>
      <c r="AD1094" s="89">
        <f t="shared" si="14"/>
        <v>0</v>
      </c>
      <c r="AE1094" s="90">
        <f t="shared" si="15"/>
        <v>0</v>
      </c>
    </row>
    <row r="1095">
      <c r="A1095" s="1"/>
      <c r="B1095" s="456"/>
      <c r="C1095" s="457"/>
      <c r="D1095" s="457"/>
      <c r="E1095" s="457"/>
      <c r="F1095" s="458"/>
      <c r="G1095" s="44">
        <f t="shared" si="1"/>
        <v>0</v>
      </c>
      <c r="H1095" s="459"/>
      <c r="I1095" s="460"/>
      <c r="J1095" s="95"/>
      <c r="K1095" s="1"/>
      <c r="L1095" s="50" t="str">
        <f t="array" ref="L1095">if($B1095="","",index(Setup!$C$52:$C$201,match($D1095,Setup!$B$52:$B$201,0),0))</f>
        <v/>
      </c>
      <c r="M1095" s="52" t="str">
        <f t="shared" si="2"/>
        <v/>
      </c>
      <c r="N1095" s="58">
        <f t="shared" si="3"/>
        <v>0</v>
      </c>
      <c r="O1095" s="64" t="str">
        <f t="shared" si="4"/>
        <v/>
      </c>
      <c r="P1095" s="64">
        <f t="shared" si="5"/>
        <v>0</v>
      </c>
      <c r="Q1095" s="64">
        <f t="shared" si="6"/>
        <v>0</v>
      </c>
      <c r="R1095" s="68">
        <f t="shared" si="7"/>
        <v>0</v>
      </c>
      <c r="S1095" s="68">
        <f t="shared" si="8"/>
        <v>0</v>
      </c>
      <c r="T1095" s="71" t="str">
        <f t="shared" si="9"/>
        <v/>
      </c>
      <c r="U1095" s="79" t="str">
        <f t="array" ref="U1095">IF($B1095="","",IF(INDEX('Your Portfolio Holdings'!$BW$7:$BW$156,match($D1095,'Your Portfolio Holdings'!$B$7:$B$156,0),0)&gt;0,PRODUCT(IF(($D$5:$D$2004=$D1095)*($C$5:$C$2004="Split")*($B$5:$B$2004&lt;=Dashboard!$C$2)*($B$5:$B$2004&gt;$B1095),$J$5:$J$2004,1)),1))</f>
        <v/>
      </c>
      <c r="V1095" s="79">
        <f t="shared" si="10"/>
        <v>0</v>
      </c>
      <c r="W1095" s="79" t="str">
        <f t="array" ref="W1095">IF($B1095="","",IF(INDEX('Your Portfolio Holdings'!$BW$7:$BW$156,match($D1095,'Your Portfolio Holdings'!$B$7:$B$156,0),0)&gt;0,PRODUCT(IF(($D$5:$D$2004=$D1095)*($C$5:$C$2004="Split")*($B$5:$B$2004&lt;=Dashboard!$C$54)*($B$5:$B$2004&gt;$B1095),$J$5:$J$2004,1)),1))</f>
        <v/>
      </c>
      <c r="X1095" s="79">
        <f t="shared" si="11"/>
        <v>0</v>
      </c>
      <c r="Y1095" s="79" t="str">
        <f t="array" ref="Y1095">IF($B1095="","",IF(INDEX('Your Portfolio Holdings'!$BW$7:$BW$156,match($D1095,'Your Portfolio Holdings'!$B$7:$B$156,0),0)&gt;0,PRODUCT(IF(($D$5:$D$2004=$D1095)*($C$5:$C$2004="Split")*($B$5:$B$2004&lt;=Dashboard!$C$55)*($B$5:$B$2004&gt;$B1095),$J$5:$J$2004,1)),1))</f>
        <v/>
      </c>
      <c r="Z1095" s="79">
        <f t="shared" si="12"/>
        <v>0</v>
      </c>
      <c r="AA1095" s="79" t="str">
        <f>IF($B1094="","",IF(AND($B1095&gt;Dashboard!$C$54,$B1095&lt;=Dashboard!$C$55,OR($C1095="Buy",$C1095="Sell",$C1095="Dividend",$C1095="Return of capital")),MAX(AA$5:AA1094)+1,0))</f>
        <v/>
      </c>
      <c r="AB1095" s="79" t="str">
        <f>if($B1095="","",if($L1095=Dashboard!$C$3,"n/a","Currency:"&amp;$L1095&amp;Dashboard!$C$3))</f>
        <v/>
      </c>
      <c r="AC1095" s="88" t="str">
        <f t="shared" si="13"/>
        <v/>
      </c>
      <c r="AD1095" s="89">
        <f t="shared" si="14"/>
        <v>0</v>
      </c>
      <c r="AE1095" s="90">
        <f t="shared" si="15"/>
        <v>0</v>
      </c>
    </row>
    <row r="1096">
      <c r="A1096" s="1"/>
      <c r="B1096" s="456"/>
      <c r="C1096" s="457"/>
      <c r="D1096" s="457"/>
      <c r="E1096" s="457"/>
      <c r="F1096" s="458"/>
      <c r="G1096" s="44">
        <f t="shared" si="1"/>
        <v>0</v>
      </c>
      <c r="H1096" s="459"/>
      <c r="I1096" s="460"/>
      <c r="J1096" s="95"/>
      <c r="K1096" s="1"/>
      <c r="L1096" s="50" t="str">
        <f t="array" ref="L1096">if($B1096="","",index(Setup!$C$52:$C$201,match($D1096,Setup!$B$52:$B$201,0),0))</f>
        <v/>
      </c>
      <c r="M1096" s="52" t="str">
        <f t="shared" si="2"/>
        <v/>
      </c>
      <c r="N1096" s="58">
        <f t="shared" si="3"/>
        <v>0</v>
      </c>
      <c r="O1096" s="64" t="str">
        <f t="shared" si="4"/>
        <v/>
      </c>
      <c r="P1096" s="64">
        <f t="shared" si="5"/>
        <v>0</v>
      </c>
      <c r="Q1096" s="64">
        <f t="shared" si="6"/>
        <v>0</v>
      </c>
      <c r="R1096" s="68">
        <f t="shared" si="7"/>
        <v>0</v>
      </c>
      <c r="S1096" s="68">
        <f t="shared" si="8"/>
        <v>0</v>
      </c>
      <c r="T1096" s="71" t="str">
        <f t="shared" si="9"/>
        <v/>
      </c>
      <c r="U1096" s="79" t="str">
        <f t="array" ref="U1096">IF($B1096="","",IF(INDEX('Your Portfolio Holdings'!$BW$7:$BW$156,match($D1096,'Your Portfolio Holdings'!$B$7:$B$156,0),0)&gt;0,PRODUCT(IF(($D$5:$D$2004=$D1096)*($C$5:$C$2004="Split")*($B$5:$B$2004&lt;=Dashboard!$C$2)*($B$5:$B$2004&gt;$B1096),$J$5:$J$2004,1)),1))</f>
        <v/>
      </c>
      <c r="V1096" s="79">
        <f t="shared" si="10"/>
        <v>0</v>
      </c>
      <c r="W1096" s="79" t="str">
        <f t="array" ref="W1096">IF($B1096="","",IF(INDEX('Your Portfolio Holdings'!$BW$7:$BW$156,match($D1096,'Your Portfolio Holdings'!$B$7:$B$156,0),0)&gt;0,PRODUCT(IF(($D$5:$D$2004=$D1096)*($C$5:$C$2004="Split")*($B$5:$B$2004&lt;=Dashboard!$C$54)*($B$5:$B$2004&gt;$B1096),$J$5:$J$2004,1)),1))</f>
        <v/>
      </c>
      <c r="X1096" s="79">
        <f t="shared" si="11"/>
        <v>0</v>
      </c>
      <c r="Y1096" s="79" t="str">
        <f t="array" ref="Y1096">IF($B1096="","",IF(INDEX('Your Portfolio Holdings'!$BW$7:$BW$156,match($D1096,'Your Portfolio Holdings'!$B$7:$B$156,0),0)&gt;0,PRODUCT(IF(($D$5:$D$2004=$D1096)*($C$5:$C$2004="Split")*($B$5:$B$2004&lt;=Dashboard!$C$55)*($B$5:$B$2004&gt;$B1096),$J$5:$J$2004,1)),1))</f>
        <v/>
      </c>
      <c r="Z1096" s="79">
        <f t="shared" si="12"/>
        <v>0</v>
      </c>
      <c r="AA1096" s="79" t="str">
        <f>IF($B1095="","",IF(AND($B1096&gt;Dashboard!$C$54,$B1096&lt;=Dashboard!$C$55,OR($C1096="Buy",$C1096="Sell",$C1096="Dividend",$C1096="Return of capital")),MAX(AA$5:AA1095)+1,0))</f>
        <v/>
      </c>
      <c r="AB1096" s="79" t="str">
        <f>if($B1096="","",if($L1096=Dashboard!$C$3,"n/a","Currency:"&amp;$L1096&amp;Dashboard!$C$3))</f>
        <v/>
      </c>
      <c r="AC1096" s="88" t="str">
        <f t="shared" si="13"/>
        <v/>
      </c>
      <c r="AD1096" s="89">
        <f t="shared" si="14"/>
        <v>0</v>
      </c>
      <c r="AE1096" s="90">
        <f t="shared" si="15"/>
        <v>0</v>
      </c>
    </row>
    <row r="1097">
      <c r="A1097" s="1"/>
      <c r="B1097" s="456"/>
      <c r="C1097" s="457"/>
      <c r="D1097" s="457"/>
      <c r="E1097" s="457"/>
      <c r="F1097" s="458"/>
      <c r="G1097" s="44">
        <f t="shared" si="1"/>
        <v>0</v>
      </c>
      <c r="H1097" s="459"/>
      <c r="I1097" s="460"/>
      <c r="J1097" s="95"/>
      <c r="K1097" s="1"/>
      <c r="L1097" s="50" t="str">
        <f t="array" ref="L1097">if($B1097="","",index(Setup!$C$52:$C$201,match($D1097,Setup!$B$52:$B$201,0),0))</f>
        <v/>
      </c>
      <c r="M1097" s="52" t="str">
        <f t="shared" si="2"/>
        <v/>
      </c>
      <c r="N1097" s="58">
        <f t="shared" si="3"/>
        <v>0</v>
      </c>
      <c r="O1097" s="64" t="str">
        <f t="shared" si="4"/>
        <v/>
      </c>
      <c r="P1097" s="64">
        <f t="shared" si="5"/>
        <v>0</v>
      </c>
      <c r="Q1097" s="64">
        <f t="shared" si="6"/>
        <v>0</v>
      </c>
      <c r="R1097" s="68">
        <f t="shared" si="7"/>
        <v>0</v>
      </c>
      <c r="S1097" s="68">
        <f t="shared" si="8"/>
        <v>0</v>
      </c>
      <c r="T1097" s="71" t="str">
        <f t="shared" si="9"/>
        <v/>
      </c>
      <c r="U1097" s="79" t="str">
        <f t="array" ref="U1097">IF($B1097="","",IF(INDEX('Your Portfolio Holdings'!$BW$7:$BW$156,match($D1097,'Your Portfolio Holdings'!$B$7:$B$156,0),0)&gt;0,PRODUCT(IF(($D$5:$D$2004=$D1097)*($C$5:$C$2004="Split")*($B$5:$B$2004&lt;=Dashboard!$C$2)*($B$5:$B$2004&gt;$B1097),$J$5:$J$2004,1)),1))</f>
        <v/>
      </c>
      <c r="V1097" s="79">
        <f t="shared" si="10"/>
        <v>0</v>
      </c>
      <c r="W1097" s="79" t="str">
        <f t="array" ref="W1097">IF($B1097="","",IF(INDEX('Your Portfolio Holdings'!$BW$7:$BW$156,match($D1097,'Your Portfolio Holdings'!$B$7:$B$156,0),0)&gt;0,PRODUCT(IF(($D$5:$D$2004=$D1097)*($C$5:$C$2004="Split")*($B$5:$B$2004&lt;=Dashboard!$C$54)*($B$5:$B$2004&gt;$B1097),$J$5:$J$2004,1)),1))</f>
        <v/>
      </c>
      <c r="X1097" s="79">
        <f t="shared" si="11"/>
        <v>0</v>
      </c>
      <c r="Y1097" s="79" t="str">
        <f t="array" ref="Y1097">IF($B1097="","",IF(INDEX('Your Portfolio Holdings'!$BW$7:$BW$156,match($D1097,'Your Portfolio Holdings'!$B$7:$B$156,0),0)&gt;0,PRODUCT(IF(($D$5:$D$2004=$D1097)*($C$5:$C$2004="Split")*($B$5:$B$2004&lt;=Dashboard!$C$55)*($B$5:$B$2004&gt;$B1097),$J$5:$J$2004,1)),1))</f>
        <v/>
      </c>
      <c r="Z1097" s="79">
        <f t="shared" si="12"/>
        <v>0</v>
      </c>
      <c r="AA1097" s="79" t="str">
        <f>IF($B1096="","",IF(AND($B1097&gt;Dashboard!$C$54,$B1097&lt;=Dashboard!$C$55,OR($C1097="Buy",$C1097="Sell",$C1097="Dividend",$C1097="Return of capital")),MAX(AA$5:AA1096)+1,0))</f>
        <v/>
      </c>
      <c r="AB1097" s="79" t="str">
        <f>if($B1097="","",if($L1097=Dashboard!$C$3,"n/a","Currency:"&amp;$L1097&amp;Dashboard!$C$3))</f>
        <v/>
      </c>
      <c r="AC1097" s="88" t="str">
        <f t="shared" si="13"/>
        <v/>
      </c>
      <c r="AD1097" s="89">
        <f t="shared" si="14"/>
        <v>0</v>
      </c>
      <c r="AE1097" s="90">
        <f t="shared" si="15"/>
        <v>0</v>
      </c>
    </row>
    <row r="1098">
      <c r="A1098" s="1"/>
      <c r="B1098" s="456"/>
      <c r="C1098" s="457"/>
      <c r="D1098" s="457"/>
      <c r="E1098" s="457"/>
      <c r="F1098" s="458"/>
      <c r="G1098" s="44">
        <f t="shared" si="1"/>
        <v>0</v>
      </c>
      <c r="H1098" s="459"/>
      <c r="I1098" s="460"/>
      <c r="J1098" s="95"/>
      <c r="K1098" s="1"/>
      <c r="L1098" s="50" t="str">
        <f t="array" ref="L1098">if($B1098="","",index(Setup!$C$52:$C$201,match($D1098,Setup!$B$52:$B$201,0),0))</f>
        <v/>
      </c>
      <c r="M1098" s="52" t="str">
        <f t="shared" si="2"/>
        <v/>
      </c>
      <c r="N1098" s="58">
        <f t="shared" si="3"/>
        <v>0</v>
      </c>
      <c r="O1098" s="64" t="str">
        <f t="shared" si="4"/>
        <v/>
      </c>
      <c r="P1098" s="64">
        <f t="shared" si="5"/>
        <v>0</v>
      </c>
      <c r="Q1098" s="64">
        <f t="shared" si="6"/>
        <v>0</v>
      </c>
      <c r="R1098" s="68">
        <f t="shared" si="7"/>
        <v>0</v>
      </c>
      <c r="S1098" s="68">
        <f t="shared" si="8"/>
        <v>0</v>
      </c>
      <c r="T1098" s="71" t="str">
        <f t="shared" si="9"/>
        <v/>
      </c>
      <c r="U1098" s="79" t="str">
        <f t="array" ref="U1098">IF($B1098="","",IF(INDEX('Your Portfolio Holdings'!$BW$7:$BW$156,match($D1098,'Your Portfolio Holdings'!$B$7:$B$156,0),0)&gt;0,PRODUCT(IF(($D$5:$D$2004=$D1098)*($C$5:$C$2004="Split")*($B$5:$B$2004&lt;=Dashboard!$C$2)*($B$5:$B$2004&gt;$B1098),$J$5:$J$2004,1)),1))</f>
        <v/>
      </c>
      <c r="V1098" s="79">
        <f t="shared" si="10"/>
        <v>0</v>
      </c>
      <c r="W1098" s="79" t="str">
        <f t="array" ref="W1098">IF($B1098="","",IF(INDEX('Your Portfolio Holdings'!$BW$7:$BW$156,match($D1098,'Your Portfolio Holdings'!$B$7:$B$156,0),0)&gt;0,PRODUCT(IF(($D$5:$D$2004=$D1098)*($C$5:$C$2004="Split")*($B$5:$B$2004&lt;=Dashboard!$C$54)*($B$5:$B$2004&gt;$B1098),$J$5:$J$2004,1)),1))</f>
        <v/>
      </c>
      <c r="X1098" s="79">
        <f t="shared" si="11"/>
        <v>0</v>
      </c>
      <c r="Y1098" s="79" t="str">
        <f t="array" ref="Y1098">IF($B1098="","",IF(INDEX('Your Portfolio Holdings'!$BW$7:$BW$156,match($D1098,'Your Portfolio Holdings'!$B$7:$B$156,0),0)&gt;0,PRODUCT(IF(($D$5:$D$2004=$D1098)*($C$5:$C$2004="Split")*($B$5:$B$2004&lt;=Dashboard!$C$55)*($B$5:$B$2004&gt;$B1098),$J$5:$J$2004,1)),1))</f>
        <v/>
      </c>
      <c r="Z1098" s="79">
        <f t="shared" si="12"/>
        <v>0</v>
      </c>
      <c r="AA1098" s="79" t="str">
        <f>IF($B1097="","",IF(AND($B1098&gt;Dashboard!$C$54,$B1098&lt;=Dashboard!$C$55,OR($C1098="Buy",$C1098="Sell",$C1098="Dividend",$C1098="Return of capital")),MAX(AA$5:AA1097)+1,0))</f>
        <v/>
      </c>
      <c r="AB1098" s="79" t="str">
        <f>if($B1098="","",if($L1098=Dashboard!$C$3,"n/a","Currency:"&amp;$L1098&amp;Dashboard!$C$3))</f>
        <v/>
      </c>
      <c r="AC1098" s="88" t="str">
        <f t="shared" si="13"/>
        <v/>
      </c>
      <c r="AD1098" s="89">
        <f t="shared" si="14"/>
        <v>0</v>
      </c>
      <c r="AE1098" s="90">
        <f t="shared" si="15"/>
        <v>0</v>
      </c>
    </row>
    <row r="1099">
      <c r="A1099" s="1"/>
      <c r="B1099" s="456"/>
      <c r="C1099" s="457"/>
      <c r="D1099" s="457"/>
      <c r="E1099" s="457"/>
      <c r="F1099" s="458"/>
      <c r="G1099" s="44">
        <f t="shared" si="1"/>
        <v>0</v>
      </c>
      <c r="H1099" s="459"/>
      <c r="I1099" s="460"/>
      <c r="J1099" s="95"/>
      <c r="K1099" s="1"/>
      <c r="L1099" s="50" t="str">
        <f t="array" ref="L1099">if($B1099="","",index(Setup!$C$52:$C$201,match($D1099,Setup!$B$52:$B$201,0),0))</f>
        <v/>
      </c>
      <c r="M1099" s="52" t="str">
        <f t="shared" si="2"/>
        <v/>
      </c>
      <c r="N1099" s="58">
        <f t="shared" si="3"/>
        <v>0</v>
      </c>
      <c r="O1099" s="64" t="str">
        <f t="shared" si="4"/>
        <v/>
      </c>
      <c r="P1099" s="64">
        <f t="shared" si="5"/>
        <v>0</v>
      </c>
      <c r="Q1099" s="64">
        <f t="shared" si="6"/>
        <v>0</v>
      </c>
      <c r="R1099" s="68">
        <f t="shared" si="7"/>
        <v>0</v>
      </c>
      <c r="S1099" s="68">
        <f t="shared" si="8"/>
        <v>0</v>
      </c>
      <c r="T1099" s="71" t="str">
        <f t="shared" si="9"/>
        <v/>
      </c>
      <c r="U1099" s="79" t="str">
        <f t="array" ref="U1099">IF($B1099="","",IF(INDEX('Your Portfolio Holdings'!$BW$7:$BW$156,match($D1099,'Your Portfolio Holdings'!$B$7:$B$156,0),0)&gt;0,PRODUCT(IF(($D$5:$D$2004=$D1099)*($C$5:$C$2004="Split")*($B$5:$B$2004&lt;=Dashboard!$C$2)*($B$5:$B$2004&gt;$B1099),$J$5:$J$2004,1)),1))</f>
        <v/>
      </c>
      <c r="V1099" s="79">
        <f t="shared" si="10"/>
        <v>0</v>
      </c>
      <c r="W1099" s="79" t="str">
        <f t="array" ref="W1099">IF($B1099="","",IF(INDEX('Your Portfolio Holdings'!$BW$7:$BW$156,match($D1099,'Your Portfolio Holdings'!$B$7:$B$156,0),0)&gt;0,PRODUCT(IF(($D$5:$D$2004=$D1099)*($C$5:$C$2004="Split")*($B$5:$B$2004&lt;=Dashboard!$C$54)*($B$5:$B$2004&gt;$B1099),$J$5:$J$2004,1)),1))</f>
        <v/>
      </c>
      <c r="X1099" s="79">
        <f t="shared" si="11"/>
        <v>0</v>
      </c>
      <c r="Y1099" s="79" t="str">
        <f t="array" ref="Y1099">IF($B1099="","",IF(INDEX('Your Portfolio Holdings'!$BW$7:$BW$156,match($D1099,'Your Portfolio Holdings'!$B$7:$B$156,0),0)&gt;0,PRODUCT(IF(($D$5:$D$2004=$D1099)*($C$5:$C$2004="Split")*($B$5:$B$2004&lt;=Dashboard!$C$55)*($B$5:$B$2004&gt;$B1099),$J$5:$J$2004,1)),1))</f>
        <v/>
      </c>
      <c r="Z1099" s="79">
        <f t="shared" si="12"/>
        <v>0</v>
      </c>
      <c r="AA1099" s="79" t="str">
        <f>IF($B1098="","",IF(AND($B1099&gt;Dashboard!$C$54,$B1099&lt;=Dashboard!$C$55,OR($C1099="Buy",$C1099="Sell",$C1099="Dividend",$C1099="Return of capital")),MAX(AA$5:AA1098)+1,0))</f>
        <v/>
      </c>
      <c r="AB1099" s="79" t="str">
        <f>if($B1099="","",if($L1099=Dashboard!$C$3,"n/a","Currency:"&amp;$L1099&amp;Dashboard!$C$3))</f>
        <v/>
      </c>
      <c r="AC1099" s="88" t="str">
        <f t="shared" si="13"/>
        <v/>
      </c>
      <c r="AD1099" s="89">
        <f t="shared" si="14"/>
        <v>0</v>
      </c>
      <c r="AE1099" s="90">
        <f t="shared" si="15"/>
        <v>0</v>
      </c>
    </row>
    <row r="1100">
      <c r="A1100" s="1"/>
      <c r="B1100" s="456"/>
      <c r="C1100" s="457"/>
      <c r="D1100" s="457"/>
      <c r="E1100" s="457"/>
      <c r="F1100" s="458"/>
      <c r="G1100" s="44">
        <f t="shared" si="1"/>
        <v>0</v>
      </c>
      <c r="H1100" s="459"/>
      <c r="I1100" s="460"/>
      <c r="J1100" s="95"/>
      <c r="K1100" s="1"/>
      <c r="L1100" s="50" t="str">
        <f t="array" ref="L1100">if($B1100="","",index(Setup!$C$52:$C$201,match($D1100,Setup!$B$52:$B$201,0),0))</f>
        <v/>
      </c>
      <c r="M1100" s="52" t="str">
        <f t="shared" si="2"/>
        <v/>
      </c>
      <c r="N1100" s="58">
        <f t="shared" si="3"/>
        <v>0</v>
      </c>
      <c r="O1100" s="64" t="str">
        <f t="shared" si="4"/>
        <v/>
      </c>
      <c r="P1100" s="64">
        <f t="shared" si="5"/>
        <v>0</v>
      </c>
      <c r="Q1100" s="64">
        <f t="shared" si="6"/>
        <v>0</v>
      </c>
      <c r="R1100" s="68">
        <f t="shared" si="7"/>
        <v>0</v>
      </c>
      <c r="S1100" s="68">
        <f t="shared" si="8"/>
        <v>0</v>
      </c>
      <c r="T1100" s="71" t="str">
        <f t="shared" si="9"/>
        <v/>
      </c>
      <c r="U1100" s="79" t="str">
        <f t="array" ref="U1100">IF($B1100="","",IF(INDEX('Your Portfolio Holdings'!$BW$7:$BW$156,match($D1100,'Your Portfolio Holdings'!$B$7:$B$156,0),0)&gt;0,PRODUCT(IF(($D$5:$D$2004=$D1100)*($C$5:$C$2004="Split")*($B$5:$B$2004&lt;=Dashboard!$C$2)*($B$5:$B$2004&gt;$B1100),$J$5:$J$2004,1)),1))</f>
        <v/>
      </c>
      <c r="V1100" s="79">
        <f t="shared" si="10"/>
        <v>0</v>
      </c>
      <c r="W1100" s="79" t="str">
        <f t="array" ref="W1100">IF($B1100="","",IF(INDEX('Your Portfolio Holdings'!$BW$7:$BW$156,match($D1100,'Your Portfolio Holdings'!$B$7:$B$156,0),0)&gt;0,PRODUCT(IF(($D$5:$D$2004=$D1100)*($C$5:$C$2004="Split")*($B$5:$B$2004&lt;=Dashboard!$C$54)*($B$5:$B$2004&gt;$B1100),$J$5:$J$2004,1)),1))</f>
        <v/>
      </c>
      <c r="X1100" s="79">
        <f t="shared" si="11"/>
        <v>0</v>
      </c>
      <c r="Y1100" s="79" t="str">
        <f t="array" ref="Y1100">IF($B1100="","",IF(INDEX('Your Portfolio Holdings'!$BW$7:$BW$156,match($D1100,'Your Portfolio Holdings'!$B$7:$B$156,0),0)&gt;0,PRODUCT(IF(($D$5:$D$2004=$D1100)*($C$5:$C$2004="Split")*($B$5:$B$2004&lt;=Dashboard!$C$55)*($B$5:$B$2004&gt;$B1100),$J$5:$J$2004,1)),1))</f>
        <v/>
      </c>
      <c r="Z1100" s="79">
        <f t="shared" si="12"/>
        <v>0</v>
      </c>
      <c r="AA1100" s="79" t="str">
        <f>IF($B1099="","",IF(AND($B1100&gt;Dashboard!$C$54,$B1100&lt;=Dashboard!$C$55,OR($C1100="Buy",$C1100="Sell",$C1100="Dividend",$C1100="Return of capital")),MAX(AA$5:AA1099)+1,0))</f>
        <v/>
      </c>
      <c r="AB1100" s="79" t="str">
        <f>if($B1100="","",if($L1100=Dashboard!$C$3,"n/a","Currency:"&amp;$L1100&amp;Dashboard!$C$3))</f>
        <v/>
      </c>
      <c r="AC1100" s="88" t="str">
        <f t="shared" si="13"/>
        <v/>
      </c>
      <c r="AD1100" s="89">
        <f t="shared" si="14"/>
        <v>0</v>
      </c>
      <c r="AE1100" s="90">
        <f t="shared" si="15"/>
        <v>0</v>
      </c>
    </row>
    <row r="1101">
      <c r="A1101" s="1"/>
      <c r="B1101" s="456"/>
      <c r="C1101" s="457"/>
      <c r="D1101" s="457"/>
      <c r="E1101" s="457"/>
      <c r="F1101" s="458"/>
      <c r="G1101" s="44">
        <f t="shared" si="1"/>
        <v>0</v>
      </c>
      <c r="H1101" s="459"/>
      <c r="I1101" s="460"/>
      <c r="J1101" s="95"/>
      <c r="K1101" s="1"/>
      <c r="L1101" s="50" t="str">
        <f t="array" ref="L1101">if($B1101="","",index(Setup!$C$52:$C$201,match($D1101,Setup!$B$52:$B$201,0),0))</f>
        <v/>
      </c>
      <c r="M1101" s="52" t="str">
        <f t="shared" si="2"/>
        <v/>
      </c>
      <c r="N1101" s="58">
        <f t="shared" si="3"/>
        <v>0</v>
      </c>
      <c r="O1101" s="64" t="str">
        <f t="shared" si="4"/>
        <v/>
      </c>
      <c r="P1101" s="64">
        <f t="shared" si="5"/>
        <v>0</v>
      </c>
      <c r="Q1101" s="64">
        <f t="shared" si="6"/>
        <v>0</v>
      </c>
      <c r="R1101" s="68">
        <f t="shared" si="7"/>
        <v>0</v>
      </c>
      <c r="S1101" s="68">
        <f t="shared" si="8"/>
        <v>0</v>
      </c>
      <c r="T1101" s="71" t="str">
        <f t="shared" si="9"/>
        <v/>
      </c>
      <c r="U1101" s="79" t="str">
        <f t="array" ref="U1101">IF($B1101="","",IF(INDEX('Your Portfolio Holdings'!$BW$7:$BW$156,match($D1101,'Your Portfolio Holdings'!$B$7:$B$156,0),0)&gt;0,PRODUCT(IF(($D$5:$D$2004=$D1101)*($C$5:$C$2004="Split")*($B$5:$B$2004&lt;=Dashboard!$C$2)*($B$5:$B$2004&gt;$B1101),$J$5:$J$2004,1)),1))</f>
        <v/>
      </c>
      <c r="V1101" s="79">
        <f t="shared" si="10"/>
        <v>0</v>
      </c>
      <c r="W1101" s="79" t="str">
        <f t="array" ref="W1101">IF($B1101="","",IF(INDEX('Your Portfolio Holdings'!$BW$7:$BW$156,match($D1101,'Your Portfolio Holdings'!$B$7:$B$156,0),0)&gt;0,PRODUCT(IF(($D$5:$D$2004=$D1101)*($C$5:$C$2004="Split")*($B$5:$B$2004&lt;=Dashboard!$C$54)*($B$5:$B$2004&gt;$B1101),$J$5:$J$2004,1)),1))</f>
        <v/>
      </c>
      <c r="X1101" s="79">
        <f t="shared" si="11"/>
        <v>0</v>
      </c>
      <c r="Y1101" s="79" t="str">
        <f t="array" ref="Y1101">IF($B1101="","",IF(INDEX('Your Portfolio Holdings'!$BW$7:$BW$156,match($D1101,'Your Portfolio Holdings'!$B$7:$B$156,0),0)&gt;0,PRODUCT(IF(($D$5:$D$2004=$D1101)*($C$5:$C$2004="Split")*($B$5:$B$2004&lt;=Dashboard!$C$55)*($B$5:$B$2004&gt;$B1101),$J$5:$J$2004,1)),1))</f>
        <v/>
      </c>
      <c r="Z1101" s="79">
        <f t="shared" si="12"/>
        <v>0</v>
      </c>
      <c r="AA1101" s="79" t="str">
        <f>IF($B1100="","",IF(AND($B1101&gt;Dashboard!$C$54,$B1101&lt;=Dashboard!$C$55,OR($C1101="Buy",$C1101="Sell",$C1101="Dividend",$C1101="Return of capital")),MAX(AA$5:AA1100)+1,0))</f>
        <v/>
      </c>
      <c r="AB1101" s="79" t="str">
        <f>if($B1101="","",if($L1101=Dashboard!$C$3,"n/a","Currency:"&amp;$L1101&amp;Dashboard!$C$3))</f>
        <v/>
      </c>
      <c r="AC1101" s="88" t="str">
        <f t="shared" si="13"/>
        <v/>
      </c>
      <c r="AD1101" s="89">
        <f t="shared" si="14"/>
        <v>0</v>
      </c>
      <c r="AE1101" s="90">
        <f t="shared" si="15"/>
        <v>0</v>
      </c>
    </row>
    <row r="1102">
      <c r="A1102" s="1"/>
      <c r="B1102" s="456"/>
      <c r="C1102" s="457"/>
      <c r="D1102" s="457"/>
      <c r="E1102" s="457"/>
      <c r="F1102" s="458"/>
      <c r="G1102" s="44">
        <f t="shared" si="1"/>
        <v>0</v>
      </c>
      <c r="H1102" s="459"/>
      <c r="I1102" s="460"/>
      <c r="J1102" s="95"/>
      <c r="K1102" s="1"/>
      <c r="L1102" s="50" t="str">
        <f t="array" ref="L1102">if($B1102="","",index(Setup!$C$52:$C$201,match($D1102,Setup!$B$52:$B$201,0),0))</f>
        <v/>
      </c>
      <c r="M1102" s="52" t="str">
        <f t="shared" si="2"/>
        <v/>
      </c>
      <c r="N1102" s="58">
        <f t="shared" si="3"/>
        <v>0</v>
      </c>
      <c r="O1102" s="64" t="str">
        <f t="shared" si="4"/>
        <v/>
      </c>
      <c r="P1102" s="64">
        <f t="shared" si="5"/>
        <v>0</v>
      </c>
      <c r="Q1102" s="64">
        <f t="shared" si="6"/>
        <v>0</v>
      </c>
      <c r="R1102" s="68">
        <f t="shared" si="7"/>
        <v>0</v>
      </c>
      <c r="S1102" s="68">
        <f t="shared" si="8"/>
        <v>0</v>
      </c>
      <c r="T1102" s="71" t="str">
        <f t="shared" si="9"/>
        <v/>
      </c>
      <c r="U1102" s="79" t="str">
        <f t="array" ref="U1102">IF($B1102="","",IF(INDEX('Your Portfolio Holdings'!$BW$7:$BW$156,match($D1102,'Your Portfolio Holdings'!$B$7:$B$156,0),0)&gt;0,PRODUCT(IF(($D$5:$D$2004=$D1102)*($C$5:$C$2004="Split")*($B$5:$B$2004&lt;=Dashboard!$C$2)*($B$5:$B$2004&gt;$B1102),$J$5:$J$2004,1)),1))</f>
        <v/>
      </c>
      <c r="V1102" s="79">
        <f t="shared" si="10"/>
        <v>0</v>
      </c>
      <c r="W1102" s="79" t="str">
        <f t="array" ref="W1102">IF($B1102="","",IF(INDEX('Your Portfolio Holdings'!$BW$7:$BW$156,match($D1102,'Your Portfolio Holdings'!$B$7:$B$156,0),0)&gt;0,PRODUCT(IF(($D$5:$D$2004=$D1102)*($C$5:$C$2004="Split")*($B$5:$B$2004&lt;=Dashboard!$C$54)*($B$5:$B$2004&gt;$B1102),$J$5:$J$2004,1)),1))</f>
        <v/>
      </c>
      <c r="X1102" s="79">
        <f t="shared" si="11"/>
        <v>0</v>
      </c>
      <c r="Y1102" s="79" t="str">
        <f t="array" ref="Y1102">IF($B1102="","",IF(INDEX('Your Portfolio Holdings'!$BW$7:$BW$156,match($D1102,'Your Portfolio Holdings'!$B$7:$B$156,0),0)&gt;0,PRODUCT(IF(($D$5:$D$2004=$D1102)*($C$5:$C$2004="Split")*($B$5:$B$2004&lt;=Dashboard!$C$55)*($B$5:$B$2004&gt;$B1102),$J$5:$J$2004,1)),1))</f>
        <v/>
      </c>
      <c r="Z1102" s="79">
        <f t="shared" si="12"/>
        <v>0</v>
      </c>
      <c r="AA1102" s="79" t="str">
        <f>IF($B1101="","",IF(AND($B1102&gt;Dashboard!$C$54,$B1102&lt;=Dashboard!$C$55,OR($C1102="Buy",$C1102="Sell",$C1102="Dividend",$C1102="Return of capital")),MAX(AA$5:AA1101)+1,0))</f>
        <v/>
      </c>
      <c r="AB1102" s="79" t="str">
        <f>if($B1102="","",if($L1102=Dashboard!$C$3,"n/a","Currency:"&amp;$L1102&amp;Dashboard!$C$3))</f>
        <v/>
      </c>
      <c r="AC1102" s="88" t="str">
        <f t="shared" si="13"/>
        <v/>
      </c>
      <c r="AD1102" s="89">
        <f t="shared" si="14"/>
        <v>0</v>
      </c>
      <c r="AE1102" s="90">
        <f t="shared" si="15"/>
        <v>0</v>
      </c>
    </row>
    <row r="1103">
      <c r="A1103" s="1"/>
      <c r="B1103" s="456"/>
      <c r="C1103" s="457"/>
      <c r="D1103" s="457"/>
      <c r="E1103" s="457"/>
      <c r="F1103" s="458"/>
      <c r="G1103" s="44">
        <f t="shared" si="1"/>
        <v>0</v>
      </c>
      <c r="H1103" s="459"/>
      <c r="I1103" s="460"/>
      <c r="J1103" s="95"/>
      <c r="K1103" s="1"/>
      <c r="L1103" s="50" t="str">
        <f t="array" ref="L1103">if($B1103="","",index(Setup!$C$52:$C$201,match($D1103,Setup!$B$52:$B$201,0),0))</f>
        <v/>
      </c>
      <c r="M1103" s="52" t="str">
        <f t="shared" si="2"/>
        <v/>
      </c>
      <c r="N1103" s="58">
        <f t="shared" si="3"/>
        <v>0</v>
      </c>
      <c r="O1103" s="64" t="str">
        <f t="shared" si="4"/>
        <v/>
      </c>
      <c r="P1103" s="64">
        <f t="shared" si="5"/>
        <v>0</v>
      </c>
      <c r="Q1103" s="64">
        <f t="shared" si="6"/>
        <v>0</v>
      </c>
      <c r="R1103" s="68">
        <f t="shared" si="7"/>
        <v>0</v>
      </c>
      <c r="S1103" s="68">
        <f t="shared" si="8"/>
        <v>0</v>
      </c>
      <c r="T1103" s="71" t="str">
        <f t="shared" si="9"/>
        <v/>
      </c>
      <c r="U1103" s="79" t="str">
        <f t="array" ref="U1103">IF($B1103="","",IF(INDEX('Your Portfolio Holdings'!$BW$7:$BW$156,match($D1103,'Your Portfolio Holdings'!$B$7:$B$156,0),0)&gt;0,PRODUCT(IF(($D$5:$D$2004=$D1103)*($C$5:$C$2004="Split")*($B$5:$B$2004&lt;=Dashboard!$C$2)*($B$5:$B$2004&gt;$B1103),$J$5:$J$2004,1)),1))</f>
        <v/>
      </c>
      <c r="V1103" s="79">
        <f t="shared" si="10"/>
        <v>0</v>
      </c>
      <c r="W1103" s="79" t="str">
        <f t="array" ref="W1103">IF($B1103="","",IF(INDEX('Your Portfolio Holdings'!$BW$7:$BW$156,match($D1103,'Your Portfolio Holdings'!$B$7:$B$156,0),0)&gt;0,PRODUCT(IF(($D$5:$D$2004=$D1103)*($C$5:$C$2004="Split")*($B$5:$B$2004&lt;=Dashboard!$C$54)*($B$5:$B$2004&gt;$B1103),$J$5:$J$2004,1)),1))</f>
        <v/>
      </c>
      <c r="X1103" s="79">
        <f t="shared" si="11"/>
        <v>0</v>
      </c>
      <c r="Y1103" s="79" t="str">
        <f t="array" ref="Y1103">IF($B1103="","",IF(INDEX('Your Portfolio Holdings'!$BW$7:$BW$156,match($D1103,'Your Portfolio Holdings'!$B$7:$B$156,0),0)&gt;0,PRODUCT(IF(($D$5:$D$2004=$D1103)*($C$5:$C$2004="Split")*($B$5:$B$2004&lt;=Dashboard!$C$55)*($B$5:$B$2004&gt;$B1103),$J$5:$J$2004,1)),1))</f>
        <v/>
      </c>
      <c r="Z1103" s="79">
        <f t="shared" si="12"/>
        <v>0</v>
      </c>
      <c r="AA1103" s="79" t="str">
        <f>IF($B1102="","",IF(AND($B1103&gt;Dashboard!$C$54,$B1103&lt;=Dashboard!$C$55,OR($C1103="Buy",$C1103="Sell",$C1103="Dividend",$C1103="Return of capital")),MAX(AA$5:AA1102)+1,0))</f>
        <v/>
      </c>
      <c r="AB1103" s="79" t="str">
        <f>if($B1103="","",if($L1103=Dashboard!$C$3,"n/a","Currency:"&amp;$L1103&amp;Dashboard!$C$3))</f>
        <v/>
      </c>
      <c r="AC1103" s="88" t="str">
        <f t="shared" si="13"/>
        <v/>
      </c>
      <c r="AD1103" s="89">
        <f t="shared" si="14"/>
        <v>0</v>
      </c>
      <c r="AE1103" s="90">
        <f t="shared" si="15"/>
        <v>0</v>
      </c>
    </row>
    <row r="1104">
      <c r="A1104" s="1"/>
      <c r="B1104" s="456"/>
      <c r="C1104" s="457"/>
      <c r="D1104" s="457"/>
      <c r="E1104" s="457"/>
      <c r="F1104" s="458"/>
      <c r="G1104" s="44">
        <f t="shared" si="1"/>
        <v>0</v>
      </c>
      <c r="H1104" s="459"/>
      <c r="I1104" s="460"/>
      <c r="J1104" s="95"/>
      <c r="K1104" s="1"/>
      <c r="L1104" s="50" t="str">
        <f t="array" ref="L1104">if($B1104="","",index(Setup!$C$52:$C$201,match($D1104,Setup!$B$52:$B$201,0),0))</f>
        <v/>
      </c>
      <c r="M1104" s="52" t="str">
        <f t="shared" si="2"/>
        <v/>
      </c>
      <c r="N1104" s="58">
        <f t="shared" si="3"/>
        <v>0</v>
      </c>
      <c r="O1104" s="64" t="str">
        <f t="shared" si="4"/>
        <v/>
      </c>
      <c r="P1104" s="64">
        <f t="shared" si="5"/>
        <v>0</v>
      </c>
      <c r="Q1104" s="64">
        <f t="shared" si="6"/>
        <v>0</v>
      </c>
      <c r="R1104" s="68">
        <f t="shared" si="7"/>
        <v>0</v>
      </c>
      <c r="S1104" s="68">
        <f t="shared" si="8"/>
        <v>0</v>
      </c>
      <c r="T1104" s="71" t="str">
        <f t="shared" si="9"/>
        <v/>
      </c>
      <c r="U1104" s="79" t="str">
        <f t="array" ref="U1104">IF($B1104="","",IF(INDEX('Your Portfolio Holdings'!$BW$7:$BW$156,match($D1104,'Your Portfolio Holdings'!$B$7:$B$156,0),0)&gt;0,PRODUCT(IF(($D$5:$D$2004=$D1104)*($C$5:$C$2004="Split")*($B$5:$B$2004&lt;=Dashboard!$C$2)*($B$5:$B$2004&gt;$B1104),$J$5:$J$2004,1)),1))</f>
        <v/>
      </c>
      <c r="V1104" s="79">
        <f t="shared" si="10"/>
        <v>0</v>
      </c>
      <c r="W1104" s="79" t="str">
        <f t="array" ref="W1104">IF($B1104="","",IF(INDEX('Your Portfolio Holdings'!$BW$7:$BW$156,match($D1104,'Your Portfolio Holdings'!$B$7:$B$156,0),0)&gt;0,PRODUCT(IF(($D$5:$D$2004=$D1104)*($C$5:$C$2004="Split")*($B$5:$B$2004&lt;=Dashboard!$C$54)*($B$5:$B$2004&gt;$B1104),$J$5:$J$2004,1)),1))</f>
        <v/>
      </c>
      <c r="X1104" s="79">
        <f t="shared" si="11"/>
        <v>0</v>
      </c>
      <c r="Y1104" s="79" t="str">
        <f t="array" ref="Y1104">IF($B1104="","",IF(INDEX('Your Portfolio Holdings'!$BW$7:$BW$156,match($D1104,'Your Portfolio Holdings'!$B$7:$B$156,0),0)&gt;0,PRODUCT(IF(($D$5:$D$2004=$D1104)*($C$5:$C$2004="Split")*($B$5:$B$2004&lt;=Dashboard!$C$55)*($B$5:$B$2004&gt;$B1104),$J$5:$J$2004,1)),1))</f>
        <v/>
      </c>
      <c r="Z1104" s="79">
        <f t="shared" si="12"/>
        <v>0</v>
      </c>
      <c r="AA1104" s="79" t="str">
        <f>IF($B1103="","",IF(AND($B1104&gt;Dashboard!$C$54,$B1104&lt;=Dashboard!$C$55,OR($C1104="Buy",$C1104="Sell",$C1104="Dividend",$C1104="Return of capital")),MAX(AA$5:AA1103)+1,0))</f>
        <v/>
      </c>
      <c r="AB1104" s="79" t="str">
        <f>if($B1104="","",if($L1104=Dashboard!$C$3,"n/a","Currency:"&amp;$L1104&amp;Dashboard!$C$3))</f>
        <v/>
      </c>
      <c r="AC1104" s="88" t="str">
        <f t="shared" si="13"/>
        <v/>
      </c>
      <c r="AD1104" s="89">
        <f t="shared" si="14"/>
        <v>0</v>
      </c>
      <c r="AE1104" s="90">
        <f t="shared" si="15"/>
        <v>0</v>
      </c>
    </row>
    <row r="1105">
      <c r="A1105" s="1"/>
      <c r="B1105" s="456"/>
      <c r="C1105" s="457"/>
      <c r="D1105" s="457"/>
      <c r="E1105" s="457"/>
      <c r="F1105" s="458"/>
      <c r="G1105" s="44">
        <f t="shared" si="1"/>
        <v>0</v>
      </c>
      <c r="H1105" s="459"/>
      <c r="I1105" s="460"/>
      <c r="J1105" s="95"/>
      <c r="K1105" s="1"/>
      <c r="L1105" s="50" t="str">
        <f t="array" ref="L1105">if($B1105="","",index(Setup!$C$52:$C$201,match($D1105,Setup!$B$52:$B$201,0),0))</f>
        <v/>
      </c>
      <c r="M1105" s="52" t="str">
        <f t="shared" si="2"/>
        <v/>
      </c>
      <c r="N1105" s="58">
        <f t="shared" si="3"/>
        <v>0</v>
      </c>
      <c r="O1105" s="64" t="str">
        <f t="shared" si="4"/>
        <v/>
      </c>
      <c r="P1105" s="64">
        <f t="shared" si="5"/>
        <v>0</v>
      </c>
      <c r="Q1105" s="64">
        <f t="shared" si="6"/>
        <v>0</v>
      </c>
      <c r="R1105" s="68">
        <f t="shared" si="7"/>
        <v>0</v>
      </c>
      <c r="S1105" s="68">
        <f t="shared" si="8"/>
        <v>0</v>
      </c>
      <c r="T1105" s="71" t="str">
        <f t="shared" si="9"/>
        <v/>
      </c>
      <c r="U1105" s="79" t="str">
        <f t="array" ref="U1105">IF($B1105="","",IF(INDEX('Your Portfolio Holdings'!$BW$7:$BW$156,match($D1105,'Your Portfolio Holdings'!$B$7:$B$156,0),0)&gt;0,PRODUCT(IF(($D$5:$D$2004=$D1105)*($C$5:$C$2004="Split")*($B$5:$B$2004&lt;=Dashboard!$C$2)*($B$5:$B$2004&gt;$B1105),$J$5:$J$2004,1)),1))</f>
        <v/>
      </c>
      <c r="V1105" s="79">
        <f t="shared" si="10"/>
        <v>0</v>
      </c>
      <c r="W1105" s="79" t="str">
        <f t="array" ref="W1105">IF($B1105="","",IF(INDEX('Your Portfolio Holdings'!$BW$7:$BW$156,match($D1105,'Your Portfolio Holdings'!$B$7:$B$156,0),0)&gt;0,PRODUCT(IF(($D$5:$D$2004=$D1105)*($C$5:$C$2004="Split")*($B$5:$B$2004&lt;=Dashboard!$C$54)*($B$5:$B$2004&gt;$B1105),$J$5:$J$2004,1)),1))</f>
        <v/>
      </c>
      <c r="X1105" s="79">
        <f t="shared" si="11"/>
        <v>0</v>
      </c>
      <c r="Y1105" s="79" t="str">
        <f t="array" ref="Y1105">IF($B1105="","",IF(INDEX('Your Portfolio Holdings'!$BW$7:$BW$156,match($D1105,'Your Portfolio Holdings'!$B$7:$B$156,0),0)&gt;0,PRODUCT(IF(($D$5:$D$2004=$D1105)*($C$5:$C$2004="Split")*($B$5:$B$2004&lt;=Dashboard!$C$55)*($B$5:$B$2004&gt;$B1105),$J$5:$J$2004,1)),1))</f>
        <v/>
      </c>
      <c r="Z1105" s="79">
        <f t="shared" si="12"/>
        <v>0</v>
      </c>
      <c r="AA1105" s="79" t="str">
        <f>IF($B1104="","",IF(AND($B1105&gt;Dashboard!$C$54,$B1105&lt;=Dashboard!$C$55,OR($C1105="Buy",$C1105="Sell",$C1105="Dividend",$C1105="Return of capital")),MAX(AA$5:AA1104)+1,0))</f>
        <v/>
      </c>
      <c r="AB1105" s="79" t="str">
        <f>if($B1105="","",if($L1105=Dashboard!$C$3,"n/a","Currency:"&amp;$L1105&amp;Dashboard!$C$3))</f>
        <v/>
      </c>
      <c r="AC1105" s="88" t="str">
        <f t="shared" si="13"/>
        <v/>
      </c>
      <c r="AD1105" s="89">
        <f t="shared" si="14"/>
        <v>0</v>
      </c>
      <c r="AE1105" s="90">
        <f t="shared" si="15"/>
        <v>0</v>
      </c>
    </row>
    <row r="1106">
      <c r="A1106" s="1"/>
      <c r="B1106" s="456"/>
      <c r="C1106" s="457"/>
      <c r="D1106" s="457"/>
      <c r="E1106" s="457"/>
      <c r="F1106" s="458"/>
      <c r="G1106" s="44">
        <f t="shared" si="1"/>
        <v>0</v>
      </c>
      <c r="H1106" s="459"/>
      <c r="I1106" s="460"/>
      <c r="J1106" s="95"/>
      <c r="K1106" s="1"/>
      <c r="L1106" s="50" t="str">
        <f t="array" ref="L1106">if($B1106="","",index(Setup!$C$52:$C$201,match($D1106,Setup!$B$52:$B$201,0),0))</f>
        <v/>
      </c>
      <c r="M1106" s="52" t="str">
        <f t="shared" si="2"/>
        <v/>
      </c>
      <c r="N1106" s="58">
        <f t="shared" si="3"/>
        <v>0</v>
      </c>
      <c r="O1106" s="64" t="str">
        <f t="shared" si="4"/>
        <v/>
      </c>
      <c r="P1106" s="64">
        <f t="shared" si="5"/>
        <v>0</v>
      </c>
      <c r="Q1106" s="64">
        <f t="shared" si="6"/>
        <v>0</v>
      </c>
      <c r="R1106" s="68">
        <f t="shared" si="7"/>
        <v>0</v>
      </c>
      <c r="S1106" s="68">
        <f t="shared" si="8"/>
        <v>0</v>
      </c>
      <c r="T1106" s="71" t="str">
        <f t="shared" si="9"/>
        <v/>
      </c>
      <c r="U1106" s="79" t="str">
        <f t="array" ref="U1106">IF($B1106="","",IF(INDEX('Your Portfolio Holdings'!$BW$7:$BW$156,match($D1106,'Your Portfolio Holdings'!$B$7:$B$156,0),0)&gt;0,PRODUCT(IF(($D$5:$D$2004=$D1106)*($C$5:$C$2004="Split")*($B$5:$B$2004&lt;=Dashboard!$C$2)*($B$5:$B$2004&gt;$B1106),$J$5:$J$2004,1)),1))</f>
        <v/>
      </c>
      <c r="V1106" s="79">
        <f t="shared" si="10"/>
        <v>0</v>
      </c>
      <c r="W1106" s="79" t="str">
        <f t="array" ref="W1106">IF($B1106="","",IF(INDEX('Your Portfolio Holdings'!$BW$7:$BW$156,match($D1106,'Your Portfolio Holdings'!$B$7:$B$156,0),0)&gt;0,PRODUCT(IF(($D$5:$D$2004=$D1106)*($C$5:$C$2004="Split")*($B$5:$B$2004&lt;=Dashboard!$C$54)*($B$5:$B$2004&gt;$B1106),$J$5:$J$2004,1)),1))</f>
        <v/>
      </c>
      <c r="X1106" s="79">
        <f t="shared" si="11"/>
        <v>0</v>
      </c>
      <c r="Y1106" s="79" t="str">
        <f t="array" ref="Y1106">IF($B1106="","",IF(INDEX('Your Portfolio Holdings'!$BW$7:$BW$156,match($D1106,'Your Portfolio Holdings'!$B$7:$B$156,0),0)&gt;0,PRODUCT(IF(($D$5:$D$2004=$D1106)*($C$5:$C$2004="Split")*($B$5:$B$2004&lt;=Dashboard!$C$55)*($B$5:$B$2004&gt;$B1106),$J$5:$J$2004,1)),1))</f>
        <v/>
      </c>
      <c r="Z1106" s="79">
        <f t="shared" si="12"/>
        <v>0</v>
      </c>
      <c r="AA1106" s="79" t="str">
        <f>IF($B1105="","",IF(AND($B1106&gt;Dashboard!$C$54,$B1106&lt;=Dashboard!$C$55,OR($C1106="Buy",$C1106="Sell",$C1106="Dividend",$C1106="Return of capital")),MAX(AA$5:AA1105)+1,0))</f>
        <v/>
      </c>
      <c r="AB1106" s="79" t="str">
        <f>if($B1106="","",if($L1106=Dashboard!$C$3,"n/a","Currency:"&amp;$L1106&amp;Dashboard!$C$3))</f>
        <v/>
      </c>
      <c r="AC1106" s="88" t="str">
        <f t="shared" si="13"/>
        <v/>
      </c>
      <c r="AD1106" s="89">
        <f t="shared" si="14"/>
        <v>0</v>
      </c>
      <c r="AE1106" s="90">
        <f t="shared" si="15"/>
        <v>0</v>
      </c>
    </row>
    <row r="1107">
      <c r="A1107" s="1"/>
      <c r="B1107" s="456"/>
      <c r="C1107" s="457"/>
      <c r="D1107" s="457"/>
      <c r="E1107" s="457"/>
      <c r="F1107" s="458"/>
      <c r="G1107" s="44">
        <f t="shared" si="1"/>
        <v>0</v>
      </c>
      <c r="H1107" s="459"/>
      <c r="I1107" s="460"/>
      <c r="J1107" s="95"/>
      <c r="K1107" s="1"/>
      <c r="L1107" s="50" t="str">
        <f t="array" ref="L1107">if($B1107="","",index(Setup!$C$52:$C$201,match($D1107,Setup!$B$52:$B$201,0),0))</f>
        <v/>
      </c>
      <c r="M1107" s="52" t="str">
        <f t="shared" si="2"/>
        <v/>
      </c>
      <c r="N1107" s="58">
        <f t="shared" si="3"/>
        <v>0</v>
      </c>
      <c r="O1107" s="64" t="str">
        <f t="shared" si="4"/>
        <v/>
      </c>
      <c r="P1107" s="64">
        <f t="shared" si="5"/>
        <v>0</v>
      </c>
      <c r="Q1107" s="64">
        <f t="shared" si="6"/>
        <v>0</v>
      </c>
      <c r="R1107" s="68">
        <f t="shared" si="7"/>
        <v>0</v>
      </c>
      <c r="S1107" s="68">
        <f t="shared" si="8"/>
        <v>0</v>
      </c>
      <c r="T1107" s="71" t="str">
        <f t="shared" si="9"/>
        <v/>
      </c>
      <c r="U1107" s="79" t="str">
        <f t="array" ref="U1107">IF($B1107="","",IF(INDEX('Your Portfolio Holdings'!$BW$7:$BW$156,match($D1107,'Your Portfolio Holdings'!$B$7:$B$156,0),0)&gt;0,PRODUCT(IF(($D$5:$D$2004=$D1107)*($C$5:$C$2004="Split")*($B$5:$B$2004&lt;=Dashboard!$C$2)*($B$5:$B$2004&gt;$B1107),$J$5:$J$2004,1)),1))</f>
        <v/>
      </c>
      <c r="V1107" s="79">
        <f t="shared" si="10"/>
        <v>0</v>
      </c>
      <c r="W1107" s="79" t="str">
        <f t="array" ref="W1107">IF($B1107="","",IF(INDEX('Your Portfolio Holdings'!$BW$7:$BW$156,match($D1107,'Your Portfolio Holdings'!$B$7:$B$156,0),0)&gt;0,PRODUCT(IF(($D$5:$D$2004=$D1107)*($C$5:$C$2004="Split")*($B$5:$B$2004&lt;=Dashboard!$C$54)*($B$5:$B$2004&gt;$B1107),$J$5:$J$2004,1)),1))</f>
        <v/>
      </c>
      <c r="X1107" s="79">
        <f t="shared" si="11"/>
        <v>0</v>
      </c>
      <c r="Y1107" s="79" t="str">
        <f t="array" ref="Y1107">IF($B1107="","",IF(INDEX('Your Portfolio Holdings'!$BW$7:$BW$156,match($D1107,'Your Portfolio Holdings'!$B$7:$B$156,0),0)&gt;0,PRODUCT(IF(($D$5:$D$2004=$D1107)*($C$5:$C$2004="Split")*($B$5:$B$2004&lt;=Dashboard!$C$55)*($B$5:$B$2004&gt;$B1107),$J$5:$J$2004,1)),1))</f>
        <v/>
      </c>
      <c r="Z1107" s="79">
        <f t="shared" si="12"/>
        <v>0</v>
      </c>
      <c r="AA1107" s="79" t="str">
        <f>IF($B1106="","",IF(AND($B1107&gt;Dashboard!$C$54,$B1107&lt;=Dashboard!$C$55,OR($C1107="Buy",$C1107="Sell",$C1107="Dividend",$C1107="Return of capital")),MAX(AA$5:AA1106)+1,0))</f>
        <v/>
      </c>
      <c r="AB1107" s="79" t="str">
        <f>if($B1107="","",if($L1107=Dashboard!$C$3,"n/a","Currency:"&amp;$L1107&amp;Dashboard!$C$3))</f>
        <v/>
      </c>
      <c r="AC1107" s="88" t="str">
        <f t="shared" si="13"/>
        <v/>
      </c>
      <c r="AD1107" s="89">
        <f t="shared" si="14"/>
        <v>0</v>
      </c>
      <c r="AE1107" s="90">
        <f t="shared" si="15"/>
        <v>0</v>
      </c>
    </row>
    <row r="1108">
      <c r="A1108" s="1"/>
      <c r="B1108" s="456"/>
      <c r="C1108" s="457"/>
      <c r="D1108" s="457"/>
      <c r="E1108" s="457"/>
      <c r="F1108" s="458"/>
      <c r="G1108" s="44">
        <f t="shared" si="1"/>
        <v>0</v>
      </c>
      <c r="H1108" s="459"/>
      <c r="I1108" s="460"/>
      <c r="J1108" s="95"/>
      <c r="K1108" s="1"/>
      <c r="L1108" s="50" t="str">
        <f t="array" ref="L1108">if($B1108="","",index(Setup!$C$52:$C$201,match($D1108,Setup!$B$52:$B$201,0),0))</f>
        <v/>
      </c>
      <c r="M1108" s="52" t="str">
        <f t="shared" si="2"/>
        <v/>
      </c>
      <c r="N1108" s="58">
        <f t="shared" si="3"/>
        <v>0</v>
      </c>
      <c r="O1108" s="64" t="str">
        <f t="shared" si="4"/>
        <v/>
      </c>
      <c r="P1108" s="64">
        <f t="shared" si="5"/>
        <v>0</v>
      </c>
      <c r="Q1108" s="64">
        <f t="shared" si="6"/>
        <v>0</v>
      </c>
      <c r="R1108" s="68">
        <f t="shared" si="7"/>
        <v>0</v>
      </c>
      <c r="S1108" s="68">
        <f t="shared" si="8"/>
        <v>0</v>
      </c>
      <c r="T1108" s="71" t="str">
        <f t="shared" si="9"/>
        <v/>
      </c>
      <c r="U1108" s="79" t="str">
        <f t="array" ref="U1108">IF($B1108="","",IF(INDEX('Your Portfolio Holdings'!$BW$7:$BW$156,match($D1108,'Your Portfolio Holdings'!$B$7:$B$156,0),0)&gt;0,PRODUCT(IF(($D$5:$D$2004=$D1108)*($C$5:$C$2004="Split")*($B$5:$B$2004&lt;=Dashboard!$C$2)*($B$5:$B$2004&gt;$B1108),$J$5:$J$2004,1)),1))</f>
        <v/>
      </c>
      <c r="V1108" s="79">
        <f t="shared" si="10"/>
        <v>0</v>
      </c>
      <c r="W1108" s="79" t="str">
        <f t="array" ref="W1108">IF($B1108="","",IF(INDEX('Your Portfolio Holdings'!$BW$7:$BW$156,match($D1108,'Your Portfolio Holdings'!$B$7:$B$156,0),0)&gt;0,PRODUCT(IF(($D$5:$D$2004=$D1108)*($C$5:$C$2004="Split")*($B$5:$B$2004&lt;=Dashboard!$C$54)*($B$5:$B$2004&gt;$B1108),$J$5:$J$2004,1)),1))</f>
        <v/>
      </c>
      <c r="X1108" s="79">
        <f t="shared" si="11"/>
        <v>0</v>
      </c>
      <c r="Y1108" s="79" t="str">
        <f t="array" ref="Y1108">IF($B1108="","",IF(INDEX('Your Portfolio Holdings'!$BW$7:$BW$156,match($D1108,'Your Portfolio Holdings'!$B$7:$B$156,0),0)&gt;0,PRODUCT(IF(($D$5:$D$2004=$D1108)*($C$5:$C$2004="Split")*($B$5:$B$2004&lt;=Dashboard!$C$55)*($B$5:$B$2004&gt;$B1108),$J$5:$J$2004,1)),1))</f>
        <v/>
      </c>
      <c r="Z1108" s="79">
        <f t="shared" si="12"/>
        <v>0</v>
      </c>
      <c r="AA1108" s="79" t="str">
        <f>IF($B1107="","",IF(AND($B1108&gt;Dashboard!$C$54,$B1108&lt;=Dashboard!$C$55,OR($C1108="Buy",$C1108="Sell",$C1108="Dividend",$C1108="Return of capital")),MAX(AA$5:AA1107)+1,0))</f>
        <v/>
      </c>
      <c r="AB1108" s="79" t="str">
        <f>if($B1108="","",if($L1108=Dashboard!$C$3,"n/a","Currency:"&amp;$L1108&amp;Dashboard!$C$3))</f>
        <v/>
      </c>
      <c r="AC1108" s="88" t="str">
        <f t="shared" si="13"/>
        <v/>
      </c>
      <c r="AD1108" s="89">
        <f t="shared" si="14"/>
        <v>0</v>
      </c>
      <c r="AE1108" s="90">
        <f t="shared" si="15"/>
        <v>0</v>
      </c>
    </row>
    <row r="1109">
      <c r="A1109" s="1"/>
      <c r="B1109" s="456"/>
      <c r="C1109" s="457"/>
      <c r="D1109" s="457"/>
      <c r="E1109" s="457"/>
      <c r="F1109" s="458"/>
      <c r="G1109" s="44">
        <f t="shared" si="1"/>
        <v>0</v>
      </c>
      <c r="H1109" s="459"/>
      <c r="I1109" s="460"/>
      <c r="J1109" s="95"/>
      <c r="K1109" s="1"/>
      <c r="L1109" s="50" t="str">
        <f t="array" ref="L1109">if($B1109="","",index(Setup!$C$52:$C$201,match($D1109,Setup!$B$52:$B$201,0),0))</f>
        <v/>
      </c>
      <c r="M1109" s="52" t="str">
        <f t="shared" si="2"/>
        <v/>
      </c>
      <c r="N1109" s="58">
        <f t="shared" si="3"/>
        <v>0</v>
      </c>
      <c r="O1109" s="64" t="str">
        <f t="shared" si="4"/>
        <v/>
      </c>
      <c r="P1109" s="64">
        <f t="shared" si="5"/>
        <v>0</v>
      </c>
      <c r="Q1109" s="64">
        <f t="shared" si="6"/>
        <v>0</v>
      </c>
      <c r="R1109" s="68">
        <f t="shared" si="7"/>
        <v>0</v>
      </c>
      <c r="S1109" s="68">
        <f t="shared" si="8"/>
        <v>0</v>
      </c>
      <c r="T1109" s="71" t="str">
        <f t="shared" si="9"/>
        <v/>
      </c>
      <c r="U1109" s="79" t="str">
        <f t="array" ref="U1109">IF($B1109="","",IF(INDEX('Your Portfolio Holdings'!$BW$7:$BW$156,match($D1109,'Your Portfolio Holdings'!$B$7:$B$156,0),0)&gt;0,PRODUCT(IF(($D$5:$D$2004=$D1109)*($C$5:$C$2004="Split")*($B$5:$B$2004&lt;=Dashboard!$C$2)*($B$5:$B$2004&gt;$B1109),$J$5:$J$2004,1)),1))</f>
        <v/>
      </c>
      <c r="V1109" s="79">
        <f t="shared" si="10"/>
        <v>0</v>
      </c>
      <c r="W1109" s="79" t="str">
        <f t="array" ref="W1109">IF($B1109="","",IF(INDEX('Your Portfolio Holdings'!$BW$7:$BW$156,match($D1109,'Your Portfolio Holdings'!$B$7:$B$156,0),0)&gt;0,PRODUCT(IF(($D$5:$D$2004=$D1109)*($C$5:$C$2004="Split")*($B$5:$B$2004&lt;=Dashboard!$C$54)*($B$5:$B$2004&gt;$B1109),$J$5:$J$2004,1)),1))</f>
        <v/>
      </c>
      <c r="X1109" s="79">
        <f t="shared" si="11"/>
        <v>0</v>
      </c>
      <c r="Y1109" s="79" t="str">
        <f t="array" ref="Y1109">IF($B1109="","",IF(INDEX('Your Portfolio Holdings'!$BW$7:$BW$156,match($D1109,'Your Portfolio Holdings'!$B$7:$B$156,0),0)&gt;0,PRODUCT(IF(($D$5:$D$2004=$D1109)*($C$5:$C$2004="Split")*($B$5:$B$2004&lt;=Dashboard!$C$55)*($B$5:$B$2004&gt;$B1109),$J$5:$J$2004,1)),1))</f>
        <v/>
      </c>
      <c r="Z1109" s="79">
        <f t="shared" si="12"/>
        <v>0</v>
      </c>
      <c r="AA1109" s="79" t="str">
        <f>IF($B1108="","",IF(AND($B1109&gt;Dashboard!$C$54,$B1109&lt;=Dashboard!$C$55,OR($C1109="Buy",$C1109="Sell",$C1109="Dividend",$C1109="Return of capital")),MAX(AA$5:AA1108)+1,0))</f>
        <v/>
      </c>
      <c r="AB1109" s="79" t="str">
        <f>if($B1109="","",if($L1109=Dashboard!$C$3,"n/a","Currency:"&amp;$L1109&amp;Dashboard!$C$3))</f>
        <v/>
      </c>
      <c r="AC1109" s="88" t="str">
        <f t="shared" si="13"/>
        <v/>
      </c>
      <c r="AD1109" s="89">
        <f t="shared" si="14"/>
        <v>0</v>
      </c>
      <c r="AE1109" s="90">
        <f t="shared" si="15"/>
        <v>0</v>
      </c>
    </row>
    <row r="1110">
      <c r="A1110" s="1"/>
      <c r="B1110" s="456"/>
      <c r="C1110" s="457"/>
      <c r="D1110" s="457"/>
      <c r="E1110" s="457"/>
      <c r="F1110" s="458"/>
      <c r="G1110" s="44">
        <f t="shared" si="1"/>
        <v>0</v>
      </c>
      <c r="H1110" s="459"/>
      <c r="I1110" s="460"/>
      <c r="J1110" s="95"/>
      <c r="K1110" s="1"/>
      <c r="L1110" s="50" t="str">
        <f t="array" ref="L1110">if($B1110="","",index(Setup!$C$52:$C$201,match($D1110,Setup!$B$52:$B$201,0),0))</f>
        <v/>
      </c>
      <c r="M1110" s="52" t="str">
        <f t="shared" si="2"/>
        <v/>
      </c>
      <c r="N1110" s="58">
        <f t="shared" si="3"/>
        <v>0</v>
      </c>
      <c r="O1110" s="64" t="str">
        <f t="shared" si="4"/>
        <v/>
      </c>
      <c r="P1110" s="64">
        <f t="shared" si="5"/>
        <v>0</v>
      </c>
      <c r="Q1110" s="64">
        <f t="shared" si="6"/>
        <v>0</v>
      </c>
      <c r="R1110" s="68">
        <f t="shared" si="7"/>
        <v>0</v>
      </c>
      <c r="S1110" s="68">
        <f t="shared" si="8"/>
        <v>0</v>
      </c>
      <c r="T1110" s="71" t="str">
        <f t="shared" si="9"/>
        <v/>
      </c>
      <c r="U1110" s="79" t="str">
        <f t="array" ref="U1110">IF($B1110="","",IF(INDEX('Your Portfolio Holdings'!$BW$7:$BW$156,match($D1110,'Your Portfolio Holdings'!$B$7:$B$156,0),0)&gt;0,PRODUCT(IF(($D$5:$D$2004=$D1110)*($C$5:$C$2004="Split")*($B$5:$B$2004&lt;=Dashboard!$C$2)*($B$5:$B$2004&gt;$B1110),$J$5:$J$2004,1)),1))</f>
        <v/>
      </c>
      <c r="V1110" s="79">
        <f t="shared" si="10"/>
        <v>0</v>
      </c>
      <c r="W1110" s="79" t="str">
        <f t="array" ref="W1110">IF($B1110="","",IF(INDEX('Your Portfolio Holdings'!$BW$7:$BW$156,match($D1110,'Your Portfolio Holdings'!$B$7:$B$156,0),0)&gt;0,PRODUCT(IF(($D$5:$D$2004=$D1110)*($C$5:$C$2004="Split")*($B$5:$B$2004&lt;=Dashboard!$C$54)*($B$5:$B$2004&gt;$B1110),$J$5:$J$2004,1)),1))</f>
        <v/>
      </c>
      <c r="X1110" s="79">
        <f t="shared" si="11"/>
        <v>0</v>
      </c>
      <c r="Y1110" s="79" t="str">
        <f t="array" ref="Y1110">IF($B1110="","",IF(INDEX('Your Portfolio Holdings'!$BW$7:$BW$156,match($D1110,'Your Portfolio Holdings'!$B$7:$B$156,0),0)&gt;0,PRODUCT(IF(($D$5:$D$2004=$D1110)*($C$5:$C$2004="Split")*($B$5:$B$2004&lt;=Dashboard!$C$55)*($B$5:$B$2004&gt;$B1110),$J$5:$J$2004,1)),1))</f>
        <v/>
      </c>
      <c r="Z1110" s="79">
        <f t="shared" si="12"/>
        <v>0</v>
      </c>
      <c r="AA1110" s="79" t="str">
        <f>IF($B1109="","",IF(AND($B1110&gt;Dashboard!$C$54,$B1110&lt;=Dashboard!$C$55,OR($C1110="Buy",$C1110="Sell",$C1110="Dividend",$C1110="Return of capital")),MAX(AA$5:AA1109)+1,0))</f>
        <v/>
      </c>
      <c r="AB1110" s="79" t="str">
        <f>if($B1110="","",if($L1110=Dashboard!$C$3,"n/a","Currency:"&amp;$L1110&amp;Dashboard!$C$3))</f>
        <v/>
      </c>
      <c r="AC1110" s="88" t="str">
        <f t="shared" si="13"/>
        <v/>
      </c>
      <c r="AD1110" s="89">
        <f t="shared" si="14"/>
        <v>0</v>
      </c>
      <c r="AE1110" s="90">
        <f t="shared" si="15"/>
        <v>0</v>
      </c>
    </row>
    <row r="1111">
      <c r="A1111" s="1"/>
      <c r="B1111" s="456"/>
      <c r="C1111" s="457"/>
      <c r="D1111" s="457"/>
      <c r="E1111" s="457"/>
      <c r="F1111" s="458"/>
      <c r="G1111" s="44">
        <f t="shared" si="1"/>
        <v>0</v>
      </c>
      <c r="H1111" s="459"/>
      <c r="I1111" s="460"/>
      <c r="J1111" s="95"/>
      <c r="K1111" s="1"/>
      <c r="L1111" s="50" t="str">
        <f t="array" ref="L1111">if($B1111="","",index(Setup!$C$52:$C$201,match($D1111,Setup!$B$52:$B$201,0),0))</f>
        <v/>
      </c>
      <c r="M1111" s="52" t="str">
        <f t="shared" si="2"/>
        <v/>
      </c>
      <c r="N1111" s="58">
        <f t="shared" si="3"/>
        <v>0</v>
      </c>
      <c r="O1111" s="64" t="str">
        <f t="shared" si="4"/>
        <v/>
      </c>
      <c r="P1111" s="64">
        <f t="shared" si="5"/>
        <v>0</v>
      </c>
      <c r="Q1111" s="64">
        <f t="shared" si="6"/>
        <v>0</v>
      </c>
      <c r="R1111" s="68">
        <f t="shared" si="7"/>
        <v>0</v>
      </c>
      <c r="S1111" s="68">
        <f t="shared" si="8"/>
        <v>0</v>
      </c>
      <c r="T1111" s="71" t="str">
        <f t="shared" si="9"/>
        <v/>
      </c>
      <c r="U1111" s="79" t="str">
        <f t="array" ref="U1111">IF($B1111="","",IF(INDEX('Your Portfolio Holdings'!$BW$7:$BW$156,match($D1111,'Your Portfolio Holdings'!$B$7:$B$156,0),0)&gt;0,PRODUCT(IF(($D$5:$D$2004=$D1111)*($C$5:$C$2004="Split")*($B$5:$B$2004&lt;=Dashboard!$C$2)*($B$5:$B$2004&gt;$B1111),$J$5:$J$2004,1)),1))</f>
        <v/>
      </c>
      <c r="V1111" s="79">
        <f t="shared" si="10"/>
        <v>0</v>
      </c>
      <c r="W1111" s="79" t="str">
        <f t="array" ref="W1111">IF($B1111="","",IF(INDEX('Your Portfolio Holdings'!$BW$7:$BW$156,match($D1111,'Your Portfolio Holdings'!$B$7:$B$156,0),0)&gt;0,PRODUCT(IF(($D$5:$D$2004=$D1111)*($C$5:$C$2004="Split")*($B$5:$B$2004&lt;=Dashboard!$C$54)*($B$5:$B$2004&gt;$B1111),$J$5:$J$2004,1)),1))</f>
        <v/>
      </c>
      <c r="X1111" s="79">
        <f t="shared" si="11"/>
        <v>0</v>
      </c>
      <c r="Y1111" s="79" t="str">
        <f t="array" ref="Y1111">IF($B1111="","",IF(INDEX('Your Portfolio Holdings'!$BW$7:$BW$156,match($D1111,'Your Portfolio Holdings'!$B$7:$B$156,0),0)&gt;0,PRODUCT(IF(($D$5:$D$2004=$D1111)*($C$5:$C$2004="Split")*($B$5:$B$2004&lt;=Dashboard!$C$55)*($B$5:$B$2004&gt;$B1111),$J$5:$J$2004,1)),1))</f>
        <v/>
      </c>
      <c r="Z1111" s="79">
        <f t="shared" si="12"/>
        <v>0</v>
      </c>
      <c r="AA1111" s="79" t="str">
        <f>IF($B1110="","",IF(AND($B1111&gt;Dashboard!$C$54,$B1111&lt;=Dashboard!$C$55,OR($C1111="Buy",$C1111="Sell",$C1111="Dividend",$C1111="Return of capital")),MAX(AA$5:AA1110)+1,0))</f>
        <v/>
      </c>
      <c r="AB1111" s="79" t="str">
        <f>if($B1111="","",if($L1111=Dashboard!$C$3,"n/a","Currency:"&amp;$L1111&amp;Dashboard!$C$3))</f>
        <v/>
      </c>
      <c r="AC1111" s="88" t="str">
        <f t="shared" si="13"/>
        <v/>
      </c>
      <c r="AD1111" s="89">
        <f t="shared" si="14"/>
        <v>0</v>
      </c>
      <c r="AE1111" s="90">
        <f t="shared" si="15"/>
        <v>0</v>
      </c>
    </row>
    <row r="1112">
      <c r="A1112" s="1"/>
      <c r="B1112" s="456"/>
      <c r="C1112" s="457"/>
      <c r="D1112" s="457"/>
      <c r="E1112" s="457"/>
      <c r="F1112" s="458"/>
      <c r="G1112" s="44">
        <f t="shared" si="1"/>
        <v>0</v>
      </c>
      <c r="H1112" s="459"/>
      <c r="I1112" s="460"/>
      <c r="J1112" s="95"/>
      <c r="K1112" s="1"/>
      <c r="L1112" s="50" t="str">
        <f t="array" ref="L1112">if($B1112="","",index(Setup!$C$52:$C$201,match($D1112,Setup!$B$52:$B$201,0),0))</f>
        <v/>
      </c>
      <c r="M1112" s="52" t="str">
        <f t="shared" si="2"/>
        <v/>
      </c>
      <c r="N1112" s="58">
        <f t="shared" si="3"/>
        <v>0</v>
      </c>
      <c r="O1112" s="64" t="str">
        <f t="shared" si="4"/>
        <v/>
      </c>
      <c r="P1112" s="64">
        <f t="shared" si="5"/>
        <v>0</v>
      </c>
      <c r="Q1112" s="64">
        <f t="shared" si="6"/>
        <v>0</v>
      </c>
      <c r="R1112" s="68">
        <f t="shared" si="7"/>
        <v>0</v>
      </c>
      <c r="S1112" s="68">
        <f t="shared" si="8"/>
        <v>0</v>
      </c>
      <c r="T1112" s="71" t="str">
        <f t="shared" si="9"/>
        <v/>
      </c>
      <c r="U1112" s="79" t="str">
        <f t="array" ref="U1112">IF($B1112="","",IF(INDEX('Your Portfolio Holdings'!$BW$7:$BW$156,match($D1112,'Your Portfolio Holdings'!$B$7:$B$156,0),0)&gt;0,PRODUCT(IF(($D$5:$D$2004=$D1112)*($C$5:$C$2004="Split")*($B$5:$B$2004&lt;=Dashboard!$C$2)*($B$5:$B$2004&gt;$B1112),$J$5:$J$2004,1)),1))</f>
        <v/>
      </c>
      <c r="V1112" s="79">
        <f t="shared" si="10"/>
        <v>0</v>
      </c>
      <c r="W1112" s="79" t="str">
        <f t="array" ref="W1112">IF($B1112="","",IF(INDEX('Your Portfolio Holdings'!$BW$7:$BW$156,match($D1112,'Your Portfolio Holdings'!$B$7:$B$156,0),0)&gt;0,PRODUCT(IF(($D$5:$D$2004=$D1112)*($C$5:$C$2004="Split")*($B$5:$B$2004&lt;=Dashboard!$C$54)*($B$5:$B$2004&gt;$B1112),$J$5:$J$2004,1)),1))</f>
        <v/>
      </c>
      <c r="X1112" s="79">
        <f t="shared" si="11"/>
        <v>0</v>
      </c>
      <c r="Y1112" s="79" t="str">
        <f t="array" ref="Y1112">IF($B1112="","",IF(INDEX('Your Portfolio Holdings'!$BW$7:$BW$156,match($D1112,'Your Portfolio Holdings'!$B$7:$B$156,0),0)&gt;0,PRODUCT(IF(($D$5:$D$2004=$D1112)*($C$5:$C$2004="Split")*($B$5:$B$2004&lt;=Dashboard!$C$55)*($B$5:$B$2004&gt;$B1112),$J$5:$J$2004,1)),1))</f>
        <v/>
      </c>
      <c r="Z1112" s="79">
        <f t="shared" si="12"/>
        <v>0</v>
      </c>
      <c r="AA1112" s="79" t="str">
        <f>IF($B1111="","",IF(AND($B1112&gt;Dashboard!$C$54,$B1112&lt;=Dashboard!$C$55,OR($C1112="Buy",$C1112="Sell",$C1112="Dividend",$C1112="Return of capital")),MAX(AA$5:AA1111)+1,0))</f>
        <v/>
      </c>
      <c r="AB1112" s="79" t="str">
        <f>if($B1112="","",if($L1112=Dashboard!$C$3,"n/a","Currency:"&amp;$L1112&amp;Dashboard!$C$3))</f>
        <v/>
      </c>
      <c r="AC1112" s="88" t="str">
        <f t="shared" si="13"/>
        <v/>
      </c>
      <c r="AD1112" s="89">
        <f t="shared" si="14"/>
        <v>0</v>
      </c>
      <c r="AE1112" s="90">
        <f t="shared" si="15"/>
        <v>0</v>
      </c>
    </row>
    <row r="1113">
      <c r="A1113" s="1"/>
      <c r="B1113" s="456"/>
      <c r="C1113" s="457"/>
      <c r="D1113" s="457"/>
      <c r="E1113" s="457"/>
      <c r="F1113" s="458"/>
      <c r="G1113" s="44">
        <f t="shared" si="1"/>
        <v>0</v>
      </c>
      <c r="H1113" s="459"/>
      <c r="I1113" s="460"/>
      <c r="J1113" s="95"/>
      <c r="K1113" s="1"/>
      <c r="L1113" s="50" t="str">
        <f t="array" ref="L1113">if($B1113="","",index(Setup!$C$52:$C$201,match($D1113,Setup!$B$52:$B$201,0),0))</f>
        <v/>
      </c>
      <c r="M1113" s="52" t="str">
        <f t="shared" si="2"/>
        <v/>
      </c>
      <c r="N1113" s="58">
        <f t="shared" si="3"/>
        <v>0</v>
      </c>
      <c r="O1113" s="64" t="str">
        <f t="shared" si="4"/>
        <v/>
      </c>
      <c r="P1113" s="64">
        <f t="shared" si="5"/>
        <v>0</v>
      </c>
      <c r="Q1113" s="64">
        <f t="shared" si="6"/>
        <v>0</v>
      </c>
      <c r="R1113" s="68">
        <f t="shared" si="7"/>
        <v>0</v>
      </c>
      <c r="S1113" s="68">
        <f t="shared" si="8"/>
        <v>0</v>
      </c>
      <c r="T1113" s="71" t="str">
        <f t="shared" si="9"/>
        <v/>
      </c>
      <c r="U1113" s="79" t="str">
        <f t="array" ref="U1113">IF($B1113="","",IF(INDEX('Your Portfolio Holdings'!$BW$7:$BW$156,match($D1113,'Your Portfolio Holdings'!$B$7:$B$156,0),0)&gt;0,PRODUCT(IF(($D$5:$D$2004=$D1113)*($C$5:$C$2004="Split")*($B$5:$B$2004&lt;=Dashboard!$C$2)*($B$5:$B$2004&gt;$B1113),$J$5:$J$2004,1)),1))</f>
        <v/>
      </c>
      <c r="V1113" s="79">
        <f t="shared" si="10"/>
        <v>0</v>
      </c>
      <c r="W1113" s="79" t="str">
        <f t="array" ref="W1113">IF($B1113="","",IF(INDEX('Your Portfolio Holdings'!$BW$7:$BW$156,match($D1113,'Your Portfolio Holdings'!$B$7:$B$156,0),0)&gt;0,PRODUCT(IF(($D$5:$D$2004=$D1113)*($C$5:$C$2004="Split")*($B$5:$B$2004&lt;=Dashboard!$C$54)*($B$5:$B$2004&gt;$B1113),$J$5:$J$2004,1)),1))</f>
        <v/>
      </c>
      <c r="X1113" s="79">
        <f t="shared" si="11"/>
        <v>0</v>
      </c>
      <c r="Y1113" s="79" t="str">
        <f t="array" ref="Y1113">IF($B1113="","",IF(INDEX('Your Portfolio Holdings'!$BW$7:$BW$156,match($D1113,'Your Portfolio Holdings'!$B$7:$B$156,0),0)&gt;0,PRODUCT(IF(($D$5:$D$2004=$D1113)*($C$5:$C$2004="Split")*($B$5:$B$2004&lt;=Dashboard!$C$55)*($B$5:$B$2004&gt;$B1113),$J$5:$J$2004,1)),1))</f>
        <v/>
      </c>
      <c r="Z1113" s="79">
        <f t="shared" si="12"/>
        <v>0</v>
      </c>
      <c r="AA1113" s="79" t="str">
        <f>IF($B1112="","",IF(AND($B1113&gt;Dashboard!$C$54,$B1113&lt;=Dashboard!$C$55,OR($C1113="Buy",$C1113="Sell",$C1113="Dividend",$C1113="Return of capital")),MAX(AA$5:AA1112)+1,0))</f>
        <v/>
      </c>
      <c r="AB1113" s="79" t="str">
        <f>if($B1113="","",if($L1113=Dashboard!$C$3,"n/a","Currency:"&amp;$L1113&amp;Dashboard!$C$3))</f>
        <v/>
      </c>
      <c r="AC1113" s="88" t="str">
        <f t="shared" si="13"/>
        <v/>
      </c>
      <c r="AD1113" s="89">
        <f t="shared" si="14"/>
        <v>0</v>
      </c>
      <c r="AE1113" s="90">
        <f t="shared" si="15"/>
        <v>0</v>
      </c>
    </row>
    <row r="1114">
      <c r="A1114" s="1"/>
      <c r="B1114" s="456"/>
      <c r="C1114" s="457"/>
      <c r="D1114" s="457"/>
      <c r="E1114" s="457"/>
      <c r="F1114" s="458"/>
      <c r="G1114" s="44">
        <f t="shared" si="1"/>
        <v>0</v>
      </c>
      <c r="H1114" s="459"/>
      <c r="I1114" s="460"/>
      <c r="J1114" s="95"/>
      <c r="K1114" s="1"/>
      <c r="L1114" s="50" t="str">
        <f t="array" ref="L1114">if($B1114="","",index(Setup!$C$52:$C$201,match($D1114,Setup!$B$52:$B$201,0),0))</f>
        <v/>
      </c>
      <c r="M1114" s="52" t="str">
        <f t="shared" si="2"/>
        <v/>
      </c>
      <c r="N1114" s="58">
        <f t="shared" si="3"/>
        <v>0</v>
      </c>
      <c r="O1114" s="64" t="str">
        <f t="shared" si="4"/>
        <v/>
      </c>
      <c r="P1114" s="64">
        <f t="shared" si="5"/>
        <v>0</v>
      </c>
      <c r="Q1114" s="64">
        <f t="shared" si="6"/>
        <v>0</v>
      </c>
      <c r="R1114" s="68">
        <f t="shared" si="7"/>
        <v>0</v>
      </c>
      <c r="S1114" s="68">
        <f t="shared" si="8"/>
        <v>0</v>
      </c>
      <c r="T1114" s="71" t="str">
        <f t="shared" si="9"/>
        <v/>
      </c>
      <c r="U1114" s="79" t="str">
        <f t="array" ref="U1114">IF($B1114="","",IF(INDEX('Your Portfolio Holdings'!$BW$7:$BW$156,match($D1114,'Your Portfolio Holdings'!$B$7:$B$156,0),0)&gt;0,PRODUCT(IF(($D$5:$D$2004=$D1114)*($C$5:$C$2004="Split")*($B$5:$B$2004&lt;=Dashboard!$C$2)*($B$5:$B$2004&gt;$B1114),$J$5:$J$2004,1)),1))</f>
        <v/>
      </c>
      <c r="V1114" s="79">
        <f t="shared" si="10"/>
        <v>0</v>
      </c>
      <c r="W1114" s="79" t="str">
        <f t="array" ref="W1114">IF($B1114="","",IF(INDEX('Your Portfolio Holdings'!$BW$7:$BW$156,match($D1114,'Your Portfolio Holdings'!$B$7:$B$156,0),0)&gt;0,PRODUCT(IF(($D$5:$D$2004=$D1114)*($C$5:$C$2004="Split")*($B$5:$B$2004&lt;=Dashboard!$C$54)*($B$5:$B$2004&gt;$B1114),$J$5:$J$2004,1)),1))</f>
        <v/>
      </c>
      <c r="X1114" s="79">
        <f t="shared" si="11"/>
        <v>0</v>
      </c>
      <c r="Y1114" s="79" t="str">
        <f t="array" ref="Y1114">IF($B1114="","",IF(INDEX('Your Portfolio Holdings'!$BW$7:$BW$156,match($D1114,'Your Portfolio Holdings'!$B$7:$B$156,0),0)&gt;0,PRODUCT(IF(($D$5:$D$2004=$D1114)*($C$5:$C$2004="Split")*($B$5:$B$2004&lt;=Dashboard!$C$55)*($B$5:$B$2004&gt;$B1114),$J$5:$J$2004,1)),1))</f>
        <v/>
      </c>
      <c r="Z1114" s="79">
        <f t="shared" si="12"/>
        <v>0</v>
      </c>
      <c r="AA1114" s="79" t="str">
        <f>IF($B1113="","",IF(AND($B1114&gt;Dashboard!$C$54,$B1114&lt;=Dashboard!$C$55,OR($C1114="Buy",$C1114="Sell",$C1114="Dividend",$C1114="Return of capital")),MAX(AA$5:AA1113)+1,0))</f>
        <v/>
      </c>
      <c r="AB1114" s="79" t="str">
        <f>if($B1114="","",if($L1114=Dashboard!$C$3,"n/a","Currency:"&amp;$L1114&amp;Dashboard!$C$3))</f>
        <v/>
      </c>
      <c r="AC1114" s="88" t="str">
        <f t="shared" si="13"/>
        <v/>
      </c>
      <c r="AD1114" s="89">
        <f t="shared" si="14"/>
        <v>0</v>
      </c>
      <c r="AE1114" s="90">
        <f t="shared" si="15"/>
        <v>0</v>
      </c>
    </row>
    <row r="1115">
      <c r="A1115" s="1"/>
      <c r="B1115" s="456"/>
      <c r="C1115" s="457"/>
      <c r="D1115" s="457"/>
      <c r="E1115" s="457"/>
      <c r="F1115" s="458"/>
      <c r="G1115" s="44">
        <f t="shared" si="1"/>
        <v>0</v>
      </c>
      <c r="H1115" s="459"/>
      <c r="I1115" s="460"/>
      <c r="J1115" s="95"/>
      <c r="K1115" s="1"/>
      <c r="L1115" s="50" t="str">
        <f t="array" ref="L1115">if($B1115="","",index(Setup!$C$52:$C$201,match($D1115,Setup!$B$52:$B$201,0),0))</f>
        <v/>
      </c>
      <c r="M1115" s="52" t="str">
        <f t="shared" si="2"/>
        <v/>
      </c>
      <c r="N1115" s="58">
        <f t="shared" si="3"/>
        <v>0</v>
      </c>
      <c r="O1115" s="64" t="str">
        <f t="shared" si="4"/>
        <v/>
      </c>
      <c r="P1115" s="64">
        <f t="shared" si="5"/>
        <v>0</v>
      </c>
      <c r="Q1115" s="64">
        <f t="shared" si="6"/>
        <v>0</v>
      </c>
      <c r="R1115" s="68">
        <f t="shared" si="7"/>
        <v>0</v>
      </c>
      <c r="S1115" s="68">
        <f t="shared" si="8"/>
        <v>0</v>
      </c>
      <c r="T1115" s="71" t="str">
        <f t="shared" si="9"/>
        <v/>
      </c>
      <c r="U1115" s="79" t="str">
        <f t="array" ref="U1115">IF($B1115="","",IF(INDEX('Your Portfolio Holdings'!$BW$7:$BW$156,match($D1115,'Your Portfolio Holdings'!$B$7:$B$156,0),0)&gt;0,PRODUCT(IF(($D$5:$D$2004=$D1115)*($C$5:$C$2004="Split")*($B$5:$B$2004&lt;=Dashboard!$C$2)*($B$5:$B$2004&gt;$B1115),$J$5:$J$2004,1)),1))</f>
        <v/>
      </c>
      <c r="V1115" s="79">
        <f t="shared" si="10"/>
        <v>0</v>
      </c>
      <c r="W1115" s="79" t="str">
        <f t="array" ref="W1115">IF($B1115="","",IF(INDEX('Your Portfolio Holdings'!$BW$7:$BW$156,match($D1115,'Your Portfolio Holdings'!$B$7:$B$156,0),0)&gt;0,PRODUCT(IF(($D$5:$D$2004=$D1115)*($C$5:$C$2004="Split")*($B$5:$B$2004&lt;=Dashboard!$C$54)*($B$5:$B$2004&gt;$B1115),$J$5:$J$2004,1)),1))</f>
        <v/>
      </c>
      <c r="X1115" s="79">
        <f t="shared" si="11"/>
        <v>0</v>
      </c>
      <c r="Y1115" s="79" t="str">
        <f t="array" ref="Y1115">IF($B1115="","",IF(INDEX('Your Portfolio Holdings'!$BW$7:$BW$156,match($D1115,'Your Portfolio Holdings'!$B$7:$B$156,0),0)&gt;0,PRODUCT(IF(($D$5:$D$2004=$D1115)*($C$5:$C$2004="Split")*($B$5:$B$2004&lt;=Dashboard!$C$55)*($B$5:$B$2004&gt;$B1115),$J$5:$J$2004,1)),1))</f>
        <v/>
      </c>
      <c r="Z1115" s="79">
        <f t="shared" si="12"/>
        <v>0</v>
      </c>
      <c r="AA1115" s="79" t="str">
        <f>IF($B1114="","",IF(AND($B1115&gt;Dashboard!$C$54,$B1115&lt;=Dashboard!$C$55,OR($C1115="Buy",$C1115="Sell",$C1115="Dividend",$C1115="Return of capital")),MAX(AA$5:AA1114)+1,0))</f>
        <v/>
      </c>
      <c r="AB1115" s="79" t="str">
        <f>if($B1115="","",if($L1115=Dashboard!$C$3,"n/a","Currency:"&amp;$L1115&amp;Dashboard!$C$3))</f>
        <v/>
      </c>
      <c r="AC1115" s="88" t="str">
        <f t="shared" si="13"/>
        <v/>
      </c>
      <c r="AD1115" s="89">
        <f t="shared" si="14"/>
        <v>0</v>
      </c>
      <c r="AE1115" s="90">
        <f t="shared" si="15"/>
        <v>0</v>
      </c>
    </row>
    <row r="1116">
      <c r="A1116" s="1"/>
      <c r="B1116" s="456"/>
      <c r="C1116" s="457"/>
      <c r="D1116" s="457"/>
      <c r="E1116" s="457"/>
      <c r="F1116" s="458"/>
      <c r="G1116" s="44">
        <f t="shared" si="1"/>
        <v>0</v>
      </c>
      <c r="H1116" s="459"/>
      <c r="I1116" s="460"/>
      <c r="J1116" s="95"/>
      <c r="K1116" s="1"/>
      <c r="L1116" s="50" t="str">
        <f t="array" ref="L1116">if($B1116="","",index(Setup!$C$52:$C$201,match($D1116,Setup!$B$52:$B$201,0),0))</f>
        <v/>
      </c>
      <c r="M1116" s="52" t="str">
        <f t="shared" si="2"/>
        <v/>
      </c>
      <c r="N1116" s="58">
        <f t="shared" si="3"/>
        <v>0</v>
      </c>
      <c r="O1116" s="64" t="str">
        <f t="shared" si="4"/>
        <v/>
      </c>
      <c r="P1116" s="64">
        <f t="shared" si="5"/>
        <v>0</v>
      </c>
      <c r="Q1116" s="64">
        <f t="shared" si="6"/>
        <v>0</v>
      </c>
      <c r="R1116" s="68">
        <f t="shared" si="7"/>
        <v>0</v>
      </c>
      <c r="S1116" s="68">
        <f t="shared" si="8"/>
        <v>0</v>
      </c>
      <c r="T1116" s="71" t="str">
        <f t="shared" si="9"/>
        <v/>
      </c>
      <c r="U1116" s="79" t="str">
        <f t="array" ref="U1116">IF($B1116="","",IF(INDEX('Your Portfolio Holdings'!$BW$7:$BW$156,match($D1116,'Your Portfolio Holdings'!$B$7:$B$156,0),0)&gt;0,PRODUCT(IF(($D$5:$D$2004=$D1116)*($C$5:$C$2004="Split")*($B$5:$B$2004&lt;=Dashboard!$C$2)*($B$5:$B$2004&gt;$B1116),$J$5:$J$2004,1)),1))</f>
        <v/>
      </c>
      <c r="V1116" s="79">
        <f t="shared" si="10"/>
        <v>0</v>
      </c>
      <c r="W1116" s="79" t="str">
        <f t="array" ref="W1116">IF($B1116="","",IF(INDEX('Your Portfolio Holdings'!$BW$7:$BW$156,match($D1116,'Your Portfolio Holdings'!$B$7:$B$156,0),0)&gt;0,PRODUCT(IF(($D$5:$D$2004=$D1116)*($C$5:$C$2004="Split")*($B$5:$B$2004&lt;=Dashboard!$C$54)*($B$5:$B$2004&gt;$B1116),$J$5:$J$2004,1)),1))</f>
        <v/>
      </c>
      <c r="X1116" s="79">
        <f t="shared" si="11"/>
        <v>0</v>
      </c>
      <c r="Y1116" s="79" t="str">
        <f t="array" ref="Y1116">IF($B1116="","",IF(INDEX('Your Portfolio Holdings'!$BW$7:$BW$156,match($D1116,'Your Portfolio Holdings'!$B$7:$B$156,0),0)&gt;0,PRODUCT(IF(($D$5:$D$2004=$D1116)*($C$5:$C$2004="Split")*($B$5:$B$2004&lt;=Dashboard!$C$55)*($B$5:$B$2004&gt;$B1116),$J$5:$J$2004,1)),1))</f>
        <v/>
      </c>
      <c r="Z1116" s="79">
        <f t="shared" si="12"/>
        <v>0</v>
      </c>
      <c r="AA1116" s="79" t="str">
        <f>IF($B1115="","",IF(AND($B1116&gt;Dashboard!$C$54,$B1116&lt;=Dashboard!$C$55,OR($C1116="Buy",$C1116="Sell",$C1116="Dividend",$C1116="Return of capital")),MAX(AA$5:AA1115)+1,0))</f>
        <v/>
      </c>
      <c r="AB1116" s="79" t="str">
        <f>if($B1116="","",if($L1116=Dashboard!$C$3,"n/a","Currency:"&amp;$L1116&amp;Dashboard!$C$3))</f>
        <v/>
      </c>
      <c r="AC1116" s="88" t="str">
        <f t="shared" si="13"/>
        <v/>
      </c>
      <c r="AD1116" s="89">
        <f t="shared" si="14"/>
        <v>0</v>
      </c>
      <c r="AE1116" s="90">
        <f t="shared" si="15"/>
        <v>0</v>
      </c>
    </row>
    <row r="1117">
      <c r="A1117" s="1"/>
      <c r="B1117" s="456"/>
      <c r="C1117" s="457"/>
      <c r="D1117" s="457"/>
      <c r="E1117" s="457"/>
      <c r="F1117" s="458"/>
      <c r="G1117" s="44">
        <f t="shared" si="1"/>
        <v>0</v>
      </c>
      <c r="H1117" s="459"/>
      <c r="I1117" s="460"/>
      <c r="J1117" s="95"/>
      <c r="K1117" s="1"/>
      <c r="L1117" s="50" t="str">
        <f t="array" ref="L1117">if($B1117="","",index(Setup!$C$52:$C$201,match($D1117,Setup!$B$52:$B$201,0),0))</f>
        <v/>
      </c>
      <c r="M1117" s="52" t="str">
        <f t="shared" si="2"/>
        <v/>
      </c>
      <c r="N1117" s="58">
        <f t="shared" si="3"/>
        <v>0</v>
      </c>
      <c r="O1117" s="64" t="str">
        <f t="shared" si="4"/>
        <v/>
      </c>
      <c r="P1117" s="64">
        <f t="shared" si="5"/>
        <v>0</v>
      </c>
      <c r="Q1117" s="64">
        <f t="shared" si="6"/>
        <v>0</v>
      </c>
      <c r="R1117" s="68">
        <f t="shared" si="7"/>
        <v>0</v>
      </c>
      <c r="S1117" s="68">
        <f t="shared" si="8"/>
        <v>0</v>
      </c>
      <c r="T1117" s="71" t="str">
        <f t="shared" si="9"/>
        <v/>
      </c>
      <c r="U1117" s="79" t="str">
        <f t="array" ref="U1117">IF($B1117="","",IF(INDEX('Your Portfolio Holdings'!$BW$7:$BW$156,match($D1117,'Your Portfolio Holdings'!$B$7:$B$156,0),0)&gt;0,PRODUCT(IF(($D$5:$D$2004=$D1117)*($C$5:$C$2004="Split")*($B$5:$B$2004&lt;=Dashboard!$C$2)*($B$5:$B$2004&gt;$B1117),$J$5:$J$2004,1)),1))</f>
        <v/>
      </c>
      <c r="V1117" s="79">
        <f t="shared" si="10"/>
        <v>0</v>
      </c>
      <c r="W1117" s="79" t="str">
        <f t="array" ref="W1117">IF($B1117="","",IF(INDEX('Your Portfolio Holdings'!$BW$7:$BW$156,match($D1117,'Your Portfolio Holdings'!$B$7:$B$156,0),0)&gt;0,PRODUCT(IF(($D$5:$D$2004=$D1117)*($C$5:$C$2004="Split")*($B$5:$B$2004&lt;=Dashboard!$C$54)*($B$5:$B$2004&gt;$B1117),$J$5:$J$2004,1)),1))</f>
        <v/>
      </c>
      <c r="X1117" s="79">
        <f t="shared" si="11"/>
        <v>0</v>
      </c>
      <c r="Y1117" s="79" t="str">
        <f t="array" ref="Y1117">IF($B1117="","",IF(INDEX('Your Portfolio Holdings'!$BW$7:$BW$156,match($D1117,'Your Portfolio Holdings'!$B$7:$B$156,0),0)&gt;0,PRODUCT(IF(($D$5:$D$2004=$D1117)*($C$5:$C$2004="Split")*($B$5:$B$2004&lt;=Dashboard!$C$55)*($B$5:$B$2004&gt;$B1117),$J$5:$J$2004,1)),1))</f>
        <v/>
      </c>
      <c r="Z1117" s="79">
        <f t="shared" si="12"/>
        <v>0</v>
      </c>
      <c r="AA1117" s="79" t="str">
        <f>IF($B1116="","",IF(AND($B1117&gt;Dashboard!$C$54,$B1117&lt;=Dashboard!$C$55,OR($C1117="Buy",$C1117="Sell",$C1117="Dividend",$C1117="Return of capital")),MAX(AA$5:AA1116)+1,0))</f>
        <v/>
      </c>
      <c r="AB1117" s="79" t="str">
        <f>if($B1117="","",if($L1117=Dashboard!$C$3,"n/a","Currency:"&amp;$L1117&amp;Dashboard!$C$3))</f>
        <v/>
      </c>
      <c r="AC1117" s="88" t="str">
        <f t="shared" si="13"/>
        <v/>
      </c>
      <c r="AD1117" s="89">
        <f t="shared" si="14"/>
        <v>0</v>
      </c>
      <c r="AE1117" s="90">
        <f t="shared" si="15"/>
        <v>0</v>
      </c>
    </row>
    <row r="1118">
      <c r="A1118" s="1"/>
      <c r="B1118" s="456"/>
      <c r="C1118" s="457"/>
      <c r="D1118" s="457"/>
      <c r="E1118" s="457"/>
      <c r="F1118" s="458"/>
      <c r="G1118" s="44">
        <f t="shared" si="1"/>
        <v>0</v>
      </c>
      <c r="H1118" s="459"/>
      <c r="I1118" s="460"/>
      <c r="J1118" s="95"/>
      <c r="K1118" s="1"/>
      <c r="L1118" s="50" t="str">
        <f t="array" ref="L1118">if($B1118="","",index(Setup!$C$52:$C$201,match($D1118,Setup!$B$52:$B$201,0),0))</f>
        <v/>
      </c>
      <c r="M1118" s="52" t="str">
        <f t="shared" si="2"/>
        <v/>
      </c>
      <c r="N1118" s="58">
        <f t="shared" si="3"/>
        <v>0</v>
      </c>
      <c r="O1118" s="64" t="str">
        <f t="shared" si="4"/>
        <v/>
      </c>
      <c r="P1118" s="64">
        <f t="shared" si="5"/>
        <v>0</v>
      </c>
      <c r="Q1118" s="64">
        <f t="shared" si="6"/>
        <v>0</v>
      </c>
      <c r="R1118" s="68">
        <f t="shared" si="7"/>
        <v>0</v>
      </c>
      <c r="S1118" s="68">
        <f t="shared" si="8"/>
        <v>0</v>
      </c>
      <c r="T1118" s="71" t="str">
        <f t="shared" si="9"/>
        <v/>
      </c>
      <c r="U1118" s="79" t="str">
        <f t="array" ref="U1118">IF($B1118="","",IF(INDEX('Your Portfolio Holdings'!$BW$7:$BW$156,match($D1118,'Your Portfolio Holdings'!$B$7:$B$156,0),0)&gt;0,PRODUCT(IF(($D$5:$D$2004=$D1118)*($C$5:$C$2004="Split")*($B$5:$B$2004&lt;=Dashboard!$C$2)*($B$5:$B$2004&gt;$B1118),$J$5:$J$2004,1)),1))</f>
        <v/>
      </c>
      <c r="V1118" s="79">
        <f t="shared" si="10"/>
        <v>0</v>
      </c>
      <c r="W1118" s="79" t="str">
        <f t="array" ref="W1118">IF($B1118="","",IF(INDEX('Your Portfolio Holdings'!$BW$7:$BW$156,match($D1118,'Your Portfolio Holdings'!$B$7:$B$156,0),0)&gt;0,PRODUCT(IF(($D$5:$D$2004=$D1118)*($C$5:$C$2004="Split")*($B$5:$B$2004&lt;=Dashboard!$C$54)*($B$5:$B$2004&gt;$B1118),$J$5:$J$2004,1)),1))</f>
        <v/>
      </c>
      <c r="X1118" s="79">
        <f t="shared" si="11"/>
        <v>0</v>
      </c>
      <c r="Y1118" s="79" t="str">
        <f t="array" ref="Y1118">IF($B1118="","",IF(INDEX('Your Portfolio Holdings'!$BW$7:$BW$156,match($D1118,'Your Portfolio Holdings'!$B$7:$B$156,0),0)&gt;0,PRODUCT(IF(($D$5:$D$2004=$D1118)*($C$5:$C$2004="Split")*($B$5:$B$2004&lt;=Dashboard!$C$55)*($B$5:$B$2004&gt;$B1118),$J$5:$J$2004,1)),1))</f>
        <v/>
      </c>
      <c r="Z1118" s="79">
        <f t="shared" si="12"/>
        <v>0</v>
      </c>
      <c r="AA1118" s="79" t="str">
        <f>IF($B1117="","",IF(AND($B1118&gt;Dashboard!$C$54,$B1118&lt;=Dashboard!$C$55,OR($C1118="Buy",$C1118="Sell",$C1118="Dividend",$C1118="Return of capital")),MAX(AA$5:AA1117)+1,0))</f>
        <v/>
      </c>
      <c r="AB1118" s="79" t="str">
        <f>if($B1118="","",if($L1118=Dashboard!$C$3,"n/a","Currency:"&amp;$L1118&amp;Dashboard!$C$3))</f>
        <v/>
      </c>
      <c r="AC1118" s="88" t="str">
        <f t="shared" si="13"/>
        <v/>
      </c>
      <c r="AD1118" s="89">
        <f t="shared" si="14"/>
        <v>0</v>
      </c>
      <c r="AE1118" s="90">
        <f t="shared" si="15"/>
        <v>0</v>
      </c>
    </row>
    <row r="1119">
      <c r="A1119" s="1"/>
      <c r="B1119" s="456"/>
      <c r="C1119" s="457"/>
      <c r="D1119" s="457"/>
      <c r="E1119" s="457"/>
      <c r="F1119" s="458"/>
      <c r="G1119" s="44">
        <f t="shared" si="1"/>
        <v>0</v>
      </c>
      <c r="H1119" s="459"/>
      <c r="I1119" s="460"/>
      <c r="J1119" s="95"/>
      <c r="K1119" s="1"/>
      <c r="L1119" s="50" t="str">
        <f t="array" ref="L1119">if($B1119="","",index(Setup!$C$52:$C$201,match($D1119,Setup!$B$52:$B$201,0),0))</f>
        <v/>
      </c>
      <c r="M1119" s="52" t="str">
        <f t="shared" si="2"/>
        <v/>
      </c>
      <c r="N1119" s="58">
        <f t="shared" si="3"/>
        <v>0</v>
      </c>
      <c r="O1119" s="64" t="str">
        <f t="shared" si="4"/>
        <v/>
      </c>
      <c r="P1119" s="64">
        <f t="shared" si="5"/>
        <v>0</v>
      </c>
      <c r="Q1119" s="64">
        <f t="shared" si="6"/>
        <v>0</v>
      </c>
      <c r="R1119" s="68">
        <f t="shared" si="7"/>
        <v>0</v>
      </c>
      <c r="S1119" s="68">
        <f t="shared" si="8"/>
        <v>0</v>
      </c>
      <c r="T1119" s="71" t="str">
        <f t="shared" si="9"/>
        <v/>
      </c>
      <c r="U1119" s="79" t="str">
        <f t="array" ref="U1119">IF($B1119="","",IF(INDEX('Your Portfolio Holdings'!$BW$7:$BW$156,match($D1119,'Your Portfolio Holdings'!$B$7:$B$156,0),0)&gt;0,PRODUCT(IF(($D$5:$D$2004=$D1119)*($C$5:$C$2004="Split")*($B$5:$B$2004&lt;=Dashboard!$C$2)*($B$5:$B$2004&gt;$B1119),$J$5:$J$2004,1)),1))</f>
        <v/>
      </c>
      <c r="V1119" s="79">
        <f t="shared" si="10"/>
        <v>0</v>
      </c>
      <c r="W1119" s="79" t="str">
        <f t="array" ref="W1119">IF($B1119="","",IF(INDEX('Your Portfolio Holdings'!$BW$7:$BW$156,match($D1119,'Your Portfolio Holdings'!$B$7:$B$156,0),0)&gt;0,PRODUCT(IF(($D$5:$D$2004=$D1119)*($C$5:$C$2004="Split")*($B$5:$B$2004&lt;=Dashboard!$C$54)*($B$5:$B$2004&gt;$B1119),$J$5:$J$2004,1)),1))</f>
        <v/>
      </c>
      <c r="X1119" s="79">
        <f t="shared" si="11"/>
        <v>0</v>
      </c>
      <c r="Y1119" s="79" t="str">
        <f t="array" ref="Y1119">IF($B1119="","",IF(INDEX('Your Portfolio Holdings'!$BW$7:$BW$156,match($D1119,'Your Portfolio Holdings'!$B$7:$B$156,0),0)&gt;0,PRODUCT(IF(($D$5:$D$2004=$D1119)*($C$5:$C$2004="Split")*($B$5:$B$2004&lt;=Dashboard!$C$55)*($B$5:$B$2004&gt;$B1119),$J$5:$J$2004,1)),1))</f>
        <v/>
      </c>
      <c r="Z1119" s="79">
        <f t="shared" si="12"/>
        <v>0</v>
      </c>
      <c r="AA1119" s="79" t="str">
        <f>IF($B1118="","",IF(AND($B1119&gt;Dashboard!$C$54,$B1119&lt;=Dashboard!$C$55,OR($C1119="Buy",$C1119="Sell",$C1119="Dividend",$C1119="Return of capital")),MAX(AA$5:AA1118)+1,0))</f>
        <v/>
      </c>
      <c r="AB1119" s="79" t="str">
        <f>if($B1119="","",if($L1119=Dashboard!$C$3,"n/a","Currency:"&amp;$L1119&amp;Dashboard!$C$3))</f>
        <v/>
      </c>
      <c r="AC1119" s="88" t="str">
        <f t="shared" si="13"/>
        <v/>
      </c>
      <c r="AD1119" s="89">
        <f t="shared" si="14"/>
        <v>0</v>
      </c>
      <c r="AE1119" s="90">
        <f t="shared" si="15"/>
        <v>0</v>
      </c>
    </row>
    <row r="1120">
      <c r="A1120" s="1"/>
      <c r="B1120" s="456"/>
      <c r="C1120" s="457"/>
      <c r="D1120" s="457"/>
      <c r="E1120" s="457"/>
      <c r="F1120" s="458"/>
      <c r="G1120" s="44">
        <f t="shared" si="1"/>
        <v>0</v>
      </c>
      <c r="H1120" s="459"/>
      <c r="I1120" s="460"/>
      <c r="J1120" s="95"/>
      <c r="K1120" s="1"/>
      <c r="L1120" s="50" t="str">
        <f t="array" ref="L1120">if($B1120="","",index(Setup!$C$52:$C$201,match($D1120,Setup!$B$52:$B$201,0),0))</f>
        <v/>
      </c>
      <c r="M1120" s="52" t="str">
        <f t="shared" si="2"/>
        <v/>
      </c>
      <c r="N1120" s="58">
        <f t="shared" si="3"/>
        <v>0</v>
      </c>
      <c r="O1120" s="64" t="str">
        <f t="shared" si="4"/>
        <v/>
      </c>
      <c r="P1120" s="64">
        <f t="shared" si="5"/>
        <v>0</v>
      </c>
      <c r="Q1120" s="64">
        <f t="shared" si="6"/>
        <v>0</v>
      </c>
      <c r="R1120" s="68">
        <f t="shared" si="7"/>
        <v>0</v>
      </c>
      <c r="S1120" s="68">
        <f t="shared" si="8"/>
        <v>0</v>
      </c>
      <c r="T1120" s="71" t="str">
        <f t="shared" si="9"/>
        <v/>
      </c>
      <c r="U1120" s="79" t="str">
        <f t="array" ref="U1120">IF($B1120="","",IF(INDEX('Your Portfolio Holdings'!$BW$7:$BW$156,match($D1120,'Your Portfolio Holdings'!$B$7:$B$156,0),0)&gt;0,PRODUCT(IF(($D$5:$D$2004=$D1120)*($C$5:$C$2004="Split")*($B$5:$B$2004&lt;=Dashboard!$C$2)*($B$5:$B$2004&gt;$B1120),$J$5:$J$2004,1)),1))</f>
        <v/>
      </c>
      <c r="V1120" s="79">
        <f t="shared" si="10"/>
        <v>0</v>
      </c>
      <c r="W1120" s="79" t="str">
        <f t="array" ref="W1120">IF($B1120="","",IF(INDEX('Your Portfolio Holdings'!$BW$7:$BW$156,match($D1120,'Your Portfolio Holdings'!$B$7:$B$156,0),0)&gt;0,PRODUCT(IF(($D$5:$D$2004=$D1120)*($C$5:$C$2004="Split")*($B$5:$B$2004&lt;=Dashboard!$C$54)*($B$5:$B$2004&gt;$B1120),$J$5:$J$2004,1)),1))</f>
        <v/>
      </c>
      <c r="X1120" s="79">
        <f t="shared" si="11"/>
        <v>0</v>
      </c>
      <c r="Y1120" s="79" t="str">
        <f t="array" ref="Y1120">IF($B1120="","",IF(INDEX('Your Portfolio Holdings'!$BW$7:$BW$156,match($D1120,'Your Portfolio Holdings'!$B$7:$B$156,0),0)&gt;0,PRODUCT(IF(($D$5:$D$2004=$D1120)*($C$5:$C$2004="Split")*($B$5:$B$2004&lt;=Dashboard!$C$55)*($B$5:$B$2004&gt;$B1120),$J$5:$J$2004,1)),1))</f>
        <v/>
      </c>
      <c r="Z1120" s="79">
        <f t="shared" si="12"/>
        <v>0</v>
      </c>
      <c r="AA1120" s="79" t="str">
        <f>IF($B1119="","",IF(AND($B1120&gt;Dashboard!$C$54,$B1120&lt;=Dashboard!$C$55,OR($C1120="Buy",$C1120="Sell",$C1120="Dividend",$C1120="Return of capital")),MAX(AA$5:AA1119)+1,0))</f>
        <v/>
      </c>
      <c r="AB1120" s="79" t="str">
        <f>if($B1120="","",if($L1120=Dashboard!$C$3,"n/a","Currency:"&amp;$L1120&amp;Dashboard!$C$3))</f>
        <v/>
      </c>
      <c r="AC1120" s="88" t="str">
        <f t="shared" si="13"/>
        <v/>
      </c>
      <c r="AD1120" s="89">
        <f t="shared" si="14"/>
        <v>0</v>
      </c>
      <c r="AE1120" s="90">
        <f t="shared" si="15"/>
        <v>0</v>
      </c>
    </row>
    <row r="1121">
      <c r="A1121" s="1"/>
      <c r="B1121" s="456"/>
      <c r="C1121" s="457"/>
      <c r="D1121" s="457"/>
      <c r="E1121" s="457"/>
      <c r="F1121" s="458"/>
      <c r="G1121" s="44">
        <f t="shared" si="1"/>
        <v>0</v>
      </c>
      <c r="H1121" s="459"/>
      <c r="I1121" s="460"/>
      <c r="J1121" s="95"/>
      <c r="K1121" s="1"/>
      <c r="L1121" s="50" t="str">
        <f t="array" ref="L1121">if($B1121="","",index(Setup!$C$52:$C$201,match($D1121,Setup!$B$52:$B$201,0),0))</f>
        <v/>
      </c>
      <c r="M1121" s="52" t="str">
        <f t="shared" si="2"/>
        <v/>
      </c>
      <c r="N1121" s="58">
        <f t="shared" si="3"/>
        <v>0</v>
      </c>
      <c r="O1121" s="64" t="str">
        <f t="shared" si="4"/>
        <v/>
      </c>
      <c r="P1121" s="64">
        <f t="shared" si="5"/>
        <v>0</v>
      </c>
      <c r="Q1121" s="64">
        <f t="shared" si="6"/>
        <v>0</v>
      </c>
      <c r="R1121" s="68">
        <f t="shared" si="7"/>
        <v>0</v>
      </c>
      <c r="S1121" s="68">
        <f t="shared" si="8"/>
        <v>0</v>
      </c>
      <c r="T1121" s="71" t="str">
        <f t="shared" si="9"/>
        <v/>
      </c>
      <c r="U1121" s="79" t="str">
        <f t="array" ref="U1121">IF($B1121="","",IF(INDEX('Your Portfolio Holdings'!$BW$7:$BW$156,match($D1121,'Your Portfolio Holdings'!$B$7:$B$156,0),0)&gt;0,PRODUCT(IF(($D$5:$D$2004=$D1121)*($C$5:$C$2004="Split")*($B$5:$B$2004&lt;=Dashboard!$C$2)*($B$5:$B$2004&gt;$B1121),$J$5:$J$2004,1)),1))</f>
        <v/>
      </c>
      <c r="V1121" s="79">
        <f t="shared" si="10"/>
        <v>0</v>
      </c>
      <c r="W1121" s="79" t="str">
        <f t="array" ref="W1121">IF($B1121="","",IF(INDEX('Your Portfolio Holdings'!$BW$7:$BW$156,match($D1121,'Your Portfolio Holdings'!$B$7:$B$156,0),0)&gt;0,PRODUCT(IF(($D$5:$D$2004=$D1121)*($C$5:$C$2004="Split")*($B$5:$B$2004&lt;=Dashboard!$C$54)*($B$5:$B$2004&gt;$B1121),$J$5:$J$2004,1)),1))</f>
        <v/>
      </c>
      <c r="X1121" s="79">
        <f t="shared" si="11"/>
        <v>0</v>
      </c>
      <c r="Y1121" s="79" t="str">
        <f t="array" ref="Y1121">IF($B1121="","",IF(INDEX('Your Portfolio Holdings'!$BW$7:$BW$156,match($D1121,'Your Portfolio Holdings'!$B$7:$B$156,0),0)&gt;0,PRODUCT(IF(($D$5:$D$2004=$D1121)*($C$5:$C$2004="Split")*($B$5:$B$2004&lt;=Dashboard!$C$55)*($B$5:$B$2004&gt;$B1121),$J$5:$J$2004,1)),1))</f>
        <v/>
      </c>
      <c r="Z1121" s="79">
        <f t="shared" si="12"/>
        <v>0</v>
      </c>
      <c r="AA1121" s="79" t="str">
        <f>IF($B1120="","",IF(AND($B1121&gt;Dashboard!$C$54,$B1121&lt;=Dashboard!$C$55,OR($C1121="Buy",$C1121="Sell",$C1121="Dividend",$C1121="Return of capital")),MAX(AA$5:AA1120)+1,0))</f>
        <v/>
      </c>
      <c r="AB1121" s="79" t="str">
        <f>if($B1121="","",if($L1121=Dashboard!$C$3,"n/a","Currency:"&amp;$L1121&amp;Dashboard!$C$3))</f>
        <v/>
      </c>
      <c r="AC1121" s="88" t="str">
        <f t="shared" si="13"/>
        <v/>
      </c>
      <c r="AD1121" s="89">
        <f t="shared" si="14"/>
        <v>0</v>
      </c>
      <c r="AE1121" s="90">
        <f t="shared" si="15"/>
        <v>0</v>
      </c>
    </row>
    <row r="1122">
      <c r="A1122" s="1"/>
      <c r="B1122" s="456"/>
      <c r="C1122" s="457"/>
      <c r="D1122" s="457"/>
      <c r="E1122" s="457"/>
      <c r="F1122" s="458"/>
      <c r="G1122" s="44">
        <f t="shared" si="1"/>
        <v>0</v>
      </c>
      <c r="H1122" s="459"/>
      <c r="I1122" s="460"/>
      <c r="J1122" s="95"/>
      <c r="K1122" s="1"/>
      <c r="L1122" s="50" t="str">
        <f t="array" ref="L1122">if($B1122="","",index(Setup!$C$52:$C$201,match($D1122,Setup!$B$52:$B$201,0),0))</f>
        <v/>
      </c>
      <c r="M1122" s="52" t="str">
        <f t="shared" si="2"/>
        <v/>
      </c>
      <c r="N1122" s="58">
        <f t="shared" si="3"/>
        <v>0</v>
      </c>
      <c r="O1122" s="64" t="str">
        <f t="shared" si="4"/>
        <v/>
      </c>
      <c r="P1122" s="64">
        <f t="shared" si="5"/>
        <v>0</v>
      </c>
      <c r="Q1122" s="64">
        <f t="shared" si="6"/>
        <v>0</v>
      </c>
      <c r="R1122" s="68">
        <f t="shared" si="7"/>
        <v>0</v>
      </c>
      <c r="S1122" s="68">
        <f t="shared" si="8"/>
        <v>0</v>
      </c>
      <c r="T1122" s="71" t="str">
        <f t="shared" si="9"/>
        <v/>
      </c>
      <c r="U1122" s="79" t="str">
        <f t="array" ref="U1122">IF($B1122="","",IF(INDEX('Your Portfolio Holdings'!$BW$7:$BW$156,match($D1122,'Your Portfolio Holdings'!$B$7:$B$156,0),0)&gt;0,PRODUCT(IF(($D$5:$D$2004=$D1122)*($C$5:$C$2004="Split")*($B$5:$B$2004&lt;=Dashboard!$C$2)*($B$5:$B$2004&gt;$B1122),$J$5:$J$2004,1)),1))</f>
        <v/>
      </c>
      <c r="V1122" s="79">
        <f t="shared" si="10"/>
        <v>0</v>
      </c>
      <c r="W1122" s="79" t="str">
        <f t="array" ref="W1122">IF($B1122="","",IF(INDEX('Your Portfolio Holdings'!$BW$7:$BW$156,match($D1122,'Your Portfolio Holdings'!$B$7:$B$156,0),0)&gt;0,PRODUCT(IF(($D$5:$D$2004=$D1122)*($C$5:$C$2004="Split")*($B$5:$B$2004&lt;=Dashboard!$C$54)*($B$5:$B$2004&gt;$B1122),$J$5:$J$2004,1)),1))</f>
        <v/>
      </c>
      <c r="X1122" s="79">
        <f t="shared" si="11"/>
        <v>0</v>
      </c>
      <c r="Y1122" s="79" t="str">
        <f t="array" ref="Y1122">IF($B1122="","",IF(INDEX('Your Portfolio Holdings'!$BW$7:$BW$156,match($D1122,'Your Portfolio Holdings'!$B$7:$B$156,0),0)&gt;0,PRODUCT(IF(($D$5:$D$2004=$D1122)*($C$5:$C$2004="Split")*($B$5:$B$2004&lt;=Dashboard!$C$55)*($B$5:$B$2004&gt;$B1122),$J$5:$J$2004,1)),1))</f>
        <v/>
      </c>
      <c r="Z1122" s="79">
        <f t="shared" si="12"/>
        <v>0</v>
      </c>
      <c r="AA1122" s="79" t="str">
        <f>IF($B1121="","",IF(AND($B1122&gt;Dashboard!$C$54,$B1122&lt;=Dashboard!$C$55,OR($C1122="Buy",$C1122="Sell",$C1122="Dividend",$C1122="Return of capital")),MAX(AA$5:AA1121)+1,0))</f>
        <v/>
      </c>
      <c r="AB1122" s="79" t="str">
        <f>if($B1122="","",if($L1122=Dashboard!$C$3,"n/a","Currency:"&amp;$L1122&amp;Dashboard!$C$3))</f>
        <v/>
      </c>
      <c r="AC1122" s="88" t="str">
        <f t="shared" si="13"/>
        <v/>
      </c>
      <c r="AD1122" s="89">
        <f t="shared" si="14"/>
        <v>0</v>
      </c>
      <c r="AE1122" s="90">
        <f t="shared" si="15"/>
        <v>0</v>
      </c>
    </row>
    <row r="1123">
      <c r="A1123" s="1"/>
      <c r="B1123" s="456"/>
      <c r="C1123" s="457"/>
      <c r="D1123" s="457"/>
      <c r="E1123" s="457"/>
      <c r="F1123" s="458"/>
      <c r="G1123" s="44">
        <f t="shared" si="1"/>
        <v>0</v>
      </c>
      <c r="H1123" s="459"/>
      <c r="I1123" s="460"/>
      <c r="J1123" s="95"/>
      <c r="K1123" s="1"/>
      <c r="L1123" s="50" t="str">
        <f t="array" ref="L1123">if($B1123="","",index(Setup!$C$52:$C$201,match($D1123,Setup!$B$52:$B$201,0),0))</f>
        <v/>
      </c>
      <c r="M1123" s="52" t="str">
        <f t="shared" si="2"/>
        <v/>
      </c>
      <c r="N1123" s="58">
        <f t="shared" si="3"/>
        <v>0</v>
      </c>
      <c r="O1123" s="64" t="str">
        <f t="shared" si="4"/>
        <v/>
      </c>
      <c r="P1123" s="64">
        <f t="shared" si="5"/>
        <v>0</v>
      </c>
      <c r="Q1123" s="64">
        <f t="shared" si="6"/>
        <v>0</v>
      </c>
      <c r="R1123" s="68">
        <f t="shared" si="7"/>
        <v>0</v>
      </c>
      <c r="S1123" s="68">
        <f t="shared" si="8"/>
        <v>0</v>
      </c>
      <c r="T1123" s="71" t="str">
        <f t="shared" si="9"/>
        <v/>
      </c>
      <c r="U1123" s="79" t="str">
        <f t="array" ref="U1123">IF($B1123="","",IF(INDEX('Your Portfolio Holdings'!$BW$7:$BW$156,match($D1123,'Your Portfolio Holdings'!$B$7:$B$156,0),0)&gt;0,PRODUCT(IF(($D$5:$D$2004=$D1123)*($C$5:$C$2004="Split")*($B$5:$B$2004&lt;=Dashboard!$C$2)*($B$5:$B$2004&gt;$B1123),$J$5:$J$2004,1)),1))</f>
        <v/>
      </c>
      <c r="V1123" s="79">
        <f t="shared" si="10"/>
        <v>0</v>
      </c>
      <c r="W1123" s="79" t="str">
        <f t="array" ref="W1123">IF($B1123="","",IF(INDEX('Your Portfolio Holdings'!$BW$7:$BW$156,match($D1123,'Your Portfolio Holdings'!$B$7:$B$156,0),0)&gt;0,PRODUCT(IF(($D$5:$D$2004=$D1123)*($C$5:$C$2004="Split")*($B$5:$B$2004&lt;=Dashboard!$C$54)*($B$5:$B$2004&gt;$B1123),$J$5:$J$2004,1)),1))</f>
        <v/>
      </c>
      <c r="X1123" s="79">
        <f t="shared" si="11"/>
        <v>0</v>
      </c>
      <c r="Y1123" s="79" t="str">
        <f t="array" ref="Y1123">IF($B1123="","",IF(INDEX('Your Portfolio Holdings'!$BW$7:$BW$156,match($D1123,'Your Portfolio Holdings'!$B$7:$B$156,0),0)&gt;0,PRODUCT(IF(($D$5:$D$2004=$D1123)*($C$5:$C$2004="Split")*($B$5:$B$2004&lt;=Dashboard!$C$55)*($B$5:$B$2004&gt;$B1123),$J$5:$J$2004,1)),1))</f>
        <v/>
      </c>
      <c r="Z1123" s="79">
        <f t="shared" si="12"/>
        <v>0</v>
      </c>
      <c r="AA1123" s="79" t="str">
        <f>IF($B1122="","",IF(AND($B1123&gt;Dashboard!$C$54,$B1123&lt;=Dashboard!$C$55,OR($C1123="Buy",$C1123="Sell",$C1123="Dividend",$C1123="Return of capital")),MAX(AA$5:AA1122)+1,0))</f>
        <v/>
      </c>
      <c r="AB1123" s="79" t="str">
        <f>if($B1123="","",if($L1123=Dashboard!$C$3,"n/a","Currency:"&amp;$L1123&amp;Dashboard!$C$3))</f>
        <v/>
      </c>
      <c r="AC1123" s="88" t="str">
        <f t="shared" si="13"/>
        <v/>
      </c>
      <c r="AD1123" s="89">
        <f t="shared" si="14"/>
        <v>0</v>
      </c>
      <c r="AE1123" s="90">
        <f t="shared" si="15"/>
        <v>0</v>
      </c>
    </row>
    <row r="1124">
      <c r="A1124" s="1"/>
      <c r="B1124" s="456"/>
      <c r="C1124" s="457"/>
      <c r="D1124" s="457"/>
      <c r="E1124" s="457"/>
      <c r="F1124" s="458"/>
      <c r="G1124" s="44">
        <f t="shared" si="1"/>
        <v>0</v>
      </c>
      <c r="H1124" s="459"/>
      <c r="I1124" s="460"/>
      <c r="J1124" s="95"/>
      <c r="K1124" s="1"/>
      <c r="L1124" s="50" t="str">
        <f t="array" ref="L1124">if($B1124="","",index(Setup!$C$52:$C$201,match($D1124,Setup!$B$52:$B$201,0),0))</f>
        <v/>
      </c>
      <c r="M1124" s="52" t="str">
        <f t="shared" si="2"/>
        <v/>
      </c>
      <c r="N1124" s="58">
        <f t="shared" si="3"/>
        <v>0</v>
      </c>
      <c r="O1124" s="64" t="str">
        <f t="shared" si="4"/>
        <v/>
      </c>
      <c r="P1124" s="64">
        <f t="shared" si="5"/>
        <v>0</v>
      </c>
      <c r="Q1124" s="64">
        <f t="shared" si="6"/>
        <v>0</v>
      </c>
      <c r="R1124" s="68">
        <f t="shared" si="7"/>
        <v>0</v>
      </c>
      <c r="S1124" s="68">
        <f t="shared" si="8"/>
        <v>0</v>
      </c>
      <c r="T1124" s="71" t="str">
        <f t="shared" si="9"/>
        <v/>
      </c>
      <c r="U1124" s="79" t="str">
        <f t="array" ref="U1124">IF($B1124="","",IF(INDEX('Your Portfolio Holdings'!$BW$7:$BW$156,match($D1124,'Your Portfolio Holdings'!$B$7:$B$156,0),0)&gt;0,PRODUCT(IF(($D$5:$D$2004=$D1124)*($C$5:$C$2004="Split")*($B$5:$B$2004&lt;=Dashboard!$C$2)*($B$5:$B$2004&gt;$B1124),$J$5:$J$2004,1)),1))</f>
        <v/>
      </c>
      <c r="V1124" s="79">
        <f t="shared" si="10"/>
        <v>0</v>
      </c>
      <c r="W1124" s="79" t="str">
        <f t="array" ref="W1124">IF($B1124="","",IF(INDEX('Your Portfolio Holdings'!$BW$7:$BW$156,match($D1124,'Your Portfolio Holdings'!$B$7:$B$156,0),0)&gt;0,PRODUCT(IF(($D$5:$D$2004=$D1124)*($C$5:$C$2004="Split")*($B$5:$B$2004&lt;=Dashboard!$C$54)*($B$5:$B$2004&gt;$B1124),$J$5:$J$2004,1)),1))</f>
        <v/>
      </c>
      <c r="X1124" s="79">
        <f t="shared" si="11"/>
        <v>0</v>
      </c>
      <c r="Y1124" s="79" t="str">
        <f t="array" ref="Y1124">IF($B1124="","",IF(INDEX('Your Portfolio Holdings'!$BW$7:$BW$156,match($D1124,'Your Portfolio Holdings'!$B$7:$B$156,0),0)&gt;0,PRODUCT(IF(($D$5:$D$2004=$D1124)*($C$5:$C$2004="Split")*($B$5:$B$2004&lt;=Dashboard!$C$55)*($B$5:$B$2004&gt;$B1124),$J$5:$J$2004,1)),1))</f>
        <v/>
      </c>
      <c r="Z1124" s="79">
        <f t="shared" si="12"/>
        <v>0</v>
      </c>
      <c r="AA1124" s="79" t="str">
        <f>IF($B1123="","",IF(AND($B1124&gt;Dashboard!$C$54,$B1124&lt;=Dashboard!$C$55,OR($C1124="Buy",$C1124="Sell",$C1124="Dividend",$C1124="Return of capital")),MAX(AA$5:AA1123)+1,0))</f>
        <v/>
      </c>
      <c r="AB1124" s="79" t="str">
        <f>if($B1124="","",if($L1124=Dashboard!$C$3,"n/a","Currency:"&amp;$L1124&amp;Dashboard!$C$3))</f>
        <v/>
      </c>
      <c r="AC1124" s="88" t="str">
        <f t="shared" si="13"/>
        <v/>
      </c>
      <c r="AD1124" s="89">
        <f t="shared" si="14"/>
        <v>0</v>
      </c>
      <c r="AE1124" s="90">
        <f t="shared" si="15"/>
        <v>0</v>
      </c>
    </row>
    <row r="1125">
      <c r="A1125" s="1"/>
      <c r="B1125" s="456"/>
      <c r="C1125" s="457"/>
      <c r="D1125" s="457"/>
      <c r="E1125" s="457"/>
      <c r="F1125" s="458"/>
      <c r="G1125" s="44">
        <f t="shared" si="1"/>
        <v>0</v>
      </c>
      <c r="H1125" s="459"/>
      <c r="I1125" s="460"/>
      <c r="J1125" s="95"/>
      <c r="K1125" s="1"/>
      <c r="L1125" s="50" t="str">
        <f t="array" ref="L1125">if($B1125="","",index(Setup!$C$52:$C$201,match($D1125,Setup!$B$52:$B$201,0),0))</f>
        <v/>
      </c>
      <c r="M1125" s="52" t="str">
        <f t="shared" si="2"/>
        <v/>
      </c>
      <c r="N1125" s="58">
        <f t="shared" si="3"/>
        <v>0</v>
      </c>
      <c r="O1125" s="64" t="str">
        <f t="shared" si="4"/>
        <v/>
      </c>
      <c r="P1125" s="64">
        <f t="shared" si="5"/>
        <v>0</v>
      </c>
      <c r="Q1125" s="64">
        <f t="shared" si="6"/>
        <v>0</v>
      </c>
      <c r="R1125" s="68">
        <f t="shared" si="7"/>
        <v>0</v>
      </c>
      <c r="S1125" s="68">
        <f t="shared" si="8"/>
        <v>0</v>
      </c>
      <c r="T1125" s="71" t="str">
        <f t="shared" si="9"/>
        <v/>
      </c>
      <c r="U1125" s="79" t="str">
        <f t="array" ref="U1125">IF($B1125="","",IF(INDEX('Your Portfolio Holdings'!$BW$7:$BW$156,match($D1125,'Your Portfolio Holdings'!$B$7:$B$156,0),0)&gt;0,PRODUCT(IF(($D$5:$D$2004=$D1125)*($C$5:$C$2004="Split")*($B$5:$B$2004&lt;=Dashboard!$C$2)*($B$5:$B$2004&gt;$B1125),$J$5:$J$2004,1)),1))</f>
        <v/>
      </c>
      <c r="V1125" s="79">
        <f t="shared" si="10"/>
        <v>0</v>
      </c>
      <c r="W1125" s="79" t="str">
        <f t="array" ref="W1125">IF($B1125="","",IF(INDEX('Your Portfolio Holdings'!$BW$7:$BW$156,match($D1125,'Your Portfolio Holdings'!$B$7:$B$156,0),0)&gt;0,PRODUCT(IF(($D$5:$D$2004=$D1125)*($C$5:$C$2004="Split")*($B$5:$B$2004&lt;=Dashboard!$C$54)*($B$5:$B$2004&gt;$B1125),$J$5:$J$2004,1)),1))</f>
        <v/>
      </c>
      <c r="X1125" s="79">
        <f t="shared" si="11"/>
        <v>0</v>
      </c>
      <c r="Y1125" s="79" t="str">
        <f t="array" ref="Y1125">IF($B1125="","",IF(INDEX('Your Portfolio Holdings'!$BW$7:$BW$156,match($D1125,'Your Portfolio Holdings'!$B$7:$B$156,0),0)&gt;0,PRODUCT(IF(($D$5:$D$2004=$D1125)*($C$5:$C$2004="Split")*($B$5:$B$2004&lt;=Dashboard!$C$55)*($B$5:$B$2004&gt;$B1125),$J$5:$J$2004,1)),1))</f>
        <v/>
      </c>
      <c r="Z1125" s="79">
        <f t="shared" si="12"/>
        <v>0</v>
      </c>
      <c r="AA1125" s="79" t="str">
        <f>IF($B1124="","",IF(AND($B1125&gt;Dashboard!$C$54,$B1125&lt;=Dashboard!$C$55,OR($C1125="Buy",$C1125="Sell",$C1125="Dividend",$C1125="Return of capital")),MAX(AA$5:AA1124)+1,0))</f>
        <v/>
      </c>
      <c r="AB1125" s="79" t="str">
        <f>if($B1125="","",if($L1125=Dashboard!$C$3,"n/a","Currency:"&amp;$L1125&amp;Dashboard!$C$3))</f>
        <v/>
      </c>
      <c r="AC1125" s="88" t="str">
        <f t="shared" si="13"/>
        <v/>
      </c>
      <c r="AD1125" s="89">
        <f t="shared" si="14"/>
        <v>0</v>
      </c>
      <c r="AE1125" s="90">
        <f t="shared" si="15"/>
        <v>0</v>
      </c>
    </row>
    <row r="1126">
      <c r="A1126" s="1"/>
      <c r="B1126" s="456"/>
      <c r="C1126" s="457"/>
      <c r="D1126" s="457"/>
      <c r="E1126" s="457"/>
      <c r="F1126" s="458"/>
      <c r="G1126" s="44">
        <f t="shared" si="1"/>
        <v>0</v>
      </c>
      <c r="H1126" s="459"/>
      <c r="I1126" s="460"/>
      <c r="J1126" s="95"/>
      <c r="K1126" s="1"/>
      <c r="L1126" s="50" t="str">
        <f t="array" ref="L1126">if($B1126="","",index(Setup!$C$52:$C$201,match($D1126,Setup!$B$52:$B$201,0),0))</f>
        <v/>
      </c>
      <c r="M1126" s="52" t="str">
        <f t="shared" si="2"/>
        <v/>
      </c>
      <c r="N1126" s="58">
        <f t="shared" si="3"/>
        <v>0</v>
      </c>
      <c r="O1126" s="64" t="str">
        <f t="shared" si="4"/>
        <v/>
      </c>
      <c r="P1126" s="64">
        <f t="shared" si="5"/>
        <v>0</v>
      </c>
      <c r="Q1126" s="64">
        <f t="shared" si="6"/>
        <v>0</v>
      </c>
      <c r="R1126" s="68">
        <f t="shared" si="7"/>
        <v>0</v>
      </c>
      <c r="S1126" s="68">
        <f t="shared" si="8"/>
        <v>0</v>
      </c>
      <c r="T1126" s="71" t="str">
        <f t="shared" si="9"/>
        <v/>
      </c>
      <c r="U1126" s="79" t="str">
        <f t="array" ref="U1126">IF($B1126="","",IF(INDEX('Your Portfolio Holdings'!$BW$7:$BW$156,match($D1126,'Your Portfolio Holdings'!$B$7:$B$156,0),0)&gt;0,PRODUCT(IF(($D$5:$D$2004=$D1126)*($C$5:$C$2004="Split")*($B$5:$B$2004&lt;=Dashboard!$C$2)*($B$5:$B$2004&gt;$B1126),$J$5:$J$2004,1)),1))</f>
        <v/>
      </c>
      <c r="V1126" s="79">
        <f t="shared" si="10"/>
        <v>0</v>
      </c>
      <c r="W1126" s="79" t="str">
        <f t="array" ref="W1126">IF($B1126="","",IF(INDEX('Your Portfolio Holdings'!$BW$7:$BW$156,match($D1126,'Your Portfolio Holdings'!$B$7:$B$156,0),0)&gt;0,PRODUCT(IF(($D$5:$D$2004=$D1126)*($C$5:$C$2004="Split")*($B$5:$B$2004&lt;=Dashboard!$C$54)*($B$5:$B$2004&gt;$B1126),$J$5:$J$2004,1)),1))</f>
        <v/>
      </c>
      <c r="X1126" s="79">
        <f t="shared" si="11"/>
        <v>0</v>
      </c>
      <c r="Y1126" s="79" t="str">
        <f t="array" ref="Y1126">IF($B1126="","",IF(INDEX('Your Portfolio Holdings'!$BW$7:$BW$156,match($D1126,'Your Portfolio Holdings'!$B$7:$B$156,0),0)&gt;0,PRODUCT(IF(($D$5:$D$2004=$D1126)*($C$5:$C$2004="Split")*($B$5:$B$2004&lt;=Dashboard!$C$55)*($B$5:$B$2004&gt;$B1126),$J$5:$J$2004,1)),1))</f>
        <v/>
      </c>
      <c r="Z1126" s="79">
        <f t="shared" si="12"/>
        <v>0</v>
      </c>
      <c r="AA1126" s="79" t="str">
        <f>IF($B1125="","",IF(AND($B1126&gt;Dashboard!$C$54,$B1126&lt;=Dashboard!$C$55,OR($C1126="Buy",$C1126="Sell",$C1126="Dividend",$C1126="Return of capital")),MAX(AA$5:AA1125)+1,0))</f>
        <v/>
      </c>
      <c r="AB1126" s="79" t="str">
        <f>if($B1126="","",if($L1126=Dashboard!$C$3,"n/a","Currency:"&amp;$L1126&amp;Dashboard!$C$3))</f>
        <v/>
      </c>
      <c r="AC1126" s="88" t="str">
        <f t="shared" si="13"/>
        <v/>
      </c>
      <c r="AD1126" s="89">
        <f t="shared" si="14"/>
        <v>0</v>
      </c>
      <c r="AE1126" s="90">
        <f t="shared" si="15"/>
        <v>0</v>
      </c>
    </row>
    <row r="1127">
      <c r="A1127" s="1"/>
      <c r="B1127" s="456"/>
      <c r="C1127" s="457"/>
      <c r="D1127" s="457"/>
      <c r="E1127" s="457"/>
      <c r="F1127" s="458"/>
      <c r="G1127" s="44">
        <f t="shared" si="1"/>
        <v>0</v>
      </c>
      <c r="H1127" s="459"/>
      <c r="I1127" s="460"/>
      <c r="J1127" s="95"/>
      <c r="K1127" s="1"/>
      <c r="L1127" s="50" t="str">
        <f t="array" ref="L1127">if($B1127="","",index(Setup!$C$52:$C$201,match($D1127,Setup!$B$52:$B$201,0),0))</f>
        <v/>
      </c>
      <c r="M1127" s="52" t="str">
        <f t="shared" si="2"/>
        <v/>
      </c>
      <c r="N1127" s="58">
        <f t="shared" si="3"/>
        <v>0</v>
      </c>
      <c r="O1127" s="64" t="str">
        <f t="shared" si="4"/>
        <v/>
      </c>
      <c r="P1127" s="64">
        <f t="shared" si="5"/>
        <v>0</v>
      </c>
      <c r="Q1127" s="64">
        <f t="shared" si="6"/>
        <v>0</v>
      </c>
      <c r="R1127" s="68">
        <f t="shared" si="7"/>
        <v>0</v>
      </c>
      <c r="S1127" s="68">
        <f t="shared" si="8"/>
        <v>0</v>
      </c>
      <c r="T1127" s="71" t="str">
        <f t="shared" si="9"/>
        <v/>
      </c>
      <c r="U1127" s="79" t="str">
        <f t="array" ref="U1127">IF($B1127="","",IF(INDEX('Your Portfolio Holdings'!$BW$7:$BW$156,match($D1127,'Your Portfolio Holdings'!$B$7:$B$156,0),0)&gt;0,PRODUCT(IF(($D$5:$D$2004=$D1127)*($C$5:$C$2004="Split")*($B$5:$B$2004&lt;=Dashboard!$C$2)*($B$5:$B$2004&gt;$B1127),$J$5:$J$2004,1)),1))</f>
        <v/>
      </c>
      <c r="V1127" s="79">
        <f t="shared" si="10"/>
        <v>0</v>
      </c>
      <c r="W1127" s="79" t="str">
        <f t="array" ref="W1127">IF($B1127="","",IF(INDEX('Your Portfolio Holdings'!$BW$7:$BW$156,match($D1127,'Your Portfolio Holdings'!$B$7:$B$156,0),0)&gt;0,PRODUCT(IF(($D$5:$D$2004=$D1127)*($C$5:$C$2004="Split")*($B$5:$B$2004&lt;=Dashboard!$C$54)*($B$5:$B$2004&gt;$B1127),$J$5:$J$2004,1)),1))</f>
        <v/>
      </c>
      <c r="X1127" s="79">
        <f t="shared" si="11"/>
        <v>0</v>
      </c>
      <c r="Y1127" s="79" t="str">
        <f t="array" ref="Y1127">IF($B1127="","",IF(INDEX('Your Portfolio Holdings'!$BW$7:$BW$156,match($D1127,'Your Portfolio Holdings'!$B$7:$B$156,0),0)&gt;0,PRODUCT(IF(($D$5:$D$2004=$D1127)*($C$5:$C$2004="Split")*($B$5:$B$2004&lt;=Dashboard!$C$55)*($B$5:$B$2004&gt;$B1127),$J$5:$J$2004,1)),1))</f>
        <v/>
      </c>
      <c r="Z1127" s="79">
        <f t="shared" si="12"/>
        <v>0</v>
      </c>
      <c r="AA1127" s="79" t="str">
        <f>IF($B1126="","",IF(AND($B1127&gt;Dashboard!$C$54,$B1127&lt;=Dashboard!$C$55,OR($C1127="Buy",$C1127="Sell",$C1127="Dividend",$C1127="Return of capital")),MAX(AA$5:AA1126)+1,0))</f>
        <v/>
      </c>
      <c r="AB1127" s="79" t="str">
        <f>if($B1127="","",if($L1127=Dashboard!$C$3,"n/a","Currency:"&amp;$L1127&amp;Dashboard!$C$3))</f>
        <v/>
      </c>
      <c r="AC1127" s="88" t="str">
        <f t="shared" si="13"/>
        <v/>
      </c>
      <c r="AD1127" s="89">
        <f t="shared" si="14"/>
        <v>0</v>
      </c>
      <c r="AE1127" s="90">
        <f t="shared" si="15"/>
        <v>0</v>
      </c>
    </row>
    <row r="1128">
      <c r="A1128" s="1"/>
      <c r="B1128" s="456"/>
      <c r="C1128" s="457"/>
      <c r="D1128" s="457"/>
      <c r="E1128" s="457"/>
      <c r="F1128" s="458"/>
      <c r="G1128" s="44">
        <f t="shared" si="1"/>
        <v>0</v>
      </c>
      <c r="H1128" s="459"/>
      <c r="I1128" s="460"/>
      <c r="J1128" s="95"/>
      <c r="K1128" s="1"/>
      <c r="L1128" s="50" t="str">
        <f t="array" ref="L1128">if($B1128="","",index(Setup!$C$52:$C$201,match($D1128,Setup!$B$52:$B$201,0),0))</f>
        <v/>
      </c>
      <c r="M1128" s="52" t="str">
        <f t="shared" si="2"/>
        <v/>
      </c>
      <c r="N1128" s="58">
        <f t="shared" si="3"/>
        <v>0</v>
      </c>
      <c r="O1128" s="64" t="str">
        <f t="shared" si="4"/>
        <v/>
      </c>
      <c r="P1128" s="64">
        <f t="shared" si="5"/>
        <v>0</v>
      </c>
      <c r="Q1128" s="64">
        <f t="shared" si="6"/>
        <v>0</v>
      </c>
      <c r="R1128" s="68">
        <f t="shared" si="7"/>
        <v>0</v>
      </c>
      <c r="S1128" s="68">
        <f t="shared" si="8"/>
        <v>0</v>
      </c>
      <c r="T1128" s="71" t="str">
        <f t="shared" si="9"/>
        <v/>
      </c>
      <c r="U1128" s="79" t="str">
        <f t="array" ref="U1128">IF($B1128="","",IF(INDEX('Your Portfolio Holdings'!$BW$7:$BW$156,match($D1128,'Your Portfolio Holdings'!$B$7:$B$156,0),0)&gt;0,PRODUCT(IF(($D$5:$D$2004=$D1128)*($C$5:$C$2004="Split")*($B$5:$B$2004&lt;=Dashboard!$C$2)*($B$5:$B$2004&gt;$B1128),$J$5:$J$2004,1)),1))</f>
        <v/>
      </c>
      <c r="V1128" s="79">
        <f t="shared" si="10"/>
        <v>0</v>
      </c>
      <c r="W1128" s="79" t="str">
        <f t="array" ref="W1128">IF($B1128="","",IF(INDEX('Your Portfolio Holdings'!$BW$7:$BW$156,match($D1128,'Your Portfolio Holdings'!$B$7:$B$156,0),0)&gt;0,PRODUCT(IF(($D$5:$D$2004=$D1128)*($C$5:$C$2004="Split")*($B$5:$B$2004&lt;=Dashboard!$C$54)*($B$5:$B$2004&gt;$B1128),$J$5:$J$2004,1)),1))</f>
        <v/>
      </c>
      <c r="X1128" s="79">
        <f t="shared" si="11"/>
        <v>0</v>
      </c>
      <c r="Y1128" s="79" t="str">
        <f t="array" ref="Y1128">IF($B1128="","",IF(INDEX('Your Portfolio Holdings'!$BW$7:$BW$156,match($D1128,'Your Portfolio Holdings'!$B$7:$B$156,0),0)&gt;0,PRODUCT(IF(($D$5:$D$2004=$D1128)*($C$5:$C$2004="Split")*($B$5:$B$2004&lt;=Dashboard!$C$55)*($B$5:$B$2004&gt;$B1128),$J$5:$J$2004,1)),1))</f>
        <v/>
      </c>
      <c r="Z1128" s="79">
        <f t="shared" si="12"/>
        <v>0</v>
      </c>
      <c r="AA1128" s="79" t="str">
        <f>IF($B1127="","",IF(AND($B1128&gt;Dashboard!$C$54,$B1128&lt;=Dashboard!$C$55,OR($C1128="Buy",$C1128="Sell",$C1128="Dividend",$C1128="Return of capital")),MAX(AA$5:AA1127)+1,0))</f>
        <v/>
      </c>
      <c r="AB1128" s="79" t="str">
        <f>if($B1128="","",if($L1128=Dashboard!$C$3,"n/a","Currency:"&amp;$L1128&amp;Dashboard!$C$3))</f>
        <v/>
      </c>
      <c r="AC1128" s="88" t="str">
        <f t="shared" si="13"/>
        <v/>
      </c>
      <c r="AD1128" s="89">
        <f t="shared" si="14"/>
        <v>0</v>
      </c>
      <c r="AE1128" s="90">
        <f t="shared" si="15"/>
        <v>0</v>
      </c>
    </row>
    <row r="1129">
      <c r="A1129" s="1"/>
      <c r="B1129" s="456"/>
      <c r="C1129" s="457"/>
      <c r="D1129" s="457"/>
      <c r="E1129" s="457"/>
      <c r="F1129" s="458"/>
      <c r="G1129" s="44">
        <f t="shared" si="1"/>
        <v>0</v>
      </c>
      <c r="H1129" s="459"/>
      <c r="I1129" s="460"/>
      <c r="J1129" s="95"/>
      <c r="K1129" s="1"/>
      <c r="L1129" s="50" t="str">
        <f t="array" ref="L1129">if($B1129="","",index(Setup!$C$52:$C$201,match($D1129,Setup!$B$52:$B$201,0),0))</f>
        <v/>
      </c>
      <c r="M1129" s="52" t="str">
        <f t="shared" si="2"/>
        <v/>
      </c>
      <c r="N1129" s="58">
        <f t="shared" si="3"/>
        <v>0</v>
      </c>
      <c r="O1129" s="64" t="str">
        <f t="shared" si="4"/>
        <v/>
      </c>
      <c r="P1129" s="64">
        <f t="shared" si="5"/>
        <v>0</v>
      </c>
      <c r="Q1129" s="64">
        <f t="shared" si="6"/>
        <v>0</v>
      </c>
      <c r="R1129" s="68">
        <f t="shared" si="7"/>
        <v>0</v>
      </c>
      <c r="S1129" s="68">
        <f t="shared" si="8"/>
        <v>0</v>
      </c>
      <c r="T1129" s="71" t="str">
        <f t="shared" si="9"/>
        <v/>
      </c>
      <c r="U1129" s="79" t="str">
        <f t="array" ref="U1129">IF($B1129="","",IF(INDEX('Your Portfolio Holdings'!$BW$7:$BW$156,match($D1129,'Your Portfolio Holdings'!$B$7:$B$156,0),0)&gt;0,PRODUCT(IF(($D$5:$D$2004=$D1129)*($C$5:$C$2004="Split")*($B$5:$B$2004&lt;=Dashboard!$C$2)*($B$5:$B$2004&gt;$B1129),$J$5:$J$2004,1)),1))</f>
        <v/>
      </c>
      <c r="V1129" s="79">
        <f t="shared" si="10"/>
        <v>0</v>
      </c>
      <c r="W1129" s="79" t="str">
        <f t="array" ref="W1129">IF($B1129="","",IF(INDEX('Your Portfolio Holdings'!$BW$7:$BW$156,match($D1129,'Your Portfolio Holdings'!$B$7:$B$156,0),0)&gt;0,PRODUCT(IF(($D$5:$D$2004=$D1129)*($C$5:$C$2004="Split")*($B$5:$B$2004&lt;=Dashboard!$C$54)*($B$5:$B$2004&gt;$B1129),$J$5:$J$2004,1)),1))</f>
        <v/>
      </c>
      <c r="X1129" s="79">
        <f t="shared" si="11"/>
        <v>0</v>
      </c>
      <c r="Y1129" s="79" t="str">
        <f t="array" ref="Y1129">IF($B1129="","",IF(INDEX('Your Portfolio Holdings'!$BW$7:$BW$156,match($D1129,'Your Portfolio Holdings'!$B$7:$B$156,0),0)&gt;0,PRODUCT(IF(($D$5:$D$2004=$D1129)*($C$5:$C$2004="Split")*($B$5:$B$2004&lt;=Dashboard!$C$55)*($B$5:$B$2004&gt;$B1129),$J$5:$J$2004,1)),1))</f>
        <v/>
      </c>
      <c r="Z1129" s="79">
        <f t="shared" si="12"/>
        <v>0</v>
      </c>
      <c r="AA1129" s="79" t="str">
        <f>IF($B1128="","",IF(AND($B1129&gt;Dashboard!$C$54,$B1129&lt;=Dashboard!$C$55,OR($C1129="Buy",$C1129="Sell",$C1129="Dividend",$C1129="Return of capital")),MAX(AA$5:AA1128)+1,0))</f>
        <v/>
      </c>
      <c r="AB1129" s="79" t="str">
        <f>if($B1129="","",if($L1129=Dashboard!$C$3,"n/a","Currency:"&amp;$L1129&amp;Dashboard!$C$3))</f>
        <v/>
      </c>
      <c r="AC1129" s="88" t="str">
        <f t="shared" si="13"/>
        <v/>
      </c>
      <c r="AD1129" s="89">
        <f t="shared" si="14"/>
        <v>0</v>
      </c>
      <c r="AE1129" s="90">
        <f t="shared" si="15"/>
        <v>0</v>
      </c>
    </row>
    <row r="1130">
      <c r="A1130" s="1"/>
      <c r="B1130" s="456"/>
      <c r="C1130" s="457"/>
      <c r="D1130" s="457"/>
      <c r="E1130" s="457"/>
      <c r="F1130" s="458"/>
      <c r="G1130" s="44">
        <f t="shared" si="1"/>
        <v>0</v>
      </c>
      <c r="H1130" s="459"/>
      <c r="I1130" s="460"/>
      <c r="J1130" s="95"/>
      <c r="K1130" s="1"/>
      <c r="L1130" s="50" t="str">
        <f t="array" ref="L1130">if($B1130="","",index(Setup!$C$52:$C$201,match($D1130,Setup!$B$52:$B$201,0),0))</f>
        <v/>
      </c>
      <c r="M1130" s="52" t="str">
        <f t="shared" si="2"/>
        <v/>
      </c>
      <c r="N1130" s="58">
        <f t="shared" si="3"/>
        <v>0</v>
      </c>
      <c r="O1130" s="64" t="str">
        <f t="shared" si="4"/>
        <v/>
      </c>
      <c r="P1130" s="64">
        <f t="shared" si="5"/>
        <v>0</v>
      </c>
      <c r="Q1130" s="64">
        <f t="shared" si="6"/>
        <v>0</v>
      </c>
      <c r="R1130" s="68">
        <f t="shared" si="7"/>
        <v>0</v>
      </c>
      <c r="S1130" s="68">
        <f t="shared" si="8"/>
        <v>0</v>
      </c>
      <c r="T1130" s="71" t="str">
        <f t="shared" si="9"/>
        <v/>
      </c>
      <c r="U1130" s="79" t="str">
        <f t="array" ref="U1130">IF($B1130="","",IF(INDEX('Your Portfolio Holdings'!$BW$7:$BW$156,match($D1130,'Your Portfolio Holdings'!$B$7:$B$156,0),0)&gt;0,PRODUCT(IF(($D$5:$D$2004=$D1130)*($C$5:$C$2004="Split")*($B$5:$B$2004&lt;=Dashboard!$C$2)*($B$5:$B$2004&gt;$B1130),$J$5:$J$2004,1)),1))</f>
        <v/>
      </c>
      <c r="V1130" s="79">
        <f t="shared" si="10"/>
        <v>0</v>
      </c>
      <c r="W1130" s="79" t="str">
        <f t="array" ref="W1130">IF($B1130="","",IF(INDEX('Your Portfolio Holdings'!$BW$7:$BW$156,match($D1130,'Your Portfolio Holdings'!$B$7:$B$156,0),0)&gt;0,PRODUCT(IF(($D$5:$D$2004=$D1130)*($C$5:$C$2004="Split")*($B$5:$B$2004&lt;=Dashboard!$C$54)*($B$5:$B$2004&gt;$B1130),$J$5:$J$2004,1)),1))</f>
        <v/>
      </c>
      <c r="X1130" s="79">
        <f t="shared" si="11"/>
        <v>0</v>
      </c>
      <c r="Y1130" s="79" t="str">
        <f t="array" ref="Y1130">IF($B1130="","",IF(INDEX('Your Portfolio Holdings'!$BW$7:$BW$156,match($D1130,'Your Portfolio Holdings'!$B$7:$B$156,0),0)&gt;0,PRODUCT(IF(($D$5:$D$2004=$D1130)*($C$5:$C$2004="Split")*($B$5:$B$2004&lt;=Dashboard!$C$55)*($B$5:$B$2004&gt;$B1130),$J$5:$J$2004,1)),1))</f>
        <v/>
      </c>
      <c r="Z1130" s="79">
        <f t="shared" si="12"/>
        <v>0</v>
      </c>
      <c r="AA1130" s="79" t="str">
        <f>IF($B1129="","",IF(AND($B1130&gt;Dashboard!$C$54,$B1130&lt;=Dashboard!$C$55,OR($C1130="Buy",$C1130="Sell",$C1130="Dividend",$C1130="Return of capital")),MAX(AA$5:AA1129)+1,0))</f>
        <v/>
      </c>
      <c r="AB1130" s="79" t="str">
        <f>if($B1130="","",if($L1130=Dashboard!$C$3,"n/a","Currency:"&amp;$L1130&amp;Dashboard!$C$3))</f>
        <v/>
      </c>
      <c r="AC1130" s="88" t="str">
        <f t="shared" si="13"/>
        <v/>
      </c>
      <c r="AD1130" s="89">
        <f t="shared" si="14"/>
        <v>0</v>
      </c>
      <c r="AE1130" s="90">
        <f t="shared" si="15"/>
        <v>0</v>
      </c>
    </row>
    <row r="1131">
      <c r="A1131" s="1"/>
      <c r="B1131" s="456"/>
      <c r="C1131" s="457"/>
      <c r="D1131" s="457"/>
      <c r="E1131" s="457"/>
      <c r="F1131" s="458"/>
      <c r="G1131" s="44">
        <f t="shared" si="1"/>
        <v>0</v>
      </c>
      <c r="H1131" s="459"/>
      <c r="I1131" s="460"/>
      <c r="J1131" s="95"/>
      <c r="K1131" s="1"/>
      <c r="L1131" s="50" t="str">
        <f t="array" ref="L1131">if($B1131="","",index(Setup!$C$52:$C$201,match($D1131,Setup!$B$52:$B$201,0),0))</f>
        <v/>
      </c>
      <c r="M1131" s="52" t="str">
        <f t="shared" si="2"/>
        <v/>
      </c>
      <c r="N1131" s="58">
        <f t="shared" si="3"/>
        <v>0</v>
      </c>
      <c r="O1131" s="64" t="str">
        <f t="shared" si="4"/>
        <v/>
      </c>
      <c r="P1131" s="64">
        <f t="shared" si="5"/>
        <v>0</v>
      </c>
      <c r="Q1131" s="64">
        <f t="shared" si="6"/>
        <v>0</v>
      </c>
      <c r="R1131" s="68">
        <f t="shared" si="7"/>
        <v>0</v>
      </c>
      <c r="S1131" s="68">
        <f t="shared" si="8"/>
        <v>0</v>
      </c>
      <c r="T1131" s="71" t="str">
        <f t="shared" si="9"/>
        <v/>
      </c>
      <c r="U1131" s="79" t="str">
        <f t="array" ref="U1131">IF($B1131="","",IF(INDEX('Your Portfolio Holdings'!$BW$7:$BW$156,match($D1131,'Your Portfolio Holdings'!$B$7:$B$156,0),0)&gt;0,PRODUCT(IF(($D$5:$D$2004=$D1131)*($C$5:$C$2004="Split")*($B$5:$B$2004&lt;=Dashboard!$C$2)*($B$5:$B$2004&gt;$B1131),$J$5:$J$2004,1)),1))</f>
        <v/>
      </c>
      <c r="V1131" s="79">
        <f t="shared" si="10"/>
        <v>0</v>
      </c>
      <c r="W1131" s="79" t="str">
        <f t="array" ref="W1131">IF($B1131="","",IF(INDEX('Your Portfolio Holdings'!$BW$7:$BW$156,match($D1131,'Your Portfolio Holdings'!$B$7:$B$156,0),0)&gt;0,PRODUCT(IF(($D$5:$D$2004=$D1131)*($C$5:$C$2004="Split")*($B$5:$B$2004&lt;=Dashboard!$C$54)*($B$5:$B$2004&gt;$B1131),$J$5:$J$2004,1)),1))</f>
        <v/>
      </c>
      <c r="X1131" s="79">
        <f t="shared" si="11"/>
        <v>0</v>
      </c>
      <c r="Y1131" s="79" t="str">
        <f t="array" ref="Y1131">IF($B1131="","",IF(INDEX('Your Portfolio Holdings'!$BW$7:$BW$156,match($D1131,'Your Portfolio Holdings'!$B$7:$B$156,0),0)&gt;0,PRODUCT(IF(($D$5:$D$2004=$D1131)*($C$5:$C$2004="Split")*($B$5:$B$2004&lt;=Dashboard!$C$55)*($B$5:$B$2004&gt;$B1131),$J$5:$J$2004,1)),1))</f>
        <v/>
      </c>
      <c r="Z1131" s="79">
        <f t="shared" si="12"/>
        <v>0</v>
      </c>
      <c r="AA1131" s="79" t="str">
        <f>IF($B1130="","",IF(AND($B1131&gt;Dashboard!$C$54,$B1131&lt;=Dashboard!$C$55,OR($C1131="Buy",$C1131="Sell",$C1131="Dividend",$C1131="Return of capital")),MAX(AA$5:AA1130)+1,0))</f>
        <v/>
      </c>
      <c r="AB1131" s="79" t="str">
        <f>if($B1131="","",if($L1131=Dashboard!$C$3,"n/a","Currency:"&amp;$L1131&amp;Dashboard!$C$3))</f>
        <v/>
      </c>
      <c r="AC1131" s="88" t="str">
        <f t="shared" si="13"/>
        <v/>
      </c>
      <c r="AD1131" s="89">
        <f t="shared" si="14"/>
        <v>0</v>
      </c>
      <c r="AE1131" s="90">
        <f t="shared" si="15"/>
        <v>0</v>
      </c>
    </row>
    <row r="1132">
      <c r="A1132" s="1"/>
      <c r="B1132" s="456"/>
      <c r="C1132" s="457"/>
      <c r="D1132" s="457"/>
      <c r="E1132" s="457"/>
      <c r="F1132" s="458"/>
      <c r="G1132" s="44">
        <f t="shared" si="1"/>
        <v>0</v>
      </c>
      <c r="H1132" s="459"/>
      <c r="I1132" s="460"/>
      <c r="J1132" s="95"/>
      <c r="K1132" s="1"/>
      <c r="L1132" s="50" t="str">
        <f t="array" ref="L1132">if($B1132="","",index(Setup!$C$52:$C$201,match($D1132,Setup!$B$52:$B$201,0),0))</f>
        <v/>
      </c>
      <c r="M1132" s="52" t="str">
        <f t="shared" si="2"/>
        <v/>
      </c>
      <c r="N1132" s="58">
        <f t="shared" si="3"/>
        <v>0</v>
      </c>
      <c r="O1132" s="64" t="str">
        <f t="shared" si="4"/>
        <v/>
      </c>
      <c r="P1132" s="64">
        <f t="shared" si="5"/>
        <v>0</v>
      </c>
      <c r="Q1132" s="64">
        <f t="shared" si="6"/>
        <v>0</v>
      </c>
      <c r="R1132" s="68">
        <f t="shared" si="7"/>
        <v>0</v>
      </c>
      <c r="S1132" s="68">
        <f t="shared" si="8"/>
        <v>0</v>
      </c>
      <c r="T1132" s="71" t="str">
        <f t="shared" si="9"/>
        <v/>
      </c>
      <c r="U1132" s="79" t="str">
        <f t="array" ref="U1132">IF($B1132="","",IF(INDEX('Your Portfolio Holdings'!$BW$7:$BW$156,match($D1132,'Your Portfolio Holdings'!$B$7:$B$156,0),0)&gt;0,PRODUCT(IF(($D$5:$D$2004=$D1132)*($C$5:$C$2004="Split")*($B$5:$B$2004&lt;=Dashboard!$C$2)*($B$5:$B$2004&gt;$B1132),$J$5:$J$2004,1)),1))</f>
        <v/>
      </c>
      <c r="V1132" s="79">
        <f t="shared" si="10"/>
        <v>0</v>
      </c>
      <c r="W1132" s="79" t="str">
        <f t="array" ref="W1132">IF($B1132="","",IF(INDEX('Your Portfolio Holdings'!$BW$7:$BW$156,match($D1132,'Your Portfolio Holdings'!$B$7:$B$156,0),0)&gt;0,PRODUCT(IF(($D$5:$D$2004=$D1132)*($C$5:$C$2004="Split")*($B$5:$B$2004&lt;=Dashboard!$C$54)*($B$5:$B$2004&gt;$B1132),$J$5:$J$2004,1)),1))</f>
        <v/>
      </c>
      <c r="X1132" s="79">
        <f t="shared" si="11"/>
        <v>0</v>
      </c>
      <c r="Y1132" s="79" t="str">
        <f t="array" ref="Y1132">IF($B1132="","",IF(INDEX('Your Portfolio Holdings'!$BW$7:$BW$156,match($D1132,'Your Portfolio Holdings'!$B$7:$B$156,0),0)&gt;0,PRODUCT(IF(($D$5:$D$2004=$D1132)*($C$5:$C$2004="Split")*($B$5:$B$2004&lt;=Dashboard!$C$55)*($B$5:$B$2004&gt;$B1132),$J$5:$J$2004,1)),1))</f>
        <v/>
      </c>
      <c r="Z1132" s="79">
        <f t="shared" si="12"/>
        <v>0</v>
      </c>
      <c r="AA1132" s="79" t="str">
        <f>IF($B1131="","",IF(AND($B1132&gt;Dashboard!$C$54,$B1132&lt;=Dashboard!$C$55,OR($C1132="Buy",$C1132="Sell",$C1132="Dividend",$C1132="Return of capital")),MAX(AA$5:AA1131)+1,0))</f>
        <v/>
      </c>
      <c r="AB1132" s="79" t="str">
        <f>if($B1132="","",if($L1132=Dashboard!$C$3,"n/a","Currency:"&amp;$L1132&amp;Dashboard!$C$3))</f>
        <v/>
      </c>
      <c r="AC1132" s="88" t="str">
        <f t="shared" si="13"/>
        <v/>
      </c>
      <c r="AD1132" s="89">
        <f t="shared" si="14"/>
        <v>0</v>
      </c>
      <c r="AE1132" s="90">
        <f t="shared" si="15"/>
        <v>0</v>
      </c>
    </row>
    <row r="1133">
      <c r="A1133" s="1"/>
      <c r="B1133" s="456"/>
      <c r="C1133" s="457"/>
      <c r="D1133" s="457"/>
      <c r="E1133" s="457"/>
      <c r="F1133" s="458"/>
      <c r="G1133" s="44">
        <f t="shared" si="1"/>
        <v>0</v>
      </c>
      <c r="H1133" s="459"/>
      <c r="I1133" s="460"/>
      <c r="J1133" s="95"/>
      <c r="K1133" s="1"/>
      <c r="L1133" s="50" t="str">
        <f t="array" ref="L1133">if($B1133="","",index(Setup!$C$52:$C$201,match($D1133,Setup!$B$52:$B$201,0),0))</f>
        <v/>
      </c>
      <c r="M1133" s="52" t="str">
        <f t="shared" si="2"/>
        <v/>
      </c>
      <c r="N1133" s="58">
        <f t="shared" si="3"/>
        <v>0</v>
      </c>
      <c r="O1133" s="64" t="str">
        <f t="shared" si="4"/>
        <v/>
      </c>
      <c r="P1133" s="64">
        <f t="shared" si="5"/>
        <v>0</v>
      </c>
      <c r="Q1133" s="64">
        <f t="shared" si="6"/>
        <v>0</v>
      </c>
      <c r="R1133" s="68">
        <f t="shared" si="7"/>
        <v>0</v>
      </c>
      <c r="S1133" s="68">
        <f t="shared" si="8"/>
        <v>0</v>
      </c>
      <c r="T1133" s="71" t="str">
        <f t="shared" si="9"/>
        <v/>
      </c>
      <c r="U1133" s="79" t="str">
        <f t="array" ref="U1133">IF($B1133="","",IF(INDEX('Your Portfolio Holdings'!$BW$7:$BW$156,match($D1133,'Your Portfolio Holdings'!$B$7:$B$156,0),0)&gt;0,PRODUCT(IF(($D$5:$D$2004=$D1133)*($C$5:$C$2004="Split")*($B$5:$B$2004&lt;=Dashboard!$C$2)*($B$5:$B$2004&gt;$B1133),$J$5:$J$2004,1)),1))</f>
        <v/>
      </c>
      <c r="V1133" s="79">
        <f t="shared" si="10"/>
        <v>0</v>
      </c>
      <c r="W1133" s="79" t="str">
        <f t="array" ref="W1133">IF($B1133="","",IF(INDEX('Your Portfolio Holdings'!$BW$7:$BW$156,match($D1133,'Your Portfolio Holdings'!$B$7:$B$156,0),0)&gt;0,PRODUCT(IF(($D$5:$D$2004=$D1133)*($C$5:$C$2004="Split")*($B$5:$B$2004&lt;=Dashboard!$C$54)*($B$5:$B$2004&gt;$B1133),$J$5:$J$2004,1)),1))</f>
        <v/>
      </c>
      <c r="X1133" s="79">
        <f t="shared" si="11"/>
        <v>0</v>
      </c>
      <c r="Y1133" s="79" t="str">
        <f t="array" ref="Y1133">IF($B1133="","",IF(INDEX('Your Portfolio Holdings'!$BW$7:$BW$156,match($D1133,'Your Portfolio Holdings'!$B$7:$B$156,0),0)&gt;0,PRODUCT(IF(($D$5:$D$2004=$D1133)*($C$5:$C$2004="Split")*($B$5:$B$2004&lt;=Dashboard!$C$55)*($B$5:$B$2004&gt;$B1133),$J$5:$J$2004,1)),1))</f>
        <v/>
      </c>
      <c r="Z1133" s="79">
        <f t="shared" si="12"/>
        <v>0</v>
      </c>
      <c r="AA1133" s="79" t="str">
        <f>IF($B1132="","",IF(AND($B1133&gt;Dashboard!$C$54,$B1133&lt;=Dashboard!$C$55,OR($C1133="Buy",$C1133="Sell",$C1133="Dividend",$C1133="Return of capital")),MAX(AA$5:AA1132)+1,0))</f>
        <v/>
      </c>
      <c r="AB1133" s="79" t="str">
        <f>if($B1133="","",if($L1133=Dashboard!$C$3,"n/a","Currency:"&amp;$L1133&amp;Dashboard!$C$3))</f>
        <v/>
      </c>
      <c r="AC1133" s="88" t="str">
        <f t="shared" si="13"/>
        <v/>
      </c>
      <c r="AD1133" s="89">
        <f t="shared" si="14"/>
        <v>0</v>
      </c>
      <c r="AE1133" s="90">
        <f t="shared" si="15"/>
        <v>0</v>
      </c>
    </row>
    <row r="1134">
      <c r="A1134" s="1"/>
      <c r="B1134" s="456"/>
      <c r="C1134" s="457"/>
      <c r="D1134" s="457"/>
      <c r="E1134" s="457"/>
      <c r="F1134" s="458"/>
      <c r="G1134" s="44">
        <f t="shared" si="1"/>
        <v>0</v>
      </c>
      <c r="H1134" s="459"/>
      <c r="I1134" s="460"/>
      <c r="J1134" s="95"/>
      <c r="K1134" s="1"/>
      <c r="L1134" s="50" t="str">
        <f t="array" ref="L1134">if($B1134="","",index(Setup!$C$52:$C$201,match($D1134,Setup!$B$52:$B$201,0),0))</f>
        <v/>
      </c>
      <c r="M1134" s="52" t="str">
        <f t="shared" si="2"/>
        <v/>
      </c>
      <c r="N1134" s="58">
        <f t="shared" si="3"/>
        <v>0</v>
      </c>
      <c r="O1134" s="64" t="str">
        <f t="shared" si="4"/>
        <v/>
      </c>
      <c r="P1134" s="64">
        <f t="shared" si="5"/>
        <v>0</v>
      </c>
      <c r="Q1134" s="64">
        <f t="shared" si="6"/>
        <v>0</v>
      </c>
      <c r="R1134" s="68">
        <f t="shared" si="7"/>
        <v>0</v>
      </c>
      <c r="S1134" s="68">
        <f t="shared" si="8"/>
        <v>0</v>
      </c>
      <c r="T1134" s="71" t="str">
        <f t="shared" si="9"/>
        <v/>
      </c>
      <c r="U1134" s="79" t="str">
        <f t="array" ref="U1134">IF($B1134="","",IF(INDEX('Your Portfolio Holdings'!$BW$7:$BW$156,match($D1134,'Your Portfolio Holdings'!$B$7:$B$156,0),0)&gt;0,PRODUCT(IF(($D$5:$D$2004=$D1134)*($C$5:$C$2004="Split")*($B$5:$B$2004&lt;=Dashboard!$C$2)*($B$5:$B$2004&gt;$B1134),$J$5:$J$2004,1)),1))</f>
        <v/>
      </c>
      <c r="V1134" s="79">
        <f t="shared" si="10"/>
        <v>0</v>
      </c>
      <c r="W1134" s="79" t="str">
        <f t="array" ref="W1134">IF($B1134="","",IF(INDEX('Your Portfolio Holdings'!$BW$7:$BW$156,match($D1134,'Your Portfolio Holdings'!$B$7:$B$156,0),0)&gt;0,PRODUCT(IF(($D$5:$D$2004=$D1134)*($C$5:$C$2004="Split")*($B$5:$B$2004&lt;=Dashboard!$C$54)*($B$5:$B$2004&gt;$B1134),$J$5:$J$2004,1)),1))</f>
        <v/>
      </c>
      <c r="X1134" s="79">
        <f t="shared" si="11"/>
        <v>0</v>
      </c>
      <c r="Y1134" s="79" t="str">
        <f t="array" ref="Y1134">IF($B1134="","",IF(INDEX('Your Portfolio Holdings'!$BW$7:$BW$156,match($D1134,'Your Portfolio Holdings'!$B$7:$B$156,0),0)&gt;0,PRODUCT(IF(($D$5:$D$2004=$D1134)*($C$5:$C$2004="Split")*($B$5:$B$2004&lt;=Dashboard!$C$55)*($B$5:$B$2004&gt;$B1134),$J$5:$J$2004,1)),1))</f>
        <v/>
      </c>
      <c r="Z1134" s="79">
        <f t="shared" si="12"/>
        <v>0</v>
      </c>
      <c r="AA1134" s="79" t="str">
        <f>IF($B1133="","",IF(AND($B1134&gt;Dashboard!$C$54,$B1134&lt;=Dashboard!$C$55,OR($C1134="Buy",$C1134="Sell",$C1134="Dividend",$C1134="Return of capital")),MAX(AA$5:AA1133)+1,0))</f>
        <v/>
      </c>
      <c r="AB1134" s="79" t="str">
        <f>if($B1134="","",if($L1134=Dashboard!$C$3,"n/a","Currency:"&amp;$L1134&amp;Dashboard!$C$3))</f>
        <v/>
      </c>
      <c r="AC1134" s="88" t="str">
        <f t="shared" si="13"/>
        <v/>
      </c>
      <c r="AD1134" s="89">
        <f t="shared" si="14"/>
        <v>0</v>
      </c>
      <c r="AE1134" s="90">
        <f t="shared" si="15"/>
        <v>0</v>
      </c>
    </row>
    <row r="1135">
      <c r="A1135" s="1"/>
      <c r="B1135" s="456"/>
      <c r="C1135" s="457"/>
      <c r="D1135" s="457"/>
      <c r="E1135" s="457"/>
      <c r="F1135" s="458"/>
      <c r="G1135" s="44">
        <f t="shared" si="1"/>
        <v>0</v>
      </c>
      <c r="H1135" s="459"/>
      <c r="I1135" s="460"/>
      <c r="J1135" s="95"/>
      <c r="K1135" s="1"/>
      <c r="L1135" s="50" t="str">
        <f t="array" ref="L1135">if($B1135="","",index(Setup!$C$52:$C$201,match($D1135,Setup!$B$52:$B$201,0),0))</f>
        <v/>
      </c>
      <c r="M1135" s="52" t="str">
        <f t="shared" si="2"/>
        <v/>
      </c>
      <c r="N1135" s="58">
        <f t="shared" si="3"/>
        <v>0</v>
      </c>
      <c r="O1135" s="64" t="str">
        <f t="shared" si="4"/>
        <v/>
      </c>
      <c r="P1135" s="64">
        <f t="shared" si="5"/>
        <v>0</v>
      </c>
      <c r="Q1135" s="64">
        <f t="shared" si="6"/>
        <v>0</v>
      </c>
      <c r="R1135" s="68">
        <f t="shared" si="7"/>
        <v>0</v>
      </c>
      <c r="S1135" s="68">
        <f t="shared" si="8"/>
        <v>0</v>
      </c>
      <c r="T1135" s="71" t="str">
        <f t="shared" si="9"/>
        <v/>
      </c>
      <c r="U1135" s="79" t="str">
        <f t="array" ref="U1135">IF($B1135="","",IF(INDEX('Your Portfolio Holdings'!$BW$7:$BW$156,match($D1135,'Your Portfolio Holdings'!$B$7:$B$156,0),0)&gt;0,PRODUCT(IF(($D$5:$D$2004=$D1135)*($C$5:$C$2004="Split")*($B$5:$B$2004&lt;=Dashboard!$C$2)*($B$5:$B$2004&gt;$B1135),$J$5:$J$2004,1)),1))</f>
        <v/>
      </c>
      <c r="V1135" s="79">
        <f t="shared" si="10"/>
        <v>0</v>
      </c>
      <c r="W1135" s="79" t="str">
        <f t="array" ref="W1135">IF($B1135="","",IF(INDEX('Your Portfolio Holdings'!$BW$7:$BW$156,match($D1135,'Your Portfolio Holdings'!$B$7:$B$156,0),0)&gt;0,PRODUCT(IF(($D$5:$D$2004=$D1135)*($C$5:$C$2004="Split")*($B$5:$B$2004&lt;=Dashboard!$C$54)*($B$5:$B$2004&gt;$B1135),$J$5:$J$2004,1)),1))</f>
        <v/>
      </c>
      <c r="X1135" s="79">
        <f t="shared" si="11"/>
        <v>0</v>
      </c>
      <c r="Y1135" s="79" t="str">
        <f t="array" ref="Y1135">IF($B1135="","",IF(INDEX('Your Portfolio Holdings'!$BW$7:$BW$156,match($D1135,'Your Portfolio Holdings'!$B$7:$B$156,0),0)&gt;0,PRODUCT(IF(($D$5:$D$2004=$D1135)*($C$5:$C$2004="Split")*($B$5:$B$2004&lt;=Dashboard!$C$55)*($B$5:$B$2004&gt;$B1135),$J$5:$J$2004,1)),1))</f>
        <v/>
      </c>
      <c r="Z1135" s="79">
        <f t="shared" si="12"/>
        <v>0</v>
      </c>
      <c r="AA1135" s="79" t="str">
        <f>IF($B1134="","",IF(AND($B1135&gt;Dashboard!$C$54,$B1135&lt;=Dashboard!$C$55,OR($C1135="Buy",$C1135="Sell",$C1135="Dividend",$C1135="Return of capital")),MAX(AA$5:AA1134)+1,0))</f>
        <v/>
      </c>
      <c r="AB1135" s="79" t="str">
        <f>if($B1135="","",if($L1135=Dashboard!$C$3,"n/a","Currency:"&amp;$L1135&amp;Dashboard!$C$3))</f>
        <v/>
      </c>
      <c r="AC1135" s="88" t="str">
        <f t="shared" si="13"/>
        <v/>
      </c>
      <c r="AD1135" s="89">
        <f t="shared" si="14"/>
        <v>0</v>
      </c>
      <c r="AE1135" s="90">
        <f t="shared" si="15"/>
        <v>0</v>
      </c>
    </row>
    <row r="1136">
      <c r="A1136" s="1"/>
      <c r="B1136" s="456"/>
      <c r="C1136" s="457"/>
      <c r="D1136" s="457"/>
      <c r="E1136" s="457"/>
      <c r="F1136" s="458"/>
      <c r="G1136" s="44">
        <f t="shared" si="1"/>
        <v>0</v>
      </c>
      <c r="H1136" s="459"/>
      <c r="I1136" s="460"/>
      <c r="J1136" s="95"/>
      <c r="K1136" s="1"/>
      <c r="L1136" s="50" t="str">
        <f t="array" ref="L1136">if($B1136="","",index(Setup!$C$52:$C$201,match($D1136,Setup!$B$52:$B$201,0),0))</f>
        <v/>
      </c>
      <c r="M1136" s="52" t="str">
        <f t="shared" si="2"/>
        <v/>
      </c>
      <c r="N1136" s="58">
        <f t="shared" si="3"/>
        <v>0</v>
      </c>
      <c r="O1136" s="64" t="str">
        <f t="shared" si="4"/>
        <v/>
      </c>
      <c r="P1136" s="64">
        <f t="shared" si="5"/>
        <v>0</v>
      </c>
      <c r="Q1136" s="64">
        <f t="shared" si="6"/>
        <v>0</v>
      </c>
      <c r="R1136" s="68">
        <f t="shared" si="7"/>
        <v>0</v>
      </c>
      <c r="S1136" s="68">
        <f t="shared" si="8"/>
        <v>0</v>
      </c>
      <c r="T1136" s="71" t="str">
        <f t="shared" si="9"/>
        <v/>
      </c>
      <c r="U1136" s="79" t="str">
        <f t="array" ref="U1136">IF($B1136="","",IF(INDEX('Your Portfolio Holdings'!$BW$7:$BW$156,match($D1136,'Your Portfolio Holdings'!$B$7:$B$156,0),0)&gt;0,PRODUCT(IF(($D$5:$D$2004=$D1136)*($C$5:$C$2004="Split")*($B$5:$B$2004&lt;=Dashboard!$C$2)*($B$5:$B$2004&gt;$B1136),$J$5:$J$2004,1)),1))</f>
        <v/>
      </c>
      <c r="V1136" s="79">
        <f t="shared" si="10"/>
        <v>0</v>
      </c>
      <c r="W1136" s="79" t="str">
        <f t="array" ref="W1136">IF($B1136="","",IF(INDEX('Your Portfolio Holdings'!$BW$7:$BW$156,match($D1136,'Your Portfolio Holdings'!$B$7:$B$156,0),0)&gt;0,PRODUCT(IF(($D$5:$D$2004=$D1136)*($C$5:$C$2004="Split")*($B$5:$B$2004&lt;=Dashboard!$C$54)*($B$5:$B$2004&gt;$B1136),$J$5:$J$2004,1)),1))</f>
        <v/>
      </c>
      <c r="X1136" s="79">
        <f t="shared" si="11"/>
        <v>0</v>
      </c>
      <c r="Y1136" s="79" t="str">
        <f t="array" ref="Y1136">IF($B1136="","",IF(INDEX('Your Portfolio Holdings'!$BW$7:$BW$156,match($D1136,'Your Portfolio Holdings'!$B$7:$B$156,0),0)&gt;0,PRODUCT(IF(($D$5:$D$2004=$D1136)*($C$5:$C$2004="Split")*($B$5:$B$2004&lt;=Dashboard!$C$55)*($B$5:$B$2004&gt;$B1136),$J$5:$J$2004,1)),1))</f>
        <v/>
      </c>
      <c r="Z1136" s="79">
        <f t="shared" si="12"/>
        <v>0</v>
      </c>
      <c r="AA1136" s="79" t="str">
        <f>IF($B1135="","",IF(AND($B1136&gt;Dashboard!$C$54,$B1136&lt;=Dashboard!$C$55,OR($C1136="Buy",$C1136="Sell",$C1136="Dividend",$C1136="Return of capital")),MAX(AA$5:AA1135)+1,0))</f>
        <v/>
      </c>
      <c r="AB1136" s="79" t="str">
        <f>if($B1136="","",if($L1136=Dashboard!$C$3,"n/a","Currency:"&amp;$L1136&amp;Dashboard!$C$3))</f>
        <v/>
      </c>
      <c r="AC1136" s="88" t="str">
        <f t="shared" si="13"/>
        <v/>
      </c>
      <c r="AD1136" s="89">
        <f t="shared" si="14"/>
        <v>0</v>
      </c>
      <c r="AE1136" s="90">
        <f t="shared" si="15"/>
        <v>0</v>
      </c>
    </row>
    <row r="1137">
      <c r="A1137" s="1"/>
      <c r="B1137" s="456"/>
      <c r="C1137" s="457"/>
      <c r="D1137" s="457"/>
      <c r="E1137" s="457"/>
      <c r="F1137" s="458"/>
      <c r="G1137" s="44">
        <f t="shared" si="1"/>
        <v>0</v>
      </c>
      <c r="H1137" s="459"/>
      <c r="I1137" s="460"/>
      <c r="J1137" s="95"/>
      <c r="K1137" s="1"/>
      <c r="L1137" s="50" t="str">
        <f t="array" ref="L1137">if($B1137="","",index(Setup!$C$52:$C$201,match($D1137,Setup!$B$52:$B$201,0),0))</f>
        <v/>
      </c>
      <c r="M1137" s="52" t="str">
        <f t="shared" si="2"/>
        <v/>
      </c>
      <c r="N1137" s="58">
        <f t="shared" si="3"/>
        <v>0</v>
      </c>
      <c r="O1137" s="64" t="str">
        <f t="shared" si="4"/>
        <v/>
      </c>
      <c r="P1137" s="64">
        <f t="shared" si="5"/>
        <v>0</v>
      </c>
      <c r="Q1137" s="64">
        <f t="shared" si="6"/>
        <v>0</v>
      </c>
      <c r="R1137" s="68">
        <f t="shared" si="7"/>
        <v>0</v>
      </c>
      <c r="S1137" s="68">
        <f t="shared" si="8"/>
        <v>0</v>
      </c>
      <c r="T1137" s="71" t="str">
        <f t="shared" si="9"/>
        <v/>
      </c>
      <c r="U1137" s="79" t="str">
        <f t="array" ref="U1137">IF($B1137="","",IF(INDEX('Your Portfolio Holdings'!$BW$7:$BW$156,match($D1137,'Your Portfolio Holdings'!$B$7:$B$156,0),0)&gt;0,PRODUCT(IF(($D$5:$D$2004=$D1137)*($C$5:$C$2004="Split")*($B$5:$B$2004&lt;=Dashboard!$C$2)*($B$5:$B$2004&gt;$B1137),$J$5:$J$2004,1)),1))</f>
        <v/>
      </c>
      <c r="V1137" s="79">
        <f t="shared" si="10"/>
        <v>0</v>
      </c>
      <c r="W1137" s="79" t="str">
        <f t="array" ref="W1137">IF($B1137="","",IF(INDEX('Your Portfolio Holdings'!$BW$7:$BW$156,match($D1137,'Your Portfolio Holdings'!$B$7:$B$156,0),0)&gt;0,PRODUCT(IF(($D$5:$D$2004=$D1137)*($C$5:$C$2004="Split")*($B$5:$B$2004&lt;=Dashboard!$C$54)*($B$5:$B$2004&gt;$B1137),$J$5:$J$2004,1)),1))</f>
        <v/>
      </c>
      <c r="X1137" s="79">
        <f t="shared" si="11"/>
        <v>0</v>
      </c>
      <c r="Y1137" s="79" t="str">
        <f t="array" ref="Y1137">IF($B1137="","",IF(INDEX('Your Portfolio Holdings'!$BW$7:$BW$156,match($D1137,'Your Portfolio Holdings'!$B$7:$B$156,0),0)&gt;0,PRODUCT(IF(($D$5:$D$2004=$D1137)*($C$5:$C$2004="Split")*($B$5:$B$2004&lt;=Dashboard!$C$55)*($B$5:$B$2004&gt;$B1137),$J$5:$J$2004,1)),1))</f>
        <v/>
      </c>
      <c r="Z1137" s="79">
        <f t="shared" si="12"/>
        <v>0</v>
      </c>
      <c r="AA1137" s="79" t="str">
        <f>IF($B1136="","",IF(AND($B1137&gt;Dashboard!$C$54,$B1137&lt;=Dashboard!$C$55,OR($C1137="Buy",$C1137="Sell",$C1137="Dividend",$C1137="Return of capital")),MAX(AA$5:AA1136)+1,0))</f>
        <v/>
      </c>
      <c r="AB1137" s="79" t="str">
        <f>if($B1137="","",if($L1137=Dashboard!$C$3,"n/a","Currency:"&amp;$L1137&amp;Dashboard!$C$3))</f>
        <v/>
      </c>
      <c r="AC1137" s="88" t="str">
        <f t="shared" si="13"/>
        <v/>
      </c>
      <c r="AD1137" s="89">
        <f t="shared" si="14"/>
        <v>0</v>
      </c>
      <c r="AE1137" s="90">
        <f t="shared" si="15"/>
        <v>0</v>
      </c>
    </row>
    <row r="1138">
      <c r="A1138" s="1"/>
      <c r="B1138" s="456"/>
      <c r="C1138" s="457"/>
      <c r="D1138" s="457"/>
      <c r="E1138" s="457"/>
      <c r="F1138" s="458"/>
      <c r="G1138" s="44">
        <f t="shared" si="1"/>
        <v>0</v>
      </c>
      <c r="H1138" s="459"/>
      <c r="I1138" s="460"/>
      <c r="J1138" s="95"/>
      <c r="K1138" s="1"/>
      <c r="L1138" s="50" t="str">
        <f t="array" ref="L1138">if($B1138="","",index(Setup!$C$52:$C$201,match($D1138,Setup!$B$52:$B$201,0),0))</f>
        <v/>
      </c>
      <c r="M1138" s="52" t="str">
        <f t="shared" si="2"/>
        <v/>
      </c>
      <c r="N1138" s="58">
        <f t="shared" si="3"/>
        <v>0</v>
      </c>
      <c r="O1138" s="64" t="str">
        <f t="shared" si="4"/>
        <v/>
      </c>
      <c r="P1138" s="64">
        <f t="shared" si="5"/>
        <v>0</v>
      </c>
      <c r="Q1138" s="64">
        <f t="shared" si="6"/>
        <v>0</v>
      </c>
      <c r="R1138" s="68">
        <f t="shared" si="7"/>
        <v>0</v>
      </c>
      <c r="S1138" s="68">
        <f t="shared" si="8"/>
        <v>0</v>
      </c>
      <c r="T1138" s="71" t="str">
        <f t="shared" si="9"/>
        <v/>
      </c>
      <c r="U1138" s="79" t="str">
        <f t="array" ref="U1138">IF($B1138="","",IF(INDEX('Your Portfolio Holdings'!$BW$7:$BW$156,match($D1138,'Your Portfolio Holdings'!$B$7:$B$156,0),0)&gt;0,PRODUCT(IF(($D$5:$D$2004=$D1138)*($C$5:$C$2004="Split")*($B$5:$B$2004&lt;=Dashboard!$C$2)*($B$5:$B$2004&gt;$B1138),$J$5:$J$2004,1)),1))</f>
        <v/>
      </c>
      <c r="V1138" s="79">
        <f t="shared" si="10"/>
        <v>0</v>
      </c>
      <c r="W1138" s="79" t="str">
        <f t="array" ref="W1138">IF($B1138="","",IF(INDEX('Your Portfolio Holdings'!$BW$7:$BW$156,match($D1138,'Your Portfolio Holdings'!$B$7:$B$156,0),0)&gt;0,PRODUCT(IF(($D$5:$D$2004=$D1138)*($C$5:$C$2004="Split")*($B$5:$B$2004&lt;=Dashboard!$C$54)*($B$5:$B$2004&gt;$B1138),$J$5:$J$2004,1)),1))</f>
        <v/>
      </c>
      <c r="X1138" s="79">
        <f t="shared" si="11"/>
        <v>0</v>
      </c>
      <c r="Y1138" s="79" t="str">
        <f t="array" ref="Y1138">IF($B1138="","",IF(INDEX('Your Portfolio Holdings'!$BW$7:$BW$156,match($D1138,'Your Portfolio Holdings'!$B$7:$B$156,0),0)&gt;0,PRODUCT(IF(($D$5:$D$2004=$D1138)*($C$5:$C$2004="Split")*($B$5:$B$2004&lt;=Dashboard!$C$55)*($B$5:$B$2004&gt;$B1138),$J$5:$J$2004,1)),1))</f>
        <v/>
      </c>
      <c r="Z1138" s="79">
        <f t="shared" si="12"/>
        <v>0</v>
      </c>
      <c r="AA1138" s="79" t="str">
        <f>IF($B1137="","",IF(AND($B1138&gt;Dashboard!$C$54,$B1138&lt;=Dashboard!$C$55,OR($C1138="Buy",$C1138="Sell",$C1138="Dividend",$C1138="Return of capital")),MAX(AA$5:AA1137)+1,0))</f>
        <v/>
      </c>
      <c r="AB1138" s="79" t="str">
        <f>if($B1138="","",if($L1138=Dashboard!$C$3,"n/a","Currency:"&amp;$L1138&amp;Dashboard!$C$3))</f>
        <v/>
      </c>
      <c r="AC1138" s="88" t="str">
        <f t="shared" si="13"/>
        <v/>
      </c>
      <c r="AD1138" s="89">
        <f t="shared" si="14"/>
        <v>0</v>
      </c>
      <c r="AE1138" s="90">
        <f t="shared" si="15"/>
        <v>0</v>
      </c>
    </row>
    <row r="1139">
      <c r="A1139" s="1"/>
      <c r="B1139" s="456"/>
      <c r="C1139" s="457"/>
      <c r="D1139" s="457"/>
      <c r="E1139" s="457"/>
      <c r="F1139" s="458"/>
      <c r="G1139" s="44">
        <f t="shared" si="1"/>
        <v>0</v>
      </c>
      <c r="H1139" s="459"/>
      <c r="I1139" s="460"/>
      <c r="J1139" s="95"/>
      <c r="K1139" s="1"/>
      <c r="L1139" s="50" t="str">
        <f t="array" ref="L1139">if($B1139="","",index(Setup!$C$52:$C$201,match($D1139,Setup!$B$52:$B$201,0),0))</f>
        <v/>
      </c>
      <c r="M1139" s="52" t="str">
        <f t="shared" si="2"/>
        <v/>
      </c>
      <c r="N1139" s="58">
        <f t="shared" si="3"/>
        <v>0</v>
      </c>
      <c r="O1139" s="64" t="str">
        <f t="shared" si="4"/>
        <v/>
      </c>
      <c r="P1139" s="64">
        <f t="shared" si="5"/>
        <v>0</v>
      </c>
      <c r="Q1139" s="64">
        <f t="shared" si="6"/>
        <v>0</v>
      </c>
      <c r="R1139" s="68">
        <f t="shared" si="7"/>
        <v>0</v>
      </c>
      <c r="S1139" s="68">
        <f t="shared" si="8"/>
        <v>0</v>
      </c>
      <c r="T1139" s="71" t="str">
        <f t="shared" si="9"/>
        <v/>
      </c>
      <c r="U1139" s="79" t="str">
        <f t="array" ref="U1139">IF($B1139="","",IF(INDEX('Your Portfolio Holdings'!$BW$7:$BW$156,match($D1139,'Your Portfolio Holdings'!$B$7:$B$156,0),0)&gt;0,PRODUCT(IF(($D$5:$D$2004=$D1139)*($C$5:$C$2004="Split")*($B$5:$B$2004&lt;=Dashboard!$C$2)*($B$5:$B$2004&gt;$B1139),$J$5:$J$2004,1)),1))</f>
        <v/>
      </c>
      <c r="V1139" s="79">
        <f t="shared" si="10"/>
        <v>0</v>
      </c>
      <c r="W1139" s="79" t="str">
        <f t="array" ref="W1139">IF($B1139="","",IF(INDEX('Your Portfolio Holdings'!$BW$7:$BW$156,match($D1139,'Your Portfolio Holdings'!$B$7:$B$156,0),0)&gt;0,PRODUCT(IF(($D$5:$D$2004=$D1139)*($C$5:$C$2004="Split")*($B$5:$B$2004&lt;=Dashboard!$C$54)*($B$5:$B$2004&gt;$B1139),$J$5:$J$2004,1)),1))</f>
        <v/>
      </c>
      <c r="X1139" s="79">
        <f t="shared" si="11"/>
        <v>0</v>
      </c>
      <c r="Y1139" s="79" t="str">
        <f t="array" ref="Y1139">IF($B1139="","",IF(INDEX('Your Portfolio Holdings'!$BW$7:$BW$156,match($D1139,'Your Portfolio Holdings'!$B$7:$B$156,0),0)&gt;0,PRODUCT(IF(($D$5:$D$2004=$D1139)*($C$5:$C$2004="Split")*($B$5:$B$2004&lt;=Dashboard!$C$55)*($B$5:$B$2004&gt;$B1139),$J$5:$J$2004,1)),1))</f>
        <v/>
      </c>
      <c r="Z1139" s="79">
        <f t="shared" si="12"/>
        <v>0</v>
      </c>
      <c r="AA1139" s="79" t="str">
        <f>IF($B1138="","",IF(AND($B1139&gt;Dashboard!$C$54,$B1139&lt;=Dashboard!$C$55,OR($C1139="Buy",$C1139="Sell",$C1139="Dividend",$C1139="Return of capital")),MAX(AA$5:AA1138)+1,0))</f>
        <v/>
      </c>
      <c r="AB1139" s="79" t="str">
        <f>if($B1139="","",if($L1139=Dashboard!$C$3,"n/a","Currency:"&amp;$L1139&amp;Dashboard!$C$3))</f>
        <v/>
      </c>
      <c r="AC1139" s="88" t="str">
        <f t="shared" si="13"/>
        <v/>
      </c>
      <c r="AD1139" s="89">
        <f t="shared" si="14"/>
        <v>0</v>
      </c>
      <c r="AE1139" s="90">
        <f t="shared" si="15"/>
        <v>0</v>
      </c>
    </row>
    <row r="1140">
      <c r="A1140" s="1"/>
      <c r="B1140" s="456"/>
      <c r="C1140" s="457"/>
      <c r="D1140" s="457"/>
      <c r="E1140" s="457"/>
      <c r="F1140" s="458"/>
      <c r="G1140" s="44">
        <f t="shared" si="1"/>
        <v>0</v>
      </c>
      <c r="H1140" s="459"/>
      <c r="I1140" s="460"/>
      <c r="J1140" s="95"/>
      <c r="K1140" s="1"/>
      <c r="L1140" s="50" t="str">
        <f t="array" ref="L1140">if($B1140="","",index(Setup!$C$52:$C$201,match($D1140,Setup!$B$52:$B$201,0),0))</f>
        <v/>
      </c>
      <c r="M1140" s="52" t="str">
        <f t="shared" si="2"/>
        <v/>
      </c>
      <c r="N1140" s="58">
        <f t="shared" si="3"/>
        <v>0</v>
      </c>
      <c r="O1140" s="64" t="str">
        <f t="shared" si="4"/>
        <v/>
      </c>
      <c r="P1140" s="64">
        <f t="shared" si="5"/>
        <v>0</v>
      </c>
      <c r="Q1140" s="64">
        <f t="shared" si="6"/>
        <v>0</v>
      </c>
      <c r="R1140" s="68">
        <f t="shared" si="7"/>
        <v>0</v>
      </c>
      <c r="S1140" s="68">
        <f t="shared" si="8"/>
        <v>0</v>
      </c>
      <c r="T1140" s="71" t="str">
        <f t="shared" si="9"/>
        <v/>
      </c>
      <c r="U1140" s="79" t="str">
        <f t="array" ref="U1140">IF($B1140="","",IF(INDEX('Your Portfolio Holdings'!$BW$7:$BW$156,match($D1140,'Your Portfolio Holdings'!$B$7:$B$156,0),0)&gt;0,PRODUCT(IF(($D$5:$D$2004=$D1140)*($C$5:$C$2004="Split")*($B$5:$B$2004&lt;=Dashboard!$C$2)*($B$5:$B$2004&gt;$B1140),$J$5:$J$2004,1)),1))</f>
        <v/>
      </c>
      <c r="V1140" s="79">
        <f t="shared" si="10"/>
        <v>0</v>
      </c>
      <c r="W1140" s="79" t="str">
        <f t="array" ref="W1140">IF($B1140="","",IF(INDEX('Your Portfolio Holdings'!$BW$7:$BW$156,match($D1140,'Your Portfolio Holdings'!$B$7:$B$156,0),0)&gt;0,PRODUCT(IF(($D$5:$D$2004=$D1140)*($C$5:$C$2004="Split")*($B$5:$B$2004&lt;=Dashboard!$C$54)*($B$5:$B$2004&gt;$B1140),$J$5:$J$2004,1)),1))</f>
        <v/>
      </c>
      <c r="X1140" s="79">
        <f t="shared" si="11"/>
        <v>0</v>
      </c>
      <c r="Y1140" s="79" t="str">
        <f t="array" ref="Y1140">IF($B1140="","",IF(INDEX('Your Portfolio Holdings'!$BW$7:$BW$156,match($D1140,'Your Portfolio Holdings'!$B$7:$B$156,0),0)&gt;0,PRODUCT(IF(($D$5:$D$2004=$D1140)*($C$5:$C$2004="Split")*($B$5:$B$2004&lt;=Dashboard!$C$55)*($B$5:$B$2004&gt;$B1140),$J$5:$J$2004,1)),1))</f>
        <v/>
      </c>
      <c r="Z1140" s="79">
        <f t="shared" si="12"/>
        <v>0</v>
      </c>
      <c r="AA1140" s="79" t="str">
        <f>IF($B1139="","",IF(AND($B1140&gt;Dashboard!$C$54,$B1140&lt;=Dashboard!$C$55,OR($C1140="Buy",$C1140="Sell",$C1140="Dividend",$C1140="Return of capital")),MAX(AA$5:AA1139)+1,0))</f>
        <v/>
      </c>
      <c r="AB1140" s="79" t="str">
        <f>if($B1140="","",if($L1140=Dashboard!$C$3,"n/a","Currency:"&amp;$L1140&amp;Dashboard!$C$3))</f>
        <v/>
      </c>
      <c r="AC1140" s="88" t="str">
        <f t="shared" si="13"/>
        <v/>
      </c>
      <c r="AD1140" s="89">
        <f t="shared" si="14"/>
        <v>0</v>
      </c>
      <c r="AE1140" s="90">
        <f t="shared" si="15"/>
        <v>0</v>
      </c>
    </row>
    <row r="1141">
      <c r="A1141" s="1"/>
      <c r="B1141" s="456"/>
      <c r="C1141" s="457"/>
      <c r="D1141" s="457"/>
      <c r="E1141" s="457"/>
      <c r="F1141" s="458"/>
      <c r="G1141" s="44">
        <f t="shared" si="1"/>
        <v>0</v>
      </c>
      <c r="H1141" s="459"/>
      <c r="I1141" s="460"/>
      <c r="J1141" s="95"/>
      <c r="K1141" s="1"/>
      <c r="L1141" s="50" t="str">
        <f t="array" ref="L1141">if($B1141="","",index(Setup!$C$52:$C$201,match($D1141,Setup!$B$52:$B$201,0),0))</f>
        <v/>
      </c>
      <c r="M1141" s="52" t="str">
        <f t="shared" si="2"/>
        <v/>
      </c>
      <c r="N1141" s="58">
        <f t="shared" si="3"/>
        <v>0</v>
      </c>
      <c r="O1141" s="64" t="str">
        <f t="shared" si="4"/>
        <v/>
      </c>
      <c r="P1141" s="64">
        <f t="shared" si="5"/>
        <v>0</v>
      </c>
      <c r="Q1141" s="64">
        <f t="shared" si="6"/>
        <v>0</v>
      </c>
      <c r="R1141" s="68">
        <f t="shared" si="7"/>
        <v>0</v>
      </c>
      <c r="S1141" s="68">
        <f t="shared" si="8"/>
        <v>0</v>
      </c>
      <c r="T1141" s="71" t="str">
        <f t="shared" si="9"/>
        <v/>
      </c>
      <c r="U1141" s="79" t="str">
        <f t="array" ref="U1141">IF($B1141="","",IF(INDEX('Your Portfolio Holdings'!$BW$7:$BW$156,match($D1141,'Your Portfolio Holdings'!$B$7:$B$156,0),0)&gt;0,PRODUCT(IF(($D$5:$D$2004=$D1141)*($C$5:$C$2004="Split")*($B$5:$B$2004&lt;=Dashboard!$C$2)*($B$5:$B$2004&gt;$B1141),$J$5:$J$2004,1)),1))</f>
        <v/>
      </c>
      <c r="V1141" s="79">
        <f t="shared" si="10"/>
        <v>0</v>
      </c>
      <c r="W1141" s="79" t="str">
        <f t="array" ref="W1141">IF($B1141="","",IF(INDEX('Your Portfolio Holdings'!$BW$7:$BW$156,match($D1141,'Your Portfolio Holdings'!$B$7:$B$156,0),0)&gt;0,PRODUCT(IF(($D$5:$D$2004=$D1141)*($C$5:$C$2004="Split")*($B$5:$B$2004&lt;=Dashboard!$C$54)*($B$5:$B$2004&gt;$B1141),$J$5:$J$2004,1)),1))</f>
        <v/>
      </c>
      <c r="X1141" s="79">
        <f t="shared" si="11"/>
        <v>0</v>
      </c>
      <c r="Y1141" s="79" t="str">
        <f t="array" ref="Y1141">IF($B1141="","",IF(INDEX('Your Portfolio Holdings'!$BW$7:$BW$156,match($D1141,'Your Portfolio Holdings'!$B$7:$B$156,0),0)&gt;0,PRODUCT(IF(($D$5:$D$2004=$D1141)*($C$5:$C$2004="Split")*($B$5:$B$2004&lt;=Dashboard!$C$55)*($B$5:$B$2004&gt;$B1141),$J$5:$J$2004,1)),1))</f>
        <v/>
      </c>
      <c r="Z1141" s="79">
        <f t="shared" si="12"/>
        <v>0</v>
      </c>
      <c r="AA1141" s="79" t="str">
        <f>IF($B1140="","",IF(AND($B1141&gt;Dashboard!$C$54,$B1141&lt;=Dashboard!$C$55,OR($C1141="Buy",$C1141="Sell",$C1141="Dividend",$C1141="Return of capital")),MAX(AA$5:AA1140)+1,0))</f>
        <v/>
      </c>
      <c r="AB1141" s="79" t="str">
        <f>if($B1141="","",if($L1141=Dashboard!$C$3,"n/a","Currency:"&amp;$L1141&amp;Dashboard!$C$3))</f>
        <v/>
      </c>
      <c r="AC1141" s="88" t="str">
        <f t="shared" si="13"/>
        <v/>
      </c>
      <c r="AD1141" s="89">
        <f t="shared" si="14"/>
        <v>0</v>
      </c>
      <c r="AE1141" s="90">
        <f t="shared" si="15"/>
        <v>0</v>
      </c>
    </row>
    <row r="1142">
      <c r="A1142" s="1"/>
      <c r="B1142" s="456"/>
      <c r="C1142" s="457"/>
      <c r="D1142" s="457"/>
      <c r="E1142" s="457"/>
      <c r="F1142" s="458"/>
      <c r="G1142" s="44">
        <f t="shared" si="1"/>
        <v>0</v>
      </c>
      <c r="H1142" s="459"/>
      <c r="I1142" s="460"/>
      <c r="J1142" s="95"/>
      <c r="K1142" s="1"/>
      <c r="L1142" s="50" t="str">
        <f t="array" ref="L1142">if($B1142="","",index(Setup!$C$52:$C$201,match($D1142,Setup!$B$52:$B$201,0),0))</f>
        <v/>
      </c>
      <c r="M1142" s="52" t="str">
        <f t="shared" si="2"/>
        <v/>
      </c>
      <c r="N1142" s="58">
        <f t="shared" si="3"/>
        <v>0</v>
      </c>
      <c r="O1142" s="64" t="str">
        <f t="shared" si="4"/>
        <v/>
      </c>
      <c r="P1142" s="64">
        <f t="shared" si="5"/>
        <v>0</v>
      </c>
      <c r="Q1142" s="64">
        <f t="shared" si="6"/>
        <v>0</v>
      </c>
      <c r="R1142" s="68">
        <f t="shared" si="7"/>
        <v>0</v>
      </c>
      <c r="S1142" s="68">
        <f t="shared" si="8"/>
        <v>0</v>
      </c>
      <c r="T1142" s="71" t="str">
        <f t="shared" si="9"/>
        <v/>
      </c>
      <c r="U1142" s="79" t="str">
        <f t="array" ref="U1142">IF($B1142="","",IF(INDEX('Your Portfolio Holdings'!$BW$7:$BW$156,match($D1142,'Your Portfolio Holdings'!$B$7:$B$156,0),0)&gt;0,PRODUCT(IF(($D$5:$D$2004=$D1142)*($C$5:$C$2004="Split")*($B$5:$B$2004&lt;=Dashboard!$C$2)*($B$5:$B$2004&gt;$B1142),$J$5:$J$2004,1)),1))</f>
        <v/>
      </c>
      <c r="V1142" s="79">
        <f t="shared" si="10"/>
        <v>0</v>
      </c>
      <c r="W1142" s="79" t="str">
        <f t="array" ref="W1142">IF($B1142="","",IF(INDEX('Your Portfolio Holdings'!$BW$7:$BW$156,match($D1142,'Your Portfolio Holdings'!$B$7:$B$156,0),0)&gt;0,PRODUCT(IF(($D$5:$D$2004=$D1142)*($C$5:$C$2004="Split")*($B$5:$B$2004&lt;=Dashboard!$C$54)*($B$5:$B$2004&gt;$B1142),$J$5:$J$2004,1)),1))</f>
        <v/>
      </c>
      <c r="X1142" s="79">
        <f t="shared" si="11"/>
        <v>0</v>
      </c>
      <c r="Y1142" s="79" t="str">
        <f t="array" ref="Y1142">IF($B1142="","",IF(INDEX('Your Portfolio Holdings'!$BW$7:$BW$156,match($D1142,'Your Portfolio Holdings'!$B$7:$B$156,0),0)&gt;0,PRODUCT(IF(($D$5:$D$2004=$D1142)*($C$5:$C$2004="Split")*($B$5:$B$2004&lt;=Dashboard!$C$55)*($B$5:$B$2004&gt;$B1142),$J$5:$J$2004,1)),1))</f>
        <v/>
      </c>
      <c r="Z1142" s="79">
        <f t="shared" si="12"/>
        <v>0</v>
      </c>
      <c r="AA1142" s="79" t="str">
        <f>IF($B1141="","",IF(AND($B1142&gt;Dashboard!$C$54,$B1142&lt;=Dashboard!$C$55,OR($C1142="Buy",$C1142="Sell",$C1142="Dividend",$C1142="Return of capital")),MAX(AA$5:AA1141)+1,0))</f>
        <v/>
      </c>
      <c r="AB1142" s="79" t="str">
        <f>if($B1142="","",if($L1142=Dashboard!$C$3,"n/a","Currency:"&amp;$L1142&amp;Dashboard!$C$3))</f>
        <v/>
      </c>
      <c r="AC1142" s="88" t="str">
        <f t="shared" si="13"/>
        <v/>
      </c>
      <c r="AD1142" s="89">
        <f t="shared" si="14"/>
        <v>0</v>
      </c>
      <c r="AE1142" s="90">
        <f t="shared" si="15"/>
        <v>0</v>
      </c>
    </row>
    <row r="1143">
      <c r="A1143" s="1"/>
      <c r="B1143" s="456"/>
      <c r="C1143" s="457"/>
      <c r="D1143" s="457"/>
      <c r="E1143" s="457"/>
      <c r="F1143" s="458"/>
      <c r="G1143" s="44">
        <f t="shared" si="1"/>
        <v>0</v>
      </c>
      <c r="H1143" s="459"/>
      <c r="I1143" s="460"/>
      <c r="J1143" s="95"/>
      <c r="K1143" s="1"/>
      <c r="L1143" s="50" t="str">
        <f t="array" ref="L1143">if($B1143="","",index(Setup!$C$52:$C$201,match($D1143,Setup!$B$52:$B$201,0),0))</f>
        <v/>
      </c>
      <c r="M1143" s="52" t="str">
        <f t="shared" si="2"/>
        <v/>
      </c>
      <c r="N1143" s="58">
        <f t="shared" si="3"/>
        <v>0</v>
      </c>
      <c r="O1143" s="64" t="str">
        <f t="shared" si="4"/>
        <v/>
      </c>
      <c r="P1143" s="64">
        <f t="shared" si="5"/>
        <v>0</v>
      </c>
      <c r="Q1143" s="64">
        <f t="shared" si="6"/>
        <v>0</v>
      </c>
      <c r="R1143" s="68">
        <f t="shared" si="7"/>
        <v>0</v>
      </c>
      <c r="S1143" s="68">
        <f t="shared" si="8"/>
        <v>0</v>
      </c>
      <c r="T1143" s="71" t="str">
        <f t="shared" si="9"/>
        <v/>
      </c>
      <c r="U1143" s="79" t="str">
        <f t="array" ref="U1143">IF($B1143="","",IF(INDEX('Your Portfolio Holdings'!$BW$7:$BW$156,match($D1143,'Your Portfolio Holdings'!$B$7:$B$156,0),0)&gt;0,PRODUCT(IF(($D$5:$D$2004=$D1143)*($C$5:$C$2004="Split")*($B$5:$B$2004&lt;=Dashboard!$C$2)*($B$5:$B$2004&gt;$B1143),$J$5:$J$2004,1)),1))</f>
        <v/>
      </c>
      <c r="V1143" s="79">
        <f t="shared" si="10"/>
        <v>0</v>
      </c>
      <c r="W1143" s="79" t="str">
        <f t="array" ref="W1143">IF($B1143="","",IF(INDEX('Your Portfolio Holdings'!$BW$7:$BW$156,match($D1143,'Your Portfolio Holdings'!$B$7:$B$156,0),0)&gt;0,PRODUCT(IF(($D$5:$D$2004=$D1143)*($C$5:$C$2004="Split")*($B$5:$B$2004&lt;=Dashboard!$C$54)*($B$5:$B$2004&gt;$B1143),$J$5:$J$2004,1)),1))</f>
        <v/>
      </c>
      <c r="X1143" s="79">
        <f t="shared" si="11"/>
        <v>0</v>
      </c>
      <c r="Y1143" s="79" t="str">
        <f t="array" ref="Y1143">IF($B1143="","",IF(INDEX('Your Portfolio Holdings'!$BW$7:$BW$156,match($D1143,'Your Portfolio Holdings'!$B$7:$B$156,0),0)&gt;0,PRODUCT(IF(($D$5:$D$2004=$D1143)*($C$5:$C$2004="Split")*($B$5:$B$2004&lt;=Dashboard!$C$55)*($B$5:$B$2004&gt;$B1143),$J$5:$J$2004,1)),1))</f>
        <v/>
      </c>
      <c r="Z1143" s="79">
        <f t="shared" si="12"/>
        <v>0</v>
      </c>
      <c r="AA1143" s="79" t="str">
        <f>IF($B1142="","",IF(AND($B1143&gt;Dashboard!$C$54,$B1143&lt;=Dashboard!$C$55,OR($C1143="Buy",$C1143="Sell",$C1143="Dividend",$C1143="Return of capital")),MAX(AA$5:AA1142)+1,0))</f>
        <v/>
      </c>
      <c r="AB1143" s="79" t="str">
        <f>if($B1143="","",if($L1143=Dashboard!$C$3,"n/a","Currency:"&amp;$L1143&amp;Dashboard!$C$3))</f>
        <v/>
      </c>
      <c r="AC1143" s="88" t="str">
        <f t="shared" si="13"/>
        <v/>
      </c>
      <c r="AD1143" s="89">
        <f t="shared" si="14"/>
        <v>0</v>
      </c>
      <c r="AE1143" s="90">
        <f t="shared" si="15"/>
        <v>0</v>
      </c>
    </row>
    <row r="1144">
      <c r="A1144" s="1"/>
      <c r="B1144" s="456"/>
      <c r="C1144" s="457"/>
      <c r="D1144" s="457"/>
      <c r="E1144" s="457"/>
      <c r="F1144" s="458"/>
      <c r="G1144" s="44">
        <f t="shared" si="1"/>
        <v>0</v>
      </c>
      <c r="H1144" s="459"/>
      <c r="I1144" s="460"/>
      <c r="J1144" s="95"/>
      <c r="K1144" s="1"/>
      <c r="L1144" s="50" t="str">
        <f t="array" ref="L1144">if($B1144="","",index(Setup!$C$52:$C$201,match($D1144,Setup!$B$52:$B$201,0),0))</f>
        <v/>
      </c>
      <c r="M1144" s="52" t="str">
        <f t="shared" si="2"/>
        <v/>
      </c>
      <c r="N1144" s="58">
        <f t="shared" si="3"/>
        <v>0</v>
      </c>
      <c r="O1144" s="64" t="str">
        <f t="shared" si="4"/>
        <v/>
      </c>
      <c r="P1144" s="64">
        <f t="shared" si="5"/>
        <v>0</v>
      </c>
      <c r="Q1144" s="64">
        <f t="shared" si="6"/>
        <v>0</v>
      </c>
      <c r="R1144" s="68">
        <f t="shared" si="7"/>
        <v>0</v>
      </c>
      <c r="S1144" s="68">
        <f t="shared" si="8"/>
        <v>0</v>
      </c>
      <c r="T1144" s="71" t="str">
        <f t="shared" si="9"/>
        <v/>
      </c>
      <c r="U1144" s="79" t="str">
        <f t="array" ref="U1144">IF($B1144="","",IF(INDEX('Your Portfolio Holdings'!$BW$7:$BW$156,match($D1144,'Your Portfolio Holdings'!$B$7:$B$156,0),0)&gt;0,PRODUCT(IF(($D$5:$D$2004=$D1144)*($C$5:$C$2004="Split")*($B$5:$B$2004&lt;=Dashboard!$C$2)*($B$5:$B$2004&gt;$B1144),$J$5:$J$2004,1)),1))</f>
        <v/>
      </c>
      <c r="V1144" s="79">
        <f t="shared" si="10"/>
        <v>0</v>
      </c>
      <c r="W1144" s="79" t="str">
        <f t="array" ref="W1144">IF($B1144="","",IF(INDEX('Your Portfolio Holdings'!$BW$7:$BW$156,match($D1144,'Your Portfolio Holdings'!$B$7:$B$156,0),0)&gt;0,PRODUCT(IF(($D$5:$D$2004=$D1144)*($C$5:$C$2004="Split")*($B$5:$B$2004&lt;=Dashboard!$C$54)*($B$5:$B$2004&gt;$B1144),$J$5:$J$2004,1)),1))</f>
        <v/>
      </c>
      <c r="X1144" s="79">
        <f t="shared" si="11"/>
        <v>0</v>
      </c>
      <c r="Y1144" s="79" t="str">
        <f t="array" ref="Y1144">IF($B1144="","",IF(INDEX('Your Portfolio Holdings'!$BW$7:$BW$156,match($D1144,'Your Portfolio Holdings'!$B$7:$B$156,0),0)&gt;0,PRODUCT(IF(($D$5:$D$2004=$D1144)*($C$5:$C$2004="Split")*($B$5:$B$2004&lt;=Dashboard!$C$55)*($B$5:$B$2004&gt;$B1144),$J$5:$J$2004,1)),1))</f>
        <v/>
      </c>
      <c r="Z1144" s="79">
        <f t="shared" si="12"/>
        <v>0</v>
      </c>
      <c r="AA1144" s="79" t="str">
        <f>IF($B1143="","",IF(AND($B1144&gt;Dashboard!$C$54,$B1144&lt;=Dashboard!$C$55,OR($C1144="Buy",$C1144="Sell",$C1144="Dividend",$C1144="Return of capital")),MAX(AA$5:AA1143)+1,0))</f>
        <v/>
      </c>
      <c r="AB1144" s="79" t="str">
        <f>if($B1144="","",if($L1144=Dashboard!$C$3,"n/a","Currency:"&amp;$L1144&amp;Dashboard!$C$3))</f>
        <v/>
      </c>
      <c r="AC1144" s="88" t="str">
        <f t="shared" si="13"/>
        <v/>
      </c>
      <c r="AD1144" s="89">
        <f t="shared" si="14"/>
        <v>0</v>
      </c>
      <c r="AE1144" s="90">
        <f t="shared" si="15"/>
        <v>0</v>
      </c>
    </row>
    <row r="1145">
      <c r="A1145" s="1"/>
      <c r="B1145" s="456"/>
      <c r="C1145" s="457"/>
      <c r="D1145" s="457"/>
      <c r="E1145" s="457"/>
      <c r="F1145" s="458"/>
      <c r="G1145" s="44">
        <f t="shared" si="1"/>
        <v>0</v>
      </c>
      <c r="H1145" s="459"/>
      <c r="I1145" s="460"/>
      <c r="J1145" s="95"/>
      <c r="K1145" s="1"/>
      <c r="L1145" s="50" t="str">
        <f t="array" ref="L1145">if($B1145="","",index(Setup!$C$52:$C$201,match($D1145,Setup!$B$52:$B$201,0),0))</f>
        <v/>
      </c>
      <c r="M1145" s="52" t="str">
        <f t="shared" si="2"/>
        <v/>
      </c>
      <c r="N1145" s="58">
        <f t="shared" si="3"/>
        <v>0</v>
      </c>
      <c r="O1145" s="64" t="str">
        <f t="shared" si="4"/>
        <v/>
      </c>
      <c r="P1145" s="64">
        <f t="shared" si="5"/>
        <v>0</v>
      </c>
      <c r="Q1145" s="64">
        <f t="shared" si="6"/>
        <v>0</v>
      </c>
      <c r="R1145" s="68">
        <f t="shared" si="7"/>
        <v>0</v>
      </c>
      <c r="S1145" s="68">
        <f t="shared" si="8"/>
        <v>0</v>
      </c>
      <c r="T1145" s="71" t="str">
        <f t="shared" si="9"/>
        <v/>
      </c>
      <c r="U1145" s="79" t="str">
        <f t="array" ref="U1145">IF($B1145="","",IF(INDEX('Your Portfolio Holdings'!$BW$7:$BW$156,match($D1145,'Your Portfolio Holdings'!$B$7:$B$156,0),0)&gt;0,PRODUCT(IF(($D$5:$D$2004=$D1145)*($C$5:$C$2004="Split")*($B$5:$B$2004&lt;=Dashboard!$C$2)*($B$5:$B$2004&gt;$B1145),$J$5:$J$2004,1)),1))</f>
        <v/>
      </c>
      <c r="V1145" s="79">
        <f t="shared" si="10"/>
        <v>0</v>
      </c>
      <c r="W1145" s="79" t="str">
        <f t="array" ref="W1145">IF($B1145="","",IF(INDEX('Your Portfolio Holdings'!$BW$7:$BW$156,match($D1145,'Your Portfolio Holdings'!$B$7:$B$156,0),0)&gt;0,PRODUCT(IF(($D$5:$D$2004=$D1145)*($C$5:$C$2004="Split")*($B$5:$B$2004&lt;=Dashboard!$C$54)*($B$5:$B$2004&gt;$B1145),$J$5:$J$2004,1)),1))</f>
        <v/>
      </c>
      <c r="X1145" s="79">
        <f t="shared" si="11"/>
        <v>0</v>
      </c>
      <c r="Y1145" s="79" t="str">
        <f t="array" ref="Y1145">IF($B1145="","",IF(INDEX('Your Portfolio Holdings'!$BW$7:$BW$156,match($D1145,'Your Portfolio Holdings'!$B$7:$B$156,0),0)&gt;0,PRODUCT(IF(($D$5:$D$2004=$D1145)*($C$5:$C$2004="Split")*($B$5:$B$2004&lt;=Dashboard!$C$55)*($B$5:$B$2004&gt;$B1145),$J$5:$J$2004,1)),1))</f>
        <v/>
      </c>
      <c r="Z1145" s="79">
        <f t="shared" si="12"/>
        <v>0</v>
      </c>
      <c r="AA1145" s="79" t="str">
        <f>IF($B1144="","",IF(AND($B1145&gt;Dashboard!$C$54,$B1145&lt;=Dashboard!$C$55,OR($C1145="Buy",$C1145="Sell",$C1145="Dividend",$C1145="Return of capital")),MAX(AA$5:AA1144)+1,0))</f>
        <v/>
      </c>
      <c r="AB1145" s="79" t="str">
        <f>if($B1145="","",if($L1145=Dashboard!$C$3,"n/a","Currency:"&amp;$L1145&amp;Dashboard!$C$3))</f>
        <v/>
      </c>
      <c r="AC1145" s="88" t="str">
        <f t="shared" si="13"/>
        <v/>
      </c>
      <c r="AD1145" s="89">
        <f t="shared" si="14"/>
        <v>0</v>
      </c>
      <c r="AE1145" s="90">
        <f t="shared" si="15"/>
        <v>0</v>
      </c>
    </row>
    <row r="1146">
      <c r="A1146" s="1"/>
      <c r="B1146" s="456"/>
      <c r="C1146" s="457"/>
      <c r="D1146" s="457"/>
      <c r="E1146" s="457"/>
      <c r="F1146" s="458"/>
      <c r="G1146" s="44">
        <f t="shared" si="1"/>
        <v>0</v>
      </c>
      <c r="H1146" s="459"/>
      <c r="I1146" s="460"/>
      <c r="J1146" s="95"/>
      <c r="K1146" s="1"/>
      <c r="L1146" s="50" t="str">
        <f t="array" ref="L1146">if($B1146="","",index(Setup!$C$52:$C$201,match($D1146,Setup!$B$52:$B$201,0),0))</f>
        <v/>
      </c>
      <c r="M1146" s="52" t="str">
        <f t="shared" si="2"/>
        <v/>
      </c>
      <c r="N1146" s="58">
        <f t="shared" si="3"/>
        <v>0</v>
      </c>
      <c r="O1146" s="64" t="str">
        <f t="shared" si="4"/>
        <v/>
      </c>
      <c r="P1146" s="64">
        <f t="shared" si="5"/>
        <v>0</v>
      </c>
      <c r="Q1146" s="64">
        <f t="shared" si="6"/>
        <v>0</v>
      </c>
      <c r="R1146" s="68">
        <f t="shared" si="7"/>
        <v>0</v>
      </c>
      <c r="S1146" s="68">
        <f t="shared" si="8"/>
        <v>0</v>
      </c>
      <c r="T1146" s="71" t="str">
        <f t="shared" si="9"/>
        <v/>
      </c>
      <c r="U1146" s="79" t="str">
        <f t="array" ref="U1146">IF($B1146="","",IF(INDEX('Your Portfolio Holdings'!$BW$7:$BW$156,match($D1146,'Your Portfolio Holdings'!$B$7:$B$156,0),0)&gt;0,PRODUCT(IF(($D$5:$D$2004=$D1146)*($C$5:$C$2004="Split")*($B$5:$B$2004&lt;=Dashboard!$C$2)*($B$5:$B$2004&gt;$B1146),$J$5:$J$2004,1)),1))</f>
        <v/>
      </c>
      <c r="V1146" s="79">
        <f t="shared" si="10"/>
        <v>0</v>
      </c>
      <c r="W1146" s="79" t="str">
        <f t="array" ref="W1146">IF($B1146="","",IF(INDEX('Your Portfolio Holdings'!$BW$7:$BW$156,match($D1146,'Your Portfolio Holdings'!$B$7:$B$156,0),0)&gt;0,PRODUCT(IF(($D$5:$D$2004=$D1146)*($C$5:$C$2004="Split")*($B$5:$B$2004&lt;=Dashboard!$C$54)*($B$5:$B$2004&gt;$B1146),$J$5:$J$2004,1)),1))</f>
        <v/>
      </c>
      <c r="X1146" s="79">
        <f t="shared" si="11"/>
        <v>0</v>
      </c>
      <c r="Y1146" s="79" t="str">
        <f t="array" ref="Y1146">IF($B1146="","",IF(INDEX('Your Portfolio Holdings'!$BW$7:$BW$156,match($D1146,'Your Portfolio Holdings'!$B$7:$B$156,0),0)&gt;0,PRODUCT(IF(($D$5:$D$2004=$D1146)*($C$5:$C$2004="Split")*($B$5:$B$2004&lt;=Dashboard!$C$55)*($B$5:$B$2004&gt;$B1146),$J$5:$J$2004,1)),1))</f>
        <v/>
      </c>
      <c r="Z1146" s="79">
        <f t="shared" si="12"/>
        <v>0</v>
      </c>
      <c r="AA1146" s="79" t="str">
        <f>IF($B1145="","",IF(AND($B1146&gt;Dashboard!$C$54,$B1146&lt;=Dashboard!$C$55,OR($C1146="Buy",$C1146="Sell",$C1146="Dividend",$C1146="Return of capital")),MAX(AA$5:AA1145)+1,0))</f>
        <v/>
      </c>
      <c r="AB1146" s="79" t="str">
        <f>if($B1146="","",if($L1146=Dashboard!$C$3,"n/a","Currency:"&amp;$L1146&amp;Dashboard!$C$3))</f>
        <v/>
      </c>
      <c r="AC1146" s="88" t="str">
        <f t="shared" si="13"/>
        <v/>
      </c>
      <c r="AD1146" s="89">
        <f t="shared" si="14"/>
        <v>0</v>
      </c>
      <c r="AE1146" s="90">
        <f t="shared" si="15"/>
        <v>0</v>
      </c>
    </row>
    <row r="1147">
      <c r="A1147" s="1"/>
      <c r="B1147" s="456"/>
      <c r="C1147" s="457"/>
      <c r="D1147" s="457"/>
      <c r="E1147" s="457"/>
      <c r="F1147" s="458"/>
      <c r="G1147" s="44">
        <f t="shared" si="1"/>
        <v>0</v>
      </c>
      <c r="H1147" s="459"/>
      <c r="I1147" s="460"/>
      <c r="J1147" s="95"/>
      <c r="K1147" s="1"/>
      <c r="L1147" s="50" t="str">
        <f t="array" ref="L1147">if($B1147="","",index(Setup!$C$52:$C$201,match($D1147,Setup!$B$52:$B$201,0),0))</f>
        <v/>
      </c>
      <c r="M1147" s="52" t="str">
        <f t="shared" si="2"/>
        <v/>
      </c>
      <c r="N1147" s="58">
        <f t="shared" si="3"/>
        <v>0</v>
      </c>
      <c r="O1147" s="64" t="str">
        <f t="shared" si="4"/>
        <v/>
      </c>
      <c r="P1147" s="64">
        <f t="shared" si="5"/>
        <v>0</v>
      </c>
      <c r="Q1147" s="64">
        <f t="shared" si="6"/>
        <v>0</v>
      </c>
      <c r="R1147" s="68">
        <f t="shared" si="7"/>
        <v>0</v>
      </c>
      <c r="S1147" s="68">
        <f t="shared" si="8"/>
        <v>0</v>
      </c>
      <c r="T1147" s="71" t="str">
        <f t="shared" si="9"/>
        <v/>
      </c>
      <c r="U1147" s="79" t="str">
        <f t="array" ref="U1147">IF($B1147="","",IF(INDEX('Your Portfolio Holdings'!$BW$7:$BW$156,match($D1147,'Your Portfolio Holdings'!$B$7:$B$156,0),0)&gt;0,PRODUCT(IF(($D$5:$D$2004=$D1147)*($C$5:$C$2004="Split")*($B$5:$B$2004&lt;=Dashboard!$C$2)*($B$5:$B$2004&gt;$B1147),$J$5:$J$2004,1)),1))</f>
        <v/>
      </c>
      <c r="V1147" s="79">
        <f t="shared" si="10"/>
        <v>0</v>
      </c>
      <c r="W1147" s="79" t="str">
        <f t="array" ref="W1147">IF($B1147="","",IF(INDEX('Your Portfolio Holdings'!$BW$7:$BW$156,match($D1147,'Your Portfolio Holdings'!$B$7:$B$156,0),0)&gt;0,PRODUCT(IF(($D$5:$D$2004=$D1147)*($C$5:$C$2004="Split")*($B$5:$B$2004&lt;=Dashboard!$C$54)*($B$5:$B$2004&gt;$B1147),$J$5:$J$2004,1)),1))</f>
        <v/>
      </c>
      <c r="X1147" s="79">
        <f t="shared" si="11"/>
        <v>0</v>
      </c>
      <c r="Y1147" s="79" t="str">
        <f t="array" ref="Y1147">IF($B1147="","",IF(INDEX('Your Portfolio Holdings'!$BW$7:$BW$156,match($D1147,'Your Portfolio Holdings'!$B$7:$B$156,0),0)&gt;0,PRODUCT(IF(($D$5:$D$2004=$D1147)*($C$5:$C$2004="Split")*($B$5:$B$2004&lt;=Dashboard!$C$55)*($B$5:$B$2004&gt;$B1147),$J$5:$J$2004,1)),1))</f>
        <v/>
      </c>
      <c r="Z1147" s="79">
        <f t="shared" si="12"/>
        <v>0</v>
      </c>
      <c r="AA1147" s="79" t="str">
        <f>IF($B1146="","",IF(AND($B1147&gt;Dashboard!$C$54,$B1147&lt;=Dashboard!$C$55,OR($C1147="Buy",$C1147="Sell",$C1147="Dividend",$C1147="Return of capital")),MAX(AA$5:AA1146)+1,0))</f>
        <v/>
      </c>
      <c r="AB1147" s="79" t="str">
        <f>if($B1147="","",if($L1147=Dashboard!$C$3,"n/a","Currency:"&amp;$L1147&amp;Dashboard!$C$3))</f>
        <v/>
      </c>
      <c r="AC1147" s="88" t="str">
        <f t="shared" si="13"/>
        <v/>
      </c>
      <c r="AD1147" s="89">
        <f t="shared" si="14"/>
        <v>0</v>
      </c>
      <c r="AE1147" s="90">
        <f t="shared" si="15"/>
        <v>0</v>
      </c>
    </row>
    <row r="1148">
      <c r="A1148" s="1"/>
      <c r="B1148" s="456"/>
      <c r="C1148" s="457"/>
      <c r="D1148" s="457"/>
      <c r="E1148" s="457"/>
      <c r="F1148" s="458"/>
      <c r="G1148" s="44">
        <f t="shared" si="1"/>
        <v>0</v>
      </c>
      <c r="H1148" s="459"/>
      <c r="I1148" s="460"/>
      <c r="J1148" s="95"/>
      <c r="K1148" s="1"/>
      <c r="L1148" s="50" t="str">
        <f t="array" ref="L1148">if($B1148="","",index(Setup!$C$52:$C$201,match($D1148,Setup!$B$52:$B$201,0),0))</f>
        <v/>
      </c>
      <c r="M1148" s="52" t="str">
        <f t="shared" si="2"/>
        <v/>
      </c>
      <c r="N1148" s="58">
        <f t="shared" si="3"/>
        <v>0</v>
      </c>
      <c r="O1148" s="64" t="str">
        <f t="shared" si="4"/>
        <v/>
      </c>
      <c r="P1148" s="64">
        <f t="shared" si="5"/>
        <v>0</v>
      </c>
      <c r="Q1148" s="64">
        <f t="shared" si="6"/>
        <v>0</v>
      </c>
      <c r="R1148" s="68">
        <f t="shared" si="7"/>
        <v>0</v>
      </c>
      <c r="S1148" s="68">
        <f t="shared" si="8"/>
        <v>0</v>
      </c>
      <c r="T1148" s="71" t="str">
        <f t="shared" si="9"/>
        <v/>
      </c>
      <c r="U1148" s="79" t="str">
        <f t="array" ref="U1148">IF($B1148="","",IF(INDEX('Your Portfolio Holdings'!$BW$7:$BW$156,match($D1148,'Your Portfolio Holdings'!$B$7:$B$156,0),0)&gt;0,PRODUCT(IF(($D$5:$D$2004=$D1148)*($C$5:$C$2004="Split")*($B$5:$B$2004&lt;=Dashboard!$C$2)*($B$5:$B$2004&gt;$B1148),$J$5:$J$2004,1)),1))</f>
        <v/>
      </c>
      <c r="V1148" s="79">
        <f t="shared" si="10"/>
        <v>0</v>
      </c>
      <c r="W1148" s="79" t="str">
        <f t="array" ref="W1148">IF($B1148="","",IF(INDEX('Your Portfolio Holdings'!$BW$7:$BW$156,match($D1148,'Your Portfolio Holdings'!$B$7:$B$156,0),0)&gt;0,PRODUCT(IF(($D$5:$D$2004=$D1148)*($C$5:$C$2004="Split")*($B$5:$B$2004&lt;=Dashboard!$C$54)*($B$5:$B$2004&gt;$B1148),$J$5:$J$2004,1)),1))</f>
        <v/>
      </c>
      <c r="X1148" s="79">
        <f t="shared" si="11"/>
        <v>0</v>
      </c>
      <c r="Y1148" s="79" t="str">
        <f t="array" ref="Y1148">IF($B1148="","",IF(INDEX('Your Portfolio Holdings'!$BW$7:$BW$156,match($D1148,'Your Portfolio Holdings'!$B$7:$B$156,0),0)&gt;0,PRODUCT(IF(($D$5:$D$2004=$D1148)*($C$5:$C$2004="Split")*($B$5:$B$2004&lt;=Dashboard!$C$55)*($B$5:$B$2004&gt;$B1148),$J$5:$J$2004,1)),1))</f>
        <v/>
      </c>
      <c r="Z1148" s="79">
        <f t="shared" si="12"/>
        <v>0</v>
      </c>
      <c r="AA1148" s="79" t="str">
        <f>IF($B1147="","",IF(AND($B1148&gt;Dashboard!$C$54,$B1148&lt;=Dashboard!$C$55,OR($C1148="Buy",$C1148="Sell",$C1148="Dividend",$C1148="Return of capital")),MAX(AA$5:AA1147)+1,0))</f>
        <v/>
      </c>
      <c r="AB1148" s="79" t="str">
        <f>if($B1148="","",if($L1148=Dashboard!$C$3,"n/a","Currency:"&amp;$L1148&amp;Dashboard!$C$3))</f>
        <v/>
      </c>
      <c r="AC1148" s="88" t="str">
        <f t="shared" si="13"/>
        <v/>
      </c>
      <c r="AD1148" s="89">
        <f t="shared" si="14"/>
        <v>0</v>
      </c>
      <c r="AE1148" s="90">
        <f t="shared" si="15"/>
        <v>0</v>
      </c>
    </row>
    <row r="1149">
      <c r="A1149" s="1"/>
      <c r="B1149" s="456"/>
      <c r="C1149" s="457"/>
      <c r="D1149" s="457"/>
      <c r="E1149" s="457"/>
      <c r="F1149" s="458"/>
      <c r="G1149" s="44">
        <f t="shared" si="1"/>
        <v>0</v>
      </c>
      <c r="H1149" s="459"/>
      <c r="I1149" s="460"/>
      <c r="J1149" s="95"/>
      <c r="K1149" s="1"/>
      <c r="L1149" s="50" t="str">
        <f t="array" ref="L1149">if($B1149="","",index(Setup!$C$52:$C$201,match($D1149,Setup!$B$52:$B$201,0),0))</f>
        <v/>
      </c>
      <c r="M1149" s="52" t="str">
        <f t="shared" si="2"/>
        <v/>
      </c>
      <c r="N1149" s="58">
        <f t="shared" si="3"/>
        <v>0</v>
      </c>
      <c r="O1149" s="64" t="str">
        <f t="shared" si="4"/>
        <v/>
      </c>
      <c r="P1149" s="64">
        <f t="shared" si="5"/>
        <v>0</v>
      </c>
      <c r="Q1149" s="64">
        <f t="shared" si="6"/>
        <v>0</v>
      </c>
      <c r="R1149" s="68">
        <f t="shared" si="7"/>
        <v>0</v>
      </c>
      <c r="S1149" s="68">
        <f t="shared" si="8"/>
        <v>0</v>
      </c>
      <c r="T1149" s="71" t="str">
        <f t="shared" si="9"/>
        <v/>
      </c>
      <c r="U1149" s="79" t="str">
        <f t="array" ref="U1149">IF($B1149="","",IF(INDEX('Your Portfolio Holdings'!$BW$7:$BW$156,match($D1149,'Your Portfolio Holdings'!$B$7:$B$156,0),0)&gt;0,PRODUCT(IF(($D$5:$D$2004=$D1149)*($C$5:$C$2004="Split")*($B$5:$B$2004&lt;=Dashboard!$C$2)*($B$5:$B$2004&gt;$B1149),$J$5:$J$2004,1)),1))</f>
        <v/>
      </c>
      <c r="V1149" s="79">
        <f t="shared" si="10"/>
        <v>0</v>
      </c>
      <c r="W1149" s="79" t="str">
        <f t="array" ref="W1149">IF($B1149="","",IF(INDEX('Your Portfolio Holdings'!$BW$7:$BW$156,match($D1149,'Your Portfolio Holdings'!$B$7:$B$156,0),0)&gt;0,PRODUCT(IF(($D$5:$D$2004=$D1149)*($C$5:$C$2004="Split")*($B$5:$B$2004&lt;=Dashboard!$C$54)*($B$5:$B$2004&gt;$B1149),$J$5:$J$2004,1)),1))</f>
        <v/>
      </c>
      <c r="X1149" s="79">
        <f t="shared" si="11"/>
        <v>0</v>
      </c>
      <c r="Y1149" s="79" t="str">
        <f t="array" ref="Y1149">IF($B1149="","",IF(INDEX('Your Portfolio Holdings'!$BW$7:$BW$156,match($D1149,'Your Portfolio Holdings'!$B$7:$B$156,0),0)&gt;0,PRODUCT(IF(($D$5:$D$2004=$D1149)*($C$5:$C$2004="Split")*($B$5:$B$2004&lt;=Dashboard!$C$55)*($B$5:$B$2004&gt;$B1149),$J$5:$J$2004,1)),1))</f>
        <v/>
      </c>
      <c r="Z1149" s="79">
        <f t="shared" si="12"/>
        <v>0</v>
      </c>
      <c r="AA1149" s="79" t="str">
        <f>IF($B1148="","",IF(AND($B1149&gt;Dashboard!$C$54,$B1149&lt;=Dashboard!$C$55,OR($C1149="Buy",$C1149="Sell",$C1149="Dividend",$C1149="Return of capital")),MAX(AA$5:AA1148)+1,0))</f>
        <v/>
      </c>
      <c r="AB1149" s="79" t="str">
        <f>if($B1149="","",if($L1149=Dashboard!$C$3,"n/a","Currency:"&amp;$L1149&amp;Dashboard!$C$3))</f>
        <v/>
      </c>
      <c r="AC1149" s="88" t="str">
        <f t="shared" si="13"/>
        <v/>
      </c>
      <c r="AD1149" s="89">
        <f t="shared" si="14"/>
        <v>0</v>
      </c>
      <c r="AE1149" s="90">
        <f t="shared" si="15"/>
        <v>0</v>
      </c>
    </row>
    <row r="1150">
      <c r="A1150" s="1"/>
      <c r="B1150" s="456"/>
      <c r="C1150" s="457"/>
      <c r="D1150" s="457"/>
      <c r="E1150" s="457"/>
      <c r="F1150" s="458"/>
      <c r="G1150" s="44">
        <f t="shared" si="1"/>
        <v>0</v>
      </c>
      <c r="H1150" s="459"/>
      <c r="I1150" s="460"/>
      <c r="J1150" s="95"/>
      <c r="K1150" s="1"/>
      <c r="L1150" s="50" t="str">
        <f t="array" ref="L1150">if($B1150="","",index(Setup!$C$52:$C$201,match($D1150,Setup!$B$52:$B$201,0),0))</f>
        <v/>
      </c>
      <c r="M1150" s="52" t="str">
        <f t="shared" si="2"/>
        <v/>
      </c>
      <c r="N1150" s="58">
        <f t="shared" si="3"/>
        <v>0</v>
      </c>
      <c r="O1150" s="64" t="str">
        <f t="shared" si="4"/>
        <v/>
      </c>
      <c r="P1150" s="64">
        <f t="shared" si="5"/>
        <v>0</v>
      </c>
      <c r="Q1150" s="64">
        <f t="shared" si="6"/>
        <v>0</v>
      </c>
      <c r="R1150" s="68">
        <f t="shared" si="7"/>
        <v>0</v>
      </c>
      <c r="S1150" s="68">
        <f t="shared" si="8"/>
        <v>0</v>
      </c>
      <c r="T1150" s="71" t="str">
        <f t="shared" si="9"/>
        <v/>
      </c>
      <c r="U1150" s="79" t="str">
        <f t="array" ref="U1150">IF($B1150="","",IF(INDEX('Your Portfolio Holdings'!$BW$7:$BW$156,match($D1150,'Your Portfolio Holdings'!$B$7:$B$156,0),0)&gt;0,PRODUCT(IF(($D$5:$D$2004=$D1150)*($C$5:$C$2004="Split")*($B$5:$B$2004&lt;=Dashboard!$C$2)*($B$5:$B$2004&gt;$B1150),$J$5:$J$2004,1)),1))</f>
        <v/>
      </c>
      <c r="V1150" s="79">
        <f t="shared" si="10"/>
        <v>0</v>
      </c>
      <c r="W1150" s="79" t="str">
        <f t="array" ref="W1150">IF($B1150="","",IF(INDEX('Your Portfolio Holdings'!$BW$7:$BW$156,match($D1150,'Your Portfolio Holdings'!$B$7:$B$156,0),0)&gt;0,PRODUCT(IF(($D$5:$D$2004=$D1150)*($C$5:$C$2004="Split")*($B$5:$B$2004&lt;=Dashboard!$C$54)*($B$5:$B$2004&gt;$B1150),$J$5:$J$2004,1)),1))</f>
        <v/>
      </c>
      <c r="X1150" s="79">
        <f t="shared" si="11"/>
        <v>0</v>
      </c>
      <c r="Y1150" s="79" t="str">
        <f t="array" ref="Y1150">IF($B1150="","",IF(INDEX('Your Portfolio Holdings'!$BW$7:$BW$156,match($D1150,'Your Portfolio Holdings'!$B$7:$B$156,0),0)&gt;0,PRODUCT(IF(($D$5:$D$2004=$D1150)*($C$5:$C$2004="Split")*($B$5:$B$2004&lt;=Dashboard!$C$55)*($B$5:$B$2004&gt;$B1150),$J$5:$J$2004,1)),1))</f>
        <v/>
      </c>
      <c r="Z1150" s="79">
        <f t="shared" si="12"/>
        <v>0</v>
      </c>
      <c r="AA1150" s="79" t="str">
        <f>IF($B1149="","",IF(AND($B1150&gt;Dashboard!$C$54,$B1150&lt;=Dashboard!$C$55,OR($C1150="Buy",$C1150="Sell",$C1150="Dividend",$C1150="Return of capital")),MAX(AA$5:AA1149)+1,0))</f>
        <v/>
      </c>
      <c r="AB1150" s="79" t="str">
        <f>if($B1150="","",if($L1150=Dashboard!$C$3,"n/a","Currency:"&amp;$L1150&amp;Dashboard!$C$3))</f>
        <v/>
      </c>
      <c r="AC1150" s="88" t="str">
        <f t="shared" si="13"/>
        <v/>
      </c>
      <c r="AD1150" s="89">
        <f t="shared" si="14"/>
        <v>0</v>
      </c>
      <c r="AE1150" s="90">
        <f t="shared" si="15"/>
        <v>0</v>
      </c>
    </row>
    <row r="1151">
      <c r="A1151" s="1"/>
      <c r="B1151" s="456"/>
      <c r="C1151" s="457"/>
      <c r="D1151" s="457"/>
      <c r="E1151" s="457"/>
      <c r="F1151" s="458"/>
      <c r="G1151" s="44">
        <f t="shared" si="1"/>
        <v>0</v>
      </c>
      <c r="H1151" s="459"/>
      <c r="I1151" s="460"/>
      <c r="J1151" s="95"/>
      <c r="K1151" s="1"/>
      <c r="L1151" s="50" t="str">
        <f t="array" ref="L1151">if($B1151="","",index(Setup!$C$52:$C$201,match($D1151,Setup!$B$52:$B$201,0),0))</f>
        <v/>
      </c>
      <c r="M1151" s="52" t="str">
        <f t="shared" si="2"/>
        <v/>
      </c>
      <c r="N1151" s="58">
        <f t="shared" si="3"/>
        <v>0</v>
      </c>
      <c r="O1151" s="64" t="str">
        <f t="shared" si="4"/>
        <v/>
      </c>
      <c r="P1151" s="64">
        <f t="shared" si="5"/>
        <v>0</v>
      </c>
      <c r="Q1151" s="64">
        <f t="shared" si="6"/>
        <v>0</v>
      </c>
      <c r="R1151" s="68">
        <f t="shared" si="7"/>
        <v>0</v>
      </c>
      <c r="S1151" s="68">
        <f t="shared" si="8"/>
        <v>0</v>
      </c>
      <c r="T1151" s="71" t="str">
        <f t="shared" si="9"/>
        <v/>
      </c>
      <c r="U1151" s="79" t="str">
        <f t="array" ref="U1151">IF($B1151="","",IF(INDEX('Your Portfolio Holdings'!$BW$7:$BW$156,match($D1151,'Your Portfolio Holdings'!$B$7:$B$156,0),0)&gt;0,PRODUCT(IF(($D$5:$D$2004=$D1151)*($C$5:$C$2004="Split")*($B$5:$B$2004&lt;=Dashboard!$C$2)*($B$5:$B$2004&gt;$B1151),$J$5:$J$2004,1)),1))</f>
        <v/>
      </c>
      <c r="V1151" s="79">
        <f t="shared" si="10"/>
        <v>0</v>
      </c>
      <c r="W1151" s="79" t="str">
        <f t="array" ref="W1151">IF($B1151="","",IF(INDEX('Your Portfolio Holdings'!$BW$7:$BW$156,match($D1151,'Your Portfolio Holdings'!$B$7:$B$156,0),0)&gt;0,PRODUCT(IF(($D$5:$D$2004=$D1151)*($C$5:$C$2004="Split")*($B$5:$B$2004&lt;=Dashboard!$C$54)*($B$5:$B$2004&gt;$B1151),$J$5:$J$2004,1)),1))</f>
        <v/>
      </c>
      <c r="X1151" s="79">
        <f t="shared" si="11"/>
        <v>0</v>
      </c>
      <c r="Y1151" s="79" t="str">
        <f t="array" ref="Y1151">IF($B1151="","",IF(INDEX('Your Portfolio Holdings'!$BW$7:$BW$156,match($D1151,'Your Portfolio Holdings'!$B$7:$B$156,0),0)&gt;0,PRODUCT(IF(($D$5:$D$2004=$D1151)*($C$5:$C$2004="Split")*($B$5:$B$2004&lt;=Dashboard!$C$55)*($B$5:$B$2004&gt;$B1151),$J$5:$J$2004,1)),1))</f>
        <v/>
      </c>
      <c r="Z1151" s="79">
        <f t="shared" si="12"/>
        <v>0</v>
      </c>
      <c r="AA1151" s="79" t="str">
        <f>IF($B1150="","",IF(AND($B1151&gt;Dashboard!$C$54,$B1151&lt;=Dashboard!$C$55,OR($C1151="Buy",$C1151="Sell",$C1151="Dividend",$C1151="Return of capital")),MAX(AA$5:AA1150)+1,0))</f>
        <v/>
      </c>
      <c r="AB1151" s="79" t="str">
        <f>if($B1151="","",if($L1151=Dashboard!$C$3,"n/a","Currency:"&amp;$L1151&amp;Dashboard!$C$3))</f>
        <v/>
      </c>
      <c r="AC1151" s="88" t="str">
        <f t="shared" si="13"/>
        <v/>
      </c>
      <c r="AD1151" s="89">
        <f t="shared" si="14"/>
        <v>0</v>
      </c>
      <c r="AE1151" s="90">
        <f t="shared" si="15"/>
        <v>0</v>
      </c>
    </row>
    <row r="1152">
      <c r="A1152" s="1"/>
      <c r="B1152" s="456"/>
      <c r="C1152" s="457"/>
      <c r="D1152" s="457"/>
      <c r="E1152" s="457"/>
      <c r="F1152" s="458"/>
      <c r="G1152" s="44">
        <f t="shared" si="1"/>
        <v>0</v>
      </c>
      <c r="H1152" s="459"/>
      <c r="I1152" s="460"/>
      <c r="J1152" s="95"/>
      <c r="K1152" s="1"/>
      <c r="L1152" s="50" t="str">
        <f t="array" ref="L1152">if($B1152="","",index(Setup!$C$52:$C$201,match($D1152,Setup!$B$52:$B$201,0),0))</f>
        <v/>
      </c>
      <c r="M1152" s="52" t="str">
        <f t="shared" si="2"/>
        <v/>
      </c>
      <c r="N1152" s="58">
        <f t="shared" si="3"/>
        <v>0</v>
      </c>
      <c r="O1152" s="64" t="str">
        <f t="shared" si="4"/>
        <v/>
      </c>
      <c r="P1152" s="64">
        <f t="shared" si="5"/>
        <v>0</v>
      </c>
      <c r="Q1152" s="64">
        <f t="shared" si="6"/>
        <v>0</v>
      </c>
      <c r="R1152" s="68">
        <f t="shared" si="7"/>
        <v>0</v>
      </c>
      <c r="S1152" s="68">
        <f t="shared" si="8"/>
        <v>0</v>
      </c>
      <c r="T1152" s="71" t="str">
        <f t="shared" si="9"/>
        <v/>
      </c>
      <c r="U1152" s="79" t="str">
        <f t="array" ref="U1152">IF($B1152="","",IF(INDEX('Your Portfolio Holdings'!$BW$7:$BW$156,match($D1152,'Your Portfolio Holdings'!$B$7:$B$156,0),0)&gt;0,PRODUCT(IF(($D$5:$D$2004=$D1152)*($C$5:$C$2004="Split")*($B$5:$B$2004&lt;=Dashboard!$C$2)*($B$5:$B$2004&gt;$B1152),$J$5:$J$2004,1)),1))</f>
        <v/>
      </c>
      <c r="V1152" s="79">
        <f t="shared" si="10"/>
        <v>0</v>
      </c>
      <c r="W1152" s="79" t="str">
        <f t="array" ref="W1152">IF($B1152="","",IF(INDEX('Your Portfolio Holdings'!$BW$7:$BW$156,match($D1152,'Your Portfolio Holdings'!$B$7:$B$156,0),0)&gt;0,PRODUCT(IF(($D$5:$D$2004=$D1152)*($C$5:$C$2004="Split")*($B$5:$B$2004&lt;=Dashboard!$C$54)*($B$5:$B$2004&gt;$B1152),$J$5:$J$2004,1)),1))</f>
        <v/>
      </c>
      <c r="X1152" s="79">
        <f t="shared" si="11"/>
        <v>0</v>
      </c>
      <c r="Y1152" s="79" t="str">
        <f t="array" ref="Y1152">IF($B1152="","",IF(INDEX('Your Portfolio Holdings'!$BW$7:$BW$156,match($D1152,'Your Portfolio Holdings'!$B$7:$B$156,0),0)&gt;0,PRODUCT(IF(($D$5:$D$2004=$D1152)*($C$5:$C$2004="Split")*($B$5:$B$2004&lt;=Dashboard!$C$55)*($B$5:$B$2004&gt;$B1152),$J$5:$J$2004,1)),1))</f>
        <v/>
      </c>
      <c r="Z1152" s="79">
        <f t="shared" si="12"/>
        <v>0</v>
      </c>
      <c r="AA1152" s="79" t="str">
        <f>IF($B1151="","",IF(AND($B1152&gt;Dashboard!$C$54,$B1152&lt;=Dashboard!$C$55,OR($C1152="Buy",$C1152="Sell",$C1152="Dividend",$C1152="Return of capital")),MAX(AA$5:AA1151)+1,0))</f>
        <v/>
      </c>
      <c r="AB1152" s="79" t="str">
        <f>if($B1152="","",if($L1152=Dashboard!$C$3,"n/a","Currency:"&amp;$L1152&amp;Dashboard!$C$3))</f>
        <v/>
      </c>
      <c r="AC1152" s="88" t="str">
        <f t="shared" si="13"/>
        <v/>
      </c>
      <c r="AD1152" s="89">
        <f t="shared" si="14"/>
        <v>0</v>
      </c>
      <c r="AE1152" s="90">
        <f t="shared" si="15"/>
        <v>0</v>
      </c>
    </row>
    <row r="1153">
      <c r="A1153" s="1"/>
      <c r="B1153" s="456"/>
      <c r="C1153" s="457"/>
      <c r="D1153" s="457"/>
      <c r="E1153" s="457"/>
      <c r="F1153" s="458"/>
      <c r="G1153" s="44">
        <f t="shared" si="1"/>
        <v>0</v>
      </c>
      <c r="H1153" s="459"/>
      <c r="I1153" s="460"/>
      <c r="J1153" s="95"/>
      <c r="K1153" s="1"/>
      <c r="L1153" s="50" t="str">
        <f t="array" ref="L1153">if($B1153="","",index(Setup!$C$52:$C$201,match($D1153,Setup!$B$52:$B$201,0),0))</f>
        <v/>
      </c>
      <c r="M1153" s="52" t="str">
        <f t="shared" si="2"/>
        <v/>
      </c>
      <c r="N1153" s="58">
        <f t="shared" si="3"/>
        <v>0</v>
      </c>
      <c r="O1153" s="64" t="str">
        <f t="shared" si="4"/>
        <v/>
      </c>
      <c r="P1153" s="64">
        <f t="shared" si="5"/>
        <v>0</v>
      </c>
      <c r="Q1153" s="64">
        <f t="shared" si="6"/>
        <v>0</v>
      </c>
      <c r="R1153" s="68">
        <f t="shared" si="7"/>
        <v>0</v>
      </c>
      <c r="S1153" s="68">
        <f t="shared" si="8"/>
        <v>0</v>
      </c>
      <c r="T1153" s="71" t="str">
        <f t="shared" si="9"/>
        <v/>
      </c>
      <c r="U1153" s="79" t="str">
        <f t="array" ref="U1153">IF($B1153="","",IF(INDEX('Your Portfolio Holdings'!$BW$7:$BW$156,match($D1153,'Your Portfolio Holdings'!$B$7:$B$156,0),0)&gt;0,PRODUCT(IF(($D$5:$D$2004=$D1153)*($C$5:$C$2004="Split")*($B$5:$B$2004&lt;=Dashboard!$C$2)*($B$5:$B$2004&gt;$B1153),$J$5:$J$2004,1)),1))</f>
        <v/>
      </c>
      <c r="V1153" s="79">
        <f t="shared" si="10"/>
        <v>0</v>
      </c>
      <c r="W1153" s="79" t="str">
        <f t="array" ref="W1153">IF($B1153="","",IF(INDEX('Your Portfolio Holdings'!$BW$7:$BW$156,match($D1153,'Your Portfolio Holdings'!$B$7:$B$156,0),0)&gt;0,PRODUCT(IF(($D$5:$D$2004=$D1153)*($C$5:$C$2004="Split")*($B$5:$B$2004&lt;=Dashboard!$C$54)*($B$5:$B$2004&gt;$B1153),$J$5:$J$2004,1)),1))</f>
        <v/>
      </c>
      <c r="X1153" s="79">
        <f t="shared" si="11"/>
        <v>0</v>
      </c>
      <c r="Y1153" s="79" t="str">
        <f t="array" ref="Y1153">IF($B1153="","",IF(INDEX('Your Portfolio Holdings'!$BW$7:$BW$156,match($D1153,'Your Portfolio Holdings'!$B$7:$B$156,0),0)&gt;0,PRODUCT(IF(($D$5:$D$2004=$D1153)*($C$5:$C$2004="Split")*($B$5:$B$2004&lt;=Dashboard!$C$55)*($B$5:$B$2004&gt;$B1153),$J$5:$J$2004,1)),1))</f>
        <v/>
      </c>
      <c r="Z1153" s="79">
        <f t="shared" si="12"/>
        <v>0</v>
      </c>
      <c r="AA1153" s="79" t="str">
        <f>IF($B1152="","",IF(AND($B1153&gt;Dashboard!$C$54,$B1153&lt;=Dashboard!$C$55,OR($C1153="Buy",$C1153="Sell",$C1153="Dividend",$C1153="Return of capital")),MAX(AA$5:AA1152)+1,0))</f>
        <v/>
      </c>
      <c r="AB1153" s="79" t="str">
        <f>if($B1153="","",if($L1153=Dashboard!$C$3,"n/a","Currency:"&amp;$L1153&amp;Dashboard!$C$3))</f>
        <v/>
      </c>
      <c r="AC1153" s="88" t="str">
        <f t="shared" si="13"/>
        <v/>
      </c>
      <c r="AD1153" s="89">
        <f t="shared" si="14"/>
        <v>0</v>
      </c>
      <c r="AE1153" s="90">
        <f t="shared" si="15"/>
        <v>0</v>
      </c>
    </row>
    <row r="1154">
      <c r="A1154" s="1"/>
      <c r="B1154" s="456"/>
      <c r="C1154" s="457"/>
      <c r="D1154" s="457"/>
      <c r="E1154" s="457"/>
      <c r="F1154" s="458"/>
      <c r="G1154" s="44">
        <f t="shared" si="1"/>
        <v>0</v>
      </c>
      <c r="H1154" s="459"/>
      <c r="I1154" s="460"/>
      <c r="J1154" s="95"/>
      <c r="K1154" s="1"/>
      <c r="L1154" s="50" t="str">
        <f t="array" ref="L1154">if($B1154="","",index(Setup!$C$52:$C$201,match($D1154,Setup!$B$52:$B$201,0),0))</f>
        <v/>
      </c>
      <c r="M1154" s="52" t="str">
        <f t="shared" si="2"/>
        <v/>
      </c>
      <c r="N1154" s="58">
        <f t="shared" si="3"/>
        <v>0</v>
      </c>
      <c r="O1154" s="64" t="str">
        <f t="shared" si="4"/>
        <v/>
      </c>
      <c r="P1154" s="64">
        <f t="shared" si="5"/>
        <v>0</v>
      </c>
      <c r="Q1154" s="64">
        <f t="shared" si="6"/>
        <v>0</v>
      </c>
      <c r="R1154" s="68">
        <f t="shared" si="7"/>
        <v>0</v>
      </c>
      <c r="S1154" s="68">
        <f t="shared" si="8"/>
        <v>0</v>
      </c>
      <c r="T1154" s="71" t="str">
        <f t="shared" si="9"/>
        <v/>
      </c>
      <c r="U1154" s="79" t="str">
        <f t="array" ref="U1154">IF($B1154="","",IF(INDEX('Your Portfolio Holdings'!$BW$7:$BW$156,match($D1154,'Your Portfolio Holdings'!$B$7:$B$156,0),0)&gt;0,PRODUCT(IF(($D$5:$D$2004=$D1154)*($C$5:$C$2004="Split")*($B$5:$B$2004&lt;=Dashboard!$C$2)*($B$5:$B$2004&gt;$B1154),$J$5:$J$2004,1)),1))</f>
        <v/>
      </c>
      <c r="V1154" s="79">
        <f t="shared" si="10"/>
        <v>0</v>
      </c>
      <c r="W1154" s="79" t="str">
        <f t="array" ref="W1154">IF($B1154="","",IF(INDEX('Your Portfolio Holdings'!$BW$7:$BW$156,match($D1154,'Your Portfolio Holdings'!$B$7:$B$156,0),0)&gt;0,PRODUCT(IF(($D$5:$D$2004=$D1154)*($C$5:$C$2004="Split")*($B$5:$B$2004&lt;=Dashboard!$C$54)*($B$5:$B$2004&gt;$B1154),$J$5:$J$2004,1)),1))</f>
        <v/>
      </c>
      <c r="X1154" s="79">
        <f t="shared" si="11"/>
        <v>0</v>
      </c>
      <c r="Y1154" s="79" t="str">
        <f t="array" ref="Y1154">IF($B1154="","",IF(INDEX('Your Portfolio Holdings'!$BW$7:$BW$156,match($D1154,'Your Portfolio Holdings'!$B$7:$B$156,0),0)&gt;0,PRODUCT(IF(($D$5:$D$2004=$D1154)*($C$5:$C$2004="Split")*($B$5:$B$2004&lt;=Dashboard!$C$55)*($B$5:$B$2004&gt;$B1154),$J$5:$J$2004,1)),1))</f>
        <v/>
      </c>
      <c r="Z1154" s="79">
        <f t="shared" si="12"/>
        <v>0</v>
      </c>
      <c r="AA1154" s="79" t="str">
        <f>IF($B1153="","",IF(AND($B1154&gt;Dashboard!$C$54,$B1154&lt;=Dashboard!$C$55,OR($C1154="Buy",$C1154="Sell",$C1154="Dividend",$C1154="Return of capital")),MAX(AA$5:AA1153)+1,0))</f>
        <v/>
      </c>
      <c r="AB1154" s="79" t="str">
        <f>if($B1154="","",if($L1154=Dashboard!$C$3,"n/a","Currency:"&amp;$L1154&amp;Dashboard!$C$3))</f>
        <v/>
      </c>
      <c r="AC1154" s="88" t="str">
        <f t="shared" si="13"/>
        <v/>
      </c>
      <c r="AD1154" s="89">
        <f t="shared" si="14"/>
        <v>0</v>
      </c>
      <c r="AE1154" s="90">
        <f t="shared" si="15"/>
        <v>0</v>
      </c>
    </row>
    <row r="1155">
      <c r="A1155" s="1"/>
      <c r="B1155" s="456"/>
      <c r="C1155" s="457"/>
      <c r="D1155" s="457"/>
      <c r="E1155" s="457"/>
      <c r="F1155" s="458"/>
      <c r="G1155" s="44">
        <f t="shared" si="1"/>
        <v>0</v>
      </c>
      <c r="H1155" s="459"/>
      <c r="I1155" s="460"/>
      <c r="J1155" s="95"/>
      <c r="K1155" s="1"/>
      <c r="L1155" s="50" t="str">
        <f t="array" ref="L1155">if($B1155="","",index(Setup!$C$52:$C$201,match($D1155,Setup!$B$52:$B$201,0),0))</f>
        <v/>
      </c>
      <c r="M1155" s="52" t="str">
        <f t="shared" si="2"/>
        <v/>
      </c>
      <c r="N1155" s="58">
        <f t="shared" si="3"/>
        <v>0</v>
      </c>
      <c r="O1155" s="64" t="str">
        <f t="shared" si="4"/>
        <v/>
      </c>
      <c r="P1155" s="64">
        <f t="shared" si="5"/>
        <v>0</v>
      </c>
      <c r="Q1155" s="64">
        <f t="shared" si="6"/>
        <v>0</v>
      </c>
      <c r="R1155" s="68">
        <f t="shared" si="7"/>
        <v>0</v>
      </c>
      <c r="S1155" s="68">
        <f t="shared" si="8"/>
        <v>0</v>
      </c>
      <c r="T1155" s="71" t="str">
        <f t="shared" si="9"/>
        <v/>
      </c>
      <c r="U1155" s="79" t="str">
        <f t="array" ref="U1155">IF($B1155="","",IF(INDEX('Your Portfolio Holdings'!$BW$7:$BW$156,match($D1155,'Your Portfolio Holdings'!$B$7:$B$156,0),0)&gt;0,PRODUCT(IF(($D$5:$D$2004=$D1155)*($C$5:$C$2004="Split")*($B$5:$B$2004&lt;=Dashboard!$C$2)*($B$5:$B$2004&gt;$B1155),$J$5:$J$2004,1)),1))</f>
        <v/>
      </c>
      <c r="V1155" s="79">
        <f t="shared" si="10"/>
        <v>0</v>
      </c>
      <c r="W1155" s="79" t="str">
        <f t="array" ref="W1155">IF($B1155="","",IF(INDEX('Your Portfolio Holdings'!$BW$7:$BW$156,match($D1155,'Your Portfolio Holdings'!$B$7:$B$156,0),0)&gt;0,PRODUCT(IF(($D$5:$D$2004=$D1155)*($C$5:$C$2004="Split")*($B$5:$B$2004&lt;=Dashboard!$C$54)*($B$5:$B$2004&gt;$B1155),$J$5:$J$2004,1)),1))</f>
        <v/>
      </c>
      <c r="X1155" s="79">
        <f t="shared" si="11"/>
        <v>0</v>
      </c>
      <c r="Y1155" s="79" t="str">
        <f t="array" ref="Y1155">IF($B1155="","",IF(INDEX('Your Portfolio Holdings'!$BW$7:$BW$156,match($D1155,'Your Portfolio Holdings'!$B$7:$B$156,0),0)&gt;0,PRODUCT(IF(($D$5:$D$2004=$D1155)*($C$5:$C$2004="Split")*($B$5:$B$2004&lt;=Dashboard!$C$55)*($B$5:$B$2004&gt;$B1155),$J$5:$J$2004,1)),1))</f>
        <v/>
      </c>
      <c r="Z1155" s="79">
        <f t="shared" si="12"/>
        <v>0</v>
      </c>
      <c r="AA1155" s="79" t="str">
        <f>IF($B1154="","",IF(AND($B1155&gt;Dashboard!$C$54,$B1155&lt;=Dashboard!$C$55,OR($C1155="Buy",$C1155="Sell",$C1155="Dividend",$C1155="Return of capital")),MAX(AA$5:AA1154)+1,0))</f>
        <v/>
      </c>
      <c r="AB1155" s="79" t="str">
        <f>if($B1155="","",if($L1155=Dashboard!$C$3,"n/a","Currency:"&amp;$L1155&amp;Dashboard!$C$3))</f>
        <v/>
      </c>
      <c r="AC1155" s="88" t="str">
        <f t="shared" si="13"/>
        <v/>
      </c>
      <c r="AD1155" s="89">
        <f t="shared" si="14"/>
        <v>0</v>
      </c>
      <c r="AE1155" s="90">
        <f t="shared" si="15"/>
        <v>0</v>
      </c>
    </row>
    <row r="1156">
      <c r="A1156" s="1"/>
      <c r="B1156" s="456"/>
      <c r="C1156" s="457"/>
      <c r="D1156" s="457"/>
      <c r="E1156" s="457"/>
      <c r="F1156" s="458"/>
      <c r="G1156" s="44">
        <f t="shared" si="1"/>
        <v>0</v>
      </c>
      <c r="H1156" s="459"/>
      <c r="I1156" s="460"/>
      <c r="J1156" s="95"/>
      <c r="K1156" s="1"/>
      <c r="L1156" s="50" t="str">
        <f t="array" ref="L1156">if($B1156="","",index(Setup!$C$52:$C$201,match($D1156,Setup!$B$52:$B$201,0),0))</f>
        <v/>
      </c>
      <c r="M1156" s="52" t="str">
        <f t="shared" si="2"/>
        <v/>
      </c>
      <c r="N1156" s="58">
        <f t="shared" si="3"/>
        <v>0</v>
      </c>
      <c r="O1156" s="64" t="str">
        <f t="shared" si="4"/>
        <v/>
      </c>
      <c r="P1156" s="64">
        <f t="shared" si="5"/>
        <v>0</v>
      </c>
      <c r="Q1156" s="64">
        <f t="shared" si="6"/>
        <v>0</v>
      </c>
      <c r="R1156" s="68">
        <f t="shared" si="7"/>
        <v>0</v>
      </c>
      <c r="S1156" s="68">
        <f t="shared" si="8"/>
        <v>0</v>
      </c>
      <c r="T1156" s="71" t="str">
        <f t="shared" si="9"/>
        <v/>
      </c>
      <c r="U1156" s="79" t="str">
        <f t="array" ref="U1156">IF($B1156="","",IF(INDEX('Your Portfolio Holdings'!$BW$7:$BW$156,match($D1156,'Your Portfolio Holdings'!$B$7:$B$156,0),0)&gt;0,PRODUCT(IF(($D$5:$D$2004=$D1156)*($C$5:$C$2004="Split")*($B$5:$B$2004&lt;=Dashboard!$C$2)*($B$5:$B$2004&gt;$B1156),$J$5:$J$2004,1)),1))</f>
        <v/>
      </c>
      <c r="V1156" s="79">
        <f t="shared" si="10"/>
        <v>0</v>
      </c>
      <c r="W1156" s="79" t="str">
        <f t="array" ref="W1156">IF($B1156="","",IF(INDEX('Your Portfolio Holdings'!$BW$7:$BW$156,match($D1156,'Your Portfolio Holdings'!$B$7:$B$156,0),0)&gt;0,PRODUCT(IF(($D$5:$D$2004=$D1156)*($C$5:$C$2004="Split")*($B$5:$B$2004&lt;=Dashboard!$C$54)*($B$5:$B$2004&gt;$B1156),$J$5:$J$2004,1)),1))</f>
        <v/>
      </c>
      <c r="X1156" s="79">
        <f t="shared" si="11"/>
        <v>0</v>
      </c>
      <c r="Y1156" s="79" t="str">
        <f t="array" ref="Y1156">IF($B1156="","",IF(INDEX('Your Portfolio Holdings'!$BW$7:$BW$156,match($D1156,'Your Portfolio Holdings'!$B$7:$B$156,0),0)&gt;0,PRODUCT(IF(($D$5:$D$2004=$D1156)*($C$5:$C$2004="Split")*($B$5:$B$2004&lt;=Dashboard!$C$55)*($B$5:$B$2004&gt;$B1156),$J$5:$J$2004,1)),1))</f>
        <v/>
      </c>
      <c r="Z1156" s="79">
        <f t="shared" si="12"/>
        <v>0</v>
      </c>
      <c r="AA1156" s="79" t="str">
        <f>IF($B1155="","",IF(AND($B1156&gt;Dashboard!$C$54,$B1156&lt;=Dashboard!$C$55,OR($C1156="Buy",$C1156="Sell",$C1156="Dividend",$C1156="Return of capital")),MAX(AA$5:AA1155)+1,0))</f>
        <v/>
      </c>
      <c r="AB1156" s="79" t="str">
        <f>if($B1156="","",if($L1156=Dashboard!$C$3,"n/a","Currency:"&amp;$L1156&amp;Dashboard!$C$3))</f>
        <v/>
      </c>
      <c r="AC1156" s="88" t="str">
        <f t="shared" si="13"/>
        <v/>
      </c>
      <c r="AD1156" s="89">
        <f t="shared" si="14"/>
        <v>0</v>
      </c>
      <c r="AE1156" s="90">
        <f t="shared" si="15"/>
        <v>0</v>
      </c>
    </row>
    <row r="1157">
      <c r="A1157" s="1"/>
      <c r="B1157" s="456"/>
      <c r="C1157" s="457"/>
      <c r="D1157" s="457"/>
      <c r="E1157" s="457"/>
      <c r="F1157" s="458"/>
      <c r="G1157" s="44">
        <f t="shared" si="1"/>
        <v>0</v>
      </c>
      <c r="H1157" s="459"/>
      <c r="I1157" s="460"/>
      <c r="J1157" s="95"/>
      <c r="K1157" s="1"/>
      <c r="L1157" s="50" t="str">
        <f t="array" ref="L1157">if($B1157="","",index(Setup!$C$52:$C$201,match($D1157,Setup!$B$52:$B$201,0),0))</f>
        <v/>
      </c>
      <c r="M1157" s="52" t="str">
        <f t="shared" si="2"/>
        <v/>
      </c>
      <c r="N1157" s="58">
        <f t="shared" si="3"/>
        <v>0</v>
      </c>
      <c r="O1157" s="64" t="str">
        <f t="shared" si="4"/>
        <v/>
      </c>
      <c r="P1157" s="64">
        <f t="shared" si="5"/>
        <v>0</v>
      </c>
      <c r="Q1157" s="64">
        <f t="shared" si="6"/>
        <v>0</v>
      </c>
      <c r="R1157" s="68">
        <f t="shared" si="7"/>
        <v>0</v>
      </c>
      <c r="S1157" s="68">
        <f t="shared" si="8"/>
        <v>0</v>
      </c>
      <c r="T1157" s="71" t="str">
        <f t="shared" si="9"/>
        <v/>
      </c>
      <c r="U1157" s="79" t="str">
        <f t="array" ref="U1157">IF($B1157="","",IF(INDEX('Your Portfolio Holdings'!$BW$7:$BW$156,match($D1157,'Your Portfolio Holdings'!$B$7:$B$156,0),0)&gt;0,PRODUCT(IF(($D$5:$D$2004=$D1157)*($C$5:$C$2004="Split")*($B$5:$B$2004&lt;=Dashboard!$C$2)*($B$5:$B$2004&gt;$B1157),$J$5:$J$2004,1)),1))</f>
        <v/>
      </c>
      <c r="V1157" s="79">
        <f t="shared" si="10"/>
        <v>0</v>
      </c>
      <c r="W1157" s="79" t="str">
        <f t="array" ref="W1157">IF($B1157="","",IF(INDEX('Your Portfolio Holdings'!$BW$7:$BW$156,match($D1157,'Your Portfolio Holdings'!$B$7:$B$156,0),0)&gt;0,PRODUCT(IF(($D$5:$D$2004=$D1157)*($C$5:$C$2004="Split")*($B$5:$B$2004&lt;=Dashboard!$C$54)*($B$5:$B$2004&gt;$B1157),$J$5:$J$2004,1)),1))</f>
        <v/>
      </c>
      <c r="X1157" s="79">
        <f t="shared" si="11"/>
        <v>0</v>
      </c>
      <c r="Y1157" s="79" t="str">
        <f t="array" ref="Y1157">IF($B1157="","",IF(INDEX('Your Portfolio Holdings'!$BW$7:$BW$156,match($D1157,'Your Portfolio Holdings'!$B$7:$B$156,0),0)&gt;0,PRODUCT(IF(($D$5:$D$2004=$D1157)*($C$5:$C$2004="Split")*($B$5:$B$2004&lt;=Dashboard!$C$55)*($B$5:$B$2004&gt;$B1157),$J$5:$J$2004,1)),1))</f>
        <v/>
      </c>
      <c r="Z1157" s="79">
        <f t="shared" si="12"/>
        <v>0</v>
      </c>
      <c r="AA1157" s="79" t="str">
        <f>IF($B1156="","",IF(AND($B1157&gt;Dashboard!$C$54,$B1157&lt;=Dashboard!$C$55,OR($C1157="Buy",$C1157="Sell",$C1157="Dividend",$C1157="Return of capital")),MAX(AA$5:AA1156)+1,0))</f>
        <v/>
      </c>
      <c r="AB1157" s="79" t="str">
        <f>if($B1157="","",if($L1157=Dashboard!$C$3,"n/a","Currency:"&amp;$L1157&amp;Dashboard!$C$3))</f>
        <v/>
      </c>
      <c r="AC1157" s="88" t="str">
        <f t="shared" si="13"/>
        <v/>
      </c>
      <c r="AD1157" s="89">
        <f t="shared" si="14"/>
        <v>0</v>
      </c>
      <c r="AE1157" s="90">
        <f t="shared" si="15"/>
        <v>0</v>
      </c>
    </row>
    <row r="1158">
      <c r="A1158" s="1"/>
      <c r="B1158" s="456"/>
      <c r="C1158" s="457"/>
      <c r="D1158" s="457"/>
      <c r="E1158" s="457"/>
      <c r="F1158" s="458"/>
      <c r="G1158" s="44">
        <f t="shared" si="1"/>
        <v>0</v>
      </c>
      <c r="H1158" s="459"/>
      <c r="I1158" s="460"/>
      <c r="J1158" s="95"/>
      <c r="K1158" s="1"/>
      <c r="L1158" s="50" t="str">
        <f t="array" ref="L1158">if($B1158="","",index(Setup!$C$52:$C$201,match($D1158,Setup!$B$52:$B$201,0),0))</f>
        <v/>
      </c>
      <c r="M1158" s="52" t="str">
        <f t="shared" si="2"/>
        <v/>
      </c>
      <c r="N1158" s="58">
        <f t="shared" si="3"/>
        <v>0</v>
      </c>
      <c r="O1158" s="64" t="str">
        <f t="shared" si="4"/>
        <v/>
      </c>
      <c r="P1158" s="64">
        <f t="shared" si="5"/>
        <v>0</v>
      </c>
      <c r="Q1158" s="64">
        <f t="shared" si="6"/>
        <v>0</v>
      </c>
      <c r="R1158" s="68">
        <f t="shared" si="7"/>
        <v>0</v>
      </c>
      <c r="S1158" s="68">
        <f t="shared" si="8"/>
        <v>0</v>
      </c>
      <c r="T1158" s="71" t="str">
        <f t="shared" si="9"/>
        <v/>
      </c>
      <c r="U1158" s="79" t="str">
        <f t="array" ref="U1158">IF($B1158="","",IF(INDEX('Your Portfolio Holdings'!$BW$7:$BW$156,match($D1158,'Your Portfolio Holdings'!$B$7:$B$156,0),0)&gt;0,PRODUCT(IF(($D$5:$D$2004=$D1158)*($C$5:$C$2004="Split")*($B$5:$B$2004&lt;=Dashboard!$C$2)*($B$5:$B$2004&gt;$B1158),$J$5:$J$2004,1)),1))</f>
        <v/>
      </c>
      <c r="V1158" s="79">
        <f t="shared" si="10"/>
        <v>0</v>
      </c>
      <c r="W1158" s="79" t="str">
        <f t="array" ref="W1158">IF($B1158="","",IF(INDEX('Your Portfolio Holdings'!$BW$7:$BW$156,match($D1158,'Your Portfolio Holdings'!$B$7:$B$156,0),0)&gt;0,PRODUCT(IF(($D$5:$D$2004=$D1158)*($C$5:$C$2004="Split")*($B$5:$B$2004&lt;=Dashboard!$C$54)*($B$5:$B$2004&gt;$B1158),$J$5:$J$2004,1)),1))</f>
        <v/>
      </c>
      <c r="X1158" s="79">
        <f t="shared" si="11"/>
        <v>0</v>
      </c>
      <c r="Y1158" s="79" t="str">
        <f t="array" ref="Y1158">IF($B1158="","",IF(INDEX('Your Portfolio Holdings'!$BW$7:$BW$156,match($D1158,'Your Portfolio Holdings'!$B$7:$B$156,0),0)&gt;0,PRODUCT(IF(($D$5:$D$2004=$D1158)*($C$5:$C$2004="Split")*($B$5:$B$2004&lt;=Dashboard!$C$55)*($B$5:$B$2004&gt;$B1158),$J$5:$J$2004,1)),1))</f>
        <v/>
      </c>
      <c r="Z1158" s="79">
        <f t="shared" si="12"/>
        <v>0</v>
      </c>
      <c r="AA1158" s="79" t="str">
        <f>IF($B1157="","",IF(AND($B1158&gt;Dashboard!$C$54,$B1158&lt;=Dashboard!$C$55,OR($C1158="Buy",$C1158="Sell",$C1158="Dividend",$C1158="Return of capital")),MAX(AA$5:AA1157)+1,0))</f>
        <v/>
      </c>
      <c r="AB1158" s="79" t="str">
        <f>if($B1158="","",if($L1158=Dashboard!$C$3,"n/a","Currency:"&amp;$L1158&amp;Dashboard!$C$3))</f>
        <v/>
      </c>
      <c r="AC1158" s="88" t="str">
        <f t="shared" si="13"/>
        <v/>
      </c>
      <c r="AD1158" s="89">
        <f t="shared" si="14"/>
        <v>0</v>
      </c>
      <c r="AE1158" s="90">
        <f t="shared" si="15"/>
        <v>0</v>
      </c>
    </row>
    <row r="1159">
      <c r="A1159" s="1"/>
      <c r="B1159" s="456"/>
      <c r="C1159" s="457"/>
      <c r="D1159" s="457"/>
      <c r="E1159" s="457"/>
      <c r="F1159" s="458"/>
      <c r="G1159" s="44">
        <f t="shared" si="1"/>
        <v>0</v>
      </c>
      <c r="H1159" s="459"/>
      <c r="I1159" s="460"/>
      <c r="J1159" s="95"/>
      <c r="K1159" s="1"/>
      <c r="L1159" s="50" t="str">
        <f t="array" ref="L1159">if($B1159="","",index(Setup!$C$52:$C$201,match($D1159,Setup!$B$52:$B$201,0),0))</f>
        <v/>
      </c>
      <c r="M1159" s="52" t="str">
        <f t="shared" si="2"/>
        <v/>
      </c>
      <c r="N1159" s="58">
        <f t="shared" si="3"/>
        <v>0</v>
      </c>
      <c r="O1159" s="64" t="str">
        <f t="shared" si="4"/>
        <v/>
      </c>
      <c r="P1159" s="64">
        <f t="shared" si="5"/>
        <v>0</v>
      </c>
      <c r="Q1159" s="64">
        <f t="shared" si="6"/>
        <v>0</v>
      </c>
      <c r="R1159" s="68">
        <f t="shared" si="7"/>
        <v>0</v>
      </c>
      <c r="S1159" s="68">
        <f t="shared" si="8"/>
        <v>0</v>
      </c>
      <c r="T1159" s="71" t="str">
        <f t="shared" si="9"/>
        <v/>
      </c>
      <c r="U1159" s="79" t="str">
        <f t="array" ref="U1159">IF($B1159="","",IF(INDEX('Your Portfolio Holdings'!$BW$7:$BW$156,match($D1159,'Your Portfolio Holdings'!$B$7:$B$156,0),0)&gt;0,PRODUCT(IF(($D$5:$D$2004=$D1159)*($C$5:$C$2004="Split")*($B$5:$B$2004&lt;=Dashboard!$C$2)*($B$5:$B$2004&gt;$B1159),$J$5:$J$2004,1)),1))</f>
        <v/>
      </c>
      <c r="V1159" s="79">
        <f t="shared" si="10"/>
        <v>0</v>
      </c>
      <c r="W1159" s="79" t="str">
        <f t="array" ref="W1159">IF($B1159="","",IF(INDEX('Your Portfolio Holdings'!$BW$7:$BW$156,match($D1159,'Your Portfolio Holdings'!$B$7:$B$156,0),0)&gt;0,PRODUCT(IF(($D$5:$D$2004=$D1159)*($C$5:$C$2004="Split")*($B$5:$B$2004&lt;=Dashboard!$C$54)*($B$5:$B$2004&gt;$B1159),$J$5:$J$2004,1)),1))</f>
        <v/>
      </c>
      <c r="X1159" s="79">
        <f t="shared" si="11"/>
        <v>0</v>
      </c>
      <c r="Y1159" s="79" t="str">
        <f t="array" ref="Y1159">IF($B1159="","",IF(INDEX('Your Portfolio Holdings'!$BW$7:$BW$156,match($D1159,'Your Portfolio Holdings'!$B$7:$B$156,0),0)&gt;0,PRODUCT(IF(($D$5:$D$2004=$D1159)*($C$5:$C$2004="Split")*($B$5:$B$2004&lt;=Dashboard!$C$55)*($B$5:$B$2004&gt;$B1159),$J$5:$J$2004,1)),1))</f>
        <v/>
      </c>
      <c r="Z1159" s="79">
        <f t="shared" si="12"/>
        <v>0</v>
      </c>
      <c r="AA1159" s="79" t="str">
        <f>IF($B1158="","",IF(AND($B1159&gt;Dashboard!$C$54,$B1159&lt;=Dashboard!$C$55,OR($C1159="Buy",$C1159="Sell",$C1159="Dividend",$C1159="Return of capital")),MAX(AA$5:AA1158)+1,0))</f>
        <v/>
      </c>
      <c r="AB1159" s="79" t="str">
        <f>if($B1159="","",if($L1159=Dashboard!$C$3,"n/a","Currency:"&amp;$L1159&amp;Dashboard!$C$3))</f>
        <v/>
      </c>
      <c r="AC1159" s="88" t="str">
        <f t="shared" si="13"/>
        <v/>
      </c>
      <c r="AD1159" s="89">
        <f t="shared" si="14"/>
        <v>0</v>
      </c>
      <c r="AE1159" s="90">
        <f t="shared" si="15"/>
        <v>0</v>
      </c>
    </row>
    <row r="1160">
      <c r="A1160" s="1"/>
      <c r="B1160" s="456"/>
      <c r="C1160" s="457"/>
      <c r="D1160" s="457"/>
      <c r="E1160" s="457"/>
      <c r="F1160" s="458"/>
      <c r="G1160" s="44">
        <f t="shared" si="1"/>
        <v>0</v>
      </c>
      <c r="H1160" s="459"/>
      <c r="I1160" s="460"/>
      <c r="J1160" s="95"/>
      <c r="K1160" s="1"/>
      <c r="L1160" s="50" t="str">
        <f t="array" ref="L1160">if($B1160="","",index(Setup!$C$52:$C$201,match($D1160,Setup!$B$52:$B$201,0),0))</f>
        <v/>
      </c>
      <c r="M1160" s="52" t="str">
        <f t="shared" si="2"/>
        <v/>
      </c>
      <c r="N1160" s="58">
        <f t="shared" si="3"/>
        <v>0</v>
      </c>
      <c r="O1160" s="64" t="str">
        <f t="shared" si="4"/>
        <v/>
      </c>
      <c r="P1160" s="64">
        <f t="shared" si="5"/>
        <v>0</v>
      </c>
      <c r="Q1160" s="64">
        <f t="shared" si="6"/>
        <v>0</v>
      </c>
      <c r="R1160" s="68">
        <f t="shared" si="7"/>
        <v>0</v>
      </c>
      <c r="S1160" s="68">
        <f t="shared" si="8"/>
        <v>0</v>
      </c>
      <c r="T1160" s="71" t="str">
        <f t="shared" si="9"/>
        <v/>
      </c>
      <c r="U1160" s="79" t="str">
        <f t="array" ref="U1160">IF($B1160="","",IF(INDEX('Your Portfolio Holdings'!$BW$7:$BW$156,match($D1160,'Your Portfolio Holdings'!$B$7:$B$156,0),0)&gt;0,PRODUCT(IF(($D$5:$D$2004=$D1160)*($C$5:$C$2004="Split")*($B$5:$B$2004&lt;=Dashboard!$C$2)*($B$5:$B$2004&gt;$B1160),$J$5:$J$2004,1)),1))</f>
        <v/>
      </c>
      <c r="V1160" s="79">
        <f t="shared" si="10"/>
        <v>0</v>
      </c>
      <c r="W1160" s="79" t="str">
        <f t="array" ref="W1160">IF($B1160="","",IF(INDEX('Your Portfolio Holdings'!$BW$7:$BW$156,match($D1160,'Your Portfolio Holdings'!$B$7:$B$156,0),0)&gt;0,PRODUCT(IF(($D$5:$D$2004=$D1160)*($C$5:$C$2004="Split")*($B$5:$B$2004&lt;=Dashboard!$C$54)*($B$5:$B$2004&gt;$B1160),$J$5:$J$2004,1)),1))</f>
        <v/>
      </c>
      <c r="X1160" s="79">
        <f t="shared" si="11"/>
        <v>0</v>
      </c>
      <c r="Y1160" s="79" t="str">
        <f t="array" ref="Y1160">IF($B1160="","",IF(INDEX('Your Portfolio Holdings'!$BW$7:$BW$156,match($D1160,'Your Portfolio Holdings'!$B$7:$B$156,0),0)&gt;0,PRODUCT(IF(($D$5:$D$2004=$D1160)*($C$5:$C$2004="Split")*($B$5:$B$2004&lt;=Dashboard!$C$55)*($B$5:$B$2004&gt;$B1160),$J$5:$J$2004,1)),1))</f>
        <v/>
      </c>
      <c r="Z1160" s="79">
        <f t="shared" si="12"/>
        <v>0</v>
      </c>
      <c r="AA1160" s="79" t="str">
        <f>IF($B1159="","",IF(AND($B1160&gt;Dashboard!$C$54,$B1160&lt;=Dashboard!$C$55,OR($C1160="Buy",$C1160="Sell",$C1160="Dividend",$C1160="Return of capital")),MAX(AA$5:AA1159)+1,0))</f>
        <v/>
      </c>
      <c r="AB1160" s="79" t="str">
        <f>if($B1160="","",if($L1160=Dashboard!$C$3,"n/a","Currency:"&amp;$L1160&amp;Dashboard!$C$3))</f>
        <v/>
      </c>
      <c r="AC1160" s="88" t="str">
        <f t="shared" si="13"/>
        <v/>
      </c>
      <c r="AD1160" s="89">
        <f t="shared" si="14"/>
        <v>0</v>
      </c>
      <c r="AE1160" s="90">
        <f t="shared" si="15"/>
        <v>0</v>
      </c>
    </row>
    <row r="1161">
      <c r="A1161" s="1"/>
      <c r="B1161" s="456"/>
      <c r="C1161" s="457"/>
      <c r="D1161" s="457"/>
      <c r="E1161" s="457"/>
      <c r="F1161" s="458"/>
      <c r="G1161" s="44">
        <f t="shared" si="1"/>
        <v>0</v>
      </c>
      <c r="H1161" s="459"/>
      <c r="I1161" s="460"/>
      <c r="J1161" s="95"/>
      <c r="K1161" s="1"/>
      <c r="L1161" s="50" t="str">
        <f t="array" ref="L1161">if($B1161="","",index(Setup!$C$52:$C$201,match($D1161,Setup!$B$52:$B$201,0),0))</f>
        <v/>
      </c>
      <c r="M1161" s="52" t="str">
        <f t="shared" si="2"/>
        <v/>
      </c>
      <c r="N1161" s="58">
        <f t="shared" si="3"/>
        <v>0</v>
      </c>
      <c r="O1161" s="64" t="str">
        <f t="shared" si="4"/>
        <v/>
      </c>
      <c r="P1161" s="64">
        <f t="shared" si="5"/>
        <v>0</v>
      </c>
      <c r="Q1161" s="64">
        <f t="shared" si="6"/>
        <v>0</v>
      </c>
      <c r="R1161" s="68">
        <f t="shared" si="7"/>
        <v>0</v>
      </c>
      <c r="S1161" s="68">
        <f t="shared" si="8"/>
        <v>0</v>
      </c>
      <c r="T1161" s="71" t="str">
        <f t="shared" si="9"/>
        <v/>
      </c>
      <c r="U1161" s="79" t="str">
        <f t="array" ref="U1161">IF($B1161="","",IF(INDEX('Your Portfolio Holdings'!$BW$7:$BW$156,match($D1161,'Your Portfolio Holdings'!$B$7:$B$156,0),0)&gt;0,PRODUCT(IF(($D$5:$D$2004=$D1161)*($C$5:$C$2004="Split")*($B$5:$B$2004&lt;=Dashboard!$C$2)*($B$5:$B$2004&gt;$B1161),$J$5:$J$2004,1)),1))</f>
        <v/>
      </c>
      <c r="V1161" s="79">
        <f t="shared" si="10"/>
        <v>0</v>
      </c>
      <c r="W1161" s="79" t="str">
        <f t="array" ref="W1161">IF($B1161="","",IF(INDEX('Your Portfolio Holdings'!$BW$7:$BW$156,match($D1161,'Your Portfolio Holdings'!$B$7:$B$156,0),0)&gt;0,PRODUCT(IF(($D$5:$D$2004=$D1161)*($C$5:$C$2004="Split")*($B$5:$B$2004&lt;=Dashboard!$C$54)*($B$5:$B$2004&gt;$B1161),$J$5:$J$2004,1)),1))</f>
        <v/>
      </c>
      <c r="X1161" s="79">
        <f t="shared" si="11"/>
        <v>0</v>
      </c>
      <c r="Y1161" s="79" t="str">
        <f t="array" ref="Y1161">IF($B1161="","",IF(INDEX('Your Portfolio Holdings'!$BW$7:$BW$156,match($D1161,'Your Portfolio Holdings'!$B$7:$B$156,0),0)&gt;0,PRODUCT(IF(($D$5:$D$2004=$D1161)*($C$5:$C$2004="Split")*($B$5:$B$2004&lt;=Dashboard!$C$55)*($B$5:$B$2004&gt;$B1161),$J$5:$J$2004,1)),1))</f>
        <v/>
      </c>
      <c r="Z1161" s="79">
        <f t="shared" si="12"/>
        <v>0</v>
      </c>
      <c r="AA1161" s="79" t="str">
        <f>IF($B1160="","",IF(AND($B1161&gt;Dashboard!$C$54,$B1161&lt;=Dashboard!$C$55,OR($C1161="Buy",$C1161="Sell",$C1161="Dividend",$C1161="Return of capital")),MAX(AA$5:AA1160)+1,0))</f>
        <v/>
      </c>
      <c r="AB1161" s="79" t="str">
        <f>if($B1161="","",if($L1161=Dashboard!$C$3,"n/a","Currency:"&amp;$L1161&amp;Dashboard!$C$3))</f>
        <v/>
      </c>
      <c r="AC1161" s="88" t="str">
        <f t="shared" si="13"/>
        <v/>
      </c>
      <c r="AD1161" s="89">
        <f t="shared" si="14"/>
        <v>0</v>
      </c>
      <c r="AE1161" s="90">
        <f t="shared" si="15"/>
        <v>0</v>
      </c>
    </row>
    <row r="1162">
      <c r="A1162" s="1"/>
      <c r="B1162" s="456"/>
      <c r="C1162" s="457"/>
      <c r="D1162" s="457"/>
      <c r="E1162" s="457"/>
      <c r="F1162" s="458"/>
      <c r="G1162" s="44">
        <f t="shared" si="1"/>
        <v>0</v>
      </c>
      <c r="H1162" s="459"/>
      <c r="I1162" s="460"/>
      <c r="J1162" s="95"/>
      <c r="K1162" s="1"/>
      <c r="L1162" s="50" t="str">
        <f t="array" ref="L1162">if($B1162="","",index(Setup!$C$52:$C$201,match($D1162,Setup!$B$52:$B$201,0),0))</f>
        <v/>
      </c>
      <c r="M1162" s="52" t="str">
        <f t="shared" si="2"/>
        <v/>
      </c>
      <c r="N1162" s="58">
        <f t="shared" si="3"/>
        <v>0</v>
      </c>
      <c r="O1162" s="64" t="str">
        <f t="shared" si="4"/>
        <v/>
      </c>
      <c r="P1162" s="64">
        <f t="shared" si="5"/>
        <v>0</v>
      </c>
      <c r="Q1162" s="64">
        <f t="shared" si="6"/>
        <v>0</v>
      </c>
      <c r="R1162" s="68">
        <f t="shared" si="7"/>
        <v>0</v>
      </c>
      <c r="S1162" s="68">
        <f t="shared" si="8"/>
        <v>0</v>
      </c>
      <c r="T1162" s="71" t="str">
        <f t="shared" si="9"/>
        <v/>
      </c>
      <c r="U1162" s="79" t="str">
        <f t="array" ref="U1162">IF($B1162="","",IF(INDEX('Your Portfolio Holdings'!$BW$7:$BW$156,match($D1162,'Your Portfolio Holdings'!$B$7:$B$156,0),0)&gt;0,PRODUCT(IF(($D$5:$D$2004=$D1162)*($C$5:$C$2004="Split")*($B$5:$B$2004&lt;=Dashboard!$C$2)*($B$5:$B$2004&gt;$B1162),$J$5:$J$2004,1)),1))</f>
        <v/>
      </c>
      <c r="V1162" s="79">
        <f t="shared" si="10"/>
        <v>0</v>
      </c>
      <c r="W1162" s="79" t="str">
        <f t="array" ref="W1162">IF($B1162="","",IF(INDEX('Your Portfolio Holdings'!$BW$7:$BW$156,match($D1162,'Your Portfolio Holdings'!$B$7:$B$156,0),0)&gt;0,PRODUCT(IF(($D$5:$D$2004=$D1162)*($C$5:$C$2004="Split")*($B$5:$B$2004&lt;=Dashboard!$C$54)*($B$5:$B$2004&gt;$B1162),$J$5:$J$2004,1)),1))</f>
        <v/>
      </c>
      <c r="X1162" s="79">
        <f t="shared" si="11"/>
        <v>0</v>
      </c>
      <c r="Y1162" s="79" t="str">
        <f t="array" ref="Y1162">IF($B1162="","",IF(INDEX('Your Portfolio Holdings'!$BW$7:$BW$156,match($D1162,'Your Portfolio Holdings'!$B$7:$B$156,0),0)&gt;0,PRODUCT(IF(($D$5:$D$2004=$D1162)*($C$5:$C$2004="Split")*($B$5:$B$2004&lt;=Dashboard!$C$55)*($B$5:$B$2004&gt;$B1162),$J$5:$J$2004,1)),1))</f>
        <v/>
      </c>
      <c r="Z1162" s="79">
        <f t="shared" si="12"/>
        <v>0</v>
      </c>
      <c r="AA1162" s="79" t="str">
        <f>IF($B1161="","",IF(AND($B1162&gt;Dashboard!$C$54,$B1162&lt;=Dashboard!$C$55,OR($C1162="Buy",$C1162="Sell",$C1162="Dividend",$C1162="Return of capital")),MAX(AA$5:AA1161)+1,0))</f>
        <v/>
      </c>
      <c r="AB1162" s="79" t="str">
        <f>if($B1162="","",if($L1162=Dashboard!$C$3,"n/a","Currency:"&amp;$L1162&amp;Dashboard!$C$3))</f>
        <v/>
      </c>
      <c r="AC1162" s="88" t="str">
        <f t="shared" si="13"/>
        <v/>
      </c>
      <c r="AD1162" s="89">
        <f t="shared" si="14"/>
        <v>0</v>
      </c>
      <c r="AE1162" s="90">
        <f t="shared" si="15"/>
        <v>0</v>
      </c>
    </row>
    <row r="1163">
      <c r="A1163" s="1"/>
      <c r="B1163" s="456"/>
      <c r="C1163" s="457"/>
      <c r="D1163" s="457"/>
      <c r="E1163" s="457"/>
      <c r="F1163" s="458"/>
      <c r="G1163" s="44">
        <f t="shared" si="1"/>
        <v>0</v>
      </c>
      <c r="H1163" s="459"/>
      <c r="I1163" s="460"/>
      <c r="J1163" s="95"/>
      <c r="K1163" s="1"/>
      <c r="L1163" s="50" t="str">
        <f t="array" ref="L1163">if($B1163="","",index(Setup!$C$52:$C$201,match($D1163,Setup!$B$52:$B$201,0),0))</f>
        <v/>
      </c>
      <c r="M1163" s="52" t="str">
        <f t="shared" si="2"/>
        <v/>
      </c>
      <c r="N1163" s="58">
        <f t="shared" si="3"/>
        <v>0</v>
      </c>
      <c r="O1163" s="64" t="str">
        <f t="shared" si="4"/>
        <v/>
      </c>
      <c r="P1163" s="64">
        <f t="shared" si="5"/>
        <v>0</v>
      </c>
      <c r="Q1163" s="64">
        <f t="shared" si="6"/>
        <v>0</v>
      </c>
      <c r="R1163" s="68">
        <f t="shared" si="7"/>
        <v>0</v>
      </c>
      <c r="S1163" s="68">
        <f t="shared" si="8"/>
        <v>0</v>
      </c>
      <c r="T1163" s="71" t="str">
        <f t="shared" si="9"/>
        <v/>
      </c>
      <c r="U1163" s="79" t="str">
        <f t="array" ref="U1163">IF($B1163="","",IF(INDEX('Your Portfolio Holdings'!$BW$7:$BW$156,match($D1163,'Your Portfolio Holdings'!$B$7:$B$156,0),0)&gt;0,PRODUCT(IF(($D$5:$D$2004=$D1163)*($C$5:$C$2004="Split")*($B$5:$B$2004&lt;=Dashboard!$C$2)*($B$5:$B$2004&gt;$B1163),$J$5:$J$2004,1)),1))</f>
        <v/>
      </c>
      <c r="V1163" s="79">
        <f t="shared" si="10"/>
        <v>0</v>
      </c>
      <c r="W1163" s="79" t="str">
        <f t="array" ref="W1163">IF($B1163="","",IF(INDEX('Your Portfolio Holdings'!$BW$7:$BW$156,match($D1163,'Your Portfolio Holdings'!$B$7:$B$156,0),0)&gt;0,PRODUCT(IF(($D$5:$D$2004=$D1163)*($C$5:$C$2004="Split")*($B$5:$B$2004&lt;=Dashboard!$C$54)*($B$5:$B$2004&gt;$B1163),$J$5:$J$2004,1)),1))</f>
        <v/>
      </c>
      <c r="X1163" s="79">
        <f t="shared" si="11"/>
        <v>0</v>
      </c>
      <c r="Y1163" s="79" t="str">
        <f t="array" ref="Y1163">IF($B1163="","",IF(INDEX('Your Portfolio Holdings'!$BW$7:$BW$156,match($D1163,'Your Portfolio Holdings'!$B$7:$B$156,0),0)&gt;0,PRODUCT(IF(($D$5:$D$2004=$D1163)*($C$5:$C$2004="Split")*($B$5:$B$2004&lt;=Dashboard!$C$55)*($B$5:$B$2004&gt;$B1163),$J$5:$J$2004,1)),1))</f>
        <v/>
      </c>
      <c r="Z1163" s="79">
        <f t="shared" si="12"/>
        <v>0</v>
      </c>
      <c r="AA1163" s="79" t="str">
        <f>IF($B1162="","",IF(AND($B1163&gt;Dashboard!$C$54,$B1163&lt;=Dashboard!$C$55,OR($C1163="Buy",$C1163="Sell",$C1163="Dividend",$C1163="Return of capital")),MAX(AA$5:AA1162)+1,0))</f>
        <v/>
      </c>
      <c r="AB1163" s="79" t="str">
        <f>if($B1163="","",if($L1163=Dashboard!$C$3,"n/a","Currency:"&amp;$L1163&amp;Dashboard!$C$3))</f>
        <v/>
      </c>
      <c r="AC1163" s="88" t="str">
        <f t="shared" si="13"/>
        <v/>
      </c>
      <c r="AD1163" s="89">
        <f t="shared" si="14"/>
        <v>0</v>
      </c>
      <c r="AE1163" s="90">
        <f t="shared" si="15"/>
        <v>0</v>
      </c>
    </row>
    <row r="1164">
      <c r="A1164" s="1"/>
      <c r="B1164" s="456"/>
      <c r="C1164" s="457"/>
      <c r="D1164" s="457"/>
      <c r="E1164" s="457"/>
      <c r="F1164" s="458"/>
      <c r="G1164" s="44">
        <f t="shared" si="1"/>
        <v>0</v>
      </c>
      <c r="H1164" s="459"/>
      <c r="I1164" s="460"/>
      <c r="J1164" s="95"/>
      <c r="K1164" s="1"/>
      <c r="L1164" s="50" t="str">
        <f t="array" ref="L1164">if($B1164="","",index(Setup!$C$52:$C$201,match($D1164,Setup!$B$52:$B$201,0),0))</f>
        <v/>
      </c>
      <c r="M1164" s="52" t="str">
        <f t="shared" si="2"/>
        <v/>
      </c>
      <c r="N1164" s="58">
        <f t="shared" si="3"/>
        <v>0</v>
      </c>
      <c r="O1164" s="64" t="str">
        <f t="shared" si="4"/>
        <v/>
      </c>
      <c r="P1164" s="64">
        <f t="shared" si="5"/>
        <v>0</v>
      </c>
      <c r="Q1164" s="64">
        <f t="shared" si="6"/>
        <v>0</v>
      </c>
      <c r="R1164" s="68">
        <f t="shared" si="7"/>
        <v>0</v>
      </c>
      <c r="S1164" s="68">
        <f t="shared" si="8"/>
        <v>0</v>
      </c>
      <c r="T1164" s="71" t="str">
        <f t="shared" si="9"/>
        <v/>
      </c>
      <c r="U1164" s="79" t="str">
        <f t="array" ref="U1164">IF($B1164="","",IF(INDEX('Your Portfolio Holdings'!$BW$7:$BW$156,match($D1164,'Your Portfolio Holdings'!$B$7:$B$156,0),0)&gt;0,PRODUCT(IF(($D$5:$D$2004=$D1164)*($C$5:$C$2004="Split")*($B$5:$B$2004&lt;=Dashboard!$C$2)*($B$5:$B$2004&gt;$B1164),$J$5:$J$2004,1)),1))</f>
        <v/>
      </c>
      <c r="V1164" s="79">
        <f t="shared" si="10"/>
        <v>0</v>
      </c>
      <c r="W1164" s="79" t="str">
        <f t="array" ref="W1164">IF($B1164="","",IF(INDEX('Your Portfolio Holdings'!$BW$7:$BW$156,match($D1164,'Your Portfolio Holdings'!$B$7:$B$156,0),0)&gt;0,PRODUCT(IF(($D$5:$D$2004=$D1164)*($C$5:$C$2004="Split")*($B$5:$B$2004&lt;=Dashboard!$C$54)*($B$5:$B$2004&gt;$B1164),$J$5:$J$2004,1)),1))</f>
        <v/>
      </c>
      <c r="X1164" s="79">
        <f t="shared" si="11"/>
        <v>0</v>
      </c>
      <c r="Y1164" s="79" t="str">
        <f t="array" ref="Y1164">IF($B1164="","",IF(INDEX('Your Portfolio Holdings'!$BW$7:$BW$156,match($D1164,'Your Portfolio Holdings'!$B$7:$B$156,0),0)&gt;0,PRODUCT(IF(($D$5:$D$2004=$D1164)*($C$5:$C$2004="Split")*($B$5:$B$2004&lt;=Dashboard!$C$55)*($B$5:$B$2004&gt;$B1164),$J$5:$J$2004,1)),1))</f>
        <v/>
      </c>
      <c r="Z1164" s="79">
        <f t="shared" si="12"/>
        <v>0</v>
      </c>
      <c r="AA1164" s="79" t="str">
        <f>IF($B1163="","",IF(AND($B1164&gt;Dashboard!$C$54,$B1164&lt;=Dashboard!$C$55,OR($C1164="Buy",$C1164="Sell",$C1164="Dividend",$C1164="Return of capital")),MAX(AA$5:AA1163)+1,0))</f>
        <v/>
      </c>
      <c r="AB1164" s="79" t="str">
        <f>if($B1164="","",if($L1164=Dashboard!$C$3,"n/a","Currency:"&amp;$L1164&amp;Dashboard!$C$3))</f>
        <v/>
      </c>
      <c r="AC1164" s="88" t="str">
        <f t="shared" si="13"/>
        <v/>
      </c>
      <c r="AD1164" s="89">
        <f t="shared" si="14"/>
        <v>0</v>
      </c>
      <c r="AE1164" s="90">
        <f t="shared" si="15"/>
        <v>0</v>
      </c>
    </row>
    <row r="1165">
      <c r="A1165" s="1"/>
      <c r="B1165" s="456"/>
      <c r="C1165" s="457"/>
      <c r="D1165" s="457"/>
      <c r="E1165" s="457"/>
      <c r="F1165" s="458"/>
      <c r="G1165" s="44">
        <f t="shared" si="1"/>
        <v>0</v>
      </c>
      <c r="H1165" s="459"/>
      <c r="I1165" s="460"/>
      <c r="J1165" s="95"/>
      <c r="K1165" s="1"/>
      <c r="L1165" s="50" t="str">
        <f t="array" ref="L1165">if($B1165="","",index(Setup!$C$52:$C$201,match($D1165,Setup!$B$52:$B$201,0),0))</f>
        <v/>
      </c>
      <c r="M1165" s="52" t="str">
        <f t="shared" si="2"/>
        <v/>
      </c>
      <c r="N1165" s="58">
        <f t="shared" si="3"/>
        <v>0</v>
      </c>
      <c r="O1165" s="64" t="str">
        <f t="shared" si="4"/>
        <v/>
      </c>
      <c r="P1165" s="64">
        <f t="shared" si="5"/>
        <v>0</v>
      </c>
      <c r="Q1165" s="64">
        <f t="shared" si="6"/>
        <v>0</v>
      </c>
      <c r="R1165" s="68">
        <f t="shared" si="7"/>
        <v>0</v>
      </c>
      <c r="S1165" s="68">
        <f t="shared" si="8"/>
        <v>0</v>
      </c>
      <c r="T1165" s="71" t="str">
        <f t="shared" si="9"/>
        <v/>
      </c>
      <c r="U1165" s="79" t="str">
        <f t="array" ref="U1165">IF($B1165="","",IF(INDEX('Your Portfolio Holdings'!$BW$7:$BW$156,match($D1165,'Your Portfolio Holdings'!$B$7:$B$156,0),0)&gt;0,PRODUCT(IF(($D$5:$D$2004=$D1165)*($C$5:$C$2004="Split")*($B$5:$B$2004&lt;=Dashboard!$C$2)*($B$5:$B$2004&gt;$B1165),$J$5:$J$2004,1)),1))</f>
        <v/>
      </c>
      <c r="V1165" s="79">
        <f t="shared" si="10"/>
        <v>0</v>
      </c>
      <c r="W1165" s="79" t="str">
        <f t="array" ref="W1165">IF($B1165="","",IF(INDEX('Your Portfolio Holdings'!$BW$7:$BW$156,match($D1165,'Your Portfolio Holdings'!$B$7:$B$156,0),0)&gt;0,PRODUCT(IF(($D$5:$D$2004=$D1165)*($C$5:$C$2004="Split")*($B$5:$B$2004&lt;=Dashboard!$C$54)*($B$5:$B$2004&gt;$B1165),$J$5:$J$2004,1)),1))</f>
        <v/>
      </c>
      <c r="X1165" s="79">
        <f t="shared" si="11"/>
        <v>0</v>
      </c>
      <c r="Y1165" s="79" t="str">
        <f t="array" ref="Y1165">IF($B1165="","",IF(INDEX('Your Portfolio Holdings'!$BW$7:$BW$156,match($D1165,'Your Portfolio Holdings'!$B$7:$B$156,0),0)&gt;0,PRODUCT(IF(($D$5:$D$2004=$D1165)*($C$5:$C$2004="Split")*($B$5:$B$2004&lt;=Dashboard!$C$55)*($B$5:$B$2004&gt;$B1165),$J$5:$J$2004,1)),1))</f>
        <v/>
      </c>
      <c r="Z1165" s="79">
        <f t="shared" si="12"/>
        <v>0</v>
      </c>
      <c r="AA1165" s="79" t="str">
        <f>IF($B1164="","",IF(AND($B1165&gt;Dashboard!$C$54,$B1165&lt;=Dashboard!$C$55,OR($C1165="Buy",$C1165="Sell",$C1165="Dividend",$C1165="Return of capital")),MAX(AA$5:AA1164)+1,0))</f>
        <v/>
      </c>
      <c r="AB1165" s="79" t="str">
        <f>if($B1165="","",if($L1165=Dashboard!$C$3,"n/a","Currency:"&amp;$L1165&amp;Dashboard!$C$3))</f>
        <v/>
      </c>
      <c r="AC1165" s="88" t="str">
        <f t="shared" si="13"/>
        <v/>
      </c>
      <c r="AD1165" s="89">
        <f t="shared" si="14"/>
        <v>0</v>
      </c>
      <c r="AE1165" s="90">
        <f t="shared" si="15"/>
        <v>0</v>
      </c>
    </row>
    <row r="1166">
      <c r="A1166" s="1"/>
      <c r="B1166" s="456"/>
      <c r="C1166" s="457"/>
      <c r="D1166" s="457"/>
      <c r="E1166" s="457"/>
      <c r="F1166" s="458"/>
      <c r="G1166" s="44">
        <f t="shared" si="1"/>
        <v>0</v>
      </c>
      <c r="H1166" s="459"/>
      <c r="I1166" s="460"/>
      <c r="J1166" s="95"/>
      <c r="K1166" s="1"/>
      <c r="L1166" s="50" t="str">
        <f t="array" ref="L1166">if($B1166="","",index(Setup!$C$52:$C$201,match($D1166,Setup!$B$52:$B$201,0),0))</f>
        <v/>
      </c>
      <c r="M1166" s="52" t="str">
        <f t="shared" si="2"/>
        <v/>
      </c>
      <c r="N1166" s="58">
        <f t="shared" si="3"/>
        <v>0</v>
      </c>
      <c r="O1166" s="64" t="str">
        <f t="shared" si="4"/>
        <v/>
      </c>
      <c r="P1166" s="64">
        <f t="shared" si="5"/>
        <v>0</v>
      </c>
      <c r="Q1166" s="64">
        <f t="shared" si="6"/>
        <v>0</v>
      </c>
      <c r="R1166" s="68">
        <f t="shared" si="7"/>
        <v>0</v>
      </c>
      <c r="S1166" s="68">
        <f t="shared" si="8"/>
        <v>0</v>
      </c>
      <c r="T1166" s="71" t="str">
        <f t="shared" si="9"/>
        <v/>
      </c>
      <c r="U1166" s="79" t="str">
        <f t="array" ref="U1166">IF($B1166="","",IF(INDEX('Your Portfolio Holdings'!$BW$7:$BW$156,match($D1166,'Your Portfolio Holdings'!$B$7:$B$156,0),0)&gt;0,PRODUCT(IF(($D$5:$D$2004=$D1166)*($C$5:$C$2004="Split")*($B$5:$B$2004&lt;=Dashboard!$C$2)*($B$5:$B$2004&gt;$B1166),$J$5:$J$2004,1)),1))</f>
        <v/>
      </c>
      <c r="V1166" s="79">
        <f t="shared" si="10"/>
        <v>0</v>
      </c>
      <c r="W1166" s="79" t="str">
        <f t="array" ref="W1166">IF($B1166="","",IF(INDEX('Your Portfolio Holdings'!$BW$7:$BW$156,match($D1166,'Your Portfolio Holdings'!$B$7:$B$156,0),0)&gt;0,PRODUCT(IF(($D$5:$D$2004=$D1166)*($C$5:$C$2004="Split")*($B$5:$B$2004&lt;=Dashboard!$C$54)*($B$5:$B$2004&gt;$B1166),$J$5:$J$2004,1)),1))</f>
        <v/>
      </c>
      <c r="X1166" s="79">
        <f t="shared" si="11"/>
        <v>0</v>
      </c>
      <c r="Y1166" s="79" t="str">
        <f t="array" ref="Y1166">IF($B1166="","",IF(INDEX('Your Portfolio Holdings'!$BW$7:$BW$156,match($D1166,'Your Portfolio Holdings'!$B$7:$B$156,0),0)&gt;0,PRODUCT(IF(($D$5:$D$2004=$D1166)*($C$5:$C$2004="Split")*($B$5:$B$2004&lt;=Dashboard!$C$55)*($B$5:$B$2004&gt;$B1166),$J$5:$J$2004,1)),1))</f>
        <v/>
      </c>
      <c r="Z1166" s="79">
        <f t="shared" si="12"/>
        <v>0</v>
      </c>
      <c r="AA1166" s="79" t="str">
        <f>IF($B1165="","",IF(AND($B1166&gt;Dashboard!$C$54,$B1166&lt;=Dashboard!$C$55,OR($C1166="Buy",$C1166="Sell",$C1166="Dividend",$C1166="Return of capital")),MAX(AA$5:AA1165)+1,0))</f>
        <v/>
      </c>
      <c r="AB1166" s="79" t="str">
        <f>if($B1166="","",if($L1166=Dashboard!$C$3,"n/a","Currency:"&amp;$L1166&amp;Dashboard!$C$3))</f>
        <v/>
      </c>
      <c r="AC1166" s="88" t="str">
        <f t="shared" si="13"/>
        <v/>
      </c>
      <c r="AD1166" s="89">
        <f t="shared" si="14"/>
        <v>0</v>
      </c>
      <c r="AE1166" s="90">
        <f t="shared" si="15"/>
        <v>0</v>
      </c>
    </row>
    <row r="1167">
      <c r="A1167" s="1"/>
      <c r="B1167" s="456"/>
      <c r="C1167" s="457"/>
      <c r="D1167" s="457"/>
      <c r="E1167" s="457"/>
      <c r="F1167" s="458"/>
      <c r="G1167" s="44">
        <f t="shared" si="1"/>
        <v>0</v>
      </c>
      <c r="H1167" s="459"/>
      <c r="I1167" s="460"/>
      <c r="J1167" s="95"/>
      <c r="K1167" s="1"/>
      <c r="L1167" s="50" t="str">
        <f t="array" ref="L1167">if($B1167="","",index(Setup!$C$52:$C$201,match($D1167,Setup!$B$52:$B$201,0),0))</f>
        <v/>
      </c>
      <c r="M1167" s="52" t="str">
        <f t="shared" si="2"/>
        <v/>
      </c>
      <c r="N1167" s="58">
        <f t="shared" si="3"/>
        <v>0</v>
      </c>
      <c r="O1167" s="64" t="str">
        <f t="shared" si="4"/>
        <v/>
      </c>
      <c r="P1167" s="64">
        <f t="shared" si="5"/>
        <v>0</v>
      </c>
      <c r="Q1167" s="64">
        <f t="shared" si="6"/>
        <v>0</v>
      </c>
      <c r="R1167" s="68">
        <f t="shared" si="7"/>
        <v>0</v>
      </c>
      <c r="S1167" s="68">
        <f t="shared" si="8"/>
        <v>0</v>
      </c>
      <c r="T1167" s="71" t="str">
        <f t="shared" si="9"/>
        <v/>
      </c>
      <c r="U1167" s="79" t="str">
        <f t="array" ref="U1167">IF($B1167="","",IF(INDEX('Your Portfolio Holdings'!$BW$7:$BW$156,match($D1167,'Your Portfolio Holdings'!$B$7:$B$156,0),0)&gt;0,PRODUCT(IF(($D$5:$D$2004=$D1167)*($C$5:$C$2004="Split")*($B$5:$B$2004&lt;=Dashboard!$C$2)*($B$5:$B$2004&gt;$B1167),$J$5:$J$2004,1)),1))</f>
        <v/>
      </c>
      <c r="V1167" s="79">
        <f t="shared" si="10"/>
        <v>0</v>
      </c>
      <c r="W1167" s="79" t="str">
        <f t="array" ref="W1167">IF($B1167="","",IF(INDEX('Your Portfolio Holdings'!$BW$7:$BW$156,match($D1167,'Your Portfolio Holdings'!$B$7:$B$156,0),0)&gt;0,PRODUCT(IF(($D$5:$D$2004=$D1167)*($C$5:$C$2004="Split")*($B$5:$B$2004&lt;=Dashboard!$C$54)*($B$5:$B$2004&gt;$B1167),$J$5:$J$2004,1)),1))</f>
        <v/>
      </c>
      <c r="X1167" s="79">
        <f t="shared" si="11"/>
        <v>0</v>
      </c>
      <c r="Y1167" s="79" t="str">
        <f t="array" ref="Y1167">IF($B1167="","",IF(INDEX('Your Portfolio Holdings'!$BW$7:$BW$156,match($D1167,'Your Portfolio Holdings'!$B$7:$B$156,0),0)&gt;0,PRODUCT(IF(($D$5:$D$2004=$D1167)*($C$5:$C$2004="Split")*($B$5:$B$2004&lt;=Dashboard!$C$55)*($B$5:$B$2004&gt;$B1167),$J$5:$J$2004,1)),1))</f>
        <v/>
      </c>
      <c r="Z1167" s="79">
        <f t="shared" si="12"/>
        <v>0</v>
      </c>
      <c r="AA1167" s="79" t="str">
        <f>IF($B1166="","",IF(AND($B1167&gt;Dashboard!$C$54,$B1167&lt;=Dashboard!$C$55,OR($C1167="Buy",$C1167="Sell",$C1167="Dividend",$C1167="Return of capital")),MAX(AA$5:AA1166)+1,0))</f>
        <v/>
      </c>
      <c r="AB1167" s="79" t="str">
        <f>if($B1167="","",if($L1167=Dashboard!$C$3,"n/a","Currency:"&amp;$L1167&amp;Dashboard!$C$3))</f>
        <v/>
      </c>
      <c r="AC1167" s="88" t="str">
        <f t="shared" si="13"/>
        <v/>
      </c>
      <c r="AD1167" s="89">
        <f t="shared" si="14"/>
        <v>0</v>
      </c>
      <c r="AE1167" s="90">
        <f t="shared" si="15"/>
        <v>0</v>
      </c>
    </row>
    <row r="1168">
      <c r="A1168" s="1"/>
      <c r="B1168" s="456"/>
      <c r="C1168" s="457"/>
      <c r="D1168" s="457"/>
      <c r="E1168" s="457"/>
      <c r="F1168" s="458"/>
      <c r="G1168" s="44">
        <f t="shared" si="1"/>
        <v>0</v>
      </c>
      <c r="H1168" s="459"/>
      <c r="I1168" s="460"/>
      <c r="J1168" s="95"/>
      <c r="K1168" s="1"/>
      <c r="L1168" s="50" t="str">
        <f t="array" ref="L1168">if($B1168="","",index(Setup!$C$52:$C$201,match($D1168,Setup!$B$52:$B$201,0),0))</f>
        <v/>
      </c>
      <c r="M1168" s="52" t="str">
        <f t="shared" si="2"/>
        <v/>
      </c>
      <c r="N1168" s="58">
        <f t="shared" si="3"/>
        <v>0</v>
      </c>
      <c r="O1168" s="64" t="str">
        <f t="shared" si="4"/>
        <v/>
      </c>
      <c r="P1168" s="64">
        <f t="shared" si="5"/>
        <v>0</v>
      </c>
      <c r="Q1168" s="64">
        <f t="shared" si="6"/>
        <v>0</v>
      </c>
      <c r="R1168" s="68">
        <f t="shared" si="7"/>
        <v>0</v>
      </c>
      <c r="S1168" s="68">
        <f t="shared" si="8"/>
        <v>0</v>
      </c>
      <c r="T1168" s="71" t="str">
        <f t="shared" si="9"/>
        <v/>
      </c>
      <c r="U1168" s="79" t="str">
        <f t="array" ref="U1168">IF($B1168="","",IF(INDEX('Your Portfolio Holdings'!$BW$7:$BW$156,match($D1168,'Your Portfolio Holdings'!$B$7:$B$156,0),0)&gt;0,PRODUCT(IF(($D$5:$D$2004=$D1168)*($C$5:$C$2004="Split")*($B$5:$B$2004&lt;=Dashboard!$C$2)*($B$5:$B$2004&gt;$B1168),$J$5:$J$2004,1)),1))</f>
        <v/>
      </c>
      <c r="V1168" s="79">
        <f t="shared" si="10"/>
        <v>0</v>
      </c>
      <c r="W1168" s="79" t="str">
        <f t="array" ref="W1168">IF($B1168="","",IF(INDEX('Your Portfolio Holdings'!$BW$7:$BW$156,match($D1168,'Your Portfolio Holdings'!$B$7:$B$156,0),0)&gt;0,PRODUCT(IF(($D$5:$D$2004=$D1168)*($C$5:$C$2004="Split")*($B$5:$B$2004&lt;=Dashboard!$C$54)*($B$5:$B$2004&gt;$B1168),$J$5:$J$2004,1)),1))</f>
        <v/>
      </c>
      <c r="X1168" s="79">
        <f t="shared" si="11"/>
        <v>0</v>
      </c>
      <c r="Y1168" s="79" t="str">
        <f t="array" ref="Y1168">IF($B1168="","",IF(INDEX('Your Portfolio Holdings'!$BW$7:$BW$156,match($D1168,'Your Portfolio Holdings'!$B$7:$B$156,0),0)&gt;0,PRODUCT(IF(($D$5:$D$2004=$D1168)*($C$5:$C$2004="Split")*($B$5:$B$2004&lt;=Dashboard!$C$55)*($B$5:$B$2004&gt;$B1168),$J$5:$J$2004,1)),1))</f>
        <v/>
      </c>
      <c r="Z1168" s="79">
        <f t="shared" si="12"/>
        <v>0</v>
      </c>
      <c r="AA1168" s="79" t="str">
        <f>IF($B1167="","",IF(AND($B1168&gt;Dashboard!$C$54,$B1168&lt;=Dashboard!$C$55,OR($C1168="Buy",$C1168="Sell",$C1168="Dividend",$C1168="Return of capital")),MAX(AA$5:AA1167)+1,0))</f>
        <v/>
      </c>
      <c r="AB1168" s="79" t="str">
        <f>if($B1168="","",if($L1168=Dashboard!$C$3,"n/a","Currency:"&amp;$L1168&amp;Dashboard!$C$3))</f>
        <v/>
      </c>
      <c r="AC1168" s="88" t="str">
        <f t="shared" si="13"/>
        <v/>
      </c>
      <c r="AD1168" s="89">
        <f t="shared" si="14"/>
        <v>0</v>
      </c>
      <c r="AE1168" s="90">
        <f t="shared" si="15"/>
        <v>0</v>
      </c>
    </row>
    <row r="1169">
      <c r="A1169" s="1"/>
      <c r="B1169" s="456"/>
      <c r="C1169" s="457"/>
      <c r="D1169" s="457"/>
      <c r="E1169" s="457"/>
      <c r="F1169" s="458"/>
      <c r="G1169" s="44">
        <f t="shared" si="1"/>
        <v>0</v>
      </c>
      <c r="H1169" s="459"/>
      <c r="I1169" s="460"/>
      <c r="J1169" s="95"/>
      <c r="K1169" s="1"/>
      <c r="L1169" s="50" t="str">
        <f t="array" ref="L1169">if($B1169="","",index(Setup!$C$52:$C$201,match($D1169,Setup!$B$52:$B$201,0),0))</f>
        <v/>
      </c>
      <c r="M1169" s="52" t="str">
        <f t="shared" si="2"/>
        <v/>
      </c>
      <c r="N1169" s="58">
        <f t="shared" si="3"/>
        <v>0</v>
      </c>
      <c r="O1169" s="64" t="str">
        <f t="shared" si="4"/>
        <v/>
      </c>
      <c r="P1169" s="64">
        <f t="shared" si="5"/>
        <v>0</v>
      </c>
      <c r="Q1169" s="64">
        <f t="shared" si="6"/>
        <v>0</v>
      </c>
      <c r="R1169" s="68">
        <f t="shared" si="7"/>
        <v>0</v>
      </c>
      <c r="S1169" s="68">
        <f t="shared" si="8"/>
        <v>0</v>
      </c>
      <c r="T1169" s="71" t="str">
        <f t="shared" si="9"/>
        <v/>
      </c>
      <c r="U1169" s="79" t="str">
        <f t="array" ref="U1169">IF($B1169="","",IF(INDEX('Your Portfolio Holdings'!$BW$7:$BW$156,match($D1169,'Your Portfolio Holdings'!$B$7:$B$156,0),0)&gt;0,PRODUCT(IF(($D$5:$D$2004=$D1169)*($C$5:$C$2004="Split")*($B$5:$B$2004&lt;=Dashboard!$C$2)*($B$5:$B$2004&gt;$B1169),$J$5:$J$2004,1)),1))</f>
        <v/>
      </c>
      <c r="V1169" s="79">
        <f t="shared" si="10"/>
        <v>0</v>
      </c>
      <c r="W1169" s="79" t="str">
        <f t="array" ref="W1169">IF($B1169="","",IF(INDEX('Your Portfolio Holdings'!$BW$7:$BW$156,match($D1169,'Your Portfolio Holdings'!$B$7:$B$156,0),0)&gt;0,PRODUCT(IF(($D$5:$D$2004=$D1169)*($C$5:$C$2004="Split")*($B$5:$B$2004&lt;=Dashboard!$C$54)*($B$5:$B$2004&gt;$B1169),$J$5:$J$2004,1)),1))</f>
        <v/>
      </c>
      <c r="X1169" s="79">
        <f t="shared" si="11"/>
        <v>0</v>
      </c>
      <c r="Y1169" s="79" t="str">
        <f t="array" ref="Y1169">IF($B1169="","",IF(INDEX('Your Portfolio Holdings'!$BW$7:$BW$156,match($D1169,'Your Portfolio Holdings'!$B$7:$B$156,0),0)&gt;0,PRODUCT(IF(($D$5:$D$2004=$D1169)*($C$5:$C$2004="Split")*($B$5:$B$2004&lt;=Dashboard!$C$55)*($B$5:$B$2004&gt;$B1169),$J$5:$J$2004,1)),1))</f>
        <v/>
      </c>
      <c r="Z1169" s="79">
        <f t="shared" si="12"/>
        <v>0</v>
      </c>
      <c r="AA1169" s="79" t="str">
        <f>IF($B1168="","",IF(AND($B1169&gt;Dashboard!$C$54,$B1169&lt;=Dashboard!$C$55,OR($C1169="Buy",$C1169="Sell",$C1169="Dividend",$C1169="Return of capital")),MAX(AA$5:AA1168)+1,0))</f>
        <v/>
      </c>
      <c r="AB1169" s="79" t="str">
        <f>if($B1169="","",if($L1169=Dashboard!$C$3,"n/a","Currency:"&amp;$L1169&amp;Dashboard!$C$3))</f>
        <v/>
      </c>
      <c r="AC1169" s="88" t="str">
        <f t="shared" si="13"/>
        <v/>
      </c>
      <c r="AD1169" s="89">
        <f t="shared" si="14"/>
        <v>0</v>
      </c>
      <c r="AE1169" s="90">
        <f t="shared" si="15"/>
        <v>0</v>
      </c>
    </row>
    <row r="1170">
      <c r="A1170" s="1"/>
      <c r="B1170" s="456"/>
      <c r="C1170" s="457"/>
      <c r="D1170" s="457"/>
      <c r="E1170" s="457"/>
      <c r="F1170" s="458"/>
      <c r="G1170" s="44">
        <f t="shared" si="1"/>
        <v>0</v>
      </c>
      <c r="H1170" s="459"/>
      <c r="I1170" s="460"/>
      <c r="J1170" s="95"/>
      <c r="K1170" s="1"/>
      <c r="L1170" s="50" t="str">
        <f t="array" ref="L1170">if($B1170="","",index(Setup!$C$52:$C$201,match($D1170,Setup!$B$52:$B$201,0),0))</f>
        <v/>
      </c>
      <c r="M1170" s="52" t="str">
        <f t="shared" si="2"/>
        <v/>
      </c>
      <c r="N1170" s="58">
        <f t="shared" si="3"/>
        <v>0</v>
      </c>
      <c r="O1170" s="64" t="str">
        <f t="shared" si="4"/>
        <v/>
      </c>
      <c r="P1170" s="64">
        <f t="shared" si="5"/>
        <v>0</v>
      </c>
      <c r="Q1170" s="64">
        <f t="shared" si="6"/>
        <v>0</v>
      </c>
      <c r="R1170" s="68">
        <f t="shared" si="7"/>
        <v>0</v>
      </c>
      <c r="S1170" s="68">
        <f t="shared" si="8"/>
        <v>0</v>
      </c>
      <c r="T1170" s="71" t="str">
        <f t="shared" si="9"/>
        <v/>
      </c>
      <c r="U1170" s="79" t="str">
        <f t="array" ref="U1170">IF($B1170="","",IF(INDEX('Your Portfolio Holdings'!$BW$7:$BW$156,match($D1170,'Your Portfolio Holdings'!$B$7:$B$156,0),0)&gt;0,PRODUCT(IF(($D$5:$D$2004=$D1170)*($C$5:$C$2004="Split")*($B$5:$B$2004&lt;=Dashboard!$C$2)*($B$5:$B$2004&gt;$B1170),$J$5:$J$2004,1)),1))</f>
        <v/>
      </c>
      <c r="V1170" s="79">
        <f t="shared" si="10"/>
        <v>0</v>
      </c>
      <c r="W1170" s="79" t="str">
        <f t="array" ref="W1170">IF($B1170="","",IF(INDEX('Your Portfolio Holdings'!$BW$7:$BW$156,match($D1170,'Your Portfolio Holdings'!$B$7:$B$156,0),0)&gt;0,PRODUCT(IF(($D$5:$D$2004=$D1170)*($C$5:$C$2004="Split")*($B$5:$B$2004&lt;=Dashboard!$C$54)*($B$5:$B$2004&gt;$B1170),$J$5:$J$2004,1)),1))</f>
        <v/>
      </c>
      <c r="X1170" s="79">
        <f t="shared" si="11"/>
        <v>0</v>
      </c>
      <c r="Y1170" s="79" t="str">
        <f t="array" ref="Y1170">IF($B1170="","",IF(INDEX('Your Portfolio Holdings'!$BW$7:$BW$156,match($D1170,'Your Portfolio Holdings'!$B$7:$B$156,0),0)&gt;0,PRODUCT(IF(($D$5:$D$2004=$D1170)*($C$5:$C$2004="Split")*($B$5:$B$2004&lt;=Dashboard!$C$55)*($B$5:$B$2004&gt;$B1170),$J$5:$J$2004,1)),1))</f>
        <v/>
      </c>
      <c r="Z1170" s="79">
        <f t="shared" si="12"/>
        <v>0</v>
      </c>
      <c r="AA1170" s="79" t="str">
        <f>IF($B1169="","",IF(AND($B1170&gt;Dashboard!$C$54,$B1170&lt;=Dashboard!$C$55,OR($C1170="Buy",$C1170="Sell",$C1170="Dividend",$C1170="Return of capital")),MAX(AA$5:AA1169)+1,0))</f>
        <v/>
      </c>
      <c r="AB1170" s="79" t="str">
        <f>if($B1170="","",if($L1170=Dashboard!$C$3,"n/a","Currency:"&amp;$L1170&amp;Dashboard!$C$3))</f>
        <v/>
      </c>
      <c r="AC1170" s="88" t="str">
        <f t="shared" si="13"/>
        <v/>
      </c>
      <c r="AD1170" s="89">
        <f t="shared" si="14"/>
        <v>0</v>
      </c>
      <c r="AE1170" s="90">
        <f t="shared" si="15"/>
        <v>0</v>
      </c>
    </row>
    <row r="1171">
      <c r="A1171" s="1"/>
      <c r="B1171" s="456"/>
      <c r="C1171" s="457"/>
      <c r="D1171" s="457"/>
      <c r="E1171" s="457"/>
      <c r="F1171" s="458"/>
      <c r="G1171" s="44">
        <f t="shared" si="1"/>
        <v>0</v>
      </c>
      <c r="H1171" s="459"/>
      <c r="I1171" s="460"/>
      <c r="J1171" s="95"/>
      <c r="K1171" s="1"/>
      <c r="L1171" s="50" t="str">
        <f t="array" ref="L1171">if($B1171="","",index(Setup!$C$52:$C$201,match($D1171,Setup!$B$52:$B$201,0),0))</f>
        <v/>
      </c>
      <c r="M1171" s="52" t="str">
        <f t="shared" si="2"/>
        <v/>
      </c>
      <c r="N1171" s="58">
        <f t="shared" si="3"/>
        <v>0</v>
      </c>
      <c r="O1171" s="64" t="str">
        <f t="shared" si="4"/>
        <v/>
      </c>
      <c r="P1171" s="64">
        <f t="shared" si="5"/>
        <v>0</v>
      </c>
      <c r="Q1171" s="64">
        <f t="shared" si="6"/>
        <v>0</v>
      </c>
      <c r="R1171" s="68">
        <f t="shared" si="7"/>
        <v>0</v>
      </c>
      <c r="S1171" s="68">
        <f t="shared" si="8"/>
        <v>0</v>
      </c>
      <c r="T1171" s="71" t="str">
        <f t="shared" si="9"/>
        <v/>
      </c>
      <c r="U1171" s="79" t="str">
        <f t="array" ref="U1171">IF($B1171="","",IF(INDEX('Your Portfolio Holdings'!$BW$7:$BW$156,match($D1171,'Your Portfolio Holdings'!$B$7:$B$156,0),0)&gt;0,PRODUCT(IF(($D$5:$D$2004=$D1171)*($C$5:$C$2004="Split")*($B$5:$B$2004&lt;=Dashboard!$C$2)*($B$5:$B$2004&gt;$B1171),$J$5:$J$2004,1)),1))</f>
        <v/>
      </c>
      <c r="V1171" s="79">
        <f t="shared" si="10"/>
        <v>0</v>
      </c>
      <c r="W1171" s="79" t="str">
        <f t="array" ref="W1171">IF($B1171="","",IF(INDEX('Your Portfolio Holdings'!$BW$7:$BW$156,match($D1171,'Your Portfolio Holdings'!$B$7:$B$156,0),0)&gt;0,PRODUCT(IF(($D$5:$D$2004=$D1171)*($C$5:$C$2004="Split")*($B$5:$B$2004&lt;=Dashboard!$C$54)*($B$5:$B$2004&gt;$B1171),$J$5:$J$2004,1)),1))</f>
        <v/>
      </c>
      <c r="X1171" s="79">
        <f t="shared" si="11"/>
        <v>0</v>
      </c>
      <c r="Y1171" s="79" t="str">
        <f t="array" ref="Y1171">IF($B1171="","",IF(INDEX('Your Portfolio Holdings'!$BW$7:$BW$156,match($D1171,'Your Portfolio Holdings'!$B$7:$B$156,0),0)&gt;0,PRODUCT(IF(($D$5:$D$2004=$D1171)*($C$5:$C$2004="Split")*($B$5:$B$2004&lt;=Dashboard!$C$55)*($B$5:$B$2004&gt;$B1171),$J$5:$J$2004,1)),1))</f>
        <v/>
      </c>
      <c r="Z1171" s="79">
        <f t="shared" si="12"/>
        <v>0</v>
      </c>
      <c r="AA1171" s="79" t="str">
        <f>IF($B1170="","",IF(AND($B1171&gt;Dashboard!$C$54,$B1171&lt;=Dashboard!$C$55,OR($C1171="Buy",$C1171="Sell",$C1171="Dividend",$C1171="Return of capital")),MAX(AA$5:AA1170)+1,0))</f>
        <v/>
      </c>
      <c r="AB1171" s="79" t="str">
        <f>if($B1171="","",if($L1171=Dashboard!$C$3,"n/a","Currency:"&amp;$L1171&amp;Dashboard!$C$3))</f>
        <v/>
      </c>
      <c r="AC1171" s="88" t="str">
        <f t="shared" si="13"/>
        <v/>
      </c>
      <c r="AD1171" s="89">
        <f t="shared" si="14"/>
        <v>0</v>
      </c>
      <c r="AE1171" s="90">
        <f t="shared" si="15"/>
        <v>0</v>
      </c>
    </row>
    <row r="1172">
      <c r="A1172" s="1"/>
      <c r="B1172" s="456"/>
      <c r="C1172" s="457"/>
      <c r="D1172" s="457"/>
      <c r="E1172" s="457"/>
      <c r="F1172" s="458"/>
      <c r="G1172" s="44">
        <f t="shared" si="1"/>
        <v>0</v>
      </c>
      <c r="H1172" s="459"/>
      <c r="I1172" s="460"/>
      <c r="J1172" s="95"/>
      <c r="K1172" s="1"/>
      <c r="L1172" s="50" t="str">
        <f t="array" ref="L1172">if($B1172="","",index(Setup!$C$52:$C$201,match($D1172,Setup!$B$52:$B$201,0),0))</f>
        <v/>
      </c>
      <c r="M1172" s="52" t="str">
        <f t="shared" si="2"/>
        <v/>
      </c>
      <c r="N1172" s="58">
        <f t="shared" si="3"/>
        <v>0</v>
      </c>
      <c r="O1172" s="64" t="str">
        <f t="shared" si="4"/>
        <v/>
      </c>
      <c r="P1172" s="64">
        <f t="shared" si="5"/>
        <v>0</v>
      </c>
      <c r="Q1172" s="64">
        <f t="shared" si="6"/>
        <v>0</v>
      </c>
      <c r="R1172" s="68">
        <f t="shared" si="7"/>
        <v>0</v>
      </c>
      <c r="S1172" s="68">
        <f t="shared" si="8"/>
        <v>0</v>
      </c>
      <c r="T1172" s="71" t="str">
        <f t="shared" si="9"/>
        <v/>
      </c>
      <c r="U1172" s="79" t="str">
        <f t="array" ref="U1172">IF($B1172="","",IF(INDEX('Your Portfolio Holdings'!$BW$7:$BW$156,match($D1172,'Your Portfolio Holdings'!$B$7:$B$156,0),0)&gt;0,PRODUCT(IF(($D$5:$D$2004=$D1172)*($C$5:$C$2004="Split")*($B$5:$B$2004&lt;=Dashboard!$C$2)*($B$5:$B$2004&gt;$B1172),$J$5:$J$2004,1)),1))</f>
        <v/>
      </c>
      <c r="V1172" s="79">
        <f t="shared" si="10"/>
        <v>0</v>
      </c>
      <c r="W1172" s="79" t="str">
        <f t="array" ref="W1172">IF($B1172="","",IF(INDEX('Your Portfolio Holdings'!$BW$7:$BW$156,match($D1172,'Your Portfolio Holdings'!$B$7:$B$156,0),0)&gt;0,PRODUCT(IF(($D$5:$D$2004=$D1172)*($C$5:$C$2004="Split")*($B$5:$B$2004&lt;=Dashboard!$C$54)*($B$5:$B$2004&gt;$B1172),$J$5:$J$2004,1)),1))</f>
        <v/>
      </c>
      <c r="X1172" s="79">
        <f t="shared" si="11"/>
        <v>0</v>
      </c>
      <c r="Y1172" s="79" t="str">
        <f t="array" ref="Y1172">IF($B1172="","",IF(INDEX('Your Portfolio Holdings'!$BW$7:$BW$156,match($D1172,'Your Portfolio Holdings'!$B$7:$B$156,0),0)&gt;0,PRODUCT(IF(($D$5:$D$2004=$D1172)*($C$5:$C$2004="Split")*($B$5:$B$2004&lt;=Dashboard!$C$55)*($B$5:$B$2004&gt;$B1172),$J$5:$J$2004,1)),1))</f>
        <v/>
      </c>
      <c r="Z1172" s="79">
        <f t="shared" si="12"/>
        <v>0</v>
      </c>
      <c r="AA1172" s="79" t="str">
        <f>IF($B1171="","",IF(AND($B1172&gt;Dashboard!$C$54,$B1172&lt;=Dashboard!$C$55,OR($C1172="Buy",$C1172="Sell",$C1172="Dividend",$C1172="Return of capital")),MAX(AA$5:AA1171)+1,0))</f>
        <v/>
      </c>
      <c r="AB1172" s="79" t="str">
        <f>if($B1172="","",if($L1172=Dashboard!$C$3,"n/a","Currency:"&amp;$L1172&amp;Dashboard!$C$3))</f>
        <v/>
      </c>
      <c r="AC1172" s="88" t="str">
        <f t="shared" si="13"/>
        <v/>
      </c>
      <c r="AD1172" s="89">
        <f t="shared" si="14"/>
        <v>0</v>
      </c>
      <c r="AE1172" s="90">
        <f t="shared" si="15"/>
        <v>0</v>
      </c>
    </row>
    <row r="1173">
      <c r="A1173" s="1"/>
      <c r="B1173" s="456"/>
      <c r="C1173" s="457"/>
      <c r="D1173" s="457"/>
      <c r="E1173" s="457"/>
      <c r="F1173" s="458"/>
      <c r="G1173" s="44">
        <f t="shared" si="1"/>
        <v>0</v>
      </c>
      <c r="H1173" s="459"/>
      <c r="I1173" s="460"/>
      <c r="J1173" s="95"/>
      <c r="K1173" s="1"/>
      <c r="L1173" s="50" t="str">
        <f t="array" ref="L1173">if($B1173="","",index(Setup!$C$52:$C$201,match($D1173,Setup!$B$52:$B$201,0),0))</f>
        <v/>
      </c>
      <c r="M1173" s="52" t="str">
        <f t="shared" si="2"/>
        <v/>
      </c>
      <c r="N1173" s="58">
        <f t="shared" si="3"/>
        <v>0</v>
      </c>
      <c r="O1173" s="64" t="str">
        <f t="shared" si="4"/>
        <v/>
      </c>
      <c r="P1173" s="64">
        <f t="shared" si="5"/>
        <v>0</v>
      </c>
      <c r="Q1173" s="64">
        <f t="shared" si="6"/>
        <v>0</v>
      </c>
      <c r="R1173" s="68">
        <f t="shared" si="7"/>
        <v>0</v>
      </c>
      <c r="S1173" s="68">
        <f t="shared" si="8"/>
        <v>0</v>
      </c>
      <c r="T1173" s="71" t="str">
        <f t="shared" si="9"/>
        <v/>
      </c>
      <c r="U1173" s="79" t="str">
        <f t="array" ref="U1173">IF($B1173="","",IF(INDEX('Your Portfolio Holdings'!$BW$7:$BW$156,match($D1173,'Your Portfolio Holdings'!$B$7:$B$156,0),0)&gt;0,PRODUCT(IF(($D$5:$D$2004=$D1173)*($C$5:$C$2004="Split")*($B$5:$B$2004&lt;=Dashboard!$C$2)*($B$5:$B$2004&gt;$B1173),$J$5:$J$2004,1)),1))</f>
        <v/>
      </c>
      <c r="V1173" s="79">
        <f t="shared" si="10"/>
        <v>0</v>
      </c>
      <c r="W1173" s="79" t="str">
        <f t="array" ref="W1173">IF($B1173="","",IF(INDEX('Your Portfolio Holdings'!$BW$7:$BW$156,match($D1173,'Your Portfolio Holdings'!$B$7:$B$156,0),0)&gt;0,PRODUCT(IF(($D$5:$D$2004=$D1173)*($C$5:$C$2004="Split")*($B$5:$B$2004&lt;=Dashboard!$C$54)*($B$5:$B$2004&gt;$B1173),$J$5:$J$2004,1)),1))</f>
        <v/>
      </c>
      <c r="X1173" s="79">
        <f t="shared" si="11"/>
        <v>0</v>
      </c>
      <c r="Y1173" s="79" t="str">
        <f t="array" ref="Y1173">IF($B1173="","",IF(INDEX('Your Portfolio Holdings'!$BW$7:$BW$156,match($D1173,'Your Portfolio Holdings'!$B$7:$B$156,0),0)&gt;0,PRODUCT(IF(($D$5:$D$2004=$D1173)*($C$5:$C$2004="Split")*($B$5:$B$2004&lt;=Dashboard!$C$55)*($B$5:$B$2004&gt;$B1173),$J$5:$J$2004,1)),1))</f>
        <v/>
      </c>
      <c r="Z1173" s="79">
        <f t="shared" si="12"/>
        <v>0</v>
      </c>
      <c r="AA1173" s="79" t="str">
        <f>IF($B1172="","",IF(AND($B1173&gt;Dashboard!$C$54,$B1173&lt;=Dashboard!$C$55,OR($C1173="Buy",$C1173="Sell",$C1173="Dividend",$C1173="Return of capital")),MAX(AA$5:AA1172)+1,0))</f>
        <v/>
      </c>
      <c r="AB1173" s="79" t="str">
        <f>if($B1173="","",if($L1173=Dashboard!$C$3,"n/a","Currency:"&amp;$L1173&amp;Dashboard!$C$3))</f>
        <v/>
      </c>
      <c r="AC1173" s="88" t="str">
        <f t="shared" si="13"/>
        <v/>
      </c>
      <c r="AD1173" s="89">
        <f t="shared" si="14"/>
        <v>0</v>
      </c>
      <c r="AE1173" s="90">
        <f t="shared" si="15"/>
        <v>0</v>
      </c>
    </row>
    <row r="1174">
      <c r="A1174" s="1"/>
      <c r="B1174" s="456"/>
      <c r="C1174" s="457"/>
      <c r="D1174" s="457"/>
      <c r="E1174" s="457"/>
      <c r="F1174" s="458"/>
      <c r="G1174" s="44">
        <f t="shared" si="1"/>
        <v>0</v>
      </c>
      <c r="H1174" s="459"/>
      <c r="I1174" s="460"/>
      <c r="J1174" s="95"/>
      <c r="K1174" s="1"/>
      <c r="L1174" s="50" t="str">
        <f t="array" ref="L1174">if($B1174="","",index(Setup!$C$52:$C$201,match($D1174,Setup!$B$52:$B$201,0),0))</f>
        <v/>
      </c>
      <c r="M1174" s="52" t="str">
        <f t="shared" si="2"/>
        <v/>
      </c>
      <c r="N1174" s="58">
        <f t="shared" si="3"/>
        <v>0</v>
      </c>
      <c r="O1174" s="64" t="str">
        <f t="shared" si="4"/>
        <v/>
      </c>
      <c r="P1174" s="64">
        <f t="shared" si="5"/>
        <v>0</v>
      </c>
      <c r="Q1174" s="64">
        <f t="shared" si="6"/>
        <v>0</v>
      </c>
      <c r="R1174" s="68">
        <f t="shared" si="7"/>
        <v>0</v>
      </c>
      <c r="S1174" s="68">
        <f t="shared" si="8"/>
        <v>0</v>
      </c>
      <c r="T1174" s="71" t="str">
        <f t="shared" si="9"/>
        <v/>
      </c>
      <c r="U1174" s="79" t="str">
        <f t="array" ref="U1174">IF($B1174="","",IF(INDEX('Your Portfolio Holdings'!$BW$7:$BW$156,match($D1174,'Your Portfolio Holdings'!$B$7:$B$156,0),0)&gt;0,PRODUCT(IF(($D$5:$D$2004=$D1174)*($C$5:$C$2004="Split")*($B$5:$B$2004&lt;=Dashboard!$C$2)*($B$5:$B$2004&gt;$B1174),$J$5:$J$2004,1)),1))</f>
        <v/>
      </c>
      <c r="V1174" s="79">
        <f t="shared" si="10"/>
        <v>0</v>
      </c>
      <c r="W1174" s="79" t="str">
        <f t="array" ref="W1174">IF($B1174="","",IF(INDEX('Your Portfolio Holdings'!$BW$7:$BW$156,match($D1174,'Your Portfolio Holdings'!$B$7:$B$156,0),0)&gt;0,PRODUCT(IF(($D$5:$D$2004=$D1174)*($C$5:$C$2004="Split")*($B$5:$B$2004&lt;=Dashboard!$C$54)*($B$5:$B$2004&gt;$B1174),$J$5:$J$2004,1)),1))</f>
        <v/>
      </c>
      <c r="X1174" s="79">
        <f t="shared" si="11"/>
        <v>0</v>
      </c>
      <c r="Y1174" s="79" t="str">
        <f t="array" ref="Y1174">IF($B1174="","",IF(INDEX('Your Portfolio Holdings'!$BW$7:$BW$156,match($D1174,'Your Portfolio Holdings'!$B$7:$B$156,0),0)&gt;0,PRODUCT(IF(($D$5:$D$2004=$D1174)*($C$5:$C$2004="Split")*($B$5:$B$2004&lt;=Dashboard!$C$55)*($B$5:$B$2004&gt;$B1174),$J$5:$J$2004,1)),1))</f>
        <v/>
      </c>
      <c r="Z1174" s="79">
        <f t="shared" si="12"/>
        <v>0</v>
      </c>
      <c r="AA1174" s="79" t="str">
        <f>IF($B1173="","",IF(AND($B1174&gt;Dashboard!$C$54,$B1174&lt;=Dashboard!$C$55,OR($C1174="Buy",$C1174="Sell",$C1174="Dividend",$C1174="Return of capital")),MAX(AA$5:AA1173)+1,0))</f>
        <v/>
      </c>
      <c r="AB1174" s="79" t="str">
        <f>if($B1174="","",if($L1174=Dashboard!$C$3,"n/a","Currency:"&amp;$L1174&amp;Dashboard!$C$3))</f>
        <v/>
      </c>
      <c r="AC1174" s="88" t="str">
        <f t="shared" si="13"/>
        <v/>
      </c>
      <c r="AD1174" s="89">
        <f t="shared" si="14"/>
        <v>0</v>
      </c>
      <c r="AE1174" s="90">
        <f t="shared" si="15"/>
        <v>0</v>
      </c>
    </row>
    <row r="1175">
      <c r="A1175" s="1"/>
      <c r="B1175" s="456"/>
      <c r="C1175" s="457"/>
      <c r="D1175" s="457"/>
      <c r="E1175" s="457"/>
      <c r="F1175" s="458"/>
      <c r="G1175" s="44">
        <f t="shared" si="1"/>
        <v>0</v>
      </c>
      <c r="H1175" s="459"/>
      <c r="I1175" s="460"/>
      <c r="J1175" s="95"/>
      <c r="K1175" s="1"/>
      <c r="L1175" s="50" t="str">
        <f t="array" ref="L1175">if($B1175="","",index(Setup!$C$52:$C$201,match($D1175,Setup!$B$52:$B$201,0),0))</f>
        <v/>
      </c>
      <c r="M1175" s="52" t="str">
        <f t="shared" si="2"/>
        <v/>
      </c>
      <c r="N1175" s="58">
        <f t="shared" si="3"/>
        <v>0</v>
      </c>
      <c r="O1175" s="64" t="str">
        <f t="shared" si="4"/>
        <v/>
      </c>
      <c r="P1175" s="64">
        <f t="shared" si="5"/>
        <v>0</v>
      </c>
      <c r="Q1175" s="64">
        <f t="shared" si="6"/>
        <v>0</v>
      </c>
      <c r="R1175" s="68">
        <f t="shared" si="7"/>
        <v>0</v>
      </c>
      <c r="S1175" s="68">
        <f t="shared" si="8"/>
        <v>0</v>
      </c>
      <c r="T1175" s="71" t="str">
        <f t="shared" si="9"/>
        <v/>
      </c>
      <c r="U1175" s="79" t="str">
        <f t="array" ref="U1175">IF($B1175="","",IF(INDEX('Your Portfolio Holdings'!$BW$7:$BW$156,match($D1175,'Your Portfolio Holdings'!$B$7:$B$156,0),0)&gt;0,PRODUCT(IF(($D$5:$D$2004=$D1175)*($C$5:$C$2004="Split")*($B$5:$B$2004&lt;=Dashboard!$C$2)*($B$5:$B$2004&gt;$B1175),$J$5:$J$2004,1)),1))</f>
        <v/>
      </c>
      <c r="V1175" s="79">
        <f t="shared" si="10"/>
        <v>0</v>
      </c>
      <c r="W1175" s="79" t="str">
        <f t="array" ref="W1175">IF($B1175="","",IF(INDEX('Your Portfolio Holdings'!$BW$7:$BW$156,match($D1175,'Your Portfolio Holdings'!$B$7:$B$156,0),0)&gt;0,PRODUCT(IF(($D$5:$D$2004=$D1175)*($C$5:$C$2004="Split")*($B$5:$B$2004&lt;=Dashboard!$C$54)*($B$5:$B$2004&gt;$B1175),$J$5:$J$2004,1)),1))</f>
        <v/>
      </c>
      <c r="X1175" s="79">
        <f t="shared" si="11"/>
        <v>0</v>
      </c>
      <c r="Y1175" s="79" t="str">
        <f t="array" ref="Y1175">IF($B1175="","",IF(INDEX('Your Portfolio Holdings'!$BW$7:$BW$156,match($D1175,'Your Portfolio Holdings'!$B$7:$B$156,0),0)&gt;0,PRODUCT(IF(($D$5:$D$2004=$D1175)*($C$5:$C$2004="Split")*($B$5:$B$2004&lt;=Dashboard!$C$55)*($B$5:$B$2004&gt;$B1175),$J$5:$J$2004,1)),1))</f>
        <v/>
      </c>
      <c r="Z1175" s="79">
        <f t="shared" si="12"/>
        <v>0</v>
      </c>
      <c r="AA1175" s="79" t="str">
        <f>IF($B1174="","",IF(AND($B1175&gt;Dashboard!$C$54,$B1175&lt;=Dashboard!$C$55,OR($C1175="Buy",$C1175="Sell",$C1175="Dividend",$C1175="Return of capital")),MAX(AA$5:AA1174)+1,0))</f>
        <v/>
      </c>
      <c r="AB1175" s="79" t="str">
        <f>if($B1175="","",if($L1175=Dashboard!$C$3,"n/a","Currency:"&amp;$L1175&amp;Dashboard!$C$3))</f>
        <v/>
      </c>
      <c r="AC1175" s="88" t="str">
        <f t="shared" si="13"/>
        <v/>
      </c>
      <c r="AD1175" s="89">
        <f t="shared" si="14"/>
        <v>0</v>
      </c>
      <c r="AE1175" s="90">
        <f t="shared" si="15"/>
        <v>0</v>
      </c>
    </row>
    <row r="1176">
      <c r="A1176" s="1"/>
      <c r="B1176" s="456"/>
      <c r="C1176" s="457"/>
      <c r="D1176" s="457"/>
      <c r="E1176" s="457"/>
      <c r="F1176" s="458"/>
      <c r="G1176" s="44">
        <f t="shared" si="1"/>
        <v>0</v>
      </c>
      <c r="H1176" s="459"/>
      <c r="I1176" s="460"/>
      <c r="J1176" s="95"/>
      <c r="K1176" s="1"/>
      <c r="L1176" s="50" t="str">
        <f t="array" ref="L1176">if($B1176="","",index(Setup!$C$52:$C$201,match($D1176,Setup!$B$52:$B$201,0),0))</f>
        <v/>
      </c>
      <c r="M1176" s="52" t="str">
        <f t="shared" si="2"/>
        <v/>
      </c>
      <c r="N1176" s="58">
        <f t="shared" si="3"/>
        <v>0</v>
      </c>
      <c r="O1176" s="64" t="str">
        <f t="shared" si="4"/>
        <v/>
      </c>
      <c r="P1176" s="64">
        <f t="shared" si="5"/>
        <v>0</v>
      </c>
      <c r="Q1176" s="64">
        <f t="shared" si="6"/>
        <v>0</v>
      </c>
      <c r="R1176" s="68">
        <f t="shared" si="7"/>
        <v>0</v>
      </c>
      <c r="S1176" s="68">
        <f t="shared" si="8"/>
        <v>0</v>
      </c>
      <c r="T1176" s="71" t="str">
        <f t="shared" si="9"/>
        <v/>
      </c>
      <c r="U1176" s="79" t="str">
        <f t="array" ref="U1176">IF($B1176="","",IF(INDEX('Your Portfolio Holdings'!$BW$7:$BW$156,match($D1176,'Your Portfolio Holdings'!$B$7:$B$156,0),0)&gt;0,PRODUCT(IF(($D$5:$D$2004=$D1176)*($C$5:$C$2004="Split")*($B$5:$B$2004&lt;=Dashboard!$C$2)*($B$5:$B$2004&gt;$B1176),$J$5:$J$2004,1)),1))</f>
        <v/>
      </c>
      <c r="V1176" s="79">
        <f t="shared" si="10"/>
        <v>0</v>
      </c>
      <c r="W1176" s="79" t="str">
        <f t="array" ref="W1176">IF($B1176="","",IF(INDEX('Your Portfolio Holdings'!$BW$7:$BW$156,match($D1176,'Your Portfolio Holdings'!$B$7:$B$156,0),0)&gt;0,PRODUCT(IF(($D$5:$D$2004=$D1176)*($C$5:$C$2004="Split")*($B$5:$B$2004&lt;=Dashboard!$C$54)*($B$5:$B$2004&gt;$B1176),$J$5:$J$2004,1)),1))</f>
        <v/>
      </c>
      <c r="X1176" s="79">
        <f t="shared" si="11"/>
        <v>0</v>
      </c>
      <c r="Y1176" s="79" t="str">
        <f t="array" ref="Y1176">IF($B1176="","",IF(INDEX('Your Portfolio Holdings'!$BW$7:$BW$156,match($D1176,'Your Portfolio Holdings'!$B$7:$B$156,0),0)&gt;0,PRODUCT(IF(($D$5:$D$2004=$D1176)*($C$5:$C$2004="Split")*($B$5:$B$2004&lt;=Dashboard!$C$55)*($B$5:$B$2004&gt;$B1176),$J$5:$J$2004,1)),1))</f>
        <v/>
      </c>
      <c r="Z1176" s="79">
        <f t="shared" si="12"/>
        <v>0</v>
      </c>
      <c r="AA1176" s="79" t="str">
        <f>IF($B1175="","",IF(AND($B1176&gt;Dashboard!$C$54,$B1176&lt;=Dashboard!$C$55,OR($C1176="Buy",$C1176="Sell",$C1176="Dividend",$C1176="Return of capital")),MAX(AA$5:AA1175)+1,0))</f>
        <v/>
      </c>
      <c r="AB1176" s="79" t="str">
        <f>if($B1176="","",if($L1176=Dashboard!$C$3,"n/a","Currency:"&amp;$L1176&amp;Dashboard!$C$3))</f>
        <v/>
      </c>
      <c r="AC1176" s="88" t="str">
        <f t="shared" si="13"/>
        <v/>
      </c>
      <c r="AD1176" s="89">
        <f t="shared" si="14"/>
        <v>0</v>
      </c>
      <c r="AE1176" s="90">
        <f t="shared" si="15"/>
        <v>0</v>
      </c>
    </row>
    <row r="1177">
      <c r="A1177" s="1"/>
      <c r="B1177" s="456"/>
      <c r="C1177" s="457"/>
      <c r="D1177" s="457"/>
      <c r="E1177" s="457"/>
      <c r="F1177" s="458"/>
      <c r="G1177" s="44">
        <f t="shared" si="1"/>
        <v>0</v>
      </c>
      <c r="H1177" s="459"/>
      <c r="I1177" s="460"/>
      <c r="J1177" s="95"/>
      <c r="K1177" s="1"/>
      <c r="L1177" s="50" t="str">
        <f t="array" ref="L1177">if($B1177="","",index(Setup!$C$52:$C$201,match($D1177,Setup!$B$52:$B$201,0),0))</f>
        <v/>
      </c>
      <c r="M1177" s="52" t="str">
        <f t="shared" si="2"/>
        <v/>
      </c>
      <c r="N1177" s="58">
        <f t="shared" si="3"/>
        <v>0</v>
      </c>
      <c r="O1177" s="64" t="str">
        <f t="shared" si="4"/>
        <v/>
      </c>
      <c r="P1177" s="64">
        <f t="shared" si="5"/>
        <v>0</v>
      </c>
      <c r="Q1177" s="64">
        <f t="shared" si="6"/>
        <v>0</v>
      </c>
      <c r="R1177" s="68">
        <f t="shared" si="7"/>
        <v>0</v>
      </c>
      <c r="S1177" s="68">
        <f t="shared" si="8"/>
        <v>0</v>
      </c>
      <c r="T1177" s="71" t="str">
        <f t="shared" si="9"/>
        <v/>
      </c>
      <c r="U1177" s="79" t="str">
        <f t="array" ref="U1177">IF($B1177="","",IF(INDEX('Your Portfolio Holdings'!$BW$7:$BW$156,match($D1177,'Your Portfolio Holdings'!$B$7:$B$156,0),0)&gt;0,PRODUCT(IF(($D$5:$D$2004=$D1177)*($C$5:$C$2004="Split")*($B$5:$B$2004&lt;=Dashboard!$C$2)*($B$5:$B$2004&gt;$B1177),$J$5:$J$2004,1)),1))</f>
        <v/>
      </c>
      <c r="V1177" s="79">
        <f t="shared" si="10"/>
        <v>0</v>
      </c>
      <c r="W1177" s="79" t="str">
        <f t="array" ref="W1177">IF($B1177="","",IF(INDEX('Your Portfolio Holdings'!$BW$7:$BW$156,match($D1177,'Your Portfolio Holdings'!$B$7:$B$156,0),0)&gt;0,PRODUCT(IF(($D$5:$D$2004=$D1177)*($C$5:$C$2004="Split")*($B$5:$B$2004&lt;=Dashboard!$C$54)*($B$5:$B$2004&gt;$B1177),$J$5:$J$2004,1)),1))</f>
        <v/>
      </c>
      <c r="X1177" s="79">
        <f t="shared" si="11"/>
        <v>0</v>
      </c>
      <c r="Y1177" s="79" t="str">
        <f t="array" ref="Y1177">IF($B1177="","",IF(INDEX('Your Portfolio Holdings'!$BW$7:$BW$156,match($D1177,'Your Portfolio Holdings'!$B$7:$B$156,0),0)&gt;0,PRODUCT(IF(($D$5:$D$2004=$D1177)*($C$5:$C$2004="Split")*($B$5:$B$2004&lt;=Dashboard!$C$55)*($B$5:$B$2004&gt;$B1177),$J$5:$J$2004,1)),1))</f>
        <v/>
      </c>
      <c r="Z1177" s="79">
        <f t="shared" si="12"/>
        <v>0</v>
      </c>
      <c r="AA1177" s="79" t="str">
        <f>IF($B1176="","",IF(AND($B1177&gt;Dashboard!$C$54,$B1177&lt;=Dashboard!$C$55,OR($C1177="Buy",$C1177="Sell",$C1177="Dividend",$C1177="Return of capital")),MAX(AA$5:AA1176)+1,0))</f>
        <v/>
      </c>
      <c r="AB1177" s="79" t="str">
        <f>if($B1177="","",if($L1177=Dashboard!$C$3,"n/a","Currency:"&amp;$L1177&amp;Dashboard!$C$3))</f>
        <v/>
      </c>
      <c r="AC1177" s="88" t="str">
        <f t="shared" si="13"/>
        <v/>
      </c>
      <c r="AD1177" s="89">
        <f t="shared" si="14"/>
        <v>0</v>
      </c>
      <c r="AE1177" s="90">
        <f t="shared" si="15"/>
        <v>0</v>
      </c>
    </row>
    <row r="1178">
      <c r="A1178" s="1"/>
      <c r="B1178" s="456"/>
      <c r="C1178" s="457"/>
      <c r="D1178" s="457"/>
      <c r="E1178" s="457"/>
      <c r="F1178" s="458"/>
      <c r="G1178" s="44">
        <f t="shared" si="1"/>
        <v>0</v>
      </c>
      <c r="H1178" s="459"/>
      <c r="I1178" s="460"/>
      <c r="J1178" s="95"/>
      <c r="K1178" s="1"/>
      <c r="L1178" s="50" t="str">
        <f t="array" ref="L1178">if($B1178="","",index(Setup!$C$52:$C$201,match($D1178,Setup!$B$52:$B$201,0),0))</f>
        <v/>
      </c>
      <c r="M1178" s="52" t="str">
        <f t="shared" si="2"/>
        <v/>
      </c>
      <c r="N1178" s="58">
        <f t="shared" si="3"/>
        <v>0</v>
      </c>
      <c r="O1178" s="64" t="str">
        <f t="shared" si="4"/>
        <v/>
      </c>
      <c r="P1178" s="64">
        <f t="shared" si="5"/>
        <v>0</v>
      </c>
      <c r="Q1178" s="64">
        <f t="shared" si="6"/>
        <v>0</v>
      </c>
      <c r="R1178" s="68">
        <f t="shared" si="7"/>
        <v>0</v>
      </c>
      <c r="S1178" s="68">
        <f t="shared" si="8"/>
        <v>0</v>
      </c>
      <c r="T1178" s="71" t="str">
        <f t="shared" si="9"/>
        <v/>
      </c>
      <c r="U1178" s="79" t="str">
        <f t="array" ref="U1178">IF($B1178="","",IF(INDEX('Your Portfolio Holdings'!$BW$7:$BW$156,match($D1178,'Your Portfolio Holdings'!$B$7:$B$156,0),0)&gt;0,PRODUCT(IF(($D$5:$D$2004=$D1178)*($C$5:$C$2004="Split")*($B$5:$B$2004&lt;=Dashboard!$C$2)*($B$5:$B$2004&gt;$B1178),$J$5:$J$2004,1)),1))</f>
        <v/>
      </c>
      <c r="V1178" s="79">
        <f t="shared" si="10"/>
        <v>0</v>
      </c>
      <c r="W1178" s="79" t="str">
        <f t="array" ref="W1178">IF($B1178="","",IF(INDEX('Your Portfolio Holdings'!$BW$7:$BW$156,match($D1178,'Your Portfolio Holdings'!$B$7:$B$156,0),0)&gt;0,PRODUCT(IF(($D$5:$D$2004=$D1178)*($C$5:$C$2004="Split")*($B$5:$B$2004&lt;=Dashboard!$C$54)*($B$5:$B$2004&gt;$B1178),$J$5:$J$2004,1)),1))</f>
        <v/>
      </c>
      <c r="X1178" s="79">
        <f t="shared" si="11"/>
        <v>0</v>
      </c>
      <c r="Y1178" s="79" t="str">
        <f t="array" ref="Y1178">IF($B1178="","",IF(INDEX('Your Portfolio Holdings'!$BW$7:$BW$156,match($D1178,'Your Portfolio Holdings'!$B$7:$B$156,0),0)&gt;0,PRODUCT(IF(($D$5:$D$2004=$D1178)*($C$5:$C$2004="Split")*($B$5:$B$2004&lt;=Dashboard!$C$55)*($B$5:$B$2004&gt;$B1178),$J$5:$J$2004,1)),1))</f>
        <v/>
      </c>
      <c r="Z1178" s="79">
        <f t="shared" si="12"/>
        <v>0</v>
      </c>
      <c r="AA1178" s="79" t="str">
        <f>IF($B1177="","",IF(AND($B1178&gt;Dashboard!$C$54,$B1178&lt;=Dashboard!$C$55,OR($C1178="Buy",$C1178="Sell",$C1178="Dividend",$C1178="Return of capital")),MAX(AA$5:AA1177)+1,0))</f>
        <v/>
      </c>
      <c r="AB1178" s="79" t="str">
        <f>if($B1178="","",if($L1178=Dashboard!$C$3,"n/a","Currency:"&amp;$L1178&amp;Dashboard!$C$3))</f>
        <v/>
      </c>
      <c r="AC1178" s="88" t="str">
        <f t="shared" si="13"/>
        <v/>
      </c>
      <c r="AD1178" s="89">
        <f t="shared" si="14"/>
        <v>0</v>
      </c>
      <c r="AE1178" s="90">
        <f t="shared" si="15"/>
        <v>0</v>
      </c>
    </row>
    <row r="1179">
      <c r="A1179" s="1"/>
      <c r="B1179" s="456"/>
      <c r="C1179" s="457"/>
      <c r="D1179" s="457"/>
      <c r="E1179" s="457"/>
      <c r="F1179" s="458"/>
      <c r="G1179" s="44">
        <f t="shared" si="1"/>
        <v>0</v>
      </c>
      <c r="H1179" s="459"/>
      <c r="I1179" s="460"/>
      <c r="J1179" s="95"/>
      <c r="K1179" s="1"/>
      <c r="L1179" s="50" t="str">
        <f t="array" ref="L1179">if($B1179="","",index(Setup!$C$52:$C$201,match($D1179,Setup!$B$52:$B$201,0),0))</f>
        <v/>
      </c>
      <c r="M1179" s="52" t="str">
        <f t="shared" si="2"/>
        <v/>
      </c>
      <c r="N1179" s="58">
        <f t="shared" si="3"/>
        <v>0</v>
      </c>
      <c r="O1179" s="64" t="str">
        <f t="shared" si="4"/>
        <v/>
      </c>
      <c r="P1179" s="64">
        <f t="shared" si="5"/>
        <v>0</v>
      </c>
      <c r="Q1179" s="64">
        <f t="shared" si="6"/>
        <v>0</v>
      </c>
      <c r="R1179" s="68">
        <f t="shared" si="7"/>
        <v>0</v>
      </c>
      <c r="S1179" s="68">
        <f t="shared" si="8"/>
        <v>0</v>
      </c>
      <c r="T1179" s="71" t="str">
        <f t="shared" si="9"/>
        <v/>
      </c>
      <c r="U1179" s="79" t="str">
        <f t="array" ref="U1179">IF($B1179="","",IF(INDEX('Your Portfolio Holdings'!$BW$7:$BW$156,match($D1179,'Your Portfolio Holdings'!$B$7:$B$156,0),0)&gt;0,PRODUCT(IF(($D$5:$D$2004=$D1179)*($C$5:$C$2004="Split")*($B$5:$B$2004&lt;=Dashboard!$C$2)*($B$5:$B$2004&gt;$B1179),$J$5:$J$2004,1)),1))</f>
        <v/>
      </c>
      <c r="V1179" s="79">
        <f t="shared" si="10"/>
        <v>0</v>
      </c>
      <c r="W1179" s="79" t="str">
        <f t="array" ref="W1179">IF($B1179="","",IF(INDEX('Your Portfolio Holdings'!$BW$7:$BW$156,match($D1179,'Your Portfolio Holdings'!$B$7:$B$156,0),0)&gt;0,PRODUCT(IF(($D$5:$D$2004=$D1179)*($C$5:$C$2004="Split")*($B$5:$B$2004&lt;=Dashboard!$C$54)*($B$5:$B$2004&gt;$B1179),$J$5:$J$2004,1)),1))</f>
        <v/>
      </c>
      <c r="X1179" s="79">
        <f t="shared" si="11"/>
        <v>0</v>
      </c>
      <c r="Y1179" s="79" t="str">
        <f t="array" ref="Y1179">IF($B1179="","",IF(INDEX('Your Portfolio Holdings'!$BW$7:$BW$156,match($D1179,'Your Portfolio Holdings'!$B$7:$B$156,0),0)&gt;0,PRODUCT(IF(($D$5:$D$2004=$D1179)*($C$5:$C$2004="Split")*($B$5:$B$2004&lt;=Dashboard!$C$55)*($B$5:$B$2004&gt;$B1179),$J$5:$J$2004,1)),1))</f>
        <v/>
      </c>
      <c r="Z1179" s="79">
        <f t="shared" si="12"/>
        <v>0</v>
      </c>
      <c r="AA1179" s="79" t="str">
        <f>IF($B1178="","",IF(AND($B1179&gt;Dashboard!$C$54,$B1179&lt;=Dashboard!$C$55,OR($C1179="Buy",$C1179="Sell",$C1179="Dividend",$C1179="Return of capital")),MAX(AA$5:AA1178)+1,0))</f>
        <v/>
      </c>
      <c r="AB1179" s="79" t="str">
        <f>if($B1179="","",if($L1179=Dashboard!$C$3,"n/a","Currency:"&amp;$L1179&amp;Dashboard!$C$3))</f>
        <v/>
      </c>
      <c r="AC1179" s="88" t="str">
        <f t="shared" si="13"/>
        <v/>
      </c>
      <c r="AD1179" s="89">
        <f t="shared" si="14"/>
        <v>0</v>
      </c>
      <c r="AE1179" s="90">
        <f t="shared" si="15"/>
        <v>0</v>
      </c>
    </row>
    <row r="1180">
      <c r="A1180" s="1"/>
      <c r="B1180" s="456"/>
      <c r="C1180" s="457"/>
      <c r="D1180" s="457"/>
      <c r="E1180" s="457"/>
      <c r="F1180" s="458"/>
      <c r="G1180" s="44">
        <f t="shared" si="1"/>
        <v>0</v>
      </c>
      <c r="H1180" s="459"/>
      <c r="I1180" s="460"/>
      <c r="J1180" s="95"/>
      <c r="K1180" s="1"/>
      <c r="L1180" s="50" t="str">
        <f t="array" ref="L1180">if($B1180="","",index(Setup!$C$52:$C$201,match($D1180,Setup!$B$52:$B$201,0),0))</f>
        <v/>
      </c>
      <c r="M1180" s="52" t="str">
        <f t="shared" si="2"/>
        <v/>
      </c>
      <c r="N1180" s="58">
        <f t="shared" si="3"/>
        <v>0</v>
      </c>
      <c r="O1180" s="64" t="str">
        <f t="shared" si="4"/>
        <v/>
      </c>
      <c r="P1180" s="64">
        <f t="shared" si="5"/>
        <v>0</v>
      </c>
      <c r="Q1180" s="64">
        <f t="shared" si="6"/>
        <v>0</v>
      </c>
      <c r="R1180" s="68">
        <f t="shared" si="7"/>
        <v>0</v>
      </c>
      <c r="S1180" s="68">
        <f t="shared" si="8"/>
        <v>0</v>
      </c>
      <c r="T1180" s="71" t="str">
        <f t="shared" si="9"/>
        <v/>
      </c>
      <c r="U1180" s="79" t="str">
        <f t="array" ref="U1180">IF($B1180="","",IF(INDEX('Your Portfolio Holdings'!$BW$7:$BW$156,match($D1180,'Your Portfolio Holdings'!$B$7:$B$156,0),0)&gt;0,PRODUCT(IF(($D$5:$D$2004=$D1180)*($C$5:$C$2004="Split")*($B$5:$B$2004&lt;=Dashboard!$C$2)*($B$5:$B$2004&gt;$B1180),$J$5:$J$2004,1)),1))</f>
        <v/>
      </c>
      <c r="V1180" s="79">
        <f t="shared" si="10"/>
        <v>0</v>
      </c>
      <c r="W1180" s="79" t="str">
        <f t="array" ref="W1180">IF($B1180="","",IF(INDEX('Your Portfolio Holdings'!$BW$7:$BW$156,match($D1180,'Your Portfolio Holdings'!$B$7:$B$156,0),0)&gt;0,PRODUCT(IF(($D$5:$D$2004=$D1180)*($C$5:$C$2004="Split")*($B$5:$B$2004&lt;=Dashboard!$C$54)*($B$5:$B$2004&gt;$B1180),$J$5:$J$2004,1)),1))</f>
        <v/>
      </c>
      <c r="X1180" s="79">
        <f t="shared" si="11"/>
        <v>0</v>
      </c>
      <c r="Y1180" s="79" t="str">
        <f t="array" ref="Y1180">IF($B1180="","",IF(INDEX('Your Portfolio Holdings'!$BW$7:$BW$156,match($D1180,'Your Portfolio Holdings'!$B$7:$B$156,0),0)&gt;0,PRODUCT(IF(($D$5:$D$2004=$D1180)*($C$5:$C$2004="Split")*($B$5:$B$2004&lt;=Dashboard!$C$55)*($B$5:$B$2004&gt;$B1180),$J$5:$J$2004,1)),1))</f>
        <v/>
      </c>
      <c r="Z1180" s="79">
        <f t="shared" si="12"/>
        <v>0</v>
      </c>
      <c r="AA1180" s="79" t="str">
        <f>IF($B1179="","",IF(AND($B1180&gt;Dashboard!$C$54,$B1180&lt;=Dashboard!$C$55,OR($C1180="Buy",$C1180="Sell",$C1180="Dividend",$C1180="Return of capital")),MAX(AA$5:AA1179)+1,0))</f>
        <v/>
      </c>
      <c r="AB1180" s="79" t="str">
        <f>if($B1180="","",if($L1180=Dashboard!$C$3,"n/a","Currency:"&amp;$L1180&amp;Dashboard!$C$3))</f>
        <v/>
      </c>
      <c r="AC1180" s="88" t="str">
        <f t="shared" si="13"/>
        <v/>
      </c>
      <c r="AD1180" s="89">
        <f t="shared" si="14"/>
        <v>0</v>
      </c>
      <c r="AE1180" s="90">
        <f t="shared" si="15"/>
        <v>0</v>
      </c>
    </row>
    <row r="1181">
      <c r="A1181" s="1"/>
      <c r="B1181" s="456"/>
      <c r="C1181" s="457"/>
      <c r="D1181" s="457"/>
      <c r="E1181" s="457"/>
      <c r="F1181" s="458"/>
      <c r="G1181" s="44">
        <f t="shared" si="1"/>
        <v>0</v>
      </c>
      <c r="H1181" s="459"/>
      <c r="I1181" s="460"/>
      <c r="J1181" s="95"/>
      <c r="K1181" s="1"/>
      <c r="L1181" s="50" t="str">
        <f t="array" ref="L1181">if($B1181="","",index(Setup!$C$52:$C$201,match($D1181,Setup!$B$52:$B$201,0),0))</f>
        <v/>
      </c>
      <c r="M1181" s="52" t="str">
        <f t="shared" si="2"/>
        <v/>
      </c>
      <c r="N1181" s="58">
        <f t="shared" si="3"/>
        <v>0</v>
      </c>
      <c r="O1181" s="64" t="str">
        <f t="shared" si="4"/>
        <v/>
      </c>
      <c r="P1181" s="64">
        <f t="shared" si="5"/>
        <v>0</v>
      </c>
      <c r="Q1181" s="64">
        <f t="shared" si="6"/>
        <v>0</v>
      </c>
      <c r="R1181" s="68">
        <f t="shared" si="7"/>
        <v>0</v>
      </c>
      <c r="S1181" s="68">
        <f t="shared" si="8"/>
        <v>0</v>
      </c>
      <c r="T1181" s="71" t="str">
        <f t="shared" si="9"/>
        <v/>
      </c>
      <c r="U1181" s="79" t="str">
        <f t="array" ref="U1181">IF($B1181="","",IF(INDEX('Your Portfolio Holdings'!$BW$7:$BW$156,match($D1181,'Your Portfolio Holdings'!$B$7:$B$156,0),0)&gt;0,PRODUCT(IF(($D$5:$D$2004=$D1181)*($C$5:$C$2004="Split")*($B$5:$B$2004&lt;=Dashboard!$C$2)*($B$5:$B$2004&gt;$B1181),$J$5:$J$2004,1)),1))</f>
        <v/>
      </c>
      <c r="V1181" s="79">
        <f t="shared" si="10"/>
        <v>0</v>
      </c>
      <c r="W1181" s="79" t="str">
        <f t="array" ref="W1181">IF($B1181="","",IF(INDEX('Your Portfolio Holdings'!$BW$7:$BW$156,match($D1181,'Your Portfolio Holdings'!$B$7:$B$156,0),0)&gt;0,PRODUCT(IF(($D$5:$D$2004=$D1181)*($C$5:$C$2004="Split")*($B$5:$B$2004&lt;=Dashboard!$C$54)*($B$5:$B$2004&gt;$B1181),$J$5:$J$2004,1)),1))</f>
        <v/>
      </c>
      <c r="X1181" s="79">
        <f t="shared" si="11"/>
        <v>0</v>
      </c>
      <c r="Y1181" s="79" t="str">
        <f t="array" ref="Y1181">IF($B1181="","",IF(INDEX('Your Portfolio Holdings'!$BW$7:$BW$156,match($D1181,'Your Portfolio Holdings'!$B$7:$B$156,0),0)&gt;0,PRODUCT(IF(($D$5:$D$2004=$D1181)*($C$5:$C$2004="Split")*($B$5:$B$2004&lt;=Dashboard!$C$55)*($B$5:$B$2004&gt;$B1181),$J$5:$J$2004,1)),1))</f>
        <v/>
      </c>
      <c r="Z1181" s="79">
        <f t="shared" si="12"/>
        <v>0</v>
      </c>
      <c r="AA1181" s="79" t="str">
        <f>IF($B1180="","",IF(AND($B1181&gt;Dashboard!$C$54,$B1181&lt;=Dashboard!$C$55,OR($C1181="Buy",$C1181="Sell",$C1181="Dividend",$C1181="Return of capital")),MAX(AA$5:AA1180)+1,0))</f>
        <v/>
      </c>
      <c r="AB1181" s="79" t="str">
        <f>if($B1181="","",if($L1181=Dashboard!$C$3,"n/a","Currency:"&amp;$L1181&amp;Dashboard!$C$3))</f>
        <v/>
      </c>
      <c r="AC1181" s="88" t="str">
        <f t="shared" si="13"/>
        <v/>
      </c>
      <c r="AD1181" s="89">
        <f t="shared" si="14"/>
        <v>0</v>
      </c>
      <c r="AE1181" s="90">
        <f t="shared" si="15"/>
        <v>0</v>
      </c>
    </row>
    <row r="1182">
      <c r="A1182" s="1"/>
      <c r="B1182" s="456"/>
      <c r="C1182" s="457"/>
      <c r="D1182" s="457"/>
      <c r="E1182" s="457"/>
      <c r="F1182" s="458"/>
      <c r="G1182" s="44">
        <f t="shared" si="1"/>
        <v>0</v>
      </c>
      <c r="H1182" s="459"/>
      <c r="I1182" s="460"/>
      <c r="J1182" s="95"/>
      <c r="K1182" s="1"/>
      <c r="L1182" s="50" t="str">
        <f t="array" ref="L1182">if($B1182="","",index(Setup!$C$52:$C$201,match($D1182,Setup!$B$52:$B$201,0),0))</f>
        <v/>
      </c>
      <c r="M1182" s="52" t="str">
        <f t="shared" si="2"/>
        <v/>
      </c>
      <c r="N1182" s="58">
        <f t="shared" si="3"/>
        <v>0</v>
      </c>
      <c r="O1182" s="64" t="str">
        <f t="shared" si="4"/>
        <v/>
      </c>
      <c r="P1182" s="64">
        <f t="shared" si="5"/>
        <v>0</v>
      </c>
      <c r="Q1182" s="64">
        <f t="shared" si="6"/>
        <v>0</v>
      </c>
      <c r="R1182" s="68">
        <f t="shared" si="7"/>
        <v>0</v>
      </c>
      <c r="S1182" s="68">
        <f t="shared" si="8"/>
        <v>0</v>
      </c>
      <c r="T1182" s="71" t="str">
        <f t="shared" si="9"/>
        <v/>
      </c>
      <c r="U1182" s="79" t="str">
        <f t="array" ref="U1182">IF($B1182="","",IF(INDEX('Your Portfolio Holdings'!$BW$7:$BW$156,match($D1182,'Your Portfolio Holdings'!$B$7:$B$156,0),0)&gt;0,PRODUCT(IF(($D$5:$D$2004=$D1182)*($C$5:$C$2004="Split")*($B$5:$B$2004&lt;=Dashboard!$C$2)*($B$5:$B$2004&gt;$B1182),$J$5:$J$2004,1)),1))</f>
        <v/>
      </c>
      <c r="V1182" s="79">
        <f t="shared" si="10"/>
        <v>0</v>
      </c>
      <c r="W1182" s="79" t="str">
        <f t="array" ref="W1182">IF($B1182="","",IF(INDEX('Your Portfolio Holdings'!$BW$7:$BW$156,match($D1182,'Your Portfolio Holdings'!$B$7:$B$156,0),0)&gt;0,PRODUCT(IF(($D$5:$D$2004=$D1182)*($C$5:$C$2004="Split")*($B$5:$B$2004&lt;=Dashboard!$C$54)*($B$5:$B$2004&gt;$B1182),$J$5:$J$2004,1)),1))</f>
        <v/>
      </c>
      <c r="X1182" s="79">
        <f t="shared" si="11"/>
        <v>0</v>
      </c>
      <c r="Y1182" s="79" t="str">
        <f t="array" ref="Y1182">IF($B1182="","",IF(INDEX('Your Portfolio Holdings'!$BW$7:$BW$156,match($D1182,'Your Portfolio Holdings'!$B$7:$B$156,0),0)&gt;0,PRODUCT(IF(($D$5:$D$2004=$D1182)*($C$5:$C$2004="Split")*($B$5:$B$2004&lt;=Dashboard!$C$55)*($B$5:$B$2004&gt;$B1182),$J$5:$J$2004,1)),1))</f>
        <v/>
      </c>
      <c r="Z1182" s="79">
        <f t="shared" si="12"/>
        <v>0</v>
      </c>
      <c r="AA1182" s="79" t="str">
        <f>IF($B1181="","",IF(AND($B1182&gt;Dashboard!$C$54,$B1182&lt;=Dashboard!$C$55,OR($C1182="Buy",$C1182="Sell",$C1182="Dividend",$C1182="Return of capital")),MAX(AA$5:AA1181)+1,0))</f>
        <v/>
      </c>
      <c r="AB1182" s="79" t="str">
        <f>if($B1182="","",if($L1182=Dashboard!$C$3,"n/a","Currency:"&amp;$L1182&amp;Dashboard!$C$3))</f>
        <v/>
      </c>
      <c r="AC1182" s="88" t="str">
        <f t="shared" si="13"/>
        <v/>
      </c>
      <c r="AD1182" s="89">
        <f t="shared" si="14"/>
        <v>0</v>
      </c>
      <c r="AE1182" s="90">
        <f t="shared" si="15"/>
        <v>0</v>
      </c>
    </row>
    <row r="1183">
      <c r="A1183" s="1"/>
      <c r="B1183" s="456"/>
      <c r="C1183" s="457"/>
      <c r="D1183" s="457"/>
      <c r="E1183" s="457"/>
      <c r="F1183" s="458"/>
      <c r="G1183" s="44">
        <f t="shared" si="1"/>
        <v>0</v>
      </c>
      <c r="H1183" s="459"/>
      <c r="I1183" s="460"/>
      <c r="J1183" s="95"/>
      <c r="K1183" s="1"/>
      <c r="L1183" s="50" t="str">
        <f t="array" ref="L1183">if($B1183="","",index(Setup!$C$52:$C$201,match($D1183,Setup!$B$52:$B$201,0),0))</f>
        <v/>
      </c>
      <c r="M1183" s="52" t="str">
        <f t="shared" si="2"/>
        <v/>
      </c>
      <c r="N1183" s="58">
        <f t="shared" si="3"/>
        <v>0</v>
      </c>
      <c r="O1183" s="64" t="str">
        <f t="shared" si="4"/>
        <v/>
      </c>
      <c r="P1183" s="64">
        <f t="shared" si="5"/>
        <v>0</v>
      </c>
      <c r="Q1183" s="64">
        <f t="shared" si="6"/>
        <v>0</v>
      </c>
      <c r="R1183" s="68">
        <f t="shared" si="7"/>
        <v>0</v>
      </c>
      <c r="S1183" s="68">
        <f t="shared" si="8"/>
        <v>0</v>
      </c>
      <c r="T1183" s="71" t="str">
        <f t="shared" si="9"/>
        <v/>
      </c>
      <c r="U1183" s="79" t="str">
        <f t="array" ref="U1183">IF($B1183="","",IF(INDEX('Your Portfolio Holdings'!$BW$7:$BW$156,match($D1183,'Your Portfolio Holdings'!$B$7:$B$156,0),0)&gt;0,PRODUCT(IF(($D$5:$D$2004=$D1183)*($C$5:$C$2004="Split")*($B$5:$B$2004&lt;=Dashboard!$C$2)*($B$5:$B$2004&gt;$B1183),$J$5:$J$2004,1)),1))</f>
        <v/>
      </c>
      <c r="V1183" s="79">
        <f t="shared" si="10"/>
        <v>0</v>
      </c>
      <c r="W1183" s="79" t="str">
        <f t="array" ref="W1183">IF($B1183="","",IF(INDEX('Your Portfolio Holdings'!$BW$7:$BW$156,match($D1183,'Your Portfolio Holdings'!$B$7:$B$156,0),0)&gt;0,PRODUCT(IF(($D$5:$D$2004=$D1183)*($C$5:$C$2004="Split")*($B$5:$B$2004&lt;=Dashboard!$C$54)*($B$5:$B$2004&gt;$B1183),$J$5:$J$2004,1)),1))</f>
        <v/>
      </c>
      <c r="X1183" s="79">
        <f t="shared" si="11"/>
        <v>0</v>
      </c>
      <c r="Y1183" s="79" t="str">
        <f t="array" ref="Y1183">IF($B1183="","",IF(INDEX('Your Portfolio Holdings'!$BW$7:$BW$156,match($D1183,'Your Portfolio Holdings'!$B$7:$B$156,0),0)&gt;0,PRODUCT(IF(($D$5:$D$2004=$D1183)*($C$5:$C$2004="Split")*($B$5:$B$2004&lt;=Dashboard!$C$55)*($B$5:$B$2004&gt;$B1183),$J$5:$J$2004,1)),1))</f>
        <v/>
      </c>
      <c r="Z1183" s="79">
        <f t="shared" si="12"/>
        <v>0</v>
      </c>
      <c r="AA1183" s="79" t="str">
        <f>IF($B1182="","",IF(AND($B1183&gt;Dashboard!$C$54,$B1183&lt;=Dashboard!$C$55,OR($C1183="Buy",$C1183="Sell",$C1183="Dividend",$C1183="Return of capital")),MAX(AA$5:AA1182)+1,0))</f>
        <v/>
      </c>
      <c r="AB1183" s="79" t="str">
        <f>if($B1183="","",if($L1183=Dashboard!$C$3,"n/a","Currency:"&amp;$L1183&amp;Dashboard!$C$3))</f>
        <v/>
      </c>
      <c r="AC1183" s="88" t="str">
        <f t="shared" si="13"/>
        <v/>
      </c>
      <c r="AD1183" s="89">
        <f t="shared" si="14"/>
        <v>0</v>
      </c>
      <c r="AE1183" s="90">
        <f t="shared" si="15"/>
        <v>0</v>
      </c>
    </row>
    <row r="1184">
      <c r="A1184" s="1"/>
      <c r="B1184" s="456"/>
      <c r="C1184" s="457"/>
      <c r="D1184" s="457"/>
      <c r="E1184" s="457"/>
      <c r="F1184" s="458"/>
      <c r="G1184" s="44">
        <f t="shared" si="1"/>
        <v>0</v>
      </c>
      <c r="H1184" s="459"/>
      <c r="I1184" s="460"/>
      <c r="J1184" s="95"/>
      <c r="K1184" s="1"/>
      <c r="L1184" s="50" t="str">
        <f t="array" ref="L1184">if($B1184="","",index(Setup!$C$52:$C$201,match($D1184,Setup!$B$52:$B$201,0),0))</f>
        <v/>
      </c>
      <c r="M1184" s="52" t="str">
        <f t="shared" si="2"/>
        <v/>
      </c>
      <c r="N1184" s="58">
        <f t="shared" si="3"/>
        <v>0</v>
      </c>
      <c r="O1184" s="64" t="str">
        <f t="shared" si="4"/>
        <v/>
      </c>
      <c r="P1184" s="64">
        <f t="shared" si="5"/>
        <v>0</v>
      </c>
      <c r="Q1184" s="64">
        <f t="shared" si="6"/>
        <v>0</v>
      </c>
      <c r="R1184" s="68">
        <f t="shared" si="7"/>
        <v>0</v>
      </c>
      <c r="S1184" s="68">
        <f t="shared" si="8"/>
        <v>0</v>
      </c>
      <c r="T1184" s="71" t="str">
        <f t="shared" si="9"/>
        <v/>
      </c>
      <c r="U1184" s="79" t="str">
        <f t="array" ref="U1184">IF($B1184="","",IF(INDEX('Your Portfolio Holdings'!$BW$7:$BW$156,match($D1184,'Your Portfolio Holdings'!$B$7:$B$156,0),0)&gt;0,PRODUCT(IF(($D$5:$D$2004=$D1184)*($C$5:$C$2004="Split")*($B$5:$B$2004&lt;=Dashboard!$C$2)*($B$5:$B$2004&gt;$B1184),$J$5:$J$2004,1)),1))</f>
        <v/>
      </c>
      <c r="V1184" s="79">
        <f t="shared" si="10"/>
        <v>0</v>
      </c>
      <c r="W1184" s="79" t="str">
        <f t="array" ref="W1184">IF($B1184="","",IF(INDEX('Your Portfolio Holdings'!$BW$7:$BW$156,match($D1184,'Your Portfolio Holdings'!$B$7:$B$156,0),0)&gt;0,PRODUCT(IF(($D$5:$D$2004=$D1184)*($C$5:$C$2004="Split")*($B$5:$B$2004&lt;=Dashboard!$C$54)*($B$5:$B$2004&gt;$B1184),$J$5:$J$2004,1)),1))</f>
        <v/>
      </c>
      <c r="X1184" s="79">
        <f t="shared" si="11"/>
        <v>0</v>
      </c>
      <c r="Y1184" s="79" t="str">
        <f t="array" ref="Y1184">IF($B1184="","",IF(INDEX('Your Portfolio Holdings'!$BW$7:$BW$156,match($D1184,'Your Portfolio Holdings'!$B$7:$B$156,0),0)&gt;0,PRODUCT(IF(($D$5:$D$2004=$D1184)*($C$5:$C$2004="Split")*($B$5:$B$2004&lt;=Dashboard!$C$55)*($B$5:$B$2004&gt;$B1184),$J$5:$J$2004,1)),1))</f>
        <v/>
      </c>
      <c r="Z1184" s="79">
        <f t="shared" si="12"/>
        <v>0</v>
      </c>
      <c r="AA1184" s="79" t="str">
        <f>IF($B1183="","",IF(AND($B1184&gt;Dashboard!$C$54,$B1184&lt;=Dashboard!$C$55,OR($C1184="Buy",$C1184="Sell",$C1184="Dividend",$C1184="Return of capital")),MAX(AA$5:AA1183)+1,0))</f>
        <v/>
      </c>
      <c r="AB1184" s="79" t="str">
        <f>if($B1184="","",if($L1184=Dashboard!$C$3,"n/a","Currency:"&amp;$L1184&amp;Dashboard!$C$3))</f>
        <v/>
      </c>
      <c r="AC1184" s="88" t="str">
        <f t="shared" si="13"/>
        <v/>
      </c>
      <c r="AD1184" s="89">
        <f t="shared" si="14"/>
        <v>0</v>
      </c>
      <c r="AE1184" s="90">
        <f t="shared" si="15"/>
        <v>0</v>
      </c>
    </row>
    <row r="1185">
      <c r="A1185" s="1"/>
      <c r="B1185" s="456"/>
      <c r="C1185" s="457"/>
      <c r="D1185" s="457"/>
      <c r="E1185" s="457"/>
      <c r="F1185" s="458"/>
      <c r="G1185" s="44">
        <f t="shared" si="1"/>
        <v>0</v>
      </c>
      <c r="H1185" s="459"/>
      <c r="I1185" s="460"/>
      <c r="J1185" s="95"/>
      <c r="K1185" s="1"/>
      <c r="L1185" s="50" t="str">
        <f t="array" ref="L1185">if($B1185="","",index(Setup!$C$52:$C$201,match($D1185,Setup!$B$52:$B$201,0),0))</f>
        <v/>
      </c>
      <c r="M1185" s="52" t="str">
        <f t="shared" si="2"/>
        <v/>
      </c>
      <c r="N1185" s="58">
        <f t="shared" si="3"/>
        <v>0</v>
      </c>
      <c r="O1185" s="64" t="str">
        <f t="shared" si="4"/>
        <v/>
      </c>
      <c r="P1185" s="64">
        <f t="shared" si="5"/>
        <v>0</v>
      </c>
      <c r="Q1185" s="64">
        <f t="shared" si="6"/>
        <v>0</v>
      </c>
      <c r="R1185" s="68">
        <f t="shared" si="7"/>
        <v>0</v>
      </c>
      <c r="S1185" s="68">
        <f t="shared" si="8"/>
        <v>0</v>
      </c>
      <c r="T1185" s="71" t="str">
        <f t="shared" si="9"/>
        <v/>
      </c>
      <c r="U1185" s="79" t="str">
        <f t="array" ref="U1185">IF($B1185="","",IF(INDEX('Your Portfolio Holdings'!$BW$7:$BW$156,match($D1185,'Your Portfolio Holdings'!$B$7:$B$156,0),0)&gt;0,PRODUCT(IF(($D$5:$D$2004=$D1185)*($C$5:$C$2004="Split")*($B$5:$B$2004&lt;=Dashboard!$C$2)*($B$5:$B$2004&gt;$B1185),$J$5:$J$2004,1)),1))</f>
        <v/>
      </c>
      <c r="V1185" s="79">
        <f t="shared" si="10"/>
        <v>0</v>
      </c>
      <c r="W1185" s="79" t="str">
        <f t="array" ref="W1185">IF($B1185="","",IF(INDEX('Your Portfolio Holdings'!$BW$7:$BW$156,match($D1185,'Your Portfolio Holdings'!$B$7:$B$156,0),0)&gt;0,PRODUCT(IF(($D$5:$D$2004=$D1185)*($C$5:$C$2004="Split")*($B$5:$B$2004&lt;=Dashboard!$C$54)*($B$5:$B$2004&gt;$B1185),$J$5:$J$2004,1)),1))</f>
        <v/>
      </c>
      <c r="X1185" s="79">
        <f t="shared" si="11"/>
        <v>0</v>
      </c>
      <c r="Y1185" s="79" t="str">
        <f t="array" ref="Y1185">IF($B1185="","",IF(INDEX('Your Portfolio Holdings'!$BW$7:$BW$156,match($D1185,'Your Portfolio Holdings'!$B$7:$B$156,0),0)&gt;0,PRODUCT(IF(($D$5:$D$2004=$D1185)*($C$5:$C$2004="Split")*($B$5:$B$2004&lt;=Dashboard!$C$55)*($B$5:$B$2004&gt;$B1185),$J$5:$J$2004,1)),1))</f>
        <v/>
      </c>
      <c r="Z1185" s="79">
        <f t="shared" si="12"/>
        <v>0</v>
      </c>
      <c r="AA1185" s="79" t="str">
        <f>IF($B1184="","",IF(AND($B1185&gt;Dashboard!$C$54,$B1185&lt;=Dashboard!$C$55,OR($C1185="Buy",$C1185="Sell",$C1185="Dividend",$C1185="Return of capital")),MAX(AA$5:AA1184)+1,0))</f>
        <v/>
      </c>
      <c r="AB1185" s="79" t="str">
        <f>if($B1185="","",if($L1185=Dashboard!$C$3,"n/a","Currency:"&amp;$L1185&amp;Dashboard!$C$3))</f>
        <v/>
      </c>
      <c r="AC1185" s="88" t="str">
        <f t="shared" si="13"/>
        <v/>
      </c>
      <c r="AD1185" s="89">
        <f t="shared" si="14"/>
        <v>0</v>
      </c>
      <c r="AE1185" s="90">
        <f t="shared" si="15"/>
        <v>0</v>
      </c>
    </row>
    <row r="1186">
      <c r="A1186" s="1"/>
      <c r="B1186" s="456"/>
      <c r="C1186" s="457"/>
      <c r="D1186" s="457"/>
      <c r="E1186" s="457"/>
      <c r="F1186" s="458"/>
      <c r="G1186" s="44">
        <f t="shared" si="1"/>
        <v>0</v>
      </c>
      <c r="H1186" s="459"/>
      <c r="I1186" s="460"/>
      <c r="J1186" s="95"/>
      <c r="K1186" s="1"/>
      <c r="L1186" s="50" t="str">
        <f t="array" ref="L1186">if($B1186="","",index(Setup!$C$52:$C$201,match($D1186,Setup!$B$52:$B$201,0),0))</f>
        <v/>
      </c>
      <c r="M1186" s="52" t="str">
        <f t="shared" si="2"/>
        <v/>
      </c>
      <c r="N1186" s="58">
        <f t="shared" si="3"/>
        <v>0</v>
      </c>
      <c r="O1186" s="64" t="str">
        <f t="shared" si="4"/>
        <v/>
      </c>
      <c r="P1186" s="64">
        <f t="shared" si="5"/>
        <v>0</v>
      </c>
      <c r="Q1186" s="64">
        <f t="shared" si="6"/>
        <v>0</v>
      </c>
      <c r="R1186" s="68">
        <f t="shared" si="7"/>
        <v>0</v>
      </c>
      <c r="S1186" s="68">
        <f t="shared" si="8"/>
        <v>0</v>
      </c>
      <c r="T1186" s="71" t="str">
        <f t="shared" si="9"/>
        <v/>
      </c>
      <c r="U1186" s="79" t="str">
        <f t="array" ref="U1186">IF($B1186="","",IF(INDEX('Your Portfolio Holdings'!$BW$7:$BW$156,match($D1186,'Your Portfolio Holdings'!$B$7:$B$156,0),0)&gt;0,PRODUCT(IF(($D$5:$D$2004=$D1186)*($C$5:$C$2004="Split")*($B$5:$B$2004&lt;=Dashboard!$C$2)*($B$5:$B$2004&gt;$B1186),$J$5:$J$2004,1)),1))</f>
        <v/>
      </c>
      <c r="V1186" s="79">
        <f t="shared" si="10"/>
        <v>0</v>
      </c>
      <c r="W1186" s="79" t="str">
        <f t="array" ref="W1186">IF($B1186="","",IF(INDEX('Your Portfolio Holdings'!$BW$7:$BW$156,match($D1186,'Your Portfolio Holdings'!$B$7:$B$156,0),0)&gt;0,PRODUCT(IF(($D$5:$D$2004=$D1186)*($C$5:$C$2004="Split")*($B$5:$B$2004&lt;=Dashboard!$C$54)*($B$5:$B$2004&gt;$B1186),$J$5:$J$2004,1)),1))</f>
        <v/>
      </c>
      <c r="X1186" s="79">
        <f t="shared" si="11"/>
        <v>0</v>
      </c>
      <c r="Y1186" s="79" t="str">
        <f t="array" ref="Y1186">IF($B1186="","",IF(INDEX('Your Portfolio Holdings'!$BW$7:$BW$156,match($D1186,'Your Portfolio Holdings'!$B$7:$B$156,0),0)&gt;0,PRODUCT(IF(($D$5:$D$2004=$D1186)*($C$5:$C$2004="Split")*($B$5:$B$2004&lt;=Dashboard!$C$55)*($B$5:$B$2004&gt;$B1186),$J$5:$J$2004,1)),1))</f>
        <v/>
      </c>
      <c r="Z1186" s="79">
        <f t="shared" si="12"/>
        <v>0</v>
      </c>
      <c r="AA1186" s="79" t="str">
        <f>IF($B1185="","",IF(AND($B1186&gt;Dashboard!$C$54,$B1186&lt;=Dashboard!$C$55,OR($C1186="Buy",$C1186="Sell",$C1186="Dividend",$C1186="Return of capital")),MAX(AA$5:AA1185)+1,0))</f>
        <v/>
      </c>
      <c r="AB1186" s="79" t="str">
        <f>if($B1186="","",if($L1186=Dashboard!$C$3,"n/a","Currency:"&amp;$L1186&amp;Dashboard!$C$3))</f>
        <v/>
      </c>
      <c r="AC1186" s="88" t="str">
        <f t="shared" si="13"/>
        <v/>
      </c>
      <c r="AD1186" s="89">
        <f t="shared" si="14"/>
        <v>0</v>
      </c>
      <c r="AE1186" s="90">
        <f t="shared" si="15"/>
        <v>0</v>
      </c>
    </row>
    <row r="1187">
      <c r="A1187" s="1"/>
      <c r="B1187" s="456"/>
      <c r="C1187" s="457"/>
      <c r="D1187" s="457"/>
      <c r="E1187" s="457"/>
      <c r="F1187" s="458"/>
      <c r="G1187" s="44">
        <f t="shared" si="1"/>
        <v>0</v>
      </c>
      <c r="H1187" s="459"/>
      <c r="I1187" s="460"/>
      <c r="J1187" s="95"/>
      <c r="K1187" s="1"/>
      <c r="L1187" s="50" t="str">
        <f t="array" ref="L1187">if($B1187="","",index(Setup!$C$52:$C$201,match($D1187,Setup!$B$52:$B$201,0),0))</f>
        <v/>
      </c>
      <c r="M1187" s="52" t="str">
        <f t="shared" si="2"/>
        <v/>
      </c>
      <c r="N1187" s="58">
        <f t="shared" si="3"/>
        <v>0</v>
      </c>
      <c r="O1187" s="64" t="str">
        <f t="shared" si="4"/>
        <v/>
      </c>
      <c r="P1187" s="64">
        <f t="shared" si="5"/>
        <v>0</v>
      </c>
      <c r="Q1187" s="64">
        <f t="shared" si="6"/>
        <v>0</v>
      </c>
      <c r="R1187" s="68">
        <f t="shared" si="7"/>
        <v>0</v>
      </c>
      <c r="S1187" s="68">
        <f t="shared" si="8"/>
        <v>0</v>
      </c>
      <c r="T1187" s="71" t="str">
        <f t="shared" si="9"/>
        <v/>
      </c>
      <c r="U1187" s="79" t="str">
        <f t="array" ref="U1187">IF($B1187="","",IF(INDEX('Your Portfolio Holdings'!$BW$7:$BW$156,match($D1187,'Your Portfolio Holdings'!$B$7:$B$156,0),0)&gt;0,PRODUCT(IF(($D$5:$D$2004=$D1187)*($C$5:$C$2004="Split")*($B$5:$B$2004&lt;=Dashboard!$C$2)*($B$5:$B$2004&gt;$B1187),$J$5:$J$2004,1)),1))</f>
        <v/>
      </c>
      <c r="V1187" s="79">
        <f t="shared" si="10"/>
        <v>0</v>
      </c>
      <c r="W1187" s="79" t="str">
        <f t="array" ref="W1187">IF($B1187="","",IF(INDEX('Your Portfolio Holdings'!$BW$7:$BW$156,match($D1187,'Your Portfolio Holdings'!$B$7:$B$156,0),0)&gt;0,PRODUCT(IF(($D$5:$D$2004=$D1187)*($C$5:$C$2004="Split")*($B$5:$B$2004&lt;=Dashboard!$C$54)*($B$5:$B$2004&gt;$B1187),$J$5:$J$2004,1)),1))</f>
        <v/>
      </c>
      <c r="X1187" s="79">
        <f t="shared" si="11"/>
        <v>0</v>
      </c>
      <c r="Y1187" s="79" t="str">
        <f t="array" ref="Y1187">IF($B1187="","",IF(INDEX('Your Portfolio Holdings'!$BW$7:$BW$156,match($D1187,'Your Portfolio Holdings'!$B$7:$B$156,0),0)&gt;0,PRODUCT(IF(($D$5:$D$2004=$D1187)*($C$5:$C$2004="Split")*($B$5:$B$2004&lt;=Dashboard!$C$55)*($B$5:$B$2004&gt;$B1187),$J$5:$J$2004,1)),1))</f>
        <v/>
      </c>
      <c r="Z1187" s="79">
        <f t="shared" si="12"/>
        <v>0</v>
      </c>
      <c r="AA1187" s="79" t="str">
        <f>IF($B1186="","",IF(AND($B1187&gt;Dashboard!$C$54,$B1187&lt;=Dashboard!$C$55,OR($C1187="Buy",$C1187="Sell",$C1187="Dividend",$C1187="Return of capital")),MAX(AA$5:AA1186)+1,0))</f>
        <v/>
      </c>
      <c r="AB1187" s="79" t="str">
        <f>if($B1187="","",if($L1187=Dashboard!$C$3,"n/a","Currency:"&amp;$L1187&amp;Dashboard!$C$3))</f>
        <v/>
      </c>
      <c r="AC1187" s="88" t="str">
        <f t="shared" si="13"/>
        <v/>
      </c>
      <c r="AD1187" s="89">
        <f t="shared" si="14"/>
        <v>0</v>
      </c>
      <c r="AE1187" s="90">
        <f t="shared" si="15"/>
        <v>0</v>
      </c>
    </row>
    <row r="1188">
      <c r="A1188" s="1"/>
      <c r="B1188" s="456"/>
      <c r="C1188" s="457"/>
      <c r="D1188" s="457"/>
      <c r="E1188" s="457"/>
      <c r="F1188" s="458"/>
      <c r="G1188" s="44">
        <f t="shared" si="1"/>
        <v>0</v>
      </c>
      <c r="H1188" s="459"/>
      <c r="I1188" s="460"/>
      <c r="J1188" s="95"/>
      <c r="K1188" s="1"/>
      <c r="L1188" s="50" t="str">
        <f t="array" ref="L1188">if($B1188="","",index(Setup!$C$52:$C$201,match($D1188,Setup!$B$52:$B$201,0),0))</f>
        <v/>
      </c>
      <c r="M1188" s="52" t="str">
        <f t="shared" si="2"/>
        <v/>
      </c>
      <c r="N1188" s="58">
        <f t="shared" si="3"/>
        <v>0</v>
      </c>
      <c r="O1188" s="64" t="str">
        <f t="shared" si="4"/>
        <v/>
      </c>
      <c r="P1188" s="64">
        <f t="shared" si="5"/>
        <v>0</v>
      </c>
      <c r="Q1188" s="64">
        <f t="shared" si="6"/>
        <v>0</v>
      </c>
      <c r="R1188" s="68">
        <f t="shared" si="7"/>
        <v>0</v>
      </c>
      <c r="S1188" s="68">
        <f t="shared" si="8"/>
        <v>0</v>
      </c>
      <c r="T1188" s="71" t="str">
        <f t="shared" si="9"/>
        <v/>
      </c>
      <c r="U1188" s="79" t="str">
        <f t="array" ref="U1188">IF($B1188="","",IF(INDEX('Your Portfolio Holdings'!$BW$7:$BW$156,match($D1188,'Your Portfolio Holdings'!$B$7:$B$156,0),0)&gt;0,PRODUCT(IF(($D$5:$D$2004=$D1188)*($C$5:$C$2004="Split")*($B$5:$B$2004&lt;=Dashboard!$C$2)*($B$5:$B$2004&gt;$B1188),$J$5:$J$2004,1)),1))</f>
        <v/>
      </c>
      <c r="V1188" s="79">
        <f t="shared" si="10"/>
        <v>0</v>
      </c>
      <c r="W1188" s="79" t="str">
        <f t="array" ref="W1188">IF($B1188="","",IF(INDEX('Your Portfolio Holdings'!$BW$7:$BW$156,match($D1188,'Your Portfolio Holdings'!$B$7:$B$156,0),0)&gt;0,PRODUCT(IF(($D$5:$D$2004=$D1188)*($C$5:$C$2004="Split")*($B$5:$B$2004&lt;=Dashboard!$C$54)*($B$5:$B$2004&gt;$B1188),$J$5:$J$2004,1)),1))</f>
        <v/>
      </c>
      <c r="X1188" s="79">
        <f t="shared" si="11"/>
        <v>0</v>
      </c>
      <c r="Y1188" s="79" t="str">
        <f t="array" ref="Y1188">IF($B1188="","",IF(INDEX('Your Portfolio Holdings'!$BW$7:$BW$156,match($D1188,'Your Portfolio Holdings'!$B$7:$B$156,0),0)&gt;0,PRODUCT(IF(($D$5:$D$2004=$D1188)*($C$5:$C$2004="Split")*($B$5:$B$2004&lt;=Dashboard!$C$55)*($B$5:$B$2004&gt;$B1188),$J$5:$J$2004,1)),1))</f>
        <v/>
      </c>
      <c r="Z1188" s="79">
        <f t="shared" si="12"/>
        <v>0</v>
      </c>
      <c r="AA1188" s="79" t="str">
        <f>IF($B1187="","",IF(AND($B1188&gt;Dashboard!$C$54,$B1188&lt;=Dashboard!$C$55,OR($C1188="Buy",$C1188="Sell",$C1188="Dividend",$C1188="Return of capital")),MAX(AA$5:AA1187)+1,0))</f>
        <v/>
      </c>
      <c r="AB1188" s="79" t="str">
        <f>if($B1188="","",if($L1188=Dashboard!$C$3,"n/a","Currency:"&amp;$L1188&amp;Dashboard!$C$3))</f>
        <v/>
      </c>
      <c r="AC1188" s="88" t="str">
        <f t="shared" si="13"/>
        <v/>
      </c>
      <c r="AD1188" s="89">
        <f t="shared" si="14"/>
        <v>0</v>
      </c>
      <c r="AE1188" s="90">
        <f t="shared" si="15"/>
        <v>0</v>
      </c>
    </row>
    <row r="1189">
      <c r="A1189" s="1"/>
      <c r="B1189" s="456"/>
      <c r="C1189" s="457"/>
      <c r="D1189" s="457"/>
      <c r="E1189" s="457"/>
      <c r="F1189" s="458"/>
      <c r="G1189" s="44">
        <f t="shared" si="1"/>
        <v>0</v>
      </c>
      <c r="H1189" s="459"/>
      <c r="I1189" s="460"/>
      <c r="J1189" s="95"/>
      <c r="K1189" s="1"/>
      <c r="L1189" s="50" t="str">
        <f t="array" ref="L1189">if($B1189="","",index(Setup!$C$52:$C$201,match($D1189,Setup!$B$52:$B$201,0),0))</f>
        <v/>
      </c>
      <c r="M1189" s="52" t="str">
        <f t="shared" si="2"/>
        <v/>
      </c>
      <c r="N1189" s="58">
        <f t="shared" si="3"/>
        <v>0</v>
      </c>
      <c r="O1189" s="64" t="str">
        <f t="shared" si="4"/>
        <v/>
      </c>
      <c r="P1189" s="64">
        <f t="shared" si="5"/>
        <v>0</v>
      </c>
      <c r="Q1189" s="64">
        <f t="shared" si="6"/>
        <v>0</v>
      </c>
      <c r="R1189" s="68">
        <f t="shared" si="7"/>
        <v>0</v>
      </c>
      <c r="S1189" s="68">
        <f t="shared" si="8"/>
        <v>0</v>
      </c>
      <c r="T1189" s="71" t="str">
        <f t="shared" si="9"/>
        <v/>
      </c>
      <c r="U1189" s="79" t="str">
        <f t="array" ref="U1189">IF($B1189="","",IF(INDEX('Your Portfolio Holdings'!$BW$7:$BW$156,match($D1189,'Your Portfolio Holdings'!$B$7:$B$156,0),0)&gt;0,PRODUCT(IF(($D$5:$D$2004=$D1189)*($C$5:$C$2004="Split")*($B$5:$B$2004&lt;=Dashboard!$C$2)*($B$5:$B$2004&gt;$B1189),$J$5:$J$2004,1)),1))</f>
        <v/>
      </c>
      <c r="V1189" s="79">
        <f t="shared" si="10"/>
        <v>0</v>
      </c>
      <c r="W1189" s="79" t="str">
        <f t="array" ref="W1189">IF($B1189="","",IF(INDEX('Your Portfolio Holdings'!$BW$7:$BW$156,match($D1189,'Your Portfolio Holdings'!$B$7:$B$156,0),0)&gt;0,PRODUCT(IF(($D$5:$D$2004=$D1189)*($C$5:$C$2004="Split")*($B$5:$B$2004&lt;=Dashboard!$C$54)*($B$5:$B$2004&gt;$B1189),$J$5:$J$2004,1)),1))</f>
        <v/>
      </c>
      <c r="X1189" s="79">
        <f t="shared" si="11"/>
        <v>0</v>
      </c>
      <c r="Y1189" s="79" t="str">
        <f t="array" ref="Y1189">IF($B1189="","",IF(INDEX('Your Portfolio Holdings'!$BW$7:$BW$156,match($D1189,'Your Portfolio Holdings'!$B$7:$B$156,0),0)&gt;0,PRODUCT(IF(($D$5:$D$2004=$D1189)*($C$5:$C$2004="Split")*($B$5:$B$2004&lt;=Dashboard!$C$55)*($B$5:$B$2004&gt;$B1189),$J$5:$J$2004,1)),1))</f>
        <v/>
      </c>
      <c r="Z1189" s="79">
        <f t="shared" si="12"/>
        <v>0</v>
      </c>
      <c r="AA1189" s="79" t="str">
        <f>IF($B1188="","",IF(AND($B1189&gt;Dashboard!$C$54,$B1189&lt;=Dashboard!$C$55,OR($C1189="Buy",$C1189="Sell",$C1189="Dividend",$C1189="Return of capital")),MAX(AA$5:AA1188)+1,0))</f>
        <v/>
      </c>
      <c r="AB1189" s="79" t="str">
        <f>if($B1189="","",if($L1189=Dashboard!$C$3,"n/a","Currency:"&amp;$L1189&amp;Dashboard!$C$3))</f>
        <v/>
      </c>
      <c r="AC1189" s="88" t="str">
        <f t="shared" si="13"/>
        <v/>
      </c>
      <c r="AD1189" s="89">
        <f t="shared" si="14"/>
        <v>0</v>
      </c>
      <c r="AE1189" s="90">
        <f t="shared" si="15"/>
        <v>0</v>
      </c>
    </row>
    <row r="1190">
      <c r="A1190" s="1"/>
      <c r="B1190" s="456"/>
      <c r="C1190" s="457"/>
      <c r="D1190" s="457"/>
      <c r="E1190" s="457"/>
      <c r="F1190" s="458"/>
      <c r="G1190" s="44">
        <f t="shared" si="1"/>
        <v>0</v>
      </c>
      <c r="H1190" s="459"/>
      <c r="I1190" s="460"/>
      <c r="J1190" s="95"/>
      <c r="K1190" s="1"/>
      <c r="L1190" s="50" t="str">
        <f t="array" ref="L1190">if($B1190="","",index(Setup!$C$52:$C$201,match($D1190,Setup!$B$52:$B$201,0),0))</f>
        <v/>
      </c>
      <c r="M1190" s="52" t="str">
        <f t="shared" si="2"/>
        <v/>
      </c>
      <c r="N1190" s="58">
        <f t="shared" si="3"/>
        <v>0</v>
      </c>
      <c r="O1190" s="64" t="str">
        <f t="shared" si="4"/>
        <v/>
      </c>
      <c r="P1190" s="64">
        <f t="shared" si="5"/>
        <v>0</v>
      </c>
      <c r="Q1190" s="64">
        <f t="shared" si="6"/>
        <v>0</v>
      </c>
      <c r="R1190" s="68">
        <f t="shared" si="7"/>
        <v>0</v>
      </c>
      <c r="S1190" s="68">
        <f t="shared" si="8"/>
        <v>0</v>
      </c>
      <c r="T1190" s="71" t="str">
        <f t="shared" si="9"/>
        <v/>
      </c>
      <c r="U1190" s="79" t="str">
        <f t="array" ref="U1190">IF($B1190="","",IF(INDEX('Your Portfolio Holdings'!$BW$7:$BW$156,match($D1190,'Your Portfolio Holdings'!$B$7:$B$156,0),0)&gt;0,PRODUCT(IF(($D$5:$D$2004=$D1190)*($C$5:$C$2004="Split")*($B$5:$B$2004&lt;=Dashboard!$C$2)*($B$5:$B$2004&gt;$B1190),$J$5:$J$2004,1)),1))</f>
        <v/>
      </c>
      <c r="V1190" s="79">
        <f t="shared" si="10"/>
        <v>0</v>
      </c>
      <c r="W1190" s="79" t="str">
        <f t="array" ref="W1190">IF($B1190="","",IF(INDEX('Your Portfolio Holdings'!$BW$7:$BW$156,match($D1190,'Your Portfolio Holdings'!$B$7:$B$156,0),0)&gt;0,PRODUCT(IF(($D$5:$D$2004=$D1190)*($C$5:$C$2004="Split")*($B$5:$B$2004&lt;=Dashboard!$C$54)*($B$5:$B$2004&gt;$B1190),$J$5:$J$2004,1)),1))</f>
        <v/>
      </c>
      <c r="X1190" s="79">
        <f t="shared" si="11"/>
        <v>0</v>
      </c>
      <c r="Y1190" s="79" t="str">
        <f t="array" ref="Y1190">IF($B1190="","",IF(INDEX('Your Portfolio Holdings'!$BW$7:$BW$156,match($D1190,'Your Portfolio Holdings'!$B$7:$B$156,0),0)&gt;0,PRODUCT(IF(($D$5:$D$2004=$D1190)*($C$5:$C$2004="Split")*($B$5:$B$2004&lt;=Dashboard!$C$55)*($B$5:$B$2004&gt;$B1190),$J$5:$J$2004,1)),1))</f>
        <v/>
      </c>
      <c r="Z1190" s="79">
        <f t="shared" si="12"/>
        <v>0</v>
      </c>
      <c r="AA1190" s="79" t="str">
        <f>IF($B1189="","",IF(AND($B1190&gt;Dashboard!$C$54,$B1190&lt;=Dashboard!$C$55,OR($C1190="Buy",$C1190="Sell",$C1190="Dividend",$C1190="Return of capital")),MAX(AA$5:AA1189)+1,0))</f>
        <v/>
      </c>
      <c r="AB1190" s="79" t="str">
        <f>if($B1190="","",if($L1190=Dashboard!$C$3,"n/a","Currency:"&amp;$L1190&amp;Dashboard!$C$3))</f>
        <v/>
      </c>
      <c r="AC1190" s="88" t="str">
        <f t="shared" si="13"/>
        <v/>
      </c>
      <c r="AD1190" s="89">
        <f t="shared" si="14"/>
        <v>0</v>
      </c>
      <c r="AE1190" s="90">
        <f t="shared" si="15"/>
        <v>0</v>
      </c>
    </row>
    <row r="1191">
      <c r="A1191" s="1"/>
      <c r="B1191" s="456"/>
      <c r="C1191" s="457"/>
      <c r="D1191" s="457"/>
      <c r="E1191" s="457"/>
      <c r="F1191" s="458"/>
      <c r="G1191" s="44">
        <f t="shared" si="1"/>
        <v>0</v>
      </c>
      <c r="H1191" s="459"/>
      <c r="I1191" s="460"/>
      <c r="J1191" s="95"/>
      <c r="K1191" s="1"/>
      <c r="L1191" s="50" t="str">
        <f t="array" ref="L1191">if($B1191="","",index(Setup!$C$52:$C$201,match($D1191,Setup!$B$52:$B$201,0),0))</f>
        <v/>
      </c>
      <c r="M1191" s="52" t="str">
        <f t="shared" si="2"/>
        <v/>
      </c>
      <c r="N1191" s="58">
        <f t="shared" si="3"/>
        <v>0</v>
      </c>
      <c r="O1191" s="64" t="str">
        <f t="shared" si="4"/>
        <v/>
      </c>
      <c r="P1191" s="64">
        <f t="shared" si="5"/>
        <v>0</v>
      </c>
      <c r="Q1191" s="64">
        <f t="shared" si="6"/>
        <v>0</v>
      </c>
      <c r="R1191" s="68">
        <f t="shared" si="7"/>
        <v>0</v>
      </c>
      <c r="S1191" s="68">
        <f t="shared" si="8"/>
        <v>0</v>
      </c>
      <c r="T1191" s="71" t="str">
        <f t="shared" si="9"/>
        <v/>
      </c>
      <c r="U1191" s="79" t="str">
        <f t="array" ref="U1191">IF($B1191="","",IF(INDEX('Your Portfolio Holdings'!$BW$7:$BW$156,match($D1191,'Your Portfolio Holdings'!$B$7:$B$156,0),0)&gt;0,PRODUCT(IF(($D$5:$D$2004=$D1191)*($C$5:$C$2004="Split")*($B$5:$B$2004&lt;=Dashboard!$C$2)*($B$5:$B$2004&gt;$B1191),$J$5:$J$2004,1)),1))</f>
        <v/>
      </c>
      <c r="V1191" s="79">
        <f t="shared" si="10"/>
        <v>0</v>
      </c>
      <c r="W1191" s="79" t="str">
        <f t="array" ref="W1191">IF($B1191="","",IF(INDEX('Your Portfolio Holdings'!$BW$7:$BW$156,match($D1191,'Your Portfolio Holdings'!$B$7:$B$156,0),0)&gt;0,PRODUCT(IF(($D$5:$D$2004=$D1191)*($C$5:$C$2004="Split")*($B$5:$B$2004&lt;=Dashboard!$C$54)*($B$5:$B$2004&gt;$B1191),$J$5:$J$2004,1)),1))</f>
        <v/>
      </c>
      <c r="X1191" s="79">
        <f t="shared" si="11"/>
        <v>0</v>
      </c>
      <c r="Y1191" s="79" t="str">
        <f t="array" ref="Y1191">IF($B1191="","",IF(INDEX('Your Portfolio Holdings'!$BW$7:$BW$156,match($D1191,'Your Portfolio Holdings'!$B$7:$B$156,0),0)&gt;0,PRODUCT(IF(($D$5:$D$2004=$D1191)*($C$5:$C$2004="Split")*($B$5:$B$2004&lt;=Dashboard!$C$55)*($B$5:$B$2004&gt;$B1191),$J$5:$J$2004,1)),1))</f>
        <v/>
      </c>
      <c r="Z1191" s="79">
        <f t="shared" si="12"/>
        <v>0</v>
      </c>
      <c r="AA1191" s="79" t="str">
        <f>IF($B1190="","",IF(AND($B1191&gt;Dashboard!$C$54,$B1191&lt;=Dashboard!$C$55,OR($C1191="Buy",$C1191="Sell",$C1191="Dividend",$C1191="Return of capital")),MAX(AA$5:AA1190)+1,0))</f>
        <v/>
      </c>
      <c r="AB1191" s="79" t="str">
        <f>if($B1191="","",if($L1191=Dashboard!$C$3,"n/a","Currency:"&amp;$L1191&amp;Dashboard!$C$3))</f>
        <v/>
      </c>
      <c r="AC1191" s="88" t="str">
        <f t="shared" si="13"/>
        <v/>
      </c>
      <c r="AD1191" s="89">
        <f t="shared" si="14"/>
        <v>0</v>
      </c>
      <c r="AE1191" s="90">
        <f t="shared" si="15"/>
        <v>0</v>
      </c>
    </row>
    <row r="1192">
      <c r="A1192" s="1"/>
      <c r="B1192" s="456"/>
      <c r="C1192" s="457"/>
      <c r="D1192" s="457"/>
      <c r="E1192" s="457"/>
      <c r="F1192" s="458"/>
      <c r="G1192" s="44">
        <f t="shared" si="1"/>
        <v>0</v>
      </c>
      <c r="H1192" s="459"/>
      <c r="I1192" s="460"/>
      <c r="J1192" s="95"/>
      <c r="K1192" s="1"/>
      <c r="L1192" s="50" t="str">
        <f t="array" ref="L1192">if($B1192="","",index(Setup!$C$52:$C$201,match($D1192,Setup!$B$52:$B$201,0),0))</f>
        <v/>
      </c>
      <c r="M1192" s="52" t="str">
        <f t="shared" si="2"/>
        <v/>
      </c>
      <c r="N1192" s="58">
        <f t="shared" si="3"/>
        <v>0</v>
      </c>
      <c r="O1192" s="64" t="str">
        <f t="shared" si="4"/>
        <v/>
      </c>
      <c r="P1192" s="64">
        <f t="shared" si="5"/>
        <v>0</v>
      </c>
      <c r="Q1192" s="64">
        <f t="shared" si="6"/>
        <v>0</v>
      </c>
      <c r="R1192" s="68">
        <f t="shared" si="7"/>
        <v>0</v>
      </c>
      <c r="S1192" s="68">
        <f t="shared" si="8"/>
        <v>0</v>
      </c>
      <c r="T1192" s="71" t="str">
        <f t="shared" si="9"/>
        <v/>
      </c>
      <c r="U1192" s="79" t="str">
        <f t="array" ref="U1192">IF($B1192="","",IF(INDEX('Your Portfolio Holdings'!$BW$7:$BW$156,match($D1192,'Your Portfolio Holdings'!$B$7:$B$156,0),0)&gt;0,PRODUCT(IF(($D$5:$D$2004=$D1192)*($C$5:$C$2004="Split")*($B$5:$B$2004&lt;=Dashboard!$C$2)*($B$5:$B$2004&gt;$B1192),$J$5:$J$2004,1)),1))</f>
        <v/>
      </c>
      <c r="V1192" s="79">
        <f t="shared" si="10"/>
        <v>0</v>
      </c>
      <c r="W1192" s="79" t="str">
        <f t="array" ref="W1192">IF($B1192="","",IF(INDEX('Your Portfolio Holdings'!$BW$7:$BW$156,match($D1192,'Your Portfolio Holdings'!$B$7:$B$156,0),0)&gt;0,PRODUCT(IF(($D$5:$D$2004=$D1192)*($C$5:$C$2004="Split")*($B$5:$B$2004&lt;=Dashboard!$C$54)*($B$5:$B$2004&gt;$B1192),$J$5:$J$2004,1)),1))</f>
        <v/>
      </c>
      <c r="X1192" s="79">
        <f t="shared" si="11"/>
        <v>0</v>
      </c>
      <c r="Y1192" s="79" t="str">
        <f t="array" ref="Y1192">IF($B1192="","",IF(INDEX('Your Portfolio Holdings'!$BW$7:$BW$156,match($D1192,'Your Portfolio Holdings'!$B$7:$B$156,0),0)&gt;0,PRODUCT(IF(($D$5:$D$2004=$D1192)*($C$5:$C$2004="Split")*($B$5:$B$2004&lt;=Dashboard!$C$55)*($B$5:$B$2004&gt;$B1192),$J$5:$J$2004,1)),1))</f>
        <v/>
      </c>
      <c r="Z1192" s="79">
        <f t="shared" si="12"/>
        <v>0</v>
      </c>
      <c r="AA1192" s="79" t="str">
        <f>IF($B1191="","",IF(AND($B1192&gt;Dashboard!$C$54,$B1192&lt;=Dashboard!$C$55,OR($C1192="Buy",$C1192="Sell",$C1192="Dividend",$C1192="Return of capital")),MAX(AA$5:AA1191)+1,0))</f>
        <v/>
      </c>
      <c r="AB1192" s="79" t="str">
        <f>if($B1192="","",if($L1192=Dashboard!$C$3,"n/a","Currency:"&amp;$L1192&amp;Dashboard!$C$3))</f>
        <v/>
      </c>
      <c r="AC1192" s="88" t="str">
        <f t="shared" si="13"/>
        <v/>
      </c>
      <c r="AD1192" s="89">
        <f t="shared" si="14"/>
        <v>0</v>
      </c>
      <c r="AE1192" s="90">
        <f t="shared" si="15"/>
        <v>0</v>
      </c>
    </row>
    <row r="1193">
      <c r="A1193" s="1"/>
      <c r="B1193" s="456"/>
      <c r="C1193" s="457"/>
      <c r="D1193" s="457"/>
      <c r="E1193" s="457"/>
      <c r="F1193" s="458"/>
      <c r="G1193" s="44">
        <f t="shared" si="1"/>
        <v>0</v>
      </c>
      <c r="H1193" s="459"/>
      <c r="I1193" s="460"/>
      <c r="J1193" s="95"/>
      <c r="K1193" s="1"/>
      <c r="L1193" s="50" t="str">
        <f t="array" ref="L1193">if($B1193="","",index(Setup!$C$52:$C$201,match($D1193,Setup!$B$52:$B$201,0),0))</f>
        <v/>
      </c>
      <c r="M1193" s="52" t="str">
        <f t="shared" si="2"/>
        <v/>
      </c>
      <c r="N1193" s="58">
        <f t="shared" si="3"/>
        <v>0</v>
      </c>
      <c r="O1193" s="64" t="str">
        <f t="shared" si="4"/>
        <v/>
      </c>
      <c r="P1193" s="64">
        <f t="shared" si="5"/>
        <v>0</v>
      </c>
      <c r="Q1193" s="64">
        <f t="shared" si="6"/>
        <v>0</v>
      </c>
      <c r="R1193" s="68">
        <f t="shared" si="7"/>
        <v>0</v>
      </c>
      <c r="S1193" s="68">
        <f t="shared" si="8"/>
        <v>0</v>
      </c>
      <c r="T1193" s="71" t="str">
        <f t="shared" si="9"/>
        <v/>
      </c>
      <c r="U1193" s="79" t="str">
        <f t="array" ref="U1193">IF($B1193="","",IF(INDEX('Your Portfolio Holdings'!$BW$7:$BW$156,match($D1193,'Your Portfolio Holdings'!$B$7:$B$156,0),0)&gt;0,PRODUCT(IF(($D$5:$D$2004=$D1193)*($C$5:$C$2004="Split")*($B$5:$B$2004&lt;=Dashboard!$C$2)*($B$5:$B$2004&gt;$B1193),$J$5:$J$2004,1)),1))</f>
        <v/>
      </c>
      <c r="V1193" s="79">
        <f t="shared" si="10"/>
        <v>0</v>
      </c>
      <c r="W1193" s="79" t="str">
        <f t="array" ref="W1193">IF($B1193="","",IF(INDEX('Your Portfolio Holdings'!$BW$7:$BW$156,match($D1193,'Your Portfolio Holdings'!$B$7:$B$156,0),0)&gt;0,PRODUCT(IF(($D$5:$D$2004=$D1193)*($C$5:$C$2004="Split")*($B$5:$B$2004&lt;=Dashboard!$C$54)*($B$5:$B$2004&gt;$B1193),$J$5:$J$2004,1)),1))</f>
        <v/>
      </c>
      <c r="X1193" s="79">
        <f t="shared" si="11"/>
        <v>0</v>
      </c>
      <c r="Y1193" s="79" t="str">
        <f t="array" ref="Y1193">IF($B1193="","",IF(INDEX('Your Portfolio Holdings'!$BW$7:$BW$156,match($D1193,'Your Portfolio Holdings'!$B$7:$B$156,0),0)&gt;0,PRODUCT(IF(($D$5:$D$2004=$D1193)*($C$5:$C$2004="Split")*($B$5:$B$2004&lt;=Dashboard!$C$55)*($B$5:$B$2004&gt;$B1193),$J$5:$J$2004,1)),1))</f>
        <v/>
      </c>
      <c r="Z1193" s="79">
        <f t="shared" si="12"/>
        <v>0</v>
      </c>
      <c r="AA1193" s="79" t="str">
        <f>IF($B1192="","",IF(AND($B1193&gt;Dashboard!$C$54,$B1193&lt;=Dashboard!$C$55,OR($C1193="Buy",$C1193="Sell",$C1193="Dividend",$C1193="Return of capital")),MAX(AA$5:AA1192)+1,0))</f>
        <v/>
      </c>
      <c r="AB1193" s="79" t="str">
        <f>if($B1193="","",if($L1193=Dashboard!$C$3,"n/a","Currency:"&amp;$L1193&amp;Dashboard!$C$3))</f>
        <v/>
      </c>
      <c r="AC1193" s="88" t="str">
        <f t="shared" si="13"/>
        <v/>
      </c>
      <c r="AD1193" s="89">
        <f t="shared" si="14"/>
        <v>0</v>
      </c>
      <c r="AE1193" s="90">
        <f t="shared" si="15"/>
        <v>0</v>
      </c>
    </row>
    <row r="1194">
      <c r="A1194" s="1"/>
      <c r="B1194" s="456"/>
      <c r="C1194" s="457"/>
      <c r="D1194" s="457"/>
      <c r="E1194" s="457"/>
      <c r="F1194" s="458"/>
      <c r="G1194" s="44">
        <f t="shared" si="1"/>
        <v>0</v>
      </c>
      <c r="H1194" s="459"/>
      <c r="I1194" s="460"/>
      <c r="J1194" s="95"/>
      <c r="K1194" s="1"/>
      <c r="L1194" s="50" t="str">
        <f t="array" ref="L1194">if($B1194="","",index(Setup!$C$52:$C$201,match($D1194,Setup!$B$52:$B$201,0),0))</f>
        <v/>
      </c>
      <c r="M1194" s="52" t="str">
        <f t="shared" si="2"/>
        <v/>
      </c>
      <c r="N1194" s="58">
        <f t="shared" si="3"/>
        <v>0</v>
      </c>
      <c r="O1194" s="64" t="str">
        <f t="shared" si="4"/>
        <v/>
      </c>
      <c r="P1194" s="64">
        <f t="shared" si="5"/>
        <v>0</v>
      </c>
      <c r="Q1194" s="64">
        <f t="shared" si="6"/>
        <v>0</v>
      </c>
      <c r="R1194" s="68">
        <f t="shared" si="7"/>
        <v>0</v>
      </c>
      <c r="S1194" s="68">
        <f t="shared" si="8"/>
        <v>0</v>
      </c>
      <c r="T1194" s="71" t="str">
        <f t="shared" si="9"/>
        <v/>
      </c>
      <c r="U1194" s="79" t="str">
        <f t="array" ref="U1194">IF($B1194="","",IF(INDEX('Your Portfolio Holdings'!$BW$7:$BW$156,match($D1194,'Your Portfolio Holdings'!$B$7:$B$156,0),0)&gt;0,PRODUCT(IF(($D$5:$D$2004=$D1194)*($C$5:$C$2004="Split")*($B$5:$B$2004&lt;=Dashboard!$C$2)*($B$5:$B$2004&gt;$B1194),$J$5:$J$2004,1)),1))</f>
        <v/>
      </c>
      <c r="V1194" s="79">
        <f t="shared" si="10"/>
        <v>0</v>
      </c>
      <c r="W1194" s="79" t="str">
        <f t="array" ref="W1194">IF($B1194="","",IF(INDEX('Your Portfolio Holdings'!$BW$7:$BW$156,match($D1194,'Your Portfolio Holdings'!$B$7:$B$156,0),0)&gt;0,PRODUCT(IF(($D$5:$D$2004=$D1194)*($C$5:$C$2004="Split")*($B$5:$B$2004&lt;=Dashboard!$C$54)*($B$5:$B$2004&gt;$B1194),$J$5:$J$2004,1)),1))</f>
        <v/>
      </c>
      <c r="X1194" s="79">
        <f t="shared" si="11"/>
        <v>0</v>
      </c>
      <c r="Y1194" s="79" t="str">
        <f t="array" ref="Y1194">IF($B1194="","",IF(INDEX('Your Portfolio Holdings'!$BW$7:$BW$156,match($D1194,'Your Portfolio Holdings'!$B$7:$B$156,0),0)&gt;0,PRODUCT(IF(($D$5:$D$2004=$D1194)*($C$5:$C$2004="Split")*($B$5:$B$2004&lt;=Dashboard!$C$55)*($B$5:$B$2004&gt;$B1194),$J$5:$J$2004,1)),1))</f>
        <v/>
      </c>
      <c r="Z1194" s="79">
        <f t="shared" si="12"/>
        <v>0</v>
      </c>
      <c r="AA1194" s="79" t="str">
        <f>IF($B1193="","",IF(AND($B1194&gt;Dashboard!$C$54,$B1194&lt;=Dashboard!$C$55,OR($C1194="Buy",$C1194="Sell",$C1194="Dividend",$C1194="Return of capital")),MAX(AA$5:AA1193)+1,0))</f>
        <v/>
      </c>
      <c r="AB1194" s="79" t="str">
        <f>if($B1194="","",if($L1194=Dashboard!$C$3,"n/a","Currency:"&amp;$L1194&amp;Dashboard!$C$3))</f>
        <v/>
      </c>
      <c r="AC1194" s="88" t="str">
        <f t="shared" si="13"/>
        <v/>
      </c>
      <c r="AD1194" s="89">
        <f t="shared" si="14"/>
        <v>0</v>
      </c>
      <c r="AE1194" s="90">
        <f t="shared" si="15"/>
        <v>0</v>
      </c>
    </row>
    <row r="1195">
      <c r="A1195" s="1"/>
      <c r="B1195" s="456"/>
      <c r="C1195" s="457"/>
      <c r="D1195" s="457"/>
      <c r="E1195" s="457"/>
      <c r="F1195" s="458"/>
      <c r="G1195" s="44">
        <f t="shared" si="1"/>
        <v>0</v>
      </c>
      <c r="H1195" s="459"/>
      <c r="I1195" s="460"/>
      <c r="J1195" s="95"/>
      <c r="K1195" s="1"/>
      <c r="L1195" s="50" t="str">
        <f t="array" ref="L1195">if($B1195="","",index(Setup!$C$52:$C$201,match($D1195,Setup!$B$52:$B$201,0),0))</f>
        <v/>
      </c>
      <c r="M1195" s="52" t="str">
        <f t="shared" si="2"/>
        <v/>
      </c>
      <c r="N1195" s="58">
        <f t="shared" si="3"/>
        <v>0</v>
      </c>
      <c r="O1195" s="64" t="str">
        <f t="shared" si="4"/>
        <v/>
      </c>
      <c r="P1195" s="64">
        <f t="shared" si="5"/>
        <v>0</v>
      </c>
      <c r="Q1195" s="64">
        <f t="shared" si="6"/>
        <v>0</v>
      </c>
      <c r="R1195" s="68">
        <f t="shared" si="7"/>
        <v>0</v>
      </c>
      <c r="S1195" s="68">
        <f t="shared" si="8"/>
        <v>0</v>
      </c>
      <c r="T1195" s="71" t="str">
        <f t="shared" si="9"/>
        <v/>
      </c>
      <c r="U1195" s="79" t="str">
        <f t="array" ref="U1195">IF($B1195="","",IF(INDEX('Your Portfolio Holdings'!$BW$7:$BW$156,match($D1195,'Your Portfolio Holdings'!$B$7:$B$156,0),0)&gt;0,PRODUCT(IF(($D$5:$D$2004=$D1195)*($C$5:$C$2004="Split")*($B$5:$B$2004&lt;=Dashboard!$C$2)*($B$5:$B$2004&gt;$B1195),$J$5:$J$2004,1)),1))</f>
        <v/>
      </c>
      <c r="V1195" s="79">
        <f t="shared" si="10"/>
        <v>0</v>
      </c>
      <c r="W1195" s="79" t="str">
        <f t="array" ref="W1195">IF($B1195="","",IF(INDEX('Your Portfolio Holdings'!$BW$7:$BW$156,match($D1195,'Your Portfolio Holdings'!$B$7:$B$156,0),0)&gt;0,PRODUCT(IF(($D$5:$D$2004=$D1195)*($C$5:$C$2004="Split")*($B$5:$B$2004&lt;=Dashboard!$C$54)*($B$5:$B$2004&gt;$B1195),$J$5:$J$2004,1)),1))</f>
        <v/>
      </c>
      <c r="X1195" s="79">
        <f t="shared" si="11"/>
        <v>0</v>
      </c>
      <c r="Y1195" s="79" t="str">
        <f t="array" ref="Y1195">IF($B1195="","",IF(INDEX('Your Portfolio Holdings'!$BW$7:$BW$156,match($D1195,'Your Portfolio Holdings'!$B$7:$B$156,0),0)&gt;0,PRODUCT(IF(($D$5:$D$2004=$D1195)*($C$5:$C$2004="Split")*($B$5:$B$2004&lt;=Dashboard!$C$55)*($B$5:$B$2004&gt;$B1195),$J$5:$J$2004,1)),1))</f>
        <v/>
      </c>
      <c r="Z1195" s="79">
        <f t="shared" si="12"/>
        <v>0</v>
      </c>
      <c r="AA1195" s="79" t="str">
        <f>IF($B1194="","",IF(AND($B1195&gt;Dashboard!$C$54,$B1195&lt;=Dashboard!$C$55,OR($C1195="Buy",$C1195="Sell",$C1195="Dividend",$C1195="Return of capital")),MAX(AA$5:AA1194)+1,0))</f>
        <v/>
      </c>
      <c r="AB1195" s="79" t="str">
        <f>if($B1195="","",if($L1195=Dashboard!$C$3,"n/a","Currency:"&amp;$L1195&amp;Dashboard!$C$3))</f>
        <v/>
      </c>
      <c r="AC1195" s="88" t="str">
        <f t="shared" si="13"/>
        <v/>
      </c>
      <c r="AD1195" s="89">
        <f t="shared" si="14"/>
        <v>0</v>
      </c>
      <c r="AE1195" s="90">
        <f t="shared" si="15"/>
        <v>0</v>
      </c>
    </row>
    <row r="1196">
      <c r="A1196" s="1"/>
      <c r="B1196" s="456"/>
      <c r="C1196" s="457"/>
      <c r="D1196" s="457"/>
      <c r="E1196" s="457"/>
      <c r="F1196" s="458"/>
      <c r="G1196" s="44">
        <f t="shared" si="1"/>
        <v>0</v>
      </c>
      <c r="H1196" s="459"/>
      <c r="I1196" s="460"/>
      <c r="J1196" s="95"/>
      <c r="K1196" s="1"/>
      <c r="L1196" s="50" t="str">
        <f t="array" ref="L1196">if($B1196="","",index(Setup!$C$52:$C$201,match($D1196,Setup!$B$52:$B$201,0),0))</f>
        <v/>
      </c>
      <c r="M1196" s="52" t="str">
        <f t="shared" si="2"/>
        <v/>
      </c>
      <c r="N1196" s="58">
        <f t="shared" si="3"/>
        <v>0</v>
      </c>
      <c r="O1196" s="64" t="str">
        <f t="shared" si="4"/>
        <v/>
      </c>
      <c r="P1196" s="64">
        <f t="shared" si="5"/>
        <v>0</v>
      </c>
      <c r="Q1196" s="64">
        <f t="shared" si="6"/>
        <v>0</v>
      </c>
      <c r="R1196" s="68">
        <f t="shared" si="7"/>
        <v>0</v>
      </c>
      <c r="S1196" s="68">
        <f t="shared" si="8"/>
        <v>0</v>
      </c>
      <c r="T1196" s="71" t="str">
        <f t="shared" si="9"/>
        <v/>
      </c>
      <c r="U1196" s="79" t="str">
        <f t="array" ref="U1196">IF($B1196="","",IF(INDEX('Your Portfolio Holdings'!$BW$7:$BW$156,match($D1196,'Your Portfolio Holdings'!$B$7:$B$156,0),0)&gt;0,PRODUCT(IF(($D$5:$D$2004=$D1196)*($C$5:$C$2004="Split")*($B$5:$B$2004&lt;=Dashboard!$C$2)*($B$5:$B$2004&gt;$B1196),$J$5:$J$2004,1)),1))</f>
        <v/>
      </c>
      <c r="V1196" s="79">
        <f t="shared" si="10"/>
        <v>0</v>
      </c>
      <c r="W1196" s="79" t="str">
        <f t="array" ref="W1196">IF($B1196="","",IF(INDEX('Your Portfolio Holdings'!$BW$7:$BW$156,match($D1196,'Your Portfolio Holdings'!$B$7:$B$156,0),0)&gt;0,PRODUCT(IF(($D$5:$D$2004=$D1196)*($C$5:$C$2004="Split")*($B$5:$B$2004&lt;=Dashboard!$C$54)*($B$5:$B$2004&gt;$B1196),$J$5:$J$2004,1)),1))</f>
        <v/>
      </c>
      <c r="X1196" s="79">
        <f t="shared" si="11"/>
        <v>0</v>
      </c>
      <c r="Y1196" s="79" t="str">
        <f t="array" ref="Y1196">IF($B1196="","",IF(INDEX('Your Portfolio Holdings'!$BW$7:$BW$156,match($D1196,'Your Portfolio Holdings'!$B$7:$B$156,0),0)&gt;0,PRODUCT(IF(($D$5:$D$2004=$D1196)*($C$5:$C$2004="Split")*($B$5:$B$2004&lt;=Dashboard!$C$55)*($B$5:$B$2004&gt;$B1196),$J$5:$J$2004,1)),1))</f>
        <v/>
      </c>
      <c r="Z1196" s="79">
        <f t="shared" si="12"/>
        <v>0</v>
      </c>
      <c r="AA1196" s="79" t="str">
        <f>IF($B1195="","",IF(AND($B1196&gt;Dashboard!$C$54,$B1196&lt;=Dashboard!$C$55,OR($C1196="Buy",$C1196="Sell",$C1196="Dividend",$C1196="Return of capital")),MAX(AA$5:AA1195)+1,0))</f>
        <v/>
      </c>
      <c r="AB1196" s="79" t="str">
        <f>if($B1196="","",if($L1196=Dashboard!$C$3,"n/a","Currency:"&amp;$L1196&amp;Dashboard!$C$3))</f>
        <v/>
      </c>
      <c r="AC1196" s="88" t="str">
        <f t="shared" si="13"/>
        <v/>
      </c>
      <c r="AD1196" s="89">
        <f t="shared" si="14"/>
        <v>0</v>
      </c>
      <c r="AE1196" s="90">
        <f t="shared" si="15"/>
        <v>0</v>
      </c>
    </row>
    <row r="1197">
      <c r="A1197" s="1"/>
      <c r="B1197" s="456"/>
      <c r="C1197" s="457"/>
      <c r="D1197" s="457"/>
      <c r="E1197" s="457"/>
      <c r="F1197" s="458"/>
      <c r="G1197" s="44">
        <f t="shared" si="1"/>
        <v>0</v>
      </c>
      <c r="H1197" s="459"/>
      <c r="I1197" s="460"/>
      <c r="J1197" s="95"/>
      <c r="K1197" s="1"/>
      <c r="L1197" s="50" t="str">
        <f t="array" ref="L1197">if($B1197="","",index(Setup!$C$52:$C$201,match($D1197,Setup!$B$52:$B$201,0),0))</f>
        <v/>
      </c>
      <c r="M1197" s="52" t="str">
        <f t="shared" si="2"/>
        <v/>
      </c>
      <c r="N1197" s="58">
        <f t="shared" si="3"/>
        <v>0</v>
      </c>
      <c r="O1197" s="64" t="str">
        <f t="shared" si="4"/>
        <v/>
      </c>
      <c r="P1197" s="64">
        <f t="shared" si="5"/>
        <v>0</v>
      </c>
      <c r="Q1197" s="64">
        <f t="shared" si="6"/>
        <v>0</v>
      </c>
      <c r="R1197" s="68">
        <f t="shared" si="7"/>
        <v>0</v>
      </c>
      <c r="S1197" s="68">
        <f t="shared" si="8"/>
        <v>0</v>
      </c>
      <c r="T1197" s="71" t="str">
        <f t="shared" si="9"/>
        <v/>
      </c>
      <c r="U1197" s="79" t="str">
        <f t="array" ref="U1197">IF($B1197="","",IF(INDEX('Your Portfolio Holdings'!$BW$7:$BW$156,match($D1197,'Your Portfolio Holdings'!$B$7:$B$156,0),0)&gt;0,PRODUCT(IF(($D$5:$D$2004=$D1197)*($C$5:$C$2004="Split")*($B$5:$B$2004&lt;=Dashboard!$C$2)*($B$5:$B$2004&gt;$B1197),$J$5:$J$2004,1)),1))</f>
        <v/>
      </c>
      <c r="V1197" s="79">
        <f t="shared" si="10"/>
        <v>0</v>
      </c>
      <c r="W1197" s="79" t="str">
        <f t="array" ref="W1197">IF($B1197="","",IF(INDEX('Your Portfolio Holdings'!$BW$7:$BW$156,match($D1197,'Your Portfolio Holdings'!$B$7:$B$156,0),0)&gt;0,PRODUCT(IF(($D$5:$D$2004=$D1197)*($C$5:$C$2004="Split")*($B$5:$B$2004&lt;=Dashboard!$C$54)*($B$5:$B$2004&gt;$B1197),$J$5:$J$2004,1)),1))</f>
        <v/>
      </c>
      <c r="X1197" s="79">
        <f t="shared" si="11"/>
        <v>0</v>
      </c>
      <c r="Y1197" s="79" t="str">
        <f t="array" ref="Y1197">IF($B1197="","",IF(INDEX('Your Portfolio Holdings'!$BW$7:$BW$156,match($D1197,'Your Portfolio Holdings'!$B$7:$B$156,0),0)&gt;0,PRODUCT(IF(($D$5:$D$2004=$D1197)*($C$5:$C$2004="Split")*($B$5:$B$2004&lt;=Dashboard!$C$55)*($B$5:$B$2004&gt;$B1197),$J$5:$J$2004,1)),1))</f>
        <v/>
      </c>
      <c r="Z1197" s="79">
        <f t="shared" si="12"/>
        <v>0</v>
      </c>
      <c r="AA1197" s="79" t="str">
        <f>IF($B1196="","",IF(AND($B1197&gt;Dashboard!$C$54,$B1197&lt;=Dashboard!$C$55,OR($C1197="Buy",$C1197="Sell",$C1197="Dividend",$C1197="Return of capital")),MAX(AA$5:AA1196)+1,0))</f>
        <v/>
      </c>
      <c r="AB1197" s="79" t="str">
        <f>if($B1197="","",if($L1197=Dashboard!$C$3,"n/a","Currency:"&amp;$L1197&amp;Dashboard!$C$3))</f>
        <v/>
      </c>
      <c r="AC1197" s="88" t="str">
        <f t="shared" si="13"/>
        <v/>
      </c>
      <c r="AD1197" s="89">
        <f t="shared" si="14"/>
        <v>0</v>
      </c>
      <c r="AE1197" s="90">
        <f t="shared" si="15"/>
        <v>0</v>
      </c>
    </row>
    <row r="1198">
      <c r="A1198" s="1"/>
      <c r="B1198" s="456"/>
      <c r="C1198" s="457"/>
      <c r="D1198" s="457"/>
      <c r="E1198" s="457"/>
      <c r="F1198" s="458"/>
      <c r="G1198" s="44">
        <f t="shared" si="1"/>
        <v>0</v>
      </c>
      <c r="H1198" s="459"/>
      <c r="I1198" s="460"/>
      <c r="J1198" s="95"/>
      <c r="K1198" s="1"/>
      <c r="L1198" s="50" t="str">
        <f t="array" ref="L1198">if($B1198="","",index(Setup!$C$52:$C$201,match($D1198,Setup!$B$52:$B$201,0),0))</f>
        <v/>
      </c>
      <c r="M1198" s="52" t="str">
        <f t="shared" si="2"/>
        <v/>
      </c>
      <c r="N1198" s="58">
        <f t="shared" si="3"/>
        <v>0</v>
      </c>
      <c r="O1198" s="64" t="str">
        <f t="shared" si="4"/>
        <v/>
      </c>
      <c r="P1198" s="64">
        <f t="shared" si="5"/>
        <v>0</v>
      </c>
      <c r="Q1198" s="64">
        <f t="shared" si="6"/>
        <v>0</v>
      </c>
      <c r="R1198" s="68">
        <f t="shared" si="7"/>
        <v>0</v>
      </c>
      <c r="S1198" s="68">
        <f t="shared" si="8"/>
        <v>0</v>
      </c>
      <c r="T1198" s="71" t="str">
        <f t="shared" si="9"/>
        <v/>
      </c>
      <c r="U1198" s="79" t="str">
        <f t="array" ref="U1198">IF($B1198="","",IF(INDEX('Your Portfolio Holdings'!$BW$7:$BW$156,match($D1198,'Your Portfolio Holdings'!$B$7:$B$156,0),0)&gt;0,PRODUCT(IF(($D$5:$D$2004=$D1198)*($C$5:$C$2004="Split")*($B$5:$B$2004&lt;=Dashboard!$C$2)*($B$5:$B$2004&gt;$B1198),$J$5:$J$2004,1)),1))</f>
        <v/>
      </c>
      <c r="V1198" s="79">
        <f t="shared" si="10"/>
        <v>0</v>
      </c>
      <c r="W1198" s="79" t="str">
        <f t="array" ref="W1198">IF($B1198="","",IF(INDEX('Your Portfolio Holdings'!$BW$7:$BW$156,match($D1198,'Your Portfolio Holdings'!$B$7:$B$156,0),0)&gt;0,PRODUCT(IF(($D$5:$D$2004=$D1198)*($C$5:$C$2004="Split")*($B$5:$B$2004&lt;=Dashboard!$C$54)*($B$5:$B$2004&gt;$B1198),$J$5:$J$2004,1)),1))</f>
        <v/>
      </c>
      <c r="X1198" s="79">
        <f t="shared" si="11"/>
        <v>0</v>
      </c>
      <c r="Y1198" s="79" t="str">
        <f t="array" ref="Y1198">IF($B1198="","",IF(INDEX('Your Portfolio Holdings'!$BW$7:$BW$156,match($D1198,'Your Portfolio Holdings'!$B$7:$B$156,0),0)&gt;0,PRODUCT(IF(($D$5:$D$2004=$D1198)*($C$5:$C$2004="Split")*($B$5:$B$2004&lt;=Dashboard!$C$55)*($B$5:$B$2004&gt;$B1198),$J$5:$J$2004,1)),1))</f>
        <v/>
      </c>
      <c r="Z1198" s="79">
        <f t="shared" si="12"/>
        <v>0</v>
      </c>
      <c r="AA1198" s="79" t="str">
        <f>IF($B1197="","",IF(AND($B1198&gt;Dashboard!$C$54,$B1198&lt;=Dashboard!$C$55,OR($C1198="Buy",$C1198="Sell",$C1198="Dividend",$C1198="Return of capital")),MAX(AA$5:AA1197)+1,0))</f>
        <v/>
      </c>
      <c r="AB1198" s="79" t="str">
        <f>if($B1198="","",if($L1198=Dashboard!$C$3,"n/a","Currency:"&amp;$L1198&amp;Dashboard!$C$3))</f>
        <v/>
      </c>
      <c r="AC1198" s="88" t="str">
        <f t="shared" si="13"/>
        <v/>
      </c>
      <c r="AD1198" s="89">
        <f t="shared" si="14"/>
        <v>0</v>
      </c>
      <c r="AE1198" s="90">
        <f t="shared" si="15"/>
        <v>0</v>
      </c>
    </row>
    <row r="1199">
      <c r="A1199" s="1"/>
      <c r="B1199" s="456"/>
      <c r="C1199" s="457"/>
      <c r="D1199" s="457"/>
      <c r="E1199" s="457"/>
      <c r="F1199" s="458"/>
      <c r="G1199" s="44">
        <f t="shared" si="1"/>
        <v>0</v>
      </c>
      <c r="H1199" s="459"/>
      <c r="I1199" s="460"/>
      <c r="J1199" s="95"/>
      <c r="K1199" s="1"/>
      <c r="L1199" s="50" t="str">
        <f t="array" ref="L1199">if($B1199="","",index(Setup!$C$52:$C$201,match($D1199,Setup!$B$52:$B$201,0),0))</f>
        <v/>
      </c>
      <c r="M1199" s="52" t="str">
        <f t="shared" si="2"/>
        <v/>
      </c>
      <c r="N1199" s="58">
        <f t="shared" si="3"/>
        <v>0</v>
      </c>
      <c r="O1199" s="64" t="str">
        <f t="shared" si="4"/>
        <v/>
      </c>
      <c r="P1199" s="64">
        <f t="shared" si="5"/>
        <v>0</v>
      </c>
      <c r="Q1199" s="64">
        <f t="shared" si="6"/>
        <v>0</v>
      </c>
      <c r="R1199" s="68">
        <f t="shared" si="7"/>
        <v>0</v>
      </c>
      <c r="S1199" s="68">
        <f t="shared" si="8"/>
        <v>0</v>
      </c>
      <c r="T1199" s="71" t="str">
        <f t="shared" si="9"/>
        <v/>
      </c>
      <c r="U1199" s="79" t="str">
        <f t="array" ref="U1199">IF($B1199="","",IF(INDEX('Your Portfolio Holdings'!$BW$7:$BW$156,match($D1199,'Your Portfolio Holdings'!$B$7:$B$156,0),0)&gt;0,PRODUCT(IF(($D$5:$D$2004=$D1199)*($C$5:$C$2004="Split")*($B$5:$B$2004&lt;=Dashboard!$C$2)*($B$5:$B$2004&gt;$B1199),$J$5:$J$2004,1)),1))</f>
        <v/>
      </c>
      <c r="V1199" s="79">
        <f t="shared" si="10"/>
        <v>0</v>
      </c>
      <c r="W1199" s="79" t="str">
        <f t="array" ref="W1199">IF($B1199="","",IF(INDEX('Your Portfolio Holdings'!$BW$7:$BW$156,match($D1199,'Your Portfolio Holdings'!$B$7:$B$156,0),0)&gt;0,PRODUCT(IF(($D$5:$D$2004=$D1199)*($C$5:$C$2004="Split")*($B$5:$B$2004&lt;=Dashboard!$C$54)*($B$5:$B$2004&gt;$B1199),$J$5:$J$2004,1)),1))</f>
        <v/>
      </c>
      <c r="X1199" s="79">
        <f t="shared" si="11"/>
        <v>0</v>
      </c>
      <c r="Y1199" s="79" t="str">
        <f t="array" ref="Y1199">IF($B1199="","",IF(INDEX('Your Portfolio Holdings'!$BW$7:$BW$156,match($D1199,'Your Portfolio Holdings'!$B$7:$B$156,0),0)&gt;0,PRODUCT(IF(($D$5:$D$2004=$D1199)*($C$5:$C$2004="Split")*($B$5:$B$2004&lt;=Dashboard!$C$55)*($B$5:$B$2004&gt;$B1199),$J$5:$J$2004,1)),1))</f>
        <v/>
      </c>
      <c r="Z1199" s="79">
        <f t="shared" si="12"/>
        <v>0</v>
      </c>
      <c r="AA1199" s="79" t="str">
        <f>IF($B1198="","",IF(AND($B1199&gt;Dashboard!$C$54,$B1199&lt;=Dashboard!$C$55,OR($C1199="Buy",$C1199="Sell",$C1199="Dividend",$C1199="Return of capital")),MAX(AA$5:AA1198)+1,0))</f>
        <v/>
      </c>
      <c r="AB1199" s="79" t="str">
        <f>if($B1199="","",if($L1199=Dashboard!$C$3,"n/a","Currency:"&amp;$L1199&amp;Dashboard!$C$3))</f>
        <v/>
      </c>
      <c r="AC1199" s="88" t="str">
        <f t="shared" si="13"/>
        <v/>
      </c>
      <c r="AD1199" s="89">
        <f t="shared" si="14"/>
        <v>0</v>
      </c>
      <c r="AE1199" s="90">
        <f t="shared" si="15"/>
        <v>0</v>
      </c>
    </row>
    <row r="1200">
      <c r="A1200" s="1"/>
      <c r="B1200" s="456"/>
      <c r="C1200" s="457"/>
      <c r="D1200" s="457"/>
      <c r="E1200" s="457"/>
      <c r="F1200" s="458"/>
      <c r="G1200" s="44">
        <f t="shared" si="1"/>
        <v>0</v>
      </c>
      <c r="H1200" s="459"/>
      <c r="I1200" s="460"/>
      <c r="J1200" s="95"/>
      <c r="K1200" s="1"/>
      <c r="L1200" s="50" t="str">
        <f t="array" ref="L1200">if($B1200="","",index(Setup!$C$52:$C$201,match($D1200,Setup!$B$52:$B$201,0),0))</f>
        <v/>
      </c>
      <c r="M1200" s="52" t="str">
        <f t="shared" si="2"/>
        <v/>
      </c>
      <c r="N1200" s="58">
        <f t="shared" si="3"/>
        <v>0</v>
      </c>
      <c r="O1200" s="64" t="str">
        <f t="shared" si="4"/>
        <v/>
      </c>
      <c r="P1200" s="64">
        <f t="shared" si="5"/>
        <v>0</v>
      </c>
      <c r="Q1200" s="64">
        <f t="shared" si="6"/>
        <v>0</v>
      </c>
      <c r="R1200" s="68">
        <f t="shared" si="7"/>
        <v>0</v>
      </c>
      <c r="S1200" s="68">
        <f t="shared" si="8"/>
        <v>0</v>
      </c>
      <c r="T1200" s="71" t="str">
        <f t="shared" si="9"/>
        <v/>
      </c>
      <c r="U1200" s="79" t="str">
        <f t="array" ref="U1200">IF($B1200="","",IF(INDEX('Your Portfolio Holdings'!$BW$7:$BW$156,match($D1200,'Your Portfolio Holdings'!$B$7:$B$156,0),0)&gt;0,PRODUCT(IF(($D$5:$D$2004=$D1200)*($C$5:$C$2004="Split")*($B$5:$B$2004&lt;=Dashboard!$C$2)*($B$5:$B$2004&gt;$B1200),$J$5:$J$2004,1)),1))</f>
        <v/>
      </c>
      <c r="V1200" s="79">
        <f t="shared" si="10"/>
        <v>0</v>
      </c>
      <c r="W1200" s="79" t="str">
        <f t="array" ref="W1200">IF($B1200="","",IF(INDEX('Your Portfolio Holdings'!$BW$7:$BW$156,match($D1200,'Your Portfolio Holdings'!$B$7:$B$156,0),0)&gt;0,PRODUCT(IF(($D$5:$D$2004=$D1200)*($C$5:$C$2004="Split")*($B$5:$B$2004&lt;=Dashboard!$C$54)*($B$5:$B$2004&gt;$B1200),$J$5:$J$2004,1)),1))</f>
        <v/>
      </c>
      <c r="X1200" s="79">
        <f t="shared" si="11"/>
        <v>0</v>
      </c>
      <c r="Y1200" s="79" t="str">
        <f t="array" ref="Y1200">IF($B1200="","",IF(INDEX('Your Portfolio Holdings'!$BW$7:$BW$156,match($D1200,'Your Portfolio Holdings'!$B$7:$B$156,0),0)&gt;0,PRODUCT(IF(($D$5:$D$2004=$D1200)*($C$5:$C$2004="Split")*($B$5:$B$2004&lt;=Dashboard!$C$55)*($B$5:$B$2004&gt;$B1200),$J$5:$J$2004,1)),1))</f>
        <v/>
      </c>
      <c r="Z1200" s="79">
        <f t="shared" si="12"/>
        <v>0</v>
      </c>
      <c r="AA1200" s="79" t="str">
        <f>IF($B1199="","",IF(AND($B1200&gt;Dashboard!$C$54,$B1200&lt;=Dashboard!$C$55,OR($C1200="Buy",$C1200="Sell",$C1200="Dividend",$C1200="Return of capital")),MAX(AA$5:AA1199)+1,0))</f>
        <v/>
      </c>
      <c r="AB1200" s="79" t="str">
        <f>if($B1200="","",if($L1200=Dashboard!$C$3,"n/a","Currency:"&amp;$L1200&amp;Dashboard!$C$3))</f>
        <v/>
      </c>
      <c r="AC1200" s="88" t="str">
        <f t="shared" si="13"/>
        <v/>
      </c>
      <c r="AD1200" s="89">
        <f t="shared" si="14"/>
        <v>0</v>
      </c>
      <c r="AE1200" s="90">
        <f t="shared" si="15"/>
        <v>0</v>
      </c>
    </row>
    <row r="1201">
      <c r="A1201" s="1"/>
      <c r="B1201" s="456"/>
      <c r="C1201" s="457"/>
      <c r="D1201" s="457"/>
      <c r="E1201" s="457"/>
      <c r="F1201" s="458"/>
      <c r="G1201" s="44">
        <f t="shared" si="1"/>
        <v>0</v>
      </c>
      <c r="H1201" s="459"/>
      <c r="I1201" s="460"/>
      <c r="J1201" s="95"/>
      <c r="K1201" s="1"/>
      <c r="L1201" s="50" t="str">
        <f t="array" ref="L1201">if($B1201="","",index(Setup!$C$52:$C$201,match($D1201,Setup!$B$52:$B$201,0),0))</f>
        <v/>
      </c>
      <c r="M1201" s="52" t="str">
        <f t="shared" si="2"/>
        <v/>
      </c>
      <c r="N1201" s="58">
        <f t="shared" si="3"/>
        <v>0</v>
      </c>
      <c r="O1201" s="64" t="str">
        <f t="shared" si="4"/>
        <v/>
      </c>
      <c r="P1201" s="64">
        <f t="shared" si="5"/>
        <v>0</v>
      </c>
      <c r="Q1201" s="64">
        <f t="shared" si="6"/>
        <v>0</v>
      </c>
      <c r="R1201" s="68">
        <f t="shared" si="7"/>
        <v>0</v>
      </c>
      <c r="S1201" s="68">
        <f t="shared" si="8"/>
        <v>0</v>
      </c>
      <c r="T1201" s="71" t="str">
        <f t="shared" si="9"/>
        <v/>
      </c>
      <c r="U1201" s="79" t="str">
        <f t="array" ref="U1201">IF($B1201="","",IF(INDEX('Your Portfolio Holdings'!$BW$7:$BW$156,match($D1201,'Your Portfolio Holdings'!$B$7:$B$156,0),0)&gt;0,PRODUCT(IF(($D$5:$D$2004=$D1201)*($C$5:$C$2004="Split")*($B$5:$B$2004&lt;=Dashboard!$C$2)*($B$5:$B$2004&gt;$B1201),$J$5:$J$2004,1)),1))</f>
        <v/>
      </c>
      <c r="V1201" s="79">
        <f t="shared" si="10"/>
        <v>0</v>
      </c>
      <c r="W1201" s="79" t="str">
        <f t="array" ref="W1201">IF($B1201="","",IF(INDEX('Your Portfolio Holdings'!$BW$7:$BW$156,match($D1201,'Your Portfolio Holdings'!$B$7:$B$156,0),0)&gt;0,PRODUCT(IF(($D$5:$D$2004=$D1201)*($C$5:$C$2004="Split")*($B$5:$B$2004&lt;=Dashboard!$C$54)*($B$5:$B$2004&gt;$B1201),$J$5:$J$2004,1)),1))</f>
        <v/>
      </c>
      <c r="X1201" s="79">
        <f t="shared" si="11"/>
        <v>0</v>
      </c>
      <c r="Y1201" s="79" t="str">
        <f t="array" ref="Y1201">IF($B1201="","",IF(INDEX('Your Portfolio Holdings'!$BW$7:$BW$156,match($D1201,'Your Portfolio Holdings'!$B$7:$B$156,0),0)&gt;0,PRODUCT(IF(($D$5:$D$2004=$D1201)*($C$5:$C$2004="Split")*($B$5:$B$2004&lt;=Dashboard!$C$55)*($B$5:$B$2004&gt;$B1201),$J$5:$J$2004,1)),1))</f>
        <v/>
      </c>
      <c r="Z1201" s="79">
        <f t="shared" si="12"/>
        <v>0</v>
      </c>
      <c r="AA1201" s="79" t="str">
        <f>IF($B1200="","",IF(AND($B1201&gt;Dashboard!$C$54,$B1201&lt;=Dashboard!$C$55,OR($C1201="Buy",$C1201="Sell",$C1201="Dividend",$C1201="Return of capital")),MAX(AA$5:AA1200)+1,0))</f>
        <v/>
      </c>
      <c r="AB1201" s="79" t="str">
        <f>if($B1201="","",if($L1201=Dashboard!$C$3,"n/a","Currency:"&amp;$L1201&amp;Dashboard!$C$3))</f>
        <v/>
      </c>
      <c r="AC1201" s="88" t="str">
        <f t="shared" si="13"/>
        <v/>
      </c>
      <c r="AD1201" s="89">
        <f t="shared" si="14"/>
        <v>0</v>
      </c>
      <c r="AE1201" s="90">
        <f t="shared" si="15"/>
        <v>0</v>
      </c>
    </row>
    <row r="1202">
      <c r="A1202" s="1"/>
      <c r="B1202" s="456"/>
      <c r="C1202" s="457"/>
      <c r="D1202" s="457"/>
      <c r="E1202" s="457"/>
      <c r="F1202" s="458"/>
      <c r="G1202" s="44">
        <f t="shared" si="1"/>
        <v>0</v>
      </c>
      <c r="H1202" s="459"/>
      <c r="I1202" s="460"/>
      <c r="J1202" s="95"/>
      <c r="K1202" s="1"/>
      <c r="L1202" s="50" t="str">
        <f t="array" ref="L1202">if($B1202="","",index(Setup!$C$52:$C$201,match($D1202,Setup!$B$52:$B$201,0),0))</f>
        <v/>
      </c>
      <c r="M1202" s="52" t="str">
        <f t="shared" si="2"/>
        <v/>
      </c>
      <c r="N1202" s="58">
        <f t="shared" si="3"/>
        <v>0</v>
      </c>
      <c r="O1202" s="64" t="str">
        <f t="shared" si="4"/>
        <v/>
      </c>
      <c r="P1202" s="64">
        <f t="shared" si="5"/>
        <v>0</v>
      </c>
      <c r="Q1202" s="64">
        <f t="shared" si="6"/>
        <v>0</v>
      </c>
      <c r="R1202" s="68">
        <f t="shared" si="7"/>
        <v>0</v>
      </c>
      <c r="S1202" s="68">
        <f t="shared" si="8"/>
        <v>0</v>
      </c>
      <c r="T1202" s="71" t="str">
        <f t="shared" si="9"/>
        <v/>
      </c>
      <c r="U1202" s="79" t="str">
        <f t="array" ref="U1202">IF($B1202="","",IF(INDEX('Your Portfolio Holdings'!$BW$7:$BW$156,match($D1202,'Your Portfolio Holdings'!$B$7:$B$156,0),0)&gt;0,PRODUCT(IF(($D$5:$D$2004=$D1202)*($C$5:$C$2004="Split")*($B$5:$B$2004&lt;=Dashboard!$C$2)*($B$5:$B$2004&gt;$B1202),$J$5:$J$2004,1)),1))</f>
        <v/>
      </c>
      <c r="V1202" s="79">
        <f t="shared" si="10"/>
        <v>0</v>
      </c>
      <c r="W1202" s="79" t="str">
        <f t="array" ref="W1202">IF($B1202="","",IF(INDEX('Your Portfolio Holdings'!$BW$7:$BW$156,match($D1202,'Your Portfolio Holdings'!$B$7:$B$156,0),0)&gt;0,PRODUCT(IF(($D$5:$D$2004=$D1202)*($C$5:$C$2004="Split")*($B$5:$B$2004&lt;=Dashboard!$C$54)*($B$5:$B$2004&gt;$B1202),$J$5:$J$2004,1)),1))</f>
        <v/>
      </c>
      <c r="X1202" s="79">
        <f t="shared" si="11"/>
        <v>0</v>
      </c>
      <c r="Y1202" s="79" t="str">
        <f t="array" ref="Y1202">IF($B1202="","",IF(INDEX('Your Portfolio Holdings'!$BW$7:$BW$156,match($D1202,'Your Portfolio Holdings'!$B$7:$B$156,0),0)&gt;0,PRODUCT(IF(($D$5:$D$2004=$D1202)*($C$5:$C$2004="Split")*($B$5:$B$2004&lt;=Dashboard!$C$55)*($B$5:$B$2004&gt;$B1202),$J$5:$J$2004,1)),1))</f>
        <v/>
      </c>
      <c r="Z1202" s="79">
        <f t="shared" si="12"/>
        <v>0</v>
      </c>
      <c r="AA1202" s="79" t="str">
        <f>IF($B1201="","",IF(AND($B1202&gt;Dashboard!$C$54,$B1202&lt;=Dashboard!$C$55,OR($C1202="Buy",$C1202="Sell",$C1202="Dividend",$C1202="Return of capital")),MAX(AA$5:AA1201)+1,0))</f>
        <v/>
      </c>
      <c r="AB1202" s="79" t="str">
        <f>if($B1202="","",if($L1202=Dashboard!$C$3,"n/a","Currency:"&amp;$L1202&amp;Dashboard!$C$3))</f>
        <v/>
      </c>
      <c r="AC1202" s="88" t="str">
        <f t="shared" si="13"/>
        <v/>
      </c>
      <c r="AD1202" s="89">
        <f t="shared" si="14"/>
        <v>0</v>
      </c>
      <c r="AE1202" s="90">
        <f t="shared" si="15"/>
        <v>0</v>
      </c>
    </row>
    <row r="1203">
      <c r="A1203" s="1"/>
      <c r="B1203" s="456"/>
      <c r="C1203" s="457"/>
      <c r="D1203" s="457"/>
      <c r="E1203" s="457"/>
      <c r="F1203" s="458"/>
      <c r="G1203" s="44">
        <f t="shared" si="1"/>
        <v>0</v>
      </c>
      <c r="H1203" s="459"/>
      <c r="I1203" s="460"/>
      <c r="J1203" s="95"/>
      <c r="K1203" s="1"/>
      <c r="L1203" s="50" t="str">
        <f t="array" ref="L1203">if($B1203="","",index(Setup!$C$52:$C$201,match($D1203,Setup!$B$52:$B$201,0),0))</f>
        <v/>
      </c>
      <c r="M1203" s="52" t="str">
        <f t="shared" si="2"/>
        <v/>
      </c>
      <c r="N1203" s="58">
        <f t="shared" si="3"/>
        <v>0</v>
      </c>
      <c r="O1203" s="64" t="str">
        <f t="shared" si="4"/>
        <v/>
      </c>
      <c r="P1203" s="64">
        <f t="shared" si="5"/>
        <v>0</v>
      </c>
      <c r="Q1203" s="64">
        <f t="shared" si="6"/>
        <v>0</v>
      </c>
      <c r="R1203" s="68">
        <f t="shared" si="7"/>
        <v>0</v>
      </c>
      <c r="S1203" s="68">
        <f t="shared" si="8"/>
        <v>0</v>
      </c>
      <c r="T1203" s="71" t="str">
        <f t="shared" si="9"/>
        <v/>
      </c>
      <c r="U1203" s="79" t="str">
        <f t="array" ref="U1203">IF($B1203="","",IF(INDEX('Your Portfolio Holdings'!$BW$7:$BW$156,match($D1203,'Your Portfolio Holdings'!$B$7:$B$156,0),0)&gt;0,PRODUCT(IF(($D$5:$D$2004=$D1203)*($C$5:$C$2004="Split")*($B$5:$B$2004&lt;=Dashboard!$C$2)*($B$5:$B$2004&gt;$B1203),$J$5:$J$2004,1)),1))</f>
        <v/>
      </c>
      <c r="V1203" s="79">
        <f t="shared" si="10"/>
        <v>0</v>
      </c>
      <c r="W1203" s="79" t="str">
        <f t="array" ref="W1203">IF($B1203="","",IF(INDEX('Your Portfolio Holdings'!$BW$7:$BW$156,match($D1203,'Your Portfolio Holdings'!$B$7:$B$156,0),0)&gt;0,PRODUCT(IF(($D$5:$D$2004=$D1203)*($C$5:$C$2004="Split")*($B$5:$B$2004&lt;=Dashboard!$C$54)*($B$5:$B$2004&gt;$B1203),$J$5:$J$2004,1)),1))</f>
        <v/>
      </c>
      <c r="X1203" s="79">
        <f t="shared" si="11"/>
        <v>0</v>
      </c>
      <c r="Y1203" s="79" t="str">
        <f t="array" ref="Y1203">IF($B1203="","",IF(INDEX('Your Portfolio Holdings'!$BW$7:$BW$156,match($D1203,'Your Portfolio Holdings'!$B$7:$B$156,0),0)&gt;0,PRODUCT(IF(($D$5:$D$2004=$D1203)*($C$5:$C$2004="Split")*($B$5:$B$2004&lt;=Dashboard!$C$55)*($B$5:$B$2004&gt;$B1203),$J$5:$J$2004,1)),1))</f>
        <v/>
      </c>
      <c r="Z1203" s="79">
        <f t="shared" si="12"/>
        <v>0</v>
      </c>
      <c r="AA1203" s="79" t="str">
        <f>IF($B1202="","",IF(AND($B1203&gt;Dashboard!$C$54,$B1203&lt;=Dashboard!$C$55,OR($C1203="Buy",$C1203="Sell",$C1203="Dividend",$C1203="Return of capital")),MAX(AA$5:AA1202)+1,0))</f>
        <v/>
      </c>
      <c r="AB1203" s="79" t="str">
        <f>if($B1203="","",if($L1203=Dashboard!$C$3,"n/a","Currency:"&amp;$L1203&amp;Dashboard!$C$3))</f>
        <v/>
      </c>
      <c r="AC1203" s="88" t="str">
        <f t="shared" si="13"/>
        <v/>
      </c>
      <c r="AD1203" s="89">
        <f t="shared" si="14"/>
        <v>0</v>
      </c>
      <c r="AE1203" s="90">
        <f t="shared" si="15"/>
        <v>0</v>
      </c>
    </row>
    <row r="1204">
      <c r="A1204" s="1"/>
      <c r="B1204" s="456"/>
      <c r="C1204" s="457"/>
      <c r="D1204" s="457"/>
      <c r="E1204" s="457"/>
      <c r="F1204" s="458"/>
      <c r="G1204" s="44">
        <f t="shared" si="1"/>
        <v>0</v>
      </c>
      <c r="H1204" s="459"/>
      <c r="I1204" s="460"/>
      <c r="J1204" s="95"/>
      <c r="K1204" s="1"/>
      <c r="L1204" s="50" t="str">
        <f t="array" ref="L1204">if($B1204="","",index(Setup!$C$52:$C$201,match($D1204,Setup!$B$52:$B$201,0),0))</f>
        <v/>
      </c>
      <c r="M1204" s="52" t="str">
        <f t="shared" si="2"/>
        <v/>
      </c>
      <c r="N1204" s="58">
        <f t="shared" si="3"/>
        <v>0</v>
      </c>
      <c r="O1204" s="64" t="str">
        <f t="shared" si="4"/>
        <v/>
      </c>
      <c r="P1204" s="64">
        <f t="shared" si="5"/>
        <v>0</v>
      </c>
      <c r="Q1204" s="64">
        <f t="shared" si="6"/>
        <v>0</v>
      </c>
      <c r="R1204" s="68">
        <f t="shared" si="7"/>
        <v>0</v>
      </c>
      <c r="S1204" s="68">
        <f t="shared" si="8"/>
        <v>0</v>
      </c>
      <c r="T1204" s="71" t="str">
        <f t="shared" si="9"/>
        <v/>
      </c>
      <c r="U1204" s="79" t="str">
        <f t="array" ref="U1204">IF($B1204="","",IF(INDEX('Your Portfolio Holdings'!$BW$7:$BW$156,match($D1204,'Your Portfolio Holdings'!$B$7:$B$156,0),0)&gt;0,PRODUCT(IF(($D$5:$D$2004=$D1204)*($C$5:$C$2004="Split")*($B$5:$B$2004&lt;=Dashboard!$C$2)*($B$5:$B$2004&gt;$B1204),$J$5:$J$2004,1)),1))</f>
        <v/>
      </c>
      <c r="V1204" s="79">
        <f t="shared" si="10"/>
        <v>0</v>
      </c>
      <c r="W1204" s="79" t="str">
        <f t="array" ref="W1204">IF($B1204="","",IF(INDEX('Your Portfolio Holdings'!$BW$7:$BW$156,match($D1204,'Your Portfolio Holdings'!$B$7:$B$156,0),0)&gt;0,PRODUCT(IF(($D$5:$D$2004=$D1204)*($C$5:$C$2004="Split")*($B$5:$B$2004&lt;=Dashboard!$C$54)*($B$5:$B$2004&gt;$B1204),$J$5:$J$2004,1)),1))</f>
        <v/>
      </c>
      <c r="X1204" s="79">
        <f t="shared" si="11"/>
        <v>0</v>
      </c>
      <c r="Y1204" s="79" t="str">
        <f t="array" ref="Y1204">IF($B1204="","",IF(INDEX('Your Portfolio Holdings'!$BW$7:$BW$156,match($D1204,'Your Portfolio Holdings'!$B$7:$B$156,0),0)&gt;0,PRODUCT(IF(($D$5:$D$2004=$D1204)*($C$5:$C$2004="Split")*($B$5:$B$2004&lt;=Dashboard!$C$55)*($B$5:$B$2004&gt;$B1204),$J$5:$J$2004,1)),1))</f>
        <v/>
      </c>
      <c r="Z1204" s="79">
        <f t="shared" si="12"/>
        <v>0</v>
      </c>
      <c r="AA1204" s="79" t="str">
        <f>IF($B1203="","",IF(AND($B1204&gt;Dashboard!$C$54,$B1204&lt;=Dashboard!$C$55,OR($C1204="Buy",$C1204="Sell",$C1204="Dividend",$C1204="Return of capital")),MAX(AA$5:AA1203)+1,0))</f>
        <v/>
      </c>
      <c r="AB1204" s="79" t="str">
        <f>if($B1204="","",if($L1204=Dashboard!$C$3,"n/a","Currency:"&amp;$L1204&amp;Dashboard!$C$3))</f>
        <v/>
      </c>
      <c r="AC1204" s="88" t="str">
        <f t="shared" si="13"/>
        <v/>
      </c>
      <c r="AD1204" s="89">
        <f t="shared" si="14"/>
        <v>0</v>
      </c>
      <c r="AE1204" s="90">
        <f t="shared" si="15"/>
        <v>0</v>
      </c>
    </row>
    <row r="1205">
      <c r="A1205" s="1"/>
      <c r="B1205" s="456"/>
      <c r="C1205" s="457"/>
      <c r="D1205" s="457"/>
      <c r="E1205" s="457"/>
      <c r="F1205" s="458"/>
      <c r="G1205" s="44">
        <f t="shared" si="1"/>
        <v>0</v>
      </c>
      <c r="H1205" s="459"/>
      <c r="I1205" s="460"/>
      <c r="J1205" s="95"/>
      <c r="K1205" s="1"/>
      <c r="L1205" s="50" t="str">
        <f t="array" ref="L1205">if($B1205="","",index(Setup!$C$52:$C$201,match($D1205,Setup!$B$52:$B$201,0),0))</f>
        <v/>
      </c>
      <c r="M1205" s="52" t="str">
        <f t="shared" si="2"/>
        <v/>
      </c>
      <c r="N1205" s="58">
        <f t="shared" si="3"/>
        <v>0</v>
      </c>
      <c r="O1205" s="64" t="str">
        <f t="shared" si="4"/>
        <v/>
      </c>
      <c r="P1205" s="64">
        <f t="shared" si="5"/>
        <v>0</v>
      </c>
      <c r="Q1205" s="64">
        <f t="shared" si="6"/>
        <v>0</v>
      </c>
      <c r="R1205" s="68">
        <f t="shared" si="7"/>
        <v>0</v>
      </c>
      <c r="S1205" s="68">
        <f t="shared" si="8"/>
        <v>0</v>
      </c>
      <c r="T1205" s="71" t="str">
        <f t="shared" si="9"/>
        <v/>
      </c>
      <c r="U1205" s="79" t="str">
        <f t="array" ref="U1205">IF($B1205="","",IF(INDEX('Your Portfolio Holdings'!$BW$7:$BW$156,match($D1205,'Your Portfolio Holdings'!$B$7:$B$156,0),0)&gt;0,PRODUCT(IF(($D$5:$D$2004=$D1205)*($C$5:$C$2004="Split")*($B$5:$B$2004&lt;=Dashboard!$C$2)*($B$5:$B$2004&gt;$B1205),$J$5:$J$2004,1)),1))</f>
        <v/>
      </c>
      <c r="V1205" s="79">
        <f t="shared" si="10"/>
        <v>0</v>
      </c>
      <c r="W1205" s="79" t="str">
        <f t="array" ref="W1205">IF($B1205="","",IF(INDEX('Your Portfolio Holdings'!$BW$7:$BW$156,match($D1205,'Your Portfolio Holdings'!$B$7:$B$156,0),0)&gt;0,PRODUCT(IF(($D$5:$D$2004=$D1205)*($C$5:$C$2004="Split")*($B$5:$B$2004&lt;=Dashboard!$C$54)*($B$5:$B$2004&gt;$B1205),$J$5:$J$2004,1)),1))</f>
        <v/>
      </c>
      <c r="X1205" s="79">
        <f t="shared" si="11"/>
        <v>0</v>
      </c>
      <c r="Y1205" s="79" t="str">
        <f t="array" ref="Y1205">IF($B1205="","",IF(INDEX('Your Portfolio Holdings'!$BW$7:$BW$156,match($D1205,'Your Portfolio Holdings'!$B$7:$B$156,0),0)&gt;0,PRODUCT(IF(($D$5:$D$2004=$D1205)*($C$5:$C$2004="Split")*($B$5:$B$2004&lt;=Dashboard!$C$55)*($B$5:$B$2004&gt;$B1205),$J$5:$J$2004,1)),1))</f>
        <v/>
      </c>
      <c r="Z1205" s="79">
        <f t="shared" si="12"/>
        <v>0</v>
      </c>
      <c r="AA1205" s="79" t="str">
        <f>IF($B1204="","",IF(AND($B1205&gt;Dashboard!$C$54,$B1205&lt;=Dashboard!$C$55,OR($C1205="Buy",$C1205="Sell",$C1205="Dividend",$C1205="Return of capital")),MAX(AA$5:AA1204)+1,0))</f>
        <v/>
      </c>
      <c r="AB1205" s="79" t="str">
        <f>if($B1205="","",if($L1205=Dashboard!$C$3,"n/a","Currency:"&amp;$L1205&amp;Dashboard!$C$3))</f>
        <v/>
      </c>
      <c r="AC1205" s="88" t="str">
        <f t="shared" si="13"/>
        <v/>
      </c>
      <c r="AD1205" s="89">
        <f t="shared" si="14"/>
        <v>0</v>
      </c>
      <c r="AE1205" s="90">
        <f t="shared" si="15"/>
        <v>0</v>
      </c>
    </row>
    <row r="1206">
      <c r="A1206" s="1"/>
      <c r="B1206" s="456"/>
      <c r="C1206" s="457"/>
      <c r="D1206" s="457"/>
      <c r="E1206" s="457"/>
      <c r="F1206" s="458"/>
      <c r="G1206" s="44">
        <f t="shared" si="1"/>
        <v>0</v>
      </c>
      <c r="H1206" s="459"/>
      <c r="I1206" s="460"/>
      <c r="J1206" s="95"/>
      <c r="K1206" s="1"/>
      <c r="L1206" s="50" t="str">
        <f t="array" ref="L1206">if($B1206="","",index(Setup!$C$52:$C$201,match($D1206,Setup!$B$52:$B$201,0),0))</f>
        <v/>
      </c>
      <c r="M1206" s="52" t="str">
        <f t="shared" si="2"/>
        <v/>
      </c>
      <c r="N1206" s="58">
        <f t="shared" si="3"/>
        <v>0</v>
      </c>
      <c r="O1206" s="64" t="str">
        <f t="shared" si="4"/>
        <v/>
      </c>
      <c r="P1206" s="64">
        <f t="shared" si="5"/>
        <v>0</v>
      </c>
      <c r="Q1206" s="64">
        <f t="shared" si="6"/>
        <v>0</v>
      </c>
      <c r="R1206" s="68">
        <f t="shared" si="7"/>
        <v>0</v>
      </c>
      <c r="S1206" s="68">
        <f t="shared" si="8"/>
        <v>0</v>
      </c>
      <c r="T1206" s="71" t="str">
        <f t="shared" si="9"/>
        <v/>
      </c>
      <c r="U1206" s="79" t="str">
        <f t="array" ref="U1206">IF($B1206="","",IF(INDEX('Your Portfolio Holdings'!$BW$7:$BW$156,match($D1206,'Your Portfolio Holdings'!$B$7:$B$156,0),0)&gt;0,PRODUCT(IF(($D$5:$D$2004=$D1206)*($C$5:$C$2004="Split")*($B$5:$B$2004&lt;=Dashboard!$C$2)*($B$5:$B$2004&gt;$B1206),$J$5:$J$2004,1)),1))</f>
        <v/>
      </c>
      <c r="V1206" s="79">
        <f t="shared" si="10"/>
        <v>0</v>
      </c>
      <c r="W1206" s="79" t="str">
        <f t="array" ref="W1206">IF($B1206="","",IF(INDEX('Your Portfolio Holdings'!$BW$7:$BW$156,match($D1206,'Your Portfolio Holdings'!$B$7:$B$156,0),0)&gt;0,PRODUCT(IF(($D$5:$D$2004=$D1206)*($C$5:$C$2004="Split")*($B$5:$B$2004&lt;=Dashboard!$C$54)*($B$5:$B$2004&gt;$B1206),$J$5:$J$2004,1)),1))</f>
        <v/>
      </c>
      <c r="X1206" s="79">
        <f t="shared" si="11"/>
        <v>0</v>
      </c>
      <c r="Y1206" s="79" t="str">
        <f t="array" ref="Y1206">IF($B1206="","",IF(INDEX('Your Portfolio Holdings'!$BW$7:$BW$156,match($D1206,'Your Portfolio Holdings'!$B$7:$B$156,0),0)&gt;0,PRODUCT(IF(($D$5:$D$2004=$D1206)*($C$5:$C$2004="Split")*($B$5:$B$2004&lt;=Dashboard!$C$55)*($B$5:$B$2004&gt;$B1206),$J$5:$J$2004,1)),1))</f>
        <v/>
      </c>
      <c r="Z1206" s="79">
        <f t="shared" si="12"/>
        <v>0</v>
      </c>
      <c r="AA1206" s="79" t="str">
        <f>IF($B1205="","",IF(AND($B1206&gt;Dashboard!$C$54,$B1206&lt;=Dashboard!$C$55,OR($C1206="Buy",$C1206="Sell",$C1206="Dividend",$C1206="Return of capital")),MAX(AA$5:AA1205)+1,0))</f>
        <v/>
      </c>
      <c r="AB1206" s="79" t="str">
        <f>if($B1206="","",if($L1206=Dashboard!$C$3,"n/a","Currency:"&amp;$L1206&amp;Dashboard!$C$3))</f>
        <v/>
      </c>
      <c r="AC1206" s="88" t="str">
        <f t="shared" si="13"/>
        <v/>
      </c>
      <c r="AD1206" s="89">
        <f t="shared" si="14"/>
        <v>0</v>
      </c>
      <c r="AE1206" s="90">
        <f t="shared" si="15"/>
        <v>0</v>
      </c>
    </row>
    <row r="1207">
      <c r="A1207" s="1"/>
      <c r="B1207" s="456"/>
      <c r="C1207" s="457"/>
      <c r="D1207" s="457"/>
      <c r="E1207" s="457"/>
      <c r="F1207" s="458"/>
      <c r="G1207" s="44">
        <f t="shared" si="1"/>
        <v>0</v>
      </c>
      <c r="H1207" s="459"/>
      <c r="I1207" s="460"/>
      <c r="J1207" s="95"/>
      <c r="K1207" s="1"/>
      <c r="L1207" s="50" t="str">
        <f t="array" ref="L1207">if($B1207="","",index(Setup!$C$52:$C$201,match($D1207,Setup!$B$52:$B$201,0),0))</f>
        <v/>
      </c>
      <c r="M1207" s="52" t="str">
        <f t="shared" si="2"/>
        <v/>
      </c>
      <c r="N1207" s="58">
        <f t="shared" si="3"/>
        <v>0</v>
      </c>
      <c r="O1207" s="64" t="str">
        <f t="shared" si="4"/>
        <v/>
      </c>
      <c r="P1207" s="64">
        <f t="shared" si="5"/>
        <v>0</v>
      </c>
      <c r="Q1207" s="64">
        <f t="shared" si="6"/>
        <v>0</v>
      </c>
      <c r="R1207" s="68">
        <f t="shared" si="7"/>
        <v>0</v>
      </c>
      <c r="S1207" s="68">
        <f t="shared" si="8"/>
        <v>0</v>
      </c>
      <c r="T1207" s="71" t="str">
        <f t="shared" si="9"/>
        <v/>
      </c>
      <c r="U1207" s="79" t="str">
        <f t="array" ref="U1207">IF($B1207="","",IF(INDEX('Your Portfolio Holdings'!$BW$7:$BW$156,match($D1207,'Your Portfolio Holdings'!$B$7:$B$156,0),0)&gt;0,PRODUCT(IF(($D$5:$D$2004=$D1207)*($C$5:$C$2004="Split")*($B$5:$B$2004&lt;=Dashboard!$C$2)*($B$5:$B$2004&gt;$B1207),$J$5:$J$2004,1)),1))</f>
        <v/>
      </c>
      <c r="V1207" s="79">
        <f t="shared" si="10"/>
        <v>0</v>
      </c>
      <c r="W1207" s="79" t="str">
        <f t="array" ref="W1207">IF($B1207="","",IF(INDEX('Your Portfolio Holdings'!$BW$7:$BW$156,match($D1207,'Your Portfolio Holdings'!$B$7:$B$156,0),0)&gt;0,PRODUCT(IF(($D$5:$D$2004=$D1207)*($C$5:$C$2004="Split")*($B$5:$B$2004&lt;=Dashboard!$C$54)*($B$5:$B$2004&gt;$B1207),$J$5:$J$2004,1)),1))</f>
        <v/>
      </c>
      <c r="X1207" s="79">
        <f t="shared" si="11"/>
        <v>0</v>
      </c>
      <c r="Y1207" s="79" t="str">
        <f t="array" ref="Y1207">IF($B1207="","",IF(INDEX('Your Portfolio Holdings'!$BW$7:$BW$156,match($D1207,'Your Portfolio Holdings'!$B$7:$B$156,0),0)&gt;0,PRODUCT(IF(($D$5:$D$2004=$D1207)*($C$5:$C$2004="Split")*($B$5:$B$2004&lt;=Dashboard!$C$55)*($B$5:$B$2004&gt;$B1207),$J$5:$J$2004,1)),1))</f>
        <v/>
      </c>
      <c r="Z1207" s="79">
        <f t="shared" si="12"/>
        <v>0</v>
      </c>
      <c r="AA1207" s="79" t="str">
        <f>IF($B1206="","",IF(AND($B1207&gt;Dashboard!$C$54,$B1207&lt;=Dashboard!$C$55,OR($C1207="Buy",$C1207="Sell",$C1207="Dividend",$C1207="Return of capital")),MAX(AA$5:AA1206)+1,0))</f>
        <v/>
      </c>
      <c r="AB1207" s="79" t="str">
        <f>if($B1207="","",if($L1207=Dashboard!$C$3,"n/a","Currency:"&amp;$L1207&amp;Dashboard!$C$3))</f>
        <v/>
      </c>
      <c r="AC1207" s="88" t="str">
        <f t="shared" si="13"/>
        <v/>
      </c>
      <c r="AD1207" s="89">
        <f t="shared" si="14"/>
        <v>0</v>
      </c>
      <c r="AE1207" s="90">
        <f t="shared" si="15"/>
        <v>0</v>
      </c>
    </row>
    <row r="1208">
      <c r="A1208" s="1"/>
      <c r="B1208" s="456"/>
      <c r="C1208" s="457"/>
      <c r="D1208" s="457"/>
      <c r="E1208" s="457"/>
      <c r="F1208" s="458"/>
      <c r="G1208" s="44">
        <f t="shared" si="1"/>
        <v>0</v>
      </c>
      <c r="H1208" s="459"/>
      <c r="I1208" s="460"/>
      <c r="J1208" s="95"/>
      <c r="K1208" s="1"/>
      <c r="L1208" s="50" t="str">
        <f t="array" ref="L1208">if($B1208="","",index(Setup!$C$52:$C$201,match($D1208,Setup!$B$52:$B$201,0),0))</f>
        <v/>
      </c>
      <c r="M1208" s="52" t="str">
        <f t="shared" si="2"/>
        <v/>
      </c>
      <c r="N1208" s="58">
        <f t="shared" si="3"/>
        <v>0</v>
      </c>
      <c r="O1208" s="64" t="str">
        <f t="shared" si="4"/>
        <v/>
      </c>
      <c r="P1208" s="64">
        <f t="shared" si="5"/>
        <v>0</v>
      </c>
      <c r="Q1208" s="64">
        <f t="shared" si="6"/>
        <v>0</v>
      </c>
      <c r="R1208" s="68">
        <f t="shared" si="7"/>
        <v>0</v>
      </c>
      <c r="S1208" s="68">
        <f t="shared" si="8"/>
        <v>0</v>
      </c>
      <c r="T1208" s="71" t="str">
        <f t="shared" si="9"/>
        <v/>
      </c>
      <c r="U1208" s="79" t="str">
        <f t="array" ref="U1208">IF($B1208="","",IF(INDEX('Your Portfolio Holdings'!$BW$7:$BW$156,match($D1208,'Your Portfolio Holdings'!$B$7:$B$156,0),0)&gt;0,PRODUCT(IF(($D$5:$D$2004=$D1208)*($C$5:$C$2004="Split")*($B$5:$B$2004&lt;=Dashboard!$C$2)*($B$5:$B$2004&gt;$B1208),$J$5:$J$2004,1)),1))</f>
        <v/>
      </c>
      <c r="V1208" s="79">
        <f t="shared" si="10"/>
        <v>0</v>
      </c>
      <c r="W1208" s="79" t="str">
        <f t="array" ref="W1208">IF($B1208="","",IF(INDEX('Your Portfolio Holdings'!$BW$7:$BW$156,match($D1208,'Your Portfolio Holdings'!$B$7:$B$156,0),0)&gt;0,PRODUCT(IF(($D$5:$D$2004=$D1208)*($C$5:$C$2004="Split")*($B$5:$B$2004&lt;=Dashboard!$C$54)*($B$5:$B$2004&gt;$B1208),$J$5:$J$2004,1)),1))</f>
        <v/>
      </c>
      <c r="X1208" s="79">
        <f t="shared" si="11"/>
        <v>0</v>
      </c>
      <c r="Y1208" s="79" t="str">
        <f t="array" ref="Y1208">IF($B1208="","",IF(INDEX('Your Portfolio Holdings'!$BW$7:$BW$156,match($D1208,'Your Portfolio Holdings'!$B$7:$B$156,0),0)&gt;0,PRODUCT(IF(($D$5:$D$2004=$D1208)*($C$5:$C$2004="Split")*($B$5:$B$2004&lt;=Dashboard!$C$55)*($B$5:$B$2004&gt;$B1208),$J$5:$J$2004,1)),1))</f>
        <v/>
      </c>
      <c r="Z1208" s="79">
        <f t="shared" si="12"/>
        <v>0</v>
      </c>
      <c r="AA1208" s="79" t="str">
        <f>IF($B1207="","",IF(AND($B1208&gt;Dashboard!$C$54,$B1208&lt;=Dashboard!$C$55,OR($C1208="Buy",$C1208="Sell",$C1208="Dividend",$C1208="Return of capital")),MAX(AA$5:AA1207)+1,0))</f>
        <v/>
      </c>
      <c r="AB1208" s="79" t="str">
        <f>if($B1208="","",if($L1208=Dashboard!$C$3,"n/a","Currency:"&amp;$L1208&amp;Dashboard!$C$3))</f>
        <v/>
      </c>
      <c r="AC1208" s="88" t="str">
        <f t="shared" si="13"/>
        <v/>
      </c>
      <c r="AD1208" s="89">
        <f t="shared" si="14"/>
        <v>0</v>
      </c>
      <c r="AE1208" s="90">
        <f t="shared" si="15"/>
        <v>0</v>
      </c>
    </row>
    <row r="1209">
      <c r="A1209" s="1"/>
      <c r="B1209" s="456"/>
      <c r="C1209" s="457"/>
      <c r="D1209" s="457"/>
      <c r="E1209" s="457"/>
      <c r="F1209" s="458"/>
      <c r="G1209" s="44">
        <f t="shared" si="1"/>
        <v>0</v>
      </c>
      <c r="H1209" s="459"/>
      <c r="I1209" s="460"/>
      <c r="J1209" s="95"/>
      <c r="K1209" s="1"/>
      <c r="L1209" s="50" t="str">
        <f t="array" ref="L1209">if($B1209="","",index(Setup!$C$52:$C$201,match($D1209,Setup!$B$52:$B$201,0),0))</f>
        <v/>
      </c>
      <c r="M1209" s="52" t="str">
        <f t="shared" si="2"/>
        <v/>
      </c>
      <c r="N1209" s="58">
        <f t="shared" si="3"/>
        <v>0</v>
      </c>
      <c r="O1209" s="64" t="str">
        <f t="shared" si="4"/>
        <v/>
      </c>
      <c r="P1209" s="64">
        <f t="shared" si="5"/>
        <v>0</v>
      </c>
      <c r="Q1209" s="64">
        <f t="shared" si="6"/>
        <v>0</v>
      </c>
      <c r="R1209" s="68">
        <f t="shared" si="7"/>
        <v>0</v>
      </c>
      <c r="S1209" s="68">
        <f t="shared" si="8"/>
        <v>0</v>
      </c>
      <c r="T1209" s="71" t="str">
        <f t="shared" si="9"/>
        <v/>
      </c>
      <c r="U1209" s="79" t="str">
        <f t="array" ref="U1209">IF($B1209="","",IF(INDEX('Your Portfolio Holdings'!$BW$7:$BW$156,match($D1209,'Your Portfolio Holdings'!$B$7:$B$156,0),0)&gt;0,PRODUCT(IF(($D$5:$D$2004=$D1209)*($C$5:$C$2004="Split")*($B$5:$B$2004&lt;=Dashboard!$C$2)*($B$5:$B$2004&gt;$B1209),$J$5:$J$2004,1)),1))</f>
        <v/>
      </c>
      <c r="V1209" s="79">
        <f t="shared" si="10"/>
        <v>0</v>
      </c>
      <c r="W1209" s="79" t="str">
        <f t="array" ref="W1209">IF($B1209="","",IF(INDEX('Your Portfolio Holdings'!$BW$7:$BW$156,match($D1209,'Your Portfolio Holdings'!$B$7:$B$156,0),0)&gt;0,PRODUCT(IF(($D$5:$D$2004=$D1209)*($C$5:$C$2004="Split")*($B$5:$B$2004&lt;=Dashboard!$C$54)*($B$5:$B$2004&gt;$B1209),$J$5:$J$2004,1)),1))</f>
        <v/>
      </c>
      <c r="X1209" s="79">
        <f t="shared" si="11"/>
        <v>0</v>
      </c>
      <c r="Y1209" s="79" t="str">
        <f t="array" ref="Y1209">IF($B1209="","",IF(INDEX('Your Portfolio Holdings'!$BW$7:$BW$156,match($D1209,'Your Portfolio Holdings'!$B$7:$B$156,0),0)&gt;0,PRODUCT(IF(($D$5:$D$2004=$D1209)*($C$5:$C$2004="Split")*($B$5:$B$2004&lt;=Dashboard!$C$55)*($B$5:$B$2004&gt;$B1209),$J$5:$J$2004,1)),1))</f>
        <v/>
      </c>
      <c r="Z1209" s="79">
        <f t="shared" si="12"/>
        <v>0</v>
      </c>
      <c r="AA1209" s="79" t="str">
        <f>IF($B1208="","",IF(AND($B1209&gt;Dashboard!$C$54,$B1209&lt;=Dashboard!$C$55,OR($C1209="Buy",$C1209="Sell",$C1209="Dividend",$C1209="Return of capital")),MAX(AA$5:AA1208)+1,0))</f>
        <v/>
      </c>
      <c r="AB1209" s="79" t="str">
        <f>if($B1209="","",if($L1209=Dashboard!$C$3,"n/a","Currency:"&amp;$L1209&amp;Dashboard!$C$3))</f>
        <v/>
      </c>
      <c r="AC1209" s="88" t="str">
        <f t="shared" si="13"/>
        <v/>
      </c>
      <c r="AD1209" s="89">
        <f t="shared" si="14"/>
        <v>0</v>
      </c>
      <c r="AE1209" s="90">
        <f t="shared" si="15"/>
        <v>0</v>
      </c>
    </row>
    <row r="1210">
      <c r="A1210" s="1"/>
      <c r="B1210" s="456"/>
      <c r="C1210" s="457"/>
      <c r="D1210" s="457"/>
      <c r="E1210" s="457"/>
      <c r="F1210" s="458"/>
      <c r="G1210" s="44">
        <f t="shared" si="1"/>
        <v>0</v>
      </c>
      <c r="H1210" s="459"/>
      <c r="I1210" s="460"/>
      <c r="J1210" s="95"/>
      <c r="K1210" s="1"/>
      <c r="L1210" s="50" t="str">
        <f t="array" ref="L1210">if($B1210="","",index(Setup!$C$52:$C$201,match($D1210,Setup!$B$52:$B$201,0),0))</f>
        <v/>
      </c>
      <c r="M1210" s="52" t="str">
        <f t="shared" si="2"/>
        <v/>
      </c>
      <c r="N1210" s="58">
        <f t="shared" si="3"/>
        <v>0</v>
      </c>
      <c r="O1210" s="64" t="str">
        <f t="shared" si="4"/>
        <v/>
      </c>
      <c r="P1210" s="64">
        <f t="shared" si="5"/>
        <v>0</v>
      </c>
      <c r="Q1210" s="64">
        <f t="shared" si="6"/>
        <v>0</v>
      </c>
      <c r="R1210" s="68">
        <f t="shared" si="7"/>
        <v>0</v>
      </c>
      <c r="S1210" s="68">
        <f t="shared" si="8"/>
        <v>0</v>
      </c>
      <c r="T1210" s="71" t="str">
        <f t="shared" si="9"/>
        <v/>
      </c>
      <c r="U1210" s="79" t="str">
        <f t="array" ref="U1210">IF($B1210="","",IF(INDEX('Your Portfolio Holdings'!$BW$7:$BW$156,match($D1210,'Your Portfolio Holdings'!$B$7:$B$156,0),0)&gt;0,PRODUCT(IF(($D$5:$D$2004=$D1210)*($C$5:$C$2004="Split")*($B$5:$B$2004&lt;=Dashboard!$C$2)*($B$5:$B$2004&gt;$B1210),$J$5:$J$2004,1)),1))</f>
        <v/>
      </c>
      <c r="V1210" s="79">
        <f t="shared" si="10"/>
        <v>0</v>
      </c>
      <c r="W1210" s="79" t="str">
        <f t="array" ref="W1210">IF($B1210="","",IF(INDEX('Your Portfolio Holdings'!$BW$7:$BW$156,match($D1210,'Your Portfolio Holdings'!$B$7:$B$156,0),0)&gt;0,PRODUCT(IF(($D$5:$D$2004=$D1210)*($C$5:$C$2004="Split")*($B$5:$B$2004&lt;=Dashboard!$C$54)*($B$5:$B$2004&gt;$B1210),$J$5:$J$2004,1)),1))</f>
        <v/>
      </c>
      <c r="X1210" s="79">
        <f t="shared" si="11"/>
        <v>0</v>
      </c>
      <c r="Y1210" s="79" t="str">
        <f t="array" ref="Y1210">IF($B1210="","",IF(INDEX('Your Portfolio Holdings'!$BW$7:$BW$156,match($D1210,'Your Portfolio Holdings'!$B$7:$B$156,0),0)&gt;0,PRODUCT(IF(($D$5:$D$2004=$D1210)*($C$5:$C$2004="Split")*($B$5:$B$2004&lt;=Dashboard!$C$55)*($B$5:$B$2004&gt;$B1210),$J$5:$J$2004,1)),1))</f>
        <v/>
      </c>
      <c r="Z1210" s="79">
        <f t="shared" si="12"/>
        <v>0</v>
      </c>
      <c r="AA1210" s="79" t="str">
        <f>IF($B1209="","",IF(AND($B1210&gt;Dashboard!$C$54,$B1210&lt;=Dashboard!$C$55,OR($C1210="Buy",$C1210="Sell",$C1210="Dividend",$C1210="Return of capital")),MAX(AA$5:AA1209)+1,0))</f>
        <v/>
      </c>
      <c r="AB1210" s="79" t="str">
        <f>if($B1210="","",if($L1210=Dashboard!$C$3,"n/a","Currency:"&amp;$L1210&amp;Dashboard!$C$3))</f>
        <v/>
      </c>
      <c r="AC1210" s="88" t="str">
        <f t="shared" si="13"/>
        <v/>
      </c>
      <c r="AD1210" s="89">
        <f t="shared" si="14"/>
        <v>0</v>
      </c>
      <c r="AE1210" s="90">
        <f t="shared" si="15"/>
        <v>0</v>
      </c>
    </row>
    <row r="1211">
      <c r="A1211" s="1"/>
      <c r="B1211" s="456"/>
      <c r="C1211" s="457"/>
      <c r="D1211" s="457"/>
      <c r="E1211" s="457"/>
      <c r="F1211" s="458"/>
      <c r="G1211" s="44">
        <f t="shared" si="1"/>
        <v>0</v>
      </c>
      <c r="H1211" s="459"/>
      <c r="I1211" s="460"/>
      <c r="J1211" s="95"/>
      <c r="K1211" s="1"/>
      <c r="L1211" s="50" t="str">
        <f t="array" ref="L1211">if($B1211="","",index(Setup!$C$52:$C$201,match($D1211,Setup!$B$52:$B$201,0),0))</f>
        <v/>
      </c>
      <c r="M1211" s="52" t="str">
        <f t="shared" si="2"/>
        <v/>
      </c>
      <c r="N1211" s="58">
        <f t="shared" si="3"/>
        <v>0</v>
      </c>
      <c r="O1211" s="64" t="str">
        <f t="shared" si="4"/>
        <v/>
      </c>
      <c r="P1211" s="64">
        <f t="shared" si="5"/>
        <v>0</v>
      </c>
      <c r="Q1211" s="64">
        <f t="shared" si="6"/>
        <v>0</v>
      </c>
      <c r="R1211" s="68">
        <f t="shared" si="7"/>
        <v>0</v>
      </c>
      <c r="S1211" s="68">
        <f t="shared" si="8"/>
        <v>0</v>
      </c>
      <c r="T1211" s="71" t="str">
        <f t="shared" si="9"/>
        <v/>
      </c>
      <c r="U1211" s="79" t="str">
        <f t="array" ref="U1211">IF($B1211="","",IF(INDEX('Your Portfolio Holdings'!$BW$7:$BW$156,match($D1211,'Your Portfolio Holdings'!$B$7:$B$156,0),0)&gt;0,PRODUCT(IF(($D$5:$D$2004=$D1211)*($C$5:$C$2004="Split")*($B$5:$B$2004&lt;=Dashboard!$C$2)*($B$5:$B$2004&gt;$B1211),$J$5:$J$2004,1)),1))</f>
        <v/>
      </c>
      <c r="V1211" s="79">
        <f t="shared" si="10"/>
        <v>0</v>
      </c>
      <c r="W1211" s="79" t="str">
        <f t="array" ref="W1211">IF($B1211="","",IF(INDEX('Your Portfolio Holdings'!$BW$7:$BW$156,match($D1211,'Your Portfolio Holdings'!$B$7:$B$156,0),0)&gt;0,PRODUCT(IF(($D$5:$D$2004=$D1211)*($C$5:$C$2004="Split")*($B$5:$B$2004&lt;=Dashboard!$C$54)*($B$5:$B$2004&gt;$B1211),$J$5:$J$2004,1)),1))</f>
        <v/>
      </c>
      <c r="X1211" s="79">
        <f t="shared" si="11"/>
        <v>0</v>
      </c>
      <c r="Y1211" s="79" t="str">
        <f t="array" ref="Y1211">IF($B1211="","",IF(INDEX('Your Portfolio Holdings'!$BW$7:$BW$156,match($D1211,'Your Portfolio Holdings'!$B$7:$B$156,0),0)&gt;0,PRODUCT(IF(($D$5:$D$2004=$D1211)*($C$5:$C$2004="Split")*($B$5:$B$2004&lt;=Dashboard!$C$55)*($B$5:$B$2004&gt;$B1211),$J$5:$J$2004,1)),1))</f>
        <v/>
      </c>
      <c r="Z1211" s="79">
        <f t="shared" si="12"/>
        <v>0</v>
      </c>
      <c r="AA1211" s="79" t="str">
        <f>IF($B1210="","",IF(AND($B1211&gt;Dashboard!$C$54,$B1211&lt;=Dashboard!$C$55,OR($C1211="Buy",$C1211="Sell",$C1211="Dividend",$C1211="Return of capital")),MAX(AA$5:AA1210)+1,0))</f>
        <v/>
      </c>
      <c r="AB1211" s="79" t="str">
        <f>if($B1211="","",if($L1211=Dashboard!$C$3,"n/a","Currency:"&amp;$L1211&amp;Dashboard!$C$3))</f>
        <v/>
      </c>
      <c r="AC1211" s="88" t="str">
        <f t="shared" si="13"/>
        <v/>
      </c>
      <c r="AD1211" s="89">
        <f t="shared" si="14"/>
        <v>0</v>
      </c>
      <c r="AE1211" s="90">
        <f t="shared" si="15"/>
        <v>0</v>
      </c>
    </row>
    <row r="1212">
      <c r="A1212" s="1"/>
      <c r="B1212" s="456"/>
      <c r="C1212" s="457"/>
      <c r="D1212" s="457"/>
      <c r="E1212" s="457"/>
      <c r="F1212" s="458"/>
      <c r="G1212" s="44">
        <f t="shared" si="1"/>
        <v>0</v>
      </c>
      <c r="H1212" s="459"/>
      <c r="I1212" s="460"/>
      <c r="J1212" s="95"/>
      <c r="K1212" s="1"/>
      <c r="L1212" s="50" t="str">
        <f t="array" ref="L1212">if($B1212="","",index(Setup!$C$52:$C$201,match($D1212,Setup!$B$52:$B$201,0),0))</f>
        <v/>
      </c>
      <c r="M1212" s="52" t="str">
        <f t="shared" si="2"/>
        <v/>
      </c>
      <c r="N1212" s="58">
        <f t="shared" si="3"/>
        <v>0</v>
      </c>
      <c r="O1212" s="64" t="str">
        <f t="shared" si="4"/>
        <v/>
      </c>
      <c r="P1212" s="64">
        <f t="shared" si="5"/>
        <v>0</v>
      </c>
      <c r="Q1212" s="64">
        <f t="shared" si="6"/>
        <v>0</v>
      </c>
      <c r="R1212" s="68">
        <f t="shared" si="7"/>
        <v>0</v>
      </c>
      <c r="S1212" s="68">
        <f t="shared" si="8"/>
        <v>0</v>
      </c>
      <c r="T1212" s="71" t="str">
        <f t="shared" si="9"/>
        <v/>
      </c>
      <c r="U1212" s="79" t="str">
        <f t="array" ref="U1212">IF($B1212="","",IF(INDEX('Your Portfolio Holdings'!$BW$7:$BW$156,match($D1212,'Your Portfolio Holdings'!$B$7:$B$156,0),0)&gt;0,PRODUCT(IF(($D$5:$D$2004=$D1212)*($C$5:$C$2004="Split")*($B$5:$B$2004&lt;=Dashboard!$C$2)*($B$5:$B$2004&gt;$B1212),$J$5:$J$2004,1)),1))</f>
        <v/>
      </c>
      <c r="V1212" s="79">
        <f t="shared" si="10"/>
        <v>0</v>
      </c>
      <c r="W1212" s="79" t="str">
        <f t="array" ref="W1212">IF($B1212="","",IF(INDEX('Your Portfolio Holdings'!$BW$7:$BW$156,match($D1212,'Your Portfolio Holdings'!$B$7:$B$156,0),0)&gt;0,PRODUCT(IF(($D$5:$D$2004=$D1212)*($C$5:$C$2004="Split")*($B$5:$B$2004&lt;=Dashboard!$C$54)*($B$5:$B$2004&gt;$B1212),$J$5:$J$2004,1)),1))</f>
        <v/>
      </c>
      <c r="X1212" s="79">
        <f t="shared" si="11"/>
        <v>0</v>
      </c>
      <c r="Y1212" s="79" t="str">
        <f t="array" ref="Y1212">IF($B1212="","",IF(INDEX('Your Portfolio Holdings'!$BW$7:$BW$156,match($D1212,'Your Portfolio Holdings'!$B$7:$B$156,0),0)&gt;0,PRODUCT(IF(($D$5:$D$2004=$D1212)*($C$5:$C$2004="Split")*($B$5:$B$2004&lt;=Dashboard!$C$55)*($B$5:$B$2004&gt;$B1212),$J$5:$J$2004,1)),1))</f>
        <v/>
      </c>
      <c r="Z1212" s="79">
        <f t="shared" si="12"/>
        <v>0</v>
      </c>
      <c r="AA1212" s="79" t="str">
        <f>IF($B1211="","",IF(AND($B1212&gt;Dashboard!$C$54,$B1212&lt;=Dashboard!$C$55,OR($C1212="Buy",$C1212="Sell",$C1212="Dividend",$C1212="Return of capital")),MAX(AA$5:AA1211)+1,0))</f>
        <v/>
      </c>
      <c r="AB1212" s="79" t="str">
        <f>if($B1212="","",if($L1212=Dashboard!$C$3,"n/a","Currency:"&amp;$L1212&amp;Dashboard!$C$3))</f>
        <v/>
      </c>
      <c r="AC1212" s="88" t="str">
        <f t="shared" si="13"/>
        <v/>
      </c>
      <c r="AD1212" s="89">
        <f t="shared" si="14"/>
        <v>0</v>
      </c>
      <c r="AE1212" s="90">
        <f t="shared" si="15"/>
        <v>0</v>
      </c>
    </row>
    <row r="1213">
      <c r="A1213" s="1"/>
      <c r="B1213" s="456"/>
      <c r="C1213" s="457"/>
      <c r="D1213" s="457"/>
      <c r="E1213" s="457"/>
      <c r="F1213" s="458"/>
      <c r="G1213" s="44">
        <f t="shared" si="1"/>
        <v>0</v>
      </c>
      <c r="H1213" s="459"/>
      <c r="I1213" s="460"/>
      <c r="J1213" s="95"/>
      <c r="K1213" s="1"/>
      <c r="L1213" s="50" t="str">
        <f t="array" ref="L1213">if($B1213="","",index(Setup!$C$52:$C$201,match($D1213,Setup!$B$52:$B$201,0),0))</f>
        <v/>
      </c>
      <c r="M1213" s="52" t="str">
        <f t="shared" si="2"/>
        <v/>
      </c>
      <c r="N1213" s="58">
        <f t="shared" si="3"/>
        <v>0</v>
      </c>
      <c r="O1213" s="64" t="str">
        <f t="shared" si="4"/>
        <v/>
      </c>
      <c r="P1213" s="64">
        <f t="shared" si="5"/>
        <v>0</v>
      </c>
      <c r="Q1213" s="64">
        <f t="shared" si="6"/>
        <v>0</v>
      </c>
      <c r="R1213" s="68">
        <f t="shared" si="7"/>
        <v>0</v>
      </c>
      <c r="S1213" s="68">
        <f t="shared" si="8"/>
        <v>0</v>
      </c>
      <c r="T1213" s="71" t="str">
        <f t="shared" si="9"/>
        <v/>
      </c>
      <c r="U1213" s="79" t="str">
        <f t="array" ref="U1213">IF($B1213="","",IF(INDEX('Your Portfolio Holdings'!$BW$7:$BW$156,match($D1213,'Your Portfolio Holdings'!$B$7:$B$156,0),0)&gt;0,PRODUCT(IF(($D$5:$D$2004=$D1213)*($C$5:$C$2004="Split")*($B$5:$B$2004&lt;=Dashboard!$C$2)*($B$5:$B$2004&gt;$B1213),$J$5:$J$2004,1)),1))</f>
        <v/>
      </c>
      <c r="V1213" s="79">
        <f t="shared" si="10"/>
        <v>0</v>
      </c>
      <c r="W1213" s="79" t="str">
        <f t="array" ref="W1213">IF($B1213="","",IF(INDEX('Your Portfolio Holdings'!$BW$7:$BW$156,match($D1213,'Your Portfolio Holdings'!$B$7:$B$156,0),0)&gt;0,PRODUCT(IF(($D$5:$D$2004=$D1213)*($C$5:$C$2004="Split")*($B$5:$B$2004&lt;=Dashboard!$C$54)*($B$5:$B$2004&gt;$B1213),$J$5:$J$2004,1)),1))</f>
        <v/>
      </c>
      <c r="X1213" s="79">
        <f t="shared" si="11"/>
        <v>0</v>
      </c>
      <c r="Y1213" s="79" t="str">
        <f t="array" ref="Y1213">IF($B1213="","",IF(INDEX('Your Portfolio Holdings'!$BW$7:$BW$156,match($D1213,'Your Portfolio Holdings'!$B$7:$B$156,0),0)&gt;0,PRODUCT(IF(($D$5:$D$2004=$D1213)*($C$5:$C$2004="Split")*($B$5:$B$2004&lt;=Dashboard!$C$55)*($B$5:$B$2004&gt;$B1213),$J$5:$J$2004,1)),1))</f>
        <v/>
      </c>
      <c r="Z1213" s="79">
        <f t="shared" si="12"/>
        <v>0</v>
      </c>
      <c r="AA1213" s="79" t="str">
        <f>IF($B1212="","",IF(AND($B1213&gt;Dashboard!$C$54,$B1213&lt;=Dashboard!$C$55,OR($C1213="Buy",$C1213="Sell",$C1213="Dividend",$C1213="Return of capital")),MAX(AA$5:AA1212)+1,0))</f>
        <v/>
      </c>
      <c r="AB1213" s="79" t="str">
        <f>if($B1213="","",if($L1213=Dashboard!$C$3,"n/a","Currency:"&amp;$L1213&amp;Dashboard!$C$3))</f>
        <v/>
      </c>
      <c r="AC1213" s="88" t="str">
        <f t="shared" si="13"/>
        <v/>
      </c>
      <c r="AD1213" s="89">
        <f t="shared" si="14"/>
        <v>0</v>
      </c>
      <c r="AE1213" s="90">
        <f t="shared" si="15"/>
        <v>0</v>
      </c>
    </row>
    <row r="1214">
      <c r="A1214" s="1"/>
      <c r="B1214" s="456"/>
      <c r="C1214" s="457"/>
      <c r="D1214" s="457"/>
      <c r="E1214" s="457"/>
      <c r="F1214" s="458"/>
      <c r="G1214" s="44">
        <f t="shared" si="1"/>
        <v>0</v>
      </c>
      <c r="H1214" s="459"/>
      <c r="I1214" s="460"/>
      <c r="J1214" s="95"/>
      <c r="K1214" s="1"/>
      <c r="L1214" s="50" t="str">
        <f t="array" ref="L1214">if($B1214="","",index(Setup!$C$52:$C$201,match($D1214,Setup!$B$52:$B$201,0),0))</f>
        <v/>
      </c>
      <c r="M1214" s="52" t="str">
        <f t="shared" si="2"/>
        <v/>
      </c>
      <c r="N1214" s="58">
        <f t="shared" si="3"/>
        <v>0</v>
      </c>
      <c r="O1214" s="64" t="str">
        <f t="shared" si="4"/>
        <v/>
      </c>
      <c r="P1214" s="64">
        <f t="shared" si="5"/>
        <v>0</v>
      </c>
      <c r="Q1214" s="64">
        <f t="shared" si="6"/>
        <v>0</v>
      </c>
      <c r="R1214" s="68">
        <f t="shared" si="7"/>
        <v>0</v>
      </c>
      <c r="S1214" s="68">
        <f t="shared" si="8"/>
        <v>0</v>
      </c>
      <c r="T1214" s="71" t="str">
        <f t="shared" si="9"/>
        <v/>
      </c>
      <c r="U1214" s="79" t="str">
        <f t="array" ref="U1214">IF($B1214="","",IF(INDEX('Your Portfolio Holdings'!$BW$7:$BW$156,match($D1214,'Your Portfolio Holdings'!$B$7:$B$156,0),0)&gt;0,PRODUCT(IF(($D$5:$D$2004=$D1214)*($C$5:$C$2004="Split")*($B$5:$B$2004&lt;=Dashboard!$C$2)*($B$5:$B$2004&gt;$B1214),$J$5:$J$2004,1)),1))</f>
        <v/>
      </c>
      <c r="V1214" s="79">
        <f t="shared" si="10"/>
        <v>0</v>
      </c>
      <c r="W1214" s="79" t="str">
        <f t="array" ref="W1214">IF($B1214="","",IF(INDEX('Your Portfolio Holdings'!$BW$7:$BW$156,match($D1214,'Your Portfolio Holdings'!$B$7:$B$156,0),0)&gt;0,PRODUCT(IF(($D$5:$D$2004=$D1214)*($C$5:$C$2004="Split")*($B$5:$B$2004&lt;=Dashboard!$C$54)*($B$5:$B$2004&gt;$B1214),$J$5:$J$2004,1)),1))</f>
        <v/>
      </c>
      <c r="X1214" s="79">
        <f t="shared" si="11"/>
        <v>0</v>
      </c>
      <c r="Y1214" s="79" t="str">
        <f t="array" ref="Y1214">IF($B1214="","",IF(INDEX('Your Portfolio Holdings'!$BW$7:$BW$156,match($D1214,'Your Portfolio Holdings'!$B$7:$B$156,0),0)&gt;0,PRODUCT(IF(($D$5:$D$2004=$D1214)*($C$5:$C$2004="Split")*($B$5:$B$2004&lt;=Dashboard!$C$55)*($B$5:$B$2004&gt;$B1214),$J$5:$J$2004,1)),1))</f>
        <v/>
      </c>
      <c r="Z1214" s="79">
        <f t="shared" si="12"/>
        <v>0</v>
      </c>
      <c r="AA1214" s="79" t="str">
        <f>IF($B1213="","",IF(AND($B1214&gt;Dashboard!$C$54,$B1214&lt;=Dashboard!$C$55,OR($C1214="Buy",$C1214="Sell",$C1214="Dividend",$C1214="Return of capital")),MAX(AA$5:AA1213)+1,0))</f>
        <v/>
      </c>
      <c r="AB1214" s="79" t="str">
        <f>if($B1214="","",if($L1214=Dashboard!$C$3,"n/a","Currency:"&amp;$L1214&amp;Dashboard!$C$3))</f>
        <v/>
      </c>
      <c r="AC1214" s="88" t="str">
        <f t="shared" si="13"/>
        <v/>
      </c>
      <c r="AD1214" s="89">
        <f t="shared" si="14"/>
        <v>0</v>
      </c>
      <c r="AE1214" s="90">
        <f t="shared" si="15"/>
        <v>0</v>
      </c>
    </row>
    <row r="1215">
      <c r="A1215" s="1"/>
      <c r="B1215" s="456"/>
      <c r="C1215" s="457"/>
      <c r="D1215" s="457"/>
      <c r="E1215" s="457"/>
      <c r="F1215" s="458"/>
      <c r="G1215" s="44">
        <f t="shared" si="1"/>
        <v>0</v>
      </c>
      <c r="H1215" s="459"/>
      <c r="I1215" s="460"/>
      <c r="J1215" s="95"/>
      <c r="K1215" s="1"/>
      <c r="L1215" s="50" t="str">
        <f t="array" ref="L1215">if($B1215="","",index(Setup!$C$52:$C$201,match($D1215,Setup!$B$52:$B$201,0),0))</f>
        <v/>
      </c>
      <c r="M1215" s="52" t="str">
        <f t="shared" si="2"/>
        <v/>
      </c>
      <c r="N1215" s="58">
        <f t="shared" si="3"/>
        <v>0</v>
      </c>
      <c r="O1215" s="64" t="str">
        <f t="shared" si="4"/>
        <v/>
      </c>
      <c r="P1215" s="64">
        <f t="shared" si="5"/>
        <v>0</v>
      </c>
      <c r="Q1215" s="64">
        <f t="shared" si="6"/>
        <v>0</v>
      </c>
      <c r="R1215" s="68">
        <f t="shared" si="7"/>
        <v>0</v>
      </c>
      <c r="S1215" s="68">
        <f t="shared" si="8"/>
        <v>0</v>
      </c>
      <c r="T1215" s="71" t="str">
        <f t="shared" si="9"/>
        <v/>
      </c>
      <c r="U1215" s="79" t="str">
        <f t="array" ref="U1215">IF($B1215="","",IF(INDEX('Your Portfolio Holdings'!$BW$7:$BW$156,match($D1215,'Your Portfolio Holdings'!$B$7:$B$156,0),0)&gt;0,PRODUCT(IF(($D$5:$D$2004=$D1215)*($C$5:$C$2004="Split")*($B$5:$B$2004&lt;=Dashboard!$C$2)*($B$5:$B$2004&gt;$B1215),$J$5:$J$2004,1)),1))</f>
        <v/>
      </c>
      <c r="V1215" s="79">
        <f t="shared" si="10"/>
        <v>0</v>
      </c>
      <c r="W1215" s="79" t="str">
        <f t="array" ref="W1215">IF($B1215="","",IF(INDEX('Your Portfolio Holdings'!$BW$7:$BW$156,match($D1215,'Your Portfolio Holdings'!$B$7:$B$156,0),0)&gt;0,PRODUCT(IF(($D$5:$D$2004=$D1215)*($C$5:$C$2004="Split")*($B$5:$B$2004&lt;=Dashboard!$C$54)*($B$5:$B$2004&gt;$B1215),$J$5:$J$2004,1)),1))</f>
        <v/>
      </c>
      <c r="X1215" s="79">
        <f t="shared" si="11"/>
        <v>0</v>
      </c>
      <c r="Y1215" s="79" t="str">
        <f t="array" ref="Y1215">IF($B1215="","",IF(INDEX('Your Portfolio Holdings'!$BW$7:$BW$156,match($D1215,'Your Portfolio Holdings'!$B$7:$B$156,0),0)&gt;0,PRODUCT(IF(($D$5:$D$2004=$D1215)*($C$5:$C$2004="Split")*($B$5:$B$2004&lt;=Dashboard!$C$55)*($B$5:$B$2004&gt;$B1215),$J$5:$J$2004,1)),1))</f>
        <v/>
      </c>
      <c r="Z1215" s="79">
        <f t="shared" si="12"/>
        <v>0</v>
      </c>
      <c r="AA1215" s="79" t="str">
        <f>IF($B1214="","",IF(AND($B1215&gt;Dashboard!$C$54,$B1215&lt;=Dashboard!$C$55,OR($C1215="Buy",$C1215="Sell",$C1215="Dividend",$C1215="Return of capital")),MAX(AA$5:AA1214)+1,0))</f>
        <v/>
      </c>
      <c r="AB1215" s="79" t="str">
        <f>if($B1215="","",if($L1215=Dashboard!$C$3,"n/a","Currency:"&amp;$L1215&amp;Dashboard!$C$3))</f>
        <v/>
      </c>
      <c r="AC1215" s="88" t="str">
        <f t="shared" si="13"/>
        <v/>
      </c>
      <c r="AD1215" s="89">
        <f t="shared" si="14"/>
        <v>0</v>
      </c>
      <c r="AE1215" s="90">
        <f t="shared" si="15"/>
        <v>0</v>
      </c>
    </row>
    <row r="1216">
      <c r="A1216" s="1"/>
      <c r="B1216" s="456"/>
      <c r="C1216" s="457"/>
      <c r="D1216" s="457"/>
      <c r="E1216" s="457"/>
      <c r="F1216" s="458"/>
      <c r="G1216" s="44">
        <f t="shared" si="1"/>
        <v>0</v>
      </c>
      <c r="H1216" s="459"/>
      <c r="I1216" s="460"/>
      <c r="J1216" s="95"/>
      <c r="K1216" s="1"/>
      <c r="L1216" s="50" t="str">
        <f t="array" ref="L1216">if($B1216="","",index(Setup!$C$52:$C$201,match($D1216,Setup!$B$52:$B$201,0),0))</f>
        <v/>
      </c>
      <c r="M1216" s="52" t="str">
        <f t="shared" si="2"/>
        <v/>
      </c>
      <c r="N1216" s="58">
        <f t="shared" si="3"/>
        <v>0</v>
      </c>
      <c r="O1216" s="64" t="str">
        <f t="shared" si="4"/>
        <v/>
      </c>
      <c r="P1216" s="64">
        <f t="shared" si="5"/>
        <v>0</v>
      </c>
      <c r="Q1216" s="64">
        <f t="shared" si="6"/>
        <v>0</v>
      </c>
      <c r="R1216" s="68">
        <f t="shared" si="7"/>
        <v>0</v>
      </c>
      <c r="S1216" s="68">
        <f t="shared" si="8"/>
        <v>0</v>
      </c>
      <c r="T1216" s="71" t="str">
        <f t="shared" si="9"/>
        <v/>
      </c>
      <c r="U1216" s="79" t="str">
        <f t="array" ref="U1216">IF($B1216="","",IF(INDEX('Your Portfolio Holdings'!$BW$7:$BW$156,match($D1216,'Your Portfolio Holdings'!$B$7:$B$156,0),0)&gt;0,PRODUCT(IF(($D$5:$D$2004=$D1216)*($C$5:$C$2004="Split")*($B$5:$B$2004&lt;=Dashboard!$C$2)*($B$5:$B$2004&gt;$B1216),$J$5:$J$2004,1)),1))</f>
        <v/>
      </c>
      <c r="V1216" s="79">
        <f t="shared" si="10"/>
        <v>0</v>
      </c>
      <c r="W1216" s="79" t="str">
        <f t="array" ref="W1216">IF($B1216="","",IF(INDEX('Your Portfolio Holdings'!$BW$7:$BW$156,match($D1216,'Your Portfolio Holdings'!$B$7:$B$156,0),0)&gt;0,PRODUCT(IF(($D$5:$D$2004=$D1216)*($C$5:$C$2004="Split")*($B$5:$B$2004&lt;=Dashboard!$C$54)*($B$5:$B$2004&gt;$B1216),$J$5:$J$2004,1)),1))</f>
        <v/>
      </c>
      <c r="X1216" s="79">
        <f t="shared" si="11"/>
        <v>0</v>
      </c>
      <c r="Y1216" s="79" t="str">
        <f t="array" ref="Y1216">IF($B1216="","",IF(INDEX('Your Portfolio Holdings'!$BW$7:$BW$156,match($D1216,'Your Portfolio Holdings'!$B$7:$B$156,0),0)&gt;0,PRODUCT(IF(($D$5:$D$2004=$D1216)*($C$5:$C$2004="Split")*($B$5:$B$2004&lt;=Dashboard!$C$55)*($B$5:$B$2004&gt;$B1216),$J$5:$J$2004,1)),1))</f>
        <v/>
      </c>
      <c r="Z1216" s="79">
        <f t="shared" si="12"/>
        <v>0</v>
      </c>
      <c r="AA1216" s="79" t="str">
        <f>IF($B1215="","",IF(AND($B1216&gt;Dashboard!$C$54,$B1216&lt;=Dashboard!$C$55,OR($C1216="Buy",$C1216="Sell",$C1216="Dividend",$C1216="Return of capital")),MAX(AA$5:AA1215)+1,0))</f>
        <v/>
      </c>
      <c r="AB1216" s="79" t="str">
        <f>if($B1216="","",if($L1216=Dashboard!$C$3,"n/a","Currency:"&amp;$L1216&amp;Dashboard!$C$3))</f>
        <v/>
      </c>
      <c r="AC1216" s="88" t="str">
        <f t="shared" si="13"/>
        <v/>
      </c>
      <c r="AD1216" s="89">
        <f t="shared" si="14"/>
        <v>0</v>
      </c>
      <c r="AE1216" s="90">
        <f t="shared" si="15"/>
        <v>0</v>
      </c>
    </row>
    <row r="1217">
      <c r="A1217" s="1"/>
      <c r="B1217" s="456"/>
      <c r="C1217" s="457"/>
      <c r="D1217" s="457"/>
      <c r="E1217" s="457"/>
      <c r="F1217" s="458"/>
      <c r="G1217" s="44">
        <f t="shared" si="1"/>
        <v>0</v>
      </c>
      <c r="H1217" s="459"/>
      <c r="I1217" s="460"/>
      <c r="J1217" s="95"/>
      <c r="K1217" s="1"/>
      <c r="L1217" s="50" t="str">
        <f t="array" ref="L1217">if($B1217="","",index(Setup!$C$52:$C$201,match($D1217,Setup!$B$52:$B$201,0),0))</f>
        <v/>
      </c>
      <c r="M1217" s="52" t="str">
        <f t="shared" si="2"/>
        <v/>
      </c>
      <c r="N1217" s="58">
        <f t="shared" si="3"/>
        <v>0</v>
      </c>
      <c r="O1217" s="64" t="str">
        <f t="shared" si="4"/>
        <v/>
      </c>
      <c r="P1217" s="64">
        <f t="shared" si="5"/>
        <v>0</v>
      </c>
      <c r="Q1217" s="64">
        <f t="shared" si="6"/>
        <v>0</v>
      </c>
      <c r="R1217" s="68">
        <f t="shared" si="7"/>
        <v>0</v>
      </c>
      <c r="S1217" s="68">
        <f t="shared" si="8"/>
        <v>0</v>
      </c>
      <c r="T1217" s="71" t="str">
        <f t="shared" si="9"/>
        <v/>
      </c>
      <c r="U1217" s="79" t="str">
        <f t="array" ref="U1217">IF($B1217="","",IF(INDEX('Your Portfolio Holdings'!$BW$7:$BW$156,match($D1217,'Your Portfolio Holdings'!$B$7:$B$156,0),0)&gt;0,PRODUCT(IF(($D$5:$D$2004=$D1217)*($C$5:$C$2004="Split")*($B$5:$B$2004&lt;=Dashboard!$C$2)*($B$5:$B$2004&gt;$B1217),$J$5:$J$2004,1)),1))</f>
        <v/>
      </c>
      <c r="V1217" s="79">
        <f t="shared" si="10"/>
        <v>0</v>
      </c>
      <c r="W1217" s="79" t="str">
        <f t="array" ref="W1217">IF($B1217="","",IF(INDEX('Your Portfolio Holdings'!$BW$7:$BW$156,match($D1217,'Your Portfolio Holdings'!$B$7:$B$156,0),0)&gt;0,PRODUCT(IF(($D$5:$D$2004=$D1217)*($C$5:$C$2004="Split")*($B$5:$B$2004&lt;=Dashboard!$C$54)*($B$5:$B$2004&gt;$B1217),$J$5:$J$2004,1)),1))</f>
        <v/>
      </c>
      <c r="X1217" s="79">
        <f t="shared" si="11"/>
        <v>0</v>
      </c>
      <c r="Y1217" s="79" t="str">
        <f t="array" ref="Y1217">IF($B1217="","",IF(INDEX('Your Portfolio Holdings'!$BW$7:$BW$156,match($D1217,'Your Portfolio Holdings'!$B$7:$B$156,0),0)&gt;0,PRODUCT(IF(($D$5:$D$2004=$D1217)*($C$5:$C$2004="Split")*($B$5:$B$2004&lt;=Dashboard!$C$55)*($B$5:$B$2004&gt;$B1217),$J$5:$J$2004,1)),1))</f>
        <v/>
      </c>
      <c r="Z1217" s="79">
        <f t="shared" si="12"/>
        <v>0</v>
      </c>
      <c r="AA1217" s="79" t="str">
        <f>IF($B1216="","",IF(AND($B1217&gt;Dashboard!$C$54,$B1217&lt;=Dashboard!$C$55,OR($C1217="Buy",$C1217="Sell",$C1217="Dividend",$C1217="Return of capital")),MAX(AA$5:AA1216)+1,0))</f>
        <v/>
      </c>
      <c r="AB1217" s="79" t="str">
        <f>if($B1217="","",if($L1217=Dashboard!$C$3,"n/a","Currency:"&amp;$L1217&amp;Dashboard!$C$3))</f>
        <v/>
      </c>
      <c r="AC1217" s="88" t="str">
        <f t="shared" si="13"/>
        <v/>
      </c>
      <c r="AD1217" s="89">
        <f t="shared" si="14"/>
        <v>0</v>
      </c>
      <c r="AE1217" s="90">
        <f t="shared" si="15"/>
        <v>0</v>
      </c>
    </row>
    <row r="1218">
      <c r="A1218" s="1"/>
      <c r="B1218" s="456"/>
      <c r="C1218" s="457"/>
      <c r="D1218" s="457"/>
      <c r="E1218" s="457"/>
      <c r="F1218" s="458"/>
      <c r="G1218" s="44">
        <f t="shared" si="1"/>
        <v>0</v>
      </c>
      <c r="H1218" s="459"/>
      <c r="I1218" s="460"/>
      <c r="J1218" s="95"/>
      <c r="K1218" s="1"/>
      <c r="L1218" s="50" t="str">
        <f t="array" ref="L1218">if($B1218="","",index(Setup!$C$52:$C$201,match($D1218,Setup!$B$52:$B$201,0),0))</f>
        <v/>
      </c>
      <c r="M1218" s="52" t="str">
        <f t="shared" si="2"/>
        <v/>
      </c>
      <c r="N1218" s="58">
        <f t="shared" si="3"/>
        <v>0</v>
      </c>
      <c r="O1218" s="64" t="str">
        <f t="shared" si="4"/>
        <v/>
      </c>
      <c r="P1218" s="64">
        <f t="shared" si="5"/>
        <v>0</v>
      </c>
      <c r="Q1218" s="64">
        <f t="shared" si="6"/>
        <v>0</v>
      </c>
      <c r="R1218" s="68">
        <f t="shared" si="7"/>
        <v>0</v>
      </c>
      <c r="S1218" s="68">
        <f t="shared" si="8"/>
        <v>0</v>
      </c>
      <c r="T1218" s="71" t="str">
        <f t="shared" si="9"/>
        <v/>
      </c>
      <c r="U1218" s="79" t="str">
        <f t="array" ref="U1218">IF($B1218="","",IF(INDEX('Your Portfolio Holdings'!$BW$7:$BW$156,match($D1218,'Your Portfolio Holdings'!$B$7:$B$156,0),0)&gt;0,PRODUCT(IF(($D$5:$D$2004=$D1218)*($C$5:$C$2004="Split")*($B$5:$B$2004&lt;=Dashboard!$C$2)*($B$5:$B$2004&gt;$B1218),$J$5:$J$2004,1)),1))</f>
        <v/>
      </c>
      <c r="V1218" s="79">
        <f t="shared" si="10"/>
        <v>0</v>
      </c>
      <c r="W1218" s="79" t="str">
        <f t="array" ref="W1218">IF($B1218="","",IF(INDEX('Your Portfolio Holdings'!$BW$7:$BW$156,match($D1218,'Your Portfolio Holdings'!$B$7:$B$156,0),0)&gt;0,PRODUCT(IF(($D$5:$D$2004=$D1218)*($C$5:$C$2004="Split")*($B$5:$B$2004&lt;=Dashboard!$C$54)*($B$5:$B$2004&gt;$B1218),$J$5:$J$2004,1)),1))</f>
        <v/>
      </c>
      <c r="X1218" s="79">
        <f t="shared" si="11"/>
        <v>0</v>
      </c>
      <c r="Y1218" s="79" t="str">
        <f t="array" ref="Y1218">IF($B1218="","",IF(INDEX('Your Portfolio Holdings'!$BW$7:$BW$156,match($D1218,'Your Portfolio Holdings'!$B$7:$B$156,0),0)&gt;0,PRODUCT(IF(($D$5:$D$2004=$D1218)*($C$5:$C$2004="Split")*($B$5:$B$2004&lt;=Dashboard!$C$55)*($B$5:$B$2004&gt;$B1218),$J$5:$J$2004,1)),1))</f>
        <v/>
      </c>
      <c r="Z1218" s="79">
        <f t="shared" si="12"/>
        <v>0</v>
      </c>
      <c r="AA1218" s="79" t="str">
        <f>IF($B1217="","",IF(AND($B1218&gt;Dashboard!$C$54,$B1218&lt;=Dashboard!$C$55,OR($C1218="Buy",$C1218="Sell",$C1218="Dividend",$C1218="Return of capital")),MAX(AA$5:AA1217)+1,0))</f>
        <v/>
      </c>
      <c r="AB1218" s="79" t="str">
        <f>if($B1218="","",if($L1218=Dashboard!$C$3,"n/a","Currency:"&amp;$L1218&amp;Dashboard!$C$3))</f>
        <v/>
      </c>
      <c r="AC1218" s="88" t="str">
        <f t="shared" si="13"/>
        <v/>
      </c>
      <c r="AD1218" s="89">
        <f t="shared" si="14"/>
        <v>0</v>
      </c>
      <c r="AE1218" s="90">
        <f t="shared" si="15"/>
        <v>0</v>
      </c>
    </row>
    <row r="1219">
      <c r="A1219" s="1"/>
      <c r="B1219" s="456"/>
      <c r="C1219" s="457"/>
      <c r="D1219" s="457"/>
      <c r="E1219" s="457"/>
      <c r="F1219" s="458"/>
      <c r="G1219" s="44">
        <f t="shared" si="1"/>
        <v>0</v>
      </c>
      <c r="H1219" s="459"/>
      <c r="I1219" s="460"/>
      <c r="J1219" s="95"/>
      <c r="K1219" s="1"/>
      <c r="L1219" s="50" t="str">
        <f t="array" ref="L1219">if($B1219="","",index(Setup!$C$52:$C$201,match($D1219,Setup!$B$52:$B$201,0),0))</f>
        <v/>
      </c>
      <c r="M1219" s="52" t="str">
        <f t="shared" si="2"/>
        <v/>
      </c>
      <c r="N1219" s="58">
        <f t="shared" si="3"/>
        <v>0</v>
      </c>
      <c r="O1219" s="64" t="str">
        <f t="shared" si="4"/>
        <v/>
      </c>
      <c r="P1219" s="64">
        <f t="shared" si="5"/>
        <v>0</v>
      </c>
      <c r="Q1219" s="64">
        <f t="shared" si="6"/>
        <v>0</v>
      </c>
      <c r="R1219" s="68">
        <f t="shared" si="7"/>
        <v>0</v>
      </c>
      <c r="S1219" s="68">
        <f t="shared" si="8"/>
        <v>0</v>
      </c>
      <c r="T1219" s="71" t="str">
        <f t="shared" si="9"/>
        <v/>
      </c>
      <c r="U1219" s="79" t="str">
        <f t="array" ref="U1219">IF($B1219="","",IF(INDEX('Your Portfolio Holdings'!$BW$7:$BW$156,match($D1219,'Your Portfolio Holdings'!$B$7:$B$156,0),0)&gt;0,PRODUCT(IF(($D$5:$D$2004=$D1219)*($C$5:$C$2004="Split")*($B$5:$B$2004&lt;=Dashboard!$C$2)*($B$5:$B$2004&gt;$B1219),$J$5:$J$2004,1)),1))</f>
        <v/>
      </c>
      <c r="V1219" s="79">
        <f t="shared" si="10"/>
        <v>0</v>
      </c>
      <c r="W1219" s="79" t="str">
        <f t="array" ref="W1219">IF($B1219="","",IF(INDEX('Your Portfolio Holdings'!$BW$7:$BW$156,match($D1219,'Your Portfolio Holdings'!$B$7:$B$156,0),0)&gt;0,PRODUCT(IF(($D$5:$D$2004=$D1219)*($C$5:$C$2004="Split")*($B$5:$B$2004&lt;=Dashboard!$C$54)*($B$5:$B$2004&gt;$B1219),$J$5:$J$2004,1)),1))</f>
        <v/>
      </c>
      <c r="X1219" s="79">
        <f t="shared" si="11"/>
        <v>0</v>
      </c>
      <c r="Y1219" s="79" t="str">
        <f t="array" ref="Y1219">IF($B1219="","",IF(INDEX('Your Portfolio Holdings'!$BW$7:$BW$156,match($D1219,'Your Portfolio Holdings'!$B$7:$B$156,0),0)&gt;0,PRODUCT(IF(($D$5:$D$2004=$D1219)*($C$5:$C$2004="Split")*($B$5:$B$2004&lt;=Dashboard!$C$55)*($B$5:$B$2004&gt;$B1219),$J$5:$J$2004,1)),1))</f>
        <v/>
      </c>
      <c r="Z1219" s="79">
        <f t="shared" si="12"/>
        <v>0</v>
      </c>
      <c r="AA1219" s="79" t="str">
        <f>IF($B1218="","",IF(AND($B1219&gt;Dashboard!$C$54,$B1219&lt;=Dashboard!$C$55,OR($C1219="Buy",$C1219="Sell",$C1219="Dividend",$C1219="Return of capital")),MAX(AA$5:AA1218)+1,0))</f>
        <v/>
      </c>
      <c r="AB1219" s="79" t="str">
        <f>if($B1219="","",if($L1219=Dashboard!$C$3,"n/a","Currency:"&amp;$L1219&amp;Dashboard!$C$3))</f>
        <v/>
      </c>
      <c r="AC1219" s="88" t="str">
        <f t="shared" si="13"/>
        <v/>
      </c>
      <c r="AD1219" s="89">
        <f t="shared" si="14"/>
        <v>0</v>
      </c>
      <c r="AE1219" s="90">
        <f t="shared" si="15"/>
        <v>0</v>
      </c>
    </row>
    <row r="1220">
      <c r="A1220" s="1"/>
      <c r="B1220" s="456"/>
      <c r="C1220" s="457"/>
      <c r="D1220" s="457"/>
      <c r="E1220" s="457"/>
      <c r="F1220" s="458"/>
      <c r="G1220" s="44">
        <f t="shared" si="1"/>
        <v>0</v>
      </c>
      <c r="H1220" s="459"/>
      <c r="I1220" s="460"/>
      <c r="J1220" s="95"/>
      <c r="K1220" s="1"/>
      <c r="L1220" s="50" t="str">
        <f t="array" ref="L1220">if($B1220="","",index(Setup!$C$52:$C$201,match($D1220,Setup!$B$52:$B$201,0),0))</f>
        <v/>
      </c>
      <c r="M1220" s="52" t="str">
        <f t="shared" si="2"/>
        <v/>
      </c>
      <c r="N1220" s="58">
        <f t="shared" si="3"/>
        <v>0</v>
      </c>
      <c r="O1220" s="64" t="str">
        <f t="shared" si="4"/>
        <v/>
      </c>
      <c r="P1220" s="64">
        <f t="shared" si="5"/>
        <v>0</v>
      </c>
      <c r="Q1220" s="64">
        <f t="shared" si="6"/>
        <v>0</v>
      </c>
      <c r="R1220" s="68">
        <f t="shared" si="7"/>
        <v>0</v>
      </c>
      <c r="S1220" s="68">
        <f t="shared" si="8"/>
        <v>0</v>
      </c>
      <c r="T1220" s="71" t="str">
        <f t="shared" si="9"/>
        <v/>
      </c>
      <c r="U1220" s="79" t="str">
        <f t="array" ref="U1220">IF($B1220="","",IF(INDEX('Your Portfolio Holdings'!$BW$7:$BW$156,match($D1220,'Your Portfolio Holdings'!$B$7:$B$156,0),0)&gt;0,PRODUCT(IF(($D$5:$D$2004=$D1220)*($C$5:$C$2004="Split")*($B$5:$B$2004&lt;=Dashboard!$C$2)*($B$5:$B$2004&gt;$B1220),$J$5:$J$2004,1)),1))</f>
        <v/>
      </c>
      <c r="V1220" s="79">
        <f t="shared" si="10"/>
        <v>0</v>
      </c>
      <c r="W1220" s="79" t="str">
        <f t="array" ref="W1220">IF($B1220="","",IF(INDEX('Your Portfolio Holdings'!$BW$7:$BW$156,match($D1220,'Your Portfolio Holdings'!$B$7:$B$156,0),0)&gt;0,PRODUCT(IF(($D$5:$D$2004=$D1220)*($C$5:$C$2004="Split")*($B$5:$B$2004&lt;=Dashboard!$C$54)*($B$5:$B$2004&gt;$B1220),$J$5:$J$2004,1)),1))</f>
        <v/>
      </c>
      <c r="X1220" s="79">
        <f t="shared" si="11"/>
        <v>0</v>
      </c>
      <c r="Y1220" s="79" t="str">
        <f t="array" ref="Y1220">IF($B1220="","",IF(INDEX('Your Portfolio Holdings'!$BW$7:$BW$156,match($D1220,'Your Portfolio Holdings'!$B$7:$B$156,0),0)&gt;0,PRODUCT(IF(($D$5:$D$2004=$D1220)*($C$5:$C$2004="Split")*($B$5:$B$2004&lt;=Dashboard!$C$55)*($B$5:$B$2004&gt;$B1220),$J$5:$J$2004,1)),1))</f>
        <v/>
      </c>
      <c r="Z1220" s="79">
        <f t="shared" si="12"/>
        <v>0</v>
      </c>
      <c r="AA1220" s="79" t="str">
        <f>IF($B1219="","",IF(AND($B1220&gt;Dashboard!$C$54,$B1220&lt;=Dashboard!$C$55,OR($C1220="Buy",$C1220="Sell",$C1220="Dividend",$C1220="Return of capital")),MAX(AA$5:AA1219)+1,0))</f>
        <v/>
      </c>
      <c r="AB1220" s="79" t="str">
        <f>if($B1220="","",if($L1220=Dashboard!$C$3,"n/a","Currency:"&amp;$L1220&amp;Dashboard!$C$3))</f>
        <v/>
      </c>
      <c r="AC1220" s="88" t="str">
        <f t="shared" si="13"/>
        <v/>
      </c>
      <c r="AD1220" s="89">
        <f t="shared" si="14"/>
        <v>0</v>
      </c>
      <c r="AE1220" s="90">
        <f t="shared" si="15"/>
        <v>0</v>
      </c>
    </row>
    <row r="1221">
      <c r="A1221" s="1"/>
      <c r="B1221" s="456"/>
      <c r="C1221" s="457"/>
      <c r="D1221" s="457"/>
      <c r="E1221" s="457"/>
      <c r="F1221" s="458"/>
      <c r="G1221" s="44">
        <f t="shared" si="1"/>
        <v>0</v>
      </c>
      <c r="H1221" s="459"/>
      <c r="I1221" s="460"/>
      <c r="J1221" s="95"/>
      <c r="K1221" s="1"/>
      <c r="L1221" s="50" t="str">
        <f t="array" ref="L1221">if($B1221="","",index(Setup!$C$52:$C$201,match($D1221,Setup!$B$52:$B$201,0),0))</f>
        <v/>
      </c>
      <c r="M1221" s="52" t="str">
        <f t="shared" si="2"/>
        <v/>
      </c>
      <c r="N1221" s="58">
        <f t="shared" si="3"/>
        <v>0</v>
      </c>
      <c r="O1221" s="64" t="str">
        <f t="shared" si="4"/>
        <v/>
      </c>
      <c r="P1221" s="64">
        <f t="shared" si="5"/>
        <v>0</v>
      </c>
      <c r="Q1221" s="64">
        <f t="shared" si="6"/>
        <v>0</v>
      </c>
      <c r="R1221" s="68">
        <f t="shared" si="7"/>
        <v>0</v>
      </c>
      <c r="S1221" s="68">
        <f t="shared" si="8"/>
        <v>0</v>
      </c>
      <c r="T1221" s="71" t="str">
        <f t="shared" si="9"/>
        <v/>
      </c>
      <c r="U1221" s="79" t="str">
        <f t="array" ref="U1221">IF($B1221="","",IF(INDEX('Your Portfolio Holdings'!$BW$7:$BW$156,match($D1221,'Your Portfolio Holdings'!$B$7:$B$156,0),0)&gt;0,PRODUCT(IF(($D$5:$D$2004=$D1221)*($C$5:$C$2004="Split")*($B$5:$B$2004&lt;=Dashboard!$C$2)*($B$5:$B$2004&gt;$B1221),$J$5:$J$2004,1)),1))</f>
        <v/>
      </c>
      <c r="V1221" s="79">
        <f t="shared" si="10"/>
        <v>0</v>
      </c>
      <c r="W1221" s="79" t="str">
        <f t="array" ref="W1221">IF($B1221="","",IF(INDEX('Your Portfolio Holdings'!$BW$7:$BW$156,match($D1221,'Your Portfolio Holdings'!$B$7:$B$156,0),0)&gt;0,PRODUCT(IF(($D$5:$D$2004=$D1221)*($C$5:$C$2004="Split")*($B$5:$B$2004&lt;=Dashboard!$C$54)*($B$5:$B$2004&gt;$B1221),$J$5:$J$2004,1)),1))</f>
        <v/>
      </c>
      <c r="X1221" s="79">
        <f t="shared" si="11"/>
        <v>0</v>
      </c>
      <c r="Y1221" s="79" t="str">
        <f t="array" ref="Y1221">IF($B1221="","",IF(INDEX('Your Portfolio Holdings'!$BW$7:$BW$156,match($D1221,'Your Portfolio Holdings'!$B$7:$B$156,0),0)&gt;0,PRODUCT(IF(($D$5:$D$2004=$D1221)*($C$5:$C$2004="Split")*($B$5:$B$2004&lt;=Dashboard!$C$55)*($B$5:$B$2004&gt;$B1221),$J$5:$J$2004,1)),1))</f>
        <v/>
      </c>
      <c r="Z1221" s="79">
        <f t="shared" si="12"/>
        <v>0</v>
      </c>
      <c r="AA1221" s="79" t="str">
        <f>IF($B1220="","",IF(AND($B1221&gt;Dashboard!$C$54,$B1221&lt;=Dashboard!$C$55,OR($C1221="Buy",$C1221="Sell",$C1221="Dividend",$C1221="Return of capital")),MAX(AA$5:AA1220)+1,0))</f>
        <v/>
      </c>
      <c r="AB1221" s="79" t="str">
        <f>if($B1221="","",if($L1221=Dashboard!$C$3,"n/a","Currency:"&amp;$L1221&amp;Dashboard!$C$3))</f>
        <v/>
      </c>
      <c r="AC1221" s="88" t="str">
        <f t="shared" si="13"/>
        <v/>
      </c>
      <c r="AD1221" s="89">
        <f t="shared" si="14"/>
        <v>0</v>
      </c>
      <c r="AE1221" s="90">
        <f t="shared" si="15"/>
        <v>0</v>
      </c>
    </row>
    <row r="1222">
      <c r="A1222" s="1"/>
      <c r="B1222" s="456"/>
      <c r="C1222" s="457"/>
      <c r="D1222" s="457"/>
      <c r="E1222" s="457"/>
      <c r="F1222" s="458"/>
      <c r="G1222" s="44">
        <f t="shared" si="1"/>
        <v>0</v>
      </c>
      <c r="H1222" s="459"/>
      <c r="I1222" s="460"/>
      <c r="J1222" s="95"/>
      <c r="K1222" s="1"/>
      <c r="L1222" s="50" t="str">
        <f t="array" ref="L1222">if($B1222="","",index(Setup!$C$52:$C$201,match($D1222,Setup!$B$52:$B$201,0),0))</f>
        <v/>
      </c>
      <c r="M1222" s="52" t="str">
        <f t="shared" si="2"/>
        <v/>
      </c>
      <c r="N1222" s="58">
        <f t="shared" si="3"/>
        <v>0</v>
      </c>
      <c r="O1222" s="64" t="str">
        <f t="shared" si="4"/>
        <v/>
      </c>
      <c r="P1222" s="64">
        <f t="shared" si="5"/>
        <v>0</v>
      </c>
      <c r="Q1222" s="64">
        <f t="shared" si="6"/>
        <v>0</v>
      </c>
      <c r="R1222" s="68">
        <f t="shared" si="7"/>
        <v>0</v>
      </c>
      <c r="S1222" s="68">
        <f t="shared" si="8"/>
        <v>0</v>
      </c>
      <c r="T1222" s="71" t="str">
        <f t="shared" si="9"/>
        <v/>
      </c>
      <c r="U1222" s="79" t="str">
        <f t="array" ref="U1222">IF($B1222="","",IF(INDEX('Your Portfolio Holdings'!$BW$7:$BW$156,match($D1222,'Your Portfolio Holdings'!$B$7:$B$156,0),0)&gt;0,PRODUCT(IF(($D$5:$D$2004=$D1222)*($C$5:$C$2004="Split")*($B$5:$B$2004&lt;=Dashboard!$C$2)*($B$5:$B$2004&gt;$B1222),$J$5:$J$2004,1)),1))</f>
        <v/>
      </c>
      <c r="V1222" s="79">
        <f t="shared" si="10"/>
        <v>0</v>
      </c>
      <c r="W1222" s="79" t="str">
        <f t="array" ref="W1222">IF($B1222="","",IF(INDEX('Your Portfolio Holdings'!$BW$7:$BW$156,match($D1222,'Your Portfolio Holdings'!$B$7:$B$156,0),0)&gt;0,PRODUCT(IF(($D$5:$D$2004=$D1222)*($C$5:$C$2004="Split")*($B$5:$B$2004&lt;=Dashboard!$C$54)*($B$5:$B$2004&gt;$B1222),$J$5:$J$2004,1)),1))</f>
        <v/>
      </c>
      <c r="X1222" s="79">
        <f t="shared" si="11"/>
        <v>0</v>
      </c>
      <c r="Y1222" s="79" t="str">
        <f t="array" ref="Y1222">IF($B1222="","",IF(INDEX('Your Portfolio Holdings'!$BW$7:$BW$156,match($D1222,'Your Portfolio Holdings'!$B$7:$B$156,0),0)&gt;0,PRODUCT(IF(($D$5:$D$2004=$D1222)*($C$5:$C$2004="Split")*($B$5:$B$2004&lt;=Dashboard!$C$55)*($B$5:$B$2004&gt;$B1222),$J$5:$J$2004,1)),1))</f>
        <v/>
      </c>
      <c r="Z1222" s="79">
        <f t="shared" si="12"/>
        <v>0</v>
      </c>
      <c r="AA1222" s="79" t="str">
        <f>IF($B1221="","",IF(AND($B1222&gt;Dashboard!$C$54,$B1222&lt;=Dashboard!$C$55,OR($C1222="Buy",$C1222="Sell",$C1222="Dividend",$C1222="Return of capital")),MAX(AA$5:AA1221)+1,0))</f>
        <v/>
      </c>
      <c r="AB1222" s="79" t="str">
        <f>if($B1222="","",if($L1222=Dashboard!$C$3,"n/a","Currency:"&amp;$L1222&amp;Dashboard!$C$3))</f>
        <v/>
      </c>
      <c r="AC1222" s="88" t="str">
        <f t="shared" si="13"/>
        <v/>
      </c>
      <c r="AD1222" s="89">
        <f t="shared" si="14"/>
        <v>0</v>
      </c>
      <c r="AE1222" s="90">
        <f t="shared" si="15"/>
        <v>0</v>
      </c>
    </row>
    <row r="1223">
      <c r="A1223" s="1"/>
      <c r="B1223" s="456"/>
      <c r="C1223" s="457"/>
      <c r="D1223" s="457"/>
      <c r="E1223" s="457"/>
      <c r="F1223" s="458"/>
      <c r="G1223" s="44">
        <f t="shared" si="1"/>
        <v>0</v>
      </c>
      <c r="H1223" s="459"/>
      <c r="I1223" s="460"/>
      <c r="J1223" s="95"/>
      <c r="K1223" s="1"/>
      <c r="L1223" s="50" t="str">
        <f t="array" ref="L1223">if($B1223="","",index(Setup!$C$52:$C$201,match($D1223,Setup!$B$52:$B$201,0),0))</f>
        <v/>
      </c>
      <c r="M1223" s="52" t="str">
        <f t="shared" si="2"/>
        <v/>
      </c>
      <c r="N1223" s="58">
        <f t="shared" si="3"/>
        <v>0</v>
      </c>
      <c r="O1223" s="64" t="str">
        <f t="shared" si="4"/>
        <v/>
      </c>
      <c r="P1223" s="64">
        <f t="shared" si="5"/>
        <v>0</v>
      </c>
      <c r="Q1223" s="64">
        <f t="shared" si="6"/>
        <v>0</v>
      </c>
      <c r="R1223" s="68">
        <f t="shared" si="7"/>
        <v>0</v>
      </c>
      <c r="S1223" s="68">
        <f t="shared" si="8"/>
        <v>0</v>
      </c>
      <c r="T1223" s="71" t="str">
        <f t="shared" si="9"/>
        <v/>
      </c>
      <c r="U1223" s="79" t="str">
        <f t="array" ref="U1223">IF($B1223="","",IF(INDEX('Your Portfolio Holdings'!$BW$7:$BW$156,match($D1223,'Your Portfolio Holdings'!$B$7:$B$156,0),0)&gt;0,PRODUCT(IF(($D$5:$D$2004=$D1223)*($C$5:$C$2004="Split")*($B$5:$B$2004&lt;=Dashboard!$C$2)*($B$5:$B$2004&gt;$B1223),$J$5:$J$2004,1)),1))</f>
        <v/>
      </c>
      <c r="V1223" s="79">
        <f t="shared" si="10"/>
        <v>0</v>
      </c>
      <c r="W1223" s="79" t="str">
        <f t="array" ref="W1223">IF($B1223="","",IF(INDEX('Your Portfolio Holdings'!$BW$7:$BW$156,match($D1223,'Your Portfolio Holdings'!$B$7:$B$156,0),0)&gt;0,PRODUCT(IF(($D$5:$D$2004=$D1223)*($C$5:$C$2004="Split")*($B$5:$B$2004&lt;=Dashboard!$C$54)*($B$5:$B$2004&gt;$B1223),$J$5:$J$2004,1)),1))</f>
        <v/>
      </c>
      <c r="X1223" s="79">
        <f t="shared" si="11"/>
        <v>0</v>
      </c>
      <c r="Y1223" s="79" t="str">
        <f t="array" ref="Y1223">IF($B1223="","",IF(INDEX('Your Portfolio Holdings'!$BW$7:$BW$156,match($D1223,'Your Portfolio Holdings'!$B$7:$B$156,0),0)&gt;0,PRODUCT(IF(($D$5:$D$2004=$D1223)*($C$5:$C$2004="Split")*($B$5:$B$2004&lt;=Dashboard!$C$55)*($B$5:$B$2004&gt;$B1223),$J$5:$J$2004,1)),1))</f>
        <v/>
      </c>
      <c r="Z1223" s="79">
        <f t="shared" si="12"/>
        <v>0</v>
      </c>
      <c r="AA1223" s="79" t="str">
        <f>IF($B1222="","",IF(AND($B1223&gt;Dashboard!$C$54,$B1223&lt;=Dashboard!$C$55,OR($C1223="Buy",$C1223="Sell",$C1223="Dividend",$C1223="Return of capital")),MAX(AA$5:AA1222)+1,0))</f>
        <v/>
      </c>
      <c r="AB1223" s="79" t="str">
        <f>if($B1223="","",if($L1223=Dashboard!$C$3,"n/a","Currency:"&amp;$L1223&amp;Dashboard!$C$3))</f>
        <v/>
      </c>
      <c r="AC1223" s="88" t="str">
        <f t="shared" si="13"/>
        <v/>
      </c>
      <c r="AD1223" s="89">
        <f t="shared" si="14"/>
        <v>0</v>
      </c>
      <c r="AE1223" s="90">
        <f t="shared" si="15"/>
        <v>0</v>
      </c>
    </row>
    <row r="1224">
      <c r="A1224" s="1"/>
      <c r="B1224" s="456"/>
      <c r="C1224" s="457"/>
      <c r="D1224" s="457"/>
      <c r="E1224" s="457"/>
      <c r="F1224" s="458"/>
      <c r="G1224" s="44">
        <f t="shared" si="1"/>
        <v>0</v>
      </c>
      <c r="H1224" s="459"/>
      <c r="I1224" s="460"/>
      <c r="J1224" s="95"/>
      <c r="K1224" s="1"/>
      <c r="L1224" s="50" t="str">
        <f t="array" ref="L1224">if($B1224="","",index(Setup!$C$52:$C$201,match($D1224,Setup!$B$52:$B$201,0),0))</f>
        <v/>
      </c>
      <c r="M1224" s="52" t="str">
        <f t="shared" si="2"/>
        <v/>
      </c>
      <c r="N1224" s="58">
        <f t="shared" si="3"/>
        <v>0</v>
      </c>
      <c r="O1224" s="64" t="str">
        <f t="shared" si="4"/>
        <v/>
      </c>
      <c r="P1224" s="64">
        <f t="shared" si="5"/>
        <v>0</v>
      </c>
      <c r="Q1224" s="64">
        <f t="shared" si="6"/>
        <v>0</v>
      </c>
      <c r="R1224" s="68">
        <f t="shared" si="7"/>
        <v>0</v>
      </c>
      <c r="S1224" s="68">
        <f t="shared" si="8"/>
        <v>0</v>
      </c>
      <c r="T1224" s="71" t="str">
        <f t="shared" si="9"/>
        <v/>
      </c>
      <c r="U1224" s="79" t="str">
        <f t="array" ref="U1224">IF($B1224="","",IF(INDEX('Your Portfolio Holdings'!$BW$7:$BW$156,match($D1224,'Your Portfolio Holdings'!$B$7:$B$156,0),0)&gt;0,PRODUCT(IF(($D$5:$D$2004=$D1224)*($C$5:$C$2004="Split")*($B$5:$B$2004&lt;=Dashboard!$C$2)*($B$5:$B$2004&gt;$B1224),$J$5:$J$2004,1)),1))</f>
        <v/>
      </c>
      <c r="V1224" s="79">
        <f t="shared" si="10"/>
        <v>0</v>
      </c>
      <c r="W1224" s="79" t="str">
        <f t="array" ref="W1224">IF($B1224="","",IF(INDEX('Your Portfolio Holdings'!$BW$7:$BW$156,match($D1224,'Your Portfolio Holdings'!$B$7:$B$156,0),0)&gt;0,PRODUCT(IF(($D$5:$D$2004=$D1224)*($C$5:$C$2004="Split")*($B$5:$B$2004&lt;=Dashboard!$C$54)*($B$5:$B$2004&gt;$B1224),$J$5:$J$2004,1)),1))</f>
        <v/>
      </c>
      <c r="X1224" s="79">
        <f t="shared" si="11"/>
        <v>0</v>
      </c>
      <c r="Y1224" s="79" t="str">
        <f t="array" ref="Y1224">IF($B1224="","",IF(INDEX('Your Portfolio Holdings'!$BW$7:$BW$156,match($D1224,'Your Portfolio Holdings'!$B$7:$B$156,0),0)&gt;0,PRODUCT(IF(($D$5:$D$2004=$D1224)*($C$5:$C$2004="Split")*($B$5:$B$2004&lt;=Dashboard!$C$55)*($B$5:$B$2004&gt;$B1224),$J$5:$J$2004,1)),1))</f>
        <v/>
      </c>
      <c r="Z1224" s="79">
        <f t="shared" si="12"/>
        <v>0</v>
      </c>
      <c r="AA1224" s="79" t="str">
        <f>IF($B1223="","",IF(AND($B1224&gt;Dashboard!$C$54,$B1224&lt;=Dashboard!$C$55,OR($C1224="Buy",$C1224="Sell",$C1224="Dividend",$C1224="Return of capital")),MAX(AA$5:AA1223)+1,0))</f>
        <v/>
      </c>
      <c r="AB1224" s="79" t="str">
        <f>if($B1224="","",if($L1224=Dashboard!$C$3,"n/a","Currency:"&amp;$L1224&amp;Dashboard!$C$3))</f>
        <v/>
      </c>
      <c r="AC1224" s="88" t="str">
        <f t="shared" si="13"/>
        <v/>
      </c>
      <c r="AD1224" s="89">
        <f t="shared" si="14"/>
        <v>0</v>
      </c>
      <c r="AE1224" s="90">
        <f t="shared" si="15"/>
        <v>0</v>
      </c>
    </row>
    <row r="1225">
      <c r="A1225" s="1"/>
      <c r="B1225" s="456"/>
      <c r="C1225" s="457"/>
      <c r="D1225" s="457"/>
      <c r="E1225" s="457"/>
      <c r="F1225" s="458"/>
      <c r="G1225" s="44">
        <f t="shared" si="1"/>
        <v>0</v>
      </c>
      <c r="H1225" s="459"/>
      <c r="I1225" s="460"/>
      <c r="J1225" s="95"/>
      <c r="K1225" s="1"/>
      <c r="L1225" s="50" t="str">
        <f t="array" ref="L1225">if($B1225="","",index(Setup!$C$52:$C$201,match($D1225,Setup!$B$52:$B$201,0),0))</f>
        <v/>
      </c>
      <c r="M1225" s="52" t="str">
        <f t="shared" si="2"/>
        <v/>
      </c>
      <c r="N1225" s="58">
        <f t="shared" si="3"/>
        <v>0</v>
      </c>
      <c r="O1225" s="64" t="str">
        <f t="shared" si="4"/>
        <v/>
      </c>
      <c r="P1225" s="64">
        <f t="shared" si="5"/>
        <v>0</v>
      </c>
      <c r="Q1225" s="64">
        <f t="shared" si="6"/>
        <v>0</v>
      </c>
      <c r="R1225" s="68">
        <f t="shared" si="7"/>
        <v>0</v>
      </c>
      <c r="S1225" s="68">
        <f t="shared" si="8"/>
        <v>0</v>
      </c>
      <c r="T1225" s="71" t="str">
        <f t="shared" si="9"/>
        <v/>
      </c>
      <c r="U1225" s="79" t="str">
        <f t="array" ref="U1225">IF($B1225="","",IF(INDEX('Your Portfolio Holdings'!$BW$7:$BW$156,match($D1225,'Your Portfolio Holdings'!$B$7:$B$156,0),0)&gt;0,PRODUCT(IF(($D$5:$D$2004=$D1225)*($C$5:$C$2004="Split")*($B$5:$B$2004&lt;=Dashboard!$C$2)*($B$5:$B$2004&gt;$B1225),$J$5:$J$2004,1)),1))</f>
        <v/>
      </c>
      <c r="V1225" s="79">
        <f t="shared" si="10"/>
        <v>0</v>
      </c>
      <c r="W1225" s="79" t="str">
        <f t="array" ref="W1225">IF($B1225="","",IF(INDEX('Your Portfolio Holdings'!$BW$7:$BW$156,match($D1225,'Your Portfolio Holdings'!$B$7:$B$156,0),0)&gt;0,PRODUCT(IF(($D$5:$D$2004=$D1225)*($C$5:$C$2004="Split")*($B$5:$B$2004&lt;=Dashboard!$C$54)*($B$5:$B$2004&gt;$B1225),$J$5:$J$2004,1)),1))</f>
        <v/>
      </c>
      <c r="X1225" s="79">
        <f t="shared" si="11"/>
        <v>0</v>
      </c>
      <c r="Y1225" s="79" t="str">
        <f t="array" ref="Y1225">IF($B1225="","",IF(INDEX('Your Portfolio Holdings'!$BW$7:$BW$156,match($D1225,'Your Portfolio Holdings'!$B$7:$B$156,0),0)&gt;0,PRODUCT(IF(($D$5:$D$2004=$D1225)*($C$5:$C$2004="Split")*($B$5:$B$2004&lt;=Dashboard!$C$55)*($B$5:$B$2004&gt;$B1225),$J$5:$J$2004,1)),1))</f>
        <v/>
      </c>
      <c r="Z1225" s="79">
        <f t="shared" si="12"/>
        <v>0</v>
      </c>
      <c r="AA1225" s="79" t="str">
        <f>IF($B1224="","",IF(AND($B1225&gt;Dashboard!$C$54,$B1225&lt;=Dashboard!$C$55,OR($C1225="Buy",$C1225="Sell",$C1225="Dividend",$C1225="Return of capital")),MAX(AA$5:AA1224)+1,0))</f>
        <v/>
      </c>
      <c r="AB1225" s="79" t="str">
        <f>if($B1225="","",if($L1225=Dashboard!$C$3,"n/a","Currency:"&amp;$L1225&amp;Dashboard!$C$3))</f>
        <v/>
      </c>
      <c r="AC1225" s="88" t="str">
        <f t="shared" si="13"/>
        <v/>
      </c>
      <c r="AD1225" s="89">
        <f t="shared" si="14"/>
        <v>0</v>
      </c>
      <c r="AE1225" s="90">
        <f t="shared" si="15"/>
        <v>0</v>
      </c>
    </row>
    <row r="1226">
      <c r="A1226" s="1"/>
      <c r="B1226" s="456"/>
      <c r="C1226" s="457"/>
      <c r="D1226" s="457"/>
      <c r="E1226" s="457"/>
      <c r="F1226" s="458"/>
      <c r="G1226" s="44">
        <f t="shared" si="1"/>
        <v>0</v>
      </c>
      <c r="H1226" s="459"/>
      <c r="I1226" s="460"/>
      <c r="J1226" s="95"/>
      <c r="K1226" s="1"/>
      <c r="L1226" s="50" t="str">
        <f t="array" ref="L1226">if($B1226="","",index(Setup!$C$52:$C$201,match($D1226,Setup!$B$52:$B$201,0),0))</f>
        <v/>
      </c>
      <c r="M1226" s="52" t="str">
        <f t="shared" si="2"/>
        <v/>
      </c>
      <c r="N1226" s="58">
        <f t="shared" si="3"/>
        <v>0</v>
      </c>
      <c r="O1226" s="64" t="str">
        <f t="shared" si="4"/>
        <v/>
      </c>
      <c r="P1226" s="64">
        <f t="shared" si="5"/>
        <v>0</v>
      </c>
      <c r="Q1226" s="64">
        <f t="shared" si="6"/>
        <v>0</v>
      </c>
      <c r="R1226" s="68">
        <f t="shared" si="7"/>
        <v>0</v>
      </c>
      <c r="S1226" s="68">
        <f t="shared" si="8"/>
        <v>0</v>
      </c>
      <c r="T1226" s="71" t="str">
        <f t="shared" si="9"/>
        <v/>
      </c>
      <c r="U1226" s="79" t="str">
        <f t="array" ref="U1226">IF($B1226="","",IF(INDEX('Your Portfolio Holdings'!$BW$7:$BW$156,match($D1226,'Your Portfolio Holdings'!$B$7:$B$156,0),0)&gt;0,PRODUCT(IF(($D$5:$D$2004=$D1226)*($C$5:$C$2004="Split")*($B$5:$B$2004&lt;=Dashboard!$C$2)*($B$5:$B$2004&gt;$B1226),$J$5:$J$2004,1)),1))</f>
        <v/>
      </c>
      <c r="V1226" s="79">
        <f t="shared" si="10"/>
        <v>0</v>
      </c>
      <c r="W1226" s="79" t="str">
        <f t="array" ref="W1226">IF($B1226="","",IF(INDEX('Your Portfolio Holdings'!$BW$7:$BW$156,match($D1226,'Your Portfolio Holdings'!$B$7:$B$156,0),0)&gt;0,PRODUCT(IF(($D$5:$D$2004=$D1226)*($C$5:$C$2004="Split")*($B$5:$B$2004&lt;=Dashboard!$C$54)*($B$5:$B$2004&gt;$B1226),$J$5:$J$2004,1)),1))</f>
        <v/>
      </c>
      <c r="X1226" s="79">
        <f t="shared" si="11"/>
        <v>0</v>
      </c>
      <c r="Y1226" s="79" t="str">
        <f t="array" ref="Y1226">IF($B1226="","",IF(INDEX('Your Portfolio Holdings'!$BW$7:$BW$156,match($D1226,'Your Portfolio Holdings'!$B$7:$B$156,0),0)&gt;0,PRODUCT(IF(($D$5:$D$2004=$D1226)*($C$5:$C$2004="Split")*($B$5:$B$2004&lt;=Dashboard!$C$55)*($B$5:$B$2004&gt;$B1226),$J$5:$J$2004,1)),1))</f>
        <v/>
      </c>
      <c r="Z1226" s="79">
        <f t="shared" si="12"/>
        <v>0</v>
      </c>
      <c r="AA1226" s="79" t="str">
        <f>IF($B1225="","",IF(AND($B1226&gt;Dashboard!$C$54,$B1226&lt;=Dashboard!$C$55,OR($C1226="Buy",$C1226="Sell",$C1226="Dividend",$C1226="Return of capital")),MAX(AA$5:AA1225)+1,0))</f>
        <v/>
      </c>
      <c r="AB1226" s="79" t="str">
        <f>if($B1226="","",if($L1226=Dashboard!$C$3,"n/a","Currency:"&amp;$L1226&amp;Dashboard!$C$3))</f>
        <v/>
      </c>
      <c r="AC1226" s="88" t="str">
        <f t="shared" si="13"/>
        <v/>
      </c>
      <c r="AD1226" s="89">
        <f t="shared" si="14"/>
        <v>0</v>
      </c>
      <c r="AE1226" s="90">
        <f t="shared" si="15"/>
        <v>0</v>
      </c>
    </row>
    <row r="1227">
      <c r="A1227" s="1"/>
      <c r="B1227" s="456"/>
      <c r="C1227" s="457"/>
      <c r="D1227" s="457"/>
      <c r="E1227" s="457"/>
      <c r="F1227" s="458"/>
      <c r="G1227" s="44">
        <f t="shared" si="1"/>
        <v>0</v>
      </c>
      <c r="H1227" s="459"/>
      <c r="I1227" s="460"/>
      <c r="J1227" s="95"/>
      <c r="K1227" s="1"/>
      <c r="L1227" s="50" t="str">
        <f t="array" ref="L1227">if($B1227="","",index(Setup!$C$52:$C$201,match($D1227,Setup!$B$52:$B$201,0),0))</f>
        <v/>
      </c>
      <c r="M1227" s="52" t="str">
        <f t="shared" si="2"/>
        <v/>
      </c>
      <c r="N1227" s="58">
        <f t="shared" si="3"/>
        <v>0</v>
      </c>
      <c r="O1227" s="64" t="str">
        <f t="shared" si="4"/>
        <v/>
      </c>
      <c r="P1227" s="64">
        <f t="shared" si="5"/>
        <v>0</v>
      </c>
      <c r="Q1227" s="64">
        <f t="shared" si="6"/>
        <v>0</v>
      </c>
      <c r="R1227" s="68">
        <f t="shared" si="7"/>
        <v>0</v>
      </c>
      <c r="S1227" s="68">
        <f t="shared" si="8"/>
        <v>0</v>
      </c>
      <c r="T1227" s="71" t="str">
        <f t="shared" si="9"/>
        <v/>
      </c>
      <c r="U1227" s="79" t="str">
        <f t="array" ref="U1227">IF($B1227="","",IF(INDEX('Your Portfolio Holdings'!$BW$7:$BW$156,match($D1227,'Your Portfolio Holdings'!$B$7:$B$156,0),0)&gt;0,PRODUCT(IF(($D$5:$D$2004=$D1227)*($C$5:$C$2004="Split")*($B$5:$B$2004&lt;=Dashboard!$C$2)*($B$5:$B$2004&gt;$B1227),$J$5:$J$2004,1)),1))</f>
        <v/>
      </c>
      <c r="V1227" s="79">
        <f t="shared" si="10"/>
        <v>0</v>
      </c>
      <c r="W1227" s="79" t="str">
        <f t="array" ref="W1227">IF($B1227="","",IF(INDEX('Your Portfolio Holdings'!$BW$7:$BW$156,match($D1227,'Your Portfolio Holdings'!$B$7:$B$156,0),0)&gt;0,PRODUCT(IF(($D$5:$D$2004=$D1227)*($C$5:$C$2004="Split")*($B$5:$B$2004&lt;=Dashboard!$C$54)*($B$5:$B$2004&gt;$B1227),$J$5:$J$2004,1)),1))</f>
        <v/>
      </c>
      <c r="X1227" s="79">
        <f t="shared" si="11"/>
        <v>0</v>
      </c>
      <c r="Y1227" s="79" t="str">
        <f t="array" ref="Y1227">IF($B1227="","",IF(INDEX('Your Portfolio Holdings'!$BW$7:$BW$156,match($D1227,'Your Portfolio Holdings'!$B$7:$B$156,0),0)&gt;0,PRODUCT(IF(($D$5:$D$2004=$D1227)*($C$5:$C$2004="Split")*($B$5:$B$2004&lt;=Dashboard!$C$55)*($B$5:$B$2004&gt;$B1227),$J$5:$J$2004,1)),1))</f>
        <v/>
      </c>
      <c r="Z1227" s="79">
        <f t="shared" si="12"/>
        <v>0</v>
      </c>
      <c r="AA1227" s="79" t="str">
        <f>IF($B1226="","",IF(AND($B1227&gt;Dashboard!$C$54,$B1227&lt;=Dashboard!$C$55,OR($C1227="Buy",$C1227="Sell",$C1227="Dividend",$C1227="Return of capital")),MAX(AA$5:AA1226)+1,0))</f>
        <v/>
      </c>
      <c r="AB1227" s="79" t="str">
        <f>if($B1227="","",if($L1227=Dashboard!$C$3,"n/a","Currency:"&amp;$L1227&amp;Dashboard!$C$3))</f>
        <v/>
      </c>
      <c r="AC1227" s="88" t="str">
        <f t="shared" si="13"/>
        <v/>
      </c>
      <c r="AD1227" s="89">
        <f t="shared" si="14"/>
        <v>0</v>
      </c>
      <c r="AE1227" s="90">
        <f t="shared" si="15"/>
        <v>0</v>
      </c>
    </row>
    <row r="1228">
      <c r="A1228" s="1"/>
      <c r="B1228" s="456"/>
      <c r="C1228" s="457"/>
      <c r="D1228" s="457"/>
      <c r="E1228" s="457"/>
      <c r="F1228" s="458"/>
      <c r="G1228" s="44">
        <f t="shared" si="1"/>
        <v>0</v>
      </c>
      <c r="H1228" s="459"/>
      <c r="I1228" s="460"/>
      <c r="J1228" s="95"/>
      <c r="K1228" s="1"/>
      <c r="L1228" s="50" t="str">
        <f t="array" ref="L1228">if($B1228="","",index(Setup!$C$52:$C$201,match($D1228,Setup!$B$52:$B$201,0),0))</f>
        <v/>
      </c>
      <c r="M1228" s="52" t="str">
        <f t="shared" si="2"/>
        <v/>
      </c>
      <c r="N1228" s="58">
        <f t="shared" si="3"/>
        <v>0</v>
      </c>
      <c r="O1228" s="64" t="str">
        <f t="shared" si="4"/>
        <v/>
      </c>
      <c r="P1228" s="64">
        <f t="shared" si="5"/>
        <v>0</v>
      </c>
      <c r="Q1228" s="64">
        <f t="shared" si="6"/>
        <v>0</v>
      </c>
      <c r="R1228" s="68">
        <f t="shared" si="7"/>
        <v>0</v>
      </c>
      <c r="S1228" s="68">
        <f t="shared" si="8"/>
        <v>0</v>
      </c>
      <c r="T1228" s="71" t="str">
        <f t="shared" si="9"/>
        <v/>
      </c>
      <c r="U1228" s="79" t="str">
        <f t="array" ref="U1228">IF($B1228="","",IF(INDEX('Your Portfolio Holdings'!$BW$7:$BW$156,match($D1228,'Your Portfolio Holdings'!$B$7:$B$156,0),0)&gt;0,PRODUCT(IF(($D$5:$D$2004=$D1228)*($C$5:$C$2004="Split")*($B$5:$B$2004&lt;=Dashboard!$C$2)*($B$5:$B$2004&gt;$B1228),$J$5:$J$2004,1)),1))</f>
        <v/>
      </c>
      <c r="V1228" s="79">
        <f t="shared" si="10"/>
        <v>0</v>
      </c>
      <c r="W1228" s="79" t="str">
        <f t="array" ref="W1228">IF($B1228="","",IF(INDEX('Your Portfolio Holdings'!$BW$7:$BW$156,match($D1228,'Your Portfolio Holdings'!$B$7:$B$156,0),0)&gt;0,PRODUCT(IF(($D$5:$D$2004=$D1228)*($C$5:$C$2004="Split")*($B$5:$B$2004&lt;=Dashboard!$C$54)*($B$5:$B$2004&gt;$B1228),$J$5:$J$2004,1)),1))</f>
        <v/>
      </c>
      <c r="X1228" s="79">
        <f t="shared" si="11"/>
        <v>0</v>
      </c>
      <c r="Y1228" s="79" t="str">
        <f t="array" ref="Y1228">IF($B1228="","",IF(INDEX('Your Portfolio Holdings'!$BW$7:$BW$156,match($D1228,'Your Portfolio Holdings'!$B$7:$B$156,0),0)&gt;0,PRODUCT(IF(($D$5:$D$2004=$D1228)*($C$5:$C$2004="Split")*($B$5:$B$2004&lt;=Dashboard!$C$55)*($B$5:$B$2004&gt;$B1228),$J$5:$J$2004,1)),1))</f>
        <v/>
      </c>
      <c r="Z1228" s="79">
        <f t="shared" si="12"/>
        <v>0</v>
      </c>
      <c r="AA1228" s="79" t="str">
        <f>IF($B1227="","",IF(AND($B1228&gt;Dashboard!$C$54,$B1228&lt;=Dashboard!$C$55,OR($C1228="Buy",$C1228="Sell",$C1228="Dividend",$C1228="Return of capital")),MAX(AA$5:AA1227)+1,0))</f>
        <v/>
      </c>
      <c r="AB1228" s="79" t="str">
        <f>if($B1228="","",if($L1228=Dashboard!$C$3,"n/a","Currency:"&amp;$L1228&amp;Dashboard!$C$3))</f>
        <v/>
      </c>
      <c r="AC1228" s="88" t="str">
        <f t="shared" si="13"/>
        <v/>
      </c>
      <c r="AD1228" s="89">
        <f t="shared" si="14"/>
        <v>0</v>
      </c>
      <c r="AE1228" s="90">
        <f t="shared" si="15"/>
        <v>0</v>
      </c>
    </row>
    <row r="1229">
      <c r="A1229" s="1"/>
      <c r="B1229" s="456"/>
      <c r="C1229" s="457"/>
      <c r="D1229" s="457"/>
      <c r="E1229" s="457"/>
      <c r="F1229" s="458"/>
      <c r="G1229" s="44">
        <f t="shared" si="1"/>
        <v>0</v>
      </c>
      <c r="H1229" s="459"/>
      <c r="I1229" s="460"/>
      <c r="J1229" s="95"/>
      <c r="K1229" s="1"/>
      <c r="L1229" s="50" t="str">
        <f t="array" ref="L1229">if($B1229="","",index(Setup!$C$52:$C$201,match($D1229,Setup!$B$52:$B$201,0),0))</f>
        <v/>
      </c>
      <c r="M1229" s="52" t="str">
        <f t="shared" si="2"/>
        <v/>
      </c>
      <c r="N1229" s="58">
        <f t="shared" si="3"/>
        <v>0</v>
      </c>
      <c r="O1229" s="64" t="str">
        <f t="shared" si="4"/>
        <v/>
      </c>
      <c r="P1229" s="64">
        <f t="shared" si="5"/>
        <v>0</v>
      </c>
      <c r="Q1229" s="64">
        <f t="shared" si="6"/>
        <v>0</v>
      </c>
      <c r="R1229" s="68">
        <f t="shared" si="7"/>
        <v>0</v>
      </c>
      <c r="S1229" s="68">
        <f t="shared" si="8"/>
        <v>0</v>
      </c>
      <c r="T1229" s="71" t="str">
        <f t="shared" si="9"/>
        <v/>
      </c>
      <c r="U1229" s="79" t="str">
        <f t="array" ref="U1229">IF($B1229="","",IF(INDEX('Your Portfolio Holdings'!$BW$7:$BW$156,match($D1229,'Your Portfolio Holdings'!$B$7:$B$156,0),0)&gt;0,PRODUCT(IF(($D$5:$D$2004=$D1229)*($C$5:$C$2004="Split")*($B$5:$B$2004&lt;=Dashboard!$C$2)*($B$5:$B$2004&gt;$B1229),$J$5:$J$2004,1)),1))</f>
        <v/>
      </c>
      <c r="V1229" s="79">
        <f t="shared" si="10"/>
        <v>0</v>
      </c>
      <c r="W1229" s="79" t="str">
        <f t="array" ref="W1229">IF($B1229="","",IF(INDEX('Your Portfolio Holdings'!$BW$7:$BW$156,match($D1229,'Your Portfolio Holdings'!$B$7:$B$156,0),0)&gt;0,PRODUCT(IF(($D$5:$D$2004=$D1229)*($C$5:$C$2004="Split")*($B$5:$B$2004&lt;=Dashboard!$C$54)*($B$5:$B$2004&gt;$B1229),$J$5:$J$2004,1)),1))</f>
        <v/>
      </c>
      <c r="X1229" s="79">
        <f t="shared" si="11"/>
        <v>0</v>
      </c>
      <c r="Y1229" s="79" t="str">
        <f t="array" ref="Y1229">IF($B1229="","",IF(INDEX('Your Portfolio Holdings'!$BW$7:$BW$156,match($D1229,'Your Portfolio Holdings'!$B$7:$B$156,0),0)&gt;0,PRODUCT(IF(($D$5:$D$2004=$D1229)*($C$5:$C$2004="Split")*($B$5:$B$2004&lt;=Dashboard!$C$55)*($B$5:$B$2004&gt;$B1229),$J$5:$J$2004,1)),1))</f>
        <v/>
      </c>
      <c r="Z1229" s="79">
        <f t="shared" si="12"/>
        <v>0</v>
      </c>
      <c r="AA1229" s="79" t="str">
        <f>IF($B1228="","",IF(AND($B1229&gt;Dashboard!$C$54,$B1229&lt;=Dashboard!$C$55,OR($C1229="Buy",$C1229="Sell",$C1229="Dividend",$C1229="Return of capital")),MAX(AA$5:AA1228)+1,0))</f>
        <v/>
      </c>
      <c r="AB1229" s="79" t="str">
        <f>if($B1229="","",if($L1229=Dashboard!$C$3,"n/a","Currency:"&amp;$L1229&amp;Dashboard!$C$3))</f>
        <v/>
      </c>
      <c r="AC1229" s="88" t="str">
        <f t="shared" si="13"/>
        <v/>
      </c>
      <c r="AD1229" s="89">
        <f t="shared" si="14"/>
        <v>0</v>
      </c>
      <c r="AE1229" s="90">
        <f t="shared" si="15"/>
        <v>0</v>
      </c>
    </row>
    <row r="1230">
      <c r="A1230" s="1"/>
      <c r="B1230" s="456"/>
      <c r="C1230" s="457"/>
      <c r="D1230" s="457"/>
      <c r="E1230" s="457"/>
      <c r="F1230" s="458"/>
      <c r="G1230" s="44">
        <f t="shared" si="1"/>
        <v>0</v>
      </c>
      <c r="H1230" s="459"/>
      <c r="I1230" s="460"/>
      <c r="J1230" s="95"/>
      <c r="K1230" s="1"/>
      <c r="L1230" s="50" t="str">
        <f t="array" ref="L1230">if($B1230="","",index(Setup!$C$52:$C$201,match($D1230,Setup!$B$52:$B$201,0),0))</f>
        <v/>
      </c>
      <c r="M1230" s="52" t="str">
        <f t="shared" si="2"/>
        <v/>
      </c>
      <c r="N1230" s="58">
        <f t="shared" si="3"/>
        <v>0</v>
      </c>
      <c r="O1230" s="64" t="str">
        <f t="shared" si="4"/>
        <v/>
      </c>
      <c r="P1230" s="64">
        <f t="shared" si="5"/>
        <v>0</v>
      </c>
      <c r="Q1230" s="64">
        <f t="shared" si="6"/>
        <v>0</v>
      </c>
      <c r="R1230" s="68">
        <f t="shared" si="7"/>
        <v>0</v>
      </c>
      <c r="S1230" s="68">
        <f t="shared" si="8"/>
        <v>0</v>
      </c>
      <c r="T1230" s="71" t="str">
        <f t="shared" si="9"/>
        <v/>
      </c>
      <c r="U1230" s="79" t="str">
        <f t="array" ref="U1230">IF($B1230="","",IF(INDEX('Your Portfolio Holdings'!$BW$7:$BW$156,match($D1230,'Your Portfolio Holdings'!$B$7:$B$156,0),0)&gt;0,PRODUCT(IF(($D$5:$D$2004=$D1230)*($C$5:$C$2004="Split")*($B$5:$B$2004&lt;=Dashboard!$C$2)*($B$5:$B$2004&gt;$B1230),$J$5:$J$2004,1)),1))</f>
        <v/>
      </c>
      <c r="V1230" s="79">
        <f t="shared" si="10"/>
        <v>0</v>
      </c>
      <c r="W1230" s="79" t="str">
        <f t="array" ref="W1230">IF($B1230="","",IF(INDEX('Your Portfolio Holdings'!$BW$7:$BW$156,match($D1230,'Your Portfolio Holdings'!$B$7:$B$156,0),0)&gt;0,PRODUCT(IF(($D$5:$D$2004=$D1230)*($C$5:$C$2004="Split")*($B$5:$B$2004&lt;=Dashboard!$C$54)*($B$5:$B$2004&gt;$B1230),$J$5:$J$2004,1)),1))</f>
        <v/>
      </c>
      <c r="X1230" s="79">
        <f t="shared" si="11"/>
        <v>0</v>
      </c>
      <c r="Y1230" s="79" t="str">
        <f t="array" ref="Y1230">IF($B1230="","",IF(INDEX('Your Portfolio Holdings'!$BW$7:$BW$156,match($D1230,'Your Portfolio Holdings'!$B$7:$B$156,0),0)&gt;0,PRODUCT(IF(($D$5:$D$2004=$D1230)*($C$5:$C$2004="Split")*($B$5:$B$2004&lt;=Dashboard!$C$55)*($B$5:$B$2004&gt;$B1230),$J$5:$J$2004,1)),1))</f>
        <v/>
      </c>
      <c r="Z1230" s="79">
        <f t="shared" si="12"/>
        <v>0</v>
      </c>
      <c r="AA1230" s="79" t="str">
        <f>IF($B1229="","",IF(AND($B1230&gt;Dashboard!$C$54,$B1230&lt;=Dashboard!$C$55,OR($C1230="Buy",$C1230="Sell",$C1230="Dividend",$C1230="Return of capital")),MAX(AA$5:AA1229)+1,0))</f>
        <v/>
      </c>
      <c r="AB1230" s="79" t="str">
        <f>if($B1230="","",if($L1230=Dashboard!$C$3,"n/a","Currency:"&amp;$L1230&amp;Dashboard!$C$3))</f>
        <v/>
      </c>
      <c r="AC1230" s="88" t="str">
        <f t="shared" si="13"/>
        <v/>
      </c>
      <c r="AD1230" s="89">
        <f t="shared" si="14"/>
        <v>0</v>
      </c>
      <c r="AE1230" s="90">
        <f t="shared" si="15"/>
        <v>0</v>
      </c>
    </row>
    <row r="1231">
      <c r="A1231" s="1"/>
      <c r="B1231" s="456"/>
      <c r="C1231" s="457"/>
      <c r="D1231" s="457"/>
      <c r="E1231" s="457"/>
      <c r="F1231" s="458"/>
      <c r="G1231" s="44">
        <f t="shared" si="1"/>
        <v>0</v>
      </c>
      <c r="H1231" s="459"/>
      <c r="I1231" s="460"/>
      <c r="J1231" s="95"/>
      <c r="K1231" s="1"/>
      <c r="L1231" s="50" t="str">
        <f t="array" ref="L1231">if($B1231="","",index(Setup!$C$52:$C$201,match($D1231,Setup!$B$52:$B$201,0),0))</f>
        <v/>
      </c>
      <c r="M1231" s="52" t="str">
        <f t="shared" si="2"/>
        <v/>
      </c>
      <c r="N1231" s="58">
        <f t="shared" si="3"/>
        <v>0</v>
      </c>
      <c r="O1231" s="64" t="str">
        <f t="shared" si="4"/>
        <v/>
      </c>
      <c r="P1231" s="64">
        <f t="shared" si="5"/>
        <v>0</v>
      </c>
      <c r="Q1231" s="64">
        <f t="shared" si="6"/>
        <v>0</v>
      </c>
      <c r="R1231" s="68">
        <f t="shared" si="7"/>
        <v>0</v>
      </c>
      <c r="S1231" s="68">
        <f t="shared" si="8"/>
        <v>0</v>
      </c>
      <c r="T1231" s="71" t="str">
        <f t="shared" si="9"/>
        <v/>
      </c>
      <c r="U1231" s="79" t="str">
        <f t="array" ref="U1231">IF($B1231="","",IF(INDEX('Your Portfolio Holdings'!$BW$7:$BW$156,match($D1231,'Your Portfolio Holdings'!$B$7:$B$156,0),0)&gt;0,PRODUCT(IF(($D$5:$D$2004=$D1231)*($C$5:$C$2004="Split")*($B$5:$B$2004&lt;=Dashboard!$C$2)*($B$5:$B$2004&gt;$B1231),$J$5:$J$2004,1)),1))</f>
        <v/>
      </c>
      <c r="V1231" s="79">
        <f t="shared" si="10"/>
        <v>0</v>
      </c>
      <c r="W1231" s="79" t="str">
        <f t="array" ref="W1231">IF($B1231="","",IF(INDEX('Your Portfolio Holdings'!$BW$7:$BW$156,match($D1231,'Your Portfolio Holdings'!$B$7:$B$156,0),0)&gt;0,PRODUCT(IF(($D$5:$D$2004=$D1231)*($C$5:$C$2004="Split")*($B$5:$B$2004&lt;=Dashboard!$C$54)*($B$5:$B$2004&gt;$B1231),$J$5:$J$2004,1)),1))</f>
        <v/>
      </c>
      <c r="X1231" s="79">
        <f t="shared" si="11"/>
        <v>0</v>
      </c>
      <c r="Y1231" s="79" t="str">
        <f t="array" ref="Y1231">IF($B1231="","",IF(INDEX('Your Portfolio Holdings'!$BW$7:$BW$156,match($D1231,'Your Portfolio Holdings'!$B$7:$B$156,0),0)&gt;0,PRODUCT(IF(($D$5:$D$2004=$D1231)*($C$5:$C$2004="Split")*($B$5:$B$2004&lt;=Dashboard!$C$55)*($B$5:$B$2004&gt;$B1231),$J$5:$J$2004,1)),1))</f>
        <v/>
      </c>
      <c r="Z1231" s="79">
        <f t="shared" si="12"/>
        <v>0</v>
      </c>
      <c r="AA1231" s="79" t="str">
        <f>IF($B1230="","",IF(AND($B1231&gt;Dashboard!$C$54,$B1231&lt;=Dashboard!$C$55,OR($C1231="Buy",$C1231="Sell",$C1231="Dividend",$C1231="Return of capital")),MAX(AA$5:AA1230)+1,0))</f>
        <v/>
      </c>
      <c r="AB1231" s="79" t="str">
        <f>if($B1231="","",if($L1231=Dashboard!$C$3,"n/a","Currency:"&amp;$L1231&amp;Dashboard!$C$3))</f>
        <v/>
      </c>
      <c r="AC1231" s="88" t="str">
        <f t="shared" si="13"/>
        <v/>
      </c>
      <c r="AD1231" s="89">
        <f t="shared" si="14"/>
        <v>0</v>
      </c>
      <c r="AE1231" s="90">
        <f t="shared" si="15"/>
        <v>0</v>
      </c>
    </row>
    <row r="1232">
      <c r="A1232" s="1"/>
      <c r="B1232" s="456"/>
      <c r="C1232" s="457"/>
      <c r="D1232" s="457"/>
      <c r="E1232" s="457"/>
      <c r="F1232" s="458"/>
      <c r="G1232" s="44">
        <f t="shared" si="1"/>
        <v>0</v>
      </c>
      <c r="H1232" s="459"/>
      <c r="I1232" s="460"/>
      <c r="J1232" s="95"/>
      <c r="K1232" s="1"/>
      <c r="L1232" s="50" t="str">
        <f t="array" ref="L1232">if($B1232="","",index(Setup!$C$52:$C$201,match($D1232,Setup!$B$52:$B$201,0),0))</f>
        <v/>
      </c>
      <c r="M1232" s="52" t="str">
        <f t="shared" si="2"/>
        <v/>
      </c>
      <c r="N1232" s="58">
        <f t="shared" si="3"/>
        <v>0</v>
      </c>
      <c r="O1232" s="64" t="str">
        <f t="shared" si="4"/>
        <v/>
      </c>
      <c r="P1232" s="64">
        <f t="shared" si="5"/>
        <v>0</v>
      </c>
      <c r="Q1232" s="64">
        <f t="shared" si="6"/>
        <v>0</v>
      </c>
      <c r="R1232" s="68">
        <f t="shared" si="7"/>
        <v>0</v>
      </c>
      <c r="S1232" s="68">
        <f t="shared" si="8"/>
        <v>0</v>
      </c>
      <c r="T1232" s="71" t="str">
        <f t="shared" si="9"/>
        <v/>
      </c>
      <c r="U1232" s="79" t="str">
        <f t="array" ref="U1232">IF($B1232="","",IF(INDEX('Your Portfolio Holdings'!$BW$7:$BW$156,match($D1232,'Your Portfolio Holdings'!$B$7:$B$156,0),0)&gt;0,PRODUCT(IF(($D$5:$D$2004=$D1232)*($C$5:$C$2004="Split")*($B$5:$B$2004&lt;=Dashboard!$C$2)*($B$5:$B$2004&gt;$B1232),$J$5:$J$2004,1)),1))</f>
        <v/>
      </c>
      <c r="V1232" s="79">
        <f t="shared" si="10"/>
        <v>0</v>
      </c>
      <c r="W1232" s="79" t="str">
        <f t="array" ref="W1232">IF($B1232="","",IF(INDEX('Your Portfolio Holdings'!$BW$7:$BW$156,match($D1232,'Your Portfolio Holdings'!$B$7:$B$156,0),0)&gt;0,PRODUCT(IF(($D$5:$D$2004=$D1232)*($C$5:$C$2004="Split")*($B$5:$B$2004&lt;=Dashboard!$C$54)*($B$5:$B$2004&gt;$B1232),$J$5:$J$2004,1)),1))</f>
        <v/>
      </c>
      <c r="X1232" s="79">
        <f t="shared" si="11"/>
        <v>0</v>
      </c>
      <c r="Y1232" s="79" t="str">
        <f t="array" ref="Y1232">IF($B1232="","",IF(INDEX('Your Portfolio Holdings'!$BW$7:$BW$156,match($D1232,'Your Portfolio Holdings'!$B$7:$B$156,0),0)&gt;0,PRODUCT(IF(($D$5:$D$2004=$D1232)*($C$5:$C$2004="Split")*($B$5:$B$2004&lt;=Dashboard!$C$55)*($B$5:$B$2004&gt;$B1232),$J$5:$J$2004,1)),1))</f>
        <v/>
      </c>
      <c r="Z1232" s="79">
        <f t="shared" si="12"/>
        <v>0</v>
      </c>
      <c r="AA1232" s="79" t="str">
        <f>IF($B1231="","",IF(AND($B1232&gt;Dashboard!$C$54,$B1232&lt;=Dashboard!$C$55,OR($C1232="Buy",$C1232="Sell",$C1232="Dividend",$C1232="Return of capital")),MAX(AA$5:AA1231)+1,0))</f>
        <v/>
      </c>
      <c r="AB1232" s="79" t="str">
        <f>if($B1232="","",if($L1232=Dashboard!$C$3,"n/a","Currency:"&amp;$L1232&amp;Dashboard!$C$3))</f>
        <v/>
      </c>
      <c r="AC1232" s="88" t="str">
        <f t="shared" si="13"/>
        <v/>
      </c>
      <c r="AD1232" s="89">
        <f t="shared" si="14"/>
        <v>0</v>
      </c>
      <c r="AE1232" s="90">
        <f t="shared" si="15"/>
        <v>0</v>
      </c>
    </row>
    <row r="1233">
      <c r="A1233" s="1"/>
      <c r="B1233" s="456"/>
      <c r="C1233" s="457"/>
      <c r="D1233" s="457"/>
      <c r="E1233" s="457"/>
      <c r="F1233" s="458"/>
      <c r="G1233" s="44">
        <f t="shared" si="1"/>
        <v>0</v>
      </c>
      <c r="H1233" s="459"/>
      <c r="I1233" s="460"/>
      <c r="J1233" s="95"/>
      <c r="K1233" s="1"/>
      <c r="L1233" s="50" t="str">
        <f t="array" ref="L1233">if($B1233="","",index(Setup!$C$52:$C$201,match($D1233,Setup!$B$52:$B$201,0),0))</f>
        <v/>
      </c>
      <c r="M1233" s="52" t="str">
        <f t="shared" si="2"/>
        <v/>
      </c>
      <c r="N1233" s="58">
        <f t="shared" si="3"/>
        <v>0</v>
      </c>
      <c r="O1233" s="64" t="str">
        <f t="shared" si="4"/>
        <v/>
      </c>
      <c r="P1233" s="64">
        <f t="shared" si="5"/>
        <v>0</v>
      </c>
      <c r="Q1233" s="64">
        <f t="shared" si="6"/>
        <v>0</v>
      </c>
      <c r="R1233" s="68">
        <f t="shared" si="7"/>
        <v>0</v>
      </c>
      <c r="S1233" s="68">
        <f t="shared" si="8"/>
        <v>0</v>
      </c>
      <c r="T1233" s="71" t="str">
        <f t="shared" si="9"/>
        <v/>
      </c>
      <c r="U1233" s="79" t="str">
        <f t="array" ref="U1233">IF($B1233="","",IF(INDEX('Your Portfolio Holdings'!$BW$7:$BW$156,match($D1233,'Your Portfolio Holdings'!$B$7:$B$156,0),0)&gt;0,PRODUCT(IF(($D$5:$D$2004=$D1233)*($C$5:$C$2004="Split")*($B$5:$B$2004&lt;=Dashboard!$C$2)*($B$5:$B$2004&gt;$B1233),$J$5:$J$2004,1)),1))</f>
        <v/>
      </c>
      <c r="V1233" s="79">
        <f t="shared" si="10"/>
        <v>0</v>
      </c>
      <c r="W1233" s="79" t="str">
        <f t="array" ref="W1233">IF($B1233="","",IF(INDEX('Your Portfolio Holdings'!$BW$7:$BW$156,match($D1233,'Your Portfolio Holdings'!$B$7:$B$156,0),0)&gt;0,PRODUCT(IF(($D$5:$D$2004=$D1233)*($C$5:$C$2004="Split")*($B$5:$B$2004&lt;=Dashboard!$C$54)*($B$5:$B$2004&gt;$B1233),$J$5:$J$2004,1)),1))</f>
        <v/>
      </c>
      <c r="X1233" s="79">
        <f t="shared" si="11"/>
        <v>0</v>
      </c>
      <c r="Y1233" s="79" t="str">
        <f t="array" ref="Y1233">IF($B1233="","",IF(INDEX('Your Portfolio Holdings'!$BW$7:$BW$156,match($D1233,'Your Portfolio Holdings'!$B$7:$B$156,0),0)&gt;0,PRODUCT(IF(($D$5:$D$2004=$D1233)*($C$5:$C$2004="Split")*($B$5:$B$2004&lt;=Dashboard!$C$55)*($B$5:$B$2004&gt;$B1233),$J$5:$J$2004,1)),1))</f>
        <v/>
      </c>
      <c r="Z1233" s="79">
        <f t="shared" si="12"/>
        <v>0</v>
      </c>
      <c r="AA1233" s="79" t="str">
        <f>IF($B1232="","",IF(AND($B1233&gt;Dashboard!$C$54,$B1233&lt;=Dashboard!$C$55,OR($C1233="Buy",$C1233="Sell",$C1233="Dividend",$C1233="Return of capital")),MAX(AA$5:AA1232)+1,0))</f>
        <v/>
      </c>
      <c r="AB1233" s="79" t="str">
        <f>if($B1233="","",if($L1233=Dashboard!$C$3,"n/a","Currency:"&amp;$L1233&amp;Dashboard!$C$3))</f>
        <v/>
      </c>
      <c r="AC1233" s="88" t="str">
        <f t="shared" si="13"/>
        <v/>
      </c>
      <c r="AD1233" s="89">
        <f t="shared" si="14"/>
        <v>0</v>
      </c>
      <c r="AE1233" s="90">
        <f t="shared" si="15"/>
        <v>0</v>
      </c>
    </row>
    <row r="1234">
      <c r="A1234" s="1"/>
      <c r="B1234" s="456"/>
      <c r="C1234" s="457"/>
      <c r="D1234" s="457"/>
      <c r="E1234" s="457"/>
      <c r="F1234" s="458"/>
      <c r="G1234" s="44">
        <f t="shared" si="1"/>
        <v>0</v>
      </c>
      <c r="H1234" s="459"/>
      <c r="I1234" s="460"/>
      <c r="J1234" s="95"/>
      <c r="K1234" s="1"/>
      <c r="L1234" s="50" t="str">
        <f t="array" ref="L1234">if($B1234="","",index(Setup!$C$52:$C$201,match($D1234,Setup!$B$52:$B$201,0),0))</f>
        <v/>
      </c>
      <c r="M1234" s="52" t="str">
        <f t="shared" si="2"/>
        <v/>
      </c>
      <c r="N1234" s="58">
        <f t="shared" si="3"/>
        <v>0</v>
      </c>
      <c r="O1234" s="64" t="str">
        <f t="shared" si="4"/>
        <v/>
      </c>
      <c r="P1234" s="64">
        <f t="shared" si="5"/>
        <v>0</v>
      </c>
      <c r="Q1234" s="64">
        <f t="shared" si="6"/>
        <v>0</v>
      </c>
      <c r="R1234" s="68">
        <f t="shared" si="7"/>
        <v>0</v>
      </c>
      <c r="S1234" s="68">
        <f t="shared" si="8"/>
        <v>0</v>
      </c>
      <c r="T1234" s="71" t="str">
        <f t="shared" si="9"/>
        <v/>
      </c>
      <c r="U1234" s="79" t="str">
        <f t="array" ref="U1234">IF($B1234="","",IF(INDEX('Your Portfolio Holdings'!$BW$7:$BW$156,match($D1234,'Your Portfolio Holdings'!$B$7:$B$156,0),0)&gt;0,PRODUCT(IF(($D$5:$D$2004=$D1234)*($C$5:$C$2004="Split")*($B$5:$B$2004&lt;=Dashboard!$C$2)*($B$5:$B$2004&gt;$B1234),$J$5:$J$2004,1)),1))</f>
        <v/>
      </c>
      <c r="V1234" s="79">
        <f t="shared" si="10"/>
        <v>0</v>
      </c>
      <c r="W1234" s="79" t="str">
        <f t="array" ref="W1234">IF($B1234="","",IF(INDEX('Your Portfolio Holdings'!$BW$7:$BW$156,match($D1234,'Your Portfolio Holdings'!$B$7:$B$156,0),0)&gt;0,PRODUCT(IF(($D$5:$D$2004=$D1234)*($C$5:$C$2004="Split")*($B$5:$B$2004&lt;=Dashboard!$C$54)*($B$5:$B$2004&gt;$B1234),$J$5:$J$2004,1)),1))</f>
        <v/>
      </c>
      <c r="X1234" s="79">
        <f t="shared" si="11"/>
        <v>0</v>
      </c>
      <c r="Y1234" s="79" t="str">
        <f t="array" ref="Y1234">IF($B1234="","",IF(INDEX('Your Portfolio Holdings'!$BW$7:$BW$156,match($D1234,'Your Portfolio Holdings'!$B$7:$B$156,0),0)&gt;0,PRODUCT(IF(($D$5:$D$2004=$D1234)*($C$5:$C$2004="Split")*($B$5:$B$2004&lt;=Dashboard!$C$55)*($B$5:$B$2004&gt;$B1234),$J$5:$J$2004,1)),1))</f>
        <v/>
      </c>
      <c r="Z1234" s="79">
        <f t="shared" si="12"/>
        <v>0</v>
      </c>
      <c r="AA1234" s="79" t="str">
        <f>IF($B1233="","",IF(AND($B1234&gt;Dashboard!$C$54,$B1234&lt;=Dashboard!$C$55,OR($C1234="Buy",$C1234="Sell",$C1234="Dividend",$C1234="Return of capital")),MAX(AA$5:AA1233)+1,0))</f>
        <v/>
      </c>
      <c r="AB1234" s="79" t="str">
        <f>if($B1234="","",if($L1234=Dashboard!$C$3,"n/a","Currency:"&amp;$L1234&amp;Dashboard!$C$3))</f>
        <v/>
      </c>
      <c r="AC1234" s="88" t="str">
        <f t="shared" si="13"/>
        <v/>
      </c>
      <c r="AD1234" s="89">
        <f t="shared" si="14"/>
        <v>0</v>
      </c>
      <c r="AE1234" s="90">
        <f t="shared" si="15"/>
        <v>0</v>
      </c>
    </row>
    <row r="1235">
      <c r="A1235" s="1"/>
      <c r="B1235" s="456"/>
      <c r="C1235" s="457"/>
      <c r="D1235" s="457"/>
      <c r="E1235" s="457"/>
      <c r="F1235" s="458"/>
      <c r="G1235" s="44">
        <f t="shared" si="1"/>
        <v>0</v>
      </c>
      <c r="H1235" s="459"/>
      <c r="I1235" s="460"/>
      <c r="J1235" s="95"/>
      <c r="K1235" s="1"/>
      <c r="L1235" s="50" t="str">
        <f t="array" ref="L1235">if($B1235="","",index(Setup!$C$52:$C$201,match($D1235,Setup!$B$52:$B$201,0),0))</f>
        <v/>
      </c>
      <c r="M1235" s="52" t="str">
        <f t="shared" si="2"/>
        <v/>
      </c>
      <c r="N1235" s="58">
        <f t="shared" si="3"/>
        <v>0</v>
      </c>
      <c r="O1235" s="64" t="str">
        <f t="shared" si="4"/>
        <v/>
      </c>
      <c r="P1235" s="64">
        <f t="shared" si="5"/>
        <v>0</v>
      </c>
      <c r="Q1235" s="64">
        <f t="shared" si="6"/>
        <v>0</v>
      </c>
      <c r="R1235" s="68">
        <f t="shared" si="7"/>
        <v>0</v>
      </c>
      <c r="S1235" s="68">
        <f t="shared" si="8"/>
        <v>0</v>
      </c>
      <c r="T1235" s="71" t="str">
        <f t="shared" si="9"/>
        <v/>
      </c>
      <c r="U1235" s="79" t="str">
        <f t="array" ref="U1235">IF($B1235="","",IF(INDEX('Your Portfolio Holdings'!$BW$7:$BW$156,match($D1235,'Your Portfolio Holdings'!$B$7:$B$156,0),0)&gt;0,PRODUCT(IF(($D$5:$D$2004=$D1235)*($C$5:$C$2004="Split")*($B$5:$B$2004&lt;=Dashboard!$C$2)*($B$5:$B$2004&gt;$B1235),$J$5:$J$2004,1)),1))</f>
        <v/>
      </c>
      <c r="V1235" s="79">
        <f t="shared" si="10"/>
        <v>0</v>
      </c>
      <c r="W1235" s="79" t="str">
        <f t="array" ref="W1235">IF($B1235="","",IF(INDEX('Your Portfolio Holdings'!$BW$7:$BW$156,match($D1235,'Your Portfolio Holdings'!$B$7:$B$156,0),0)&gt;0,PRODUCT(IF(($D$5:$D$2004=$D1235)*($C$5:$C$2004="Split")*($B$5:$B$2004&lt;=Dashboard!$C$54)*($B$5:$B$2004&gt;$B1235),$J$5:$J$2004,1)),1))</f>
        <v/>
      </c>
      <c r="X1235" s="79">
        <f t="shared" si="11"/>
        <v>0</v>
      </c>
      <c r="Y1235" s="79" t="str">
        <f t="array" ref="Y1235">IF($B1235="","",IF(INDEX('Your Portfolio Holdings'!$BW$7:$BW$156,match($D1235,'Your Portfolio Holdings'!$B$7:$B$156,0),0)&gt;0,PRODUCT(IF(($D$5:$D$2004=$D1235)*($C$5:$C$2004="Split")*($B$5:$B$2004&lt;=Dashboard!$C$55)*($B$5:$B$2004&gt;$B1235),$J$5:$J$2004,1)),1))</f>
        <v/>
      </c>
      <c r="Z1235" s="79">
        <f t="shared" si="12"/>
        <v>0</v>
      </c>
      <c r="AA1235" s="79" t="str">
        <f>IF($B1234="","",IF(AND($B1235&gt;Dashboard!$C$54,$B1235&lt;=Dashboard!$C$55,OR($C1235="Buy",$C1235="Sell",$C1235="Dividend",$C1235="Return of capital")),MAX(AA$5:AA1234)+1,0))</f>
        <v/>
      </c>
      <c r="AB1235" s="79" t="str">
        <f>if($B1235="","",if($L1235=Dashboard!$C$3,"n/a","Currency:"&amp;$L1235&amp;Dashboard!$C$3))</f>
        <v/>
      </c>
      <c r="AC1235" s="88" t="str">
        <f t="shared" si="13"/>
        <v/>
      </c>
      <c r="AD1235" s="89">
        <f t="shared" si="14"/>
        <v>0</v>
      </c>
      <c r="AE1235" s="90">
        <f t="shared" si="15"/>
        <v>0</v>
      </c>
    </row>
    <row r="1236">
      <c r="A1236" s="1"/>
      <c r="B1236" s="456"/>
      <c r="C1236" s="457"/>
      <c r="D1236" s="457"/>
      <c r="E1236" s="457"/>
      <c r="F1236" s="458"/>
      <c r="G1236" s="44">
        <f t="shared" si="1"/>
        <v>0</v>
      </c>
      <c r="H1236" s="459"/>
      <c r="I1236" s="460"/>
      <c r="J1236" s="95"/>
      <c r="K1236" s="1"/>
      <c r="L1236" s="50" t="str">
        <f t="array" ref="L1236">if($B1236="","",index(Setup!$C$52:$C$201,match($D1236,Setup!$B$52:$B$201,0),0))</f>
        <v/>
      </c>
      <c r="M1236" s="52" t="str">
        <f t="shared" si="2"/>
        <v/>
      </c>
      <c r="N1236" s="58">
        <f t="shared" si="3"/>
        <v>0</v>
      </c>
      <c r="O1236" s="64" t="str">
        <f t="shared" si="4"/>
        <v/>
      </c>
      <c r="P1236" s="64">
        <f t="shared" si="5"/>
        <v>0</v>
      </c>
      <c r="Q1236" s="64">
        <f t="shared" si="6"/>
        <v>0</v>
      </c>
      <c r="R1236" s="68">
        <f t="shared" si="7"/>
        <v>0</v>
      </c>
      <c r="S1236" s="68">
        <f t="shared" si="8"/>
        <v>0</v>
      </c>
      <c r="T1236" s="71" t="str">
        <f t="shared" si="9"/>
        <v/>
      </c>
      <c r="U1236" s="79" t="str">
        <f t="array" ref="U1236">IF($B1236="","",IF(INDEX('Your Portfolio Holdings'!$BW$7:$BW$156,match($D1236,'Your Portfolio Holdings'!$B$7:$B$156,0),0)&gt;0,PRODUCT(IF(($D$5:$D$2004=$D1236)*($C$5:$C$2004="Split")*($B$5:$B$2004&lt;=Dashboard!$C$2)*($B$5:$B$2004&gt;$B1236),$J$5:$J$2004,1)),1))</f>
        <v/>
      </c>
      <c r="V1236" s="79">
        <f t="shared" si="10"/>
        <v>0</v>
      </c>
      <c r="W1236" s="79" t="str">
        <f t="array" ref="W1236">IF($B1236="","",IF(INDEX('Your Portfolio Holdings'!$BW$7:$BW$156,match($D1236,'Your Portfolio Holdings'!$B$7:$B$156,0),0)&gt;0,PRODUCT(IF(($D$5:$D$2004=$D1236)*($C$5:$C$2004="Split")*($B$5:$B$2004&lt;=Dashboard!$C$54)*($B$5:$B$2004&gt;$B1236),$J$5:$J$2004,1)),1))</f>
        <v/>
      </c>
      <c r="X1236" s="79">
        <f t="shared" si="11"/>
        <v>0</v>
      </c>
      <c r="Y1236" s="79" t="str">
        <f t="array" ref="Y1236">IF($B1236="","",IF(INDEX('Your Portfolio Holdings'!$BW$7:$BW$156,match($D1236,'Your Portfolio Holdings'!$B$7:$B$156,0),0)&gt;0,PRODUCT(IF(($D$5:$D$2004=$D1236)*($C$5:$C$2004="Split")*($B$5:$B$2004&lt;=Dashboard!$C$55)*($B$5:$B$2004&gt;$B1236),$J$5:$J$2004,1)),1))</f>
        <v/>
      </c>
      <c r="Z1236" s="79">
        <f t="shared" si="12"/>
        <v>0</v>
      </c>
      <c r="AA1236" s="79" t="str">
        <f>IF($B1235="","",IF(AND($B1236&gt;Dashboard!$C$54,$B1236&lt;=Dashboard!$C$55,OR($C1236="Buy",$C1236="Sell",$C1236="Dividend",$C1236="Return of capital")),MAX(AA$5:AA1235)+1,0))</f>
        <v/>
      </c>
      <c r="AB1236" s="79" t="str">
        <f>if($B1236="","",if($L1236=Dashboard!$C$3,"n/a","Currency:"&amp;$L1236&amp;Dashboard!$C$3))</f>
        <v/>
      </c>
      <c r="AC1236" s="88" t="str">
        <f t="shared" si="13"/>
        <v/>
      </c>
      <c r="AD1236" s="89">
        <f t="shared" si="14"/>
        <v>0</v>
      </c>
      <c r="AE1236" s="90">
        <f t="shared" si="15"/>
        <v>0</v>
      </c>
    </row>
    <row r="1237">
      <c r="A1237" s="1"/>
      <c r="B1237" s="456"/>
      <c r="C1237" s="457"/>
      <c r="D1237" s="457"/>
      <c r="E1237" s="457"/>
      <c r="F1237" s="458"/>
      <c r="G1237" s="44">
        <f t="shared" si="1"/>
        <v>0</v>
      </c>
      <c r="H1237" s="459"/>
      <c r="I1237" s="460"/>
      <c r="J1237" s="95"/>
      <c r="K1237" s="1"/>
      <c r="L1237" s="50" t="str">
        <f t="array" ref="L1237">if($B1237="","",index(Setup!$C$52:$C$201,match($D1237,Setup!$B$52:$B$201,0),0))</f>
        <v/>
      </c>
      <c r="M1237" s="52" t="str">
        <f t="shared" si="2"/>
        <v/>
      </c>
      <c r="N1237" s="58">
        <f t="shared" si="3"/>
        <v>0</v>
      </c>
      <c r="O1237" s="64" t="str">
        <f t="shared" si="4"/>
        <v/>
      </c>
      <c r="P1237" s="64">
        <f t="shared" si="5"/>
        <v>0</v>
      </c>
      <c r="Q1237" s="64">
        <f t="shared" si="6"/>
        <v>0</v>
      </c>
      <c r="R1237" s="68">
        <f t="shared" si="7"/>
        <v>0</v>
      </c>
      <c r="S1237" s="68">
        <f t="shared" si="8"/>
        <v>0</v>
      </c>
      <c r="T1237" s="71" t="str">
        <f t="shared" si="9"/>
        <v/>
      </c>
      <c r="U1237" s="79" t="str">
        <f t="array" ref="U1237">IF($B1237="","",IF(INDEX('Your Portfolio Holdings'!$BW$7:$BW$156,match($D1237,'Your Portfolio Holdings'!$B$7:$B$156,0),0)&gt;0,PRODUCT(IF(($D$5:$D$2004=$D1237)*($C$5:$C$2004="Split")*($B$5:$B$2004&lt;=Dashboard!$C$2)*($B$5:$B$2004&gt;$B1237),$J$5:$J$2004,1)),1))</f>
        <v/>
      </c>
      <c r="V1237" s="79">
        <f t="shared" si="10"/>
        <v>0</v>
      </c>
      <c r="W1237" s="79" t="str">
        <f t="array" ref="W1237">IF($B1237="","",IF(INDEX('Your Portfolio Holdings'!$BW$7:$BW$156,match($D1237,'Your Portfolio Holdings'!$B$7:$B$156,0),0)&gt;0,PRODUCT(IF(($D$5:$D$2004=$D1237)*($C$5:$C$2004="Split")*($B$5:$B$2004&lt;=Dashboard!$C$54)*($B$5:$B$2004&gt;$B1237),$J$5:$J$2004,1)),1))</f>
        <v/>
      </c>
      <c r="X1237" s="79">
        <f t="shared" si="11"/>
        <v>0</v>
      </c>
      <c r="Y1237" s="79" t="str">
        <f t="array" ref="Y1237">IF($B1237="","",IF(INDEX('Your Portfolio Holdings'!$BW$7:$BW$156,match($D1237,'Your Portfolio Holdings'!$B$7:$B$156,0),0)&gt;0,PRODUCT(IF(($D$5:$D$2004=$D1237)*($C$5:$C$2004="Split")*($B$5:$B$2004&lt;=Dashboard!$C$55)*($B$5:$B$2004&gt;$B1237),$J$5:$J$2004,1)),1))</f>
        <v/>
      </c>
      <c r="Z1237" s="79">
        <f t="shared" si="12"/>
        <v>0</v>
      </c>
      <c r="AA1237" s="79" t="str">
        <f>IF($B1236="","",IF(AND($B1237&gt;Dashboard!$C$54,$B1237&lt;=Dashboard!$C$55,OR($C1237="Buy",$C1237="Sell",$C1237="Dividend",$C1237="Return of capital")),MAX(AA$5:AA1236)+1,0))</f>
        <v/>
      </c>
      <c r="AB1237" s="79" t="str">
        <f>if($B1237="","",if($L1237=Dashboard!$C$3,"n/a","Currency:"&amp;$L1237&amp;Dashboard!$C$3))</f>
        <v/>
      </c>
      <c r="AC1237" s="88" t="str">
        <f t="shared" si="13"/>
        <v/>
      </c>
      <c r="AD1237" s="89">
        <f t="shared" si="14"/>
        <v>0</v>
      </c>
      <c r="AE1237" s="90">
        <f t="shared" si="15"/>
        <v>0</v>
      </c>
    </row>
    <row r="1238">
      <c r="A1238" s="1"/>
      <c r="B1238" s="456"/>
      <c r="C1238" s="457"/>
      <c r="D1238" s="457"/>
      <c r="E1238" s="457"/>
      <c r="F1238" s="458"/>
      <c r="G1238" s="44">
        <f t="shared" si="1"/>
        <v>0</v>
      </c>
      <c r="H1238" s="459"/>
      <c r="I1238" s="460"/>
      <c r="J1238" s="95"/>
      <c r="K1238" s="1"/>
      <c r="L1238" s="50" t="str">
        <f t="array" ref="L1238">if($B1238="","",index(Setup!$C$52:$C$201,match($D1238,Setup!$B$52:$B$201,0),0))</f>
        <v/>
      </c>
      <c r="M1238" s="52" t="str">
        <f t="shared" si="2"/>
        <v/>
      </c>
      <c r="N1238" s="58">
        <f t="shared" si="3"/>
        <v>0</v>
      </c>
      <c r="O1238" s="64" t="str">
        <f t="shared" si="4"/>
        <v/>
      </c>
      <c r="P1238" s="64">
        <f t="shared" si="5"/>
        <v>0</v>
      </c>
      <c r="Q1238" s="64">
        <f t="shared" si="6"/>
        <v>0</v>
      </c>
      <c r="R1238" s="68">
        <f t="shared" si="7"/>
        <v>0</v>
      </c>
      <c r="S1238" s="68">
        <f t="shared" si="8"/>
        <v>0</v>
      </c>
      <c r="T1238" s="71" t="str">
        <f t="shared" si="9"/>
        <v/>
      </c>
      <c r="U1238" s="79" t="str">
        <f t="array" ref="U1238">IF($B1238="","",IF(INDEX('Your Portfolio Holdings'!$BW$7:$BW$156,match($D1238,'Your Portfolio Holdings'!$B$7:$B$156,0),0)&gt;0,PRODUCT(IF(($D$5:$D$2004=$D1238)*($C$5:$C$2004="Split")*($B$5:$B$2004&lt;=Dashboard!$C$2)*($B$5:$B$2004&gt;$B1238),$J$5:$J$2004,1)),1))</f>
        <v/>
      </c>
      <c r="V1238" s="79">
        <f t="shared" si="10"/>
        <v>0</v>
      </c>
      <c r="W1238" s="79" t="str">
        <f t="array" ref="W1238">IF($B1238="","",IF(INDEX('Your Portfolio Holdings'!$BW$7:$BW$156,match($D1238,'Your Portfolio Holdings'!$B$7:$B$156,0),0)&gt;0,PRODUCT(IF(($D$5:$D$2004=$D1238)*($C$5:$C$2004="Split")*($B$5:$B$2004&lt;=Dashboard!$C$54)*($B$5:$B$2004&gt;$B1238),$J$5:$J$2004,1)),1))</f>
        <v/>
      </c>
      <c r="X1238" s="79">
        <f t="shared" si="11"/>
        <v>0</v>
      </c>
      <c r="Y1238" s="79" t="str">
        <f t="array" ref="Y1238">IF($B1238="","",IF(INDEX('Your Portfolio Holdings'!$BW$7:$BW$156,match($D1238,'Your Portfolio Holdings'!$B$7:$B$156,0),0)&gt;0,PRODUCT(IF(($D$5:$D$2004=$D1238)*($C$5:$C$2004="Split")*($B$5:$B$2004&lt;=Dashboard!$C$55)*($B$5:$B$2004&gt;$B1238),$J$5:$J$2004,1)),1))</f>
        <v/>
      </c>
      <c r="Z1238" s="79">
        <f t="shared" si="12"/>
        <v>0</v>
      </c>
      <c r="AA1238" s="79" t="str">
        <f>IF($B1237="","",IF(AND($B1238&gt;Dashboard!$C$54,$B1238&lt;=Dashboard!$C$55,OR($C1238="Buy",$C1238="Sell",$C1238="Dividend",$C1238="Return of capital")),MAX(AA$5:AA1237)+1,0))</f>
        <v/>
      </c>
      <c r="AB1238" s="79" t="str">
        <f>if($B1238="","",if($L1238=Dashboard!$C$3,"n/a","Currency:"&amp;$L1238&amp;Dashboard!$C$3))</f>
        <v/>
      </c>
      <c r="AC1238" s="88" t="str">
        <f t="shared" si="13"/>
        <v/>
      </c>
      <c r="AD1238" s="89">
        <f t="shared" si="14"/>
        <v>0</v>
      </c>
      <c r="AE1238" s="90">
        <f t="shared" si="15"/>
        <v>0</v>
      </c>
    </row>
    <row r="1239">
      <c r="A1239" s="1"/>
      <c r="B1239" s="456"/>
      <c r="C1239" s="457"/>
      <c r="D1239" s="457"/>
      <c r="E1239" s="457"/>
      <c r="F1239" s="458"/>
      <c r="G1239" s="44">
        <f t="shared" si="1"/>
        <v>0</v>
      </c>
      <c r="H1239" s="459"/>
      <c r="I1239" s="460"/>
      <c r="J1239" s="95"/>
      <c r="K1239" s="1"/>
      <c r="L1239" s="50" t="str">
        <f t="array" ref="L1239">if($B1239="","",index(Setup!$C$52:$C$201,match($D1239,Setup!$B$52:$B$201,0),0))</f>
        <v/>
      </c>
      <c r="M1239" s="52" t="str">
        <f t="shared" si="2"/>
        <v/>
      </c>
      <c r="N1239" s="58">
        <f t="shared" si="3"/>
        <v>0</v>
      </c>
      <c r="O1239" s="64" t="str">
        <f t="shared" si="4"/>
        <v/>
      </c>
      <c r="P1239" s="64">
        <f t="shared" si="5"/>
        <v>0</v>
      </c>
      <c r="Q1239" s="64">
        <f t="shared" si="6"/>
        <v>0</v>
      </c>
      <c r="R1239" s="68">
        <f t="shared" si="7"/>
        <v>0</v>
      </c>
      <c r="S1239" s="68">
        <f t="shared" si="8"/>
        <v>0</v>
      </c>
      <c r="T1239" s="71" t="str">
        <f t="shared" si="9"/>
        <v/>
      </c>
      <c r="U1239" s="79" t="str">
        <f t="array" ref="U1239">IF($B1239="","",IF(INDEX('Your Portfolio Holdings'!$BW$7:$BW$156,match($D1239,'Your Portfolio Holdings'!$B$7:$B$156,0),0)&gt;0,PRODUCT(IF(($D$5:$D$2004=$D1239)*($C$5:$C$2004="Split")*($B$5:$B$2004&lt;=Dashboard!$C$2)*($B$5:$B$2004&gt;$B1239),$J$5:$J$2004,1)),1))</f>
        <v/>
      </c>
      <c r="V1239" s="79">
        <f t="shared" si="10"/>
        <v>0</v>
      </c>
      <c r="W1239" s="79" t="str">
        <f t="array" ref="W1239">IF($B1239="","",IF(INDEX('Your Portfolio Holdings'!$BW$7:$BW$156,match($D1239,'Your Portfolio Holdings'!$B$7:$B$156,0),0)&gt;0,PRODUCT(IF(($D$5:$D$2004=$D1239)*($C$5:$C$2004="Split")*($B$5:$B$2004&lt;=Dashboard!$C$54)*($B$5:$B$2004&gt;$B1239),$J$5:$J$2004,1)),1))</f>
        <v/>
      </c>
      <c r="X1239" s="79">
        <f t="shared" si="11"/>
        <v>0</v>
      </c>
      <c r="Y1239" s="79" t="str">
        <f t="array" ref="Y1239">IF($B1239="","",IF(INDEX('Your Portfolio Holdings'!$BW$7:$BW$156,match($D1239,'Your Portfolio Holdings'!$B$7:$B$156,0),0)&gt;0,PRODUCT(IF(($D$5:$D$2004=$D1239)*($C$5:$C$2004="Split")*($B$5:$B$2004&lt;=Dashboard!$C$55)*($B$5:$B$2004&gt;$B1239),$J$5:$J$2004,1)),1))</f>
        <v/>
      </c>
      <c r="Z1239" s="79">
        <f t="shared" si="12"/>
        <v>0</v>
      </c>
      <c r="AA1239" s="79" t="str">
        <f>IF($B1238="","",IF(AND($B1239&gt;Dashboard!$C$54,$B1239&lt;=Dashboard!$C$55,OR($C1239="Buy",$C1239="Sell",$C1239="Dividend",$C1239="Return of capital")),MAX(AA$5:AA1238)+1,0))</f>
        <v/>
      </c>
      <c r="AB1239" s="79" t="str">
        <f>if($B1239="","",if($L1239=Dashboard!$C$3,"n/a","Currency:"&amp;$L1239&amp;Dashboard!$C$3))</f>
        <v/>
      </c>
      <c r="AC1239" s="88" t="str">
        <f t="shared" si="13"/>
        <v/>
      </c>
      <c r="AD1239" s="89">
        <f t="shared" si="14"/>
        <v>0</v>
      </c>
      <c r="AE1239" s="90">
        <f t="shared" si="15"/>
        <v>0</v>
      </c>
    </row>
    <row r="1240">
      <c r="A1240" s="1"/>
      <c r="B1240" s="456"/>
      <c r="C1240" s="457"/>
      <c r="D1240" s="457"/>
      <c r="E1240" s="457"/>
      <c r="F1240" s="458"/>
      <c r="G1240" s="44">
        <f t="shared" si="1"/>
        <v>0</v>
      </c>
      <c r="H1240" s="459"/>
      <c r="I1240" s="460"/>
      <c r="J1240" s="95"/>
      <c r="K1240" s="1"/>
      <c r="L1240" s="50" t="str">
        <f t="array" ref="L1240">if($B1240="","",index(Setup!$C$52:$C$201,match($D1240,Setup!$B$52:$B$201,0),0))</f>
        <v/>
      </c>
      <c r="M1240" s="52" t="str">
        <f t="shared" si="2"/>
        <v/>
      </c>
      <c r="N1240" s="58">
        <f t="shared" si="3"/>
        <v>0</v>
      </c>
      <c r="O1240" s="64" t="str">
        <f t="shared" si="4"/>
        <v/>
      </c>
      <c r="P1240" s="64">
        <f t="shared" si="5"/>
        <v>0</v>
      </c>
      <c r="Q1240" s="64">
        <f t="shared" si="6"/>
        <v>0</v>
      </c>
      <c r="R1240" s="68">
        <f t="shared" si="7"/>
        <v>0</v>
      </c>
      <c r="S1240" s="68">
        <f t="shared" si="8"/>
        <v>0</v>
      </c>
      <c r="T1240" s="71" t="str">
        <f t="shared" si="9"/>
        <v/>
      </c>
      <c r="U1240" s="79" t="str">
        <f t="array" ref="U1240">IF($B1240="","",IF(INDEX('Your Portfolio Holdings'!$BW$7:$BW$156,match($D1240,'Your Portfolio Holdings'!$B$7:$B$156,0),0)&gt;0,PRODUCT(IF(($D$5:$D$2004=$D1240)*($C$5:$C$2004="Split")*($B$5:$B$2004&lt;=Dashboard!$C$2)*($B$5:$B$2004&gt;$B1240),$J$5:$J$2004,1)),1))</f>
        <v/>
      </c>
      <c r="V1240" s="79">
        <f t="shared" si="10"/>
        <v>0</v>
      </c>
      <c r="W1240" s="79" t="str">
        <f t="array" ref="W1240">IF($B1240="","",IF(INDEX('Your Portfolio Holdings'!$BW$7:$BW$156,match($D1240,'Your Portfolio Holdings'!$B$7:$B$156,0),0)&gt;0,PRODUCT(IF(($D$5:$D$2004=$D1240)*($C$5:$C$2004="Split")*($B$5:$B$2004&lt;=Dashboard!$C$54)*($B$5:$B$2004&gt;$B1240),$J$5:$J$2004,1)),1))</f>
        <v/>
      </c>
      <c r="X1240" s="79">
        <f t="shared" si="11"/>
        <v>0</v>
      </c>
      <c r="Y1240" s="79" t="str">
        <f t="array" ref="Y1240">IF($B1240="","",IF(INDEX('Your Portfolio Holdings'!$BW$7:$BW$156,match($D1240,'Your Portfolio Holdings'!$B$7:$B$156,0),0)&gt;0,PRODUCT(IF(($D$5:$D$2004=$D1240)*($C$5:$C$2004="Split")*($B$5:$B$2004&lt;=Dashboard!$C$55)*($B$5:$B$2004&gt;$B1240),$J$5:$J$2004,1)),1))</f>
        <v/>
      </c>
      <c r="Z1240" s="79">
        <f t="shared" si="12"/>
        <v>0</v>
      </c>
      <c r="AA1240" s="79" t="str">
        <f>IF($B1239="","",IF(AND($B1240&gt;Dashboard!$C$54,$B1240&lt;=Dashboard!$C$55,OR($C1240="Buy",$C1240="Sell",$C1240="Dividend",$C1240="Return of capital")),MAX(AA$5:AA1239)+1,0))</f>
        <v/>
      </c>
      <c r="AB1240" s="79" t="str">
        <f>if($B1240="","",if($L1240=Dashboard!$C$3,"n/a","Currency:"&amp;$L1240&amp;Dashboard!$C$3))</f>
        <v/>
      </c>
      <c r="AC1240" s="88" t="str">
        <f t="shared" si="13"/>
        <v/>
      </c>
      <c r="AD1240" s="89">
        <f t="shared" si="14"/>
        <v>0</v>
      </c>
      <c r="AE1240" s="90">
        <f t="shared" si="15"/>
        <v>0</v>
      </c>
    </row>
    <row r="1241">
      <c r="A1241" s="1"/>
      <c r="B1241" s="456"/>
      <c r="C1241" s="457"/>
      <c r="D1241" s="457"/>
      <c r="E1241" s="457"/>
      <c r="F1241" s="458"/>
      <c r="G1241" s="44">
        <f t="shared" si="1"/>
        <v>0</v>
      </c>
      <c r="H1241" s="459"/>
      <c r="I1241" s="460"/>
      <c r="J1241" s="95"/>
      <c r="K1241" s="1"/>
      <c r="L1241" s="50" t="str">
        <f t="array" ref="L1241">if($B1241="","",index(Setup!$C$52:$C$201,match($D1241,Setup!$B$52:$B$201,0),0))</f>
        <v/>
      </c>
      <c r="M1241" s="52" t="str">
        <f t="shared" si="2"/>
        <v/>
      </c>
      <c r="N1241" s="58">
        <f t="shared" si="3"/>
        <v>0</v>
      </c>
      <c r="O1241" s="64" t="str">
        <f t="shared" si="4"/>
        <v/>
      </c>
      <c r="P1241" s="64">
        <f t="shared" si="5"/>
        <v>0</v>
      </c>
      <c r="Q1241" s="64">
        <f t="shared" si="6"/>
        <v>0</v>
      </c>
      <c r="R1241" s="68">
        <f t="shared" si="7"/>
        <v>0</v>
      </c>
      <c r="S1241" s="68">
        <f t="shared" si="8"/>
        <v>0</v>
      </c>
      <c r="T1241" s="71" t="str">
        <f t="shared" si="9"/>
        <v/>
      </c>
      <c r="U1241" s="79" t="str">
        <f t="array" ref="U1241">IF($B1241="","",IF(INDEX('Your Portfolio Holdings'!$BW$7:$BW$156,match($D1241,'Your Portfolio Holdings'!$B$7:$B$156,0),0)&gt;0,PRODUCT(IF(($D$5:$D$2004=$D1241)*($C$5:$C$2004="Split")*($B$5:$B$2004&lt;=Dashboard!$C$2)*($B$5:$B$2004&gt;$B1241),$J$5:$J$2004,1)),1))</f>
        <v/>
      </c>
      <c r="V1241" s="79">
        <f t="shared" si="10"/>
        <v>0</v>
      </c>
      <c r="W1241" s="79" t="str">
        <f t="array" ref="W1241">IF($B1241="","",IF(INDEX('Your Portfolio Holdings'!$BW$7:$BW$156,match($D1241,'Your Portfolio Holdings'!$B$7:$B$156,0),0)&gt;0,PRODUCT(IF(($D$5:$D$2004=$D1241)*($C$5:$C$2004="Split")*($B$5:$B$2004&lt;=Dashboard!$C$54)*($B$5:$B$2004&gt;$B1241),$J$5:$J$2004,1)),1))</f>
        <v/>
      </c>
      <c r="X1241" s="79">
        <f t="shared" si="11"/>
        <v>0</v>
      </c>
      <c r="Y1241" s="79" t="str">
        <f t="array" ref="Y1241">IF($B1241="","",IF(INDEX('Your Portfolio Holdings'!$BW$7:$BW$156,match($D1241,'Your Portfolio Holdings'!$B$7:$B$156,0),0)&gt;0,PRODUCT(IF(($D$5:$D$2004=$D1241)*($C$5:$C$2004="Split")*($B$5:$B$2004&lt;=Dashboard!$C$55)*($B$5:$B$2004&gt;$B1241),$J$5:$J$2004,1)),1))</f>
        <v/>
      </c>
      <c r="Z1241" s="79">
        <f t="shared" si="12"/>
        <v>0</v>
      </c>
      <c r="AA1241" s="79" t="str">
        <f>IF($B1240="","",IF(AND($B1241&gt;Dashboard!$C$54,$B1241&lt;=Dashboard!$C$55,OR($C1241="Buy",$C1241="Sell",$C1241="Dividend",$C1241="Return of capital")),MAX(AA$5:AA1240)+1,0))</f>
        <v/>
      </c>
      <c r="AB1241" s="79" t="str">
        <f>if($B1241="","",if($L1241=Dashboard!$C$3,"n/a","Currency:"&amp;$L1241&amp;Dashboard!$C$3))</f>
        <v/>
      </c>
      <c r="AC1241" s="88" t="str">
        <f t="shared" si="13"/>
        <v/>
      </c>
      <c r="AD1241" s="89">
        <f t="shared" si="14"/>
        <v>0</v>
      </c>
      <c r="AE1241" s="90">
        <f t="shared" si="15"/>
        <v>0</v>
      </c>
    </row>
    <row r="1242">
      <c r="A1242" s="1"/>
      <c r="B1242" s="456"/>
      <c r="C1242" s="457"/>
      <c r="D1242" s="457"/>
      <c r="E1242" s="457"/>
      <c r="F1242" s="458"/>
      <c r="G1242" s="44">
        <f t="shared" si="1"/>
        <v>0</v>
      </c>
      <c r="H1242" s="459"/>
      <c r="I1242" s="460"/>
      <c r="J1242" s="95"/>
      <c r="K1242" s="1"/>
      <c r="L1242" s="50" t="str">
        <f t="array" ref="L1242">if($B1242="","",index(Setup!$C$52:$C$201,match($D1242,Setup!$B$52:$B$201,0),0))</f>
        <v/>
      </c>
      <c r="M1242" s="52" t="str">
        <f t="shared" si="2"/>
        <v/>
      </c>
      <c r="N1242" s="58">
        <f t="shared" si="3"/>
        <v>0</v>
      </c>
      <c r="O1242" s="64" t="str">
        <f t="shared" si="4"/>
        <v/>
      </c>
      <c r="P1242" s="64">
        <f t="shared" si="5"/>
        <v>0</v>
      </c>
      <c r="Q1242" s="64">
        <f t="shared" si="6"/>
        <v>0</v>
      </c>
      <c r="R1242" s="68">
        <f t="shared" si="7"/>
        <v>0</v>
      </c>
      <c r="S1242" s="68">
        <f t="shared" si="8"/>
        <v>0</v>
      </c>
      <c r="T1242" s="71" t="str">
        <f t="shared" si="9"/>
        <v/>
      </c>
      <c r="U1242" s="79" t="str">
        <f t="array" ref="U1242">IF($B1242="","",IF(INDEX('Your Portfolio Holdings'!$BW$7:$BW$156,match($D1242,'Your Portfolio Holdings'!$B$7:$B$156,0),0)&gt;0,PRODUCT(IF(($D$5:$D$2004=$D1242)*($C$5:$C$2004="Split")*($B$5:$B$2004&lt;=Dashboard!$C$2)*($B$5:$B$2004&gt;$B1242),$J$5:$J$2004,1)),1))</f>
        <v/>
      </c>
      <c r="V1242" s="79">
        <f t="shared" si="10"/>
        <v>0</v>
      </c>
      <c r="W1242" s="79" t="str">
        <f t="array" ref="W1242">IF($B1242="","",IF(INDEX('Your Portfolio Holdings'!$BW$7:$BW$156,match($D1242,'Your Portfolio Holdings'!$B$7:$B$156,0),0)&gt;0,PRODUCT(IF(($D$5:$D$2004=$D1242)*($C$5:$C$2004="Split")*($B$5:$B$2004&lt;=Dashboard!$C$54)*($B$5:$B$2004&gt;$B1242),$J$5:$J$2004,1)),1))</f>
        <v/>
      </c>
      <c r="X1242" s="79">
        <f t="shared" si="11"/>
        <v>0</v>
      </c>
      <c r="Y1242" s="79" t="str">
        <f t="array" ref="Y1242">IF($B1242="","",IF(INDEX('Your Portfolio Holdings'!$BW$7:$BW$156,match($D1242,'Your Portfolio Holdings'!$B$7:$B$156,0),0)&gt;0,PRODUCT(IF(($D$5:$D$2004=$D1242)*($C$5:$C$2004="Split")*($B$5:$B$2004&lt;=Dashboard!$C$55)*($B$5:$B$2004&gt;$B1242),$J$5:$J$2004,1)),1))</f>
        <v/>
      </c>
      <c r="Z1242" s="79">
        <f t="shared" si="12"/>
        <v>0</v>
      </c>
      <c r="AA1242" s="79" t="str">
        <f>IF($B1241="","",IF(AND($B1242&gt;Dashboard!$C$54,$B1242&lt;=Dashboard!$C$55,OR($C1242="Buy",$C1242="Sell",$C1242="Dividend",$C1242="Return of capital")),MAX(AA$5:AA1241)+1,0))</f>
        <v/>
      </c>
      <c r="AB1242" s="79" t="str">
        <f>if($B1242="","",if($L1242=Dashboard!$C$3,"n/a","Currency:"&amp;$L1242&amp;Dashboard!$C$3))</f>
        <v/>
      </c>
      <c r="AC1242" s="88" t="str">
        <f t="shared" si="13"/>
        <v/>
      </c>
      <c r="AD1242" s="89">
        <f t="shared" si="14"/>
        <v>0</v>
      </c>
      <c r="AE1242" s="90">
        <f t="shared" si="15"/>
        <v>0</v>
      </c>
    </row>
    <row r="1243">
      <c r="A1243" s="1"/>
      <c r="B1243" s="456"/>
      <c r="C1243" s="457"/>
      <c r="D1243" s="457"/>
      <c r="E1243" s="457"/>
      <c r="F1243" s="458"/>
      <c r="G1243" s="44">
        <f t="shared" si="1"/>
        <v>0</v>
      </c>
      <c r="H1243" s="459"/>
      <c r="I1243" s="460"/>
      <c r="J1243" s="95"/>
      <c r="K1243" s="1"/>
      <c r="L1243" s="50" t="str">
        <f t="array" ref="L1243">if($B1243="","",index(Setup!$C$52:$C$201,match($D1243,Setup!$B$52:$B$201,0),0))</f>
        <v/>
      </c>
      <c r="M1243" s="52" t="str">
        <f t="shared" si="2"/>
        <v/>
      </c>
      <c r="N1243" s="58">
        <f t="shared" si="3"/>
        <v>0</v>
      </c>
      <c r="O1243" s="64" t="str">
        <f t="shared" si="4"/>
        <v/>
      </c>
      <c r="P1243" s="64">
        <f t="shared" si="5"/>
        <v>0</v>
      </c>
      <c r="Q1243" s="64">
        <f t="shared" si="6"/>
        <v>0</v>
      </c>
      <c r="R1243" s="68">
        <f t="shared" si="7"/>
        <v>0</v>
      </c>
      <c r="S1243" s="68">
        <f t="shared" si="8"/>
        <v>0</v>
      </c>
      <c r="T1243" s="71" t="str">
        <f t="shared" si="9"/>
        <v/>
      </c>
      <c r="U1243" s="79" t="str">
        <f t="array" ref="U1243">IF($B1243="","",IF(INDEX('Your Portfolio Holdings'!$BW$7:$BW$156,match($D1243,'Your Portfolio Holdings'!$B$7:$B$156,0),0)&gt;0,PRODUCT(IF(($D$5:$D$2004=$D1243)*($C$5:$C$2004="Split")*($B$5:$B$2004&lt;=Dashboard!$C$2)*($B$5:$B$2004&gt;$B1243),$J$5:$J$2004,1)),1))</f>
        <v/>
      </c>
      <c r="V1243" s="79">
        <f t="shared" si="10"/>
        <v>0</v>
      </c>
      <c r="W1243" s="79" t="str">
        <f t="array" ref="W1243">IF($B1243="","",IF(INDEX('Your Portfolio Holdings'!$BW$7:$BW$156,match($D1243,'Your Portfolio Holdings'!$B$7:$B$156,0),0)&gt;0,PRODUCT(IF(($D$5:$D$2004=$D1243)*($C$5:$C$2004="Split")*($B$5:$B$2004&lt;=Dashboard!$C$54)*($B$5:$B$2004&gt;$B1243),$J$5:$J$2004,1)),1))</f>
        <v/>
      </c>
      <c r="X1243" s="79">
        <f t="shared" si="11"/>
        <v>0</v>
      </c>
      <c r="Y1243" s="79" t="str">
        <f t="array" ref="Y1243">IF($B1243="","",IF(INDEX('Your Portfolio Holdings'!$BW$7:$BW$156,match($D1243,'Your Portfolio Holdings'!$B$7:$B$156,0),0)&gt;0,PRODUCT(IF(($D$5:$D$2004=$D1243)*($C$5:$C$2004="Split")*($B$5:$B$2004&lt;=Dashboard!$C$55)*($B$5:$B$2004&gt;$B1243),$J$5:$J$2004,1)),1))</f>
        <v/>
      </c>
      <c r="Z1243" s="79">
        <f t="shared" si="12"/>
        <v>0</v>
      </c>
      <c r="AA1243" s="79" t="str">
        <f>IF($B1242="","",IF(AND($B1243&gt;Dashboard!$C$54,$B1243&lt;=Dashboard!$C$55,OR($C1243="Buy",$C1243="Sell",$C1243="Dividend",$C1243="Return of capital")),MAX(AA$5:AA1242)+1,0))</f>
        <v/>
      </c>
      <c r="AB1243" s="79" t="str">
        <f>if($B1243="","",if($L1243=Dashboard!$C$3,"n/a","Currency:"&amp;$L1243&amp;Dashboard!$C$3))</f>
        <v/>
      </c>
      <c r="AC1243" s="88" t="str">
        <f t="shared" si="13"/>
        <v/>
      </c>
      <c r="AD1243" s="89">
        <f t="shared" si="14"/>
        <v>0</v>
      </c>
      <c r="AE1243" s="90">
        <f t="shared" si="15"/>
        <v>0</v>
      </c>
    </row>
    <row r="1244">
      <c r="A1244" s="1"/>
      <c r="B1244" s="456"/>
      <c r="C1244" s="457"/>
      <c r="D1244" s="457"/>
      <c r="E1244" s="457"/>
      <c r="F1244" s="458"/>
      <c r="G1244" s="44">
        <f t="shared" si="1"/>
        <v>0</v>
      </c>
      <c r="H1244" s="459"/>
      <c r="I1244" s="460"/>
      <c r="J1244" s="95"/>
      <c r="K1244" s="1"/>
      <c r="L1244" s="50" t="str">
        <f t="array" ref="L1244">if($B1244="","",index(Setup!$C$52:$C$201,match($D1244,Setup!$B$52:$B$201,0),0))</f>
        <v/>
      </c>
      <c r="M1244" s="52" t="str">
        <f t="shared" si="2"/>
        <v/>
      </c>
      <c r="N1244" s="58">
        <f t="shared" si="3"/>
        <v>0</v>
      </c>
      <c r="O1244" s="64" t="str">
        <f t="shared" si="4"/>
        <v/>
      </c>
      <c r="P1244" s="64">
        <f t="shared" si="5"/>
        <v>0</v>
      </c>
      <c r="Q1244" s="64">
        <f t="shared" si="6"/>
        <v>0</v>
      </c>
      <c r="R1244" s="68">
        <f t="shared" si="7"/>
        <v>0</v>
      </c>
      <c r="S1244" s="68">
        <f t="shared" si="8"/>
        <v>0</v>
      </c>
      <c r="T1244" s="71" t="str">
        <f t="shared" si="9"/>
        <v/>
      </c>
      <c r="U1244" s="79" t="str">
        <f t="array" ref="U1244">IF($B1244="","",IF(INDEX('Your Portfolio Holdings'!$BW$7:$BW$156,match($D1244,'Your Portfolio Holdings'!$B$7:$B$156,0),0)&gt;0,PRODUCT(IF(($D$5:$D$2004=$D1244)*($C$5:$C$2004="Split")*($B$5:$B$2004&lt;=Dashboard!$C$2)*($B$5:$B$2004&gt;$B1244),$J$5:$J$2004,1)),1))</f>
        <v/>
      </c>
      <c r="V1244" s="79">
        <f t="shared" si="10"/>
        <v>0</v>
      </c>
      <c r="W1244" s="79" t="str">
        <f t="array" ref="W1244">IF($B1244="","",IF(INDEX('Your Portfolio Holdings'!$BW$7:$BW$156,match($D1244,'Your Portfolio Holdings'!$B$7:$B$156,0),0)&gt;0,PRODUCT(IF(($D$5:$D$2004=$D1244)*($C$5:$C$2004="Split")*($B$5:$B$2004&lt;=Dashboard!$C$54)*($B$5:$B$2004&gt;$B1244),$J$5:$J$2004,1)),1))</f>
        <v/>
      </c>
      <c r="X1244" s="79">
        <f t="shared" si="11"/>
        <v>0</v>
      </c>
      <c r="Y1244" s="79" t="str">
        <f t="array" ref="Y1244">IF($B1244="","",IF(INDEX('Your Portfolio Holdings'!$BW$7:$BW$156,match($D1244,'Your Portfolio Holdings'!$B$7:$B$156,0),0)&gt;0,PRODUCT(IF(($D$5:$D$2004=$D1244)*($C$5:$C$2004="Split")*($B$5:$B$2004&lt;=Dashboard!$C$55)*($B$5:$B$2004&gt;$B1244),$J$5:$J$2004,1)),1))</f>
        <v/>
      </c>
      <c r="Z1244" s="79">
        <f t="shared" si="12"/>
        <v>0</v>
      </c>
      <c r="AA1244" s="79" t="str">
        <f>IF($B1243="","",IF(AND($B1244&gt;Dashboard!$C$54,$B1244&lt;=Dashboard!$C$55,OR($C1244="Buy",$C1244="Sell",$C1244="Dividend",$C1244="Return of capital")),MAX(AA$5:AA1243)+1,0))</f>
        <v/>
      </c>
      <c r="AB1244" s="79" t="str">
        <f>if($B1244="","",if($L1244=Dashboard!$C$3,"n/a","Currency:"&amp;$L1244&amp;Dashboard!$C$3))</f>
        <v/>
      </c>
      <c r="AC1244" s="88" t="str">
        <f t="shared" si="13"/>
        <v/>
      </c>
      <c r="AD1244" s="89">
        <f t="shared" si="14"/>
        <v>0</v>
      </c>
      <c r="AE1244" s="90">
        <f t="shared" si="15"/>
        <v>0</v>
      </c>
    </row>
    <row r="1245">
      <c r="A1245" s="1"/>
      <c r="B1245" s="456"/>
      <c r="C1245" s="457"/>
      <c r="D1245" s="457"/>
      <c r="E1245" s="457"/>
      <c r="F1245" s="458"/>
      <c r="G1245" s="44">
        <f t="shared" si="1"/>
        <v>0</v>
      </c>
      <c r="H1245" s="459"/>
      <c r="I1245" s="460"/>
      <c r="J1245" s="95"/>
      <c r="K1245" s="1"/>
      <c r="L1245" s="50" t="str">
        <f t="array" ref="L1245">if($B1245="","",index(Setup!$C$52:$C$201,match($D1245,Setup!$B$52:$B$201,0),0))</f>
        <v/>
      </c>
      <c r="M1245" s="52" t="str">
        <f t="shared" si="2"/>
        <v/>
      </c>
      <c r="N1245" s="58">
        <f t="shared" si="3"/>
        <v>0</v>
      </c>
      <c r="O1245" s="64" t="str">
        <f t="shared" si="4"/>
        <v/>
      </c>
      <c r="P1245" s="64">
        <f t="shared" si="5"/>
        <v>0</v>
      </c>
      <c r="Q1245" s="64">
        <f t="shared" si="6"/>
        <v>0</v>
      </c>
      <c r="R1245" s="68">
        <f t="shared" si="7"/>
        <v>0</v>
      </c>
      <c r="S1245" s="68">
        <f t="shared" si="8"/>
        <v>0</v>
      </c>
      <c r="T1245" s="71" t="str">
        <f t="shared" si="9"/>
        <v/>
      </c>
      <c r="U1245" s="79" t="str">
        <f t="array" ref="U1245">IF($B1245="","",IF(INDEX('Your Portfolio Holdings'!$BW$7:$BW$156,match($D1245,'Your Portfolio Holdings'!$B$7:$B$156,0),0)&gt;0,PRODUCT(IF(($D$5:$D$2004=$D1245)*($C$5:$C$2004="Split")*($B$5:$B$2004&lt;=Dashboard!$C$2)*($B$5:$B$2004&gt;$B1245),$J$5:$J$2004,1)),1))</f>
        <v/>
      </c>
      <c r="V1245" s="79">
        <f t="shared" si="10"/>
        <v>0</v>
      </c>
      <c r="W1245" s="79" t="str">
        <f t="array" ref="W1245">IF($B1245="","",IF(INDEX('Your Portfolio Holdings'!$BW$7:$BW$156,match($D1245,'Your Portfolio Holdings'!$B$7:$B$156,0),0)&gt;0,PRODUCT(IF(($D$5:$D$2004=$D1245)*($C$5:$C$2004="Split")*($B$5:$B$2004&lt;=Dashboard!$C$54)*($B$5:$B$2004&gt;$B1245),$J$5:$J$2004,1)),1))</f>
        <v/>
      </c>
      <c r="X1245" s="79">
        <f t="shared" si="11"/>
        <v>0</v>
      </c>
      <c r="Y1245" s="79" t="str">
        <f t="array" ref="Y1245">IF($B1245="","",IF(INDEX('Your Portfolio Holdings'!$BW$7:$BW$156,match($D1245,'Your Portfolio Holdings'!$B$7:$B$156,0),0)&gt;0,PRODUCT(IF(($D$5:$D$2004=$D1245)*($C$5:$C$2004="Split")*($B$5:$B$2004&lt;=Dashboard!$C$55)*($B$5:$B$2004&gt;$B1245),$J$5:$J$2004,1)),1))</f>
        <v/>
      </c>
      <c r="Z1245" s="79">
        <f t="shared" si="12"/>
        <v>0</v>
      </c>
      <c r="AA1245" s="79" t="str">
        <f>IF($B1244="","",IF(AND($B1245&gt;Dashboard!$C$54,$B1245&lt;=Dashboard!$C$55,OR($C1245="Buy",$C1245="Sell",$C1245="Dividend",$C1245="Return of capital")),MAX(AA$5:AA1244)+1,0))</f>
        <v/>
      </c>
      <c r="AB1245" s="79" t="str">
        <f>if($B1245="","",if($L1245=Dashboard!$C$3,"n/a","Currency:"&amp;$L1245&amp;Dashboard!$C$3))</f>
        <v/>
      </c>
      <c r="AC1245" s="88" t="str">
        <f t="shared" si="13"/>
        <v/>
      </c>
      <c r="AD1245" s="89">
        <f t="shared" si="14"/>
        <v>0</v>
      </c>
      <c r="AE1245" s="90">
        <f t="shared" si="15"/>
        <v>0</v>
      </c>
    </row>
    <row r="1246">
      <c r="A1246" s="1"/>
      <c r="B1246" s="456"/>
      <c r="C1246" s="457"/>
      <c r="D1246" s="457"/>
      <c r="E1246" s="457"/>
      <c r="F1246" s="458"/>
      <c r="G1246" s="44">
        <f t="shared" si="1"/>
        <v>0</v>
      </c>
      <c r="H1246" s="459"/>
      <c r="I1246" s="460"/>
      <c r="J1246" s="95"/>
      <c r="K1246" s="1"/>
      <c r="L1246" s="50" t="str">
        <f t="array" ref="L1246">if($B1246="","",index(Setup!$C$52:$C$201,match($D1246,Setup!$B$52:$B$201,0),0))</f>
        <v/>
      </c>
      <c r="M1246" s="52" t="str">
        <f t="shared" si="2"/>
        <v/>
      </c>
      <c r="N1246" s="58">
        <f t="shared" si="3"/>
        <v>0</v>
      </c>
      <c r="O1246" s="64" t="str">
        <f t="shared" si="4"/>
        <v/>
      </c>
      <c r="P1246" s="64">
        <f t="shared" si="5"/>
        <v>0</v>
      </c>
      <c r="Q1246" s="64">
        <f t="shared" si="6"/>
        <v>0</v>
      </c>
      <c r="R1246" s="68">
        <f t="shared" si="7"/>
        <v>0</v>
      </c>
      <c r="S1246" s="68">
        <f t="shared" si="8"/>
        <v>0</v>
      </c>
      <c r="T1246" s="71" t="str">
        <f t="shared" si="9"/>
        <v/>
      </c>
      <c r="U1246" s="79" t="str">
        <f t="array" ref="U1246">IF($B1246="","",IF(INDEX('Your Portfolio Holdings'!$BW$7:$BW$156,match($D1246,'Your Portfolio Holdings'!$B$7:$B$156,0),0)&gt;0,PRODUCT(IF(($D$5:$D$2004=$D1246)*($C$5:$C$2004="Split")*($B$5:$B$2004&lt;=Dashboard!$C$2)*($B$5:$B$2004&gt;$B1246),$J$5:$J$2004,1)),1))</f>
        <v/>
      </c>
      <c r="V1246" s="79">
        <f t="shared" si="10"/>
        <v>0</v>
      </c>
      <c r="W1246" s="79" t="str">
        <f t="array" ref="W1246">IF($B1246="","",IF(INDEX('Your Portfolio Holdings'!$BW$7:$BW$156,match($D1246,'Your Portfolio Holdings'!$B$7:$B$156,0),0)&gt;0,PRODUCT(IF(($D$5:$D$2004=$D1246)*($C$5:$C$2004="Split")*($B$5:$B$2004&lt;=Dashboard!$C$54)*($B$5:$B$2004&gt;$B1246),$J$5:$J$2004,1)),1))</f>
        <v/>
      </c>
      <c r="X1246" s="79">
        <f t="shared" si="11"/>
        <v>0</v>
      </c>
      <c r="Y1246" s="79" t="str">
        <f t="array" ref="Y1246">IF($B1246="","",IF(INDEX('Your Portfolio Holdings'!$BW$7:$BW$156,match($D1246,'Your Portfolio Holdings'!$B$7:$B$156,0),0)&gt;0,PRODUCT(IF(($D$5:$D$2004=$D1246)*($C$5:$C$2004="Split")*($B$5:$B$2004&lt;=Dashboard!$C$55)*($B$5:$B$2004&gt;$B1246),$J$5:$J$2004,1)),1))</f>
        <v/>
      </c>
      <c r="Z1246" s="79">
        <f t="shared" si="12"/>
        <v>0</v>
      </c>
      <c r="AA1246" s="79" t="str">
        <f>IF($B1245="","",IF(AND($B1246&gt;Dashboard!$C$54,$B1246&lt;=Dashboard!$C$55,OR($C1246="Buy",$C1246="Sell",$C1246="Dividend",$C1246="Return of capital")),MAX(AA$5:AA1245)+1,0))</f>
        <v/>
      </c>
      <c r="AB1246" s="79" t="str">
        <f>if($B1246="","",if($L1246=Dashboard!$C$3,"n/a","Currency:"&amp;$L1246&amp;Dashboard!$C$3))</f>
        <v/>
      </c>
      <c r="AC1246" s="88" t="str">
        <f t="shared" si="13"/>
        <v/>
      </c>
      <c r="AD1246" s="89">
        <f t="shared" si="14"/>
        <v>0</v>
      </c>
      <c r="AE1246" s="90">
        <f t="shared" si="15"/>
        <v>0</v>
      </c>
    </row>
    <row r="1247">
      <c r="A1247" s="1"/>
      <c r="B1247" s="456"/>
      <c r="C1247" s="457"/>
      <c r="D1247" s="457"/>
      <c r="E1247" s="457"/>
      <c r="F1247" s="458"/>
      <c r="G1247" s="44">
        <f t="shared" si="1"/>
        <v>0</v>
      </c>
      <c r="H1247" s="459"/>
      <c r="I1247" s="460"/>
      <c r="J1247" s="95"/>
      <c r="K1247" s="1"/>
      <c r="L1247" s="50" t="str">
        <f t="array" ref="L1247">if($B1247="","",index(Setup!$C$52:$C$201,match($D1247,Setup!$B$52:$B$201,0),0))</f>
        <v/>
      </c>
      <c r="M1247" s="52" t="str">
        <f t="shared" si="2"/>
        <v/>
      </c>
      <c r="N1247" s="58">
        <f t="shared" si="3"/>
        <v>0</v>
      </c>
      <c r="O1247" s="64" t="str">
        <f t="shared" si="4"/>
        <v/>
      </c>
      <c r="P1247" s="64">
        <f t="shared" si="5"/>
        <v>0</v>
      </c>
      <c r="Q1247" s="64">
        <f t="shared" si="6"/>
        <v>0</v>
      </c>
      <c r="R1247" s="68">
        <f t="shared" si="7"/>
        <v>0</v>
      </c>
      <c r="S1247" s="68">
        <f t="shared" si="8"/>
        <v>0</v>
      </c>
      <c r="T1247" s="71" t="str">
        <f t="shared" si="9"/>
        <v/>
      </c>
      <c r="U1247" s="79" t="str">
        <f t="array" ref="U1247">IF($B1247="","",IF(INDEX('Your Portfolio Holdings'!$BW$7:$BW$156,match($D1247,'Your Portfolio Holdings'!$B$7:$B$156,0),0)&gt;0,PRODUCT(IF(($D$5:$D$2004=$D1247)*($C$5:$C$2004="Split")*($B$5:$B$2004&lt;=Dashboard!$C$2)*($B$5:$B$2004&gt;$B1247),$J$5:$J$2004,1)),1))</f>
        <v/>
      </c>
      <c r="V1247" s="79">
        <f t="shared" si="10"/>
        <v>0</v>
      </c>
      <c r="W1247" s="79" t="str">
        <f t="array" ref="W1247">IF($B1247="","",IF(INDEX('Your Portfolio Holdings'!$BW$7:$BW$156,match($D1247,'Your Portfolio Holdings'!$B$7:$B$156,0),0)&gt;0,PRODUCT(IF(($D$5:$D$2004=$D1247)*($C$5:$C$2004="Split")*($B$5:$B$2004&lt;=Dashboard!$C$54)*($B$5:$B$2004&gt;$B1247),$J$5:$J$2004,1)),1))</f>
        <v/>
      </c>
      <c r="X1247" s="79">
        <f t="shared" si="11"/>
        <v>0</v>
      </c>
      <c r="Y1247" s="79" t="str">
        <f t="array" ref="Y1247">IF($B1247="","",IF(INDEX('Your Portfolio Holdings'!$BW$7:$BW$156,match($D1247,'Your Portfolio Holdings'!$B$7:$B$156,0),0)&gt;0,PRODUCT(IF(($D$5:$D$2004=$D1247)*($C$5:$C$2004="Split")*($B$5:$B$2004&lt;=Dashboard!$C$55)*($B$5:$B$2004&gt;$B1247),$J$5:$J$2004,1)),1))</f>
        <v/>
      </c>
      <c r="Z1247" s="79">
        <f t="shared" si="12"/>
        <v>0</v>
      </c>
      <c r="AA1247" s="79" t="str">
        <f>IF($B1246="","",IF(AND($B1247&gt;Dashboard!$C$54,$B1247&lt;=Dashboard!$C$55,OR($C1247="Buy",$C1247="Sell",$C1247="Dividend",$C1247="Return of capital")),MAX(AA$5:AA1246)+1,0))</f>
        <v/>
      </c>
      <c r="AB1247" s="79" t="str">
        <f>if($B1247="","",if($L1247=Dashboard!$C$3,"n/a","Currency:"&amp;$L1247&amp;Dashboard!$C$3))</f>
        <v/>
      </c>
      <c r="AC1247" s="88" t="str">
        <f t="shared" si="13"/>
        <v/>
      </c>
      <c r="AD1247" s="89">
        <f t="shared" si="14"/>
        <v>0</v>
      </c>
      <c r="AE1247" s="90">
        <f t="shared" si="15"/>
        <v>0</v>
      </c>
    </row>
    <row r="1248">
      <c r="A1248" s="1"/>
      <c r="B1248" s="456"/>
      <c r="C1248" s="457"/>
      <c r="D1248" s="457"/>
      <c r="E1248" s="457"/>
      <c r="F1248" s="458"/>
      <c r="G1248" s="44">
        <f t="shared" si="1"/>
        <v>0</v>
      </c>
      <c r="H1248" s="459"/>
      <c r="I1248" s="460"/>
      <c r="J1248" s="95"/>
      <c r="K1248" s="1"/>
      <c r="L1248" s="50" t="str">
        <f t="array" ref="L1248">if($B1248="","",index(Setup!$C$52:$C$201,match($D1248,Setup!$B$52:$B$201,0),0))</f>
        <v/>
      </c>
      <c r="M1248" s="52" t="str">
        <f t="shared" si="2"/>
        <v/>
      </c>
      <c r="N1248" s="58">
        <f t="shared" si="3"/>
        <v>0</v>
      </c>
      <c r="O1248" s="64" t="str">
        <f t="shared" si="4"/>
        <v/>
      </c>
      <c r="P1248" s="64">
        <f t="shared" si="5"/>
        <v>0</v>
      </c>
      <c r="Q1248" s="64">
        <f t="shared" si="6"/>
        <v>0</v>
      </c>
      <c r="R1248" s="68">
        <f t="shared" si="7"/>
        <v>0</v>
      </c>
      <c r="S1248" s="68">
        <f t="shared" si="8"/>
        <v>0</v>
      </c>
      <c r="T1248" s="71" t="str">
        <f t="shared" si="9"/>
        <v/>
      </c>
      <c r="U1248" s="79" t="str">
        <f t="array" ref="U1248">IF($B1248="","",IF(INDEX('Your Portfolio Holdings'!$BW$7:$BW$156,match($D1248,'Your Portfolio Holdings'!$B$7:$B$156,0),0)&gt;0,PRODUCT(IF(($D$5:$D$2004=$D1248)*($C$5:$C$2004="Split")*($B$5:$B$2004&lt;=Dashboard!$C$2)*($B$5:$B$2004&gt;$B1248),$J$5:$J$2004,1)),1))</f>
        <v/>
      </c>
      <c r="V1248" s="79">
        <f t="shared" si="10"/>
        <v>0</v>
      </c>
      <c r="W1248" s="79" t="str">
        <f t="array" ref="W1248">IF($B1248="","",IF(INDEX('Your Portfolio Holdings'!$BW$7:$BW$156,match($D1248,'Your Portfolio Holdings'!$B$7:$B$156,0),0)&gt;0,PRODUCT(IF(($D$5:$D$2004=$D1248)*($C$5:$C$2004="Split")*($B$5:$B$2004&lt;=Dashboard!$C$54)*($B$5:$B$2004&gt;$B1248),$J$5:$J$2004,1)),1))</f>
        <v/>
      </c>
      <c r="X1248" s="79">
        <f t="shared" si="11"/>
        <v>0</v>
      </c>
      <c r="Y1248" s="79" t="str">
        <f t="array" ref="Y1248">IF($B1248="","",IF(INDEX('Your Portfolio Holdings'!$BW$7:$BW$156,match($D1248,'Your Portfolio Holdings'!$B$7:$B$156,0),0)&gt;0,PRODUCT(IF(($D$5:$D$2004=$D1248)*($C$5:$C$2004="Split")*($B$5:$B$2004&lt;=Dashboard!$C$55)*($B$5:$B$2004&gt;$B1248),$J$5:$J$2004,1)),1))</f>
        <v/>
      </c>
      <c r="Z1248" s="79">
        <f t="shared" si="12"/>
        <v>0</v>
      </c>
      <c r="AA1248" s="79" t="str">
        <f>IF($B1247="","",IF(AND($B1248&gt;Dashboard!$C$54,$B1248&lt;=Dashboard!$C$55,OR($C1248="Buy",$C1248="Sell",$C1248="Dividend",$C1248="Return of capital")),MAX(AA$5:AA1247)+1,0))</f>
        <v/>
      </c>
      <c r="AB1248" s="79" t="str">
        <f>if($B1248="","",if($L1248=Dashboard!$C$3,"n/a","Currency:"&amp;$L1248&amp;Dashboard!$C$3))</f>
        <v/>
      </c>
      <c r="AC1248" s="88" t="str">
        <f t="shared" si="13"/>
        <v/>
      </c>
      <c r="AD1248" s="89">
        <f t="shared" si="14"/>
        <v>0</v>
      </c>
      <c r="AE1248" s="90">
        <f t="shared" si="15"/>
        <v>0</v>
      </c>
    </row>
    <row r="1249">
      <c r="A1249" s="1"/>
      <c r="B1249" s="456"/>
      <c r="C1249" s="457"/>
      <c r="D1249" s="457"/>
      <c r="E1249" s="457"/>
      <c r="F1249" s="458"/>
      <c r="G1249" s="44">
        <f t="shared" si="1"/>
        <v>0</v>
      </c>
      <c r="H1249" s="459"/>
      <c r="I1249" s="460"/>
      <c r="J1249" s="95"/>
      <c r="K1249" s="1"/>
      <c r="L1249" s="50" t="str">
        <f t="array" ref="L1249">if($B1249="","",index(Setup!$C$52:$C$201,match($D1249,Setup!$B$52:$B$201,0),0))</f>
        <v/>
      </c>
      <c r="M1249" s="52" t="str">
        <f t="shared" si="2"/>
        <v/>
      </c>
      <c r="N1249" s="58">
        <f t="shared" si="3"/>
        <v>0</v>
      </c>
      <c r="O1249" s="64" t="str">
        <f t="shared" si="4"/>
        <v/>
      </c>
      <c r="P1249" s="64">
        <f t="shared" si="5"/>
        <v>0</v>
      </c>
      <c r="Q1249" s="64">
        <f t="shared" si="6"/>
        <v>0</v>
      </c>
      <c r="R1249" s="68">
        <f t="shared" si="7"/>
        <v>0</v>
      </c>
      <c r="S1249" s="68">
        <f t="shared" si="8"/>
        <v>0</v>
      </c>
      <c r="T1249" s="71" t="str">
        <f t="shared" si="9"/>
        <v/>
      </c>
      <c r="U1249" s="79" t="str">
        <f t="array" ref="U1249">IF($B1249="","",IF(INDEX('Your Portfolio Holdings'!$BW$7:$BW$156,match($D1249,'Your Portfolio Holdings'!$B$7:$B$156,0),0)&gt;0,PRODUCT(IF(($D$5:$D$2004=$D1249)*($C$5:$C$2004="Split")*($B$5:$B$2004&lt;=Dashboard!$C$2)*($B$5:$B$2004&gt;$B1249),$J$5:$J$2004,1)),1))</f>
        <v/>
      </c>
      <c r="V1249" s="79">
        <f t="shared" si="10"/>
        <v>0</v>
      </c>
      <c r="W1249" s="79" t="str">
        <f t="array" ref="W1249">IF($B1249="","",IF(INDEX('Your Portfolio Holdings'!$BW$7:$BW$156,match($D1249,'Your Portfolio Holdings'!$B$7:$B$156,0),0)&gt;0,PRODUCT(IF(($D$5:$D$2004=$D1249)*($C$5:$C$2004="Split")*($B$5:$B$2004&lt;=Dashboard!$C$54)*($B$5:$B$2004&gt;$B1249),$J$5:$J$2004,1)),1))</f>
        <v/>
      </c>
      <c r="X1249" s="79">
        <f t="shared" si="11"/>
        <v>0</v>
      </c>
      <c r="Y1249" s="79" t="str">
        <f t="array" ref="Y1249">IF($B1249="","",IF(INDEX('Your Portfolio Holdings'!$BW$7:$BW$156,match($D1249,'Your Portfolio Holdings'!$B$7:$B$156,0),0)&gt;0,PRODUCT(IF(($D$5:$D$2004=$D1249)*($C$5:$C$2004="Split")*($B$5:$B$2004&lt;=Dashboard!$C$55)*($B$5:$B$2004&gt;$B1249),$J$5:$J$2004,1)),1))</f>
        <v/>
      </c>
      <c r="Z1249" s="79">
        <f t="shared" si="12"/>
        <v>0</v>
      </c>
      <c r="AA1249" s="79" t="str">
        <f>IF($B1248="","",IF(AND($B1249&gt;Dashboard!$C$54,$B1249&lt;=Dashboard!$C$55,OR($C1249="Buy",$C1249="Sell",$C1249="Dividend",$C1249="Return of capital")),MAX(AA$5:AA1248)+1,0))</f>
        <v/>
      </c>
      <c r="AB1249" s="79" t="str">
        <f>if($B1249="","",if($L1249=Dashboard!$C$3,"n/a","Currency:"&amp;$L1249&amp;Dashboard!$C$3))</f>
        <v/>
      </c>
      <c r="AC1249" s="88" t="str">
        <f t="shared" si="13"/>
        <v/>
      </c>
      <c r="AD1249" s="89">
        <f t="shared" si="14"/>
        <v>0</v>
      </c>
      <c r="AE1249" s="90">
        <f t="shared" si="15"/>
        <v>0</v>
      </c>
    </row>
    <row r="1250">
      <c r="A1250" s="1"/>
      <c r="B1250" s="456"/>
      <c r="C1250" s="457"/>
      <c r="D1250" s="457"/>
      <c r="E1250" s="457"/>
      <c r="F1250" s="458"/>
      <c r="G1250" s="44">
        <f t="shared" si="1"/>
        <v>0</v>
      </c>
      <c r="H1250" s="459"/>
      <c r="I1250" s="460"/>
      <c r="J1250" s="95"/>
      <c r="K1250" s="1"/>
      <c r="L1250" s="50" t="str">
        <f t="array" ref="L1250">if($B1250="","",index(Setup!$C$52:$C$201,match($D1250,Setup!$B$52:$B$201,0),0))</f>
        <v/>
      </c>
      <c r="M1250" s="52" t="str">
        <f t="shared" si="2"/>
        <v/>
      </c>
      <c r="N1250" s="58">
        <f t="shared" si="3"/>
        <v>0</v>
      </c>
      <c r="O1250" s="64" t="str">
        <f t="shared" si="4"/>
        <v/>
      </c>
      <c r="P1250" s="64">
        <f t="shared" si="5"/>
        <v>0</v>
      </c>
      <c r="Q1250" s="64">
        <f t="shared" si="6"/>
        <v>0</v>
      </c>
      <c r="R1250" s="68">
        <f t="shared" si="7"/>
        <v>0</v>
      </c>
      <c r="S1250" s="68">
        <f t="shared" si="8"/>
        <v>0</v>
      </c>
      <c r="T1250" s="71" t="str">
        <f t="shared" si="9"/>
        <v/>
      </c>
      <c r="U1250" s="79" t="str">
        <f t="array" ref="U1250">IF($B1250="","",IF(INDEX('Your Portfolio Holdings'!$BW$7:$BW$156,match($D1250,'Your Portfolio Holdings'!$B$7:$B$156,0),0)&gt;0,PRODUCT(IF(($D$5:$D$2004=$D1250)*($C$5:$C$2004="Split")*($B$5:$B$2004&lt;=Dashboard!$C$2)*($B$5:$B$2004&gt;$B1250),$J$5:$J$2004,1)),1))</f>
        <v/>
      </c>
      <c r="V1250" s="79">
        <f t="shared" si="10"/>
        <v>0</v>
      </c>
      <c r="W1250" s="79" t="str">
        <f t="array" ref="W1250">IF($B1250="","",IF(INDEX('Your Portfolio Holdings'!$BW$7:$BW$156,match($D1250,'Your Portfolio Holdings'!$B$7:$B$156,0),0)&gt;0,PRODUCT(IF(($D$5:$D$2004=$D1250)*($C$5:$C$2004="Split")*($B$5:$B$2004&lt;=Dashboard!$C$54)*($B$5:$B$2004&gt;$B1250),$J$5:$J$2004,1)),1))</f>
        <v/>
      </c>
      <c r="X1250" s="79">
        <f t="shared" si="11"/>
        <v>0</v>
      </c>
      <c r="Y1250" s="79" t="str">
        <f t="array" ref="Y1250">IF($B1250="","",IF(INDEX('Your Portfolio Holdings'!$BW$7:$BW$156,match($D1250,'Your Portfolio Holdings'!$B$7:$B$156,0),0)&gt;0,PRODUCT(IF(($D$5:$D$2004=$D1250)*($C$5:$C$2004="Split")*($B$5:$B$2004&lt;=Dashboard!$C$55)*($B$5:$B$2004&gt;$B1250),$J$5:$J$2004,1)),1))</f>
        <v/>
      </c>
      <c r="Z1250" s="79">
        <f t="shared" si="12"/>
        <v>0</v>
      </c>
      <c r="AA1250" s="79" t="str">
        <f>IF($B1249="","",IF(AND($B1250&gt;Dashboard!$C$54,$B1250&lt;=Dashboard!$C$55,OR($C1250="Buy",$C1250="Sell",$C1250="Dividend",$C1250="Return of capital")),MAX(AA$5:AA1249)+1,0))</f>
        <v/>
      </c>
      <c r="AB1250" s="79" t="str">
        <f>if($B1250="","",if($L1250=Dashboard!$C$3,"n/a","Currency:"&amp;$L1250&amp;Dashboard!$C$3))</f>
        <v/>
      </c>
      <c r="AC1250" s="88" t="str">
        <f t="shared" si="13"/>
        <v/>
      </c>
      <c r="AD1250" s="89">
        <f t="shared" si="14"/>
        <v>0</v>
      </c>
      <c r="AE1250" s="90">
        <f t="shared" si="15"/>
        <v>0</v>
      </c>
    </row>
    <row r="1251">
      <c r="A1251" s="1"/>
      <c r="B1251" s="456"/>
      <c r="C1251" s="457"/>
      <c r="D1251" s="457"/>
      <c r="E1251" s="457"/>
      <c r="F1251" s="458"/>
      <c r="G1251" s="44">
        <f t="shared" si="1"/>
        <v>0</v>
      </c>
      <c r="H1251" s="459"/>
      <c r="I1251" s="460"/>
      <c r="J1251" s="95"/>
      <c r="K1251" s="1"/>
      <c r="L1251" s="50" t="str">
        <f t="array" ref="L1251">if($B1251="","",index(Setup!$C$52:$C$201,match($D1251,Setup!$B$52:$B$201,0),0))</f>
        <v/>
      </c>
      <c r="M1251" s="52" t="str">
        <f t="shared" si="2"/>
        <v/>
      </c>
      <c r="N1251" s="58">
        <f t="shared" si="3"/>
        <v>0</v>
      </c>
      <c r="O1251" s="64" t="str">
        <f t="shared" si="4"/>
        <v/>
      </c>
      <c r="P1251" s="64">
        <f t="shared" si="5"/>
        <v>0</v>
      </c>
      <c r="Q1251" s="64">
        <f t="shared" si="6"/>
        <v>0</v>
      </c>
      <c r="R1251" s="68">
        <f t="shared" si="7"/>
        <v>0</v>
      </c>
      <c r="S1251" s="68">
        <f t="shared" si="8"/>
        <v>0</v>
      </c>
      <c r="T1251" s="71" t="str">
        <f t="shared" si="9"/>
        <v/>
      </c>
      <c r="U1251" s="79" t="str">
        <f t="array" ref="U1251">IF($B1251="","",IF(INDEX('Your Portfolio Holdings'!$BW$7:$BW$156,match($D1251,'Your Portfolio Holdings'!$B$7:$B$156,0),0)&gt;0,PRODUCT(IF(($D$5:$D$2004=$D1251)*($C$5:$C$2004="Split")*($B$5:$B$2004&lt;=Dashboard!$C$2)*($B$5:$B$2004&gt;$B1251),$J$5:$J$2004,1)),1))</f>
        <v/>
      </c>
      <c r="V1251" s="79">
        <f t="shared" si="10"/>
        <v>0</v>
      </c>
      <c r="W1251" s="79" t="str">
        <f t="array" ref="W1251">IF($B1251="","",IF(INDEX('Your Portfolio Holdings'!$BW$7:$BW$156,match($D1251,'Your Portfolio Holdings'!$B$7:$B$156,0),0)&gt;0,PRODUCT(IF(($D$5:$D$2004=$D1251)*($C$5:$C$2004="Split")*($B$5:$B$2004&lt;=Dashboard!$C$54)*($B$5:$B$2004&gt;$B1251),$J$5:$J$2004,1)),1))</f>
        <v/>
      </c>
      <c r="X1251" s="79">
        <f t="shared" si="11"/>
        <v>0</v>
      </c>
      <c r="Y1251" s="79" t="str">
        <f t="array" ref="Y1251">IF($B1251="","",IF(INDEX('Your Portfolio Holdings'!$BW$7:$BW$156,match($D1251,'Your Portfolio Holdings'!$B$7:$B$156,0),0)&gt;0,PRODUCT(IF(($D$5:$D$2004=$D1251)*($C$5:$C$2004="Split")*($B$5:$B$2004&lt;=Dashboard!$C$55)*($B$5:$B$2004&gt;$B1251),$J$5:$J$2004,1)),1))</f>
        <v/>
      </c>
      <c r="Z1251" s="79">
        <f t="shared" si="12"/>
        <v>0</v>
      </c>
      <c r="AA1251" s="79" t="str">
        <f>IF($B1250="","",IF(AND($B1251&gt;Dashboard!$C$54,$B1251&lt;=Dashboard!$C$55,OR($C1251="Buy",$C1251="Sell",$C1251="Dividend",$C1251="Return of capital")),MAX(AA$5:AA1250)+1,0))</f>
        <v/>
      </c>
      <c r="AB1251" s="79" t="str">
        <f>if($B1251="","",if($L1251=Dashboard!$C$3,"n/a","Currency:"&amp;$L1251&amp;Dashboard!$C$3))</f>
        <v/>
      </c>
      <c r="AC1251" s="88" t="str">
        <f t="shared" si="13"/>
        <v/>
      </c>
      <c r="AD1251" s="89">
        <f t="shared" si="14"/>
        <v>0</v>
      </c>
      <c r="AE1251" s="90">
        <f t="shared" si="15"/>
        <v>0</v>
      </c>
    </row>
    <row r="1252">
      <c r="A1252" s="1"/>
      <c r="B1252" s="456"/>
      <c r="C1252" s="457"/>
      <c r="D1252" s="457"/>
      <c r="E1252" s="457"/>
      <c r="F1252" s="458"/>
      <c r="G1252" s="44">
        <f t="shared" si="1"/>
        <v>0</v>
      </c>
      <c r="H1252" s="459"/>
      <c r="I1252" s="460"/>
      <c r="J1252" s="95"/>
      <c r="K1252" s="1"/>
      <c r="L1252" s="50" t="str">
        <f t="array" ref="L1252">if($B1252="","",index(Setup!$C$52:$C$201,match($D1252,Setup!$B$52:$B$201,0),0))</f>
        <v/>
      </c>
      <c r="M1252" s="52" t="str">
        <f t="shared" si="2"/>
        <v/>
      </c>
      <c r="N1252" s="58">
        <f t="shared" si="3"/>
        <v>0</v>
      </c>
      <c r="O1252" s="64" t="str">
        <f t="shared" si="4"/>
        <v/>
      </c>
      <c r="P1252" s="64">
        <f t="shared" si="5"/>
        <v>0</v>
      </c>
      <c r="Q1252" s="64">
        <f t="shared" si="6"/>
        <v>0</v>
      </c>
      <c r="R1252" s="68">
        <f t="shared" si="7"/>
        <v>0</v>
      </c>
      <c r="S1252" s="68">
        <f t="shared" si="8"/>
        <v>0</v>
      </c>
      <c r="T1252" s="71" t="str">
        <f t="shared" si="9"/>
        <v/>
      </c>
      <c r="U1252" s="79" t="str">
        <f t="array" ref="U1252">IF($B1252="","",IF(INDEX('Your Portfolio Holdings'!$BW$7:$BW$156,match($D1252,'Your Portfolio Holdings'!$B$7:$B$156,0),0)&gt;0,PRODUCT(IF(($D$5:$D$2004=$D1252)*($C$5:$C$2004="Split")*($B$5:$B$2004&lt;=Dashboard!$C$2)*($B$5:$B$2004&gt;$B1252),$J$5:$J$2004,1)),1))</f>
        <v/>
      </c>
      <c r="V1252" s="79">
        <f t="shared" si="10"/>
        <v>0</v>
      </c>
      <c r="W1252" s="79" t="str">
        <f t="array" ref="W1252">IF($B1252="","",IF(INDEX('Your Portfolio Holdings'!$BW$7:$BW$156,match($D1252,'Your Portfolio Holdings'!$B$7:$B$156,0),0)&gt;0,PRODUCT(IF(($D$5:$D$2004=$D1252)*($C$5:$C$2004="Split")*($B$5:$B$2004&lt;=Dashboard!$C$54)*($B$5:$B$2004&gt;$B1252),$J$5:$J$2004,1)),1))</f>
        <v/>
      </c>
      <c r="X1252" s="79">
        <f t="shared" si="11"/>
        <v>0</v>
      </c>
      <c r="Y1252" s="79" t="str">
        <f t="array" ref="Y1252">IF($B1252="","",IF(INDEX('Your Portfolio Holdings'!$BW$7:$BW$156,match($D1252,'Your Portfolio Holdings'!$B$7:$B$156,0),0)&gt;0,PRODUCT(IF(($D$5:$D$2004=$D1252)*($C$5:$C$2004="Split")*($B$5:$B$2004&lt;=Dashboard!$C$55)*($B$5:$B$2004&gt;$B1252),$J$5:$J$2004,1)),1))</f>
        <v/>
      </c>
      <c r="Z1252" s="79">
        <f t="shared" si="12"/>
        <v>0</v>
      </c>
      <c r="AA1252" s="79" t="str">
        <f>IF($B1251="","",IF(AND($B1252&gt;Dashboard!$C$54,$B1252&lt;=Dashboard!$C$55,OR($C1252="Buy",$C1252="Sell",$C1252="Dividend",$C1252="Return of capital")),MAX(AA$5:AA1251)+1,0))</f>
        <v/>
      </c>
      <c r="AB1252" s="79" t="str">
        <f>if($B1252="","",if($L1252=Dashboard!$C$3,"n/a","Currency:"&amp;$L1252&amp;Dashboard!$C$3))</f>
        <v/>
      </c>
      <c r="AC1252" s="88" t="str">
        <f t="shared" si="13"/>
        <v/>
      </c>
      <c r="AD1252" s="89">
        <f t="shared" si="14"/>
        <v>0</v>
      </c>
      <c r="AE1252" s="90">
        <f t="shared" si="15"/>
        <v>0</v>
      </c>
    </row>
    <row r="1253">
      <c r="A1253" s="1"/>
      <c r="B1253" s="456"/>
      <c r="C1253" s="457"/>
      <c r="D1253" s="457"/>
      <c r="E1253" s="457"/>
      <c r="F1253" s="458"/>
      <c r="G1253" s="44">
        <f t="shared" si="1"/>
        <v>0</v>
      </c>
      <c r="H1253" s="459"/>
      <c r="I1253" s="460"/>
      <c r="J1253" s="95"/>
      <c r="K1253" s="1"/>
      <c r="L1253" s="50" t="str">
        <f t="array" ref="L1253">if($B1253="","",index(Setup!$C$52:$C$201,match($D1253,Setup!$B$52:$B$201,0),0))</f>
        <v/>
      </c>
      <c r="M1253" s="52" t="str">
        <f t="shared" si="2"/>
        <v/>
      </c>
      <c r="N1253" s="58">
        <f t="shared" si="3"/>
        <v>0</v>
      </c>
      <c r="O1253" s="64" t="str">
        <f t="shared" si="4"/>
        <v/>
      </c>
      <c r="P1253" s="64">
        <f t="shared" si="5"/>
        <v>0</v>
      </c>
      <c r="Q1253" s="64">
        <f t="shared" si="6"/>
        <v>0</v>
      </c>
      <c r="R1253" s="68">
        <f t="shared" si="7"/>
        <v>0</v>
      </c>
      <c r="S1253" s="68">
        <f t="shared" si="8"/>
        <v>0</v>
      </c>
      <c r="T1253" s="71" t="str">
        <f t="shared" si="9"/>
        <v/>
      </c>
      <c r="U1253" s="79" t="str">
        <f t="array" ref="U1253">IF($B1253="","",IF(INDEX('Your Portfolio Holdings'!$BW$7:$BW$156,match($D1253,'Your Portfolio Holdings'!$B$7:$B$156,0),0)&gt;0,PRODUCT(IF(($D$5:$D$2004=$D1253)*($C$5:$C$2004="Split")*($B$5:$B$2004&lt;=Dashboard!$C$2)*($B$5:$B$2004&gt;$B1253),$J$5:$J$2004,1)),1))</f>
        <v/>
      </c>
      <c r="V1253" s="79">
        <f t="shared" si="10"/>
        <v>0</v>
      </c>
      <c r="W1253" s="79" t="str">
        <f t="array" ref="W1253">IF($B1253="","",IF(INDEX('Your Portfolio Holdings'!$BW$7:$BW$156,match($D1253,'Your Portfolio Holdings'!$B$7:$B$156,0),0)&gt;0,PRODUCT(IF(($D$5:$D$2004=$D1253)*($C$5:$C$2004="Split")*($B$5:$B$2004&lt;=Dashboard!$C$54)*($B$5:$B$2004&gt;$B1253),$J$5:$J$2004,1)),1))</f>
        <v/>
      </c>
      <c r="X1253" s="79">
        <f t="shared" si="11"/>
        <v>0</v>
      </c>
      <c r="Y1253" s="79" t="str">
        <f t="array" ref="Y1253">IF($B1253="","",IF(INDEX('Your Portfolio Holdings'!$BW$7:$BW$156,match($D1253,'Your Portfolio Holdings'!$B$7:$B$156,0),0)&gt;0,PRODUCT(IF(($D$5:$D$2004=$D1253)*($C$5:$C$2004="Split")*($B$5:$B$2004&lt;=Dashboard!$C$55)*($B$5:$B$2004&gt;$B1253),$J$5:$J$2004,1)),1))</f>
        <v/>
      </c>
      <c r="Z1253" s="79">
        <f t="shared" si="12"/>
        <v>0</v>
      </c>
      <c r="AA1253" s="79" t="str">
        <f>IF($B1252="","",IF(AND($B1253&gt;Dashboard!$C$54,$B1253&lt;=Dashboard!$C$55,OR($C1253="Buy",$C1253="Sell",$C1253="Dividend",$C1253="Return of capital")),MAX(AA$5:AA1252)+1,0))</f>
        <v/>
      </c>
      <c r="AB1253" s="79" t="str">
        <f>if($B1253="","",if($L1253=Dashboard!$C$3,"n/a","Currency:"&amp;$L1253&amp;Dashboard!$C$3))</f>
        <v/>
      </c>
      <c r="AC1253" s="88" t="str">
        <f t="shared" si="13"/>
        <v/>
      </c>
      <c r="AD1253" s="89">
        <f t="shared" si="14"/>
        <v>0</v>
      </c>
      <c r="AE1253" s="90">
        <f t="shared" si="15"/>
        <v>0</v>
      </c>
    </row>
    <row r="1254">
      <c r="A1254" s="1"/>
      <c r="B1254" s="456"/>
      <c r="C1254" s="457"/>
      <c r="D1254" s="457"/>
      <c r="E1254" s="457"/>
      <c r="F1254" s="458"/>
      <c r="G1254" s="44">
        <f t="shared" si="1"/>
        <v>0</v>
      </c>
      <c r="H1254" s="459"/>
      <c r="I1254" s="460"/>
      <c r="J1254" s="95"/>
      <c r="K1254" s="1"/>
      <c r="L1254" s="50" t="str">
        <f t="array" ref="L1254">if($B1254="","",index(Setup!$C$52:$C$201,match($D1254,Setup!$B$52:$B$201,0),0))</f>
        <v/>
      </c>
      <c r="M1254" s="52" t="str">
        <f t="shared" si="2"/>
        <v/>
      </c>
      <c r="N1254" s="58">
        <f t="shared" si="3"/>
        <v>0</v>
      </c>
      <c r="O1254" s="64" t="str">
        <f t="shared" si="4"/>
        <v/>
      </c>
      <c r="P1254" s="64">
        <f t="shared" si="5"/>
        <v>0</v>
      </c>
      <c r="Q1254" s="64">
        <f t="shared" si="6"/>
        <v>0</v>
      </c>
      <c r="R1254" s="68">
        <f t="shared" si="7"/>
        <v>0</v>
      </c>
      <c r="S1254" s="68">
        <f t="shared" si="8"/>
        <v>0</v>
      </c>
      <c r="T1254" s="71" t="str">
        <f t="shared" si="9"/>
        <v/>
      </c>
      <c r="U1254" s="79" t="str">
        <f t="array" ref="U1254">IF($B1254="","",IF(INDEX('Your Portfolio Holdings'!$BW$7:$BW$156,match($D1254,'Your Portfolio Holdings'!$B$7:$B$156,0),0)&gt;0,PRODUCT(IF(($D$5:$D$2004=$D1254)*($C$5:$C$2004="Split")*($B$5:$B$2004&lt;=Dashboard!$C$2)*($B$5:$B$2004&gt;$B1254),$J$5:$J$2004,1)),1))</f>
        <v/>
      </c>
      <c r="V1254" s="79">
        <f t="shared" si="10"/>
        <v>0</v>
      </c>
      <c r="W1254" s="79" t="str">
        <f t="array" ref="W1254">IF($B1254="","",IF(INDEX('Your Portfolio Holdings'!$BW$7:$BW$156,match($D1254,'Your Portfolio Holdings'!$B$7:$B$156,0),0)&gt;0,PRODUCT(IF(($D$5:$D$2004=$D1254)*($C$5:$C$2004="Split")*($B$5:$B$2004&lt;=Dashboard!$C$54)*($B$5:$B$2004&gt;$B1254),$J$5:$J$2004,1)),1))</f>
        <v/>
      </c>
      <c r="X1254" s="79">
        <f t="shared" si="11"/>
        <v>0</v>
      </c>
      <c r="Y1254" s="79" t="str">
        <f t="array" ref="Y1254">IF($B1254="","",IF(INDEX('Your Portfolio Holdings'!$BW$7:$BW$156,match($D1254,'Your Portfolio Holdings'!$B$7:$B$156,0),0)&gt;0,PRODUCT(IF(($D$5:$D$2004=$D1254)*($C$5:$C$2004="Split")*($B$5:$B$2004&lt;=Dashboard!$C$55)*($B$5:$B$2004&gt;$B1254),$J$5:$J$2004,1)),1))</f>
        <v/>
      </c>
      <c r="Z1254" s="79">
        <f t="shared" si="12"/>
        <v>0</v>
      </c>
      <c r="AA1254" s="79" t="str">
        <f>IF($B1253="","",IF(AND($B1254&gt;Dashboard!$C$54,$B1254&lt;=Dashboard!$C$55,OR($C1254="Buy",$C1254="Sell",$C1254="Dividend",$C1254="Return of capital")),MAX(AA$5:AA1253)+1,0))</f>
        <v/>
      </c>
      <c r="AB1254" s="79" t="str">
        <f>if($B1254="","",if($L1254=Dashboard!$C$3,"n/a","Currency:"&amp;$L1254&amp;Dashboard!$C$3))</f>
        <v/>
      </c>
      <c r="AC1254" s="88" t="str">
        <f t="shared" si="13"/>
        <v/>
      </c>
      <c r="AD1254" s="89">
        <f t="shared" si="14"/>
        <v>0</v>
      </c>
      <c r="AE1254" s="90">
        <f t="shared" si="15"/>
        <v>0</v>
      </c>
    </row>
    <row r="1255">
      <c r="A1255" s="1"/>
      <c r="B1255" s="456"/>
      <c r="C1255" s="457"/>
      <c r="D1255" s="457"/>
      <c r="E1255" s="457"/>
      <c r="F1255" s="458"/>
      <c r="G1255" s="44">
        <f t="shared" si="1"/>
        <v>0</v>
      </c>
      <c r="H1255" s="459"/>
      <c r="I1255" s="460"/>
      <c r="J1255" s="95"/>
      <c r="K1255" s="1"/>
      <c r="L1255" s="50" t="str">
        <f t="array" ref="L1255">if($B1255="","",index(Setup!$C$52:$C$201,match($D1255,Setup!$B$52:$B$201,0),0))</f>
        <v/>
      </c>
      <c r="M1255" s="52" t="str">
        <f t="shared" si="2"/>
        <v/>
      </c>
      <c r="N1255" s="58">
        <f t="shared" si="3"/>
        <v>0</v>
      </c>
      <c r="O1255" s="64" t="str">
        <f t="shared" si="4"/>
        <v/>
      </c>
      <c r="P1255" s="64">
        <f t="shared" si="5"/>
        <v>0</v>
      </c>
      <c r="Q1255" s="64">
        <f t="shared" si="6"/>
        <v>0</v>
      </c>
      <c r="R1255" s="68">
        <f t="shared" si="7"/>
        <v>0</v>
      </c>
      <c r="S1255" s="68">
        <f t="shared" si="8"/>
        <v>0</v>
      </c>
      <c r="T1255" s="71" t="str">
        <f t="shared" si="9"/>
        <v/>
      </c>
      <c r="U1255" s="79" t="str">
        <f t="array" ref="U1255">IF($B1255="","",IF(INDEX('Your Portfolio Holdings'!$BW$7:$BW$156,match($D1255,'Your Portfolio Holdings'!$B$7:$B$156,0),0)&gt;0,PRODUCT(IF(($D$5:$D$2004=$D1255)*($C$5:$C$2004="Split")*($B$5:$B$2004&lt;=Dashboard!$C$2)*($B$5:$B$2004&gt;$B1255),$J$5:$J$2004,1)),1))</f>
        <v/>
      </c>
      <c r="V1255" s="79">
        <f t="shared" si="10"/>
        <v>0</v>
      </c>
      <c r="W1255" s="79" t="str">
        <f t="array" ref="W1255">IF($B1255="","",IF(INDEX('Your Portfolio Holdings'!$BW$7:$BW$156,match($D1255,'Your Portfolio Holdings'!$B$7:$B$156,0),0)&gt;0,PRODUCT(IF(($D$5:$D$2004=$D1255)*($C$5:$C$2004="Split")*($B$5:$B$2004&lt;=Dashboard!$C$54)*($B$5:$B$2004&gt;$B1255),$J$5:$J$2004,1)),1))</f>
        <v/>
      </c>
      <c r="X1255" s="79">
        <f t="shared" si="11"/>
        <v>0</v>
      </c>
      <c r="Y1255" s="79" t="str">
        <f t="array" ref="Y1255">IF($B1255="","",IF(INDEX('Your Portfolio Holdings'!$BW$7:$BW$156,match($D1255,'Your Portfolio Holdings'!$B$7:$B$156,0),0)&gt;0,PRODUCT(IF(($D$5:$D$2004=$D1255)*($C$5:$C$2004="Split")*($B$5:$B$2004&lt;=Dashboard!$C$55)*($B$5:$B$2004&gt;$B1255),$J$5:$J$2004,1)),1))</f>
        <v/>
      </c>
      <c r="Z1255" s="79">
        <f t="shared" si="12"/>
        <v>0</v>
      </c>
      <c r="AA1255" s="79" t="str">
        <f>IF($B1254="","",IF(AND($B1255&gt;Dashboard!$C$54,$B1255&lt;=Dashboard!$C$55,OR($C1255="Buy",$C1255="Sell",$C1255="Dividend",$C1255="Return of capital")),MAX(AA$5:AA1254)+1,0))</f>
        <v/>
      </c>
      <c r="AB1255" s="79" t="str">
        <f>if($B1255="","",if($L1255=Dashboard!$C$3,"n/a","Currency:"&amp;$L1255&amp;Dashboard!$C$3))</f>
        <v/>
      </c>
      <c r="AC1255" s="88" t="str">
        <f t="shared" si="13"/>
        <v/>
      </c>
      <c r="AD1255" s="89">
        <f t="shared" si="14"/>
        <v>0</v>
      </c>
      <c r="AE1255" s="90">
        <f t="shared" si="15"/>
        <v>0</v>
      </c>
    </row>
    <row r="1256">
      <c r="A1256" s="1"/>
      <c r="B1256" s="456"/>
      <c r="C1256" s="457"/>
      <c r="D1256" s="457"/>
      <c r="E1256" s="457"/>
      <c r="F1256" s="458"/>
      <c r="G1256" s="44">
        <f t="shared" si="1"/>
        <v>0</v>
      </c>
      <c r="H1256" s="459"/>
      <c r="I1256" s="460"/>
      <c r="J1256" s="95"/>
      <c r="K1256" s="1"/>
      <c r="L1256" s="50" t="str">
        <f t="array" ref="L1256">if($B1256="","",index(Setup!$C$52:$C$201,match($D1256,Setup!$B$52:$B$201,0),0))</f>
        <v/>
      </c>
      <c r="M1256" s="52" t="str">
        <f t="shared" si="2"/>
        <v/>
      </c>
      <c r="N1256" s="58">
        <f t="shared" si="3"/>
        <v>0</v>
      </c>
      <c r="O1256" s="64" t="str">
        <f t="shared" si="4"/>
        <v/>
      </c>
      <c r="P1256" s="64">
        <f t="shared" si="5"/>
        <v>0</v>
      </c>
      <c r="Q1256" s="64">
        <f t="shared" si="6"/>
        <v>0</v>
      </c>
      <c r="R1256" s="68">
        <f t="shared" si="7"/>
        <v>0</v>
      </c>
      <c r="S1256" s="68">
        <f t="shared" si="8"/>
        <v>0</v>
      </c>
      <c r="T1256" s="71" t="str">
        <f t="shared" si="9"/>
        <v/>
      </c>
      <c r="U1256" s="79" t="str">
        <f t="array" ref="U1256">IF($B1256="","",IF(INDEX('Your Portfolio Holdings'!$BW$7:$BW$156,match($D1256,'Your Portfolio Holdings'!$B$7:$B$156,0),0)&gt;0,PRODUCT(IF(($D$5:$D$2004=$D1256)*($C$5:$C$2004="Split")*($B$5:$B$2004&lt;=Dashboard!$C$2)*($B$5:$B$2004&gt;$B1256),$J$5:$J$2004,1)),1))</f>
        <v/>
      </c>
      <c r="V1256" s="79">
        <f t="shared" si="10"/>
        <v>0</v>
      </c>
      <c r="W1256" s="79" t="str">
        <f t="array" ref="W1256">IF($B1256="","",IF(INDEX('Your Portfolio Holdings'!$BW$7:$BW$156,match($D1256,'Your Portfolio Holdings'!$B$7:$B$156,0),0)&gt;0,PRODUCT(IF(($D$5:$D$2004=$D1256)*($C$5:$C$2004="Split")*($B$5:$B$2004&lt;=Dashboard!$C$54)*($B$5:$B$2004&gt;$B1256),$J$5:$J$2004,1)),1))</f>
        <v/>
      </c>
      <c r="X1256" s="79">
        <f t="shared" si="11"/>
        <v>0</v>
      </c>
      <c r="Y1256" s="79" t="str">
        <f t="array" ref="Y1256">IF($B1256="","",IF(INDEX('Your Portfolio Holdings'!$BW$7:$BW$156,match($D1256,'Your Portfolio Holdings'!$B$7:$B$156,0),0)&gt;0,PRODUCT(IF(($D$5:$D$2004=$D1256)*($C$5:$C$2004="Split")*($B$5:$B$2004&lt;=Dashboard!$C$55)*($B$5:$B$2004&gt;$B1256),$J$5:$J$2004,1)),1))</f>
        <v/>
      </c>
      <c r="Z1256" s="79">
        <f t="shared" si="12"/>
        <v>0</v>
      </c>
      <c r="AA1256" s="79" t="str">
        <f>IF($B1255="","",IF(AND($B1256&gt;Dashboard!$C$54,$B1256&lt;=Dashboard!$C$55,OR($C1256="Buy",$C1256="Sell",$C1256="Dividend",$C1256="Return of capital")),MAX(AA$5:AA1255)+1,0))</f>
        <v/>
      </c>
      <c r="AB1256" s="79" t="str">
        <f>if($B1256="","",if($L1256=Dashboard!$C$3,"n/a","Currency:"&amp;$L1256&amp;Dashboard!$C$3))</f>
        <v/>
      </c>
      <c r="AC1256" s="88" t="str">
        <f t="shared" si="13"/>
        <v/>
      </c>
      <c r="AD1256" s="89">
        <f t="shared" si="14"/>
        <v>0</v>
      </c>
      <c r="AE1256" s="90">
        <f t="shared" si="15"/>
        <v>0</v>
      </c>
    </row>
    <row r="1257">
      <c r="A1257" s="1"/>
      <c r="B1257" s="456"/>
      <c r="C1257" s="457"/>
      <c r="D1257" s="457"/>
      <c r="E1257" s="457"/>
      <c r="F1257" s="458"/>
      <c r="G1257" s="44">
        <f t="shared" si="1"/>
        <v>0</v>
      </c>
      <c r="H1257" s="459"/>
      <c r="I1257" s="460"/>
      <c r="J1257" s="95"/>
      <c r="K1257" s="1"/>
      <c r="L1257" s="50" t="str">
        <f t="array" ref="L1257">if($B1257="","",index(Setup!$C$52:$C$201,match($D1257,Setup!$B$52:$B$201,0),0))</f>
        <v/>
      </c>
      <c r="M1257" s="52" t="str">
        <f t="shared" si="2"/>
        <v/>
      </c>
      <c r="N1257" s="58">
        <f t="shared" si="3"/>
        <v>0</v>
      </c>
      <c r="O1257" s="64" t="str">
        <f t="shared" si="4"/>
        <v/>
      </c>
      <c r="P1257" s="64">
        <f t="shared" si="5"/>
        <v>0</v>
      </c>
      <c r="Q1257" s="64">
        <f t="shared" si="6"/>
        <v>0</v>
      </c>
      <c r="R1257" s="68">
        <f t="shared" si="7"/>
        <v>0</v>
      </c>
      <c r="S1257" s="68">
        <f t="shared" si="8"/>
        <v>0</v>
      </c>
      <c r="T1257" s="71" t="str">
        <f t="shared" si="9"/>
        <v/>
      </c>
      <c r="U1257" s="79" t="str">
        <f t="array" ref="U1257">IF($B1257="","",IF(INDEX('Your Portfolio Holdings'!$BW$7:$BW$156,match($D1257,'Your Portfolio Holdings'!$B$7:$B$156,0),0)&gt;0,PRODUCT(IF(($D$5:$D$2004=$D1257)*($C$5:$C$2004="Split")*($B$5:$B$2004&lt;=Dashboard!$C$2)*($B$5:$B$2004&gt;$B1257),$J$5:$J$2004,1)),1))</f>
        <v/>
      </c>
      <c r="V1257" s="79">
        <f t="shared" si="10"/>
        <v>0</v>
      </c>
      <c r="W1257" s="79" t="str">
        <f t="array" ref="W1257">IF($B1257="","",IF(INDEX('Your Portfolio Holdings'!$BW$7:$BW$156,match($D1257,'Your Portfolio Holdings'!$B$7:$B$156,0),0)&gt;0,PRODUCT(IF(($D$5:$D$2004=$D1257)*($C$5:$C$2004="Split")*($B$5:$B$2004&lt;=Dashboard!$C$54)*($B$5:$B$2004&gt;$B1257),$J$5:$J$2004,1)),1))</f>
        <v/>
      </c>
      <c r="X1257" s="79">
        <f t="shared" si="11"/>
        <v>0</v>
      </c>
      <c r="Y1257" s="79" t="str">
        <f t="array" ref="Y1257">IF($B1257="","",IF(INDEX('Your Portfolio Holdings'!$BW$7:$BW$156,match($D1257,'Your Portfolio Holdings'!$B$7:$B$156,0),0)&gt;0,PRODUCT(IF(($D$5:$D$2004=$D1257)*($C$5:$C$2004="Split")*($B$5:$B$2004&lt;=Dashboard!$C$55)*($B$5:$B$2004&gt;$B1257),$J$5:$J$2004,1)),1))</f>
        <v/>
      </c>
      <c r="Z1257" s="79">
        <f t="shared" si="12"/>
        <v>0</v>
      </c>
      <c r="AA1257" s="79" t="str">
        <f>IF($B1256="","",IF(AND($B1257&gt;Dashboard!$C$54,$B1257&lt;=Dashboard!$C$55,OR($C1257="Buy",$C1257="Sell",$C1257="Dividend",$C1257="Return of capital")),MAX(AA$5:AA1256)+1,0))</f>
        <v/>
      </c>
      <c r="AB1257" s="79" t="str">
        <f>if($B1257="","",if($L1257=Dashboard!$C$3,"n/a","Currency:"&amp;$L1257&amp;Dashboard!$C$3))</f>
        <v/>
      </c>
      <c r="AC1257" s="88" t="str">
        <f t="shared" si="13"/>
        <v/>
      </c>
      <c r="AD1257" s="89">
        <f t="shared" si="14"/>
        <v>0</v>
      </c>
      <c r="AE1257" s="90">
        <f t="shared" si="15"/>
        <v>0</v>
      </c>
    </row>
    <row r="1258">
      <c r="A1258" s="1"/>
      <c r="B1258" s="456"/>
      <c r="C1258" s="457"/>
      <c r="D1258" s="457"/>
      <c r="E1258" s="457"/>
      <c r="F1258" s="458"/>
      <c r="G1258" s="44">
        <f t="shared" si="1"/>
        <v>0</v>
      </c>
      <c r="H1258" s="459"/>
      <c r="I1258" s="460"/>
      <c r="J1258" s="95"/>
      <c r="K1258" s="1"/>
      <c r="L1258" s="50" t="str">
        <f t="array" ref="L1258">if($B1258="","",index(Setup!$C$52:$C$201,match($D1258,Setup!$B$52:$B$201,0),0))</f>
        <v/>
      </c>
      <c r="M1258" s="52" t="str">
        <f t="shared" si="2"/>
        <v/>
      </c>
      <c r="N1258" s="58">
        <f t="shared" si="3"/>
        <v>0</v>
      </c>
      <c r="O1258" s="64" t="str">
        <f t="shared" si="4"/>
        <v/>
      </c>
      <c r="P1258" s="64">
        <f t="shared" si="5"/>
        <v>0</v>
      </c>
      <c r="Q1258" s="64">
        <f t="shared" si="6"/>
        <v>0</v>
      </c>
      <c r="R1258" s="68">
        <f t="shared" si="7"/>
        <v>0</v>
      </c>
      <c r="S1258" s="68">
        <f t="shared" si="8"/>
        <v>0</v>
      </c>
      <c r="T1258" s="71" t="str">
        <f t="shared" si="9"/>
        <v/>
      </c>
      <c r="U1258" s="79" t="str">
        <f t="array" ref="U1258">IF($B1258="","",IF(INDEX('Your Portfolio Holdings'!$BW$7:$BW$156,match($D1258,'Your Portfolio Holdings'!$B$7:$B$156,0),0)&gt;0,PRODUCT(IF(($D$5:$D$2004=$D1258)*($C$5:$C$2004="Split")*($B$5:$B$2004&lt;=Dashboard!$C$2)*($B$5:$B$2004&gt;$B1258),$J$5:$J$2004,1)),1))</f>
        <v/>
      </c>
      <c r="V1258" s="79">
        <f t="shared" si="10"/>
        <v>0</v>
      </c>
      <c r="W1258" s="79" t="str">
        <f t="array" ref="W1258">IF($B1258="","",IF(INDEX('Your Portfolio Holdings'!$BW$7:$BW$156,match($D1258,'Your Portfolio Holdings'!$B$7:$B$156,0),0)&gt;0,PRODUCT(IF(($D$5:$D$2004=$D1258)*($C$5:$C$2004="Split")*($B$5:$B$2004&lt;=Dashboard!$C$54)*($B$5:$B$2004&gt;$B1258),$J$5:$J$2004,1)),1))</f>
        <v/>
      </c>
      <c r="X1258" s="79">
        <f t="shared" si="11"/>
        <v>0</v>
      </c>
      <c r="Y1258" s="79" t="str">
        <f t="array" ref="Y1258">IF($B1258="","",IF(INDEX('Your Portfolio Holdings'!$BW$7:$BW$156,match($D1258,'Your Portfolio Holdings'!$B$7:$B$156,0),0)&gt;0,PRODUCT(IF(($D$5:$D$2004=$D1258)*($C$5:$C$2004="Split")*($B$5:$B$2004&lt;=Dashboard!$C$55)*($B$5:$B$2004&gt;$B1258),$J$5:$J$2004,1)),1))</f>
        <v/>
      </c>
      <c r="Z1258" s="79">
        <f t="shared" si="12"/>
        <v>0</v>
      </c>
      <c r="AA1258" s="79" t="str">
        <f>IF($B1257="","",IF(AND($B1258&gt;Dashboard!$C$54,$B1258&lt;=Dashboard!$C$55,OR($C1258="Buy",$C1258="Sell",$C1258="Dividend",$C1258="Return of capital")),MAX(AA$5:AA1257)+1,0))</f>
        <v/>
      </c>
      <c r="AB1258" s="79" t="str">
        <f>if($B1258="","",if($L1258=Dashboard!$C$3,"n/a","Currency:"&amp;$L1258&amp;Dashboard!$C$3))</f>
        <v/>
      </c>
      <c r="AC1258" s="88" t="str">
        <f t="shared" si="13"/>
        <v/>
      </c>
      <c r="AD1258" s="89">
        <f t="shared" si="14"/>
        <v>0</v>
      </c>
      <c r="AE1258" s="90">
        <f t="shared" si="15"/>
        <v>0</v>
      </c>
    </row>
    <row r="1259">
      <c r="A1259" s="1"/>
      <c r="B1259" s="456"/>
      <c r="C1259" s="457"/>
      <c r="D1259" s="457"/>
      <c r="E1259" s="457"/>
      <c r="F1259" s="458"/>
      <c r="G1259" s="44">
        <f t="shared" si="1"/>
        <v>0</v>
      </c>
      <c r="H1259" s="459"/>
      <c r="I1259" s="460"/>
      <c r="J1259" s="95"/>
      <c r="K1259" s="1"/>
      <c r="L1259" s="50" t="str">
        <f t="array" ref="L1259">if($B1259="","",index(Setup!$C$52:$C$201,match($D1259,Setup!$B$52:$B$201,0),0))</f>
        <v/>
      </c>
      <c r="M1259" s="52" t="str">
        <f t="shared" si="2"/>
        <v/>
      </c>
      <c r="N1259" s="58">
        <f t="shared" si="3"/>
        <v>0</v>
      </c>
      <c r="O1259" s="64" t="str">
        <f t="shared" si="4"/>
        <v/>
      </c>
      <c r="P1259" s="64">
        <f t="shared" si="5"/>
        <v>0</v>
      </c>
      <c r="Q1259" s="64">
        <f t="shared" si="6"/>
        <v>0</v>
      </c>
      <c r="R1259" s="68">
        <f t="shared" si="7"/>
        <v>0</v>
      </c>
      <c r="S1259" s="68">
        <f t="shared" si="8"/>
        <v>0</v>
      </c>
      <c r="T1259" s="71" t="str">
        <f t="shared" si="9"/>
        <v/>
      </c>
      <c r="U1259" s="79" t="str">
        <f t="array" ref="U1259">IF($B1259="","",IF(INDEX('Your Portfolio Holdings'!$BW$7:$BW$156,match($D1259,'Your Portfolio Holdings'!$B$7:$B$156,0),0)&gt;0,PRODUCT(IF(($D$5:$D$2004=$D1259)*($C$5:$C$2004="Split")*($B$5:$B$2004&lt;=Dashboard!$C$2)*($B$5:$B$2004&gt;$B1259),$J$5:$J$2004,1)),1))</f>
        <v/>
      </c>
      <c r="V1259" s="79">
        <f t="shared" si="10"/>
        <v>0</v>
      </c>
      <c r="W1259" s="79" t="str">
        <f t="array" ref="W1259">IF($B1259="","",IF(INDEX('Your Portfolio Holdings'!$BW$7:$BW$156,match($D1259,'Your Portfolio Holdings'!$B$7:$B$156,0),0)&gt;0,PRODUCT(IF(($D$5:$D$2004=$D1259)*($C$5:$C$2004="Split")*($B$5:$B$2004&lt;=Dashboard!$C$54)*($B$5:$B$2004&gt;$B1259),$J$5:$J$2004,1)),1))</f>
        <v/>
      </c>
      <c r="X1259" s="79">
        <f t="shared" si="11"/>
        <v>0</v>
      </c>
      <c r="Y1259" s="79" t="str">
        <f t="array" ref="Y1259">IF($B1259="","",IF(INDEX('Your Portfolio Holdings'!$BW$7:$BW$156,match($D1259,'Your Portfolio Holdings'!$B$7:$B$156,0),0)&gt;0,PRODUCT(IF(($D$5:$D$2004=$D1259)*($C$5:$C$2004="Split")*($B$5:$B$2004&lt;=Dashboard!$C$55)*($B$5:$B$2004&gt;$B1259),$J$5:$J$2004,1)),1))</f>
        <v/>
      </c>
      <c r="Z1259" s="79">
        <f t="shared" si="12"/>
        <v>0</v>
      </c>
      <c r="AA1259" s="79" t="str">
        <f>IF($B1258="","",IF(AND($B1259&gt;Dashboard!$C$54,$B1259&lt;=Dashboard!$C$55,OR($C1259="Buy",$C1259="Sell",$C1259="Dividend",$C1259="Return of capital")),MAX(AA$5:AA1258)+1,0))</f>
        <v/>
      </c>
      <c r="AB1259" s="79" t="str">
        <f>if($B1259="","",if($L1259=Dashboard!$C$3,"n/a","Currency:"&amp;$L1259&amp;Dashboard!$C$3))</f>
        <v/>
      </c>
      <c r="AC1259" s="88" t="str">
        <f t="shared" si="13"/>
        <v/>
      </c>
      <c r="AD1259" s="89">
        <f t="shared" si="14"/>
        <v>0</v>
      </c>
      <c r="AE1259" s="90">
        <f t="shared" si="15"/>
        <v>0</v>
      </c>
    </row>
    <row r="1260">
      <c r="A1260" s="1"/>
      <c r="B1260" s="456"/>
      <c r="C1260" s="457"/>
      <c r="D1260" s="457"/>
      <c r="E1260" s="457"/>
      <c r="F1260" s="458"/>
      <c r="G1260" s="44">
        <f t="shared" si="1"/>
        <v>0</v>
      </c>
      <c r="H1260" s="459"/>
      <c r="I1260" s="460"/>
      <c r="J1260" s="95"/>
      <c r="K1260" s="1"/>
      <c r="L1260" s="50" t="str">
        <f t="array" ref="L1260">if($B1260="","",index(Setup!$C$52:$C$201,match($D1260,Setup!$B$52:$B$201,0),0))</f>
        <v/>
      </c>
      <c r="M1260" s="52" t="str">
        <f t="shared" si="2"/>
        <v/>
      </c>
      <c r="N1260" s="58">
        <f t="shared" si="3"/>
        <v>0</v>
      </c>
      <c r="O1260" s="64" t="str">
        <f t="shared" si="4"/>
        <v/>
      </c>
      <c r="P1260" s="64">
        <f t="shared" si="5"/>
        <v>0</v>
      </c>
      <c r="Q1260" s="64">
        <f t="shared" si="6"/>
        <v>0</v>
      </c>
      <c r="R1260" s="68">
        <f t="shared" si="7"/>
        <v>0</v>
      </c>
      <c r="S1260" s="68">
        <f t="shared" si="8"/>
        <v>0</v>
      </c>
      <c r="T1260" s="71" t="str">
        <f t="shared" si="9"/>
        <v/>
      </c>
      <c r="U1260" s="79" t="str">
        <f t="array" ref="U1260">IF($B1260="","",IF(INDEX('Your Portfolio Holdings'!$BW$7:$BW$156,match($D1260,'Your Portfolio Holdings'!$B$7:$B$156,0),0)&gt;0,PRODUCT(IF(($D$5:$D$2004=$D1260)*($C$5:$C$2004="Split")*($B$5:$B$2004&lt;=Dashboard!$C$2)*($B$5:$B$2004&gt;$B1260),$J$5:$J$2004,1)),1))</f>
        <v/>
      </c>
      <c r="V1260" s="79">
        <f t="shared" si="10"/>
        <v>0</v>
      </c>
      <c r="W1260" s="79" t="str">
        <f t="array" ref="W1260">IF($B1260="","",IF(INDEX('Your Portfolio Holdings'!$BW$7:$BW$156,match($D1260,'Your Portfolio Holdings'!$B$7:$B$156,0),0)&gt;0,PRODUCT(IF(($D$5:$D$2004=$D1260)*($C$5:$C$2004="Split")*($B$5:$B$2004&lt;=Dashboard!$C$54)*($B$5:$B$2004&gt;$B1260),$J$5:$J$2004,1)),1))</f>
        <v/>
      </c>
      <c r="X1260" s="79">
        <f t="shared" si="11"/>
        <v>0</v>
      </c>
      <c r="Y1260" s="79" t="str">
        <f t="array" ref="Y1260">IF($B1260="","",IF(INDEX('Your Portfolio Holdings'!$BW$7:$BW$156,match($D1260,'Your Portfolio Holdings'!$B$7:$B$156,0),0)&gt;0,PRODUCT(IF(($D$5:$D$2004=$D1260)*($C$5:$C$2004="Split")*($B$5:$B$2004&lt;=Dashboard!$C$55)*($B$5:$B$2004&gt;$B1260),$J$5:$J$2004,1)),1))</f>
        <v/>
      </c>
      <c r="Z1260" s="79">
        <f t="shared" si="12"/>
        <v>0</v>
      </c>
      <c r="AA1260" s="79" t="str">
        <f>IF($B1259="","",IF(AND($B1260&gt;Dashboard!$C$54,$B1260&lt;=Dashboard!$C$55,OR($C1260="Buy",$C1260="Sell",$C1260="Dividend",$C1260="Return of capital")),MAX(AA$5:AA1259)+1,0))</f>
        <v/>
      </c>
      <c r="AB1260" s="79" t="str">
        <f>if($B1260="","",if($L1260=Dashboard!$C$3,"n/a","Currency:"&amp;$L1260&amp;Dashboard!$C$3))</f>
        <v/>
      </c>
      <c r="AC1260" s="88" t="str">
        <f t="shared" si="13"/>
        <v/>
      </c>
      <c r="AD1260" s="89">
        <f t="shared" si="14"/>
        <v>0</v>
      </c>
      <c r="AE1260" s="90">
        <f t="shared" si="15"/>
        <v>0</v>
      </c>
    </row>
    <row r="1261">
      <c r="A1261" s="1"/>
      <c r="B1261" s="456"/>
      <c r="C1261" s="457"/>
      <c r="D1261" s="457"/>
      <c r="E1261" s="457"/>
      <c r="F1261" s="458"/>
      <c r="G1261" s="44">
        <f t="shared" si="1"/>
        <v>0</v>
      </c>
      <c r="H1261" s="459"/>
      <c r="I1261" s="460"/>
      <c r="J1261" s="95"/>
      <c r="K1261" s="1"/>
      <c r="L1261" s="50" t="str">
        <f t="array" ref="L1261">if($B1261="","",index(Setup!$C$52:$C$201,match($D1261,Setup!$B$52:$B$201,0),0))</f>
        <v/>
      </c>
      <c r="M1261" s="52" t="str">
        <f t="shared" si="2"/>
        <v/>
      </c>
      <c r="N1261" s="58">
        <f t="shared" si="3"/>
        <v>0</v>
      </c>
      <c r="O1261" s="64" t="str">
        <f t="shared" si="4"/>
        <v/>
      </c>
      <c r="P1261" s="64">
        <f t="shared" si="5"/>
        <v>0</v>
      </c>
      <c r="Q1261" s="64">
        <f t="shared" si="6"/>
        <v>0</v>
      </c>
      <c r="R1261" s="68">
        <f t="shared" si="7"/>
        <v>0</v>
      </c>
      <c r="S1261" s="68">
        <f t="shared" si="8"/>
        <v>0</v>
      </c>
      <c r="T1261" s="71" t="str">
        <f t="shared" si="9"/>
        <v/>
      </c>
      <c r="U1261" s="79" t="str">
        <f t="array" ref="U1261">IF($B1261="","",IF(INDEX('Your Portfolio Holdings'!$BW$7:$BW$156,match($D1261,'Your Portfolio Holdings'!$B$7:$B$156,0),0)&gt;0,PRODUCT(IF(($D$5:$D$2004=$D1261)*($C$5:$C$2004="Split")*($B$5:$B$2004&lt;=Dashboard!$C$2)*($B$5:$B$2004&gt;$B1261),$J$5:$J$2004,1)),1))</f>
        <v/>
      </c>
      <c r="V1261" s="79">
        <f t="shared" si="10"/>
        <v>0</v>
      </c>
      <c r="W1261" s="79" t="str">
        <f t="array" ref="W1261">IF($B1261="","",IF(INDEX('Your Portfolio Holdings'!$BW$7:$BW$156,match($D1261,'Your Portfolio Holdings'!$B$7:$B$156,0),0)&gt;0,PRODUCT(IF(($D$5:$D$2004=$D1261)*($C$5:$C$2004="Split")*($B$5:$B$2004&lt;=Dashboard!$C$54)*($B$5:$B$2004&gt;$B1261),$J$5:$J$2004,1)),1))</f>
        <v/>
      </c>
      <c r="X1261" s="79">
        <f t="shared" si="11"/>
        <v>0</v>
      </c>
      <c r="Y1261" s="79" t="str">
        <f t="array" ref="Y1261">IF($B1261="","",IF(INDEX('Your Portfolio Holdings'!$BW$7:$BW$156,match($D1261,'Your Portfolio Holdings'!$B$7:$B$156,0),0)&gt;0,PRODUCT(IF(($D$5:$D$2004=$D1261)*($C$5:$C$2004="Split")*($B$5:$B$2004&lt;=Dashboard!$C$55)*($B$5:$B$2004&gt;$B1261),$J$5:$J$2004,1)),1))</f>
        <v/>
      </c>
      <c r="Z1261" s="79">
        <f t="shared" si="12"/>
        <v>0</v>
      </c>
      <c r="AA1261" s="79" t="str">
        <f>IF($B1260="","",IF(AND($B1261&gt;Dashboard!$C$54,$B1261&lt;=Dashboard!$C$55,OR($C1261="Buy",$C1261="Sell",$C1261="Dividend",$C1261="Return of capital")),MAX(AA$5:AA1260)+1,0))</f>
        <v/>
      </c>
      <c r="AB1261" s="79" t="str">
        <f>if($B1261="","",if($L1261=Dashboard!$C$3,"n/a","Currency:"&amp;$L1261&amp;Dashboard!$C$3))</f>
        <v/>
      </c>
      <c r="AC1261" s="88" t="str">
        <f t="shared" si="13"/>
        <v/>
      </c>
      <c r="AD1261" s="89">
        <f t="shared" si="14"/>
        <v>0</v>
      </c>
      <c r="AE1261" s="90">
        <f t="shared" si="15"/>
        <v>0</v>
      </c>
    </row>
    <row r="1262">
      <c r="A1262" s="1"/>
      <c r="B1262" s="456"/>
      <c r="C1262" s="457"/>
      <c r="D1262" s="457"/>
      <c r="E1262" s="457"/>
      <c r="F1262" s="458"/>
      <c r="G1262" s="44">
        <f t="shared" si="1"/>
        <v>0</v>
      </c>
      <c r="H1262" s="459"/>
      <c r="I1262" s="460"/>
      <c r="J1262" s="95"/>
      <c r="K1262" s="1"/>
      <c r="L1262" s="50" t="str">
        <f t="array" ref="L1262">if($B1262="","",index(Setup!$C$52:$C$201,match($D1262,Setup!$B$52:$B$201,0),0))</f>
        <v/>
      </c>
      <c r="M1262" s="52" t="str">
        <f t="shared" si="2"/>
        <v/>
      </c>
      <c r="N1262" s="58">
        <f t="shared" si="3"/>
        <v>0</v>
      </c>
      <c r="O1262" s="64" t="str">
        <f t="shared" si="4"/>
        <v/>
      </c>
      <c r="P1262" s="64">
        <f t="shared" si="5"/>
        <v>0</v>
      </c>
      <c r="Q1262" s="64">
        <f t="shared" si="6"/>
        <v>0</v>
      </c>
      <c r="R1262" s="68">
        <f t="shared" si="7"/>
        <v>0</v>
      </c>
      <c r="S1262" s="68">
        <f t="shared" si="8"/>
        <v>0</v>
      </c>
      <c r="T1262" s="71" t="str">
        <f t="shared" si="9"/>
        <v/>
      </c>
      <c r="U1262" s="79" t="str">
        <f t="array" ref="U1262">IF($B1262="","",IF(INDEX('Your Portfolio Holdings'!$BW$7:$BW$156,match($D1262,'Your Portfolio Holdings'!$B$7:$B$156,0),0)&gt;0,PRODUCT(IF(($D$5:$D$2004=$D1262)*($C$5:$C$2004="Split")*($B$5:$B$2004&lt;=Dashboard!$C$2)*($B$5:$B$2004&gt;$B1262),$J$5:$J$2004,1)),1))</f>
        <v/>
      </c>
      <c r="V1262" s="79">
        <f t="shared" si="10"/>
        <v>0</v>
      </c>
      <c r="W1262" s="79" t="str">
        <f t="array" ref="W1262">IF($B1262="","",IF(INDEX('Your Portfolio Holdings'!$BW$7:$BW$156,match($D1262,'Your Portfolio Holdings'!$B$7:$B$156,0),0)&gt;0,PRODUCT(IF(($D$5:$D$2004=$D1262)*($C$5:$C$2004="Split")*($B$5:$B$2004&lt;=Dashboard!$C$54)*($B$5:$B$2004&gt;$B1262),$J$5:$J$2004,1)),1))</f>
        <v/>
      </c>
      <c r="X1262" s="79">
        <f t="shared" si="11"/>
        <v>0</v>
      </c>
      <c r="Y1262" s="79" t="str">
        <f t="array" ref="Y1262">IF($B1262="","",IF(INDEX('Your Portfolio Holdings'!$BW$7:$BW$156,match($D1262,'Your Portfolio Holdings'!$B$7:$B$156,0),0)&gt;0,PRODUCT(IF(($D$5:$D$2004=$D1262)*($C$5:$C$2004="Split")*($B$5:$B$2004&lt;=Dashboard!$C$55)*($B$5:$B$2004&gt;$B1262),$J$5:$J$2004,1)),1))</f>
        <v/>
      </c>
      <c r="Z1262" s="79">
        <f t="shared" si="12"/>
        <v>0</v>
      </c>
      <c r="AA1262" s="79" t="str">
        <f>IF($B1261="","",IF(AND($B1262&gt;Dashboard!$C$54,$B1262&lt;=Dashboard!$C$55,OR($C1262="Buy",$C1262="Sell",$C1262="Dividend",$C1262="Return of capital")),MAX(AA$5:AA1261)+1,0))</f>
        <v/>
      </c>
      <c r="AB1262" s="79" t="str">
        <f>if($B1262="","",if($L1262=Dashboard!$C$3,"n/a","Currency:"&amp;$L1262&amp;Dashboard!$C$3))</f>
        <v/>
      </c>
      <c r="AC1262" s="88" t="str">
        <f t="shared" si="13"/>
        <v/>
      </c>
      <c r="AD1262" s="89">
        <f t="shared" si="14"/>
        <v>0</v>
      </c>
      <c r="AE1262" s="90">
        <f t="shared" si="15"/>
        <v>0</v>
      </c>
    </row>
    <row r="1263">
      <c r="A1263" s="1"/>
      <c r="B1263" s="456"/>
      <c r="C1263" s="457"/>
      <c r="D1263" s="457"/>
      <c r="E1263" s="457"/>
      <c r="F1263" s="458"/>
      <c r="G1263" s="44">
        <f t="shared" si="1"/>
        <v>0</v>
      </c>
      <c r="H1263" s="459"/>
      <c r="I1263" s="460"/>
      <c r="J1263" s="95"/>
      <c r="K1263" s="1"/>
      <c r="L1263" s="50" t="str">
        <f t="array" ref="L1263">if($B1263="","",index(Setup!$C$52:$C$201,match($D1263,Setup!$B$52:$B$201,0),0))</f>
        <v/>
      </c>
      <c r="M1263" s="52" t="str">
        <f t="shared" si="2"/>
        <v/>
      </c>
      <c r="N1263" s="58">
        <f t="shared" si="3"/>
        <v>0</v>
      </c>
      <c r="O1263" s="64" t="str">
        <f t="shared" si="4"/>
        <v/>
      </c>
      <c r="P1263" s="64">
        <f t="shared" si="5"/>
        <v>0</v>
      </c>
      <c r="Q1263" s="64">
        <f t="shared" si="6"/>
        <v>0</v>
      </c>
      <c r="R1263" s="68">
        <f t="shared" si="7"/>
        <v>0</v>
      </c>
      <c r="S1263" s="68">
        <f t="shared" si="8"/>
        <v>0</v>
      </c>
      <c r="T1263" s="71" t="str">
        <f t="shared" si="9"/>
        <v/>
      </c>
      <c r="U1263" s="79" t="str">
        <f t="array" ref="U1263">IF($B1263="","",IF(INDEX('Your Portfolio Holdings'!$BW$7:$BW$156,match($D1263,'Your Portfolio Holdings'!$B$7:$B$156,0),0)&gt;0,PRODUCT(IF(($D$5:$D$2004=$D1263)*($C$5:$C$2004="Split")*($B$5:$B$2004&lt;=Dashboard!$C$2)*($B$5:$B$2004&gt;$B1263),$J$5:$J$2004,1)),1))</f>
        <v/>
      </c>
      <c r="V1263" s="79">
        <f t="shared" si="10"/>
        <v>0</v>
      </c>
      <c r="W1263" s="79" t="str">
        <f t="array" ref="W1263">IF($B1263="","",IF(INDEX('Your Portfolio Holdings'!$BW$7:$BW$156,match($D1263,'Your Portfolio Holdings'!$B$7:$B$156,0),0)&gt;0,PRODUCT(IF(($D$5:$D$2004=$D1263)*($C$5:$C$2004="Split")*($B$5:$B$2004&lt;=Dashboard!$C$54)*($B$5:$B$2004&gt;$B1263),$J$5:$J$2004,1)),1))</f>
        <v/>
      </c>
      <c r="X1263" s="79">
        <f t="shared" si="11"/>
        <v>0</v>
      </c>
      <c r="Y1263" s="79" t="str">
        <f t="array" ref="Y1263">IF($B1263="","",IF(INDEX('Your Portfolio Holdings'!$BW$7:$BW$156,match($D1263,'Your Portfolio Holdings'!$B$7:$B$156,0),0)&gt;0,PRODUCT(IF(($D$5:$D$2004=$D1263)*($C$5:$C$2004="Split")*($B$5:$B$2004&lt;=Dashboard!$C$55)*($B$5:$B$2004&gt;$B1263),$J$5:$J$2004,1)),1))</f>
        <v/>
      </c>
      <c r="Z1263" s="79">
        <f t="shared" si="12"/>
        <v>0</v>
      </c>
      <c r="AA1263" s="79" t="str">
        <f>IF($B1262="","",IF(AND($B1263&gt;Dashboard!$C$54,$B1263&lt;=Dashboard!$C$55,OR($C1263="Buy",$C1263="Sell",$C1263="Dividend",$C1263="Return of capital")),MAX(AA$5:AA1262)+1,0))</f>
        <v/>
      </c>
      <c r="AB1263" s="79" t="str">
        <f>if($B1263="","",if($L1263=Dashboard!$C$3,"n/a","Currency:"&amp;$L1263&amp;Dashboard!$C$3))</f>
        <v/>
      </c>
      <c r="AC1263" s="88" t="str">
        <f t="shared" si="13"/>
        <v/>
      </c>
      <c r="AD1263" s="89">
        <f t="shared" si="14"/>
        <v>0</v>
      </c>
      <c r="AE1263" s="90">
        <f t="shared" si="15"/>
        <v>0</v>
      </c>
    </row>
    <row r="1264">
      <c r="A1264" s="1"/>
      <c r="B1264" s="456"/>
      <c r="C1264" s="457"/>
      <c r="D1264" s="457"/>
      <c r="E1264" s="457"/>
      <c r="F1264" s="458"/>
      <c r="G1264" s="44">
        <f t="shared" si="1"/>
        <v>0</v>
      </c>
      <c r="H1264" s="459"/>
      <c r="I1264" s="460"/>
      <c r="J1264" s="95"/>
      <c r="K1264" s="1"/>
      <c r="L1264" s="50" t="str">
        <f t="array" ref="L1264">if($B1264="","",index(Setup!$C$52:$C$201,match($D1264,Setup!$B$52:$B$201,0),0))</f>
        <v/>
      </c>
      <c r="M1264" s="52" t="str">
        <f t="shared" si="2"/>
        <v/>
      </c>
      <c r="N1264" s="58">
        <f t="shared" si="3"/>
        <v>0</v>
      </c>
      <c r="O1264" s="64" t="str">
        <f t="shared" si="4"/>
        <v/>
      </c>
      <c r="P1264" s="64">
        <f t="shared" si="5"/>
        <v>0</v>
      </c>
      <c r="Q1264" s="64">
        <f t="shared" si="6"/>
        <v>0</v>
      </c>
      <c r="R1264" s="68">
        <f t="shared" si="7"/>
        <v>0</v>
      </c>
      <c r="S1264" s="68">
        <f t="shared" si="8"/>
        <v>0</v>
      </c>
      <c r="T1264" s="71" t="str">
        <f t="shared" si="9"/>
        <v/>
      </c>
      <c r="U1264" s="79" t="str">
        <f t="array" ref="U1264">IF($B1264="","",IF(INDEX('Your Portfolio Holdings'!$BW$7:$BW$156,match($D1264,'Your Portfolio Holdings'!$B$7:$B$156,0),0)&gt;0,PRODUCT(IF(($D$5:$D$2004=$D1264)*($C$5:$C$2004="Split")*($B$5:$B$2004&lt;=Dashboard!$C$2)*($B$5:$B$2004&gt;$B1264),$J$5:$J$2004,1)),1))</f>
        <v/>
      </c>
      <c r="V1264" s="79">
        <f t="shared" si="10"/>
        <v>0</v>
      </c>
      <c r="W1264" s="79" t="str">
        <f t="array" ref="W1264">IF($B1264="","",IF(INDEX('Your Portfolio Holdings'!$BW$7:$BW$156,match($D1264,'Your Portfolio Holdings'!$B$7:$B$156,0),0)&gt;0,PRODUCT(IF(($D$5:$D$2004=$D1264)*($C$5:$C$2004="Split")*($B$5:$B$2004&lt;=Dashboard!$C$54)*($B$5:$B$2004&gt;$B1264),$J$5:$J$2004,1)),1))</f>
        <v/>
      </c>
      <c r="X1264" s="79">
        <f t="shared" si="11"/>
        <v>0</v>
      </c>
      <c r="Y1264" s="79" t="str">
        <f t="array" ref="Y1264">IF($B1264="","",IF(INDEX('Your Portfolio Holdings'!$BW$7:$BW$156,match($D1264,'Your Portfolio Holdings'!$B$7:$B$156,0),0)&gt;0,PRODUCT(IF(($D$5:$D$2004=$D1264)*($C$5:$C$2004="Split")*($B$5:$B$2004&lt;=Dashboard!$C$55)*($B$5:$B$2004&gt;$B1264),$J$5:$J$2004,1)),1))</f>
        <v/>
      </c>
      <c r="Z1264" s="79">
        <f t="shared" si="12"/>
        <v>0</v>
      </c>
      <c r="AA1264" s="79" t="str">
        <f>IF($B1263="","",IF(AND($B1264&gt;Dashboard!$C$54,$B1264&lt;=Dashboard!$C$55,OR($C1264="Buy",$C1264="Sell",$C1264="Dividend",$C1264="Return of capital")),MAX(AA$5:AA1263)+1,0))</f>
        <v/>
      </c>
      <c r="AB1264" s="79" t="str">
        <f>if($B1264="","",if($L1264=Dashboard!$C$3,"n/a","Currency:"&amp;$L1264&amp;Dashboard!$C$3))</f>
        <v/>
      </c>
      <c r="AC1264" s="88" t="str">
        <f t="shared" si="13"/>
        <v/>
      </c>
      <c r="AD1264" s="89">
        <f t="shared" si="14"/>
        <v>0</v>
      </c>
      <c r="AE1264" s="90">
        <f t="shared" si="15"/>
        <v>0</v>
      </c>
    </row>
    <row r="1265">
      <c r="A1265" s="1"/>
      <c r="B1265" s="456"/>
      <c r="C1265" s="457"/>
      <c r="D1265" s="457"/>
      <c r="E1265" s="457"/>
      <c r="F1265" s="458"/>
      <c r="G1265" s="44">
        <f t="shared" si="1"/>
        <v>0</v>
      </c>
      <c r="H1265" s="459"/>
      <c r="I1265" s="460"/>
      <c r="J1265" s="95"/>
      <c r="K1265" s="1"/>
      <c r="L1265" s="50" t="str">
        <f t="array" ref="L1265">if($B1265="","",index(Setup!$C$52:$C$201,match($D1265,Setup!$B$52:$B$201,0),0))</f>
        <v/>
      </c>
      <c r="M1265" s="52" t="str">
        <f t="shared" si="2"/>
        <v/>
      </c>
      <c r="N1265" s="58">
        <f t="shared" si="3"/>
        <v>0</v>
      </c>
      <c r="O1265" s="64" t="str">
        <f t="shared" si="4"/>
        <v/>
      </c>
      <c r="P1265" s="64">
        <f t="shared" si="5"/>
        <v>0</v>
      </c>
      <c r="Q1265" s="64">
        <f t="shared" si="6"/>
        <v>0</v>
      </c>
      <c r="R1265" s="68">
        <f t="shared" si="7"/>
        <v>0</v>
      </c>
      <c r="S1265" s="68">
        <f t="shared" si="8"/>
        <v>0</v>
      </c>
      <c r="T1265" s="71" t="str">
        <f t="shared" si="9"/>
        <v/>
      </c>
      <c r="U1265" s="79" t="str">
        <f t="array" ref="U1265">IF($B1265="","",IF(INDEX('Your Portfolio Holdings'!$BW$7:$BW$156,match($D1265,'Your Portfolio Holdings'!$B$7:$B$156,0),0)&gt;0,PRODUCT(IF(($D$5:$D$2004=$D1265)*($C$5:$C$2004="Split")*($B$5:$B$2004&lt;=Dashboard!$C$2)*($B$5:$B$2004&gt;$B1265),$J$5:$J$2004,1)),1))</f>
        <v/>
      </c>
      <c r="V1265" s="79">
        <f t="shared" si="10"/>
        <v>0</v>
      </c>
      <c r="W1265" s="79" t="str">
        <f t="array" ref="W1265">IF($B1265="","",IF(INDEX('Your Portfolio Holdings'!$BW$7:$BW$156,match($D1265,'Your Portfolio Holdings'!$B$7:$B$156,0),0)&gt;0,PRODUCT(IF(($D$5:$D$2004=$D1265)*($C$5:$C$2004="Split")*($B$5:$B$2004&lt;=Dashboard!$C$54)*($B$5:$B$2004&gt;$B1265),$J$5:$J$2004,1)),1))</f>
        <v/>
      </c>
      <c r="X1265" s="79">
        <f t="shared" si="11"/>
        <v>0</v>
      </c>
      <c r="Y1265" s="79" t="str">
        <f t="array" ref="Y1265">IF($B1265="","",IF(INDEX('Your Portfolio Holdings'!$BW$7:$BW$156,match($D1265,'Your Portfolio Holdings'!$B$7:$B$156,0),0)&gt;0,PRODUCT(IF(($D$5:$D$2004=$D1265)*($C$5:$C$2004="Split")*($B$5:$B$2004&lt;=Dashboard!$C$55)*($B$5:$B$2004&gt;$B1265),$J$5:$J$2004,1)),1))</f>
        <v/>
      </c>
      <c r="Z1265" s="79">
        <f t="shared" si="12"/>
        <v>0</v>
      </c>
      <c r="AA1265" s="79" t="str">
        <f>IF($B1264="","",IF(AND($B1265&gt;Dashboard!$C$54,$B1265&lt;=Dashboard!$C$55,OR($C1265="Buy",$C1265="Sell",$C1265="Dividend",$C1265="Return of capital")),MAX(AA$5:AA1264)+1,0))</f>
        <v/>
      </c>
      <c r="AB1265" s="79" t="str">
        <f>if($B1265="","",if($L1265=Dashboard!$C$3,"n/a","Currency:"&amp;$L1265&amp;Dashboard!$C$3))</f>
        <v/>
      </c>
      <c r="AC1265" s="88" t="str">
        <f t="shared" si="13"/>
        <v/>
      </c>
      <c r="AD1265" s="89">
        <f t="shared" si="14"/>
        <v>0</v>
      </c>
      <c r="AE1265" s="90">
        <f t="shared" si="15"/>
        <v>0</v>
      </c>
    </row>
    <row r="1266">
      <c r="A1266" s="1"/>
      <c r="B1266" s="456"/>
      <c r="C1266" s="457"/>
      <c r="D1266" s="457"/>
      <c r="E1266" s="457"/>
      <c r="F1266" s="458"/>
      <c r="G1266" s="44">
        <f t="shared" si="1"/>
        <v>0</v>
      </c>
      <c r="H1266" s="459"/>
      <c r="I1266" s="460"/>
      <c r="J1266" s="95"/>
      <c r="K1266" s="1"/>
      <c r="L1266" s="50" t="str">
        <f t="array" ref="L1266">if($B1266="","",index(Setup!$C$52:$C$201,match($D1266,Setup!$B$52:$B$201,0),0))</f>
        <v/>
      </c>
      <c r="M1266" s="52" t="str">
        <f t="shared" si="2"/>
        <v/>
      </c>
      <c r="N1266" s="58">
        <f t="shared" si="3"/>
        <v>0</v>
      </c>
      <c r="O1266" s="64" t="str">
        <f t="shared" si="4"/>
        <v/>
      </c>
      <c r="P1266" s="64">
        <f t="shared" si="5"/>
        <v>0</v>
      </c>
      <c r="Q1266" s="64">
        <f t="shared" si="6"/>
        <v>0</v>
      </c>
      <c r="R1266" s="68">
        <f t="shared" si="7"/>
        <v>0</v>
      </c>
      <c r="S1266" s="68">
        <f t="shared" si="8"/>
        <v>0</v>
      </c>
      <c r="T1266" s="71" t="str">
        <f t="shared" si="9"/>
        <v/>
      </c>
      <c r="U1266" s="79" t="str">
        <f t="array" ref="U1266">IF($B1266="","",IF(INDEX('Your Portfolio Holdings'!$BW$7:$BW$156,match($D1266,'Your Portfolio Holdings'!$B$7:$B$156,0),0)&gt;0,PRODUCT(IF(($D$5:$D$2004=$D1266)*($C$5:$C$2004="Split")*($B$5:$B$2004&lt;=Dashboard!$C$2)*($B$5:$B$2004&gt;$B1266),$J$5:$J$2004,1)),1))</f>
        <v/>
      </c>
      <c r="V1266" s="79">
        <f t="shared" si="10"/>
        <v>0</v>
      </c>
      <c r="W1266" s="79" t="str">
        <f t="array" ref="W1266">IF($B1266="","",IF(INDEX('Your Portfolio Holdings'!$BW$7:$BW$156,match($D1266,'Your Portfolio Holdings'!$B$7:$B$156,0),0)&gt;0,PRODUCT(IF(($D$5:$D$2004=$D1266)*($C$5:$C$2004="Split")*($B$5:$B$2004&lt;=Dashboard!$C$54)*($B$5:$B$2004&gt;$B1266),$J$5:$J$2004,1)),1))</f>
        <v/>
      </c>
      <c r="X1266" s="79">
        <f t="shared" si="11"/>
        <v>0</v>
      </c>
      <c r="Y1266" s="79" t="str">
        <f t="array" ref="Y1266">IF($B1266="","",IF(INDEX('Your Portfolio Holdings'!$BW$7:$BW$156,match($D1266,'Your Portfolio Holdings'!$B$7:$B$156,0),0)&gt;0,PRODUCT(IF(($D$5:$D$2004=$D1266)*($C$5:$C$2004="Split")*($B$5:$B$2004&lt;=Dashboard!$C$55)*($B$5:$B$2004&gt;$B1266),$J$5:$J$2004,1)),1))</f>
        <v/>
      </c>
      <c r="Z1266" s="79">
        <f t="shared" si="12"/>
        <v>0</v>
      </c>
      <c r="AA1266" s="79" t="str">
        <f>IF($B1265="","",IF(AND($B1266&gt;Dashboard!$C$54,$B1266&lt;=Dashboard!$C$55,OR($C1266="Buy",$C1266="Sell",$C1266="Dividend",$C1266="Return of capital")),MAX(AA$5:AA1265)+1,0))</f>
        <v/>
      </c>
      <c r="AB1266" s="79" t="str">
        <f>if($B1266="","",if($L1266=Dashboard!$C$3,"n/a","Currency:"&amp;$L1266&amp;Dashboard!$C$3))</f>
        <v/>
      </c>
      <c r="AC1266" s="88" t="str">
        <f t="shared" si="13"/>
        <v/>
      </c>
      <c r="AD1266" s="89">
        <f t="shared" si="14"/>
        <v>0</v>
      </c>
      <c r="AE1266" s="90">
        <f t="shared" si="15"/>
        <v>0</v>
      </c>
    </row>
    <row r="1267">
      <c r="A1267" s="1"/>
      <c r="B1267" s="456"/>
      <c r="C1267" s="457"/>
      <c r="D1267" s="457"/>
      <c r="E1267" s="457"/>
      <c r="F1267" s="458"/>
      <c r="G1267" s="44">
        <f t="shared" si="1"/>
        <v>0</v>
      </c>
      <c r="H1267" s="459"/>
      <c r="I1267" s="460"/>
      <c r="J1267" s="95"/>
      <c r="K1267" s="1"/>
      <c r="L1267" s="50" t="str">
        <f t="array" ref="L1267">if($B1267="","",index(Setup!$C$52:$C$201,match($D1267,Setup!$B$52:$B$201,0),0))</f>
        <v/>
      </c>
      <c r="M1267" s="52" t="str">
        <f t="shared" si="2"/>
        <v/>
      </c>
      <c r="N1267" s="58">
        <f t="shared" si="3"/>
        <v>0</v>
      </c>
      <c r="O1267" s="64" t="str">
        <f t="shared" si="4"/>
        <v/>
      </c>
      <c r="P1267" s="64">
        <f t="shared" si="5"/>
        <v>0</v>
      </c>
      <c r="Q1267" s="64">
        <f t="shared" si="6"/>
        <v>0</v>
      </c>
      <c r="R1267" s="68">
        <f t="shared" si="7"/>
        <v>0</v>
      </c>
      <c r="S1267" s="68">
        <f t="shared" si="8"/>
        <v>0</v>
      </c>
      <c r="T1267" s="71" t="str">
        <f t="shared" si="9"/>
        <v/>
      </c>
      <c r="U1267" s="79" t="str">
        <f t="array" ref="U1267">IF($B1267="","",IF(INDEX('Your Portfolio Holdings'!$BW$7:$BW$156,match($D1267,'Your Portfolio Holdings'!$B$7:$B$156,0),0)&gt;0,PRODUCT(IF(($D$5:$D$2004=$D1267)*($C$5:$C$2004="Split")*($B$5:$B$2004&lt;=Dashboard!$C$2)*($B$5:$B$2004&gt;$B1267),$J$5:$J$2004,1)),1))</f>
        <v/>
      </c>
      <c r="V1267" s="79">
        <f t="shared" si="10"/>
        <v>0</v>
      </c>
      <c r="W1267" s="79" t="str">
        <f t="array" ref="W1267">IF($B1267="","",IF(INDEX('Your Portfolio Holdings'!$BW$7:$BW$156,match($D1267,'Your Portfolio Holdings'!$B$7:$B$156,0),0)&gt;0,PRODUCT(IF(($D$5:$D$2004=$D1267)*($C$5:$C$2004="Split")*($B$5:$B$2004&lt;=Dashboard!$C$54)*($B$5:$B$2004&gt;$B1267),$J$5:$J$2004,1)),1))</f>
        <v/>
      </c>
      <c r="X1267" s="79">
        <f t="shared" si="11"/>
        <v>0</v>
      </c>
      <c r="Y1267" s="79" t="str">
        <f t="array" ref="Y1267">IF($B1267="","",IF(INDEX('Your Portfolio Holdings'!$BW$7:$BW$156,match($D1267,'Your Portfolio Holdings'!$B$7:$B$156,0),0)&gt;0,PRODUCT(IF(($D$5:$D$2004=$D1267)*($C$5:$C$2004="Split")*($B$5:$B$2004&lt;=Dashboard!$C$55)*($B$5:$B$2004&gt;$B1267),$J$5:$J$2004,1)),1))</f>
        <v/>
      </c>
      <c r="Z1267" s="79">
        <f t="shared" si="12"/>
        <v>0</v>
      </c>
      <c r="AA1267" s="79" t="str">
        <f>IF($B1266="","",IF(AND($B1267&gt;Dashboard!$C$54,$B1267&lt;=Dashboard!$C$55,OR($C1267="Buy",$C1267="Sell",$C1267="Dividend",$C1267="Return of capital")),MAX(AA$5:AA1266)+1,0))</f>
        <v/>
      </c>
      <c r="AB1267" s="79" t="str">
        <f>if($B1267="","",if($L1267=Dashboard!$C$3,"n/a","Currency:"&amp;$L1267&amp;Dashboard!$C$3))</f>
        <v/>
      </c>
      <c r="AC1267" s="88" t="str">
        <f t="shared" si="13"/>
        <v/>
      </c>
      <c r="AD1267" s="89">
        <f t="shared" si="14"/>
        <v>0</v>
      </c>
      <c r="AE1267" s="90">
        <f t="shared" si="15"/>
        <v>0</v>
      </c>
    </row>
    <row r="1268">
      <c r="A1268" s="1"/>
      <c r="B1268" s="456"/>
      <c r="C1268" s="457"/>
      <c r="D1268" s="457"/>
      <c r="E1268" s="457"/>
      <c r="F1268" s="458"/>
      <c r="G1268" s="44">
        <f t="shared" si="1"/>
        <v>0</v>
      </c>
      <c r="H1268" s="459"/>
      <c r="I1268" s="460"/>
      <c r="J1268" s="95"/>
      <c r="K1268" s="1"/>
      <c r="L1268" s="50" t="str">
        <f t="array" ref="L1268">if($B1268="","",index(Setup!$C$52:$C$201,match($D1268,Setup!$B$52:$B$201,0),0))</f>
        <v/>
      </c>
      <c r="M1268" s="52" t="str">
        <f t="shared" si="2"/>
        <v/>
      </c>
      <c r="N1268" s="58">
        <f t="shared" si="3"/>
        <v>0</v>
      </c>
      <c r="O1268" s="64" t="str">
        <f t="shared" si="4"/>
        <v/>
      </c>
      <c r="P1268" s="64">
        <f t="shared" si="5"/>
        <v>0</v>
      </c>
      <c r="Q1268" s="64">
        <f t="shared" si="6"/>
        <v>0</v>
      </c>
      <c r="R1268" s="68">
        <f t="shared" si="7"/>
        <v>0</v>
      </c>
      <c r="S1268" s="68">
        <f t="shared" si="8"/>
        <v>0</v>
      </c>
      <c r="T1268" s="71" t="str">
        <f t="shared" si="9"/>
        <v/>
      </c>
      <c r="U1268" s="79" t="str">
        <f t="array" ref="U1268">IF($B1268="","",IF(INDEX('Your Portfolio Holdings'!$BW$7:$BW$156,match($D1268,'Your Portfolio Holdings'!$B$7:$B$156,0),0)&gt;0,PRODUCT(IF(($D$5:$D$2004=$D1268)*($C$5:$C$2004="Split")*($B$5:$B$2004&lt;=Dashboard!$C$2)*($B$5:$B$2004&gt;$B1268),$J$5:$J$2004,1)),1))</f>
        <v/>
      </c>
      <c r="V1268" s="79">
        <f t="shared" si="10"/>
        <v>0</v>
      </c>
      <c r="W1268" s="79" t="str">
        <f t="array" ref="W1268">IF($B1268="","",IF(INDEX('Your Portfolio Holdings'!$BW$7:$BW$156,match($D1268,'Your Portfolio Holdings'!$B$7:$B$156,0),0)&gt;0,PRODUCT(IF(($D$5:$D$2004=$D1268)*($C$5:$C$2004="Split")*($B$5:$B$2004&lt;=Dashboard!$C$54)*($B$5:$B$2004&gt;$B1268),$J$5:$J$2004,1)),1))</f>
        <v/>
      </c>
      <c r="X1268" s="79">
        <f t="shared" si="11"/>
        <v>0</v>
      </c>
      <c r="Y1268" s="79" t="str">
        <f t="array" ref="Y1268">IF($B1268="","",IF(INDEX('Your Portfolio Holdings'!$BW$7:$BW$156,match($D1268,'Your Portfolio Holdings'!$B$7:$B$156,0),0)&gt;0,PRODUCT(IF(($D$5:$D$2004=$D1268)*($C$5:$C$2004="Split")*($B$5:$B$2004&lt;=Dashboard!$C$55)*($B$5:$B$2004&gt;$B1268),$J$5:$J$2004,1)),1))</f>
        <v/>
      </c>
      <c r="Z1268" s="79">
        <f t="shared" si="12"/>
        <v>0</v>
      </c>
      <c r="AA1268" s="79" t="str">
        <f>IF($B1267="","",IF(AND($B1268&gt;Dashboard!$C$54,$B1268&lt;=Dashboard!$C$55,OR($C1268="Buy",$C1268="Sell",$C1268="Dividend",$C1268="Return of capital")),MAX(AA$5:AA1267)+1,0))</f>
        <v/>
      </c>
      <c r="AB1268" s="79" t="str">
        <f>if($B1268="","",if($L1268=Dashboard!$C$3,"n/a","Currency:"&amp;$L1268&amp;Dashboard!$C$3))</f>
        <v/>
      </c>
      <c r="AC1268" s="88" t="str">
        <f t="shared" si="13"/>
        <v/>
      </c>
      <c r="AD1268" s="89">
        <f t="shared" si="14"/>
        <v>0</v>
      </c>
      <c r="AE1268" s="90">
        <f t="shared" si="15"/>
        <v>0</v>
      </c>
    </row>
    <row r="1269">
      <c r="A1269" s="1"/>
      <c r="B1269" s="456"/>
      <c r="C1269" s="457"/>
      <c r="D1269" s="457"/>
      <c r="E1269" s="457"/>
      <c r="F1269" s="458"/>
      <c r="G1269" s="44">
        <f t="shared" si="1"/>
        <v>0</v>
      </c>
      <c r="H1269" s="459"/>
      <c r="I1269" s="460"/>
      <c r="J1269" s="95"/>
      <c r="K1269" s="1"/>
      <c r="L1269" s="50" t="str">
        <f t="array" ref="L1269">if($B1269="","",index(Setup!$C$52:$C$201,match($D1269,Setup!$B$52:$B$201,0),0))</f>
        <v/>
      </c>
      <c r="M1269" s="52" t="str">
        <f t="shared" si="2"/>
        <v/>
      </c>
      <c r="N1269" s="58">
        <f t="shared" si="3"/>
        <v>0</v>
      </c>
      <c r="O1269" s="64" t="str">
        <f t="shared" si="4"/>
        <v/>
      </c>
      <c r="P1269" s="64">
        <f t="shared" si="5"/>
        <v>0</v>
      </c>
      <c r="Q1269" s="64">
        <f t="shared" si="6"/>
        <v>0</v>
      </c>
      <c r="R1269" s="68">
        <f t="shared" si="7"/>
        <v>0</v>
      </c>
      <c r="S1269" s="68">
        <f t="shared" si="8"/>
        <v>0</v>
      </c>
      <c r="T1269" s="71" t="str">
        <f t="shared" si="9"/>
        <v/>
      </c>
      <c r="U1269" s="79" t="str">
        <f t="array" ref="U1269">IF($B1269="","",IF(INDEX('Your Portfolio Holdings'!$BW$7:$BW$156,match($D1269,'Your Portfolio Holdings'!$B$7:$B$156,0),0)&gt;0,PRODUCT(IF(($D$5:$D$2004=$D1269)*($C$5:$C$2004="Split")*($B$5:$B$2004&lt;=Dashboard!$C$2)*($B$5:$B$2004&gt;$B1269),$J$5:$J$2004,1)),1))</f>
        <v/>
      </c>
      <c r="V1269" s="79">
        <f t="shared" si="10"/>
        <v>0</v>
      </c>
      <c r="W1269" s="79" t="str">
        <f t="array" ref="W1269">IF($B1269="","",IF(INDEX('Your Portfolio Holdings'!$BW$7:$BW$156,match($D1269,'Your Portfolio Holdings'!$B$7:$B$156,0),0)&gt;0,PRODUCT(IF(($D$5:$D$2004=$D1269)*($C$5:$C$2004="Split")*($B$5:$B$2004&lt;=Dashboard!$C$54)*($B$5:$B$2004&gt;$B1269),$J$5:$J$2004,1)),1))</f>
        <v/>
      </c>
      <c r="X1269" s="79">
        <f t="shared" si="11"/>
        <v>0</v>
      </c>
      <c r="Y1269" s="79" t="str">
        <f t="array" ref="Y1269">IF($B1269="","",IF(INDEX('Your Portfolio Holdings'!$BW$7:$BW$156,match($D1269,'Your Portfolio Holdings'!$B$7:$B$156,0),0)&gt;0,PRODUCT(IF(($D$5:$D$2004=$D1269)*($C$5:$C$2004="Split")*($B$5:$B$2004&lt;=Dashboard!$C$55)*($B$5:$B$2004&gt;$B1269),$J$5:$J$2004,1)),1))</f>
        <v/>
      </c>
      <c r="Z1269" s="79">
        <f t="shared" si="12"/>
        <v>0</v>
      </c>
      <c r="AA1269" s="79" t="str">
        <f>IF($B1268="","",IF(AND($B1269&gt;Dashboard!$C$54,$B1269&lt;=Dashboard!$C$55,OR($C1269="Buy",$C1269="Sell",$C1269="Dividend",$C1269="Return of capital")),MAX(AA$5:AA1268)+1,0))</f>
        <v/>
      </c>
      <c r="AB1269" s="79" t="str">
        <f>if($B1269="","",if($L1269=Dashboard!$C$3,"n/a","Currency:"&amp;$L1269&amp;Dashboard!$C$3))</f>
        <v/>
      </c>
      <c r="AC1269" s="88" t="str">
        <f t="shared" si="13"/>
        <v/>
      </c>
      <c r="AD1269" s="89">
        <f t="shared" si="14"/>
        <v>0</v>
      </c>
      <c r="AE1269" s="90">
        <f t="shared" si="15"/>
        <v>0</v>
      </c>
    </row>
    <row r="1270">
      <c r="A1270" s="1"/>
      <c r="B1270" s="456"/>
      <c r="C1270" s="457"/>
      <c r="D1270" s="457"/>
      <c r="E1270" s="457"/>
      <c r="F1270" s="458"/>
      <c r="G1270" s="44">
        <f t="shared" si="1"/>
        <v>0</v>
      </c>
      <c r="H1270" s="459"/>
      <c r="I1270" s="460"/>
      <c r="J1270" s="95"/>
      <c r="K1270" s="1"/>
      <c r="L1270" s="50" t="str">
        <f t="array" ref="L1270">if($B1270="","",index(Setup!$C$52:$C$201,match($D1270,Setup!$B$52:$B$201,0),0))</f>
        <v/>
      </c>
      <c r="M1270" s="52" t="str">
        <f t="shared" si="2"/>
        <v/>
      </c>
      <c r="N1270" s="58">
        <f t="shared" si="3"/>
        <v>0</v>
      </c>
      <c r="O1270" s="64" t="str">
        <f t="shared" si="4"/>
        <v/>
      </c>
      <c r="P1270" s="64">
        <f t="shared" si="5"/>
        <v>0</v>
      </c>
      <c r="Q1270" s="64">
        <f t="shared" si="6"/>
        <v>0</v>
      </c>
      <c r="R1270" s="68">
        <f t="shared" si="7"/>
        <v>0</v>
      </c>
      <c r="S1270" s="68">
        <f t="shared" si="8"/>
        <v>0</v>
      </c>
      <c r="T1270" s="71" t="str">
        <f t="shared" si="9"/>
        <v/>
      </c>
      <c r="U1270" s="79" t="str">
        <f t="array" ref="U1270">IF($B1270="","",IF(INDEX('Your Portfolio Holdings'!$BW$7:$BW$156,match($D1270,'Your Portfolio Holdings'!$B$7:$B$156,0),0)&gt;0,PRODUCT(IF(($D$5:$D$2004=$D1270)*($C$5:$C$2004="Split")*($B$5:$B$2004&lt;=Dashboard!$C$2)*($B$5:$B$2004&gt;$B1270),$J$5:$J$2004,1)),1))</f>
        <v/>
      </c>
      <c r="V1270" s="79">
        <f t="shared" si="10"/>
        <v>0</v>
      </c>
      <c r="W1270" s="79" t="str">
        <f t="array" ref="W1270">IF($B1270="","",IF(INDEX('Your Portfolio Holdings'!$BW$7:$BW$156,match($D1270,'Your Portfolio Holdings'!$B$7:$B$156,0),0)&gt;0,PRODUCT(IF(($D$5:$D$2004=$D1270)*($C$5:$C$2004="Split")*($B$5:$B$2004&lt;=Dashboard!$C$54)*($B$5:$B$2004&gt;$B1270),$J$5:$J$2004,1)),1))</f>
        <v/>
      </c>
      <c r="X1270" s="79">
        <f t="shared" si="11"/>
        <v>0</v>
      </c>
      <c r="Y1270" s="79" t="str">
        <f t="array" ref="Y1270">IF($B1270="","",IF(INDEX('Your Portfolio Holdings'!$BW$7:$BW$156,match($D1270,'Your Portfolio Holdings'!$B$7:$B$156,0),0)&gt;0,PRODUCT(IF(($D$5:$D$2004=$D1270)*($C$5:$C$2004="Split")*($B$5:$B$2004&lt;=Dashboard!$C$55)*($B$5:$B$2004&gt;$B1270),$J$5:$J$2004,1)),1))</f>
        <v/>
      </c>
      <c r="Z1270" s="79">
        <f t="shared" si="12"/>
        <v>0</v>
      </c>
      <c r="AA1270" s="79" t="str">
        <f>IF($B1269="","",IF(AND($B1270&gt;Dashboard!$C$54,$B1270&lt;=Dashboard!$C$55,OR($C1270="Buy",$C1270="Sell",$C1270="Dividend",$C1270="Return of capital")),MAX(AA$5:AA1269)+1,0))</f>
        <v/>
      </c>
      <c r="AB1270" s="79" t="str">
        <f>if($B1270="","",if($L1270=Dashboard!$C$3,"n/a","Currency:"&amp;$L1270&amp;Dashboard!$C$3))</f>
        <v/>
      </c>
      <c r="AC1270" s="88" t="str">
        <f t="shared" si="13"/>
        <v/>
      </c>
      <c r="AD1270" s="89">
        <f t="shared" si="14"/>
        <v>0</v>
      </c>
      <c r="AE1270" s="90">
        <f t="shared" si="15"/>
        <v>0</v>
      </c>
    </row>
    <row r="1271">
      <c r="A1271" s="1"/>
      <c r="B1271" s="456"/>
      <c r="C1271" s="457"/>
      <c r="D1271" s="457"/>
      <c r="E1271" s="457"/>
      <c r="F1271" s="458"/>
      <c r="G1271" s="44">
        <f t="shared" si="1"/>
        <v>0</v>
      </c>
      <c r="H1271" s="459"/>
      <c r="I1271" s="460"/>
      <c r="J1271" s="95"/>
      <c r="K1271" s="1"/>
      <c r="L1271" s="50" t="str">
        <f t="array" ref="L1271">if($B1271="","",index(Setup!$C$52:$C$201,match($D1271,Setup!$B$52:$B$201,0),0))</f>
        <v/>
      </c>
      <c r="M1271" s="52" t="str">
        <f t="shared" si="2"/>
        <v/>
      </c>
      <c r="N1271" s="58">
        <f t="shared" si="3"/>
        <v>0</v>
      </c>
      <c r="O1271" s="64" t="str">
        <f t="shared" si="4"/>
        <v/>
      </c>
      <c r="P1271" s="64">
        <f t="shared" si="5"/>
        <v>0</v>
      </c>
      <c r="Q1271" s="64">
        <f t="shared" si="6"/>
        <v>0</v>
      </c>
      <c r="R1271" s="68">
        <f t="shared" si="7"/>
        <v>0</v>
      </c>
      <c r="S1271" s="68">
        <f t="shared" si="8"/>
        <v>0</v>
      </c>
      <c r="T1271" s="71" t="str">
        <f t="shared" si="9"/>
        <v/>
      </c>
      <c r="U1271" s="79" t="str">
        <f t="array" ref="U1271">IF($B1271="","",IF(INDEX('Your Portfolio Holdings'!$BW$7:$BW$156,match($D1271,'Your Portfolio Holdings'!$B$7:$B$156,0),0)&gt;0,PRODUCT(IF(($D$5:$D$2004=$D1271)*($C$5:$C$2004="Split")*($B$5:$B$2004&lt;=Dashboard!$C$2)*($B$5:$B$2004&gt;$B1271),$J$5:$J$2004,1)),1))</f>
        <v/>
      </c>
      <c r="V1271" s="79">
        <f t="shared" si="10"/>
        <v>0</v>
      </c>
      <c r="W1271" s="79" t="str">
        <f t="array" ref="W1271">IF($B1271="","",IF(INDEX('Your Portfolio Holdings'!$BW$7:$BW$156,match($D1271,'Your Portfolio Holdings'!$B$7:$B$156,0),0)&gt;0,PRODUCT(IF(($D$5:$D$2004=$D1271)*($C$5:$C$2004="Split")*($B$5:$B$2004&lt;=Dashboard!$C$54)*($B$5:$B$2004&gt;$B1271),$J$5:$J$2004,1)),1))</f>
        <v/>
      </c>
      <c r="X1271" s="79">
        <f t="shared" si="11"/>
        <v>0</v>
      </c>
      <c r="Y1271" s="79" t="str">
        <f t="array" ref="Y1271">IF($B1271="","",IF(INDEX('Your Portfolio Holdings'!$BW$7:$BW$156,match($D1271,'Your Portfolio Holdings'!$B$7:$B$156,0),0)&gt;0,PRODUCT(IF(($D$5:$D$2004=$D1271)*($C$5:$C$2004="Split")*($B$5:$B$2004&lt;=Dashboard!$C$55)*($B$5:$B$2004&gt;$B1271),$J$5:$J$2004,1)),1))</f>
        <v/>
      </c>
      <c r="Z1271" s="79">
        <f t="shared" si="12"/>
        <v>0</v>
      </c>
      <c r="AA1271" s="79" t="str">
        <f>IF($B1270="","",IF(AND($B1271&gt;Dashboard!$C$54,$B1271&lt;=Dashboard!$C$55,OR($C1271="Buy",$C1271="Sell",$C1271="Dividend",$C1271="Return of capital")),MAX(AA$5:AA1270)+1,0))</f>
        <v/>
      </c>
      <c r="AB1271" s="79" t="str">
        <f>if($B1271="","",if($L1271=Dashboard!$C$3,"n/a","Currency:"&amp;$L1271&amp;Dashboard!$C$3))</f>
        <v/>
      </c>
      <c r="AC1271" s="88" t="str">
        <f t="shared" si="13"/>
        <v/>
      </c>
      <c r="AD1271" s="89">
        <f t="shared" si="14"/>
        <v>0</v>
      </c>
      <c r="AE1271" s="90">
        <f t="shared" si="15"/>
        <v>0</v>
      </c>
    </row>
    <row r="1272">
      <c r="A1272" s="1"/>
      <c r="B1272" s="456"/>
      <c r="C1272" s="457"/>
      <c r="D1272" s="457"/>
      <c r="E1272" s="457"/>
      <c r="F1272" s="458"/>
      <c r="G1272" s="44">
        <f t="shared" si="1"/>
        <v>0</v>
      </c>
      <c r="H1272" s="459"/>
      <c r="I1272" s="460"/>
      <c r="J1272" s="95"/>
      <c r="K1272" s="1"/>
      <c r="L1272" s="50" t="str">
        <f t="array" ref="L1272">if($B1272="","",index(Setup!$C$52:$C$201,match($D1272,Setup!$B$52:$B$201,0),0))</f>
        <v/>
      </c>
      <c r="M1272" s="52" t="str">
        <f t="shared" si="2"/>
        <v/>
      </c>
      <c r="N1272" s="58">
        <f t="shared" si="3"/>
        <v>0</v>
      </c>
      <c r="O1272" s="64" t="str">
        <f t="shared" si="4"/>
        <v/>
      </c>
      <c r="P1272" s="64">
        <f t="shared" si="5"/>
        <v>0</v>
      </c>
      <c r="Q1272" s="64">
        <f t="shared" si="6"/>
        <v>0</v>
      </c>
      <c r="R1272" s="68">
        <f t="shared" si="7"/>
        <v>0</v>
      </c>
      <c r="S1272" s="68">
        <f t="shared" si="8"/>
        <v>0</v>
      </c>
      <c r="T1272" s="71" t="str">
        <f t="shared" si="9"/>
        <v/>
      </c>
      <c r="U1272" s="79" t="str">
        <f t="array" ref="U1272">IF($B1272="","",IF(INDEX('Your Portfolio Holdings'!$BW$7:$BW$156,match($D1272,'Your Portfolio Holdings'!$B$7:$B$156,0),0)&gt;0,PRODUCT(IF(($D$5:$D$2004=$D1272)*($C$5:$C$2004="Split")*($B$5:$B$2004&lt;=Dashboard!$C$2)*($B$5:$B$2004&gt;$B1272),$J$5:$J$2004,1)),1))</f>
        <v/>
      </c>
      <c r="V1272" s="79">
        <f t="shared" si="10"/>
        <v>0</v>
      </c>
      <c r="W1272" s="79" t="str">
        <f t="array" ref="W1272">IF($B1272="","",IF(INDEX('Your Portfolio Holdings'!$BW$7:$BW$156,match($D1272,'Your Portfolio Holdings'!$B$7:$B$156,0),0)&gt;0,PRODUCT(IF(($D$5:$D$2004=$D1272)*($C$5:$C$2004="Split")*($B$5:$B$2004&lt;=Dashboard!$C$54)*($B$5:$B$2004&gt;$B1272),$J$5:$J$2004,1)),1))</f>
        <v/>
      </c>
      <c r="X1272" s="79">
        <f t="shared" si="11"/>
        <v>0</v>
      </c>
      <c r="Y1272" s="79" t="str">
        <f t="array" ref="Y1272">IF($B1272="","",IF(INDEX('Your Portfolio Holdings'!$BW$7:$BW$156,match($D1272,'Your Portfolio Holdings'!$B$7:$B$156,0),0)&gt;0,PRODUCT(IF(($D$5:$D$2004=$D1272)*($C$5:$C$2004="Split")*($B$5:$B$2004&lt;=Dashboard!$C$55)*($B$5:$B$2004&gt;$B1272),$J$5:$J$2004,1)),1))</f>
        <v/>
      </c>
      <c r="Z1272" s="79">
        <f t="shared" si="12"/>
        <v>0</v>
      </c>
      <c r="AA1272" s="79" t="str">
        <f>IF($B1271="","",IF(AND($B1272&gt;Dashboard!$C$54,$B1272&lt;=Dashboard!$C$55,OR($C1272="Buy",$C1272="Sell",$C1272="Dividend",$C1272="Return of capital")),MAX(AA$5:AA1271)+1,0))</f>
        <v/>
      </c>
      <c r="AB1272" s="79" t="str">
        <f>if($B1272="","",if($L1272=Dashboard!$C$3,"n/a","Currency:"&amp;$L1272&amp;Dashboard!$C$3))</f>
        <v/>
      </c>
      <c r="AC1272" s="88" t="str">
        <f t="shared" si="13"/>
        <v/>
      </c>
      <c r="AD1272" s="89">
        <f t="shared" si="14"/>
        <v>0</v>
      </c>
      <c r="AE1272" s="90">
        <f t="shared" si="15"/>
        <v>0</v>
      </c>
    </row>
    <row r="1273">
      <c r="A1273" s="1"/>
      <c r="B1273" s="456"/>
      <c r="C1273" s="457"/>
      <c r="D1273" s="457"/>
      <c r="E1273" s="457"/>
      <c r="F1273" s="458"/>
      <c r="G1273" s="44">
        <f t="shared" si="1"/>
        <v>0</v>
      </c>
      <c r="H1273" s="459"/>
      <c r="I1273" s="460"/>
      <c r="J1273" s="95"/>
      <c r="K1273" s="1"/>
      <c r="L1273" s="50" t="str">
        <f t="array" ref="L1273">if($B1273="","",index(Setup!$C$52:$C$201,match($D1273,Setup!$B$52:$B$201,0),0))</f>
        <v/>
      </c>
      <c r="M1273" s="52" t="str">
        <f t="shared" si="2"/>
        <v/>
      </c>
      <c r="N1273" s="58">
        <f t="shared" si="3"/>
        <v>0</v>
      </c>
      <c r="O1273" s="64" t="str">
        <f t="shared" si="4"/>
        <v/>
      </c>
      <c r="P1273" s="64">
        <f t="shared" si="5"/>
        <v>0</v>
      </c>
      <c r="Q1273" s="64">
        <f t="shared" si="6"/>
        <v>0</v>
      </c>
      <c r="R1273" s="68">
        <f t="shared" si="7"/>
        <v>0</v>
      </c>
      <c r="S1273" s="68">
        <f t="shared" si="8"/>
        <v>0</v>
      </c>
      <c r="T1273" s="71" t="str">
        <f t="shared" si="9"/>
        <v/>
      </c>
      <c r="U1273" s="79" t="str">
        <f t="array" ref="U1273">IF($B1273="","",IF(INDEX('Your Portfolio Holdings'!$BW$7:$BW$156,match($D1273,'Your Portfolio Holdings'!$B$7:$B$156,0),0)&gt;0,PRODUCT(IF(($D$5:$D$2004=$D1273)*($C$5:$C$2004="Split")*($B$5:$B$2004&lt;=Dashboard!$C$2)*($B$5:$B$2004&gt;$B1273),$J$5:$J$2004,1)),1))</f>
        <v/>
      </c>
      <c r="V1273" s="79">
        <f t="shared" si="10"/>
        <v>0</v>
      </c>
      <c r="W1273" s="79" t="str">
        <f t="array" ref="W1273">IF($B1273="","",IF(INDEX('Your Portfolio Holdings'!$BW$7:$BW$156,match($D1273,'Your Portfolio Holdings'!$B$7:$B$156,0),0)&gt;0,PRODUCT(IF(($D$5:$D$2004=$D1273)*($C$5:$C$2004="Split")*($B$5:$B$2004&lt;=Dashboard!$C$54)*($B$5:$B$2004&gt;$B1273),$J$5:$J$2004,1)),1))</f>
        <v/>
      </c>
      <c r="X1273" s="79">
        <f t="shared" si="11"/>
        <v>0</v>
      </c>
      <c r="Y1273" s="79" t="str">
        <f t="array" ref="Y1273">IF($B1273="","",IF(INDEX('Your Portfolio Holdings'!$BW$7:$BW$156,match($D1273,'Your Portfolio Holdings'!$B$7:$B$156,0),0)&gt;0,PRODUCT(IF(($D$5:$D$2004=$D1273)*($C$5:$C$2004="Split")*($B$5:$B$2004&lt;=Dashboard!$C$55)*($B$5:$B$2004&gt;$B1273),$J$5:$J$2004,1)),1))</f>
        <v/>
      </c>
      <c r="Z1273" s="79">
        <f t="shared" si="12"/>
        <v>0</v>
      </c>
      <c r="AA1273" s="79" t="str">
        <f>IF($B1272="","",IF(AND($B1273&gt;Dashboard!$C$54,$B1273&lt;=Dashboard!$C$55,OR($C1273="Buy",$C1273="Sell",$C1273="Dividend",$C1273="Return of capital")),MAX(AA$5:AA1272)+1,0))</f>
        <v/>
      </c>
      <c r="AB1273" s="79" t="str">
        <f>if($B1273="","",if($L1273=Dashboard!$C$3,"n/a","Currency:"&amp;$L1273&amp;Dashboard!$C$3))</f>
        <v/>
      </c>
      <c r="AC1273" s="88" t="str">
        <f t="shared" si="13"/>
        <v/>
      </c>
      <c r="AD1273" s="89">
        <f t="shared" si="14"/>
        <v>0</v>
      </c>
      <c r="AE1273" s="90">
        <f t="shared" si="15"/>
        <v>0</v>
      </c>
    </row>
    <row r="1274">
      <c r="A1274" s="1"/>
      <c r="B1274" s="456"/>
      <c r="C1274" s="457"/>
      <c r="D1274" s="457"/>
      <c r="E1274" s="457"/>
      <c r="F1274" s="458"/>
      <c r="G1274" s="44">
        <f t="shared" si="1"/>
        <v>0</v>
      </c>
      <c r="H1274" s="459"/>
      <c r="I1274" s="460"/>
      <c r="J1274" s="95"/>
      <c r="K1274" s="1"/>
      <c r="L1274" s="50" t="str">
        <f t="array" ref="L1274">if($B1274="","",index(Setup!$C$52:$C$201,match($D1274,Setup!$B$52:$B$201,0),0))</f>
        <v/>
      </c>
      <c r="M1274" s="52" t="str">
        <f t="shared" si="2"/>
        <v/>
      </c>
      <c r="N1274" s="58">
        <f t="shared" si="3"/>
        <v>0</v>
      </c>
      <c r="O1274" s="64" t="str">
        <f t="shared" si="4"/>
        <v/>
      </c>
      <c r="P1274" s="64">
        <f t="shared" si="5"/>
        <v>0</v>
      </c>
      <c r="Q1274" s="64">
        <f t="shared" si="6"/>
        <v>0</v>
      </c>
      <c r="R1274" s="68">
        <f t="shared" si="7"/>
        <v>0</v>
      </c>
      <c r="S1274" s="68">
        <f t="shared" si="8"/>
        <v>0</v>
      </c>
      <c r="T1274" s="71" t="str">
        <f t="shared" si="9"/>
        <v/>
      </c>
      <c r="U1274" s="79" t="str">
        <f t="array" ref="U1274">IF($B1274="","",IF(INDEX('Your Portfolio Holdings'!$BW$7:$BW$156,match($D1274,'Your Portfolio Holdings'!$B$7:$B$156,0),0)&gt;0,PRODUCT(IF(($D$5:$D$2004=$D1274)*($C$5:$C$2004="Split")*($B$5:$B$2004&lt;=Dashboard!$C$2)*($B$5:$B$2004&gt;$B1274),$J$5:$J$2004,1)),1))</f>
        <v/>
      </c>
      <c r="V1274" s="79">
        <f t="shared" si="10"/>
        <v>0</v>
      </c>
      <c r="W1274" s="79" t="str">
        <f t="array" ref="W1274">IF($B1274="","",IF(INDEX('Your Portfolio Holdings'!$BW$7:$BW$156,match($D1274,'Your Portfolio Holdings'!$B$7:$B$156,0),0)&gt;0,PRODUCT(IF(($D$5:$D$2004=$D1274)*($C$5:$C$2004="Split")*($B$5:$B$2004&lt;=Dashboard!$C$54)*($B$5:$B$2004&gt;$B1274),$J$5:$J$2004,1)),1))</f>
        <v/>
      </c>
      <c r="X1274" s="79">
        <f t="shared" si="11"/>
        <v>0</v>
      </c>
      <c r="Y1274" s="79" t="str">
        <f t="array" ref="Y1274">IF($B1274="","",IF(INDEX('Your Portfolio Holdings'!$BW$7:$BW$156,match($D1274,'Your Portfolio Holdings'!$B$7:$B$156,0),0)&gt;0,PRODUCT(IF(($D$5:$D$2004=$D1274)*($C$5:$C$2004="Split")*($B$5:$B$2004&lt;=Dashboard!$C$55)*($B$5:$B$2004&gt;$B1274),$J$5:$J$2004,1)),1))</f>
        <v/>
      </c>
      <c r="Z1274" s="79">
        <f t="shared" si="12"/>
        <v>0</v>
      </c>
      <c r="AA1274" s="79" t="str">
        <f>IF($B1273="","",IF(AND($B1274&gt;Dashboard!$C$54,$B1274&lt;=Dashboard!$C$55,OR($C1274="Buy",$C1274="Sell",$C1274="Dividend",$C1274="Return of capital")),MAX(AA$5:AA1273)+1,0))</f>
        <v/>
      </c>
      <c r="AB1274" s="79" t="str">
        <f>if($B1274="","",if($L1274=Dashboard!$C$3,"n/a","Currency:"&amp;$L1274&amp;Dashboard!$C$3))</f>
        <v/>
      </c>
      <c r="AC1274" s="88" t="str">
        <f t="shared" si="13"/>
        <v/>
      </c>
      <c r="AD1274" s="89">
        <f t="shared" si="14"/>
        <v>0</v>
      </c>
      <c r="AE1274" s="90">
        <f t="shared" si="15"/>
        <v>0</v>
      </c>
    </row>
    <row r="1275">
      <c r="A1275" s="1"/>
      <c r="B1275" s="456"/>
      <c r="C1275" s="457"/>
      <c r="D1275" s="457"/>
      <c r="E1275" s="457"/>
      <c r="F1275" s="458"/>
      <c r="G1275" s="44">
        <f t="shared" si="1"/>
        <v>0</v>
      </c>
      <c r="H1275" s="459"/>
      <c r="I1275" s="460"/>
      <c r="J1275" s="95"/>
      <c r="K1275" s="1"/>
      <c r="L1275" s="50" t="str">
        <f t="array" ref="L1275">if($B1275="","",index(Setup!$C$52:$C$201,match($D1275,Setup!$B$52:$B$201,0),0))</f>
        <v/>
      </c>
      <c r="M1275" s="52" t="str">
        <f t="shared" si="2"/>
        <v/>
      </c>
      <c r="N1275" s="58">
        <f t="shared" si="3"/>
        <v>0</v>
      </c>
      <c r="O1275" s="64" t="str">
        <f t="shared" si="4"/>
        <v/>
      </c>
      <c r="P1275" s="64">
        <f t="shared" si="5"/>
        <v>0</v>
      </c>
      <c r="Q1275" s="64">
        <f t="shared" si="6"/>
        <v>0</v>
      </c>
      <c r="R1275" s="68">
        <f t="shared" si="7"/>
        <v>0</v>
      </c>
      <c r="S1275" s="68">
        <f t="shared" si="8"/>
        <v>0</v>
      </c>
      <c r="T1275" s="71" t="str">
        <f t="shared" si="9"/>
        <v/>
      </c>
      <c r="U1275" s="79" t="str">
        <f t="array" ref="U1275">IF($B1275="","",IF(INDEX('Your Portfolio Holdings'!$BW$7:$BW$156,match($D1275,'Your Portfolio Holdings'!$B$7:$B$156,0),0)&gt;0,PRODUCT(IF(($D$5:$D$2004=$D1275)*($C$5:$C$2004="Split")*($B$5:$B$2004&lt;=Dashboard!$C$2)*($B$5:$B$2004&gt;$B1275),$J$5:$J$2004,1)),1))</f>
        <v/>
      </c>
      <c r="V1275" s="79">
        <f t="shared" si="10"/>
        <v>0</v>
      </c>
      <c r="W1275" s="79" t="str">
        <f t="array" ref="W1275">IF($B1275="","",IF(INDEX('Your Portfolio Holdings'!$BW$7:$BW$156,match($D1275,'Your Portfolio Holdings'!$B$7:$B$156,0),0)&gt;0,PRODUCT(IF(($D$5:$D$2004=$D1275)*($C$5:$C$2004="Split")*($B$5:$B$2004&lt;=Dashboard!$C$54)*($B$5:$B$2004&gt;$B1275),$J$5:$J$2004,1)),1))</f>
        <v/>
      </c>
      <c r="X1275" s="79">
        <f t="shared" si="11"/>
        <v>0</v>
      </c>
      <c r="Y1275" s="79" t="str">
        <f t="array" ref="Y1275">IF($B1275="","",IF(INDEX('Your Portfolio Holdings'!$BW$7:$BW$156,match($D1275,'Your Portfolio Holdings'!$B$7:$B$156,0),0)&gt;0,PRODUCT(IF(($D$5:$D$2004=$D1275)*($C$5:$C$2004="Split")*($B$5:$B$2004&lt;=Dashboard!$C$55)*($B$5:$B$2004&gt;$B1275),$J$5:$J$2004,1)),1))</f>
        <v/>
      </c>
      <c r="Z1275" s="79">
        <f t="shared" si="12"/>
        <v>0</v>
      </c>
      <c r="AA1275" s="79" t="str">
        <f>IF($B1274="","",IF(AND($B1275&gt;Dashboard!$C$54,$B1275&lt;=Dashboard!$C$55,OR($C1275="Buy",$C1275="Sell",$C1275="Dividend",$C1275="Return of capital")),MAX(AA$5:AA1274)+1,0))</f>
        <v/>
      </c>
      <c r="AB1275" s="79" t="str">
        <f>if($B1275="","",if($L1275=Dashboard!$C$3,"n/a","Currency:"&amp;$L1275&amp;Dashboard!$C$3))</f>
        <v/>
      </c>
      <c r="AC1275" s="88" t="str">
        <f t="shared" si="13"/>
        <v/>
      </c>
      <c r="AD1275" s="89">
        <f t="shared" si="14"/>
        <v>0</v>
      </c>
      <c r="AE1275" s="90">
        <f t="shared" si="15"/>
        <v>0</v>
      </c>
    </row>
    <row r="1276">
      <c r="A1276" s="1"/>
      <c r="B1276" s="456"/>
      <c r="C1276" s="457"/>
      <c r="D1276" s="457"/>
      <c r="E1276" s="457"/>
      <c r="F1276" s="458"/>
      <c r="G1276" s="44">
        <f t="shared" si="1"/>
        <v>0</v>
      </c>
      <c r="H1276" s="459"/>
      <c r="I1276" s="460"/>
      <c r="J1276" s="95"/>
      <c r="K1276" s="1"/>
      <c r="L1276" s="50" t="str">
        <f t="array" ref="L1276">if($B1276="","",index(Setup!$C$52:$C$201,match($D1276,Setup!$B$52:$B$201,0),0))</f>
        <v/>
      </c>
      <c r="M1276" s="52" t="str">
        <f t="shared" si="2"/>
        <v/>
      </c>
      <c r="N1276" s="58">
        <f t="shared" si="3"/>
        <v>0</v>
      </c>
      <c r="O1276" s="64" t="str">
        <f t="shared" si="4"/>
        <v/>
      </c>
      <c r="P1276" s="64">
        <f t="shared" si="5"/>
        <v>0</v>
      </c>
      <c r="Q1276" s="64">
        <f t="shared" si="6"/>
        <v>0</v>
      </c>
      <c r="R1276" s="68">
        <f t="shared" si="7"/>
        <v>0</v>
      </c>
      <c r="S1276" s="68">
        <f t="shared" si="8"/>
        <v>0</v>
      </c>
      <c r="T1276" s="71" t="str">
        <f t="shared" si="9"/>
        <v/>
      </c>
      <c r="U1276" s="79" t="str">
        <f t="array" ref="U1276">IF($B1276="","",IF(INDEX('Your Portfolio Holdings'!$BW$7:$BW$156,match($D1276,'Your Portfolio Holdings'!$B$7:$B$156,0),0)&gt;0,PRODUCT(IF(($D$5:$D$2004=$D1276)*($C$5:$C$2004="Split")*($B$5:$B$2004&lt;=Dashboard!$C$2)*($B$5:$B$2004&gt;$B1276),$J$5:$J$2004,1)),1))</f>
        <v/>
      </c>
      <c r="V1276" s="79">
        <f t="shared" si="10"/>
        <v>0</v>
      </c>
      <c r="W1276" s="79" t="str">
        <f t="array" ref="W1276">IF($B1276="","",IF(INDEX('Your Portfolio Holdings'!$BW$7:$BW$156,match($D1276,'Your Portfolio Holdings'!$B$7:$B$156,0),0)&gt;0,PRODUCT(IF(($D$5:$D$2004=$D1276)*($C$5:$C$2004="Split")*($B$5:$B$2004&lt;=Dashboard!$C$54)*($B$5:$B$2004&gt;$B1276),$J$5:$J$2004,1)),1))</f>
        <v/>
      </c>
      <c r="X1276" s="79">
        <f t="shared" si="11"/>
        <v>0</v>
      </c>
      <c r="Y1276" s="79" t="str">
        <f t="array" ref="Y1276">IF($B1276="","",IF(INDEX('Your Portfolio Holdings'!$BW$7:$BW$156,match($D1276,'Your Portfolio Holdings'!$B$7:$B$156,0),0)&gt;0,PRODUCT(IF(($D$5:$D$2004=$D1276)*($C$5:$C$2004="Split")*($B$5:$B$2004&lt;=Dashboard!$C$55)*($B$5:$B$2004&gt;$B1276),$J$5:$J$2004,1)),1))</f>
        <v/>
      </c>
      <c r="Z1276" s="79">
        <f t="shared" si="12"/>
        <v>0</v>
      </c>
      <c r="AA1276" s="79" t="str">
        <f>IF($B1275="","",IF(AND($B1276&gt;Dashboard!$C$54,$B1276&lt;=Dashboard!$C$55,OR($C1276="Buy",$C1276="Sell",$C1276="Dividend",$C1276="Return of capital")),MAX(AA$5:AA1275)+1,0))</f>
        <v/>
      </c>
      <c r="AB1276" s="79" t="str">
        <f>if($B1276="","",if($L1276=Dashboard!$C$3,"n/a","Currency:"&amp;$L1276&amp;Dashboard!$C$3))</f>
        <v/>
      </c>
      <c r="AC1276" s="88" t="str">
        <f t="shared" si="13"/>
        <v/>
      </c>
      <c r="AD1276" s="89">
        <f t="shared" si="14"/>
        <v>0</v>
      </c>
      <c r="AE1276" s="90">
        <f t="shared" si="15"/>
        <v>0</v>
      </c>
    </row>
    <row r="1277">
      <c r="A1277" s="1"/>
      <c r="B1277" s="456"/>
      <c r="C1277" s="457"/>
      <c r="D1277" s="457"/>
      <c r="E1277" s="457"/>
      <c r="F1277" s="458"/>
      <c r="G1277" s="44">
        <f t="shared" si="1"/>
        <v>0</v>
      </c>
      <c r="H1277" s="459"/>
      <c r="I1277" s="460"/>
      <c r="J1277" s="95"/>
      <c r="K1277" s="1"/>
      <c r="L1277" s="50" t="str">
        <f t="array" ref="L1277">if($B1277="","",index(Setup!$C$52:$C$201,match($D1277,Setup!$B$52:$B$201,0),0))</f>
        <v/>
      </c>
      <c r="M1277" s="52" t="str">
        <f t="shared" si="2"/>
        <v/>
      </c>
      <c r="N1277" s="58">
        <f t="shared" si="3"/>
        <v>0</v>
      </c>
      <c r="O1277" s="64" t="str">
        <f t="shared" si="4"/>
        <v/>
      </c>
      <c r="P1277" s="64">
        <f t="shared" si="5"/>
        <v>0</v>
      </c>
      <c r="Q1277" s="64">
        <f t="shared" si="6"/>
        <v>0</v>
      </c>
      <c r="R1277" s="68">
        <f t="shared" si="7"/>
        <v>0</v>
      </c>
      <c r="S1277" s="68">
        <f t="shared" si="8"/>
        <v>0</v>
      </c>
      <c r="T1277" s="71" t="str">
        <f t="shared" si="9"/>
        <v/>
      </c>
      <c r="U1277" s="79" t="str">
        <f t="array" ref="U1277">IF($B1277="","",IF(INDEX('Your Portfolio Holdings'!$BW$7:$BW$156,match($D1277,'Your Portfolio Holdings'!$B$7:$B$156,0),0)&gt;0,PRODUCT(IF(($D$5:$D$2004=$D1277)*($C$5:$C$2004="Split")*($B$5:$B$2004&lt;=Dashboard!$C$2)*($B$5:$B$2004&gt;$B1277),$J$5:$J$2004,1)),1))</f>
        <v/>
      </c>
      <c r="V1277" s="79">
        <f t="shared" si="10"/>
        <v>0</v>
      </c>
      <c r="W1277" s="79" t="str">
        <f t="array" ref="W1277">IF($B1277="","",IF(INDEX('Your Portfolio Holdings'!$BW$7:$BW$156,match($D1277,'Your Portfolio Holdings'!$B$7:$B$156,0),0)&gt;0,PRODUCT(IF(($D$5:$D$2004=$D1277)*($C$5:$C$2004="Split")*($B$5:$B$2004&lt;=Dashboard!$C$54)*($B$5:$B$2004&gt;$B1277),$J$5:$J$2004,1)),1))</f>
        <v/>
      </c>
      <c r="X1277" s="79">
        <f t="shared" si="11"/>
        <v>0</v>
      </c>
      <c r="Y1277" s="79" t="str">
        <f t="array" ref="Y1277">IF($B1277="","",IF(INDEX('Your Portfolio Holdings'!$BW$7:$BW$156,match($D1277,'Your Portfolio Holdings'!$B$7:$B$156,0),0)&gt;0,PRODUCT(IF(($D$5:$D$2004=$D1277)*($C$5:$C$2004="Split")*($B$5:$B$2004&lt;=Dashboard!$C$55)*($B$5:$B$2004&gt;$B1277),$J$5:$J$2004,1)),1))</f>
        <v/>
      </c>
      <c r="Z1277" s="79">
        <f t="shared" si="12"/>
        <v>0</v>
      </c>
      <c r="AA1277" s="79" t="str">
        <f>IF($B1276="","",IF(AND($B1277&gt;Dashboard!$C$54,$B1277&lt;=Dashboard!$C$55,OR($C1277="Buy",$C1277="Sell",$C1277="Dividend",$C1277="Return of capital")),MAX(AA$5:AA1276)+1,0))</f>
        <v/>
      </c>
      <c r="AB1277" s="79" t="str">
        <f>if($B1277="","",if($L1277=Dashboard!$C$3,"n/a","Currency:"&amp;$L1277&amp;Dashboard!$C$3))</f>
        <v/>
      </c>
      <c r="AC1277" s="88" t="str">
        <f t="shared" si="13"/>
        <v/>
      </c>
      <c r="AD1277" s="89">
        <f t="shared" si="14"/>
        <v>0</v>
      </c>
      <c r="AE1277" s="90">
        <f t="shared" si="15"/>
        <v>0</v>
      </c>
    </row>
    <row r="1278">
      <c r="A1278" s="1"/>
      <c r="B1278" s="456"/>
      <c r="C1278" s="457"/>
      <c r="D1278" s="457"/>
      <c r="E1278" s="457"/>
      <c r="F1278" s="458"/>
      <c r="G1278" s="44">
        <f t="shared" si="1"/>
        <v>0</v>
      </c>
      <c r="H1278" s="459"/>
      <c r="I1278" s="460"/>
      <c r="J1278" s="95"/>
      <c r="K1278" s="1"/>
      <c r="L1278" s="50" t="str">
        <f t="array" ref="L1278">if($B1278="","",index(Setup!$C$52:$C$201,match($D1278,Setup!$B$52:$B$201,0),0))</f>
        <v/>
      </c>
      <c r="M1278" s="52" t="str">
        <f t="shared" si="2"/>
        <v/>
      </c>
      <c r="N1278" s="58">
        <f t="shared" si="3"/>
        <v>0</v>
      </c>
      <c r="O1278" s="64" t="str">
        <f t="shared" si="4"/>
        <v/>
      </c>
      <c r="P1278" s="64">
        <f t="shared" si="5"/>
        <v>0</v>
      </c>
      <c r="Q1278" s="64">
        <f t="shared" si="6"/>
        <v>0</v>
      </c>
      <c r="R1278" s="68">
        <f t="shared" si="7"/>
        <v>0</v>
      </c>
      <c r="S1278" s="68">
        <f t="shared" si="8"/>
        <v>0</v>
      </c>
      <c r="T1278" s="71" t="str">
        <f t="shared" si="9"/>
        <v/>
      </c>
      <c r="U1278" s="79" t="str">
        <f t="array" ref="U1278">IF($B1278="","",IF(INDEX('Your Portfolio Holdings'!$BW$7:$BW$156,match($D1278,'Your Portfolio Holdings'!$B$7:$B$156,0),0)&gt;0,PRODUCT(IF(($D$5:$D$2004=$D1278)*($C$5:$C$2004="Split")*($B$5:$B$2004&lt;=Dashboard!$C$2)*($B$5:$B$2004&gt;$B1278),$J$5:$J$2004,1)),1))</f>
        <v/>
      </c>
      <c r="V1278" s="79">
        <f t="shared" si="10"/>
        <v>0</v>
      </c>
      <c r="W1278" s="79" t="str">
        <f t="array" ref="W1278">IF($B1278="","",IF(INDEX('Your Portfolio Holdings'!$BW$7:$BW$156,match($D1278,'Your Portfolio Holdings'!$B$7:$B$156,0),0)&gt;0,PRODUCT(IF(($D$5:$D$2004=$D1278)*($C$5:$C$2004="Split")*($B$5:$B$2004&lt;=Dashboard!$C$54)*($B$5:$B$2004&gt;$B1278),$J$5:$J$2004,1)),1))</f>
        <v/>
      </c>
      <c r="X1278" s="79">
        <f t="shared" si="11"/>
        <v>0</v>
      </c>
      <c r="Y1278" s="79" t="str">
        <f t="array" ref="Y1278">IF($B1278="","",IF(INDEX('Your Portfolio Holdings'!$BW$7:$BW$156,match($D1278,'Your Portfolio Holdings'!$B$7:$B$156,0),0)&gt;0,PRODUCT(IF(($D$5:$D$2004=$D1278)*($C$5:$C$2004="Split")*($B$5:$B$2004&lt;=Dashboard!$C$55)*($B$5:$B$2004&gt;$B1278),$J$5:$J$2004,1)),1))</f>
        <v/>
      </c>
      <c r="Z1278" s="79">
        <f t="shared" si="12"/>
        <v>0</v>
      </c>
      <c r="AA1278" s="79" t="str">
        <f>IF($B1277="","",IF(AND($B1278&gt;Dashboard!$C$54,$B1278&lt;=Dashboard!$C$55,OR($C1278="Buy",$C1278="Sell",$C1278="Dividend",$C1278="Return of capital")),MAX(AA$5:AA1277)+1,0))</f>
        <v/>
      </c>
      <c r="AB1278" s="79" t="str">
        <f>if($B1278="","",if($L1278=Dashboard!$C$3,"n/a","Currency:"&amp;$L1278&amp;Dashboard!$C$3))</f>
        <v/>
      </c>
      <c r="AC1278" s="88" t="str">
        <f t="shared" si="13"/>
        <v/>
      </c>
      <c r="AD1278" s="89">
        <f t="shared" si="14"/>
        <v>0</v>
      </c>
      <c r="AE1278" s="90">
        <f t="shared" si="15"/>
        <v>0</v>
      </c>
    </row>
    <row r="1279">
      <c r="A1279" s="1"/>
      <c r="B1279" s="456"/>
      <c r="C1279" s="457"/>
      <c r="D1279" s="457"/>
      <c r="E1279" s="457"/>
      <c r="F1279" s="458"/>
      <c r="G1279" s="44">
        <f t="shared" si="1"/>
        <v>0</v>
      </c>
      <c r="H1279" s="459"/>
      <c r="I1279" s="460"/>
      <c r="J1279" s="95"/>
      <c r="K1279" s="1"/>
      <c r="L1279" s="50" t="str">
        <f t="array" ref="L1279">if($B1279="","",index(Setup!$C$52:$C$201,match($D1279,Setup!$B$52:$B$201,0),0))</f>
        <v/>
      </c>
      <c r="M1279" s="52" t="str">
        <f t="shared" si="2"/>
        <v/>
      </c>
      <c r="N1279" s="58">
        <f t="shared" si="3"/>
        <v>0</v>
      </c>
      <c r="O1279" s="64" t="str">
        <f t="shared" si="4"/>
        <v/>
      </c>
      <c r="P1279" s="64">
        <f t="shared" si="5"/>
        <v>0</v>
      </c>
      <c r="Q1279" s="64">
        <f t="shared" si="6"/>
        <v>0</v>
      </c>
      <c r="R1279" s="68">
        <f t="shared" si="7"/>
        <v>0</v>
      </c>
      <c r="S1279" s="68">
        <f t="shared" si="8"/>
        <v>0</v>
      </c>
      <c r="T1279" s="71" t="str">
        <f t="shared" si="9"/>
        <v/>
      </c>
      <c r="U1279" s="79" t="str">
        <f t="array" ref="U1279">IF($B1279="","",IF(INDEX('Your Portfolio Holdings'!$BW$7:$BW$156,match($D1279,'Your Portfolio Holdings'!$B$7:$B$156,0),0)&gt;0,PRODUCT(IF(($D$5:$D$2004=$D1279)*($C$5:$C$2004="Split")*($B$5:$B$2004&lt;=Dashboard!$C$2)*($B$5:$B$2004&gt;$B1279),$J$5:$J$2004,1)),1))</f>
        <v/>
      </c>
      <c r="V1279" s="79">
        <f t="shared" si="10"/>
        <v>0</v>
      </c>
      <c r="W1279" s="79" t="str">
        <f t="array" ref="W1279">IF($B1279="","",IF(INDEX('Your Portfolio Holdings'!$BW$7:$BW$156,match($D1279,'Your Portfolio Holdings'!$B$7:$B$156,0),0)&gt;0,PRODUCT(IF(($D$5:$D$2004=$D1279)*($C$5:$C$2004="Split")*($B$5:$B$2004&lt;=Dashboard!$C$54)*($B$5:$B$2004&gt;$B1279),$J$5:$J$2004,1)),1))</f>
        <v/>
      </c>
      <c r="X1279" s="79">
        <f t="shared" si="11"/>
        <v>0</v>
      </c>
      <c r="Y1279" s="79" t="str">
        <f t="array" ref="Y1279">IF($B1279="","",IF(INDEX('Your Portfolio Holdings'!$BW$7:$BW$156,match($D1279,'Your Portfolio Holdings'!$B$7:$B$156,0),0)&gt;0,PRODUCT(IF(($D$5:$D$2004=$D1279)*($C$5:$C$2004="Split")*($B$5:$B$2004&lt;=Dashboard!$C$55)*($B$5:$B$2004&gt;$B1279),$J$5:$J$2004,1)),1))</f>
        <v/>
      </c>
      <c r="Z1279" s="79">
        <f t="shared" si="12"/>
        <v>0</v>
      </c>
      <c r="AA1279" s="79" t="str">
        <f>IF($B1278="","",IF(AND($B1279&gt;Dashboard!$C$54,$B1279&lt;=Dashboard!$C$55,OR($C1279="Buy",$C1279="Sell",$C1279="Dividend",$C1279="Return of capital")),MAX(AA$5:AA1278)+1,0))</f>
        <v/>
      </c>
      <c r="AB1279" s="79" t="str">
        <f>if($B1279="","",if($L1279=Dashboard!$C$3,"n/a","Currency:"&amp;$L1279&amp;Dashboard!$C$3))</f>
        <v/>
      </c>
      <c r="AC1279" s="88" t="str">
        <f t="shared" si="13"/>
        <v/>
      </c>
      <c r="AD1279" s="89">
        <f t="shared" si="14"/>
        <v>0</v>
      </c>
      <c r="AE1279" s="90">
        <f t="shared" si="15"/>
        <v>0</v>
      </c>
    </row>
    <row r="1280">
      <c r="A1280" s="1"/>
      <c r="B1280" s="456"/>
      <c r="C1280" s="457"/>
      <c r="D1280" s="457"/>
      <c r="E1280" s="457"/>
      <c r="F1280" s="458"/>
      <c r="G1280" s="44">
        <f t="shared" si="1"/>
        <v>0</v>
      </c>
      <c r="H1280" s="459"/>
      <c r="I1280" s="460"/>
      <c r="J1280" s="95"/>
      <c r="K1280" s="1"/>
      <c r="L1280" s="50" t="str">
        <f t="array" ref="L1280">if($B1280="","",index(Setup!$C$52:$C$201,match($D1280,Setup!$B$52:$B$201,0),0))</f>
        <v/>
      </c>
      <c r="M1280" s="52" t="str">
        <f t="shared" si="2"/>
        <v/>
      </c>
      <c r="N1280" s="58">
        <f t="shared" si="3"/>
        <v>0</v>
      </c>
      <c r="O1280" s="64" t="str">
        <f t="shared" si="4"/>
        <v/>
      </c>
      <c r="P1280" s="64">
        <f t="shared" si="5"/>
        <v>0</v>
      </c>
      <c r="Q1280" s="64">
        <f t="shared" si="6"/>
        <v>0</v>
      </c>
      <c r="R1280" s="68">
        <f t="shared" si="7"/>
        <v>0</v>
      </c>
      <c r="S1280" s="68">
        <f t="shared" si="8"/>
        <v>0</v>
      </c>
      <c r="T1280" s="71" t="str">
        <f t="shared" si="9"/>
        <v/>
      </c>
      <c r="U1280" s="79" t="str">
        <f t="array" ref="U1280">IF($B1280="","",IF(INDEX('Your Portfolio Holdings'!$BW$7:$BW$156,match($D1280,'Your Portfolio Holdings'!$B$7:$B$156,0),0)&gt;0,PRODUCT(IF(($D$5:$D$2004=$D1280)*($C$5:$C$2004="Split")*($B$5:$B$2004&lt;=Dashboard!$C$2)*($B$5:$B$2004&gt;$B1280),$J$5:$J$2004,1)),1))</f>
        <v/>
      </c>
      <c r="V1280" s="79">
        <f t="shared" si="10"/>
        <v>0</v>
      </c>
      <c r="W1280" s="79" t="str">
        <f t="array" ref="W1280">IF($B1280="","",IF(INDEX('Your Portfolio Holdings'!$BW$7:$BW$156,match($D1280,'Your Portfolio Holdings'!$B$7:$B$156,0),0)&gt;0,PRODUCT(IF(($D$5:$D$2004=$D1280)*($C$5:$C$2004="Split")*($B$5:$B$2004&lt;=Dashboard!$C$54)*($B$5:$B$2004&gt;$B1280),$J$5:$J$2004,1)),1))</f>
        <v/>
      </c>
      <c r="X1280" s="79">
        <f t="shared" si="11"/>
        <v>0</v>
      </c>
      <c r="Y1280" s="79" t="str">
        <f t="array" ref="Y1280">IF($B1280="","",IF(INDEX('Your Portfolio Holdings'!$BW$7:$BW$156,match($D1280,'Your Portfolio Holdings'!$B$7:$B$156,0),0)&gt;0,PRODUCT(IF(($D$5:$D$2004=$D1280)*($C$5:$C$2004="Split")*($B$5:$B$2004&lt;=Dashboard!$C$55)*($B$5:$B$2004&gt;$B1280),$J$5:$J$2004,1)),1))</f>
        <v/>
      </c>
      <c r="Z1280" s="79">
        <f t="shared" si="12"/>
        <v>0</v>
      </c>
      <c r="AA1280" s="79" t="str">
        <f>IF($B1279="","",IF(AND($B1280&gt;Dashboard!$C$54,$B1280&lt;=Dashboard!$C$55,OR($C1280="Buy",$C1280="Sell",$C1280="Dividend",$C1280="Return of capital")),MAX(AA$5:AA1279)+1,0))</f>
        <v/>
      </c>
      <c r="AB1280" s="79" t="str">
        <f>if($B1280="","",if($L1280=Dashboard!$C$3,"n/a","Currency:"&amp;$L1280&amp;Dashboard!$C$3))</f>
        <v/>
      </c>
      <c r="AC1280" s="88" t="str">
        <f t="shared" si="13"/>
        <v/>
      </c>
      <c r="AD1280" s="89">
        <f t="shared" si="14"/>
        <v>0</v>
      </c>
      <c r="AE1280" s="90">
        <f t="shared" si="15"/>
        <v>0</v>
      </c>
    </row>
    <row r="1281">
      <c r="A1281" s="1"/>
      <c r="B1281" s="456"/>
      <c r="C1281" s="457"/>
      <c r="D1281" s="457"/>
      <c r="E1281" s="457"/>
      <c r="F1281" s="458"/>
      <c r="G1281" s="44">
        <f t="shared" si="1"/>
        <v>0</v>
      </c>
      <c r="H1281" s="459"/>
      <c r="I1281" s="460"/>
      <c r="J1281" s="95"/>
      <c r="K1281" s="1"/>
      <c r="L1281" s="50" t="str">
        <f t="array" ref="L1281">if($B1281="","",index(Setup!$C$52:$C$201,match($D1281,Setup!$B$52:$B$201,0),0))</f>
        <v/>
      </c>
      <c r="M1281" s="52" t="str">
        <f t="shared" si="2"/>
        <v/>
      </c>
      <c r="N1281" s="58">
        <f t="shared" si="3"/>
        <v>0</v>
      </c>
      <c r="O1281" s="64" t="str">
        <f t="shared" si="4"/>
        <v/>
      </c>
      <c r="P1281" s="64">
        <f t="shared" si="5"/>
        <v>0</v>
      </c>
      <c r="Q1281" s="64">
        <f t="shared" si="6"/>
        <v>0</v>
      </c>
      <c r="R1281" s="68">
        <f t="shared" si="7"/>
        <v>0</v>
      </c>
      <c r="S1281" s="68">
        <f t="shared" si="8"/>
        <v>0</v>
      </c>
      <c r="T1281" s="71" t="str">
        <f t="shared" si="9"/>
        <v/>
      </c>
      <c r="U1281" s="79" t="str">
        <f t="array" ref="U1281">IF($B1281="","",IF(INDEX('Your Portfolio Holdings'!$BW$7:$BW$156,match($D1281,'Your Portfolio Holdings'!$B$7:$B$156,0),0)&gt;0,PRODUCT(IF(($D$5:$D$2004=$D1281)*($C$5:$C$2004="Split")*($B$5:$B$2004&lt;=Dashboard!$C$2)*($B$5:$B$2004&gt;$B1281),$J$5:$J$2004,1)),1))</f>
        <v/>
      </c>
      <c r="V1281" s="79">
        <f t="shared" si="10"/>
        <v>0</v>
      </c>
      <c r="W1281" s="79" t="str">
        <f t="array" ref="W1281">IF($B1281="","",IF(INDEX('Your Portfolio Holdings'!$BW$7:$BW$156,match($D1281,'Your Portfolio Holdings'!$B$7:$B$156,0),0)&gt;0,PRODUCT(IF(($D$5:$D$2004=$D1281)*($C$5:$C$2004="Split")*($B$5:$B$2004&lt;=Dashboard!$C$54)*($B$5:$B$2004&gt;$B1281),$J$5:$J$2004,1)),1))</f>
        <v/>
      </c>
      <c r="X1281" s="79">
        <f t="shared" si="11"/>
        <v>0</v>
      </c>
      <c r="Y1281" s="79" t="str">
        <f t="array" ref="Y1281">IF($B1281="","",IF(INDEX('Your Portfolio Holdings'!$BW$7:$BW$156,match($D1281,'Your Portfolio Holdings'!$B$7:$B$156,0),0)&gt;0,PRODUCT(IF(($D$5:$D$2004=$D1281)*($C$5:$C$2004="Split")*($B$5:$B$2004&lt;=Dashboard!$C$55)*($B$5:$B$2004&gt;$B1281),$J$5:$J$2004,1)),1))</f>
        <v/>
      </c>
      <c r="Z1281" s="79">
        <f t="shared" si="12"/>
        <v>0</v>
      </c>
      <c r="AA1281" s="79" t="str">
        <f>IF($B1280="","",IF(AND($B1281&gt;Dashboard!$C$54,$B1281&lt;=Dashboard!$C$55,OR($C1281="Buy",$C1281="Sell",$C1281="Dividend",$C1281="Return of capital")),MAX(AA$5:AA1280)+1,0))</f>
        <v/>
      </c>
      <c r="AB1281" s="79" t="str">
        <f>if($B1281="","",if($L1281=Dashboard!$C$3,"n/a","Currency:"&amp;$L1281&amp;Dashboard!$C$3))</f>
        <v/>
      </c>
      <c r="AC1281" s="88" t="str">
        <f t="shared" si="13"/>
        <v/>
      </c>
      <c r="AD1281" s="89">
        <f t="shared" si="14"/>
        <v>0</v>
      </c>
      <c r="AE1281" s="90">
        <f t="shared" si="15"/>
        <v>0</v>
      </c>
    </row>
    <row r="1282">
      <c r="A1282" s="1"/>
      <c r="B1282" s="456"/>
      <c r="C1282" s="457"/>
      <c r="D1282" s="457"/>
      <c r="E1282" s="457"/>
      <c r="F1282" s="458"/>
      <c r="G1282" s="44">
        <f t="shared" si="1"/>
        <v>0</v>
      </c>
      <c r="H1282" s="459"/>
      <c r="I1282" s="460"/>
      <c r="J1282" s="95"/>
      <c r="K1282" s="1"/>
      <c r="L1282" s="50" t="str">
        <f t="array" ref="L1282">if($B1282="","",index(Setup!$C$52:$C$201,match($D1282,Setup!$B$52:$B$201,0),0))</f>
        <v/>
      </c>
      <c r="M1282" s="52" t="str">
        <f t="shared" si="2"/>
        <v/>
      </c>
      <c r="N1282" s="58">
        <f t="shared" si="3"/>
        <v>0</v>
      </c>
      <c r="O1282" s="64" t="str">
        <f t="shared" si="4"/>
        <v/>
      </c>
      <c r="P1282" s="64">
        <f t="shared" si="5"/>
        <v>0</v>
      </c>
      <c r="Q1282" s="64">
        <f t="shared" si="6"/>
        <v>0</v>
      </c>
      <c r="R1282" s="68">
        <f t="shared" si="7"/>
        <v>0</v>
      </c>
      <c r="S1282" s="68">
        <f t="shared" si="8"/>
        <v>0</v>
      </c>
      <c r="T1282" s="71" t="str">
        <f t="shared" si="9"/>
        <v/>
      </c>
      <c r="U1282" s="79" t="str">
        <f t="array" ref="U1282">IF($B1282="","",IF(INDEX('Your Portfolio Holdings'!$BW$7:$BW$156,match($D1282,'Your Portfolio Holdings'!$B$7:$B$156,0),0)&gt;0,PRODUCT(IF(($D$5:$D$2004=$D1282)*($C$5:$C$2004="Split")*($B$5:$B$2004&lt;=Dashboard!$C$2)*($B$5:$B$2004&gt;$B1282),$J$5:$J$2004,1)),1))</f>
        <v/>
      </c>
      <c r="V1282" s="79">
        <f t="shared" si="10"/>
        <v>0</v>
      </c>
      <c r="W1282" s="79" t="str">
        <f t="array" ref="W1282">IF($B1282="","",IF(INDEX('Your Portfolio Holdings'!$BW$7:$BW$156,match($D1282,'Your Portfolio Holdings'!$B$7:$B$156,0),0)&gt;0,PRODUCT(IF(($D$5:$D$2004=$D1282)*($C$5:$C$2004="Split")*($B$5:$B$2004&lt;=Dashboard!$C$54)*($B$5:$B$2004&gt;$B1282),$J$5:$J$2004,1)),1))</f>
        <v/>
      </c>
      <c r="X1282" s="79">
        <f t="shared" si="11"/>
        <v>0</v>
      </c>
      <c r="Y1282" s="79" t="str">
        <f t="array" ref="Y1282">IF($B1282="","",IF(INDEX('Your Portfolio Holdings'!$BW$7:$BW$156,match($D1282,'Your Portfolio Holdings'!$B$7:$B$156,0),0)&gt;0,PRODUCT(IF(($D$5:$D$2004=$D1282)*($C$5:$C$2004="Split")*($B$5:$B$2004&lt;=Dashboard!$C$55)*($B$5:$B$2004&gt;$B1282),$J$5:$J$2004,1)),1))</f>
        <v/>
      </c>
      <c r="Z1282" s="79">
        <f t="shared" si="12"/>
        <v>0</v>
      </c>
      <c r="AA1282" s="79" t="str">
        <f>IF($B1281="","",IF(AND($B1282&gt;Dashboard!$C$54,$B1282&lt;=Dashboard!$C$55,OR($C1282="Buy",$C1282="Sell",$C1282="Dividend",$C1282="Return of capital")),MAX(AA$5:AA1281)+1,0))</f>
        <v/>
      </c>
      <c r="AB1282" s="79" t="str">
        <f>if($B1282="","",if($L1282=Dashboard!$C$3,"n/a","Currency:"&amp;$L1282&amp;Dashboard!$C$3))</f>
        <v/>
      </c>
      <c r="AC1282" s="88" t="str">
        <f t="shared" si="13"/>
        <v/>
      </c>
      <c r="AD1282" s="89">
        <f t="shared" si="14"/>
        <v>0</v>
      </c>
      <c r="AE1282" s="90">
        <f t="shared" si="15"/>
        <v>0</v>
      </c>
    </row>
    <row r="1283">
      <c r="A1283" s="1"/>
      <c r="B1283" s="456"/>
      <c r="C1283" s="457"/>
      <c r="D1283" s="457"/>
      <c r="E1283" s="457"/>
      <c r="F1283" s="458"/>
      <c r="G1283" s="44">
        <f t="shared" si="1"/>
        <v>0</v>
      </c>
      <c r="H1283" s="459"/>
      <c r="I1283" s="460"/>
      <c r="J1283" s="95"/>
      <c r="K1283" s="1"/>
      <c r="L1283" s="50" t="str">
        <f t="array" ref="L1283">if($B1283="","",index(Setup!$C$52:$C$201,match($D1283,Setup!$B$52:$B$201,0),0))</f>
        <v/>
      </c>
      <c r="M1283" s="52" t="str">
        <f t="shared" si="2"/>
        <v/>
      </c>
      <c r="N1283" s="58">
        <f t="shared" si="3"/>
        <v>0</v>
      </c>
      <c r="O1283" s="64" t="str">
        <f t="shared" si="4"/>
        <v/>
      </c>
      <c r="P1283" s="64">
        <f t="shared" si="5"/>
        <v>0</v>
      </c>
      <c r="Q1283" s="64">
        <f t="shared" si="6"/>
        <v>0</v>
      </c>
      <c r="R1283" s="68">
        <f t="shared" si="7"/>
        <v>0</v>
      </c>
      <c r="S1283" s="68">
        <f t="shared" si="8"/>
        <v>0</v>
      </c>
      <c r="T1283" s="71" t="str">
        <f t="shared" si="9"/>
        <v/>
      </c>
      <c r="U1283" s="79" t="str">
        <f t="array" ref="U1283">IF($B1283="","",IF(INDEX('Your Portfolio Holdings'!$BW$7:$BW$156,match($D1283,'Your Portfolio Holdings'!$B$7:$B$156,0),0)&gt;0,PRODUCT(IF(($D$5:$D$2004=$D1283)*($C$5:$C$2004="Split")*($B$5:$B$2004&lt;=Dashboard!$C$2)*($B$5:$B$2004&gt;$B1283),$J$5:$J$2004,1)),1))</f>
        <v/>
      </c>
      <c r="V1283" s="79">
        <f t="shared" si="10"/>
        <v>0</v>
      </c>
      <c r="W1283" s="79" t="str">
        <f t="array" ref="W1283">IF($B1283="","",IF(INDEX('Your Portfolio Holdings'!$BW$7:$BW$156,match($D1283,'Your Portfolio Holdings'!$B$7:$B$156,0),0)&gt;0,PRODUCT(IF(($D$5:$D$2004=$D1283)*($C$5:$C$2004="Split")*($B$5:$B$2004&lt;=Dashboard!$C$54)*($B$5:$B$2004&gt;$B1283),$J$5:$J$2004,1)),1))</f>
        <v/>
      </c>
      <c r="X1283" s="79">
        <f t="shared" si="11"/>
        <v>0</v>
      </c>
      <c r="Y1283" s="79" t="str">
        <f t="array" ref="Y1283">IF($B1283="","",IF(INDEX('Your Portfolio Holdings'!$BW$7:$BW$156,match($D1283,'Your Portfolio Holdings'!$B$7:$B$156,0),0)&gt;0,PRODUCT(IF(($D$5:$D$2004=$D1283)*($C$5:$C$2004="Split")*($B$5:$B$2004&lt;=Dashboard!$C$55)*($B$5:$B$2004&gt;$B1283),$J$5:$J$2004,1)),1))</f>
        <v/>
      </c>
      <c r="Z1283" s="79">
        <f t="shared" si="12"/>
        <v>0</v>
      </c>
      <c r="AA1283" s="79" t="str">
        <f>IF($B1282="","",IF(AND($B1283&gt;Dashboard!$C$54,$B1283&lt;=Dashboard!$C$55,OR($C1283="Buy",$C1283="Sell",$C1283="Dividend",$C1283="Return of capital")),MAX(AA$5:AA1282)+1,0))</f>
        <v/>
      </c>
      <c r="AB1283" s="79" t="str">
        <f>if($B1283="","",if($L1283=Dashboard!$C$3,"n/a","Currency:"&amp;$L1283&amp;Dashboard!$C$3))</f>
        <v/>
      </c>
      <c r="AC1283" s="88" t="str">
        <f t="shared" si="13"/>
        <v/>
      </c>
      <c r="AD1283" s="89">
        <f t="shared" si="14"/>
        <v>0</v>
      </c>
      <c r="AE1283" s="90">
        <f t="shared" si="15"/>
        <v>0</v>
      </c>
    </row>
    <row r="1284">
      <c r="A1284" s="1"/>
      <c r="B1284" s="456"/>
      <c r="C1284" s="457"/>
      <c r="D1284" s="457"/>
      <c r="E1284" s="457"/>
      <c r="F1284" s="458"/>
      <c r="G1284" s="44">
        <f t="shared" si="1"/>
        <v>0</v>
      </c>
      <c r="H1284" s="459"/>
      <c r="I1284" s="460"/>
      <c r="J1284" s="95"/>
      <c r="K1284" s="1"/>
      <c r="L1284" s="50" t="str">
        <f t="array" ref="L1284">if($B1284="","",index(Setup!$C$52:$C$201,match($D1284,Setup!$B$52:$B$201,0),0))</f>
        <v/>
      </c>
      <c r="M1284" s="52" t="str">
        <f t="shared" si="2"/>
        <v/>
      </c>
      <c r="N1284" s="58">
        <f t="shared" si="3"/>
        <v>0</v>
      </c>
      <c r="O1284" s="64" t="str">
        <f t="shared" si="4"/>
        <v/>
      </c>
      <c r="P1284" s="64">
        <f t="shared" si="5"/>
        <v>0</v>
      </c>
      <c r="Q1284" s="64">
        <f t="shared" si="6"/>
        <v>0</v>
      </c>
      <c r="R1284" s="68">
        <f t="shared" si="7"/>
        <v>0</v>
      </c>
      <c r="S1284" s="68">
        <f t="shared" si="8"/>
        <v>0</v>
      </c>
      <c r="T1284" s="71" t="str">
        <f t="shared" si="9"/>
        <v/>
      </c>
      <c r="U1284" s="79" t="str">
        <f t="array" ref="U1284">IF($B1284="","",IF(INDEX('Your Portfolio Holdings'!$BW$7:$BW$156,match($D1284,'Your Portfolio Holdings'!$B$7:$B$156,0),0)&gt;0,PRODUCT(IF(($D$5:$D$2004=$D1284)*($C$5:$C$2004="Split")*($B$5:$B$2004&lt;=Dashboard!$C$2)*($B$5:$B$2004&gt;$B1284),$J$5:$J$2004,1)),1))</f>
        <v/>
      </c>
      <c r="V1284" s="79">
        <f t="shared" si="10"/>
        <v>0</v>
      </c>
      <c r="W1284" s="79" t="str">
        <f t="array" ref="W1284">IF($B1284="","",IF(INDEX('Your Portfolio Holdings'!$BW$7:$BW$156,match($D1284,'Your Portfolio Holdings'!$B$7:$B$156,0),0)&gt;0,PRODUCT(IF(($D$5:$D$2004=$D1284)*($C$5:$C$2004="Split")*($B$5:$B$2004&lt;=Dashboard!$C$54)*($B$5:$B$2004&gt;$B1284),$J$5:$J$2004,1)),1))</f>
        <v/>
      </c>
      <c r="X1284" s="79">
        <f t="shared" si="11"/>
        <v>0</v>
      </c>
      <c r="Y1284" s="79" t="str">
        <f t="array" ref="Y1284">IF($B1284="","",IF(INDEX('Your Portfolio Holdings'!$BW$7:$BW$156,match($D1284,'Your Portfolio Holdings'!$B$7:$B$156,0),0)&gt;0,PRODUCT(IF(($D$5:$D$2004=$D1284)*($C$5:$C$2004="Split")*($B$5:$B$2004&lt;=Dashboard!$C$55)*($B$5:$B$2004&gt;$B1284),$J$5:$J$2004,1)),1))</f>
        <v/>
      </c>
      <c r="Z1284" s="79">
        <f t="shared" si="12"/>
        <v>0</v>
      </c>
      <c r="AA1284" s="79" t="str">
        <f>IF($B1283="","",IF(AND($B1284&gt;Dashboard!$C$54,$B1284&lt;=Dashboard!$C$55,OR($C1284="Buy",$C1284="Sell",$C1284="Dividend",$C1284="Return of capital")),MAX(AA$5:AA1283)+1,0))</f>
        <v/>
      </c>
      <c r="AB1284" s="79" t="str">
        <f>if($B1284="","",if($L1284=Dashboard!$C$3,"n/a","Currency:"&amp;$L1284&amp;Dashboard!$C$3))</f>
        <v/>
      </c>
      <c r="AC1284" s="88" t="str">
        <f t="shared" si="13"/>
        <v/>
      </c>
      <c r="AD1284" s="89">
        <f t="shared" si="14"/>
        <v>0</v>
      </c>
      <c r="AE1284" s="90">
        <f t="shared" si="15"/>
        <v>0</v>
      </c>
    </row>
    <row r="1285">
      <c r="A1285" s="1"/>
      <c r="B1285" s="456"/>
      <c r="C1285" s="457"/>
      <c r="D1285" s="457"/>
      <c r="E1285" s="457"/>
      <c r="F1285" s="458"/>
      <c r="G1285" s="44">
        <f t="shared" si="1"/>
        <v>0</v>
      </c>
      <c r="H1285" s="459"/>
      <c r="I1285" s="460"/>
      <c r="J1285" s="95"/>
      <c r="K1285" s="1"/>
      <c r="L1285" s="50" t="str">
        <f t="array" ref="L1285">if($B1285="","",index(Setup!$C$52:$C$201,match($D1285,Setup!$B$52:$B$201,0),0))</f>
        <v/>
      </c>
      <c r="M1285" s="52" t="str">
        <f t="shared" si="2"/>
        <v/>
      </c>
      <c r="N1285" s="58">
        <f t="shared" si="3"/>
        <v>0</v>
      </c>
      <c r="O1285" s="64" t="str">
        <f t="shared" si="4"/>
        <v/>
      </c>
      <c r="P1285" s="64">
        <f t="shared" si="5"/>
        <v>0</v>
      </c>
      <c r="Q1285" s="64">
        <f t="shared" si="6"/>
        <v>0</v>
      </c>
      <c r="R1285" s="68">
        <f t="shared" si="7"/>
        <v>0</v>
      </c>
      <c r="S1285" s="68">
        <f t="shared" si="8"/>
        <v>0</v>
      </c>
      <c r="T1285" s="71" t="str">
        <f t="shared" si="9"/>
        <v/>
      </c>
      <c r="U1285" s="79" t="str">
        <f t="array" ref="U1285">IF($B1285="","",IF(INDEX('Your Portfolio Holdings'!$BW$7:$BW$156,match($D1285,'Your Portfolio Holdings'!$B$7:$B$156,0),0)&gt;0,PRODUCT(IF(($D$5:$D$2004=$D1285)*($C$5:$C$2004="Split")*($B$5:$B$2004&lt;=Dashboard!$C$2)*($B$5:$B$2004&gt;$B1285),$J$5:$J$2004,1)),1))</f>
        <v/>
      </c>
      <c r="V1285" s="79">
        <f t="shared" si="10"/>
        <v>0</v>
      </c>
      <c r="W1285" s="79" t="str">
        <f t="array" ref="W1285">IF($B1285="","",IF(INDEX('Your Portfolio Holdings'!$BW$7:$BW$156,match($D1285,'Your Portfolio Holdings'!$B$7:$B$156,0),0)&gt;0,PRODUCT(IF(($D$5:$D$2004=$D1285)*($C$5:$C$2004="Split")*($B$5:$B$2004&lt;=Dashboard!$C$54)*($B$5:$B$2004&gt;$B1285),$J$5:$J$2004,1)),1))</f>
        <v/>
      </c>
      <c r="X1285" s="79">
        <f t="shared" si="11"/>
        <v>0</v>
      </c>
      <c r="Y1285" s="79" t="str">
        <f t="array" ref="Y1285">IF($B1285="","",IF(INDEX('Your Portfolio Holdings'!$BW$7:$BW$156,match($D1285,'Your Portfolio Holdings'!$B$7:$B$156,0),0)&gt;0,PRODUCT(IF(($D$5:$D$2004=$D1285)*($C$5:$C$2004="Split")*($B$5:$B$2004&lt;=Dashboard!$C$55)*($B$5:$B$2004&gt;$B1285),$J$5:$J$2004,1)),1))</f>
        <v/>
      </c>
      <c r="Z1285" s="79">
        <f t="shared" si="12"/>
        <v>0</v>
      </c>
      <c r="AA1285" s="79" t="str">
        <f>IF($B1284="","",IF(AND($B1285&gt;Dashboard!$C$54,$B1285&lt;=Dashboard!$C$55,OR($C1285="Buy",$C1285="Sell",$C1285="Dividend",$C1285="Return of capital")),MAX(AA$5:AA1284)+1,0))</f>
        <v/>
      </c>
      <c r="AB1285" s="79" t="str">
        <f>if($B1285="","",if($L1285=Dashboard!$C$3,"n/a","Currency:"&amp;$L1285&amp;Dashboard!$C$3))</f>
        <v/>
      </c>
      <c r="AC1285" s="88" t="str">
        <f t="shared" si="13"/>
        <v/>
      </c>
      <c r="AD1285" s="89">
        <f t="shared" si="14"/>
        <v>0</v>
      </c>
      <c r="AE1285" s="90">
        <f t="shared" si="15"/>
        <v>0</v>
      </c>
    </row>
    <row r="1286">
      <c r="A1286" s="1"/>
      <c r="B1286" s="456"/>
      <c r="C1286" s="457"/>
      <c r="D1286" s="457"/>
      <c r="E1286" s="457"/>
      <c r="F1286" s="458"/>
      <c r="G1286" s="44">
        <f t="shared" si="1"/>
        <v>0</v>
      </c>
      <c r="H1286" s="459"/>
      <c r="I1286" s="460"/>
      <c r="J1286" s="95"/>
      <c r="K1286" s="1"/>
      <c r="L1286" s="50" t="str">
        <f t="array" ref="L1286">if($B1286="","",index(Setup!$C$52:$C$201,match($D1286,Setup!$B$52:$B$201,0),0))</f>
        <v/>
      </c>
      <c r="M1286" s="52" t="str">
        <f t="shared" si="2"/>
        <v/>
      </c>
      <c r="N1286" s="58">
        <f t="shared" si="3"/>
        <v>0</v>
      </c>
      <c r="O1286" s="64" t="str">
        <f t="shared" si="4"/>
        <v/>
      </c>
      <c r="P1286" s="64">
        <f t="shared" si="5"/>
        <v>0</v>
      </c>
      <c r="Q1286" s="64">
        <f t="shared" si="6"/>
        <v>0</v>
      </c>
      <c r="R1286" s="68">
        <f t="shared" si="7"/>
        <v>0</v>
      </c>
      <c r="S1286" s="68">
        <f t="shared" si="8"/>
        <v>0</v>
      </c>
      <c r="T1286" s="71" t="str">
        <f t="shared" si="9"/>
        <v/>
      </c>
      <c r="U1286" s="79" t="str">
        <f t="array" ref="U1286">IF($B1286="","",IF(INDEX('Your Portfolio Holdings'!$BW$7:$BW$156,match($D1286,'Your Portfolio Holdings'!$B$7:$B$156,0),0)&gt;0,PRODUCT(IF(($D$5:$D$2004=$D1286)*($C$5:$C$2004="Split")*($B$5:$B$2004&lt;=Dashboard!$C$2)*($B$5:$B$2004&gt;$B1286),$J$5:$J$2004,1)),1))</f>
        <v/>
      </c>
      <c r="V1286" s="79">
        <f t="shared" si="10"/>
        <v>0</v>
      </c>
      <c r="W1286" s="79" t="str">
        <f t="array" ref="W1286">IF($B1286="","",IF(INDEX('Your Portfolio Holdings'!$BW$7:$BW$156,match($D1286,'Your Portfolio Holdings'!$B$7:$B$156,0),0)&gt;0,PRODUCT(IF(($D$5:$D$2004=$D1286)*($C$5:$C$2004="Split")*($B$5:$B$2004&lt;=Dashboard!$C$54)*($B$5:$B$2004&gt;$B1286),$J$5:$J$2004,1)),1))</f>
        <v/>
      </c>
      <c r="X1286" s="79">
        <f t="shared" si="11"/>
        <v>0</v>
      </c>
      <c r="Y1286" s="79" t="str">
        <f t="array" ref="Y1286">IF($B1286="","",IF(INDEX('Your Portfolio Holdings'!$BW$7:$BW$156,match($D1286,'Your Portfolio Holdings'!$B$7:$B$156,0),0)&gt;0,PRODUCT(IF(($D$5:$D$2004=$D1286)*($C$5:$C$2004="Split")*($B$5:$B$2004&lt;=Dashboard!$C$55)*($B$5:$B$2004&gt;$B1286),$J$5:$J$2004,1)),1))</f>
        <v/>
      </c>
      <c r="Z1286" s="79">
        <f t="shared" si="12"/>
        <v>0</v>
      </c>
      <c r="AA1286" s="79" t="str">
        <f>IF($B1285="","",IF(AND($B1286&gt;Dashboard!$C$54,$B1286&lt;=Dashboard!$C$55,OR($C1286="Buy",$C1286="Sell",$C1286="Dividend",$C1286="Return of capital")),MAX(AA$5:AA1285)+1,0))</f>
        <v/>
      </c>
      <c r="AB1286" s="79" t="str">
        <f>if($B1286="","",if($L1286=Dashboard!$C$3,"n/a","Currency:"&amp;$L1286&amp;Dashboard!$C$3))</f>
        <v/>
      </c>
      <c r="AC1286" s="88" t="str">
        <f t="shared" si="13"/>
        <v/>
      </c>
      <c r="AD1286" s="89">
        <f t="shared" si="14"/>
        <v>0</v>
      </c>
      <c r="AE1286" s="90">
        <f t="shared" si="15"/>
        <v>0</v>
      </c>
    </row>
    <row r="1287">
      <c r="A1287" s="1"/>
      <c r="B1287" s="456"/>
      <c r="C1287" s="457"/>
      <c r="D1287" s="457"/>
      <c r="E1287" s="457"/>
      <c r="F1287" s="458"/>
      <c r="G1287" s="44">
        <f t="shared" si="1"/>
        <v>0</v>
      </c>
      <c r="H1287" s="459"/>
      <c r="I1287" s="460"/>
      <c r="J1287" s="95"/>
      <c r="K1287" s="1"/>
      <c r="L1287" s="50" t="str">
        <f t="array" ref="L1287">if($B1287="","",index(Setup!$C$52:$C$201,match($D1287,Setup!$B$52:$B$201,0),0))</f>
        <v/>
      </c>
      <c r="M1287" s="52" t="str">
        <f t="shared" si="2"/>
        <v/>
      </c>
      <c r="N1287" s="58">
        <f t="shared" si="3"/>
        <v>0</v>
      </c>
      <c r="O1287" s="64" t="str">
        <f t="shared" si="4"/>
        <v/>
      </c>
      <c r="P1287" s="64">
        <f t="shared" si="5"/>
        <v>0</v>
      </c>
      <c r="Q1287" s="64">
        <f t="shared" si="6"/>
        <v>0</v>
      </c>
      <c r="R1287" s="68">
        <f t="shared" si="7"/>
        <v>0</v>
      </c>
      <c r="S1287" s="68">
        <f t="shared" si="8"/>
        <v>0</v>
      </c>
      <c r="T1287" s="71" t="str">
        <f t="shared" si="9"/>
        <v/>
      </c>
      <c r="U1287" s="79" t="str">
        <f t="array" ref="U1287">IF($B1287="","",IF(INDEX('Your Portfolio Holdings'!$BW$7:$BW$156,match($D1287,'Your Portfolio Holdings'!$B$7:$B$156,0),0)&gt;0,PRODUCT(IF(($D$5:$D$2004=$D1287)*($C$5:$C$2004="Split")*($B$5:$B$2004&lt;=Dashboard!$C$2)*($B$5:$B$2004&gt;$B1287),$J$5:$J$2004,1)),1))</f>
        <v/>
      </c>
      <c r="V1287" s="79">
        <f t="shared" si="10"/>
        <v>0</v>
      </c>
      <c r="W1287" s="79" t="str">
        <f t="array" ref="W1287">IF($B1287="","",IF(INDEX('Your Portfolio Holdings'!$BW$7:$BW$156,match($D1287,'Your Portfolio Holdings'!$B$7:$B$156,0),0)&gt;0,PRODUCT(IF(($D$5:$D$2004=$D1287)*($C$5:$C$2004="Split")*($B$5:$B$2004&lt;=Dashboard!$C$54)*($B$5:$B$2004&gt;$B1287),$J$5:$J$2004,1)),1))</f>
        <v/>
      </c>
      <c r="X1287" s="79">
        <f t="shared" si="11"/>
        <v>0</v>
      </c>
      <c r="Y1287" s="79" t="str">
        <f t="array" ref="Y1287">IF($B1287="","",IF(INDEX('Your Portfolio Holdings'!$BW$7:$BW$156,match($D1287,'Your Portfolio Holdings'!$B$7:$B$156,0),0)&gt;0,PRODUCT(IF(($D$5:$D$2004=$D1287)*($C$5:$C$2004="Split")*($B$5:$B$2004&lt;=Dashboard!$C$55)*($B$5:$B$2004&gt;$B1287),$J$5:$J$2004,1)),1))</f>
        <v/>
      </c>
      <c r="Z1287" s="79">
        <f t="shared" si="12"/>
        <v>0</v>
      </c>
      <c r="AA1287" s="79" t="str">
        <f>IF($B1286="","",IF(AND($B1287&gt;Dashboard!$C$54,$B1287&lt;=Dashboard!$C$55,OR($C1287="Buy",$C1287="Sell",$C1287="Dividend",$C1287="Return of capital")),MAX(AA$5:AA1286)+1,0))</f>
        <v/>
      </c>
      <c r="AB1287" s="79" t="str">
        <f>if($B1287="","",if($L1287=Dashboard!$C$3,"n/a","Currency:"&amp;$L1287&amp;Dashboard!$C$3))</f>
        <v/>
      </c>
      <c r="AC1287" s="88" t="str">
        <f t="shared" si="13"/>
        <v/>
      </c>
      <c r="AD1287" s="89">
        <f t="shared" si="14"/>
        <v>0</v>
      </c>
      <c r="AE1287" s="90">
        <f t="shared" si="15"/>
        <v>0</v>
      </c>
    </row>
    <row r="1288">
      <c r="A1288" s="1"/>
      <c r="B1288" s="456"/>
      <c r="C1288" s="457"/>
      <c r="D1288" s="457"/>
      <c r="E1288" s="457"/>
      <c r="F1288" s="458"/>
      <c r="G1288" s="44">
        <f t="shared" si="1"/>
        <v>0</v>
      </c>
      <c r="H1288" s="459"/>
      <c r="I1288" s="460"/>
      <c r="J1288" s="95"/>
      <c r="K1288" s="1"/>
      <c r="L1288" s="50" t="str">
        <f t="array" ref="L1288">if($B1288="","",index(Setup!$C$52:$C$201,match($D1288,Setup!$B$52:$B$201,0),0))</f>
        <v/>
      </c>
      <c r="M1288" s="52" t="str">
        <f t="shared" si="2"/>
        <v/>
      </c>
      <c r="N1288" s="58">
        <f t="shared" si="3"/>
        <v>0</v>
      </c>
      <c r="O1288" s="64" t="str">
        <f t="shared" si="4"/>
        <v/>
      </c>
      <c r="P1288" s="64">
        <f t="shared" si="5"/>
        <v>0</v>
      </c>
      <c r="Q1288" s="64">
        <f t="shared" si="6"/>
        <v>0</v>
      </c>
      <c r="R1288" s="68">
        <f t="shared" si="7"/>
        <v>0</v>
      </c>
      <c r="S1288" s="68">
        <f t="shared" si="8"/>
        <v>0</v>
      </c>
      <c r="T1288" s="71" t="str">
        <f t="shared" si="9"/>
        <v/>
      </c>
      <c r="U1288" s="79" t="str">
        <f t="array" ref="U1288">IF($B1288="","",IF(INDEX('Your Portfolio Holdings'!$BW$7:$BW$156,match($D1288,'Your Portfolio Holdings'!$B$7:$B$156,0),0)&gt;0,PRODUCT(IF(($D$5:$D$2004=$D1288)*($C$5:$C$2004="Split")*($B$5:$B$2004&lt;=Dashboard!$C$2)*($B$5:$B$2004&gt;$B1288),$J$5:$J$2004,1)),1))</f>
        <v/>
      </c>
      <c r="V1288" s="79">
        <f t="shared" si="10"/>
        <v>0</v>
      </c>
      <c r="W1288" s="79" t="str">
        <f t="array" ref="W1288">IF($B1288="","",IF(INDEX('Your Portfolio Holdings'!$BW$7:$BW$156,match($D1288,'Your Portfolio Holdings'!$B$7:$B$156,0),0)&gt;0,PRODUCT(IF(($D$5:$D$2004=$D1288)*($C$5:$C$2004="Split")*($B$5:$B$2004&lt;=Dashboard!$C$54)*($B$5:$B$2004&gt;$B1288),$J$5:$J$2004,1)),1))</f>
        <v/>
      </c>
      <c r="X1288" s="79">
        <f t="shared" si="11"/>
        <v>0</v>
      </c>
      <c r="Y1288" s="79" t="str">
        <f t="array" ref="Y1288">IF($B1288="","",IF(INDEX('Your Portfolio Holdings'!$BW$7:$BW$156,match($D1288,'Your Portfolio Holdings'!$B$7:$B$156,0),0)&gt;0,PRODUCT(IF(($D$5:$D$2004=$D1288)*($C$5:$C$2004="Split")*($B$5:$B$2004&lt;=Dashboard!$C$55)*($B$5:$B$2004&gt;$B1288),$J$5:$J$2004,1)),1))</f>
        <v/>
      </c>
      <c r="Z1288" s="79">
        <f t="shared" si="12"/>
        <v>0</v>
      </c>
      <c r="AA1288" s="79" t="str">
        <f>IF($B1287="","",IF(AND($B1288&gt;Dashboard!$C$54,$B1288&lt;=Dashboard!$C$55,OR($C1288="Buy",$C1288="Sell",$C1288="Dividend",$C1288="Return of capital")),MAX(AA$5:AA1287)+1,0))</f>
        <v/>
      </c>
      <c r="AB1288" s="79" t="str">
        <f>if($B1288="","",if($L1288=Dashboard!$C$3,"n/a","Currency:"&amp;$L1288&amp;Dashboard!$C$3))</f>
        <v/>
      </c>
      <c r="AC1288" s="88" t="str">
        <f t="shared" si="13"/>
        <v/>
      </c>
      <c r="AD1288" s="89">
        <f t="shared" si="14"/>
        <v>0</v>
      </c>
      <c r="AE1288" s="90">
        <f t="shared" si="15"/>
        <v>0</v>
      </c>
    </row>
    <row r="1289">
      <c r="A1289" s="1"/>
      <c r="B1289" s="456"/>
      <c r="C1289" s="457"/>
      <c r="D1289" s="457"/>
      <c r="E1289" s="457"/>
      <c r="F1289" s="458"/>
      <c r="G1289" s="44">
        <f t="shared" si="1"/>
        <v>0</v>
      </c>
      <c r="H1289" s="459"/>
      <c r="I1289" s="460"/>
      <c r="J1289" s="95"/>
      <c r="K1289" s="1"/>
      <c r="L1289" s="50" t="str">
        <f t="array" ref="L1289">if($B1289="","",index(Setup!$C$52:$C$201,match($D1289,Setup!$B$52:$B$201,0),0))</f>
        <v/>
      </c>
      <c r="M1289" s="52" t="str">
        <f t="shared" si="2"/>
        <v/>
      </c>
      <c r="N1289" s="58">
        <f t="shared" si="3"/>
        <v>0</v>
      </c>
      <c r="O1289" s="64" t="str">
        <f t="shared" si="4"/>
        <v/>
      </c>
      <c r="P1289" s="64">
        <f t="shared" si="5"/>
        <v>0</v>
      </c>
      <c r="Q1289" s="64">
        <f t="shared" si="6"/>
        <v>0</v>
      </c>
      <c r="R1289" s="68">
        <f t="shared" si="7"/>
        <v>0</v>
      </c>
      <c r="S1289" s="68">
        <f t="shared" si="8"/>
        <v>0</v>
      </c>
      <c r="T1289" s="71" t="str">
        <f t="shared" si="9"/>
        <v/>
      </c>
      <c r="U1289" s="79" t="str">
        <f t="array" ref="U1289">IF($B1289="","",IF(INDEX('Your Portfolio Holdings'!$BW$7:$BW$156,match($D1289,'Your Portfolio Holdings'!$B$7:$B$156,0),0)&gt;0,PRODUCT(IF(($D$5:$D$2004=$D1289)*($C$5:$C$2004="Split")*($B$5:$B$2004&lt;=Dashboard!$C$2)*($B$5:$B$2004&gt;$B1289),$J$5:$J$2004,1)),1))</f>
        <v/>
      </c>
      <c r="V1289" s="79">
        <f t="shared" si="10"/>
        <v>0</v>
      </c>
      <c r="W1289" s="79" t="str">
        <f t="array" ref="W1289">IF($B1289="","",IF(INDEX('Your Portfolio Holdings'!$BW$7:$BW$156,match($D1289,'Your Portfolio Holdings'!$B$7:$B$156,0),0)&gt;0,PRODUCT(IF(($D$5:$D$2004=$D1289)*($C$5:$C$2004="Split")*($B$5:$B$2004&lt;=Dashboard!$C$54)*($B$5:$B$2004&gt;$B1289),$J$5:$J$2004,1)),1))</f>
        <v/>
      </c>
      <c r="X1289" s="79">
        <f t="shared" si="11"/>
        <v>0</v>
      </c>
      <c r="Y1289" s="79" t="str">
        <f t="array" ref="Y1289">IF($B1289="","",IF(INDEX('Your Portfolio Holdings'!$BW$7:$BW$156,match($D1289,'Your Portfolio Holdings'!$B$7:$B$156,0),0)&gt;0,PRODUCT(IF(($D$5:$D$2004=$D1289)*($C$5:$C$2004="Split")*($B$5:$B$2004&lt;=Dashboard!$C$55)*($B$5:$B$2004&gt;$B1289),$J$5:$J$2004,1)),1))</f>
        <v/>
      </c>
      <c r="Z1289" s="79">
        <f t="shared" si="12"/>
        <v>0</v>
      </c>
      <c r="AA1289" s="79" t="str">
        <f>IF($B1288="","",IF(AND($B1289&gt;Dashboard!$C$54,$B1289&lt;=Dashboard!$C$55,OR($C1289="Buy",$C1289="Sell",$C1289="Dividend",$C1289="Return of capital")),MAX(AA$5:AA1288)+1,0))</f>
        <v/>
      </c>
      <c r="AB1289" s="79" t="str">
        <f>if($B1289="","",if($L1289=Dashboard!$C$3,"n/a","Currency:"&amp;$L1289&amp;Dashboard!$C$3))</f>
        <v/>
      </c>
      <c r="AC1289" s="88" t="str">
        <f t="shared" si="13"/>
        <v/>
      </c>
      <c r="AD1289" s="89">
        <f t="shared" si="14"/>
        <v>0</v>
      </c>
      <c r="AE1289" s="90">
        <f t="shared" si="15"/>
        <v>0</v>
      </c>
    </row>
    <row r="1290">
      <c r="A1290" s="1"/>
      <c r="B1290" s="456"/>
      <c r="C1290" s="457"/>
      <c r="D1290" s="457"/>
      <c r="E1290" s="457"/>
      <c r="F1290" s="458"/>
      <c r="G1290" s="44">
        <f t="shared" si="1"/>
        <v>0</v>
      </c>
      <c r="H1290" s="459"/>
      <c r="I1290" s="460"/>
      <c r="J1290" s="95"/>
      <c r="K1290" s="1"/>
      <c r="L1290" s="50" t="str">
        <f t="array" ref="L1290">if($B1290="","",index(Setup!$C$52:$C$201,match($D1290,Setup!$B$52:$B$201,0),0))</f>
        <v/>
      </c>
      <c r="M1290" s="52" t="str">
        <f t="shared" si="2"/>
        <v/>
      </c>
      <c r="N1290" s="58">
        <f t="shared" si="3"/>
        <v>0</v>
      </c>
      <c r="O1290" s="64" t="str">
        <f t="shared" si="4"/>
        <v/>
      </c>
      <c r="P1290" s="64">
        <f t="shared" si="5"/>
        <v>0</v>
      </c>
      <c r="Q1290" s="64">
        <f t="shared" si="6"/>
        <v>0</v>
      </c>
      <c r="R1290" s="68">
        <f t="shared" si="7"/>
        <v>0</v>
      </c>
      <c r="S1290" s="68">
        <f t="shared" si="8"/>
        <v>0</v>
      </c>
      <c r="T1290" s="71" t="str">
        <f t="shared" si="9"/>
        <v/>
      </c>
      <c r="U1290" s="79" t="str">
        <f t="array" ref="U1290">IF($B1290="","",IF(INDEX('Your Portfolio Holdings'!$BW$7:$BW$156,match($D1290,'Your Portfolio Holdings'!$B$7:$B$156,0),0)&gt;0,PRODUCT(IF(($D$5:$D$2004=$D1290)*($C$5:$C$2004="Split")*($B$5:$B$2004&lt;=Dashboard!$C$2)*($B$5:$B$2004&gt;$B1290),$J$5:$J$2004,1)),1))</f>
        <v/>
      </c>
      <c r="V1290" s="79">
        <f t="shared" si="10"/>
        <v>0</v>
      </c>
      <c r="W1290" s="79" t="str">
        <f t="array" ref="W1290">IF($B1290="","",IF(INDEX('Your Portfolio Holdings'!$BW$7:$BW$156,match($D1290,'Your Portfolio Holdings'!$B$7:$B$156,0),0)&gt;0,PRODUCT(IF(($D$5:$D$2004=$D1290)*($C$5:$C$2004="Split")*($B$5:$B$2004&lt;=Dashboard!$C$54)*($B$5:$B$2004&gt;$B1290),$J$5:$J$2004,1)),1))</f>
        <v/>
      </c>
      <c r="X1290" s="79">
        <f t="shared" si="11"/>
        <v>0</v>
      </c>
      <c r="Y1290" s="79" t="str">
        <f t="array" ref="Y1290">IF($B1290="","",IF(INDEX('Your Portfolio Holdings'!$BW$7:$BW$156,match($D1290,'Your Portfolio Holdings'!$B$7:$B$156,0),0)&gt;0,PRODUCT(IF(($D$5:$D$2004=$D1290)*($C$5:$C$2004="Split")*($B$5:$B$2004&lt;=Dashboard!$C$55)*($B$5:$B$2004&gt;$B1290),$J$5:$J$2004,1)),1))</f>
        <v/>
      </c>
      <c r="Z1290" s="79">
        <f t="shared" si="12"/>
        <v>0</v>
      </c>
      <c r="AA1290" s="79" t="str">
        <f>IF($B1289="","",IF(AND($B1290&gt;Dashboard!$C$54,$B1290&lt;=Dashboard!$C$55,OR($C1290="Buy",$C1290="Sell",$C1290="Dividend",$C1290="Return of capital")),MAX(AA$5:AA1289)+1,0))</f>
        <v/>
      </c>
      <c r="AB1290" s="79" t="str">
        <f>if($B1290="","",if($L1290=Dashboard!$C$3,"n/a","Currency:"&amp;$L1290&amp;Dashboard!$C$3))</f>
        <v/>
      </c>
      <c r="AC1290" s="88" t="str">
        <f t="shared" si="13"/>
        <v/>
      </c>
      <c r="AD1290" s="89">
        <f t="shared" si="14"/>
        <v>0</v>
      </c>
      <c r="AE1290" s="90">
        <f t="shared" si="15"/>
        <v>0</v>
      </c>
    </row>
    <row r="1291">
      <c r="A1291" s="1"/>
      <c r="B1291" s="456"/>
      <c r="C1291" s="457"/>
      <c r="D1291" s="457"/>
      <c r="E1291" s="457"/>
      <c r="F1291" s="458"/>
      <c r="G1291" s="44">
        <f t="shared" si="1"/>
        <v>0</v>
      </c>
      <c r="H1291" s="459"/>
      <c r="I1291" s="460"/>
      <c r="J1291" s="95"/>
      <c r="K1291" s="1"/>
      <c r="L1291" s="50" t="str">
        <f t="array" ref="L1291">if($B1291="","",index(Setup!$C$52:$C$201,match($D1291,Setup!$B$52:$B$201,0),0))</f>
        <v/>
      </c>
      <c r="M1291" s="52" t="str">
        <f t="shared" si="2"/>
        <v/>
      </c>
      <c r="N1291" s="58">
        <f t="shared" si="3"/>
        <v>0</v>
      </c>
      <c r="O1291" s="64" t="str">
        <f t="shared" si="4"/>
        <v/>
      </c>
      <c r="P1291" s="64">
        <f t="shared" si="5"/>
        <v>0</v>
      </c>
      <c r="Q1291" s="64">
        <f t="shared" si="6"/>
        <v>0</v>
      </c>
      <c r="R1291" s="68">
        <f t="shared" si="7"/>
        <v>0</v>
      </c>
      <c r="S1291" s="68">
        <f t="shared" si="8"/>
        <v>0</v>
      </c>
      <c r="T1291" s="71" t="str">
        <f t="shared" si="9"/>
        <v/>
      </c>
      <c r="U1291" s="79" t="str">
        <f t="array" ref="U1291">IF($B1291="","",IF(INDEX('Your Portfolio Holdings'!$BW$7:$BW$156,match($D1291,'Your Portfolio Holdings'!$B$7:$B$156,0),0)&gt;0,PRODUCT(IF(($D$5:$D$2004=$D1291)*($C$5:$C$2004="Split")*($B$5:$B$2004&lt;=Dashboard!$C$2)*($B$5:$B$2004&gt;$B1291),$J$5:$J$2004,1)),1))</f>
        <v/>
      </c>
      <c r="V1291" s="79">
        <f t="shared" si="10"/>
        <v>0</v>
      </c>
      <c r="W1291" s="79" t="str">
        <f t="array" ref="W1291">IF($B1291="","",IF(INDEX('Your Portfolio Holdings'!$BW$7:$BW$156,match($D1291,'Your Portfolio Holdings'!$B$7:$B$156,0),0)&gt;0,PRODUCT(IF(($D$5:$D$2004=$D1291)*($C$5:$C$2004="Split")*($B$5:$B$2004&lt;=Dashboard!$C$54)*($B$5:$B$2004&gt;$B1291),$J$5:$J$2004,1)),1))</f>
        <v/>
      </c>
      <c r="X1291" s="79">
        <f t="shared" si="11"/>
        <v>0</v>
      </c>
      <c r="Y1291" s="79" t="str">
        <f t="array" ref="Y1291">IF($B1291="","",IF(INDEX('Your Portfolio Holdings'!$BW$7:$BW$156,match($D1291,'Your Portfolio Holdings'!$B$7:$B$156,0),0)&gt;0,PRODUCT(IF(($D$5:$D$2004=$D1291)*($C$5:$C$2004="Split")*($B$5:$B$2004&lt;=Dashboard!$C$55)*($B$5:$B$2004&gt;$B1291),$J$5:$J$2004,1)),1))</f>
        <v/>
      </c>
      <c r="Z1291" s="79">
        <f t="shared" si="12"/>
        <v>0</v>
      </c>
      <c r="AA1291" s="79" t="str">
        <f>IF($B1290="","",IF(AND($B1291&gt;Dashboard!$C$54,$B1291&lt;=Dashboard!$C$55,OR($C1291="Buy",$C1291="Sell",$C1291="Dividend",$C1291="Return of capital")),MAX(AA$5:AA1290)+1,0))</f>
        <v/>
      </c>
      <c r="AB1291" s="79" t="str">
        <f>if($B1291="","",if($L1291=Dashboard!$C$3,"n/a","Currency:"&amp;$L1291&amp;Dashboard!$C$3))</f>
        <v/>
      </c>
      <c r="AC1291" s="88" t="str">
        <f t="shared" si="13"/>
        <v/>
      </c>
      <c r="AD1291" s="89">
        <f t="shared" si="14"/>
        <v>0</v>
      </c>
      <c r="AE1291" s="90">
        <f t="shared" si="15"/>
        <v>0</v>
      </c>
    </row>
    <row r="1292">
      <c r="A1292" s="1"/>
      <c r="B1292" s="456"/>
      <c r="C1292" s="457"/>
      <c r="D1292" s="457"/>
      <c r="E1292" s="457"/>
      <c r="F1292" s="458"/>
      <c r="G1292" s="44">
        <f t="shared" si="1"/>
        <v>0</v>
      </c>
      <c r="H1292" s="459"/>
      <c r="I1292" s="460"/>
      <c r="J1292" s="95"/>
      <c r="K1292" s="1"/>
      <c r="L1292" s="50" t="str">
        <f t="array" ref="L1292">if($B1292="","",index(Setup!$C$52:$C$201,match($D1292,Setup!$B$52:$B$201,0),0))</f>
        <v/>
      </c>
      <c r="M1292" s="52" t="str">
        <f t="shared" si="2"/>
        <v/>
      </c>
      <c r="N1292" s="58">
        <f t="shared" si="3"/>
        <v>0</v>
      </c>
      <c r="O1292" s="64" t="str">
        <f t="shared" si="4"/>
        <v/>
      </c>
      <c r="P1292" s="64">
        <f t="shared" si="5"/>
        <v>0</v>
      </c>
      <c r="Q1292" s="64">
        <f t="shared" si="6"/>
        <v>0</v>
      </c>
      <c r="R1292" s="68">
        <f t="shared" si="7"/>
        <v>0</v>
      </c>
      <c r="S1292" s="68">
        <f t="shared" si="8"/>
        <v>0</v>
      </c>
      <c r="T1292" s="71" t="str">
        <f t="shared" si="9"/>
        <v/>
      </c>
      <c r="U1292" s="79" t="str">
        <f t="array" ref="U1292">IF($B1292="","",IF(INDEX('Your Portfolio Holdings'!$BW$7:$BW$156,match($D1292,'Your Portfolio Holdings'!$B$7:$B$156,0),0)&gt;0,PRODUCT(IF(($D$5:$D$2004=$D1292)*($C$5:$C$2004="Split")*($B$5:$B$2004&lt;=Dashboard!$C$2)*($B$5:$B$2004&gt;$B1292),$J$5:$J$2004,1)),1))</f>
        <v/>
      </c>
      <c r="V1292" s="79">
        <f t="shared" si="10"/>
        <v>0</v>
      </c>
      <c r="W1292" s="79" t="str">
        <f t="array" ref="W1292">IF($B1292="","",IF(INDEX('Your Portfolio Holdings'!$BW$7:$BW$156,match($D1292,'Your Portfolio Holdings'!$B$7:$B$156,0),0)&gt;0,PRODUCT(IF(($D$5:$D$2004=$D1292)*($C$5:$C$2004="Split")*($B$5:$B$2004&lt;=Dashboard!$C$54)*($B$5:$B$2004&gt;$B1292),$J$5:$J$2004,1)),1))</f>
        <v/>
      </c>
      <c r="X1292" s="79">
        <f t="shared" si="11"/>
        <v>0</v>
      </c>
      <c r="Y1292" s="79" t="str">
        <f t="array" ref="Y1292">IF($B1292="","",IF(INDEX('Your Portfolio Holdings'!$BW$7:$BW$156,match($D1292,'Your Portfolio Holdings'!$B$7:$B$156,0),0)&gt;0,PRODUCT(IF(($D$5:$D$2004=$D1292)*($C$5:$C$2004="Split")*($B$5:$B$2004&lt;=Dashboard!$C$55)*($B$5:$B$2004&gt;$B1292),$J$5:$J$2004,1)),1))</f>
        <v/>
      </c>
      <c r="Z1292" s="79">
        <f t="shared" si="12"/>
        <v>0</v>
      </c>
      <c r="AA1292" s="79" t="str">
        <f>IF($B1291="","",IF(AND($B1292&gt;Dashboard!$C$54,$B1292&lt;=Dashboard!$C$55,OR($C1292="Buy",$C1292="Sell",$C1292="Dividend",$C1292="Return of capital")),MAX(AA$5:AA1291)+1,0))</f>
        <v/>
      </c>
      <c r="AB1292" s="79" t="str">
        <f>if($B1292="","",if($L1292=Dashboard!$C$3,"n/a","Currency:"&amp;$L1292&amp;Dashboard!$C$3))</f>
        <v/>
      </c>
      <c r="AC1292" s="88" t="str">
        <f t="shared" si="13"/>
        <v/>
      </c>
      <c r="AD1292" s="89">
        <f t="shared" si="14"/>
        <v>0</v>
      </c>
      <c r="AE1292" s="90">
        <f t="shared" si="15"/>
        <v>0</v>
      </c>
    </row>
    <row r="1293">
      <c r="A1293" s="1"/>
      <c r="B1293" s="456"/>
      <c r="C1293" s="457"/>
      <c r="D1293" s="457"/>
      <c r="E1293" s="457"/>
      <c r="F1293" s="458"/>
      <c r="G1293" s="44">
        <f t="shared" si="1"/>
        <v>0</v>
      </c>
      <c r="H1293" s="459"/>
      <c r="I1293" s="460"/>
      <c r="J1293" s="95"/>
      <c r="K1293" s="1"/>
      <c r="L1293" s="50" t="str">
        <f t="array" ref="L1293">if($B1293="","",index(Setup!$C$52:$C$201,match($D1293,Setup!$B$52:$B$201,0),0))</f>
        <v/>
      </c>
      <c r="M1293" s="52" t="str">
        <f t="shared" si="2"/>
        <v/>
      </c>
      <c r="N1293" s="58">
        <f t="shared" si="3"/>
        <v>0</v>
      </c>
      <c r="O1293" s="64" t="str">
        <f t="shared" si="4"/>
        <v/>
      </c>
      <c r="P1293" s="64">
        <f t="shared" si="5"/>
        <v>0</v>
      </c>
      <c r="Q1293" s="64">
        <f t="shared" si="6"/>
        <v>0</v>
      </c>
      <c r="R1293" s="68">
        <f t="shared" si="7"/>
        <v>0</v>
      </c>
      <c r="S1293" s="68">
        <f t="shared" si="8"/>
        <v>0</v>
      </c>
      <c r="T1293" s="71" t="str">
        <f t="shared" si="9"/>
        <v/>
      </c>
      <c r="U1293" s="79" t="str">
        <f t="array" ref="U1293">IF($B1293="","",IF(INDEX('Your Portfolio Holdings'!$BW$7:$BW$156,match($D1293,'Your Portfolio Holdings'!$B$7:$B$156,0),0)&gt;0,PRODUCT(IF(($D$5:$D$2004=$D1293)*($C$5:$C$2004="Split")*($B$5:$B$2004&lt;=Dashboard!$C$2)*($B$5:$B$2004&gt;$B1293),$J$5:$J$2004,1)),1))</f>
        <v/>
      </c>
      <c r="V1293" s="79">
        <f t="shared" si="10"/>
        <v>0</v>
      </c>
      <c r="W1293" s="79" t="str">
        <f t="array" ref="W1293">IF($B1293="","",IF(INDEX('Your Portfolio Holdings'!$BW$7:$BW$156,match($D1293,'Your Portfolio Holdings'!$B$7:$B$156,0),0)&gt;0,PRODUCT(IF(($D$5:$D$2004=$D1293)*($C$5:$C$2004="Split")*($B$5:$B$2004&lt;=Dashboard!$C$54)*($B$5:$B$2004&gt;$B1293),$J$5:$J$2004,1)),1))</f>
        <v/>
      </c>
      <c r="X1293" s="79">
        <f t="shared" si="11"/>
        <v>0</v>
      </c>
      <c r="Y1293" s="79" t="str">
        <f t="array" ref="Y1293">IF($B1293="","",IF(INDEX('Your Portfolio Holdings'!$BW$7:$BW$156,match($D1293,'Your Portfolio Holdings'!$B$7:$B$156,0),0)&gt;0,PRODUCT(IF(($D$5:$D$2004=$D1293)*($C$5:$C$2004="Split")*($B$5:$B$2004&lt;=Dashboard!$C$55)*($B$5:$B$2004&gt;$B1293),$J$5:$J$2004,1)),1))</f>
        <v/>
      </c>
      <c r="Z1293" s="79">
        <f t="shared" si="12"/>
        <v>0</v>
      </c>
      <c r="AA1293" s="79" t="str">
        <f>IF($B1292="","",IF(AND($B1293&gt;Dashboard!$C$54,$B1293&lt;=Dashboard!$C$55,OR($C1293="Buy",$C1293="Sell",$C1293="Dividend",$C1293="Return of capital")),MAX(AA$5:AA1292)+1,0))</f>
        <v/>
      </c>
      <c r="AB1293" s="79" t="str">
        <f>if($B1293="","",if($L1293=Dashboard!$C$3,"n/a","Currency:"&amp;$L1293&amp;Dashboard!$C$3))</f>
        <v/>
      </c>
      <c r="AC1293" s="88" t="str">
        <f t="shared" si="13"/>
        <v/>
      </c>
      <c r="AD1293" s="89">
        <f t="shared" si="14"/>
        <v>0</v>
      </c>
      <c r="AE1293" s="90">
        <f t="shared" si="15"/>
        <v>0</v>
      </c>
    </row>
    <row r="1294">
      <c r="A1294" s="1"/>
      <c r="B1294" s="456"/>
      <c r="C1294" s="457"/>
      <c r="D1294" s="457"/>
      <c r="E1294" s="457"/>
      <c r="F1294" s="458"/>
      <c r="G1294" s="44">
        <f t="shared" si="1"/>
        <v>0</v>
      </c>
      <c r="H1294" s="459"/>
      <c r="I1294" s="460"/>
      <c r="J1294" s="95"/>
      <c r="K1294" s="1"/>
      <c r="L1294" s="50" t="str">
        <f t="array" ref="L1294">if($B1294="","",index(Setup!$C$52:$C$201,match($D1294,Setup!$B$52:$B$201,0),0))</f>
        <v/>
      </c>
      <c r="M1294" s="52" t="str">
        <f t="shared" si="2"/>
        <v/>
      </c>
      <c r="N1294" s="58">
        <f t="shared" si="3"/>
        <v>0</v>
      </c>
      <c r="O1294" s="64" t="str">
        <f t="shared" si="4"/>
        <v/>
      </c>
      <c r="P1294" s="64">
        <f t="shared" si="5"/>
        <v>0</v>
      </c>
      <c r="Q1294" s="64">
        <f t="shared" si="6"/>
        <v>0</v>
      </c>
      <c r="R1294" s="68">
        <f t="shared" si="7"/>
        <v>0</v>
      </c>
      <c r="S1294" s="68">
        <f t="shared" si="8"/>
        <v>0</v>
      </c>
      <c r="T1294" s="71" t="str">
        <f t="shared" si="9"/>
        <v/>
      </c>
      <c r="U1294" s="79" t="str">
        <f t="array" ref="U1294">IF($B1294="","",IF(INDEX('Your Portfolio Holdings'!$BW$7:$BW$156,match($D1294,'Your Portfolio Holdings'!$B$7:$B$156,0),0)&gt;0,PRODUCT(IF(($D$5:$D$2004=$D1294)*($C$5:$C$2004="Split")*($B$5:$B$2004&lt;=Dashboard!$C$2)*($B$5:$B$2004&gt;$B1294),$J$5:$J$2004,1)),1))</f>
        <v/>
      </c>
      <c r="V1294" s="79">
        <f t="shared" si="10"/>
        <v>0</v>
      </c>
      <c r="W1294" s="79" t="str">
        <f t="array" ref="W1294">IF($B1294="","",IF(INDEX('Your Portfolio Holdings'!$BW$7:$BW$156,match($D1294,'Your Portfolio Holdings'!$B$7:$B$156,0),0)&gt;0,PRODUCT(IF(($D$5:$D$2004=$D1294)*($C$5:$C$2004="Split")*($B$5:$B$2004&lt;=Dashboard!$C$54)*($B$5:$B$2004&gt;$B1294),$J$5:$J$2004,1)),1))</f>
        <v/>
      </c>
      <c r="X1294" s="79">
        <f t="shared" si="11"/>
        <v>0</v>
      </c>
      <c r="Y1294" s="79" t="str">
        <f t="array" ref="Y1294">IF($B1294="","",IF(INDEX('Your Portfolio Holdings'!$BW$7:$BW$156,match($D1294,'Your Portfolio Holdings'!$B$7:$B$156,0),0)&gt;0,PRODUCT(IF(($D$5:$D$2004=$D1294)*($C$5:$C$2004="Split")*($B$5:$B$2004&lt;=Dashboard!$C$55)*($B$5:$B$2004&gt;$B1294),$J$5:$J$2004,1)),1))</f>
        <v/>
      </c>
      <c r="Z1294" s="79">
        <f t="shared" si="12"/>
        <v>0</v>
      </c>
      <c r="AA1294" s="79" t="str">
        <f>IF($B1293="","",IF(AND($B1294&gt;Dashboard!$C$54,$B1294&lt;=Dashboard!$C$55,OR($C1294="Buy",$C1294="Sell",$C1294="Dividend",$C1294="Return of capital")),MAX(AA$5:AA1293)+1,0))</f>
        <v/>
      </c>
      <c r="AB1294" s="79" t="str">
        <f>if($B1294="","",if($L1294=Dashboard!$C$3,"n/a","Currency:"&amp;$L1294&amp;Dashboard!$C$3))</f>
        <v/>
      </c>
      <c r="AC1294" s="88" t="str">
        <f t="shared" si="13"/>
        <v/>
      </c>
      <c r="AD1294" s="89">
        <f t="shared" si="14"/>
        <v>0</v>
      </c>
      <c r="AE1294" s="90">
        <f t="shared" si="15"/>
        <v>0</v>
      </c>
    </row>
    <row r="1295">
      <c r="A1295" s="1"/>
      <c r="B1295" s="456"/>
      <c r="C1295" s="457"/>
      <c r="D1295" s="457"/>
      <c r="E1295" s="457"/>
      <c r="F1295" s="458"/>
      <c r="G1295" s="44">
        <f t="shared" si="1"/>
        <v>0</v>
      </c>
      <c r="H1295" s="459"/>
      <c r="I1295" s="460"/>
      <c r="J1295" s="95"/>
      <c r="K1295" s="1"/>
      <c r="L1295" s="50" t="str">
        <f t="array" ref="L1295">if($B1295="","",index(Setup!$C$52:$C$201,match($D1295,Setup!$B$52:$B$201,0),0))</f>
        <v/>
      </c>
      <c r="M1295" s="52" t="str">
        <f t="shared" si="2"/>
        <v/>
      </c>
      <c r="N1295" s="58">
        <f t="shared" si="3"/>
        <v>0</v>
      </c>
      <c r="O1295" s="64" t="str">
        <f t="shared" si="4"/>
        <v/>
      </c>
      <c r="P1295" s="64">
        <f t="shared" si="5"/>
        <v>0</v>
      </c>
      <c r="Q1295" s="64">
        <f t="shared" si="6"/>
        <v>0</v>
      </c>
      <c r="R1295" s="68">
        <f t="shared" si="7"/>
        <v>0</v>
      </c>
      <c r="S1295" s="68">
        <f t="shared" si="8"/>
        <v>0</v>
      </c>
      <c r="T1295" s="71" t="str">
        <f t="shared" si="9"/>
        <v/>
      </c>
      <c r="U1295" s="79" t="str">
        <f t="array" ref="U1295">IF($B1295="","",IF(INDEX('Your Portfolio Holdings'!$BW$7:$BW$156,match($D1295,'Your Portfolio Holdings'!$B$7:$B$156,0),0)&gt;0,PRODUCT(IF(($D$5:$D$2004=$D1295)*($C$5:$C$2004="Split")*($B$5:$B$2004&lt;=Dashboard!$C$2)*($B$5:$B$2004&gt;$B1295),$J$5:$J$2004,1)),1))</f>
        <v/>
      </c>
      <c r="V1295" s="79">
        <f t="shared" si="10"/>
        <v>0</v>
      </c>
      <c r="W1295" s="79" t="str">
        <f t="array" ref="W1295">IF($B1295="","",IF(INDEX('Your Portfolio Holdings'!$BW$7:$BW$156,match($D1295,'Your Portfolio Holdings'!$B$7:$B$156,0),0)&gt;0,PRODUCT(IF(($D$5:$D$2004=$D1295)*($C$5:$C$2004="Split")*($B$5:$B$2004&lt;=Dashboard!$C$54)*($B$5:$B$2004&gt;$B1295),$J$5:$J$2004,1)),1))</f>
        <v/>
      </c>
      <c r="X1295" s="79">
        <f t="shared" si="11"/>
        <v>0</v>
      </c>
      <c r="Y1295" s="79" t="str">
        <f t="array" ref="Y1295">IF($B1295="","",IF(INDEX('Your Portfolio Holdings'!$BW$7:$BW$156,match($D1295,'Your Portfolio Holdings'!$B$7:$B$156,0),0)&gt;0,PRODUCT(IF(($D$5:$D$2004=$D1295)*($C$5:$C$2004="Split")*($B$5:$B$2004&lt;=Dashboard!$C$55)*($B$5:$B$2004&gt;$B1295),$J$5:$J$2004,1)),1))</f>
        <v/>
      </c>
      <c r="Z1295" s="79">
        <f t="shared" si="12"/>
        <v>0</v>
      </c>
      <c r="AA1295" s="79" t="str">
        <f>IF($B1294="","",IF(AND($B1295&gt;Dashboard!$C$54,$B1295&lt;=Dashboard!$C$55,OR($C1295="Buy",$C1295="Sell",$C1295="Dividend",$C1295="Return of capital")),MAX(AA$5:AA1294)+1,0))</f>
        <v/>
      </c>
      <c r="AB1295" s="79" t="str">
        <f>if($B1295="","",if($L1295=Dashboard!$C$3,"n/a","Currency:"&amp;$L1295&amp;Dashboard!$C$3))</f>
        <v/>
      </c>
      <c r="AC1295" s="88" t="str">
        <f t="shared" si="13"/>
        <v/>
      </c>
      <c r="AD1295" s="89">
        <f t="shared" si="14"/>
        <v>0</v>
      </c>
      <c r="AE1295" s="90">
        <f t="shared" si="15"/>
        <v>0</v>
      </c>
    </row>
    <row r="1296">
      <c r="A1296" s="1"/>
      <c r="B1296" s="456"/>
      <c r="C1296" s="457"/>
      <c r="D1296" s="457"/>
      <c r="E1296" s="457"/>
      <c r="F1296" s="458"/>
      <c r="G1296" s="44">
        <f t="shared" si="1"/>
        <v>0</v>
      </c>
      <c r="H1296" s="459"/>
      <c r="I1296" s="460"/>
      <c r="J1296" s="95"/>
      <c r="K1296" s="1"/>
      <c r="L1296" s="50" t="str">
        <f t="array" ref="L1296">if($B1296="","",index(Setup!$C$52:$C$201,match($D1296,Setup!$B$52:$B$201,0),0))</f>
        <v/>
      </c>
      <c r="M1296" s="52" t="str">
        <f t="shared" si="2"/>
        <v/>
      </c>
      <c r="N1296" s="58">
        <f t="shared" si="3"/>
        <v>0</v>
      </c>
      <c r="O1296" s="64" t="str">
        <f t="shared" si="4"/>
        <v/>
      </c>
      <c r="P1296" s="64">
        <f t="shared" si="5"/>
        <v>0</v>
      </c>
      <c r="Q1296" s="64">
        <f t="shared" si="6"/>
        <v>0</v>
      </c>
      <c r="R1296" s="68">
        <f t="shared" si="7"/>
        <v>0</v>
      </c>
      <c r="S1296" s="68">
        <f t="shared" si="8"/>
        <v>0</v>
      </c>
      <c r="T1296" s="71" t="str">
        <f t="shared" si="9"/>
        <v/>
      </c>
      <c r="U1296" s="79" t="str">
        <f t="array" ref="U1296">IF($B1296="","",IF(INDEX('Your Portfolio Holdings'!$BW$7:$BW$156,match($D1296,'Your Portfolio Holdings'!$B$7:$B$156,0),0)&gt;0,PRODUCT(IF(($D$5:$D$2004=$D1296)*($C$5:$C$2004="Split")*($B$5:$B$2004&lt;=Dashboard!$C$2)*($B$5:$B$2004&gt;$B1296),$J$5:$J$2004,1)),1))</f>
        <v/>
      </c>
      <c r="V1296" s="79">
        <f t="shared" si="10"/>
        <v>0</v>
      </c>
      <c r="W1296" s="79" t="str">
        <f t="array" ref="W1296">IF($B1296="","",IF(INDEX('Your Portfolio Holdings'!$BW$7:$BW$156,match($D1296,'Your Portfolio Holdings'!$B$7:$B$156,0),0)&gt;0,PRODUCT(IF(($D$5:$D$2004=$D1296)*($C$5:$C$2004="Split")*($B$5:$B$2004&lt;=Dashboard!$C$54)*($B$5:$B$2004&gt;$B1296),$J$5:$J$2004,1)),1))</f>
        <v/>
      </c>
      <c r="X1296" s="79">
        <f t="shared" si="11"/>
        <v>0</v>
      </c>
      <c r="Y1296" s="79" t="str">
        <f t="array" ref="Y1296">IF($B1296="","",IF(INDEX('Your Portfolio Holdings'!$BW$7:$BW$156,match($D1296,'Your Portfolio Holdings'!$B$7:$B$156,0),0)&gt;0,PRODUCT(IF(($D$5:$D$2004=$D1296)*($C$5:$C$2004="Split")*($B$5:$B$2004&lt;=Dashboard!$C$55)*($B$5:$B$2004&gt;$B1296),$J$5:$J$2004,1)),1))</f>
        <v/>
      </c>
      <c r="Z1296" s="79">
        <f t="shared" si="12"/>
        <v>0</v>
      </c>
      <c r="AA1296" s="79" t="str">
        <f>IF($B1295="","",IF(AND($B1296&gt;Dashboard!$C$54,$B1296&lt;=Dashboard!$C$55,OR($C1296="Buy",$C1296="Sell",$C1296="Dividend",$C1296="Return of capital")),MAX(AA$5:AA1295)+1,0))</f>
        <v/>
      </c>
      <c r="AB1296" s="79" t="str">
        <f>if($B1296="","",if($L1296=Dashboard!$C$3,"n/a","Currency:"&amp;$L1296&amp;Dashboard!$C$3))</f>
        <v/>
      </c>
      <c r="AC1296" s="88" t="str">
        <f t="shared" si="13"/>
        <v/>
      </c>
      <c r="AD1296" s="89">
        <f t="shared" si="14"/>
        <v>0</v>
      </c>
      <c r="AE1296" s="90">
        <f t="shared" si="15"/>
        <v>0</v>
      </c>
    </row>
    <row r="1297">
      <c r="A1297" s="1"/>
      <c r="B1297" s="456"/>
      <c r="C1297" s="457"/>
      <c r="D1297" s="457"/>
      <c r="E1297" s="457"/>
      <c r="F1297" s="458"/>
      <c r="G1297" s="44">
        <f t="shared" si="1"/>
        <v>0</v>
      </c>
      <c r="H1297" s="459"/>
      <c r="I1297" s="460"/>
      <c r="J1297" s="95"/>
      <c r="K1297" s="1"/>
      <c r="L1297" s="50" t="str">
        <f t="array" ref="L1297">if($B1297="","",index(Setup!$C$52:$C$201,match($D1297,Setup!$B$52:$B$201,0),0))</f>
        <v/>
      </c>
      <c r="M1297" s="52" t="str">
        <f t="shared" si="2"/>
        <v/>
      </c>
      <c r="N1297" s="58">
        <f t="shared" si="3"/>
        <v>0</v>
      </c>
      <c r="O1297" s="64" t="str">
        <f t="shared" si="4"/>
        <v/>
      </c>
      <c r="P1297" s="64">
        <f t="shared" si="5"/>
        <v>0</v>
      </c>
      <c r="Q1297" s="64">
        <f t="shared" si="6"/>
        <v>0</v>
      </c>
      <c r="R1297" s="68">
        <f t="shared" si="7"/>
        <v>0</v>
      </c>
      <c r="S1297" s="68">
        <f t="shared" si="8"/>
        <v>0</v>
      </c>
      <c r="T1297" s="71" t="str">
        <f t="shared" si="9"/>
        <v/>
      </c>
      <c r="U1297" s="79" t="str">
        <f t="array" ref="U1297">IF($B1297="","",IF(INDEX('Your Portfolio Holdings'!$BW$7:$BW$156,match($D1297,'Your Portfolio Holdings'!$B$7:$B$156,0),0)&gt;0,PRODUCT(IF(($D$5:$D$2004=$D1297)*($C$5:$C$2004="Split")*($B$5:$B$2004&lt;=Dashboard!$C$2)*($B$5:$B$2004&gt;$B1297),$J$5:$J$2004,1)),1))</f>
        <v/>
      </c>
      <c r="V1297" s="79">
        <f t="shared" si="10"/>
        <v>0</v>
      </c>
      <c r="W1297" s="79" t="str">
        <f t="array" ref="W1297">IF($B1297="","",IF(INDEX('Your Portfolio Holdings'!$BW$7:$BW$156,match($D1297,'Your Portfolio Holdings'!$B$7:$B$156,0),0)&gt;0,PRODUCT(IF(($D$5:$D$2004=$D1297)*($C$5:$C$2004="Split")*($B$5:$B$2004&lt;=Dashboard!$C$54)*($B$5:$B$2004&gt;$B1297),$J$5:$J$2004,1)),1))</f>
        <v/>
      </c>
      <c r="X1297" s="79">
        <f t="shared" si="11"/>
        <v>0</v>
      </c>
      <c r="Y1297" s="79" t="str">
        <f t="array" ref="Y1297">IF($B1297="","",IF(INDEX('Your Portfolio Holdings'!$BW$7:$BW$156,match($D1297,'Your Portfolio Holdings'!$B$7:$B$156,0),0)&gt;0,PRODUCT(IF(($D$5:$D$2004=$D1297)*($C$5:$C$2004="Split")*($B$5:$B$2004&lt;=Dashboard!$C$55)*($B$5:$B$2004&gt;$B1297),$J$5:$J$2004,1)),1))</f>
        <v/>
      </c>
      <c r="Z1297" s="79">
        <f t="shared" si="12"/>
        <v>0</v>
      </c>
      <c r="AA1297" s="79" t="str">
        <f>IF($B1296="","",IF(AND($B1297&gt;Dashboard!$C$54,$B1297&lt;=Dashboard!$C$55,OR($C1297="Buy",$C1297="Sell",$C1297="Dividend",$C1297="Return of capital")),MAX(AA$5:AA1296)+1,0))</f>
        <v/>
      </c>
      <c r="AB1297" s="79" t="str">
        <f>if($B1297="","",if($L1297=Dashboard!$C$3,"n/a","Currency:"&amp;$L1297&amp;Dashboard!$C$3))</f>
        <v/>
      </c>
      <c r="AC1297" s="88" t="str">
        <f t="shared" si="13"/>
        <v/>
      </c>
      <c r="AD1297" s="89">
        <f t="shared" si="14"/>
        <v>0</v>
      </c>
      <c r="AE1297" s="90">
        <f t="shared" si="15"/>
        <v>0</v>
      </c>
    </row>
    <row r="1298">
      <c r="A1298" s="1"/>
      <c r="B1298" s="456"/>
      <c r="C1298" s="457"/>
      <c r="D1298" s="457"/>
      <c r="E1298" s="457"/>
      <c r="F1298" s="458"/>
      <c r="G1298" s="44">
        <f t="shared" si="1"/>
        <v>0</v>
      </c>
      <c r="H1298" s="459"/>
      <c r="I1298" s="460"/>
      <c r="J1298" s="95"/>
      <c r="K1298" s="1"/>
      <c r="L1298" s="50" t="str">
        <f t="array" ref="L1298">if($B1298="","",index(Setup!$C$52:$C$201,match($D1298,Setup!$B$52:$B$201,0),0))</f>
        <v/>
      </c>
      <c r="M1298" s="52" t="str">
        <f t="shared" si="2"/>
        <v/>
      </c>
      <c r="N1298" s="58">
        <f t="shared" si="3"/>
        <v>0</v>
      </c>
      <c r="O1298" s="64" t="str">
        <f t="shared" si="4"/>
        <v/>
      </c>
      <c r="P1298" s="64">
        <f t="shared" si="5"/>
        <v>0</v>
      </c>
      <c r="Q1298" s="64">
        <f t="shared" si="6"/>
        <v>0</v>
      </c>
      <c r="R1298" s="68">
        <f t="shared" si="7"/>
        <v>0</v>
      </c>
      <c r="S1298" s="68">
        <f t="shared" si="8"/>
        <v>0</v>
      </c>
      <c r="T1298" s="71" t="str">
        <f t="shared" si="9"/>
        <v/>
      </c>
      <c r="U1298" s="79" t="str">
        <f t="array" ref="U1298">IF($B1298="","",IF(INDEX('Your Portfolio Holdings'!$BW$7:$BW$156,match($D1298,'Your Portfolio Holdings'!$B$7:$B$156,0),0)&gt;0,PRODUCT(IF(($D$5:$D$2004=$D1298)*($C$5:$C$2004="Split")*($B$5:$B$2004&lt;=Dashboard!$C$2)*($B$5:$B$2004&gt;$B1298),$J$5:$J$2004,1)),1))</f>
        <v/>
      </c>
      <c r="V1298" s="79">
        <f t="shared" si="10"/>
        <v>0</v>
      </c>
      <c r="W1298" s="79" t="str">
        <f t="array" ref="W1298">IF($B1298="","",IF(INDEX('Your Portfolio Holdings'!$BW$7:$BW$156,match($D1298,'Your Portfolio Holdings'!$B$7:$B$156,0),0)&gt;0,PRODUCT(IF(($D$5:$D$2004=$D1298)*($C$5:$C$2004="Split")*($B$5:$B$2004&lt;=Dashboard!$C$54)*($B$5:$B$2004&gt;$B1298),$J$5:$J$2004,1)),1))</f>
        <v/>
      </c>
      <c r="X1298" s="79">
        <f t="shared" si="11"/>
        <v>0</v>
      </c>
      <c r="Y1298" s="79" t="str">
        <f t="array" ref="Y1298">IF($B1298="","",IF(INDEX('Your Portfolio Holdings'!$BW$7:$BW$156,match($D1298,'Your Portfolio Holdings'!$B$7:$B$156,0),0)&gt;0,PRODUCT(IF(($D$5:$D$2004=$D1298)*($C$5:$C$2004="Split")*($B$5:$B$2004&lt;=Dashboard!$C$55)*($B$5:$B$2004&gt;$B1298),$J$5:$J$2004,1)),1))</f>
        <v/>
      </c>
      <c r="Z1298" s="79">
        <f t="shared" si="12"/>
        <v>0</v>
      </c>
      <c r="AA1298" s="79" t="str">
        <f>IF($B1297="","",IF(AND($B1298&gt;Dashboard!$C$54,$B1298&lt;=Dashboard!$C$55,OR($C1298="Buy",$C1298="Sell",$C1298="Dividend",$C1298="Return of capital")),MAX(AA$5:AA1297)+1,0))</f>
        <v/>
      </c>
      <c r="AB1298" s="79" t="str">
        <f>if($B1298="","",if($L1298=Dashboard!$C$3,"n/a","Currency:"&amp;$L1298&amp;Dashboard!$C$3))</f>
        <v/>
      </c>
      <c r="AC1298" s="88" t="str">
        <f t="shared" si="13"/>
        <v/>
      </c>
      <c r="AD1298" s="89">
        <f t="shared" si="14"/>
        <v>0</v>
      </c>
      <c r="AE1298" s="90">
        <f t="shared" si="15"/>
        <v>0</v>
      </c>
    </row>
    <row r="1299">
      <c r="A1299" s="1"/>
      <c r="B1299" s="456"/>
      <c r="C1299" s="457"/>
      <c r="D1299" s="457"/>
      <c r="E1299" s="457"/>
      <c r="F1299" s="458"/>
      <c r="G1299" s="44">
        <f t="shared" si="1"/>
        <v>0</v>
      </c>
      <c r="H1299" s="459"/>
      <c r="I1299" s="460"/>
      <c r="J1299" s="95"/>
      <c r="K1299" s="1"/>
      <c r="L1299" s="50" t="str">
        <f t="array" ref="L1299">if($B1299="","",index(Setup!$C$52:$C$201,match($D1299,Setup!$B$52:$B$201,0),0))</f>
        <v/>
      </c>
      <c r="M1299" s="52" t="str">
        <f t="shared" si="2"/>
        <v/>
      </c>
      <c r="N1299" s="58">
        <f t="shared" si="3"/>
        <v>0</v>
      </c>
      <c r="O1299" s="64" t="str">
        <f t="shared" si="4"/>
        <v/>
      </c>
      <c r="P1299" s="64">
        <f t="shared" si="5"/>
        <v>0</v>
      </c>
      <c r="Q1299" s="64">
        <f t="shared" si="6"/>
        <v>0</v>
      </c>
      <c r="R1299" s="68">
        <f t="shared" si="7"/>
        <v>0</v>
      </c>
      <c r="S1299" s="68">
        <f t="shared" si="8"/>
        <v>0</v>
      </c>
      <c r="T1299" s="71" t="str">
        <f t="shared" si="9"/>
        <v/>
      </c>
      <c r="U1299" s="79" t="str">
        <f t="array" ref="U1299">IF($B1299="","",IF(INDEX('Your Portfolio Holdings'!$BW$7:$BW$156,match($D1299,'Your Portfolio Holdings'!$B$7:$B$156,0),0)&gt;0,PRODUCT(IF(($D$5:$D$2004=$D1299)*($C$5:$C$2004="Split")*($B$5:$B$2004&lt;=Dashboard!$C$2)*($B$5:$B$2004&gt;$B1299),$J$5:$J$2004,1)),1))</f>
        <v/>
      </c>
      <c r="V1299" s="79">
        <f t="shared" si="10"/>
        <v>0</v>
      </c>
      <c r="W1299" s="79" t="str">
        <f t="array" ref="W1299">IF($B1299="","",IF(INDEX('Your Portfolio Holdings'!$BW$7:$BW$156,match($D1299,'Your Portfolio Holdings'!$B$7:$B$156,0),0)&gt;0,PRODUCT(IF(($D$5:$D$2004=$D1299)*($C$5:$C$2004="Split")*($B$5:$B$2004&lt;=Dashboard!$C$54)*($B$5:$B$2004&gt;$B1299),$J$5:$J$2004,1)),1))</f>
        <v/>
      </c>
      <c r="X1299" s="79">
        <f t="shared" si="11"/>
        <v>0</v>
      </c>
      <c r="Y1299" s="79" t="str">
        <f t="array" ref="Y1299">IF($B1299="","",IF(INDEX('Your Portfolio Holdings'!$BW$7:$BW$156,match($D1299,'Your Portfolio Holdings'!$B$7:$B$156,0),0)&gt;0,PRODUCT(IF(($D$5:$D$2004=$D1299)*($C$5:$C$2004="Split")*($B$5:$B$2004&lt;=Dashboard!$C$55)*($B$5:$B$2004&gt;$B1299),$J$5:$J$2004,1)),1))</f>
        <v/>
      </c>
      <c r="Z1299" s="79">
        <f t="shared" si="12"/>
        <v>0</v>
      </c>
      <c r="AA1299" s="79" t="str">
        <f>IF($B1298="","",IF(AND($B1299&gt;Dashboard!$C$54,$B1299&lt;=Dashboard!$C$55,OR($C1299="Buy",$C1299="Sell",$C1299="Dividend",$C1299="Return of capital")),MAX(AA$5:AA1298)+1,0))</f>
        <v/>
      </c>
      <c r="AB1299" s="79" t="str">
        <f>if($B1299="","",if($L1299=Dashboard!$C$3,"n/a","Currency:"&amp;$L1299&amp;Dashboard!$C$3))</f>
        <v/>
      </c>
      <c r="AC1299" s="88" t="str">
        <f t="shared" si="13"/>
        <v/>
      </c>
      <c r="AD1299" s="89">
        <f t="shared" si="14"/>
        <v>0</v>
      </c>
      <c r="AE1299" s="90">
        <f t="shared" si="15"/>
        <v>0</v>
      </c>
    </row>
    <row r="1300">
      <c r="A1300" s="1"/>
      <c r="B1300" s="456"/>
      <c r="C1300" s="457"/>
      <c r="D1300" s="457"/>
      <c r="E1300" s="457"/>
      <c r="F1300" s="458"/>
      <c r="G1300" s="44">
        <f t="shared" si="1"/>
        <v>0</v>
      </c>
      <c r="H1300" s="459"/>
      <c r="I1300" s="460"/>
      <c r="J1300" s="95"/>
      <c r="K1300" s="1"/>
      <c r="L1300" s="50" t="str">
        <f t="array" ref="L1300">if($B1300="","",index(Setup!$C$52:$C$201,match($D1300,Setup!$B$52:$B$201,0),0))</f>
        <v/>
      </c>
      <c r="M1300" s="52" t="str">
        <f t="shared" si="2"/>
        <v/>
      </c>
      <c r="N1300" s="58">
        <f t="shared" si="3"/>
        <v>0</v>
      </c>
      <c r="O1300" s="64" t="str">
        <f t="shared" si="4"/>
        <v/>
      </c>
      <c r="P1300" s="64">
        <f t="shared" si="5"/>
        <v>0</v>
      </c>
      <c r="Q1300" s="64">
        <f t="shared" si="6"/>
        <v>0</v>
      </c>
      <c r="R1300" s="68">
        <f t="shared" si="7"/>
        <v>0</v>
      </c>
      <c r="S1300" s="68">
        <f t="shared" si="8"/>
        <v>0</v>
      </c>
      <c r="T1300" s="71" t="str">
        <f t="shared" si="9"/>
        <v/>
      </c>
      <c r="U1300" s="79" t="str">
        <f t="array" ref="U1300">IF($B1300="","",IF(INDEX('Your Portfolio Holdings'!$BW$7:$BW$156,match($D1300,'Your Portfolio Holdings'!$B$7:$B$156,0),0)&gt;0,PRODUCT(IF(($D$5:$D$2004=$D1300)*($C$5:$C$2004="Split")*($B$5:$B$2004&lt;=Dashboard!$C$2)*($B$5:$B$2004&gt;$B1300),$J$5:$J$2004,1)),1))</f>
        <v/>
      </c>
      <c r="V1300" s="79">
        <f t="shared" si="10"/>
        <v>0</v>
      </c>
      <c r="W1300" s="79" t="str">
        <f t="array" ref="W1300">IF($B1300="","",IF(INDEX('Your Portfolio Holdings'!$BW$7:$BW$156,match($D1300,'Your Portfolio Holdings'!$B$7:$B$156,0),0)&gt;0,PRODUCT(IF(($D$5:$D$2004=$D1300)*($C$5:$C$2004="Split")*($B$5:$B$2004&lt;=Dashboard!$C$54)*($B$5:$B$2004&gt;$B1300),$J$5:$J$2004,1)),1))</f>
        <v/>
      </c>
      <c r="X1300" s="79">
        <f t="shared" si="11"/>
        <v>0</v>
      </c>
      <c r="Y1300" s="79" t="str">
        <f t="array" ref="Y1300">IF($B1300="","",IF(INDEX('Your Portfolio Holdings'!$BW$7:$BW$156,match($D1300,'Your Portfolio Holdings'!$B$7:$B$156,0),0)&gt;0,PRODUCT(IF(($D$5:$D$2004=$D1300)*($C$5:$C$2004="Split")*($B$5:$B$2004&lt;=Dashboard!$C$55)*($B$5:$B$2004&gt;$B1300),$J$5:$J$2004,1)),1))</f>
        <v/>
      </c>
      <c r="Z1300" s="79">
        <f t="shared" si="12"/>
        <v>0</v>
      </c>
      <c r="AA1300" s="79" t="str">
        <f>IF($B1299="","",IF(AND($B1300&gt;Dashboard!$C$54,$B1300&lt;=Dashboard!$C$55,OR($C1300="Buy",$C1300="Sell",$C1300="Dividend",$C1300="Return of capital")),MAX(AA$5:AA1299)+1,0))</f>
        <v/>
      </c>
      <c r="AB1300" s="79" t="str">
        <f>if($B1300="","",if($L1300=Dashboard!$C$3,"n/a","Currency:"&amp;$L1300&amp;Dashboard!$C$3))</f>
        <v/>
      </c>
      <c r="AC1300" s="88" t="str">
        <f t="shared" si="13"/>
        <v/>
      </c>
      <c r="AD1300" s="89">
        <f t="shared" si="14"/>
        <v>0</v>
      </c>
      <c r="AE1300" s="90">
        <f t="shared" si="15"/>
        <v>0</v>
      </c>
    </row>
    <row r="1301">
      <c r="A1301" s="1"/>
      <c r="B1301" s="456"/>
      <c r="C1301" s="457"/>
      <c r="D1301" s="457"/>
      <c r="E1301" s="457"/>
      <c r="F1301" s="458"/>
      <c r="G1301" s="44">
        <f t="shared" si="1"/>
        <v>0</v>
      </c>
      <c r="H1301" s="459"/>
      <c r="I1301" s="460"/>
      <c r="J1301" s="95"/>
      <c r="K1301" s="1"/>
      <c r="L1301" s="50" t="str">
        <f t="array" ref="L1301">if($B1301="","",index(Setup!$C$52:$C$201,match($D1301,Setup!$B$52:$B$201,0),0))</f>
        <v/>
      </c>
      <c r="M1301" s="52" t="str">
        <f t="shared" si="2"/>
        <v/>
      </c>
      <c r="N1301" s="58">
        <f t="shared" si="3"/>
        <v>0</v>
      </c>
      <c r="O1301" s="64" t="str">
        <f t="shared" si="4"/>
        <v/>
      </c>
      <c r="P1301" s="64">
        <f t="shared" si="5"/>
        <v>0</v>
      </c>
      <c r="Q1301" s="64">
        <f t="shared" si="6"/>
        <v>0</v>
      </c>
      <c r="R1301" s="68">
        <f t="shared" si="7"/>
        <v>0</v>
      </c>
      <c r="S1301" s="68">
        <f t="shared" si="8"/>
        <v>0</v>
      </c>
      <c r="T1301" s="71" t="str">
        <f t="shared" si="9"/>
        <v/>
      </c>
      <c r="U1301" s="79" t="str">
        <f t="array" ref="U1301">IF($B1301="","",IF(INDEX('Your Portfolio Holdings'!$BW$7:$BW$156,match($D1301,'Your Portfolio Holdings'!$B$7:$B$156,0),0)&gt;0,PRODUCT(IF(($D$5:$D$2004=$D1301)*($C$5:$C$2004="Split")*($B$5:$B$2004&lt;=Dashboard!$C$2)*($B$5:$B$2004&gt;$B1301),$J$5:$J$2004,1)),1))</f>
        <v/>
      </c>
      <c r="V1301" s="79">
        <f t="shared" si="10"/>
        <v>0</v>
      </c>
      <c r="W1301" s="79" t="str">
        <f t="array" ref="W1301">IF($B1301="","",IF(INDEX('Your Portfolio Holdings'!$BW$7:$BW$156,match($D1301,'Your Portfolio Holdings'!$B$7:$B$156,0),0)&gt;0,PRODUCT(IF(($D$5:$D$2004=$D1301)*($C$5:$C$2004="Split")*($B$5:$B$2004&lt;=Dashboard!$C$54)*($B$5:$B$2004&gt;$B1301),$J$5:$J$2004,1)),1))</f>
        <v/>
      </c>
      <c r="X1301" s="79">
        <f t="shared" si="11"/>
        <v>0</v>
      </c>
      <c r="Y1301" s="79" t="str">
        <f t="array" ref="Y1301">IF($B1301="","",IF(INDEX('Your Portfolio Holdings'!$BW$7:$BW$156,match($D1301,'Your Portfolio Holdings'!$B$7:$B$156,0),0)&gt;0,PRODUCT(IF(($D$5:$D$2004=$D1301)*($C$5:$C$2004="Split")*($B$5:$B$2004&lt;=Dashboard!$C$55)*($B$5:$B$2004&gt;$B1301),$J$5:$J$2004,1)),1))</f>
        <v/>
      </c>
      <c r="Z1301" s="79">
        <f t="shared" si="12"/>
        <v>0</v>
      </c>
      <c r="AA1301" s="79" t="str">
        <f>IF($B1300="","",IF(AND($B1301&gt;Dashboard!$C$54,$B1301&lt;=Dashboard!$C$55,OR($C1301="Buy",$C1301="Sell",$C1301="Dividend",$C1301="Return of capital")),MAX(AA$5:AA1300)+1,0))</f>
        <v/>
      </c>
      <c r="AB1301" s="79" t="str">
        <f>if($B1301="","",if($L1301=Dashboard!$C$3,"n/a","Currency:"&amp;$L1301&amp;Dashboard!$C$3))</f>
        <v/>
      </c>
      <c r="AC1301" s="88" t="str">
        <f t="shared" si="13"/>
        <v/>
      </c>
      <c r="AD1301" s="89">
        <f t="shared" si="14"/>
        <v>0</v>
      </c>
      <c r="AE1301" s="90">
        <f t="shared" si="15"/>
        <v>0</v>
      </c>
    </row>
    <row r="1302">
      <c r="A1302" s="1"/>
      <c r="B1302" s="456"/>
      <c r="C1302" s="457"/>
      <c r="D1302" s="457"/>
      <c r="E1302" s="457"/>
      <c r="F1302" s="458"/>
      <c r="G1302" s="44">
        <f t="shared" si="1"/>
        <v>0</v>
      </c>
      <c r="H1302" s="459"/>
      <c r="I1302" s="460"/>
      <c r="J1302" s="95"/>
      <c r="K1302" s="1"/>
      <c r="L1302" s="50" t="str">
        <f t="array" ref="L1302">if($B1302="","",index(Setup!$C$52:$C$201,match($D1302,Setup!$B$52:$B$201,0),0))</f>
        <v/>
      </c>
      <c r="M1302" s="52" t="str">
        <f t="shared" si="2"/>
        <v/>
      </c>
      <c r="N1302" s="58">
        <f t="shared" si="3"/>
        <v>0</v>
      </c>
      <c r="O1302" s="64" t="str">
        <f t="shared" si="4"/>
        <v/>
      </c>
      <c r="P1302" s="64">
        <f t="shared" si="5"/>
        <v>0</v>
      </c>
      <c r="Q1302" s="64">
        <f t="shared" si="6"/>
        <v>0</v>
      </c>
      <c r="R1302" s="68">
        <f t="shared" si="7"/>
        <v>0</v>
      </c>
      <c r="S1302" s="68">
        <f t="shared" si="8"/>
        <v>0</v>
      </c>
      <c r="T1302" s="71" t="str">
        <f t="shared" si="9"/>
        <v/>
      </c>
      <c r="U1302" s="79" t="str">
        <f t="array" ref="U1302">IF($B1302="","",IF(INDEX('Your Portfolio Holdings'!$BW$7:$BW$156,match($D1302,'Your Portfolio Holdings'!$B$7:$B$156,0),0)&gt;0,PRODUCT(IF(($D$5:$D$2004=$D1302)*($C$5:$C$2004="Split")*($B$5:$B$2004&lt;=Dashboard!$C$2)*($B$5:$B$2004&gt;$B1302),$J$5:$J$2004,1)),1))</f>
        <v/>
      </c>
      <c r="V1302" s="79">
        <f t="shared" si="10"/>
        <v>0</v>
      </c>
      <c r="W1302" s="79" t="str">
        <f t="array" ref="W1302">IF($B1302="","",IF(INDEX('Your Portfolio Holdings'!$BW$7:$BW$156,match($D1302,'Your Portfolio Holdings'!$B$7:$B$156,0),0)&gt;0,PRODUCT(IF(($D$5:$D$2004=$D1302)*($C$5:$C$2004="Split")*($B$5:$B$2004&lt;=Dashboard!$C$54)*($B$5:$B$2004&gt;$B1302),$J$5:$J$2004,1)),1))</f>
        <v/>
      </c>
      <c r="X1302" s="79">
        <f t="shared" si="11"/>
        <v>0</v>
      </c>
      <c r="Y1302" s="79" t="str">
        <f t="array" ref="Y1302">IF($B1302="","",IF(INDEX('Your Portfolio Holdings'!$BW$7:$BW$156,match($D1302,'Your Portfolio Holdings'!$B$7:$B$156,0),0)&gt;0,PRODUCT(IF(($D$5:$D$2004=$D1302)*($C$5:$C$2004="Split")*($B$5:$B$2004&lt;=Dashboard!$C$55)*($B$5:$B$2004&gt;$B1302),$J$5:$J$2004,1)),1))</f>
        <v/>
      </c>
      <c r="Z1302" s="79">
        <f t="shared" si="12"/>
        <v>0</v>
      </c>
      <c r="AA1302" s="79" t="str">
        <f>IF($B1301="","",IF(AND($B1302&gt;Dashboard!$C$54,$B1302&lt;=Dashboard!$C$55,OR($C1302="Buy",$C1302="Sell",$C1302="Dividend",$C1302="Return of capital")),MAX(AA$5:AA1301)+1,0))</f>
        <v/>
      </c>
      <c r="AB1302" s="79" t="str">
        <f>if($B1302="","",if($L1302=Dashboard!$C$3,"n/a","Currency:"&amp;$L1302&amp;Dashboard!$C$3))</f>
        <v/>
      </c>
      <c r="AC1302" s="88" t="str">
        <f t="shared" si="13"/>
        <v/>
      </c>
      <c r="AD1302" s="89">
        <f t="shared" si="14"/>
        <v>0</v>
      </c>
      <c r="AE1302" s="90">
        <f t="shared" si="15"/>
        <v>0</v>
      </c>
    </row>
    <row r="1303">
      <c r="A1303" s="1"/>
      <c r="B1303" s="456"/>
      <c r="C1303" s="457"/>
      <c r="D1303" s="457"/>
      <c r="E1303" s="457"/>
      <c r="F1303" s="458"/>
      <c r="G1303" s="44">
        <f t="shared" si="1"/>
        <v>0</v>
      </c>
      <c r="H1303" s="459"/>
      <c r="I1303" s="460"/>
      <c r="J1303" s="95"/>
      <c r="K1303" s="1"/>
      <c r="L1303" s="50" t="str">
        <f t="array" ref="L1303">if($B1303="","",index(Setup!$C$52:$C$201,match($D1303,Setup!$B$52:$B$201,0),0))</f>
        <v/>
      </c>
      <c r="M1303" s="52" t="str">
        <f t="shared" si="2"/>
        <v/>
      </c>
      <c r="N1303" s="58">
        <f t="shared" si="3"/>
        <v>0</v>
      </c>
      <c r="O1303" s="64" t="str">
        <f t="shared" si="4"/>
        <v/>
      </c>
      <c r="P1303" s="64">
        <f t="shared" si="5"/>
        <v>0</v>
      </c>
      <c r="Q1303" s="64">
        <f t="shared" si="6"/>
        <v>0</v>
      </c>
      <c r="R1303" s="68">
        <f t="shared" si="7"/>
        <v>0</v>
      </c>
      <c r="S1303" s="68">
        <f t="shared" si="8"/>
        <v>0</v>
      </c>
      <c r="T1303" s="71" t="str">
        <f t="shared" si="9"/>
        <v/>
      </c>
      <c r="U1303" s="79" t="str">
        <f t="array" ref="U1303">IF($B1303="","",IF(INDEX('Your Portfolio Holdings'!$BW$7:$BW$156,match($D1303,'Your Portfolio Holdings'!$B$7:$B$156,0),0)&gt;0,PRODUCT(IF(($D$5:$D$2004=$D1303)*($C$5:$C$2004="Split")*($B$5:$B$2004&lt;=Dashboard!$C$2)*($B$5:$B$2004&gt;$B1303),$J$5:$J$2004,1)),1))</f>
        <v/>
      </c>
      <c r="V1303" s="79">
        <f t="shared" si="10"/>
        <v>0</v>
      </c>
      <c r="W1303" s="79" t="str">
        <f t="array" ref="W1303">IF($B1303="","",IF(INDEX('Your Portfolio Holdings'!$BW$7:$BW$156,match($D1303,'Your Portfolio Holdings'!$B$7:$B$156,0),0)&gt;0,PRODUCT(IF(($D$5:$D$2004=$D1303)*($C$5:$C$2004="Split")*($B$5:$B$2004&lt;=Dashboard!$C$54)*($B$5:$B$2004&gt;$B1303),$J$5:$J$2004,1)),1))</f>
        <v/>
      </c>
      <c r="X1303" s="79">
        <f t="shared" si="11"/>
        <v>0</v>
      </c>
      <c r="Y1303" s="79" t="str">
        <f t="array" ref="Y1303">IF($B1303="","",IF(INDEX('Your Portfolio Holdings'!$BW$7:$BW$156,match($D1303,'Your Portfolio Holdings'!$B$7:$B$156,0),0)&gt;0,PRODUCT(IF(($D$5:$D$2004=$D1303)*($C$5:$C$2004="Split")*($B$5:$B$2004&lt;=Dashboard!$C$55)*($B$5:$B$2004&gt;$B1303),$J$5:$J$2004,1)),1))</f>
        <v/>
      </c>
      <c r="Z1303" s="79">
        <f t="shared" si="12"/>
        <v>0</v>
      </c>
      <c r="AA1303" s="79" t="str">
        <f>IF($B1302="","",IF(AND($B1303&gt;Dashboard!$C$54,$B1303&lt;=Dashboard!$C$55,OR($C1303="Buy",$C1303="Sell",$C1303="Dividend",$C1303="Return of capital")),MAX(AA$5:AA1302)+1,0))</f>
        <v/>
      </c>
      <c r="AB1303" s="79" t="str">
        <f>if($B1303="","",if($L1303=Dashboard!$C$3,"n/a","Currency:"&amp;$L1303&amp;Dashboard!$C$3))</f>
        <v/>
      </c>
      <c r="AC1303" s="88" t="str">
        <f t="shared" si="13"/>
        <v/>
      </c>
      <c r="AD1303" s="89">
        <f t="shared" si="14"/>
        <v>0</v>
      </c>
      <c r="AE1303" s="90">
        <f t="shared" si="15"/>
        <v>0</v>
      </c>
    </row>
    <row r="1304">
      <c r="A1304" s="1"/>
      <c r="B1304" s="456"/>
      <c r="C1304" s="457"/>
      <c r="D1304" s="457"/>
      <c r="E1304" s="457"/>
      <c r="F1304" s="458"/>
      <c r="G1304" s="44">
        <f t="shared" si="1"/>
        <v>0</v>
      </c>
      <c r="H1304" s="459"/>
      <c r="I1304" s="460"/>
      <c r="J1304" s="95"/>
      <c r="K1304" s="1"/>
      <c r="L1304" s="50" t="str">
        <f t="array" ref="L1304">if($B1304="","",index(Setup!$C$52:$C$201,match($D1304,Setup!$B$52:$B$201,0),0))</f>
        <v/>
      </c>
      <c r="M1304" s="52" t="str">
        <f t="shared" si="2"/>
        <v/>
      </c>
      <c r="N1304" s="58">
        <f t="shared" si="3"/>
        <v>0</v>
      </c>
      <c r="O1304" s="64" t="str">
        <f t="shared" si="4"/>
        <v/>
      </c>
      <c r="P1304" s="64">
        <f t="shared" si="5"/>
        <v>0</v>
      </c>
      <c r="Q1304" s="64">
        <f t="shared" si="6"/>
        <v>0</v>
      </c>
      <c r="R1304" s="68">
        <f t="shared" si="7"/>
        <v>0</v>
      </c>
      <c r="S1304" s="68">
        <f t="shared" si="8"/>
        <v>0</v>
      </c>
      <c r="T1304" s="71" t="str">
        <f t="shared" si="9"/>
        <v/>
      </c>
      <c r="U1304" s="79" t="str">
        <f t="array" ref="U1304">IF($B1304="","",IF(INDEX('Your Portfolio Holdings'!$BW$7:$BW$156,match($D1304,'Your Portfolio Holdings'!$B$7:$B$156,0),0)&gt;0,PRODUCT(IF(($D$5:$D$2004=$D1304)*($C$5:$C$2004="Split")*($B$5:$B$2004&lt;=Dashboard!$C$2)*($B$5:$B$2004&gt;$B1304),$J$5:$J$2004,1)),1))</f>
        <v/>
      </c>
      <c r="V1304" s="79">
        <f t="shared" si="10"/>
        <v>0</v>
      </c>
      <c r="W1304" s="79" t="str">
        <f t="array" ref="W1304">IF($B1304="","",IF(INDEX('Your Portfolio Holdings'!$BW$7:$BW$156,match($D1304,'Your Portfolio Holdings'!$B$7:$B$156,0),0)&gt;0,PRODUCT(IF(($D$5:$D$2004=$D1304)*($C$5:$C$2004="Split")*($B$5:$B$2004&lt;=Dashboard!$C$54)*($B$5:$B$2004&gt;$B1304),$J$5:$J$2004,1)),1))</f>
        <v/>
      </c>
      <c r="X1304" s="79">
        <f t="shared" si="11"/>
        <v>0</v>
      </c>
      <c r="Y1304" s="79" t="str">
        <f t="array" ref="Y1304">IF($B1304="","",IF(INDEX('Your Portfolio Holdings'!$BW$7:$BW$156,match($D1304,'Your Portfolio Holdings'!$B$7:$B$156,0),0)&gt;0,PRODUCT(IF(($D$5:$D$2004=$D1304)*($C$5:$C$2004="Split")*($B$5:$B$2004&lt;=Dashboard!$C$55)*($B$5:$B$2004&gt;$B1304),$J$5:$J$2004,1)),1))</f>
        <v/>
      </c>
      <c r="Z1304" s="79">
        <f t="shared" si="12"/>
        <v>0</v>
      </c>
      <c r="AA1304" s="79" t="str">
        <f>IF($B1303="","",IF(AND($B1304&gt;Dashboard!$C$54,$B1304&lt;=Dashboard!$C$55,OR($C1304="Buy",$C1304="Sell",$C1304="Dividend",$C1304="Return of capital")),MAX(AA$5:AA1303)+1,0))</f>
        <v/>
      </c>
      <c r="AB1304" s="79" t="str">
        <f>if($B1304="","",if($L1304=Dashboard!$C$3,"n/a","Currency:"&amp;$L1304&amp;Dashboard!$C$3))</f>
        <v/>
      </c>
      <c r="AC1304" s="88" t="str">
        <f t="shared" si="13"/>
        <v/>
      </c>
      <c r="AD1304" s="89">
        <f t="shared" si="14"/>
        <v>0</v>
      </c>
      <c r="AE1304" s="90">
        <f t="shared" si="15"/>
        <v>0</v>
      </c>
    </row>
    <row r="1305">
      <c r="A1305" s="1"/>
      <c r="B1305" s="456"/>
      <c r="C1305" s="457"/>
      <c r="D1305" s="457"/>
      <c r="E1305" s="457"/>
      <c r="F1305" s="458"/>
      <c r="G1305" s="44">
        <f t="shared" si="1"/>
        <v>0</v>
      </c>
      <c r="H1305" s="459"/>
      <c r="I1305" s="460"/>
      <c r="J1305" s="95"/>
      <c r="K1305" s="1"/>
      <c r="L1305" s="50" t="str">
        <f t="array" ref="L1305">if($B1305="","",index(Setup!$C$52:$C$201,match($D1305,Setup!$B$52:$B$201,0),0))</f>
        <v/>
      </c>
      <c r="M1305" s="52" t="str">
        <f t="shared" si="2"/>
        <v/>
      </c>
      <c r="N1305" s="58">
        <f t="shared" si="3"/>
        <v>0</v>
      </c>
      <c r="O1305" s="64" t="str">
        <f t="shared" si="4"/>
        <v/>
      </c>
      <c r="P1305" s="64">
        <f t="shared" si="5"/>
        <v>0</v>
      </c>
      <c r="Q1305" s="64">
        <f t="shared" si="6"/>
        <v>0</v>
      </c>
      <c r="R1305" s="68">
        <f t="shared" si="7"/>
        <v>0</v>
      </c>
      <c r="S1305" s="68">
        <f t="shared" si="8"/>
        <v>0</v>
      </c>
      <c r="T1305" s="71" t="str">
        <f t="shared" si="9"/>
        <v/>
      </c>
      <c r="U1305" s="79" t="str">
        <f t="array" ref="U1305">IF($B1305="","",IF(INDEX('Your Portfolio Holdings'!$BW$7:$BW$156,match($D1305,'Your Portfolio Holdings'!$B$7:$B$156,0),0)&gt;0,PRODUCT(IF(($D$5:$D$2004=$D1305)*($C$5:$C$2004="Split")*($B$5:$B$2004&lt;=Dashboard!$C$2)*($B$5:$B$2004&gt;$B1305),$J$5:$J$2004,1)),1))</f>
        <v/>
      </c>
      <c r="V1305" s="79">
        <f t="shared" si="10"/>
        <v>0</v>
      </c>
      <c r="W1305" s="79" t="str">
        <f t="array" ref="W1305">IF($B1305="","",IF(INDEX('Your Portfolio Holdings'!$BW$7:$BW$156,match($D1305,'Your Portfolio Holdings'!$B$7:$B$156,0),0)&gt;0,PRODUCT(IF(($D$5:$D$2004=$D1305)*($C$5:$C$2004="Split")*($B$5:$B$2004&lt;=Dashboard!$C$54)*($B$5:$B$2004&gt;$B1305),$J$5:$J$2004,1)),1))</f>
        <v/>
      </c>
      <c r="X1305" s="79">
        <f t="shared" si="11"/>
        <v>0</v>
      </c>
      <c r="Y1305" s="79" t="str">
        <f t="array" ref="Y1305">IF($B1305="","",IF(INDEX('Your Portfolio Holdings'!$BW$7:$BW$156,match($D1305,'Your Portfolio Holdings'!$B$7:$B$156,0),0)&gt;0,PRODUCT(IF(($D$5:$D$2004=$D1305)*($C$5:$C$2004="Split")*($B$5:$B$2004&lt;=Dashboard!$C$55)*($B$5:$B$2004&gt;$B1305),$J$5:$J$2004,1)),1))</f>
        <v/>
      </c>
      <c r="Z1305" s="79">
        <f t="shared" si="12"/>
        <v>0</v>
      </c>
      <c r="AA1305" s="79" t="str">
        <f>IF($B1304="","",IF(AND($B1305&gt;Dashboard!$C$54,$B1305&lt;=Dashboard!$C$55,OR($C1305="Buy",$C1305="Sell",$C1305="Dividend",$C1305="Return of capital")),MAX(AA$5:AA1304)+1,0))</f>
        <v/>
      </c>
      <c r="AB1305" s="79" t="str">
        <f>if($B1305="","",if($L1305=Dashboard!$C$3,"n/a","Currency:"&amp;$L1305&amp;Dashboard!$C$3))</f>
        <v/>
      </c>
      <c r="AC1305" s="88" t="str">
        <f t="shared" si="13"/>
        <v/>
      </c>
      <c r="AD1305" s="89">
        <f t="shared" si="14"/>
        <v>0</v>
      </c>
      <c r="AE1305" s="90">
        <f t="shared" si="15"/>
        <v>0</v>
      </c>
    </row>
    <row r="1306">
      <c r="A1306" s="1"/>
      <c r="B1306" s="456"/>
      <c r="C1306" s="457"/>
      <c r="D1306" s="457"/>
      <c r="E1306" s="457"/>
      <c r="F1306" s="458"/>
      <c r="G1306" s="44">
        <f t="shared" si="1"/>
        <v>0</v>
      </c>
      <c r="H1306" s="459"/>
      <c r="I1306" s="460"/>
      <c r="J1306" s="95"/>
      <c r="K1306" s="1"/>
      <c r="L1306" s="50" t="str">
        <f t="array" ref="L1306">if($B1306="","",index(Setup!$C$52:$C$201,match($D1306,Setup!$B$52:$B$201,0),0))</f>
        <v/>
      </c>
      <c r="M1306" s="52" t="str">
        <f t="shared" si="2"/>
        <v/>
      </c>
      <c r="N1306" s="58">
        <f t="shared" si="3"/>
        <v>0</v>
      </c>
      <c r="O1306" s="64" t="str">
        <f t="shared" si="4"/>
        <v/>
      </c>
      <c r="P1306" s="64">
        <f t="shared" si="5"/>
        <v>0</v>
      </c>
      <c r="Q1306" s="64">
        <f t="shared" si="6"/>
        <v>0</v>
      </c>
      <c r="R1306" s="68">
        <f t="shared" si="7"/>
        <v>0</v>
      </c>
      <c r="S1306" s="68">
        <f t="shared" si="8"/>
        <v>0</v>
      </c>
      <c r="T1306" s="71" t="str">
        <f t="shared" si="9"/>
        <v/>
      </c>
      <c r="U1306" s="79" t="str">
        <f t="array" ref="U1306">IF($B1306="","",IF(INDEX('Your Portfolio Holdings'!$BW$7:$BW$156,match($D1306,'Your Portfolio Holdings'!$B$7:$B$156,0),0)&gt;0,PRODUCT(IF(($D$5:$D$2004=$D1306)*($C$5:$C$2004="Split")*($B$5:$B$2004&lt;=Dashboard!$C$2)*($B$5:$B$2004&gt;$B1306),$J$5:$J$2004,1)),1))</f>
        <v/>
      </c>
      <c r="V1306" s="79">
        <f t="shared" si="10"/>
        <v>0</v>
      </c>
      <c r="W1306" s="79" t="str">
        <f t="array" ref="W1306">IF($B1306="","",IF(INDEX('Your Portfolio Holdings'!$BW$7:$BW$156,match($D1306,'Your Portfolio Holdings'!$B$7:$B$156,0),0)&gt;0,PRODUCT(IF(($D$5:$D$2004=$D1306)*($C$5:$C$2004="Split")*($B$5:$B$2004&lt;=Dashboard!$C$54)*($B$5:$B$2004&gt;$B1306),$J$5:$J$2004,1)),1))</f>
        <v/>
      </c>
      <c r="X1306" s="79">
        <f t="shared" si="11"/>
        <v>0</v>
      </c>
      <c r="Y1306" s="79" t="str">
        <f t="array" ref="Y1306">IF($B1306="","",IF(INDEX('Your Portfolio Holdings'!$BW$7:$BW$156,match($D1306,'Your Portfolio Holdings'!$B$7:$B$156,0),0)&gt;0,PRODUCT(IF(($D$5:$D$2004=$D1306)*($C$5:$C$2004="Split")*($B$5:$B$2004&lt;=Dashboard!$C$55)*($B$5:$B$2004&gt;$B1306),$J$5:$J$2004,1)),1))</f>
        <v/>
      </c>
      <c r="Z1306" s="79">
        <f t="shared" si="12"/>
        <v>0</v>
      </c>
      <c r="AA1306" s="79" t="str">
        <f>IF($B1305="","",IF(AND($B1306&gt;Dashboard!$C$54,$B1306&lt;=Dashboard!$C$55,OR($C1306="Buy",$C1306="Sell",$C1306="Dividend",$C1306="Return of capital")),MAX(AA$5:AA1305)+1,0))</f>
        <v/>
      </c>
      <c r="AB1306" s="79" t="str">
        <f>if($B1306="","",if($L1306=Dashboard!$C$3,"n/a","Currency:"&amp;$L1306&amp;Dashboard!$C$3))</f>
        <v/>
      </c>
      <c r="AC1306" s="88" t="str">
        <f t="shared" si="13"/>
        <v/>
      </c>
      <c r="AD1306" s="89">
        <f t="shared" si="14"/>
        <v>0</v>
      </c>
      <c r="AE1306" s="90">
        <f t="shared" si="15"/>
        <v>0</v>
      </c>
    </row>
    <row r="1307">
      <c r="A1307" s="1"/>
      <c r="B1307" s="456"/>
      <c r="C1307" s="457"/>
      <c r="D1307" s="457"/>
      <c r="E1307" s="457"/>
      <c r="F1307" s="458"/>
      <c r="G1307" s="44">
        <f t="shared" si="1"/>
        <v>0</v>
      </c>
      <c r="H1307" s="459"/>
      <c r="I1307" s="460"/>
      <c r="J1307" s="95"/>
      <c r="K1307" s="1"/>
      <c r="L1307" s="50" t="str">
        <f t="array" ref="L1307">if($B1307="","",index(Setup!$C$52:$C$201,match($D1307,Setup!$B$52:$B$201,0),0))</f>
        <v/>
      </c>
      <c r="M1307" s="52" t="str">
        <f t="shared" si="2"/>
        <v/>
      </c>
      <c r="N1307" s="58">
        <f t="shared" si="3"/>
        <v>0</v>
      </c>
      <c r="O1307" s="64" t="str">
        <f t="shared" si="4"/>
        <v/>
      </c>
      <c r="P1307" s="64">
        <f t="shared" si="5"/>
        <v>0</v>
      </c>
      <c r="Q1307" s="64">
        <f t="shared" si="6"/>
        <v>0</v>
      </c>
      <c r="R1307" s="68">
        <f t="shared" si="7"/>
        <v>0</v>
      </c>
      <c r="S1307" s="68">
        <f t="shared" si="8"/>
        <v>0</v>
      </c>
      <c r="T1307" s="71" t="str">
        <f t="shared" si="9"/>
        <v/>
      </c>
      <c r="U1307" s="79" t="str">
        <f t="array" ref="U1307">IF($B1307="","",IF(INDEX('Your Portfolio Holdings'!$BW$7:$BW$156,match($D1307,'Your Portfolio Holdings'!$B$7:$B$156,0),0)&gt;0,PRODUCT(IF(($D$5:$D$2004=$D1307)*($C$5:$C$2004="Split")*($B$5:$B$2004&lt;=Dashboard!$C$2)*($B$5:$B$2004&gt;$B1307),$J$5:$J$2004,1)),1))</f>
        <v/>
      </c>
      <c r="V1307" s="79">
        <f t="shared" si="10"/>
        <v>0</v>
      </c>
      <c r="W1307" s="79" t="str">
        <f t="array" ref="W1307">IF($B1307="","",IF(INDEX('Your Portfolio Holdings'!$BW$7:$BW$156,match($D1307,'Your Portfolio Holdings'!$B$7:$B$156,0),0)&gt;0,PRODUCT(IF(($D$5:$D$2004=$D1307)*($C$5:$C$2004="Split")*($B$5:$B$2004&lt;=Dashboard!$C$54)*($B$5:$B$2004&gt;$B1307),$J$5:$J$2004,1)),1))</f>
        <v/>
      </c>
      <c r="X1307" s="79">
        <f t="shared" si="11"/>
        <v>0</v>
      </c>
      <c r="Y1307" s="79" t="str">
        <f t="array" ref="Y1307">IF($B1307="","",IF(INDEX('Your Portfolio Holdings'!$BW$7:$BW$156,match($D1307,'Your Portfolio Holdings'!$B$7:$B$156,0),0)&gt;0,PRODUCT(IF(($D$5:$D$2004=$D1307)*($C$5:$C$2004="Split")*($B$5:$B$2004&lt;=Dashboard!$C$55)*($B$5:$B$2004&gt;$B1307),$J$5:$J$2004,1)),1))</f>
        <v/>
      </c>
      <c r="Z1307" s="79">
        <f t="shared" si="12"/>
        <v>0</v>
      </c>
      <c r="AA1307" s="79" t="str">
        <f>IF($B1306="","",IF(AND($B1307&gt;Dashboard!$C$54,$B1307&lt;=Dashboard!$C$55,OR($C1307="Buy",$C1307="Sell",$C1307="Dividend",$C1307="Return of capital")),MAX(AA$5:AA1306)+1,0))</f>
        <v/>
      </c>
      <c r="AB1307" s="79" t="str">
        <f>if($B1307="","",if($L1307=Dashboard!$C$3,"n/a","Currency:"&amp;$L1307&amp;Dashboard!$C$3))</f>
        <v/>
      </c>
      <c r="AC1307" s="88" t="str">
        <f t="shared" si="13"/>
        <v/>
      </c>
      <c r="AD1307" s="89">
        <f t="shared" si="14"/>
        <v>0</v>
      </c>
      <c r="AE1307" s="90">
        <f t="shared" si="15"/>
        <v>0</v>
      </c>
    </row>
    <row r="1308">
      <c r="A1308" s="1"/>
      <c r="B1308" s="456"/>
      <c r="C1308" s="457"/>
      <c r="D1308" s="457"/>
      <c r="E1308" s="457"/>
      <c r="F1308" s="458"/>
      <c r="G1308" s="44">
        <f t="shared" si="1"/>
        <v>0</v>
      </c>
      <c r="H1308" s="459"/>
      <c r="I1308" s="460"/>
      <c r="J1308" s="95"/>
      <c r="K1308" s="1"/>
      <c r="L1308" s="50" t="str">
        <f t="array" ref="L1308">if($B1308="","",index(Setup!$C$52:$C$201,match($D1308,Setup!$B$52:$B$201,0),0))</f>
        <v/>
      </c>
      <c r="M1308" s="52" t="str">
        <f t="shared" si="2"/>
        <v/>
      </c>
      <c r="N1308" s="58">
        <f t="shared" si="3"/>
        <v>0</v>
      </c>
      <c r="O1308" s="64" t="str">
        <f t="shared" si="4"/>
        <v/>
      </c>
      <c r="P1308" s="64">
        <f t="shared" si="5"/>
        <v>0</v>
      </c>
      <c r="Q1308" s="64">
        <f t="shared" si="6"/>
        <v>0</v>
      </c>
      <c r="R1308" s="68">
        <f t="shared" si="7"/>
        <v>0</v>
      </c>
      <c r="S1308" s="68">
        <f t="shared" si="8"/>
        <v>0</v>
      </c>
      <c r="T1308" s="71" t="str">
        <f t="shared" si="9"/>
        <v/>
      </c>
      <c r="U1308" s="79" t="str">
        <f t="array" ref="U1308">IF($B1308="","",IF(INDEX('Your Portfolio Holdings'!$BW$7:$BW$156,match($D1308,'Your Portfolio Holdings'!$B$7:$B$156,0),0)&gt;0,PRODUCT(IF(($D$5:$D$2004=$D1308)*($C$5:$C$2004="Split")*($B$5:$B$2004&lt;=Dashboard!$C$2)*($B$5:$B$2004&gt;$B1308),$J$5:$J$2004,1)),1))</f>
        <v/>
      </c>
      <c r="V1308" s="79">
        <f t="shared" si="10"/>
        <v>0</v>
      </c>
      <c r="W1308" s="79" t="str">
        <f t="array" ref="W1308">IF($B1308="","",IF(INDEX('Your Portfolio Holdings'!$BW$7:$BW$156,match($D1308,'Your Portfolio Holdings'!$B$7:$B$156,0),0)&gt;0,PRODUCT(IF(($D$5:$D$2004=$D1308)*($C$5:$C$2004="Split")*($B$5:$B$2004&lt;=Dashboard!$C$54)*($B$5:$B$2004&gt;$B1308),$J$5:$J$2004,1)),1))</f>
        <v/>
      </c>
      <c r="X1308" s="79">
        <f t="shared" si="11"/>
        <v>0</v>
      </c>
      <c r="Y1308" s="79" t="str">
        <f t="array" ref="Y1308">IF($B1308="","",IF(INDEX('Your Portfolio Holdings'!$BW$7:$BW$156,match($D1308,'Your Portfolio Holdings'!$B$7:$B$156,0),0)&gt;0,PRODUCT(IF(($D$5:$D$2004=$D1308)*($C$5:$C$2004="Split")*($B$5:$B$2004&lt;=Dashboard!$C$55)*($B$5:$B$2004&gt;$B1308),$J$5:$J$2004,1)),1))</f>
        <v/>
      </c>
      <c r="Z1308" s="79">
        <f t="shared" si="12"/>
        <v>0</v>
      </c>
      <c r="AA1308" s="79" t="str">
        <f>IF($B1307="","",IF(AND($B1308&gt;Dashboard!$C$54,$B1308&lt;=Dashboard!$C$55,OR($C1308="Buy",$C1308="Sell",$C1308="Dividend",$C1308="Return of capital")),MAX(AA$5:AA1307)+1,0))</f>
        <v/>
      </c>
      <c r="AB1308" s="79" t="str">
        <f>if($B1308="","",if($L1308=Dashboard!$C$3,"n/a","Currency:"&amp;$L1308&amp;Dashboard!$C$3))</f>
        <v/>
      </c>
      <c r="AC1308" s="88" t="str">
        <f t="shared" si="13"/>
        <v/>
      </c>
      <c r="AD1308" s="89">
        <f t="shared" si="14"/>
        <v>0</v>
      </c>
      <c r="AE1308" s="90">
        <f t="shared" si="15"/>
        <v>0</v>
      </c>
    </row>
    <row r="1309">
      <c r="A1309" s="1"/>
      <c r="B1309" s="456"/>
      <c r="C1309" s="457"/>
      <c r="D1309" s="457"/>
      <c r="E1309" s="457"/>
      <c r="F1309" s="458"/>
      <c r="G1309" s="44">
        <f t="shared" si="1"/>
        <v>0</v>
      </c>
      <c r="H1309" s="459"/>
      <c r="I1309" s="460"/>
      <c r="J1309" s="95"/>
      <c r="K1309" s="1"/>
      <c r="L1309" s="50" t="str">
        <f t="array" ref="L1309">if($B1309="","",index(Setup!$C$52:$C$201,match($D1309,Setup!$B$52:$B$201,0),0))</f>
        <v/>
      </c>
      <c r="M1309" s="52" t="str">
        <f t="shared" si="2"/>
        <v/>
      </c>
      <c r="N1309" s="58">
        <f t="shared" si="3"/>
        <v>0</v>
      </c>
      <c r="O1309" s="64" t="str">
        <f t="shared" si="4"/>
        <v/>
      </c>
      <c r="P1309" s="64">
        <f t="shared" si="5"/>
        <v>0</v>
      </c>
      <c r="Q1309" s="64">
        <f t="shared" si="6"/>
        <v>0</v>
      </c>
      <c r="R1309" s="68">
        <f t="shared" si="7"/>
        <v>0</v>
      </c>
      <c r="S1309" s="68">
        <f t="shared" si="8"/>
        <v>0</v>
      </c>
      <c r="T1309" s="71" t="str">
        <f t="shared" si="9"/>
        <v/>
      </c>
      <c r="U1309" s="79" t="str">
        <f t="array" ref="U1309">IF($B1309="","",IF(INDEX('Your Portfolio Holdings'!$BW$7:$BW$156,match($D1309,'Your Portfolio Holdings'!$B$7:$B$156,0),0)&gt;0,PRODUCT(IF(($D$5:$D$2004=$D1309)*($C$5:$C$2004="Split")*($B$5:$B$2004&lt;=Dashboard!$C$2)*($B$5:$B$2004&gt;$B1309),$J$5:$J$2004,1)),1))</f>
        <v/>
      </c>
      <c r="V1309" s="79">
        <f t="shared" si="10"/>
        <v>0</v>
      </c>
      <c r="W1309" s="79" t="str">
        <f t="array" ref="W1309">IF($B1309="","",IF(INDEX('Your Portfolio Holdings'!$BW$7:$BW$156,match($D1309,'Your Portfolio Holdings'!$B$7:$B$156,0),0)&gt;0,PRODUCT(IF(($D$5:$D$2004=$D1309)*($C$5:$C$2004="Split")*($B$5:$B$2004&lt;=Dashboard!$C$54)*($B$5:$B$2004&gt;$B1309),$J$5:$J$2004,1)),1))</f>
        <v/>
      </c>
      <c r="X1309" s="79">
        <f t="shared" si="11"/>
        <v>0</v>
      </c>
      <c r="Y1309" s="79" t="str">
        <f t="array" ref="Y1309">IF($B1309="","",IF(INDEX('Your Portfolio Holdings'!$BW$7:$BW$156,match($D1309,'Your Portfolio Holdings'!$B$7:$B$156,0),0)&gt;0,PRODUCT(IF(($D$5:$D$2004=$D1309)*($C$5:$C$2004="Split")*($B$5:$B$2004&lt;=Dashboard!$C$55)*($B$5:$B$2004&gt;$B1309),$J$5:$J$2004,1)),1))</f>
        <v/>
      </c>
      <c r="Z1309" s="79">
        <f t="shared" si="12"/>
        <v>0</v>
      </c>
      <c r="AA1309" s="79" t="str">
        <f>IF($B1308="","",IF(AND($B1309&gt;Dashboard!$C$54,$B1309&lt;=Dashboard!$C$55,OR($C1309="Buy",$C1309="Sell",$C1309="Dividend",$C1309="Return of capital")),MAX(AA$5:AA1308)+1,0))</f>
        <v/>
      </c>
      <c r="AB1309" s="79" t="str">
        <f>if($B1309="","",if($L1309=Dashboard!$C$3,"n/a","Currency:"&amp;$L1309&amp;Dashboard!$C$3))</f>
        <v/>
      </c>
      <c r="AC1309" s="88" t="str">
        <f t="shared" si="13"/>
        <v/>
      </c>
      <c r="AD1309" s="89">
        <f t="shared" si="14"/>
        <v>0</v>
      </c>
      <c r="AE1309" s="90">
        <f t="shared" si="15"/>
        <v>0</v>
      </c>
    </row>
    <row r="1310">
      <c r="A1310" s="1"/>
      <c r="B1310" s="456"/>
      <c r="C1310" s="457"/>
      <c r="D1310" s="457"/>
      <c r="E1310" s="457"/>
      <c r="F1310" s="458"/>
      <c r="G1310" s="44">
        <f t="shared" si="1"/>
        <v>0</v>
      </c>
      <c r="H1310" s="459"/>
      <c r="I1310" s="460"/>
      <c r="J1310" s="95"/>
      <c r="K1310" s="1"/>
      <c r="L1310" s="50" t="str">
        <f t="array" ref="L1310">if($B1310="","",index(Setup!$C$52:$C$201,match($D1310,Setup!$B$52:$B$201,0),0))</f>
        <v/>
      </c>
      <c r="M1310" s="52" t="str">
        <f t="shared" si="2"/>
        <v/>
      </c>
      <c r="N1310" s="58">
        <f t="shared" si="3"/>
        <v>0</v>
      </c>
      <c r="O1310" s="64" t="str">
        <f t="shared" si="4"/>
        <v/>
      </c>
      <c r="P1310" s="64">
        <f t="shared" si="5"/>
        <v>0</v>
      </c>
      <c r="Q1310" s="64">
        <f t="shared" si="6"/>
        <v>0</v>
      </c>
      <c r="R1310" s="68">
        <f t="shared" si="7"/>
        <v>0</v>
      </c>
      <c r="S1310" s="68">
        <f t="shared" si="8"/>
        <v>0</v>
      </c>
      <c r="T1310" s="71" t="str">
        <f t="shared" si="9"/>
        <v/>
      </c>
      <c r="U1310" s="79" t="str">
        <f t="array" ref="U1310">IF($B1310="","",IF(INDEX('Your Portfolio Holdings'!$BW$7:$BW$156,match($D1310,'Your Portfolio Holdings'!$B$7:$B$156,0),0)&gt;0,PRODUCT(IF(($D$5:$D$2004=$D1310)*($C$5:$C$2004="Split")*($B$5:$B$2004&lt;=Dashboard!$C$2)*($B$5:$B$2004&gt;$B1310),$J$5:$J$2004,1)),1))</f>
        <v/>
      </c>
      <c r="V1310" s="79">
        <f t="shared" si="10"/>
        <v>0</v>
      </c>
      <c r="W1310" s="79" t="str">
        <f t="array" ref="W1310">IF($B1310="","",IF(INDEX('Your Portfolio Holdings'!$BW$7:$BW$156,match($D1310,'Your Portfolio Holdings'!$B$7:$B$156,0),0)&gt;0,PRODUCT(IF(($D$5:$D$2004=$D1310)*($C$5:$C$2004="Split")*($B$5:$B$2004&lt;=Dashboard!$C$54)*($B$5:$B$2004&gt;$B1310),$J$5:$J$2004,1)),1))</f>
        <v/>
      </c>
      <c r="X1310" s="79">
        <f t="shared" si="11"/>
        <v>0</v>
      </c>
      <c r="Y1310" s="79" t="str">
        <f t="array" ref="Y1310">IF($B1310="","",IF(INDEX('Your Portfolio Holdings'!$BW$7:$BW$156,match($D1310,'Your Portfolio Holdings'!$B$7:$B$156,0),0)&gt;0,PRODUCT(IF(($D$5:$D$2004=$D1310)*($C$5:$C$2004="Split")*($B$5:$B$2004&lt;=Dashboard!$C$55)*($B$5:$B$2004&gt;$B1310),$J$5:$J$2004,1)),1))</f>
        <v/>
      </c>
      <c r="Z1310" s="79">
        <f t="shared" si="12"/>
        <v>0</v>
      </c>
      <c r="AA1310" s="79" t="str">
        <f>IF($B1309="","",IF(AND($B1310&gt;Dashboard!$C$54,$B1310&lt;=Dashboard!$C$55,OR($C1310="Buy",$C1310="Sell",$C1310="Dividend",$C1310="Return of capital")),MAX(AA$5:AA1309)+1,0))</f>
        <v/>
      </c>
      <c r="AB1310" s="79" t="str">
        <f>if($B1310="","",if($L1310=Dashboard!$C$3,"n/a","Currency:"&amp;$L1310&amp;Dashboard!$C$3))</f>
        <v/>
      </c>
      <c r="AC1310" s="88" t="str">
        <f t="shared" si="13"/>
        <v/>
      </c>
      <c r="AD1310" s="89">
        <f t="shared" si="14"/>
        <v>0</v>
      </c>
      <c r="AE1310" s="90">
        <f t="shared" si="15"/>
        <v>0</v>
      </c>
    </row>
    <row r="1311">
      <c r="A1311" s="1"/>
      <c r="B1311" s="456"/>
      <c r="C1311" s="457"/>
      <c r="D1311" s="457"/>
      <c r="E1311" s="457"/>
      <c r="F1311" s="458"/>
      <c r="G1311" s="44">
        <f t="shared" si="1"/>
        <v>0</v>
      </c>
      <c r="H1311" s="459"/>
      <c r="I1311" s="460"/>
      <c r="J1311" s="95"/>
      <c r="K1311" s="1"/>
      <c r="L1311" s="50" t="str">
        <f t="array" ref="L1311">if($B1311="","",index(Setup!$C$52:$C$201,match($D1311,Setup!$B$52:$B$201,0),0))</f>
        <v/>
      </c>
      <c r="M1311" s="52" t="str">
        <f t="shared" si="2"/>
        <v/>
      </c>
      <c r="N1311" s="58">
        <f t="shared" si="3"/>
        <v>0</v>
      </c>
      <c r="O1311" s="64" t="str">
        <f t="shared" si="4"/>
        <v/>
      </c>
      <c r="P1311" s="64">
        <f t="shared" si="5"/>
        <v>0</v>
      </c>
      <c r="Q1311" s="64">
        <f t="shared" si="6"/>
        <v>0</v>
      </c>
      <c r="R1311" s="68">
        <f t="shared" si="7"/>
        <v>0</v>
      </c>
      <c r="S1311" s="68">
        <f t="shared" si="8"/>
        <v>0</v>
      </c>
      <c r="T1311" s="71" t="str">
        <f t="shared" si="9"/>
        <v/>
      </c>
      <c r="U1311" s="79" t="str">
        <f t="array" ref="U1311">IF($B1311="","",IF(INDEX('Your Portfolio Holdings'!$BW$7:$BW$156,match($D1311,'Your Portfolio Holdings'!$B$7:$B$156,0),0)&gt;0,PRODUCT(IF(($D$5:$D$2004=$D1311)*($C$5:$C$2004="Split")*($B$5:$B$2004&lt;=Dashboard!$C$2)*($B$5:$B$2004&gt;$B1311),$J$5:$J$2004,1)),1))</f>
        <v/>
      </c>
      <c r="V1311" s="79">
        <f t="shared" si="10"/>
        <v>0</v>
      </c>
      <c r="W1311" s="79" t="str">
        <f t="array" ref="W1311">IF($B1311="","",IF(INDEX('Your Portfolio Holdings'!$BW$7:$BW$156,match($D1311,'Your Portfolio Holdings'!$B$7:$B$156,0),0)&gt;0,PRODUCT(IF(($D$5:$D$2004=$D1311)*($C$5:$C$2004="Split")*($B$5:$B$2004&lt;=Dashboard!$C$54)*($B$5:$B$2004&gt;$B1311),$J$5:$J$2004,1)),1))</f>
        <v/>
      </c>
      <c r="X1311" s="79">
        <f t="shared" si="11"/>
        <v>0</v>
      </c>
      <c r="Y1311" s="79" t="str">
        <f t="array" ref="Y1311">IF($B1311="","",IF(INDEX('Your Portfolio Holdings'!$BW$7:$BW$156,match($D1311,'Your Portfolio Holdings'!$B$7:$B$156,0),0)&gt;0,PRODUCT(IF(($D$5:$D$2004=$D1311)*($C$5:$C$2004="Split")*($B$5:$B$2004&lt;=Dashboard!$C$55)*($B$5:$B$2004&gt;$B1311),$J$5:$J$2004,1)),1))</f>
        <v/>
      </c>
      <c r="Z1311" s="79">
        <f t="shared" si="12"/>
        <v>0</v>
      </c>
      <c r="AA1311" s="79" t="str">
        <f>IF($B1310="","",IF(AND($B1311&gt;Dashboard!$C$54,$B1311&lt;=Dashboard!$C$55,OR($C1311="Buy",$C1311="Sell",$C1311="Dividend",$C1311="Return of capital")),MAX(AA$5:AA1310)+1,0))</f>
        <v/>
      </c>
      <c r="AB1311" s="79" t="str">
        <f>if($B1311="","",if($L1311=Dashboard!$C$3,"n/a","Currency:"&amp;$L1311&amp;Dashboard!$C$3))</f>
        <v/>
      </c>
      <c r="AC1311" s="88" t="str">
        <f t="shared" si="13"/>
        <v/>
      </c>
      <c r="AD1311" s="89">
        <f t="shared" si="14"/>
        <v>0</v>
      </c>
      <c r="AE1311" s="90">
        <f t="shared" si="15"/>
        <v>0</v>
      </c>
    </row>
    <row r="1312">
      <c r="A1312" s="1"/>
      <c r="B1312" s="456"/>
      <c r="C1312" s="457"/>
      <c r="D1312" s="457"/>
      <c r="E1312" s="457"/>
      <c r="F1312" s="458"/>
      <c r="G1312" s="44">
        <f t="shared" si="1"/>
        <v>0</v>
      </c>
      <c r="H1312" s="459"/>
      <c r="I1312" s="460"/>
      <c r="J1312" s="95"/>
      <c r="K1312" s="1"/>
      <c r="L1312" s="50" t="str">
        <f t="array" ref="L1312">if($B1312="","",index(Setup!$C$52:$C$201,match($D1312,Setup!$B$52:$B$201,0),0))</f>
        <v/>
      </c>
      <c r="M1312" s="52" t="str">
        <f t="shared" si="2"/>
        <v/>
      </c>
      <c r="N1312" s="58">
        <f t="shared" si="3"/>
        <v>0</v>
      </c>
      <c r="O1312" s="64" t="str">
        <f t="shared" si="4"/>
        <v/>
      </c>
      <c r="P1312" s="64">
        <f t="shared" si="5"/>
        <v>0</v>
      </c>
      <c r="Q1312" s="64">
        <f t="shared" si="6"/>
        <v>0</v>
      </c>
      <c r="R1312" s="68">
        <f t="shared" si="7"/>
        <v>0</v>
      </c>
      <c r="S1312" s="68">
        <f t="shared" si="8"/>
        <v>0</v>
      </c>
      <c r="T1312" s="71" t="str">
        <f t="shared" si="9"/>
        <v/>
      </c>
      <c r="U1312" s="79" t="str">
        <f t="array" ref="U1312">IF($B1312="","",IF(INDEX('Your Portfolio Holdings'!$BW$7:$BW$156,match($D1312,'Your Portfolio Holdings'!$B$7:$B$156,0),0)&gt;0,PRODUCT(IF(($D$5:$D$2004=$D1312)*($C$5:$C$2004="Split")*($B$5:$B$2004&lt;=Dashboard!$C$2)*($B$5:$B$2004&gt;$B1312),$J$5:$J$2004,1)),1))</f>
        <v/>
      </c>
      <c r="V1312" s="79">
        <f t="shared" si="10"/>
        <v>0</v>
      </c>
      <c r="W1312" s="79" t="str">
        <f t="array" ref="W1312">IF($B1312="","",IF(INDEX('Your Portfolio Holdings'!$BW$7:$BW$156,match($D1312,'Your Portfolio Holdings'!$B$7:$B$156,0),0)&gt;0,PRODUCT(IF(($D$5:$D$2004=$D1312)*($C$5:$C$2004="Split")*($B$5:$B$2004&lt;=Dashboard!$C$54)*($B$5:$B$2004&gt;$B1312),$J$5:$J$2004,1)),1))</f>
        <v/>
      </c>
      <c r="X1312" s="79">
        <f t="shared" si="11"/>
        <v>0</v>
      </c>
      <c r="Y1312" s="79" t="str">
        <f t="array" ref="Y1312">IF($B1312="","",IF(INDEX('Your Portfolio Holdings'!$BW$7:$BW$156,match($D1312,'Your Portfolio Holdings'!$B$7:$B$156,0),0)&gt;0,PRODUCT(IF(($D$5:$D$2004=$D1312)*($C$5:$C$2004="Split")*($B$5:$B$2004&lt;=Dashboard!$C$55)*($B$5:$B$2004&gt;$B1312),$J$5:$J$2004,1)),1))</f>
        <v/>
      </c>
      <c r="Z1312" s="79">
        <f t="shared" si="12"/>
        <v>0</v>
      </c>
      <c r="AA1312" s="79" t="str">
        <f>IF($B1311="","",IF(AND($B1312&gt;Dashboard!$C$54,$B1312&lt;=Dashboard!$C$55,OR($C1312="Buy",$C1312="Sell",$C1312="Dividend",$C1312="Return of capital")),MAX(AA$5:AA1311)+1,0))</f>
        <v/>
      </c>
      <c r="AB1312" s="79" t="str">
        <f>if($B1312="","",if($L1312=Dashboard!$C$3,"n/a","Currency:"&amp;$L1312&amp;Dashboard!$C$3))</f>
        <v/>
      </c>
      <c r="AC1312" s="88" t="str">
        <f t="shared" si="13"/>
        <v/>
      </c>
      <c r="AD1312" s="89">
        <f t="shared" si="14"/>
        <v>0</v>
      </c>
      <c r="AE1312" s="90">
        <f t="shared" si="15"/>
        <v>0</v>
      </c>
    </row>
    <row r="1313">
      <c r="A1313" s="1"/>
      <c r="B1313" s="456"/>
      <c r="C1313" s="457"/>
      <c r="D1313" s="457"/>
      <c r="E1313" s="457"/>
      <c r="F1313" s="458"/>
      <c r="G1313" s="44">
        <f t="shared" si="1"/>
        <v>0</v>
      </c>
      <c r="H1313" s="459"/>
      <c r="I1313" s="460"/>
      <c r="J1313" s="95"/>
      <c r="K1313" s="1"/>
      <c r="L1313" s="50" t="str">
        <f t="array" ref="L1313">if($B1313="","",index(Setup!$C$52:$C$201,match($D1313,Setup!$B$52:$B$201,0),0))</f>
        <v/>
      </c>
      <c r="M1313" s="52" t="str">
        <f t="shared" si="2"/>
        <v/>
      </c>
      <c r="N1313" s="58">
        <f t="shared" si="3"/>
        <v>0</v>
      </c>
      <c r="O1313" s="64" t="str">
        <f t="shared" si="4"/>
        <v/>
      </c>
      <c r="P1313" s="64">
        <f t="shared" si="5"/>
        <v>0</v>
      </c>
      <c r="Q1313" s="64">
        <f t="shared" si="6"/>
        <v>0</v>
      </c>
      <c r="R1313" s="68">
        <f t="shared" si="7"/>
        <v>0</v>
      </c>
      <c r="S1313" s="68">
        <f t="shared" si="8"/>
        <v>0</v>
      </c>
      <c r="T1313" s="71" t="str">
        <f t="shared" si="9"/>
        <v/>
      </c>
      <c r="U1313" s="79" t="str">
        <f t="array" ref="U1313">IF($B1313="","",IF(INDEX('Your Portfolio Holdings'!$BW$7:$BW$156,match($D1313,'Your Portfolio Holdings'!$B$7:$B$156,0),0)&gt;0,PRODUCT(IF(($D$5:$D$2004=$D1313)*($C$5:$C$2004="Split")*($B$5:$B$2004&lt;=Dashboard!$C$2)*($B$5:$B$2004&gt;$B1313),$J$5:$J$2004,1)),1))</f>
        <v/>
      </c>
      <c r="V1313" s="79">
        <f t="shared" si="10"/>
        <v>0</v>
      </c>
      <c r="W1313" s="79" t="str">
        <f t="array" ref="W1313">IF($B1313="","",IF(INDEX('Your Portfolio Holdings'!$BW$7:$BW$156,match($D1313,'Your Portfolio Holdings'!$B$7:$B$156,0),0)&gt;0,PRODUCT(IF(($D$5:$D$2004=$D1313)*($C$5:$C$2004="Split")*($B$5:$B$2004&lt;=Dashboard!$C$54)*($B$5:$B$2004&gt;$B1313),$J$5:$J$2004,1)),1))</f>
        <v/>
      </c>
      <c r="X1313" s="79">
        <f t="shared" si="11"/>
        <v>0</v>
      </c>
      <c r="Y1313" s="79" t="str">
        <f t="array" ref="Y1313">IF($B1313="","",IF(INDEX('Your Portfolio Holdings'!$BW$7:$BW$156,match($D1313,'Your Portfolio Holdings'!$B$7:$B$156,0),0)&gt;0,PRODUCT(IF(($D$5:$D$2004=$D1313)*($C$5:$C$2004="Split")*($B$5:$B$2004&lt;=Dashboard!$C$55)*($B$5:$B$2004&gt;$B1313),$J$5:$J$2004,1)),1))</f>
        <v/>
      </c>
      <c r="Z1313" s="79">
        <f t="shared" si="12"/>
        <v>0</v>
      </c>
      <c r="AA1313" s="79" t="str">
        <f>IF($B1312="","",IF(AND($B1313&gt;Dashboard!$C$54,$B1313&lt;=Dashboard!$C$55,OR($C1313="Buy",$C1313="Sell",$C1313="Dividend",$C1313="Return of capital")),MAX(AA$5:AA1312)+1,0))</f>
        <v/>
      </c>
      <c r="AB1313" s="79" t="str">
        <f>if($B1313="","",if($L1313=Dashboard!$C$3,"n/a","Currency:"&amp;$L1313&amp;Dashboard!$C$3))</f>
        <v/>
      </c>
      <c r="AC1313" s="88" t="str">
        <f t="shared" si="13"/>
        <v/>
      </c>
      <c r="AD1313" s="89">
        <f t="shared" si="14"/>
        <v>0</v>
      </c>
      <c r="AE1313" s="90">
        <f t="shared" si="15"/>
        <v>0</v>
      </c>
    </row>
    <row r="1314">
      <c r="A1314" s="1"/>
      <c r="B1314" s="456"/>
      <c r="C1314" s="457"/>
      <c r="D1314" s="457"/>
      <c r="E1314" s="457"/>
      <c r="F1314" s="458"/>
      <c r="G1314" s="44">
        <f t="shared" si="1"/>
        <v>0</v>
      </c>
      <c r="H1314" s="459"/>
      <c r="I1314" s="460"/>
      <c r="J1314" s="95"/>
      <c r="K1314" s="1"/>
      <c r="L1314" s="50" t="str">
        <f t="array" ref="L1314">if($B1314="","",index(Setup!$C$52:$C$201,match($D1314,Setup!$B$52:$B$201,0),0))</f>
        <v/>
      </c>
      <c r="M1314" s="52" t="str">
        <f t="shared" si="2"/>
        <v/>
      </c>
      <c r="N1314" s="58">
        <f t="shared" si="3"/>
        <v>0</v>
      </c>
      <c r="O1314" s="64" t="str">
        <f t="shared" si="4"/>
        <v/>
      </c>
      <c r="P1314" s="64">
        <f t="shared" si="5"/>
        <v>0</v>
      </c>
      <c r="Q1314" s="64">
        <f t="shared" si="6"/>
        <v>0</v>
      </c>
      <c r="R1314" s="68">
        <f t="shared" si="7"/>
        <v>0</v>
      </c>
      <c r="S1314" s="68">
        <f t="shared" si="8"/>
        <v>0</v>
      </c>
      <c r="T1314" s="71" t="str">
        <f t="shared" si="9"/>
        <v/>
      </c>
      <c r="U1314" s="79" t="str">
        <f t="array" ref="U1314">IF($B1314="","",IF(INDEX('Your Portfolio Holdings'!$BW$7:$BW$156,match($D1314,'Your Portfolio Holdings'!$B$7:$B$156,0),0)&gt;0,PRODUCT(IF(($D$5:$D$2004=$D1314)*($C$5:$C$2004="Split")*($B$5:$B$2004&lt;=Dashboard!$C$2)*($B$5:$B$2004&gt;$B1314),$J$5:$J$2004,1)),1))</f>
        <v/>
      </c>
      <c r="V1314" s="79">
        <f t="shared" si="10"/>
        <v>0</v>
      </c>
      <c r="W1314" s="79" t="str">
        <f t="array" ref="W1314">IF($B1314="","",IF(INDEX('Your Portfolio Holdings'!$BW$7:$BW$156,match($D1314,'Your Portfolio Holdings'!$B$7:$B$156,0),0)&gt;0,PRODUCT(IF(($D$5:$D$2004=$D1314)*($C$5:$C$2004="Split")*($B$5:$B$2004&lt;=Dashboard!$C$54)*($B$5:$B$2004&gt;$B1314),$J$5:$J$2004,1)),1))</f>
        <v/>
      </c>
      <c r="X1314" s="79">
        <f t="shared" si="11"/>
        <v>0</v>
      </c>
      <c r="Y1314" s="79" t="str">
        <f t="array" ref="Y1314">IF($B1314="","",IF(INDEX('Your Portfolio Holdings'!$BW$7:$BW$156,match($D1314,'Your Portfolio Holdings'!$B$7:$B$156,0),0)&gt;0,PRODUCT(IF(($D$5:$D$2004=$D1314)*($C$5:$C$2004="Split")*($B$5:$B$2004&lt;=Dashboard!$C$55)*($B$5:$B$2004&gt;$B1314),$J$5:$J$2004,1)),1))</f>
        <v/>
      </c>
      <c r="Z1314" s="79">
        <f t="shared" si="12"/>
        <v>0</v>
      </c>
      <c r="AA1314" s="79" t="str">
        <f>IF($B1313="","",IF(AND($B1314&gt;Dashboard!$C$54,$B1314&lt;=Dashboard!$C$55,OR($C1314="Buy",$C1314="Sell",$C1314="Dividend",$C1314="Return of capital")),MAX(AA$5:AA1313)+1,0))</f>
        <v/>
      </c>
      <c r="AB1314" s="79" t="str">
        <f>if($B1314="","",if($L1314=Dashboard!$C$3,"n/a","Currency:"&amp;$L1314&amp;Dashboard!$C$3))</f>
        <v/>
      </c>
      <c r="AC1314" s="88" t="str">
        <f t="shared" si="13"/>
        <v/>
      </c>
      <c r="AD1314" s="89">
        <f t="shared" si="14"/>
        <v>0</v>
      </c>
      <c r="AE1314" s="90">
        <f t="shared" si="15"/>
        <v>0</v>
      </c>
    </row>
    <row r="1315">
      <c r="A1315" s="1"/>
      <c r="B1315" s="456"/>
      <c r="C1315" s="457"/>
      <c r="D1315" s="457"/>
      <c r="E1315" s="457"/>
      <c r="F1315" s="458"/>
      <c r="G1315" s="44">
        <f t="shared" si="1"/>
        <v>0</v>
      </c>
      <c r="H1315" s="459"/>
      <c r="I1315" s="460"/>
      <c r="J1315" s="95"/>
      <c r="K1315" s="1"/>
      <c r="L1315" s="50" t="str">
        <f t="array" ref="L1315">if($B1315="","",index(Setup!$C$52:$C$201,match($D1315,Setup!$B$52:$B$201,0),0))</f>
        <v/>
      </c>
      <c r="M1315" s="52" t="str">
        <f t="shared" si="2"/>
        <v/>
      </c>
      <c r="N1315" s="58">
        <f t="shared" si="3"/>
        <v>0</v>
      </c>
      <c r="O1315" s="64" t="str">
        <f t="shared" si="4"/>
        <v/>
      </c>
      <c r="P1315" s="64">
        <f t="shared" si="5"/>
        <v>0</v>
      </c>
      <c r="Q1315" s="64">
        <f t="shared" si="6"/>
        <v>0</v>
      </c>
      <c r="R1315" s="68">
        <f t="shared" si="7"/>
        <v>0</v>
      </c>
      <c r="S1315" s="68">
        <f t="shared" si="8"/>
        <v>0</v>
      </c>
      <c r="T1315" s="71" t="str">
        <f t="shared" si="9"/>
        <v/>
      </c>
      <c r="U1315" s="79" t="str">
        <f t="array" ref="U1315">IF($B1315="","",IF(INDEX('Your Portfolio Holdings'!$BW$7:$BW$156,match($D1315,'Your Portfolio Holdings'!$B$7:$B$156,0),0)&gt;0,PRODUCT(IF(($D$5:$D$2004=$D1315)*($C$5:$C$2004="Split")*($B$5:$B$2004&lt;=Dashboard!$C$2)*($B$5:$B$2004&gt;$B1315),$J$5:$J$2004,1)),1))</f>
        <v/>
      </c>
      <c r="V1315" s="79">
        <f t="shared" si="10"/>
        <v>0</v>
      </c>
      <c r="W1315" s="79" t="str">
        <f t="array" ref="W1315">IF($B1315="","",IF(INDEX('Your Portfolio Holdings'!$BW$7:$BW$156,match($D1315,'Your Portfolio Holdings'!$B$7:$B$156,0),0)&gt;0,PRODUCT(IF(($D$5:$D$2004=$D1315)*($C$5:$C$2004="Split")*($B$5:$B$2004&lt;=Dashboard!$C$54)*($B$5:$B$2004&gt;$B1315),$J$5:$J$2004,1)),1))</f>
        <v/>
      </c>
      <c r="X1315" s="79">
        <f t="shared" si="11"/>
        <v>0</v>
      </c>
      <c r="Y1315" s="79" t="str">
        <f t="array" ref="Y1315">IF($B1315="","",IF(INDEX('Your Portfolio Holdings'!$BW$7:$BW$156,match($D1315,'Your Portfolio Holdings'!$B$7:$B$156,0),0)&gt;0,PRODUCT(IF(($D$5:$D$2004=$D1315)*($C$5:$C$2004="Split")*($B$5:$B$2004&lt;=Dashboard!$C$55)*($B$5:$B$2004&gt;$B1315),$J$5:$J$2004,1)),1))</f>
        <v/>
      </c>
      <c r="Z1315" s="79">
        <f t="shared" si="12"/>
        <v>0</v>
      </c>
      <c r="AA1315" s="79" t="str">
        <f>IF($B1314="","",IF(AND($B1315&gt;Dashboard!$C$54,$B1315&lt;=Dashboard!$C$55,OR($C1315="Buy",$C1315="Sell",$C1315="Dividend",$C1315="Return of capital")),MAX(AA$5:AA1314)+1,0))</f>
        <v/>
      </c>
      <c r="AB1315" s="79" t="str">
        <f>if($B1315="","",if($L1315=Dashboard!$C$3,"n/a","Currency:"&amp;$L1315&amp;Dashboard!$C$3))</f>
        <v/>
      </c>
      <c r="AC1315" s="88" t="str">
        <f t="shared" si="13"/>
        <v/>
      </c>
      <c r="AD1315" s="89">
        <f t="shared" si="14"/>
        <v>0</v>
      </c>
      <c r="AE1315" s="90">
        <f t="shared" si="15"/>
        <v>0</v>
      </c>
    </row>
    <row r="1316">
      <c r="A1316" s="1"/>
      <c r="B1316" s="456"/>
      <c r="C1316" s="457"/>
      <c r="D1316" s="457"/>
      <c r="E1316" s="457"/>
      <c r="F1316" s="458"/>
      <c r="G1316" s="44">
        <f t="shared" si="1"/>
        <v>0</v>
      </c>
      <c r="H1316" s="459"/>
      <c r="I1316" s="460"/>
      <c r="J1316" s="95"/>
      <c r="K1316" s="1"/>
      <c r="L1316" s="50" t="str">
        <f t="array" ref="L1316">if($B1316="","",index(Setup!$C$52:$C$201,match($D1316,Setup!$B$52:$B$201,0),0))</f>
        <v/>
      </c>
      <c r="M1316" s="52" t="str">
        <f t="shared" si="2"/>
        <v/>
      </c>
      <c r="N1316" s="58">
        <f t="shared" si="3"/>
        <v>0</v>
      </c>
      <c r="O1316" s="64" t="str">
        <f t="shared" si="4"/>
        <v/>
      </c>
      <c r="P1316" s="64">
        <f t="shared" si="5"/>
        <v>0</v>
      </c>
      <c r="Q1316" s="64">
        <f t="shared" si="6"/>
        <v>0</v>
      </c>
      <c r="R1316" s="68">
        <f t="shared" si="7"/>
        <v>0</v>
      </c>
      <c r="S1316" s="68">
        <f t="shared" si="8"/>
        <v>0</v>
      </c>
      <c r="T1316" s="71" t="str">
        <f t="shared" si="9"/>
        <v/>
      </c>
      <c r="U1316" s="79" t="str">
        <f t="array" ref="U1316">IF($B1316="","",IF(INDEX('Your Portfolio Holdings'!$BW$7:$BW$156,match($D1316,'Your Portfolio Holdings'!$B$7:$B$156,0),0)&gt;0,PRODUCT(IF(($D$5:$D$2004=$D1316)*($C$5:$C$2004="Split")*($B$5:$B$2004&lt;=Dashboard!$C$2)*($B$5:$B$2004&gt;$B1316),$J$5:$J$2004,1)),1))</f>
        <v/>
      </c>
      <c r="V1316" s="79">
        <f t="shared" si="10"/>
        <v>0</v>
      </c>
      <c r="W1316" s="79" t="str">
        <f t="array" ref="W1316">IF($B1316="","",IF(INDEX('Your Portfolio Holdings'!$BW$7:$BW$156,match($D1316,'Your Portfolio Holdings'!$B$7:$B$156,0),0)&gt;0,PRODUCT(IF(($D$5:$D$2004=$D1316)*($C$5:$C$2004="Split")*($B$5:$B$2004&lt;=Dashboard!$C$54)*($B$5:$B$2004&gt;$B1316),$J$5:$J$2004,1)),1))</f>
        <v/>
      </c>
      <c r="X1316" s="79">
        <f t="shared" si="11"/>
        <v>0</v>
      </c>
      <c r="Y1316" s="79" t="str">
        <f t="array" ref="Y1316">IF($B1316="","",IF(INDEX('Your Portfolio Holdings'!$BW$7:$BW$156,match($D1316,'Your Portfolio Holdings'!$B$7:$B$156,0),0)&gt;0,PRODUCT(IF(($D$5:$D$2004=$D1316)*($C$5:$C$2004="Split")*($B$5:$B$2004&lt;=Dashboard!$C$55)*($B$5:$B$2004&gt;$B1316),$J$5:$J$2004,1)),1))</f>
        <v/>
      </c>
      <c r="Z1316" s="79">
        <f t="shared" si="12"/>
        <v>0</v>
      </c>
      <c r="AA1316" s="79" t="str">
        <f>IF($B1315="","",IF(AND($B1316&gt;Dashboard!$C$54,$B1316&lt;=Dashboard!$C$55,OR($C1316="Buy",$C1316="Sell",$C1316="Dividend",$C1316="Return of capital")),MAX(AA$5:AA1315)+1,0))</f>
        <v/>
      </c>
      <c r="AB1316" s="79" t="str">
        <f>if($B1316="","",if($L1316=Dashboard!$C$3,"n/a","Currency:"&amp;$L1316&amp;Dashboard!$C$3))</f>
        <v/>
      </c>
      <c r="AC1316" s="88" t="str">
        <f t="shared" si="13"/>
        <v/>
      </c>
      <c r="AD1316" s="89">
        <f t="shared" si="14"/>
        <v>0</v>
      </c>
      <c r="AE1316" s="90">
        <f t="shared" si="15"/>
        <v>0</v>
      </c>
    </row>
    <row r="1317">
      <c r="A1317" s="1"/>
      <c r="B1317" s="456"/>
      <c r="C1317" s="457"/>
      <c r="D1317" s="457"/>
      <c r="E1317" s="457"/>
      <c r="F1317" s="458"/>
      <c r="G1317" s="44">
        <f t="shared" si="1"/>
        <v>0</v>
      </c>
      <c r="H1317" s="459"/>
      <c r="I1317" s="460"/>
      <c r="J1317" s="95"/>
      <c r="K1317" s="1"/>
      <c r="L1317" s="50" t="str">
        <f t="array" ref="L1317">if($B1317="","",index(Setup!$C$52:$C$201,match($D1317,Setup!$B$52:$B$201,0),0))</f>
        <v/>
      </c>
      <c r="M1317" s="52" t="str">
        <f t="shared" si="2"/>
        <v/>
      </c>
      <c r="N1317" s="58">
        <f t="shared" si="3"/>
        <v>0</v>
      </c>
      <c r="O1317" s="64" t="str">
        <f t="shared" si="4"/>
        <v/>
      </c>
      <c r="P1317" s="64">
        <f t="shared" si="5"/>
        <v>0</v>
      </c>
      <c r="Q1317" s="64">
        <f t="shared" si="6"/>
        <v>0</v>
      </c>
      <c r="R1317" s="68">
        <f t="shared" si="7"/>
        <v>0</v>
      </c>
      <c r="S1317" s="68">
        <f t="shared" si="8"/>
        <v>0</v>
      </c>
      <c r="T1317" s="71" t="str">
        <f t="shared" si="9"/>
        <v/>
      </c>
      <c r="U1317" s="79" t="str">
        <f t="array" ref="U1317">IF($B1317="","",IF(INDEX('Your Portfolio Holdings'!$BW$7:$BW$156,match($D1317,'Your Portfolio Holdings'!$B$7:$B$156,0),0)&gt;0,PRODUCT(IF(($D$5:$D$2004=$D1317)*($C$5:$C$2004="Split")*($B$5:$B$2004&lt;=Dashboard!$C$2)*($B$5:$B$2004&gt;$B1317),$J$5:$J$2004,1)),1))</f>
        <v/>
      </c>
      <c r="V1317" s="79">
        <f t="shared" si="10"/>
        <v>0</v>
      </c>
      <c r="W1317" s="79" t="str">
        <f t="array" ref="W1317">IF($B1317="","",IF(INDEX('Your Portfolio Holdings'!$BW$7:$BW$156,match($D1317,'Your Portfolio Holdings'!$B$7:$B$156,0),0)&gt;0,PRODUCT(IF(($D$5:$D$2004=$D1317)*($C$5:$C$2004="Split")*($B$5:$B$2004&lt;=Dashboard!$C$54)*($B$5:$B$2004&gt;$B1317),$J$5:$J$2004,1)),1))</f>
        <v/>
      </c>
      <c r="X1317" s="79">
        <f t="shared" si="11"/>
        <v>0</v>
      </c>
      <c r="Y1317" s="79" t="str">
        <f t="array" ref="Y1317">IF($B1317="","",IF(INDEX('Your Portfolio Holdings'!$BW$7:$BW$156,match($D1317,'Your Portfolio Holdings'!$B$7:$B$156,0),0)&gt;0,PRODUCT(IF(($D$5:$D$2004=$D1317)*($C$5:$C$2004="Split")*($B$5:$B$2004&lt;=Dashboard!$C$55)*($B$5:$B$2004&gt;$B1317),$J$5:$J$2004,1)),1))</f>
        <v/>
      </c>
      <c r="Z1317" s="79">
        <f t="shared" si="12"/>
        <v>0</v>
      </c>
      <c r="AA1317" s="79" t="str">
        <f>IF($B1316="","",IF(AND($B1317&gt;Dashboard!$C$54,$B1317&lt;=Dashboard!$C$55,OR($C1317="Buy",$C1317="Sell",$C1317="Dividend",$C1317="Return of capital")),MAX(AA$5:AA1316)+1,0))</f>
        <v/>
      </c>
      <c r="AB1317" s="79" t="str">
        <f>if($B1317="","",if($L1317=Dashboard!$C$3,"n/a","Currency:"&amp;$L1317&amp;Dashboard!$C$3))</f>
        <v/>
      </c>
      <c r="AC1317" s="88" t="str">
        <f t="shared" si="13"/>
        <v/>
      </c>
      <c r="AD1317" s="89">
        <f t="shared" si="14"/>
        <v>0</v>
      </c>
      <c r="AE1317" s="90">
        <f t="shared" si="15"/>
        <v>0</v>
      </c>
    </row>
    <row r="1318">
      <c r="A1318" s="1"/>
      <c r="B1318" s="456"/>
      <c r="C1318" s="457"/>
      <c r="D1318" s="457"/>
      <c r="E1318" s="457"/>
      <c r="F1318" s="458"/>
      <c r="G1318" s="44">
        <f t="shared" si="1"/>
        <v>0</v>
      </c>
      <c r="H1318" s="459"/>
      <c r="I1318" s="460"/>
      <c r="J1318" s="95"/>
      <c r="K1318" s="1"/>
      <c r="L1318" s="50" t="str">
        <f t="array" ref="L1318">if($B1318="","",index(Setup!$C$52:$C$201,match($D1318,Setup!$B$52:$B$201,0),0))</f>
        <v/>
      </c>
      <c r="M1318" s="52" t="str">
        <f t="shared" si="2"/>
        <v/>
      </c>
      <c r="N1318" s="58">
        <f t="shared" si="3"/>
        <v>0</v>
      </c>
      <c r="O1318" s="64" t="str">
        <f t="shared" si="4"/>
        <v/>
      </c>
      <c r="P1318" s="64">
        <f t="shared" si="5"/>
        <v>0</v>
      </c>
      <c r="Q1318" s="64">
        <f t="shared" si="6"/>
        <v>0</v>
      </c>
      <c r="R1318" s="68">
        <f t="shared" si="7"/>
        <v>0</v>
      </c>
      <c r="S1318" s="68">
        <f t="shared" si="8"/>
        <v>0</v>
      </c>
      <c r="T1318" s="71" t="str">
        <f t="shared" si="9"/>
        <v/>
      </c>
      <c r="U1318" s="79" t="str">
        <f t="array" ref="U1318">IF($B1318="","",IF(INDEX('Your Portfolio Holdings'!$BW$7:$BW$156,match($D1318,'Your Portfolio Holdings'!$B$7:$B$156,0),0)&gt;0,PRODUCT(IF(($D$5:$D$2004=$D1318)*($C$5:$C$2004="Split")*($B$5:$B$2004&lt;=Dashboard!$C$2)*($B$5:$B$2004&gt;$B1318),$J$5:$J$2004,1)),1))</f>
        <v/>
      </c>
      <c r="V1318" s="79">
        <f t="shared" si="10"/>
        <v>0</v>
      </c>
      <c r="W1318" s="79" t="str">
        <f t="array" ref="W1318">IF($B1318="","",IF(INDEX('Your Portfolio Holdings'!$BW$7:$BW$156,match($D1318,'Your Portfolio Holdings'!$B$7:$B$156,0),0)&gt;0,PRODUCT(IF(($D$5:$D$2004=$D1318)*($C$5:$C$2004="Split")*($B$5:$B$2004&lt;=Dashboard!$C$54)*($B$5:$B$2004&gt;$B1318),$J$5:$J$2004,1)),1))</f>
        <v/>
      </c>
      <c r="X1318" s="79">
        <f t="shared" si="11"/>
        <v>0</v>
      </c>
      <c r="Y1318" s="79" t="str">
        <f t="array" ref="Y1318">IF($B1318="","",IF(INDEX('Your Portfolio Holdings'!$BW$7:$BW$156,match($D1318,'Your Portfolio Holdings'!$B$7:$B$156,0),0)&gt;0,PRODUCT(IF(($D$5:$D$2004=$D1318)*($C$5:$C$2004="Split")*($B$5:$B$2004&lt;=Dashboard!$C$55)*($B$5:$B$2004&gt;$B1318),$J$5:$J$2004,1)),1))</f>
        <v/>
      </c>
      <c r="Z1318" s="79">
        <f t="shared" si="12"/>
        <v>0</v>
      </c>
      <c r="AA1318" s="79" t="str">
        <f>IF($B1317="","",IF(AND($B1318&gt;Dashboard!$C$54,$B1318&lt;=Dashboard!$C$55,OR($C1318="Buy",$C1318="Sell",$C1318="Dividend",$C1318="Return of capital")),MAX(AA$5:AA1317)+1,0))</f>
        <v/>
      </c>
      <c r="AB1318" s="79" t="str">
        <f>if($B1318="","",if($L1318=Dashboard!$C$3,"n/a","Currency:"&amp;$L1318&amp;Dashboard!$C$3))</f>
        <v/>
      </c>
      <c r="AC1318" s="88" t="str">
        <f t="shared" si="13"/>
        <v/>
      </c>
      <c r="AD1318" s="89">
        <f t="shared" si="14"/>
        <v>0</v>
      </c>
      <c r="AE1318" s="90">
        <f t="shared" si="15"/>
        <v>0</v>
      </c>
    </row>
    <row r="1319">
      <c r="A1319" s="1"/>
      <c r="B1319" s="456"/>
      <c r="C1319" s="457"/>
      <c r="D1319" s="457"/>
      <c r="E1319" s="457"/>
      <c r="F1319" s="458"/>
      <c r="G1319" s="44">
        <f t="shared" si="1"/>
        <v>0</v>
      </c>
      <c r="H1319" s="459"/>
      <c r="I1319" s="460"/>
      <c r="J1319" s="95"/>
      <c r="K1319" s="1"/>
      <c r="L1319" s="50" t="str">
        <f t="array" ref="L1319">if($B1319="","",index(Setup!$C$52:$C$201,match($D1319,Setup!$B$52:$B$201,0),0))</f>
        <v/>
      </c>
      <c r="M1319" s="52" t="str">
        <f t="shared" si="2"/>
        <v/>
      </c>
      <c r="N1319" s="58">
        <f t="shared" si="3"/>
        <v>0</v>
      </c>
      <c r="O1319" s="64" t="str">
        <f t="shared" si="4"/>
        <v/>
      </c>
      <c r="P1319" s="64">
        <f t="shared" si="5"/>
        <v>0</v>
      </c>
      <c r="Q1319" s="64">
        <f t="shared" si="6"/>
        <v>0</v>
      </c>
      <c r="R1319" s="68">
        <f t="shared" si="7"/>
        <v>0</v>
      </c>
      <c r="S1319" s="68">
        <f t="shared" si="8"/>
        <v>0</v>
      </c>
      <c r="T1319" s="71" t="str">
        <f t="shared" si="9"/>
        <v/>
      </c>
      <c r="U1319" s="79" t="str">
        <f t="array" ref="U1319">IF($B1319="","",IF(INDEX('Your Portfolio Holdings'!$BW$7:$BW$156,match($D1319,'Your Portfolio Holdings'!$B$7:$B$156,0),0)&gt;0,PRODUCT(IF(($D$5:$D$2004=$D1319)*($C$5:$C$2004="Split")*($B$5:$B$2004&lt;=Dashboard!$C$2)*($B$5:$B$2004&gt;$B1319),$J$5:$J$2004,1)),1))</f>
        <v/>
      </c>
      <c r="V1319" s="79">
        <f t="shared" si="10"/>
        <v>0</v>
      </c>
      <c r="W1319" s="79" t="str">
        <f t="array" ref="W1319">IF($B1319="","",IF(INDEX('Your Portfolio Holdings'!$BW$7:$BW$156,match($D1319,'Your Portfolio Holdings'!$B$7:$B$156,0),0)&gt;0,PRODUCT(IF(($D$5:$D$2004=$D1319)*($C$5:$C$2004="Split")*($B$5:$B$2004&lt;=Dashboard!$C$54)*($B$5:$B$2004&gt;$B1319),$J$5:$J$2004,1)),1))</f>
        <v/>
      </c>
      <c r="X1319" s="79">
        <f t="shared" si="11"/>
        <v>0</v>
      </c>
      <c r="Y1319" s="79" t="str">
        <f t="array" ref="Y1319">IF($B1319="","",IF(INDEX('Your Portfolio Holdings'!$BW$7:$BW$156,match($D1319,'Your Portfolio Holdings'!$B$7:$B$156,0),0)&gt;0,PRODUCT(IF(($D$5:$D$2004=$D1319)*($C$5:$C$2004="Split")*($B$5:$B$2004&lt;=Dashboard!$C$55)*($B$5:$B$2004&gt;$B1319),$J$5:$J$2004,1)),1))</f>
        <v/>
      </c>
      <c r="Z1319" s="79">
        <f t="shared" si="12"/>
        <v>0</v>
      </c>
      <c r="AA1319" s="79" t="str">
        <f>IF($B1318="","",IF(AND($B1319&gt;Dashboard!$C$54,$B1319&lt;=Dashboard!$C$55,OR($C1319="Buy",$C1319="Sell",$C1319="Dividend",$C1319="Return of capital")),MAX(AA$5:AA1318)+1,0))</f>
        <v/>
      </c>
      <c r="AB1319" s="79" t="str">
        <f>if($B1319="","",if($L1319=Dashboard!$C$3,"n/a","Currency:"&amp;$L1319&amp;Dashboard!$C$3))</f>
        <v/>
      </c>
      <c r="AC1319" s="88" t="str">
        <f t="shared" si="13"/>
        <v/>
      </c>
      <c r="AD1319" s="89">
        <f t="shared" si="14"/>
        <v>0</v>
      </c>
      <c r="AE1319" s="90">
        <f t="shared" si="15"/>
        <v>0</v>
      </c>
    </row>
    <row r="1320">
      <c r="A1320" s="1"/>
      <c r="B1320" s="456"/>
      <c r="C1320" s="457"/>
      <c r="D1320" s="457"/>
      <c r="E1320" s="457"/>
      <c r="F1320" s="458"/>
      <c r="G1320" s="44">
        <f t="shared" si="1"/>
        <v>0</v>
      </c>
      <c r="H1320" s="459"/>
      <c r="I1320" s="460"/>
      <c r="J1320" s="95"/>
      <c r="K1320" s="1"/>
      <c r="L1320" s="50" t="str">
        <f t="array" ref="L1320">if($B1320="","",index(Setup!$C$52:$C$201,match($D1320,Setup!$B$52:$B$201,0),0))</f>
        <v/>
      </c>
      <c r="M1320" s="52" t="str">
        <f t="shared" si="2"/>
        <v/>
      </c>
      <c r="N1320" s="58">
        <f t="shared" si="3"/>
        <v>0</v>
      </c>
      <c r="O1320" s="64" t="str">
        <f t="shared" si="4"/>
        <v/>
      </c>
      <c r="P1320" s="64">
        <f t="shared" si="5"/>
        <v>0</v>
      </c>
      <c r="Q1320" s="64">
        <f t="shared" si="6"/>
        <v>0</v>
      </c>
      <c r="R1320" s="68">
        <f t="shared" si="7"/>
        <v>0</v>
      </c>
      <c r="S1320" s="68">
        <f t="shared" si="8"/>
        <v>0</v>
      </c>
      <c r="T1320" s="71" t="str">
        <f t="shared" si="9"/>
        <v/>
      </c>
      <c r="U1320" s="79" t="str">
        <f t="array" ref="U1320">IF($B1320="","",IF(INDEX('Your Portfolio Holdings'!$BW$7:$BW$156,match($D1320,'Your Portfolio Holdings'!$B$7:$B$156,0),0)&gt;0,PRODUCT(IF(($D$5:$D$2004=$D1320)*($C$5:$C$2004="Split")*($B$5:$B$2004&lt;=Dashboard!$C$2)*($B$5:$B$2004&gt;$B1320),$J$5:$J$2004,1)),1))</f>
        <v/>
      </c>
      <c r="V1320" s="79">
        <f t="shared" si="10"/>
        <v>0</v>
      </c>
      <c r="W1320" s="79" t="str">
        <f t="array" ref="W1320">IF($B1320="","",IF(INDEX('Your Portfolio Holdings'!$BW$7:$BW$156,match($D1320,'Your Portfolio Holdings'!$B$7:$B$156,0),0)&gt;0,PRODUCT(IF(($D$5:$D$2004=$D1320)*($C$5:$C$2004="Split")*($B$5:$B$2004&lt;=Dashboard!$C$54)*($B$5:$B$2004&gt;$B1320),$J$5:$J$2004,1)),1))</f>
        <v/>
      </c>
      <c r="X1320" s="79">
        <f t="shared" si="11"/>
        <v>0</v>
      </c>
      <c r="Y1320" s="79" t="str">
        <f t="array" ref="Y1320">IF($B1320="","",IF(INDEX('Your Portfolio Holdings'!$BW$7:$BW$156,match($D1320,'Your Portfolio Holdings'!$B$7:$B$156,0),0)&gt;0,PRODUCT(IF(($D$5:$D$2004=$D1320)*($C$5:$C$2004="Split")*($B$5:$B$2004&lt;=Dashboard!$C$55)*($B$5:$B$2004&gt;$B1320),$J$5:$J$2004,1)),1))</f>
        <v/>
      </c>
      <c r="Z1320" s="79">
        <f t="shared" si="12"/>
        <v>0</v>
      </c>
      <c r="AA1320" s="79" t="str">
        <f>IF($B1319="","",IF(AND($B1320&gt;Dashboard!$C$54,$B1320&lt;=Dashboard!$C$55,OR($C1320="Buy",$C1320="Sell",$C1320="Dividend",$C1320="Return of capital")),MAX(AA$5:AA1319)+1,0))</f>
        <v/>
      </c>
      <c r="AB1320" s="79" t="str">
        <f>if($B1320="","",if($L1320=Dashboard!$C$3,"n/a","Currency:"&amp;$L1320&amp;Dashboard!$C$3))</f>
        <v/>
      </c>
      <c r="AC1320" s="88" t="str">
        <f t="shared" si="13"/>
        <v/>
      </c>
      <c r="AD1320" s="89">
        <f t="shared" si="14"/>
        <v>0</v>
      </c>
      <c r="AE1320" s="90">
        <f t="shared" si="15"/>
        <v>0</v>
      </c>
    </row>
    <row r="1321">
      <c r="A1321" s="1"/>
      <c r="B1321" s="456"/>
      <c r="C1321" s="457"/>
      <c r="D1321" s="457"/>
      <c r="E1321" s="457"/>
      <c r="F1321" s="458"/>
      <c r="G1321" s="44">
        <f t="shared" si="1"/>
        <v>0</v>
      </c>
      <c r="H1321" s="459"/>
      <c r="I1321" s="460"/>
      <c r="J1321" s="95"/>
      <c r="K1321" s="1"/>
      <c r="L1321" s="50" t="str">
        <f t="array" ref="L1321">if($B1321="","",index(Setup!$C$52:$C$201,match($D1321,Setup!$B$52:$B$201,0),0))</f>
        <v/>
      </c>
      <c r="M1321" s="52" t="str">
        <f t="shared" si="2"/>
        <v/>
      </c>
      <c r="N1321" s="58">
        <f t="shared" si="3"/>
        <v>0</v>
      </c>
      <c r="O1321" s="64" t="str">
        <f t="shared" si="4"/>
        <v/>
      </c>
      <c r="P1321" s="64">
        <f t="shared" si="5"/>
        <v>0</v>
      </c>
      <c r="Q1321" s="64">
        <f t="shared" si="6"/>
        <v>0</v>
      </c>
      <c r="R1321" s="68">
        <f t="shared" si="7"/>
        <v>0</v>
      </c>
      <c r="S1321" s="68">
        <f t="shared" si="8"/>
        <v>0</v>
      </c>
      <c r="T1321" s="71" t="str">
        <f t="shared" si="9"/>
        <v/>
      </c>
      <c r="U1321" s="79" t="str">
        <f t="array" ref="U1321">IF($B1321="","",IF(INDEX('Your Portfolio Holdings'!$BW$7:$BW$156,match($D1321,'Your Portfolio Holdings'!$B$7:$B$156,0),0)&gt;0,PRODUCT(IF(($D$5:$D$2004=$D1321)*($C$5:$C$2004="Split")*($B$5:$B$2004&lt;=Dashboard!$C$2)*($B$5:$B$2004&gt;$B1321),$J$5:$J$2004,1)),1))</f>
        <v/>
      </c>
      <c r="V1321" s="79">
        <f t="shared" si="10"/>
        <v>0</v>
      </c>
      <c r="W1321" s="79" t="str">
        <f t="array" ref="W1321">IF($B1321="","",IF(INDEX('Your Portfolio Holdings'!$BW$7:$BW$156,match($D1321,'Your Portfolio Holdings'!$B$7:$B$156,0),0)&gt;0,PRODUCT(IF(($D$5:$D$2004=$D1321)*($C$5:$C$2004="Split")*($B$5:$B$2004&lt;=Dashboard!$C$54)*($B$5:$B$2004&gt;$B1321),$J$5:$J$2004,1)),1))</f>
        <v/>
      </c>
      <c r="X1321" s="79">
        <f t="shared" si="11"/>
        <v>0</v>
      </c>
      <c r="Y1321" s="79" t="str">
        <f t="array" ref="Y1321">IF($B1321="","",IF(INDEX('Your Portfolio Holdings'!$BW$7:$BW$156,match($D1321,'Your Portfolio Holdings'!$B$7:$B$156,0),0)&gt;0,PRODUCT(IF(($D$5:$D$2004=$D1321)*($C$5:$C$2004="Split")*($B$5:$B$2004&lt;=Dashboard!$C$55)*($B$5:$B$2004&gt;$B1321),$J$5:$J$2004,1)),1))</f>
        <v/>
      </c>
      <c r="Z1321" s="79">
        <f t="shared" si="12"/>
        <v>0</v>
      </c>
      <c r="AA1321" s="79" t="str">
        <f>IF($B1320="","",IF(AND($B1321&gt;Dashboard!$C$54,$B1321&lt;=Dashboard!$C$55,OR($C1321="Buy",$C1321="Sell",$C1321="Dividend",$C1321="Return of capital")),MAX(AA$5:AA1320)+1,0))</f>
        <v/>
      </c>
      <c r="AB1321" s="79" t="str">
        <f>if($B1321="","",if($L1321=Dashboard!$C$3,"n/a","Currency:"&amp;$L1321&amp;Dashboard!$C$3))</f>
        <v/>
      </c>
      <c r="AC1321" s="88" t="str">
        <f t="shared" si="13"/>
        <v/>
      </c>
      <c r="AD1321" s="89">
        <f t="shared" si="14"/>
        <v>0</v>
      </c>
      <c r="AE1321" s="90">
        <f t="shared" si="15"/>
        <v>0</v>
      </c>
    </row>
    <row r="1322">
      <c r="A1322" s="1"/>
      <c r="B1322" s="456"/>
      <c r="C1322" s="457"/>
      <c r="D1322" s="457"/>
      <c r="E1322" s="457"/>
      <c r="F1322" s="458"/>
      <c r="G1322" s="44">
        <f t="shared" si="1"/>
        <v>0</v>
      </c>
      <c r="H1322" s="459"/>
      <c r="I1322" s="460"/>
      <c r="J1322" s="95"/>
      <c r="K1322" s="1"/>
      <c r="L1322" s="50" t="str">
        <f t="array" ref="L1322">if($B1322="","",index(Setup!$C$52:$C$201,match($D1322,Setup!$B$52:$B$201,0),0))</f>
        <v/>
      </c>
      <c r="M1322" s="52" t="str">
        <f t="shared" si="2"/>
        <v/>
      </c>
      <c r="N1322" s="58">
        <f t="shared" si="3"/>
        <v>0</v>
      </c>
      <c r="O1322" s="64" t="str">
        <f t="shared" si="4"/>
        <v/>
      </c>
      <c r="P1322" s="64">
        <f t="shared" si="5"/>
        <v>0</v>
      </c>
      <c r="Q1322" s="64">
        <f t="shared" si="6"/>
        <v>0</v>
      </c>
      <c r="R1322" s="68">
        <f t="shared" si="7"/>
        <v>0</v>
      </c>
      <c r="S1322" s="68">
        <f t="shared" si="8"/>
        <v>0</v>
      </c>
      <c r="T1322" s="71" t="str">
        <f t="shared" si="9"/>
        <v/>
      </c>
      <c r="U1322" s="79" t="str">
        <f t="array" ref="U1322">IF($B1322="","",IF(INDEX('Your Portfolio Holdings'!$BW$7:$BW$156,match($D1322,'Your Portfolio Holdings'!$B$7:$B$156,0),0)&gt;0,PRODUCT(IF(($D$5:$D$2004=$D1322)*($C$5:$C$2004="Split")*($B$5:$B$2004&lt;=Dashboard!$C$2)*($B$5:$B$2004&gt;$B1322),$J$5:$J$2004,1)),1))</f>
        <v/>
      </c>
      <c r="V1322" s="79">
        <f t="shared" si="10"/>
        <v>0</v>
      </c>
      <c r="W1322" s="79" t="str">
        <f t="array" ref="W1322">IF($B1322="","",IF(INDEX('Your Portfolio Holdings'!$BW$7:$BW$156,match($D1322,'Your Portfolio Holdings'!$B$7:$B$156,0),0)&gt;0,PRODUCT(IF(($D$5:$D$2004=$D1322)*($C$5:$C$2004="Split")*($B$5:$B$2004&lt;=Dashboard!$C$54)*($B$5:$B$2004&gt;$B1322),$J$5:$J$2004,1)),1))</f>
        <v/>
      </c>
      <c r="X1322" s="79">
        <f t="shared" si="11"/>
        <v>0</v>
      </c>
      <c r="Y1322" s="79" t="str">
        <f t="array" ref="Y1322">IF($B1322="","",IF(INDEX('Your Portfolio Holdings'!$BW$7:$BW$156,match($D1322,'Your Portfolio Holdings'!$B$7:$B$156,0),0)&gt;0,PRODUCT(IF(($D$5:$D$2004=$D1322)*($C$5:$C$2004="Split")*($B$5:$B$2004&lt;=Dashboard!$C$55)*($B$5:$B$2004&gt;$B1322),$J$5:$J$2004,1)),1))</f>
        <v/>
      </c>
      <c r="Z1322" s="79">
        <f t="shared" si="12"/>
        <v>0</v>
      </c>
      <c r="AA1322" s="79" t="str">
        <f>IF($B1321="","",IF(AND($B1322&gt;Dashboard!$C$54,$B1322&lt;=Dashboard!$C$55,OR($C1322="Buy",$C1322="Sell",$C1322="Dividend",$C1322="Return of capital")),MAX(AA$5:AA1321)+1,0))</f>
        <v/>
      </c>
      <c r="AB1322" s="79" t="str">
        <f>if($B1322="","",if($L1322=Dashboard!$C$3,"n/a","Currency:"&amp;$L1322&amp;Dashboard!$C$3))</f>
        <v/>
      </c>
      <c r="AC1322" s="88" t="str">
        <f t="shared" si="13"/>
        <v/>
      </c>
      <c r="AD1322" s="89">
        <f t="shared" si="14"/>
        <v>0</v>
      </c>
      <c r="AE1322" s="90">
        <f t="shared" si="15"/>
        <v>0</v>
      </c>
    </row>
    <row r="1323">
      <c r="A1323" s="1"/>
      <c r="B1323" s="456"/>
      <c r="C1323" s="457"/>
      <c r="D1323" s="457"/>
      <c r="E1323" s="457"/>
      <c r="F1323" s="458"/>
      <c r="G1323" s="44">
        <f t="shared" si="1"/>
        <v>0</v>
      </c>
      <c r="H1323" s="459"/>
      <c r="I1323" s="460"/>
      <c r="J1323" s="95"/>
      <c r="K1323" s="1"/>
      <c r="L1323" s="50" t="str">
        <f t="array" ref="L1323">if($B1323="","",index(Setup!$C$52:$C$201,match($D1323,Setup!$B$52:$B$201,0),0))</f>
        <v/>
      </c>
      <c r="M1323" s="52" t="str">
        <f t="shared" si="2"/>
        <v/>
      </c>
      <c r="N1323" s="58">
        <f t="shared" si="3"/>
        <v>0</v>
      </c>
      <c r="O1323" s="64" t="str">
        <f t="shared" si="4"/>
        <v/>
      </c>
      <c r="P1323" s="64">
        <f t="shared" si="5"/>
        <v>0</v>
      </c>
      <c r="Q1323" s="64">
        <f t="shared" si="6"/>
        <v>0</v>
      </c>
      <c r="R1323" s="68">
        <f t="shared" si="7"/>
        <v>0</v>
      </c>
      <c r="S1323" s="68">
        <f t="shared" si="8"/>
        <v>0</v>
      </c>
      <c r="T1323" s="71" t="str">
        <f t="shared" si="9"/>
        <v/>
      </c>
      <c r="U1323" s="79" t="str">
        <f t="array" ref="U1323">IF($B1323="","",IF(INDEX('Your Portfolio Holdings'!$BW$7:$BW$156,match($D1323,'Your Portfolio Holdings'!$B$7:$B$156,0),0)&gt;0,PRODUCT(IF(($D$5:$D$2004=$D1323)*($C$5:$C$2004="Split")*($B$5:$B$2004&lt;=Dashboard!$C$2)*($B$5:$B$2004&gt;$B1323),$J$5:$J$2004,1)),1))</f>
        <v/>
      </c>
      <c r="V1323" s="79">
        <f t="shared" si="10"/>
        <v>0</v>
      </c>
      <c r="W1323" s="79" t="str">
        <f t="array" ref="W1323">IF($B1323="","",IF(INDEX('Your Portfolio Holdings'!$BW$7:$BW$156,match($D1323,'Your Portfolio Holdings'!$B$7:$B$156,0),0)&gt;0,PRODUCT(IF(($D$5:$D$2004=$D1323)*($C$5:$C$2004="Split")*($B$5:$B$2004&lt;=Dashboard!$C$54)*($B$5:$B$2004&gt;$B1323),$J$5:$J$2004,1)),1))</f>
        <v/>
      </c>
      <c r="X1323" s="79">
        <f t="shared" si="11"/>
        <v>0</v>
      </c>
      <c r="Y1323" s="79" t="str">
        <f t="array" ref="Y1323">IF($B1323="","",IF(INDEX('Your Portfolio Holdings'!$BW$7:$BW$156,match($D1323,'Your Portfolio Holdings'!$B$7:$B$156,0),0)&gt;0,PRODUCT(IF(($D$5:$D$2004=$D1323)*($C$5:$C$2004="Split")*($B$5:$B$2004&lt;=Dashboard!$C$55)*($B$5:$B$2004&gt;$B1323),$J$5:$J$2004,1)),1))</f>
        <v/>
      </c>
      <c r="Z1323" s="79">
        <f t="shared" si="12"/>
        <v>0</v>
      </c>
      <c r="AA1323" s="79" t="str">
        <f>IF($B1322="","",IF(AND($B1323&gt;Dashboard!$C$54,$B1323&lt;=Dashboard!$C$55,OR($C1323="Buy",$C1323="Sell",$C1323="Dividend",$C1323="Return of capital")),MAX(AA$5:AA1322)+1,0))</f>
        <v/>
      </c>
      <c r="AB1323" s="79" t="str">
        <f>if($B1323="","",if($L1323=Dashboard!$C$3,"n/a","Currency:"&amp;$L1323&amp;Dashboard!$C$3))</f>
        <v/>
      </c>
      <c r="AC1323" s="88" t="str">
        <f t="shared" si="13"/>
        <v/>
      </c>
      <c r="AD1323" s="89">
        <f t="shared" si="14"/>
        <v>0</v>
      </c>
      <c r="AE1323" s="90">
        <f t="shared" si="15"/>
        <v>0</v>
      </c>
    </row>
    <row r="1324">
      <c r="A1324" s="1"/>
      <c r="B1324" s="456"/>
      <c r="C1324" s="457"/>
      <c r="D1324" s="457"/>
      <c r="E1324" s="457"/>
      <c r="F1324" s="458"/>
      <c r="G1324" s="44">
        <f t="shared" si="1"/>
        <v>0</v>
      </c>
      <c r="H1324" s="459"/>
      <c r="I1324" s="460"/>
      <c r="J1324" s="95"/>
      <c r="K1324" s="1"/>
      <c r="L1324" s="50" t="str">
        <f t="array" ref="L1324">if($B1324="","",index(Setup!$C$52:$C$201,match($D1324,Setup!$B$52:$B$201,0),0))</f>
        <v/>
      </c>
      <c r="M1324" s="52" t="str">
        <f t="shared" si="2"/>
        <v/>
      </c>
      <c r="N1324" s="58">
        <f t="shared" si="3"/>
        <v>0</v>
      </c>
      <c r="O1324" s="64" t="str">
        <f t="shared" si="4"/>
        <v/>
      </c>
      <c r="P1324" s="64">
        <f t="shared" si="5"/>
        <v>0</v>
      </c>
      <c r="Q1324" s="64">
        <f t="shared" si="6"/>
        <v>0</v>
      </c>
      <c r="R1324" s="68">
        <f t="shared" si="7"/>
        <v>0</v>
      </c>
      <c r="S1324" s="68">
        <f t="shared" si="8"/>
        <v>0</v>
      </c>
      <c r="T1324" s="71" t="str">
        <f t="shared" si="9"/>
        <v/>
      </c>
      <c r="U1324" s="79" t="str">
        <f t="array" ref="U1324">IF($B1324="","",IF(INDEX('Your Portfolio Holdings'!$BW$7:$BW$156,match($D1324,'Your Portfolio Holdings'!$B$7:$B$156,0),0)&gt;0,PRODUCT(IF(($D$5:$D$2004=$D1324)*($C$5:$C$2004="Split")*($B$5:$B$2004&lt;=Dashboard!$C$2)*($B$5:$B$2004&gt;$B1324),$J$5:$J$2004,1)),1))</f>
        <v/>
      </c>
      <c r="V1324" s="79">
        <f t="shared" si="10"/>
        <v>0</v>
      </c>
      <c r="W1324" s="79" t="str">
        <f t="array" ref="W1324">IF($B1324="","",IF(INDEX('Your Portfolio Holdings'!$BW$7:$BW$156,match($D1324,'Your Portfolio Holdings'!$B$7:$B$156,0),0)&gt;0,PRODUCT(IF(($D$5:$D$2004=$D1324)*($C$5:$C$2004="Split")*($B$5:$B$2004&lt;=Dashboard!$C$54)*($B$5:$B$2004&gt;$B1324),$J$5:$J$2004,1)),1))</f>
        <v/>
      </c>
      <c r="X1324" s="79">
        <f t="shared" si="11"/>
        <v>0</v>
      </c>
      <c r="Y1324" s="79" t="str">
        <f t="array" ref="Y1324">IF($B1324="","",IF(INDEX('Your Portfolio Holdings'!$BW$7:$BW$156,match($D1324,'Your Portfolio Holdings'!$B$7:$B$156,0),0)&gt;0,PRODUCT(IF(($D$5:$D$2004=$D1324)*($C$5:$C$2004="Split")*($B$5:$B$2004&lt;=Dashboard!$C$55)*($B$5:$B$2004&gt;$B1324),$J$5:$J$2004,1)),1))</f>
        <v/>
      </c>
      <c r="Z1324" s="79">
        <f t="shared" si="12"/>
        <v>0</v>
      </c>
      <c r="AA1324" s="79" t="str">
        <f>IF($B1323="","",IF(AND($B1324&gt;Dashboard!$C$54,$B1324&lt;=Dashboard!$C$55,OR($C1324="Buy",$C1324="Sell",$C1324="Dividend",$C1324="Return of capital")),MAX(AA$5:AA1323)+1,0))</f>
        <v/>
      </c>
      <c r="AB1324" s="79" t="str">
        <f>if($B1324="","",if($L1324=Dashboard!$C$3,"n/a","Currency:"&amp;$L1324&amp;Dashboard!$C$3))</f>
        <v/>
      </c>
      <c r="AC1324" s="88" t="str">
        <f t="shared" si="13"/>
        <v/>
      </c>
      <c r="AD1324" s="89">
        <f t="shared" si="14"/>
        <v>0</v>
      </c>
      <c r="AE1324" s="90">
        <f t="shared" si="15"/>
        <v>0</v>
      </c>
    </row>
    <row r="1325">
      <c r="A1325" s="1"/>
      <c r="B1325" s="456"/>
      <c r="C1325" s="457"/>
      <c r="D1325" s="457"/>
      <c r="E1325" s="457"/>
      <c r="F1325" s="458"/>
      <c r="G1325" s="44">
        <f t="shared" si="1"/>
        <v>0</v>
      </c>
      <c r="H1325" s="459"/>
      <c r="I1325" s="460"/>
      <c r="J1325" s="95"/>
      <c r="K1325" s="1"/>
      <c r="L1325" s="50" t="str">
        <f t="array" ref="L1325">if($B1325="","",index(Setup!$C$52:$C$201,match($D1325,Setup!$B$52:$B$201,0),0))</f>
        <v/>
      </c>
      <c r="M1325" s="52" t="str">
        <f t="shared" si="2"/>
        <v/>
      </c>
      <c r="N1325" s="58">
        <f t="shared" si="3"/>
        <v>0</v>
      </c>
      <c r="O1325" s="64" t="str">
        <f t="shared" si="4"/>
        <v/>
      </c>
      <c r="P1325" s="64">
        <f t="shared" si="5"/>
        <v>0</v>
      </c>
      <c r="Q1325" s="64">
        <f t="shared" si="6"/>
        <v>0</v>
      </c>
      <c r="R1325" s="68">
        <f t="shared" si="7"/>
        <v>0</v>
      </c>
      <c r="S1325" s="68">
        <f t="shared" si="8"/>
        <v>0</v>
      </c>
      <c r="T1325" s="71" t="str">
        <f t="shared" si="9"/>
        <v/>
      </c>
      <c r="U1325" s="79" t="str">
        <f t="array" ref="U1325">IF($B1325="","",IF(INDEX('Your Portfolio Holdings'!$BW$7:$BW$156,match($D1325,'Your Portfolio Holdings'!$B$7:$B$156,0),0)&gt;0,PRODUCT(IF(($D$5:$D$2004=$D1325)*($C$5:$C$2004="Split")*($B$5:$B$2004&lt;=Dashboard!$C$2)*($B$5:$B$2004&gt;$B1325),$J$5:$J$2004,1)),1))</f>
        <v/>
      </c>
      <c r="V1325" s="79">
        <f t="shared" si="10"/>
        <v>0</v>
      </c>
      <c r="W1325" s="79" t="str">
        <f t="array" ref="W1325">IF($B1325="","",IF(INDEX('Your Portfolio Holdings'!$BW$7:$BW$156,match($D1325,'Your Portfolio Holdings'!$B$7:$B$156,0),0)&gt;0,PRODUCT(IF(($D$5:$D$2004=$D1325)*($C$5:$C$2004="Split")*($B$5:$B$2004&lt;=Dashboard!$C$54)*($B$5:$B$2004&gt;$B1325),$J$5:$J$2004,1)),1))</f>
        <v/>
      </c>
      <c r="X1325" s="79">
        <f t="shared" si="11"/>
        <v>0</v>
      </c>
      <c r="Y1325" s="79" t="str">
        <f t="array" ref="Y1325">IF($B1325="","",IF(INDEX('Your Portfolio Holdings'!$BW$7:$BW$156,match($D1325,'Your Portfolio Holdings'!$B$7:$B$156,0),0)&gt;0,PRODUCT(IF(($D$5:$D$2004=$D1325)*($C$5:$C$2004="Split")*($B$5:$B$2004&lt;=Dashboard!$C$55)*($B$5:$B$2004&gt;$B1325),$J$5:$J$2004,1)),1))</f>
        <v/>
      </c>
      <c r="Z1325" s="79">
        <f t="shared" si="12"/>
        <v>0</v>
      </c>
      <c r="AA1325" s="79" t="str">
        <f>IF($B1324="","",IF(AND($B1325&gt;Dashboard!$C$54,$B1325&lt;=Dashboard!$C$55,OR($C1325="Buy",$C1325="Sell",$C1325="Dividend",$C1325="Return of capital")),MAX(AA$5:AA1324)+1,0))</f>
        <v/>
      </c>
      <c r="AB1325" s="79" t="str">
        <f>if($B1325="","",if($L1325=Dashboard!$C$3,"n/a","Currency:"&amp;$L1325&amp;Dashboard!$C$3))</f>
        <v/>
      </c>
      <c r="AC1325" s="88" t="str">
        <f t="shared" si="13"/>
        <v/>
      </c>
      <c r="AD1325" s="89">
        <f t="shared" si="14"/>
        <v>0</v>
      </c>
      <c r="AE1325" s="90">
        <f t="shared" si="15"/>
        <v>0</v>
      </c>
    </row>
    <row r="1326">
      <c r="A1326" s="1"/>
      <c r="B1326" s="456"/>
      <c r="C1326" s="457"/>
      <c r="D1326" s="457"/>
      <c r="E1326" s="457"/>
      <c r="F1326" s="458"/>
      <c r="G1326" s="44">
        <f t="shared" si="1"/>
        <v>0</v>
      </c>
      <c r="H1326" s="459"/>
      <c r="I1326" s="460"/>
      <c r="J1326" s="95"/>
      <c r="K1326" s="1"/>
      <c r="L1326" s="50" t="str">
        <f t="array" ref="L1326">if($B1326="","",index(Setup!$C$52:$C$201,match($D1326,Setup!$B$52:$B$201,0),0))</f>
        <v/>
      </c>
      <c r="M1326" s="52" t="str">
        <f t="shared" si="2"/>
        <v/>
      </c>
      <c r="N1326" s="58">
        <f t="shared" si="3"/>
        <v>0</v>
      </c>
      <c r="O1326" s="64" t="str">
        <f t="shared" si="4"/>
        <v/>
      </c>
      <c r="P1326" s="64">
        <f t="shared" si="5"/>
        <v>0</v>
      </c>
      <c r="Q1326" s="64">
        <f t="shared" si="6"/>
        <v>0</v>
      </c>
      <c r="R1326" s="68">
        <f t="shared" si="7"/>
        <v>0</v>
      </c>
      <c r="S1326" s="68">
        <f t="shared" si="8"/>
        <v>0</v>
      </c>
      <c r="T1326" s="71" t="str">
        <f t="shared" si="9"/>
        <v/>
      </c>
      <c r="U1326" s="79" t="str">
        <f t="array" ref="U1326">IF($B1326="","",IF(INDEX('Your Portfolio Holdings'!$BW$7:$BW$156,match($D1326,'Your Portfolio Holdings'!$B$7:$B$156,0),0)&gt;0,PRODUCT(IF(($D$5:$D$2004=$D1326)*($C$5:$C$2004="Split")*($B$5:$B$2004&lt;=Dashboard!$C$2)*($B$5:$B$2004&gt;$B1326),$J$5:$J$2004,1)),1))</f>
        <v/>
      </c>
      <c r="V1326" s="79">
        <f t="shared" si="10"/>
        <v>0</v>
      </c>
      <c r="W1326" s="79" t="str">
        <f t="array" ref="W1326">IF($B1326="","",IF(INDEX('Your Portfolio Holdings'!$BW$7:$BW$156,match($D1326,'Your Portfolio Holdings'!$B$7:$B$156,0),0)&gt;0,PRODUCT(IF(($D$5:$D$2004=$D1326)*($C$5:$C$2004="Split")*($B$5:$B$2004&lt;=Dashboard!$C$54)*($B$5:$B$2004&gt;$B1326),$J$5:$J$2004,1)),1))</f>
        <v/>
      </c>
      <c r="X1326" s="79">
        <f t="shared" si="11"/>
        <v>0</v>
      </c>
      <c r="Y1326" s="79" t="str">
        <f t="array" ref="Y1326">IF($B1326="","",IF(INDEX('Your Portfolio Holdings'!$BW$7:$BW$156,match($D1326,'Your Portfolio Holdings'!$B$7:$B$156,0),0)&gt;0,PRODUCT(IF(($D$5:$D$2004=$D1326)*($C$5:$C$2004="Split")*($B$5:$B$2004&lt;=Dashboard!$C$55)*($B$5:$B$2004&gt;$B1326),$J$5:$J$2004,1)),1))</f>
        <v/>
      </c>
      <c r="Z1326" s="79">
        <f t="shared" si="12"/>
        <v>0</v>
      </c>
      <c r="AA1326" s="79" t="str">
        <f>IF($B1325="","",IF(AND($B1326&gt;Dashboard!$C$54,$B1326&lt;=Dashboard!$C$55,OR($C1326="Buy",$C1326="Sell",$C1326="Dividend",$C1326="Return of capital")),MAX(AA$5:AA1325)+1,0))</f>
        <v/>
      </c>
      <c r="AB1326" s="79" t="str">
        <f>if($B1326="","",if($L1326=Dashboard!$C$3,"n/a","Currency:"&amp;$L1326&amp;Dashboard!$C$3))</f>
        <v/>
      </c>
      <c r="AC1326" s="88" t="str">
        <f t="shared" si="13"/>
        <v/>
      </c>
      <c r="AD1326" s="89">
        <f t="shared" si="14"/>
        <v>0</v>
      </c>
      <c r="AE1326" s="90">
        <f t="shared" si="15"/>
        <v>0</v>
      </c>
    </row>
    <row r="1327">
      <c r="A1327" s="1"/>
      <c r="B1327" s="456"/>
      <c r="C1327" s="457"/>
      <c r="D1327" s="457"/>
      <c r="E1327" s="457"/>
      <c r="F1327" s="458"/>
      <c r="G1327" s="44">
        <f t="shared" si="1"/>
        <v>0</v>
      </c>
      <c r="H1327" s="459"/>
      <c r="I1327" s="460"/>
      <c r="J1327" s="95"/>
      <c r="K1327" s="1"/>
      <c r="L1327" s="50" t="str">
        <f t="array" ref="L1327">if($B1327="","",index(Setup!$C$52:$C$201,match($D1327,Setup!$B$52:$B$201,0),0))</f>
        <v/>
      </c>
      <c r="M1327" s="52" t="str">
        <f t="shared" si="2"/>
        <v/>
      </c>
      <c r="N1327" s="58">
        <f t="shared" si="3"/>
        <v>0</v>
      </c>
      <c r="O1327" s="64" t="str">
        <f t="shared" si="4"/>
        <v/>
      </c>
      <c r="P1327" s="64">
        <f t="shared" si="5"/>
        <v>0</v>
      </c>
      <c r="Q1327" s="64">
        <f t="shared" si="6"/>
        <v>0</v>
      </c>
      <c r="R1327" s="68">
        <f t="shared" si="7"/>
        <v>0</v>
      </c>
      <c r="S1327" s="68">
        <f t="shared" si="8"/>
        <v>0</v>
      </c>
      <c r="T1327" s="71" t="str">
        <f t="shared" si="9"/>
        <v/>
      </c>
      <c r="U1327" s="79" t="str">
        <f t="array" ref="U1327">IF($B1327="","",IF(INDEX('Your Portfolio Holdings'!$BW$7:$BW$156,match($D1327,'Your Portfolio Holdings'!$B$7:$B$156,0),0)&gt;0,PRODUCT(IF(($D$5:$D$2004=$D1327)*($C$5:$C$2004="Split")*($B$5:$B$2004&lt;=Dashboard!$C$2)*($B$5:$B$2004&gt;$B1327),$J$5:$J$2004,1)),1))</f>
        <v/>
      </c>
      <c r="V1327" s="79">
        <f t="shared" si="10"/>
        <v>0</v>
      </c>
      <c r="W1327" s="79" t="str">
        <f t="array" ref="W1327">IF($B1327="","",IF(INDEX('Your Portfolio Holdings'!$BW$7:$BW$156,match($D1327,'Your Portfolio Holdings'!$B$7:$B$156,0),0)&gt;0,PRODUCT(IF(($D$5:$D$2004=$D1327)*($C$5:$C$2004="Split")*($B$5:$B$2004&lt;=Dashboard!$C$54)*($B$5:$B$2004&gt;$B1327),$J$5:$J$2004,1)),1))</f>
        <v/>
      </c>
      <c r="X1327" s="79">
        <f t="shared" si="11"/>
        <v>0</v>
      </c>
      <c r="Y1327" s="79" t="str">
        <f t="array" ref="Y1327">IF($B1327="","",IF(INDEX('Your Portfolio Holdings'!$BW$7:$BW$156,match($D1327,'Your Portfolio Holdings'!$B$7:$B$156,0),0)&gt;0,PRODUCT(IF(($D$5:$D$2004=$D1327)*($C$5:$C$2004="Split")*($B$5:$B$2004&lt;=Dashboard!$C$55)*($B$5:$B$2004&gt;$B1327),$J$5:$J$2004,1)),1))</f>
        <v/>
      </c>
      <c r="Z1327" s="79">
        <f t="shared" si="12"/>
        <v>0</v>
      </c>
      <c r="AA1327" s="79" t="str">
        <f>IF($B1326="","",IF(AND($B1327&gt;Dashboard!$C$54,$B1327&lt;=Dashboard!$C$55,OR($C1327="Buy",$C1327="Sell",$C1327="Dividend",$C1327="Return of capital")),MAX(AA$5:AA1326)+1,0))</f>
        <v/>
      </c>
      <c r="AB1327" s="79" t="str">
        <f>if($B1327="","",if($L1327=Dashboard!$C$3,"n/a","Currency:"&amp;$L1327&amp;Dashboard!$C$3))</f>
        <v/>
      </c>
      <c r="AC1327" s="88" t="str">
        <f t="shared" si="13"/>
        <v/>
      </c>
      <c r="AD1327" s="89">
        <f t="shared" si="14"/>
        <v>0</v>
      </c>
      <c r="AE1327" s="90">
        <f t="shared" si="15"/>
        <v>0</v>
      </c>
    </row>
    <row r="1328">
      <c r="A1328" s="1"/>
      <c r="B1328" s="456"/>
      <c r="C1328" s="457"/>
      <c r="D1328" s="457"/>
      <c r="E1328" s="457"/>
      <c r="F1328" s="458"/>
      <c r="G1328" s="44">
        <f t="shared" si="1"/>
        <v>0</v>
      </c>
      <c r="H1328" s="459"/>
      <c r="I1328" s="460"/>
      <c r="J1328" s="95"/>
      <c r="K1328" s="1"/>
      <c r="L1328" s="50" t="str">
        <f t="array" ref="L1328">if($B1328="","",index(Setup!$C$52:$C$201,match($D1328,Setup!$B$52:$B$201,0),0))</f>
        <v/>
      </c>
      <c r="M1328" s="52" t="str">
        <f t="shared" si="2"/>
        <v/>
      </c>
      <c r="N1328" s="58">
        <f t="shared" si="3"/>
        <v>0</v>
      </c>
      <c r="O1328" s="64" t="str">
        <f t="shared" si="4"/>
        <v/>
      </c>
      <c r="P1328" s="64">
        <f t="shared" si="5"/>
        <v>0</v>
      </c>
      <c r="Q1328" s="64">
        <f t="shared" si="6"/>
        <v>0</v>
      </c>
      <c r="R1328" s="68">
        <f t="shared" si="7"/>
        <v>0</v>
      </c>
      <c r="S1328" s="68">
        <f t="shared" si="8"/>
        <v>0</v>
      </c>
      <c r="T1328" s="71" t="str">
        <f t="shared" si="9"/>
        <v/>
      </c>
      <c r="U1328" s="79" t="str">
        <f t="array" ref="U1328">IF($B1328="","",IF(INDEX('Your Portfolio Holdings'!$BW$7:$BW$156,match($D1328,'Your Portfolio Holdings'!$B$7:$B$156,0),0)&gt;0,PRODUCT(IF(($D$5:$D$2004=$D1328)*($C$5:$C$2004="Split")*($B$5:$B$2004&lt;=Dashboard!$C$2)*($B$5:$B$2004&gt;$B1328),$J$5:$J$2004,1)),1))</f>
        <v/>
      </c>
      <c r="V1328" s="79">
        <f t="shared" si="10"/>
        <v>0</v>
      </c>
      <c r="W1328" s="79" t="str">
        <f t="array" ref="W1328">IF($B1328="","",IF(INDEX('Your Portfolio Holdings'!$BW$7:$BW$156,match($D1328,'Your Portfolio Holdings'!$B$7:$B$156,0),0)&gt;0,PRODUCT(IF(($D$5:$D$2004=$D1328)*($C$5:$C$2004="Split")*($B$5:$B$2004&lt;=Dashboard!$C$54)*($B$5:$B$2004&gt;$B1328),$J$5:$J$2004,1)),1))</f>
        <v/>
      </c>
      <c r="X1328" s="79">
        <f t="shared" si="11"/>
        <v>0</v>
      </c>
      <c r="Y1328" s="79" t="str">
        <f t="array" ref="Y1328">IF($B1328="","",IF(INDEX('Your Portfolio Holdings'!$BW$7:$BW$156,match($D1328,'Your Portfolio Holdings'!$B$7:$B$156,0),0)&gt;0,PRODUCT(IF(($D$5:$D$2004=$D1328)*($C$5:$C$2004="Split")*($B$5:$B$2004&lt;=Dashboard!$C$55)*($B$5:$B$2004&gt;$B1328),$J$5:$J$2004,1)),1))</f>
        <v/>
      </c>
      <c r="Z1328" s="79">
        <f t="shared" si="12"/>
        <v>0</v>
      </c>
      <c r="AA1328" s="79" t="str">
        <f>IF($B1327="","",IF(AND($B1328&gt;Dashboard!$C$54,$B1328&lt;=Dashboard!$C$55,OR($C1328="Buy",$C1328="Sell",$C1328="Dividend",$C1328="Return of capital")),MAX(AA$5:AA1327)+1,0))</f>
        <v/>
      </c>
      <c r="AB1328" s="79" t="str">
        <f>if($B1328="","",if($L1328=Dashboard!$C$3,"n/a","Currency:"&amp;$L1328&amp;Dashboard!$C$3))</f>
        <v/>
      </c>
      <c r="AC1328" s="88" t="str">
        <f t="shared" si="13"/>
        <v/>
      </c>
      <c r="AD1328" s="89">
        <f t="shared" si="14"/>
        <v>0</v>
      </c>
      <c r="AE1328" s="90">
        <f t="shared" si="15"/>
        <v>0</v>
      </c>
    </row>
    <row r="1329">
      <c r="A1329" s="1"/>
      <c r="B1329" s="456"/>
      <c r="C1329" s="457"/>
      <c r="D1329" s="457"/>
      <c r="E1329" s="457"/>
      <c r="F1329" s="458"/>
      <c r="G1329" s="44">
        <f t="shared" si="1"/>
        <v>0</v>
      </c>
      <c r="H1329" s="459"/>
      <c r="I1329" s="460"/>
      <c r="J1329" s="95"/>
      <c r="K1329" s="1"/>
      <c r="L1329" s="50" t="str">
        <f t="array" ref="L1329">if($B1329="","",index(Setup!$C$52:$C$201,match($D1329,Setup!$B$52:$B$201,0),0))</f>
        <v/>
      </c>
      <c r="M1329" s="52" t="str">
        <f t="shared" si="2"/>
        <v/>
      </c>
      <c r="N1329" s="58">
        <f t="shared" si="3"/>
        <v>0</v>
      </c>
      <c r="O1329" s="64" t="str">
        <f t="shared" si="4"/>
        <v/>
      </c>
      <c r="P1329" s="64">
        <f t="shared" si="5"/>
        <v>0</v>
      </c>
      <c r="Q1329" s="64">
        <f t="shared" si="6"/>
        <v>0</v>
      </c>
      <c r="R1329" s="68">
        <f t="shared" si="7"/>
        <v>0</v>
      </c>
      <c r="S1329" s="68">
        <f t="shared" si="8"/>
        <v>0</v>
      </c>
      <c r="T1329" s="71" t="str">
        <f t="shared" si="9"/>
        <v/>
      </c>
      <c r="U1329" s="79" t="str">
        <f t="array" ref="U1329">IF($B1329="","",IF(INDEX('Your Portfolio Holdings'!$BW$7:$BW$156,match($D1329,'Your Portfolio Holdings'!$B$7:$B$156,0),0)&gt;0,PRODUCT(IF(($D$5:$D$2004=$D1329)*($C$5:$C$2004="Split")*($B$5:$B$2004&lt;=Dashboard!$C$2)*($B$5:$B$2004&gt;$B1329),$J$5:$J$2004,1)),1))</f>
        <v/>
      </c>
      <c r="V1329" s="79">
        <f t="shared" si="10"/>
        <v>0</v>
      </c>
      <c r="W1329" s="79" t="str">
        <f t="array" ref="W1329">IF($B1329="","",IF(INDEX('Your Portfolio Holdings'!$BW$7:$BW$156,match($D1329,'Your Portfolio Holdings'!$B$7:$B$156,0),0)&gt;0,PRODUCT(IF(($D$5:$D$2004=$D1329)*($C$5:$C$2004="Split")*($B$5:$B$2004&lt;=Dashboard!$C$54)*($B$5:$B$2004&gt;$B1329),$J$5:$J$2004,1)),1))</f>
        <v/>
      </c>
      <c r="X1329" s="79">
        <f t="shared" si="11"/>
        <v>0</v>
      </c>
      <c r="Y1329" s="79" t="str">
        <f t="array" ref="Y1329">IF($B1329="","",IF(INDEX('Your Portfolio Holdings'!$BW$7:$BW$156,match($D1329,'Your Portfolio Holdings'!$B$7:$B$156,0),0)&gt;0,PRODUCT(IF(($D$5:$D$2004=$D1329)*($C$5:$C$2004="Split")*($B$5:$B$2004&lt;=Dashboard!$C$55)*($B$5:$B$2004&gt;$B1329),$J$5:$J$2004,1)),1))</f>
        <v/>
      </c>
      <c r="Z1329" s="79">
        <f t="shared" si="12"/>
        <v>0</v>
      </c>
      <c r="AA1329" s="79" t="str">
        <f>IF($B1328="","",IF(AND($B1329&gt;Dashboard!$C$54,$B1329&lt;=Dashboard!$C$55,OR($C1329="Buy",$C1329="Sell",$C1329="Dividend",$C1329="Return of capital")),MAX(AA$5:AA1328)+1,0))</f>
        <v/>
      </c>
      <c r="AB1329" s="79" t="str">
        <f>if($B1329="","",if($L1329=Dashboard!$C$3,"n/a","Currency:"&amp;$L1329&amp;Dashboard!$C$3))</f>
        <v/>
      </c>
      <c r="AC1329" s="88" t="str">
        <f t="shared" si="13"/>
        <v/>
      </c>
      <c r="AD1329" s="89">
        <f t="shared" si="14"/>
        <v>0</v>
      </c>
      <c r="AE1329" s="90">
        <f t="shared" si="15"/>
        <v>0</v>
      </c>
    </row>
    <row r="1330">
      <c r="A1330" s="1"/>
      <c r="B1330" s="456"/>
      <c r="C1330" s="457"/>
      <c r="D1330" s="457"/>
      <c r="E1330" s="457"/>
      <c r="F1330" s="458"/>
      <c r="G1330" s="44">
        <f t="shared" si="1"/>
        <v>0</v>
      </c>
      <c r="H1330" s="459"/>
      <c r="I1330" s="460"/>
      <c r="J1330" s="95"/>
      <c r="K1330" s="1"/>
      <c r="L1330" s="50" t="str">
        <f t="array" ref="L1330">if($B1330="","",index(Setup!$C$52:$C$201,match($D1330,Setup!$B$52:$B$201,0),0))</f>
        <v/>
      </c>
      <c r="M1330" s="52" t="str">
        <f t="shared" si="2"/>
        <v/>
      </c>
      <c r="N1330" s="58">
        <f t="shared" si="3"/>
        <v>0</v>
      </c>
      <c r="O1330" s="64" t="str">
        <f t="shared" si="4"/>
        <v/>
      </c>
      <c r="P1330" s="64">
        <f t="shared" si="5"/>
        <v>0</v>
      </c>
      <c r="Q1330" s="64">
        <f t="shared" si="6"/>
        <v>0</v>
      </c>
      <c r="R1330" s="68">
        <f t="shared" si="7"/>
        <v>0</v>
      </c>
      <c r="S1330" s="68">
        <f t="shared" si="8"/>
        <v>0</v>
      </c>
      <c r="T1330" s="71" t="str">
        <f t="shared" si="9"/>
        <v/>
      </c>
      <c r="U1330" s="79" t="str">
        <f t="array" ref="U1330">IF($B1330="","",IF(INDEX('Your Portfolio Holdings'!$BW$7:$BW$156,match($D1330,'Your Portfolio Holdings'!$B$7:$B$156,0),0)&gt;0,PRODUCT(IF(($D$5:$D$2004=$D1330)*($C$5:$C$2004="Split")*($B$5:$B$2004&lt;=Dashboard!$C$2)*($B$5:$B$2004&gt;$B1330),$J$5:$J$2004,1)),1))</f>
        <v/>
      </c>
      <c r="V1330" s="79">
        <f t="shared" si="10"/>
        <v>0</v>
      </c>
      <c r="W1330" s="79" t="str">
        <f t="array" ref="W1330">IF($B1330="","",IF(INDEX('Your Portfolio Holdings'!$BW$7:$BW$156,match($D1330,'Your Portfolio Holdings'!$B$7:$B$156,0),0)&gt;0,PRODUCT(IF(($D$5:$D$2004=$D1330)*($C$5:$C$2004="Split")*($B$5:$B$2004&lt;=Dashboard!$C$54)*($B$5:$B$2004&gt;$B1330),$J$5:$J$2004,1)),1))</f>
        <v/>
      </c>
      <c r="X1330" s="79">
        <f t="shared" si="11"/>
        <v>0</v>
      </c>
      <c r="Y1330" s="79" t="str">
        <f t="array" ref="Y1330">IF($B1330="","",IF(INDEX('Your Portfolio Holdings'!$BW$7:$BW$156,match($D1330,'Your Portfolio Holdings'!$B$7:$B$156,0),0)&gt;0,PRODUCT(IF(($D$5:$D$2004=$D1330)*($C$5:$C$2004="Split")*($B$5:$B$2004&lt;=Dashboard!$C$55)*($B$5:$B$2004&gt;$B1330),$J$5:$J$2004,1)),1))</f>
        <v/>
      </c>
      <c r="Z1330" s="79">
        <f t="shared" si="12"/>
        <v>0</v>
      </c>
      <c r="AA1330" s="79" t="str">
        <f>IF($B1329="","",IF(AND($B1330&gt;Dashboard!$C$54,$B1330&lt;=Dashboard!$C$55,OR($C1330="Buy",$C1330="Sell",$C1330="Dividend",$C1330="Return of capital")),MAX(AA$5:AA1329)+1,0))</f>
        <v/>
      </c>
      <c r="AB1330" s="79" t="str">
        <f>if($B1330="","",if($L1330=Dashboard!$C$3,"n/a","Currency:"&amp;$L1330&amp;Dashboard!$C$3))</f>
        <v/>
      </c>
      <c r="AC1330" s="88" t="str">
        <f t="shared" si="13"/>
        <v/>
      </c>
      <c r="AD1330" s="89">
        <f t="shared" si="14"/>
        <v>0</v>
      </c>
      <c r="AE1330" s="90">
        <f t="shared" si="15"/>
        <v>0</v>
      </c>
    </row>
    <row r="1331">
      <c r="A1331" s="1"/>
      <c r="B1331" s="456"/>
      <c r="C1331" s="457"/>
      <c r="D1331" s="457"/>
      <c r="E1331" s="457"/>
      <c r="F1331" s="458"/>
      <c r="G1331" s="44">
        <f t="shared" si="1"/>
        <v>0</v>
      </c>
      <c r="H1331" s="459"/>
      <c r="I1331" s="460"/>
      <c r="J1331" s="95"/>
      <c r="K1331" s="1"/>
      <c r="L1331" s="50" t="str">
        <f t="array" ref="L1331">if($B1331="","",index(Setup!$C$52:$C$201,match($D1331,Setup!$B$52:$B$201,0),0))</f>
        <v/>
      </c>
      <c r="M1331" s="52" t="str">
        <f t="shared" si="2"/>
        <v/>
      </c>
      <c r="N1331" s="58">
        <f t="shared" si="3"/>
        <v>0</v>
      </c>
      <c r="O1331" s="64" t="str">
        <f t="shared" si="4"/>
        <v/>
      </c>
      <c r="P1331" s="64">
        <f t="shared" si="5"/>
        <v>0</v>
      </c>
      <c r="Q1331" s="64">
        <f t="shared" si="6"/>
        <v>0</v>
      </c>
      <c r="R1331" s="68">
        <f t="shared" si="7"/>
        <v>0</v>
      </c>
      <c r="S1331" s="68">
        <f t="shared" si="8"/>
        <v>0</v>
      </c>
      <c r="T1331" s="71" t="str">
        <f t="shared" si="9"/>
        <v/>
      </c>
      <c r="U1331" s="79" t="str">
        <f t="array" ref="U1331">IF($B1331="","",IF(INDEX('Your Portfolio Holdings'!$BW$7:$BW$156,match($D1331,'Your Portfolio Holdings'!$B$7:$B$156,0),0)&gt;0,PRODUCT(IF(($D$5:$D$2004=$D1331)*($C$5:$C$2004="Split")*($B$5:$B$2004&lt;=Dashboard!$C$2)*($B$5:$B$2004&gt;$B1331),$J$5:$J$2004,1)),1))</f>
        <v/>
      </c>
      <c r="V1331" s="79">
        <f t="shared" si="10"/>
        <v>0</v>
      </c>
      <c r="W1331" s="79" t="str">
        <f t="array" ref="W1331">IF($B1331="","",IF(INDEX('Your Portfolio Holdings'!$BW$7:$BW$156,match($D1331,'Your Portfolio Holdings'!$B$7:$B$156,0),0)&gt;0,PRODUCT(IF(($D$5:$D$2004=$D1331)*($C$5:$C$2004="Split")*($B$5:$B$2004&lt;=Dashboard!$C$54)*($B$5:$B$2004&gt;$B1331),$J$5:$J$2004,1)),1))</f>
        <v/>
      </c>
      <c r="X1331" s="79">
        <f t="shared" si="11"/>
        <v>0</v>
      </c>
      <c r="Y1331" s="79" t="str">
        <f t="array" ref="Y1331">IF($B1331="","",IF(INDEX('Your Portfolio Holdings'!$BW$7:$BW$156,match($D1331,'Your Portfolio Holdings'!$B$7:$B$156,0),0)&gt;0,PRODUCT(IF(($D$5:$D$2004=$D1331)*($C$5:$C$2004="Split")*($B$5:$B$2004&lt;=Dashboard!$C$55)*($B$5:$B$2004&gt;$B1331),$J$5:$J$2004,1)),1))</f>
        <v/>
      </c>
      <c r="Z1331" s="79">
        <f t="shared" si="12"/>
        <v>0</v>
      </c>
      <c r="AA1331" s="79" t="str">
        <f>IF($B1330="","",IF(AND($B1331&gt;Dashboard!$C$54,$B1331&lt;=Dashboard!$C$55,OR($C1331="Buy",$C1331="Sell",$C1331="Dividend",$C1331="Return of capital")),MAX(AA$5:AA1330)+1,0))</f>
        <v/>
      </c>
      <c r="AB1331" s="79" t="str">
        <f>if($B1331="","",if($L1331=Dashboard!$C$3,"n/a","Currency:"&amp;$L1331&amp;Dashboard!$C$3))</f>
        <v/>
      </c>
      <c r="AC1331" s="88" t="str">
        <f t="shared" si="13"/>
        <v/>
      </c>
      <c r="AD1331" s="89">
        <f t="shared" si="14"/>
        <v>0</v>
      </c>
      <c r="AE1331" s="90">
        <f t="shared" si="15"/>
        <v>0</v>
      </c>
    </row>
    <row r="1332">
      <c r="A1332" s="1"/>
      <c r="B1332" s="456"/>
      <c r="C1332" s="457"/>
      <c r="D1332" s="457"/>
      <c r="E1332" s="457"/>
      <c r="F1332" s="458"/>
      <c r="G1332" s="44">
        <f t="shared" si="1"/>
        <v>0</v>
      </c>
      <c r="H1332" s="459"/>
      <c r="I1332" s="460"/>
      <c r="J1332" s="95"/>
      <c r="K1332" s="1"/>
      <c r="L1332" s="50" t="str">
        <f t="array" ref="L1332">if($B1332="","",index(Setup!$C$52:$C$201,match($D1332,Setup!$B$52:$B$201,0),0))</f>
        <v/>
      </c>
      <c r="M1332" s="52" t="str">
        <f t="shared" si="2"/>
        <v/>
      </c>
      <c r="N1332" s="58">
        <f t="shared" si="3"/>
        <v>0</v>
      </c>
      <c r="O1332" s="64" t="str">
        <f t="shared" si="4"/>
        <v/>
      </c>
      <c r="P1332" s="64">
        <f t="shared" si="5"/>
        <v>0</v>
      </c>
      <c r="Q1332" s="64">
        <f t="shared" si="6"/>
        <v>0</v>
      </c>
      <c r="R1332" s="68">
        <f t="shared" si="7"/>
        <v>0</v>
      </c>
      <c r="S1332" s="68">
        <f t="shared" si="8"/>
        <v>0</v>
      </c>
      <c r="T1332" s="71" t="str">
        <f t="shared" si="9"/>
        <v/>
      </c>
      <c r="U1332" s="79" t="str">
        <f t="array" ref="U1332">IF($B1332="","",IF(INDEX('Your Portfolio Holdings'!$BW$7:$BW$156,match($D1332,'Your Portfolio Holdings'!$B$7:$B$156,0),0)&gt;0,PRODUCT(IF(($D$5:$D$2004=$D1332)*($C$5:$C$2004="Split")*($B$5:$B$2004&lt;=Dashboard!$C$2)*($B$5:$B$2004&gt;$B1332),$J$5:$J$2004,1)),1))</f>
        <v/>
      </c>
      <c r="V1332" s="79">
        <f t="shared" si="10"/>
        <v>0</v>
      </c>
      <c r="W1332" s="79" t="str">
        <f t="array" ref="W1332">IF($B1332="","",IF(INDEX('Your Portfolio Holdings'!$BW$7:$BW$156,match($D1332,'Your Portfolio Holdings'!$B$7:$B$156,0),0)&gt;0,PRODUCT(IF(($D$5:$D$2004=$D1332)*($C$5:$C$2004="Split")*($B$5:$B$2004&lt;=Dashboard!$C$54)*($B$5:$B$2004&gt;$B1332),$J$5:$J$2004,1)),1))</f>
        <v/>
      </c>
      <c r="X1332" s="79">
        <f t="shared" si="11"/>
        <v>0</v>
      </c>
      <c r="Y1332" s="79" t="str">
        <f t="array" ref="Y1332">IF($B1332="","",IF(INDEX('Your Portfolio Holdings'!$BW$7:$BW$156,match($D1332,'Your Portfolio Holdings'!$B$7:$B$156,0),0)&gt;0,PRODUCT(IF(($D$5:$D$2004=$D1332)*($C$5:$C$2004="Split")*($B$5:$B$2004&lt;=Dashboard!$C$55)*($B$5:$B$2004&gt;$B1332),$J$5:$J$2004,1)),1))</f>
        <v/>
      </c>
      <c r="Z1332" s="79">
        <f t="shared" si="12"/>
        <v>0</v>
      </c>
      <c r="AA1332" s="79" t="str">
        <f>IF($B1331="","",IF(AND($B1332&gt;Dashboard!$C$54,$B1332&lt;=Dashboard!$C$55,OR($C1332="Buy",$C1332="Sell",$C1332="Dividend",$C1332="Return of capital")),MAX(AA$5:AA1331)+1,0))</f>
        <v/>
      </c>
      <c r="AB1332" s="79" t="str">
        <f>if($B1332="","",if($L1332=Dashboard!$C$3,"n/a","Currency:"&amp;$L1332&amp;Dashboard!$C$3))</f>
        <v/>
      </c>
      <c r="AC1332" s="88" t="str">
        <f t="shared" si="13"/>
        <v/>
      </c>
      <c r="AD1332" s="89">
        <f t="shared" si="14"/>
        <v>0</v>
      </c>
      <c r="AE1332" s="90">
        <f t="shared" si="15"/>
        <v>0</v>
      </c>
    </row>
    <row r="1333">
      <c r="A1333" s="1"/>
      <c r="B1333" s="456"/>
      <c r="C1333" s="457"/>
      <c r="D1333" s="457"/>
      <c r="E1333" s="457"/>
      <c r="F1333" s="458"/>
      <c r="G1333" s="44">
        <f t="shared" si="1"/>
        <v>0</v>
      </c>
      <c r="H1333" s="459"/>
      <c r="I1333" s="460"/>
      <c r="J1333" s="95"/>
      <c r="K1333" s="1"/>
      <c r="L1333" s="50" t="str">
        <f t="array" ref="L1333">if($B1333="","",index(Setup!$C$52:$C$201,match($D1333,Setup!$B$52:$B$201,0),0))</f>
        <v/>
      </c>
      <c r="M1333" s="52" t="str">
        <f t="shared" si="2"/>
        <v/>
      </c>
      <c r="N1333" s="58">
        <f t="shared" si="3"/>
        <v>0</v>
      </c>
      <c r="O1333" s="64" t="str">
        <f t="shared" si="4"/>
        <v/>
      </c>
      <c r="P1333" s="64">
        <f t="shared" si="5"/>
        <v>0</v>
      </c>
      <c r="Q1333" s="64">
        <f t="shared" si="6"/>
        <v>0</v>
      </c>
      <c r="R1333" s="68">
        <f t="shared" si="7"/>
        <v>0</v>
      </c>
      <c r="S1333" s="68">
        <f t="shared" si="8"/>
        <v>0</v>
      </c>
      <c r="T1333" s="71" t="str">
        <f t="shared" si="9"/>
        <v/>
      </c>
      <c r="U1333" s="79" t="str">
        <f t="array" ref="U1333">IF($B1333="","",IF(INDEX('Your Portfolio Holdings'!$BW$7:$BW$156,match($D1333,'Your Portfolio Holdings'!$B$7:$B$156,0),0)&gt;0,PRODUCT(IF(($D$5:$D$2004=$D1333)*($C$5:$C$2004="Split")*($B$5:$B$2004&lt;=Dashboard!$C$2)*($B$5:$B$2004&gt;$B1333),$J$5:$J$2004,1)),1))</f>
        <v/>
      </c>
      <c r="V1333" s="79">
        <f t="shared" si="10"/>
        <v>0</v>
      </c>
      <c r="W1333" s="79" t="str">
        <f t="array" ref="W1333">IF($B1333="","",IF(INDEX('Your Portfolio Holdings'!$BW$7:$BW$156,match($D1333,'Your Portfolio Holdings'!$B$7:$B$156,0),0)&gt;0,PRODUCT(IF(($D$5:$D$2004=$D1333)*($C$5:$C$2004="Split")*($B$5:$B$2004&lt;=Dashboard!$C$54)*($B$5:$B$2004&gt;$B1333),$J$5:$J$2004,1)),1))</f>
        <v/>
      </c>
      <c r="X1333" s="79">
        <f t="shared" si="11"/>
        <v>0</v>
      </c>
      <c r="Y1333" s="79" t="str">
        <f t="array" ref="Y1333">IF($B1333="","",IF(INDEX('Your Portfolio Holdings'!$BW$7:$BW$156,match($D1333,'Your Portfolio Holdings'!$B$7:$B$156,0),0)&gt;0,PRODUCT(IF(($D$5:$D$2004=$D1333)*($C$5:$C$2004="Split")*($B$5:$B$2004&lt;=Dashboard!$C$55)*($B$5:$B$2004&gt;$B1333),$J$5:$J$2004,1)),1))</f>
        <v/>
      </c>
      <c r="Z1333" s="79">
        <f t="shared" si="12"/>
        <v>0</v>
      </c>
      <c r="AA1333" s="79" t="str">
        <f>IF($B1332="","",IF(AND($B1333&gt;Dashboard!$C$54,$B1333&lt;=Dashboard!$C$55,OR($C1333="Buy",$C1333="Sell",$C1333="Dividend",$C1333="Return of capital")),MAX(AA$5:AA1332)+1,0))</f>
        <v/>
      </c>
      <c r="AB1333" s="79" t="str">
        <f>if($B1333="","",if($L1333=Dashboard!$C$3,"n/a","Currency:"&amp;$L1333&amp;Dashboard!$C$3))</f>
        <v/>
      </c>
      <c r="AC1333" s="88" t="str">
        <f t="shared" si="13"/>
        <v/>
      </c>
      <c r="AD1333" s="89">
        <f t="shared" si="14"/>
        <v>0</v>
      </c>
      <c r="AE1333" s="90">
        <f t="shared" si="15"/>
        <v>0</v>
      </c>
    </row>
    <row r="1334">
      <c r="A1334" s="1"/>
      <c r="B1334" s="456"/>
      <c r="C1334" s="457"/>
      <c r="D1334" s="457"/>
      <c r="E1334" s="457"/>
      <c r="F1334" s="458"/>
      <c r="G1334" s="44">
        <f t="shared" si="1"/>
        <v>0</v>
      </c>
      <c r="H1334" s="459"/>
      <c r="I1334" s="460"/>
      <c r="J1334" s="95"/>
      <c r="K1334" s="1"/>
      <c r="L1334" s="50" t="str">
        <f t="array" ref="L1334">if($B1334="","",index(Setup!$C$52:$C$201,match($D1334,Setup!$B$52:$B$201,0),0))</f>
        <v/>
      </c>
      <c r="M1334" s="52" t="str">
        <f t="shared" si="2"/>
        <v/>
      </c>
      <c r="N1334" s="58">
        <f t="shared" si="3"/>
        <v>0</v>
      </c>
      <c r="O1334" s="64" t="str">
        <f t="shared" si="4"/>
        <v/>
      </c>
      <c r="P1334" s="64">
        <f t="shared" si="5"/>
        <v>0</v>
      </c>
      <c r="Q1334" s="64">
        <f t="shared" si="6"/>
        <v>0</v>
      </c>
      <c r="R1334" s="68">
        <f t="shared" si="7"/>
        <v>0</v>
      </c>
      <c r="S1334" s="68">
        <f t="shared" si="8"/>
        <v>0</v>
      </c>
      <c r="T1334" s="71" t="str">
        <f t="shared" si="9"/>
        <v/>
      </c>
      <c r="U1334" s="79" t="str">
        <f t="array" ref="U1334">IF($B1334="","",IF(INDEX('Your Portfolio Holdings'!$BW$7:$BW$156,match($D1334,'Your Portfolio Holdings'!$B$7:$B$156,0),0)&gt;0,PRODUCT(IF(($D$5:$D$2004=$D1334)*($C$5:$C$2004="Split")*($B$5:$B$2004&lt;=Dashboard!$C$2)*($B$5:$B$2004&gt;$B1334),$J$5:$J$2004,1)),1))</f>
        <v/>
      </c>
      <c r="V1334" s="79">
        <f t="shared" si="10"/>
        <v>0</v>
      </c>
      <c r="W1334" s="79" t="str">
        <f t="array" ref="W1334">IF($B1334="","",IF(INDEX('Your Portfolio Holdings'!$BW$7:$BW$156,match($D1334,'Your Portfolio Holdings'!$B$7:$B$156,0),0)&gt;0,PRODUCT(IF(($D$5:$D$2004=$D1334)*($C$5:$C$2004="Split")*($B$5:$B$2004&lt;=Dashboard!$C$54)*($B$5:$B$2004&gt;$B1334),$J$5:$J$2004,1)),1))</f>
        <v/>
      </c>
      <c r="X1334" s="79">
        <f t="shared" si="11"/>
        <v>0</v>
      </c>
      <c r="Y1334" s="79" t="str">
        <f t="array" ref="Y1334">IF($B1334="","",IF(INDEX('Your Portfolio Holdings'!$BW$7:$BW$156,match($D1334,'Your Portfolio Holdings'!$B$7:$B$156,0),0)&gt;0,PRODUCT(IF(($D$5:$D$2004=$D1334)*($C$5:$C$2004="Split")*($B$5:$B$2004&lt;=Dashboard!$C$55)*($B$5:$B$2004&gt;$B1334),$J$5:$J$2004,1)),1))</f>
        <v/>
      </c>
      <c r="Z1334" s="79">
        <f t="shared" si="12"/>
        <v>0</v>
      </c>
      <c r="AA1334" s="79" t="str">
        <f>IF($B1333="","",IF(AND($B1334&gt;Dashboard!$C$54,$B1334&lt;=Dashboard!$C$55,OR($C1334="Buy",$C1334="Sell",$C1334="Dividend",$C1334="Return of capital")),MAX(AA$5:AA1333)+1,0))</f>
        <v/>
      </c>
      <c r="AB1334" s="79" t="str">
        <f>if($B1334="","",if($L1334=Dashboard!$C$3,"n/a","Currency:"&amp;$L1334&amp;Dashboard!$C$3))</f>
        <v/>
      </c>
      <c r="AC1334" s="88" t="str">
        <f t="shared" si="13"/>
        <v/>
      </c>
      <c r="AD1334" s="89">
        <f t="shared" si="14"/>
        <v>0</v>
      </c>
      <c r="AE1334" s="90">
        <f t="shared" si="15"/>
        <v>0</v>
      </c>
    </row>
    <row r="1335">
      <c r="A1335" s="1"/>
      <c r="B1335" s="456"/>
      <c r="C1335" s="457"/>
      <c r="D1335" s="457"/>
      <c r="E1335" s="457"/>
      <c r="F1335" s="458"/>
      <c r="G1335" s="44">
        <f t="shared" si="1"/>
        <v>0</v>
      </c>
      <c r="H1335" s="459"/>
      <c r="I1335" s="460"/>
      <c r="J1335" s="95"/>
      <c r="K1335" s="1"/>
      <c r="L1335" s="50" t="str">
        <f t="array" ref="L1335">if($B1335="","",index(Setup!$C$52:$C$201,match($D1335,Setup!$B$52:$B$201,0),0))</f>
        <v/>
      </c>
      <c r="M1335" s="52" t="str">
        <f t="shared" si="2"/>
        <v/>
      </c>
      <c r="N1335" s="58">
        <f t="shared" si="3"/>
        <v>0</v>
      </c>
      <c r="O1335" s="64" t="str">
        <f t="shared" si="4"/>
        <v/>
      </c>
      <c r="P1335" s="64">
        <f t="shared" si="5"/>
        <v>0</v>
      </c>
      <c r="Q1335" s="64">
        <f t="shared" si="6"/>
        <v>0</v>
      </c>
      <c r="R1335" s="68">
        <f t="shared" si="7"/>
        <v>0</v>
      </c>
      <c r="S1335" s="68">
        <f t="shared" si="8"/>
        <v>0</v>
      </c>
      <c r="T1335" s="71" t="str">
        <f t="shared" si="9"/>
        <v/>
      </c>
      <c r="U1335" s="79" t="str">
        <f t="array" ref="U1335">IF($B1335="","",IF(INDEX('Your Portfolio Holdings'!$BW$7:$BW$156,match($D1335,'Your Portfolio Holdings'!$B$7:$B$156,0),0)&gt;0,PRODUCT(IF(($D$5:$D$2004=$D1335)*($C$5:$C$2004="Split")*($B$5:$B$2004&lt;=Dashboard!$C$2)*($B$5:$B$2004&gt;$B1335),$J$5:$J$2004,1)),1))</f>
        <v/>
      </c>
      <c r="V1335" s="79">
        <f t="shared" si="10"/>
        <v>0</v>
      </c>
      <c r="W1335" s="79" t="str">
        <f t="array" ref="W1335">IF($B1335="","",IF(INDEX('Your Portfolio Holdings'!$BW$7:$BW$156,match($D1335,'Your Portfolio Holdings'!$B$7:$B$156,0),0)&gt;0,PRODUCT(IF(($D$5:$D$2004=$D1335)*($C$5:$C$2004="Split")*($B$5:$B$2004&lt;=Dashboard!$C$54)*($B$5:$B$2004&gt;$B1335),$J$5:$J$2004,1)),1))</f>
        <v/>
      </c>
      <c r="X1335" s="79">
        <f t="shared" si="11"/>
        <v>0</v>
      </c>
      <c r="Y1335" s="79" t="str">
        <f t="array" ref="Y1335">IF($B1335="","",IF(INDEX('Your Portfolio Holdings'!$BW$7:$BW$156,match($D1335,'Your Portfolio Holdings'!$B$7:$B$156,0),0)&gt;0,PRODUCT(IF(($D$5:$D$2004=$D1335)*($C$5:$C$2004="Split")*($B$5:$B$2004&lt;=Dashboard!$C$55)*($B$5:$B$2004&gt;$B1335),$J$5:$J$2004,1)),1))</f>
        <v/>
      </c>
      <c r="Z1335" s="79">
        <f t="shared" si="12"/>
        <v>0</v>
      </c>
      <c r="AA1335" s="79" t="str">
        <f>IF($B1334="","",IF(AND($B1335&gt;Dashboard!$C$54,$B1335&lt;=Dashboard!$C$55,OR($C1335="Buy",$C1335="Sell",$C1335="Dividend",$C1335="Return of capital")),MAX(AA$5:AA1334)+1,0))</f>
        <v/>
      </c>
      <c r="AB1335" s="79" t="str">
        <f>if($B1335="","",if($L1335=Dashboard!$C$3,"n/a","Currency:"&amp;$L1335&amp;Dashboard!$C$3))</f>
        <v/>
      </c>
      <c r="AC1335" s="88" t="str">
        <f t="shared" si="13"/>
        <v/>
      </c>
      <c r="AD1335" s="89">
        <f t="shared" si="14"/>
        <v>0</v>
      </c>
      <c r="AE1335" s="90">
        <f t="shared" si="15"/>
        <v>0</v>
      </c>
    </row>
    <row r="1336">
      <c r="A1336" s="1"/>
      <c r="B1336" s="456"/>
      <c r="C1336" s="457"/>
      <c r="D1336" s="457"/>
      <c r="E1336" s="457"/>
      <c r="F1336" s="458"/>
      <c r="G1336" s="44">
        <f t="shared" si="1"/>
        <v>0</v>
      </c>
      <c r="H1336" s="459"/>
      <c r="I1336" s="460"/>
      <c r="J1336" s="95"/>
      <c r="K1336" s="1"/>
      <c r="L1336" s="50" t="str">
        <f t="array" ref="L1336">if($B1336="","",index(Setup!$C$52:$C$201,match($D1336,Setup!$B$52:$B$201,0),0))</f>
        <v/>
      </c>
      <c r="M1336" s="52" t="str">
        <f t="shared" si="2"/>
        <v/>
      </c>
      <c r="N1336" s="58">
        <f t="shared" si="3"/>
        <v>0</v>
      </c>
      <c r="O1336" s="64" t="str">
        <f t="shared" si="4"/>
        <v/>
      </c>
      <c r="P1336" s="64">
        <f t="shared" si="5"/>
        <v>0</v>
      </c>
      <c r="Q1336" s="64">
        <f t="shared" si="6"/>
        <v>0</v>
      </c>
      <c r="R1336" s="68">
        <f t="shared" si="7"/>
        <v>0</v>
      </c>
      <c r="S1336" s="68">
        <f t="shared" si="8"/>
        <v>0</v>
      </c>
      <c r="T1336" s="71" t="str">
        <f t="shared" si="9"/>
        <v/>
      </c>
      <c r="U1336" s="79" t="str">
        <f t="array" ref="U1336">IF($B1336="","",IF(INDEX('Your Portfolio Holdings'!$BW$7:$BW$156,match($D1336,'Your Portfolio Holdings'!$B$7:$B$156,0),0)&gt;0,PRODUCT(IF(($D$5:$D$2004=$D1336)*($C$5:$C$2004="Split")*($B$5:$B$2004&lt;=Dashboard!$C$2)*($B$5:$B$2004&gt;$B1336),$J$5:$J$2004,1)),1))</f>
        <v/>
      </c>
      <c r="V1336" s="79">
        <f t="shared" si="10"/>
        <v>0</v>
      </c>
      <c r="W1336" s="79" t="str">
        <f t="array" ref="W1336">IF($B1336="","",IF(INDEX('Your Portfolio Holdings'!$BW$7:$BW$156,match($D1336,'Your Portfolio Holdings'!$B$7:$B$156,0),0)&gt;0,PRODUCT(IF(($D$5:$D$2004=$D1336)*($C$5:$C$2004="Split")*($B$5:$B$2004&lt;=Dashboard!$C$54)*($B$5:$B$2004&gt;$B1336),$J$5:$J$2004,1)),1))</f>
        <v/>
      </c>
      <c r="X1336" s="79">
        <f t="shared" si="11"/>
        <v>0</v>
      </c>
      <c r="Y1336" s="79" t="str">
        <f t="array" ref="Y1336">IF($B1336="","",IF(INDEX('Your Portfolio Holdings'!$BW$7:$BW$156,match($D1336,'Your Portfolio Holdings'!$B$7:$B$156,0),0)&gt;0,PRODUCT(IF(($D$5:$D$2004=$D1336)*($C$5:$C$2004="Split")*($B$5:$B$2004&lt;=Dashboard!$C$55)*($B$5:$B$2004&gt;$B1336),$J$5:$J$2004,1)),1))</f>
        <v/>
      </c>
      <c r="Z1336" s="79">
        <f t="shared" si="12"/>
        <v>0</v>
      </c>
      <c r="AA1336" s="79" t="str">
        <f>IF($B1335="","",IF(AND($B1336&gt;Dashboard!$C$54,$B1336&lt;=Dashboard!$C$55,OR($C1336="Buy",$C1336="Sell",$C1336="Dividend",$C1336="Return of capital")),MAX(AA$5:AA1335)+1,0))</f>
        <v/>
      </c>
      <c r="AB1336" s="79" t="str">
        <f>if($B1336="","",if($L1336=Dashboard!$C$3,"n/a","Currency:"&amp;$L1336&amp;Dashboard!$C$3))</f>
        <v/>
      </c>
      <c r="AC1336" s="88" t="str">
        <f t="shared" si="13"/>
        <v/>
      </c>
      <c r="AD1336" s="89">
        <f t="shared" si="14"/>
        <v>0</v>
      </c>
      <c r="AE1336" s="90">
        <f t="shared" si="15"/>
        <v>0</v>
      </c>
    </row>
    <row r="1337">
      <c r="A1337" s="1"/>
      <c r="B1337" s="456"/>
      <c r="C1337" s="457"/>
      <c r="D1337" s="457"/>
      <c r="E1337" s="457"/>
      <c r="F1337" s="458"/>
      <c r="G1337" s="44">
        <f t="shared" si="1"/>
        <v>0</v>
      </c>
      <c r="H1337" s="459"/>
      <c r="I1337" s="460"/>
      <c r="J1337" s="95"/>
      <c r="K1337" s="1"/>
      <c r="L1337" s="50" t="str">
        <f t="array" ref="L1337">if($B1337="","",index(Setup!$C$52:$C$201,match($D1337,Setup!$B$52:$B$201,0),0))</f>
        <v/>
      </c>
      <c r="M1337" s="52" t="str">
        <f t="shared" si="2"/>
        <v/>
      </c>
      <c r="N1337" s="58">
        <f t="shared" si="3"/>
        <v>0</v>
      </c>
      <c r="O1337" s="64" t="str">
        <f t="shared" si="4"/>
        <v/>
      </c>
      <c r="P1337" s="64">
        <f t="shared" si="5"/>
        <v>0</v>
      </c>
      <c r="Q1337" s="64">
        <f t="shared" si="6"/>
        <v>0</v>
      </c>
      <c r="R1337" s="68">
        <f t="shared" si="7"/>
        <v>0</v>
      </c>
      <c r="S1337" s="68">
        <f t="shared" si="8"/>
        <v>0</v>
      </c>
      <c r="T1337" s="71" t="str">
        <f t="shared" si="9"/>
        <v/>
      </c>
      <c r="U1337" s="79" t="str">
        <f t="array" ref="U1337">IF($B1337="","",IF(INDEX('Your Portfolio Holdings'!$BW$7:$BW$156,match($D1337,'Your Portfolio Holdings'!$B$7:$B$156,0),0)&gt;0,PRODUCT(IF(($D$5:$D$2004=$D1337)*($C$5:$C$2004="Split")*($B$5:$B$2004&lt;=Dashboard!$C$2)*($B$5:$B$2004&gt;$B1337),$J$5:$J$2004,1)),1))</f>
        <v/>
      </c>
      <c r="V1337" s="79">
        <f t="shared" si="10"/>
        <v>0</v>
      </c>
      <c r="W1337" s="79" t="str">
        <f t="array" ref="W1337">IF($B1337="","",IF(INDEX('Your Portfolio Holdings'!$BW$7:$BW$156,match($D1337,'Your Portfolio Holdings'!$B$7:$B$156,0),0)&gt;0,PRODUCT(IF(($D$5:$D$2004=$D1337)*($C$5:$C$2004="Split")*($B$5:$B$2004&lt;=Dashboard!$C$54)*($B$5:$B$2004&gt;$B1337),$J$5:$J$2004,1)),1))</f>
        <v/>
      </c>
      <c r="X1337" s="79">
        <f t="shared" si="11"/>
        <v>0</v>
      </c>
      <c r="Y1337" s="79" t="str">
        <f t="array" ref="Y1337">IF($B1337="","",IF(INDEX('Your Portfolio Holdings'!$BW$7:$BW$156,match($D1337,'Your Portfolio Holdings'!$B$7:$B$156,0),0)&gt;0,PRODUCT(IF(($D$5:$D$2004=$D1337)*($C$5:$C$2004="Split")*($B$5:$B$2004&lt;=Dashboard!$C$55)*($B$5:$B$2004&gt;$B1337),$J$5:$J$2004,1)),1))</f>
        <v/>
      </c>
      <c r="Z1337" s="79">
        <f t="shared" si="12"/>
        <v>0</v>
      </c>
      <c r="AA1337" s="79" t="str">
        <f>IF($B1336="","",IF(AND($B1337&gt;Dashboard!$C$54,$B1337&lt;=Dashboard!$C$55,OR($C1337="Buy",$C1337="Sell",$C1337="Dividend",$C1337="Return of capital")),MAX(AA$5:AA1336)+1,0))</f>
        <v/>
      </c>
      <c r="AB1337" s="79" t="str">
        <f>if($B1337="","",if($L1337=Dashboard!$C$3,"n/a","Currency:"&amp;$L1337&amp;Dashboard!$C$3))</f>
        <v/>
      </c>
      <c r="AC1337" s="88" t="str">
        <f t="shared" si="13"/>
        <v/>
      </c>
      <c r="AD1337" s="89">
        <f t="shared" si="14"/>
        <v>0</v>
      </c>
      <c r="AE1337" s="90">
        <f t="shared" si="15"/>
        <v>0</v>
      </c>
    </row>
    <row r="1338">
      <c r="A1338" s="1"/>
      <c r="B1338" s="456"/>
      <c r="C1338" s="457"/>
      <c r="D1338" s="457"/>
      <c r="E1338" s="457"/>
      <c r="F1338" s="458"/>
      <c r="G1338" s="44">
        <f t="shared" si="1"/>
        <v>0</v>
      </c>
      <c r="H1338" s="459"/>
      <c r="I1338" s="460"/>
      <c r="J1338" s="95"/>
      <c r="K1338" s="1"/>
      <c r="L1338" s="50" t="str">
        <f t="array" ref="L1338">if($B1338="","",index(Setup!$C$52:$C$201,match($D1338,Setup!$B$52:$B$201,0),0))</f>
        <v/>
      </c>
      <c r="M1338" s="52" t="str">
        <f t="shared" si="2"/>
        <v/>
      </c>
      <c r="N1338" s="58">
        <f t="shared" si="3"/>
        <v>0</v>
      </c>
      <c r="O1338" s="64" t="str">
        <f t="shared" si="4"/>
        <v/>
      </c>
      <c r="P1338" s="64">
        <f t="shared" si="5"/>
        <v>0</v>
      </c>
      <c r="Q1338" s="64">
        <f t="shared" si="6"/>
        <v>0</v>
      </c>
      <c r="R1338" s="68">
        <f t="shared" si="7"/>
        <v>0</v>
      </c>
      <c r="S1338" s="68">
        <f t="shared" si="8"/>
        <v>0</v>
      </c>
      <c r="T1338" s="71" t="str">
        <f t="shared" si="9"/>
        <v/>
      </c>
      <c r="U1338" s="79" t="str">
        <f t="array" ref="U1338">IF($B1338="","",IF(INDEX('Your Portfolio Holdings'!$BW$7:$BW$156,match($D1338,'Your Portfolio Holdings'!$B$7:$B$156,0),0)&gt;0,PRODUCT(IF(($D$5:$D$2004=$D1338)*($C$5:$C$2004="Split")*($B$5:$B$2004&lt;=Dashboard!$C$2)*($B$5:$B$2004&gt;$B1338),$J$5:$J$2004,1)),1))</f>
        <v/>
      </c>
      <c r="V1338" s="79">
        <f t="shared" si="10"/>
        <v>0</v>
      </c>
      <c r="W1338" s="79" t="str">
        <f t="array" ref="W1338">IF($B1338="","",IF(INDEX('Your Portfolio Holdings'!$BW$7:$BW$156,match($D1338,'Your Portfolio Holdings'!$B$7:$B$156,0),0)&gt;0,PRODUCT(IF(($D$5:$D$2004=$D1338)*($C$5:$C$2004="Split")*($B$5:$B$2004&lt;=Dashboard!$C$54)*($B$5:$B$2004&gt;$B1338),$J$5:$J$2004,1)),1))</f>
        <v/>
      </c>
      <c r="X1338" s="79">
        <f t="shared" si="11"/>
        <v>0</v>
      </c>
      <c r="Y1338" s="79" t="str">
        <f t="array" ref="Y1338">IF($B1338="","",IF(INDEX('Your Portfolio Holdings'!$BW$7:$BW$156,match($D1338,'Your Portfolio Holdings'!$B$7:$B$156,0),0)&gt;0,PRODUCT(IF(($D$5:$D$2004=$D1338)*($C$5:$C$2004="Split")*($B$5:$B$2004&lt;=Dashboard!$C$55)*($B$5:$B$2004&gt;$B1338),$J$5:$J$2004,1)),1))</f>
        <v/>
      </c>
      <c r="Z1338" s="79">
        <f t="shared" si="12"/>
        <v>0</v>
      </c>
      <c r="AA1338" s="79" t="str">
        <f>IF($B1337="","",IF(AND($B1338&gt;Dashboard!$C$54,$B1338&lt;=Dashboard!$C$55,OR($C1338="Buy",$C1338="Sell",$C1338="Dividend",$C1338="Return of capital")),MAX(AA$5:AA1337)+1,0))</f>
        <v/>
      </c>
      <c r="AB1338" s="79" t="str">
        <f>if($B1338="","",if($L1338=Dashboard!$C$3,"n/a","Currency:"&amp;$L1338&amp;Dashboard!$C$3))</f>
        <v/>
      </c>
      <c r="AC1338" s="88" t="str">
        <f t="shared" si="13"/>
        <v/>
      </c>
      <c r="AD1338" s="89">
        <f t="shared" si="14"/>
        <v>0</v>
      </c>
      <c r="AE1338" s="90">
        <f t="shared" si="15"/>
        <v>0</v>
      </c>
    </row>
    <row r="1339">
      <c r="A1339" s="1"/>
      <c r="B1339" s="456"/>
      <c r="C1339" s="457"/>
      <c r="D1339" s="457"/>
      <c r="E1339" s="457"/>
      <c r="F1339" s="458"/>
      <c r="G1339" s="44">
        <f t="shared" si="1"/>
        <v>0</v>
      </c>
      <c r="H1339" s="459"/>
      <c r="I1339" s="460"/>
      <c r="J1339" s="95"/>
      <c r="K1339" s="1"/>
      <c r="L1339" s="50" t="str">
        <f t="array" ref="L1339">if($B1339="","",index(Setup!$C$52:$C$201,match($D1339,Setup!$B$52:$B$201,0),0))</f>
        <v/>
      </c>
      <c r="M1339" s="52" t="str">
        <f t="shared" si="2"/>
        <v/>
      </c>
      <c r="N1339" s="58">
        <f t="shared" si="3"/>
        <v>0</v>
      </c>
      <c r="O1339" s="64" t="str">
        <f t="shared" si="4"/>
        <v/>
      </c>
      <c r="P1339" s="64">
        <f t="shared" si="5"/>
        <v>0</v>
      </c>
      <c r="Q1339" s="64">
        <f t="shared" si="6"/>
        <v>0</v>
      </c>
      <c r="R1339" s="68">
        <f t="shared" si="7"/>
        <v>0</v>
      </c>
      <c r="S1339" s="68">
        <f t="shared" si="8"/>
        <v>0</v>
      </c>
      <c r="T1339" s="71" t="str">
        <f t="shared" si="9"/>
        <v/>
      </c>
      <c r="U1339" s="79" t="str">
        <f t="array" ref="U1339">IF($B1339="","",IF(INDEX('Your Portfolio Holdings'!$BW$7:$BW$156,match($D1339,'Your Portfolio Holdings'!$B$7:$B$156,0),0)&gt;0,PRODUCT(IF(($D$5:$D$2004=$D1339)*($C$5:$C$2004="Split")*($B$5:$B$2004&lt;=Dashboard!$C$2)*($B$5:$B$2004&gt;$B1339),$J$5:$J$2004,1)),1))</f>
        <v/>
      </c>
      <c r="V1339" s="79">
        <f t="shared" si="10"/>
        <v>0</v>
      </c>
      <c r="W1339" s="79" t="str">
        <f t="array" ref="W1339">IF($B1339="","",IF(INDEX('Your Portfolio Holdings'!$BW$7:$BW$156,match($D1339,'Your Portfolio Holdings'!$B$7:$B$156,0),0)&gt;0,PRODUCT(IF(($D$5:$D$2004=$D1339)*($C$5:$C$2004="Split")*($B$5:$B$2004&lt;=Dashboard!$C$54)*($B$5:$B$2004&gt;$B1339),$J$5:$J$2004,1)),1))</f>
        <v/>
      </c>
      <c r="X1339" s="79">
        <f t="shared" si="11"/>
        <v>0</v>
      </c>
      <c r="Y1339" s="79" t="str">
        <f t="array" ref="Y1339">IF($B1339="","",IF(INDEX('Your Portfolio Holdings'!$BW$7:$BW$156,match($D1339,'Your Portfolio Holdings'!$B$7:$B$156,0),0)&gt;0,PRODUCT(IF(($D$5:$D$2004=$D1339)*($C$5:$C$2004="Split")*($B$5:$B$2004&lt;=Dashboard!$C$55)*($B$5:$B$2004&gt;$B1339),$J$5:$J$2004,1)),1))</f>
        <v/>
      </c>
      <c r="Z1339" s="79">
        <f t="shared" si="12"/>
        <v>0</v>
      </c>
      <c r="AA1339" s="79" t="str">
        <f>IF($B1338="","",IF(AND($B1339&gt;Dashboard!$C$54,$B1339&lt;=Dashboard!$C$55,OR($C1339="Buy",$C1339="Sell",$C1339="Dividend",$C1339="Return of capital")),MAX(AA$5:AA1338)+1,0))</f>
        <v/>
      </c>
      <c r="AB1339" s="79" t="str">
        <f>if($B1339="","",if($L1339=Dashboard!$C$3,"n/a","Currency:"&amp;$L1339&amp;Dashboard!$C$3))</f>
        <v/>
      </c>
      <c r="AC1339" s="88" t="str">
        <f t="shared" si="13"/>
        <v/>
      </c>
      <c r="AD1339" s="89">
        <f t="shared" si="14"/>
        <v>0</v>
      </c>
      <c r="AE1339" s="90">
        <f t="shared" si="15"/>
        <v>0</v>
      </c>
    </row>
    <row r="1340">
      <c r="A1340" s="1"/>
      <c r="B1340" s="456"/>
      <c r="C1340" s="457"/>
      <c r="D1340" s="457"/>
      <c r="E1340" s="457"/>
      <c r="F1340" s="458"/>
      <c r="G1340" s="44">
        <f t="shared" si="1"/>
        <v>0</v>
      </c>
      <c r="H1340" s="459"/>
      <c r="I1340" s="460"/>
      <c r="J1340" s="95"/>
      <c r="K1340" s="1"/>
      <c r="L1340" s="50" t="str">
        <f t="array" ref="L1340">if($B1340="","",index(Setup!$C$52:$C$201,match($D1340,Setup!$B$52:$B$201,0),0))</f>
        <v/>
      </c>
      <c r="M1340" s="52" t="str">
        <f t="shared" si="2"/>
        <v/>
      </c>
      <c r="N1340" s="58">
        <f t="shared" si="3"/>
        <v>0</v>
      </c>
      <c r="O1340" s="64" t="str">
        <f t="shared" si="4"/>
        <v/>
      </c>
      <c r="P1340" s="64">
        <f t="shared" si="5"/>
        <v>0</v>
      </c>
      <c r="Q1340" s="64">
        <f t="shared" si="6"/>
        <v>0</v>
      </c>
      <c r="R1340" s="68">
        <f t="shared" si="7"/>
        <v>0</v>
      </c>
      <c r="S1340" s="68">
        <f t="shared" si="8"/>
        <v>0</v>
      </c>
      <c r="T1340" s="71" t="str">
        <f t="shared" si="9"/>
        <v/>
      </c>
      <c r="U1340" s="79" t="str">
        <f t="array" ref="U1340">IF($B1340="","",IF(INDEX('Your Portfolio Holdings'!$BW$7:$BW$156,match($D1340,'Your Portfolio Holdings'!$B$7:$B$156,0),0)&gt;0,PRODUCT(IF(($D$5:$D$2004=$D1340)*($C$5:$C$2004="Split")*($B$5:$B$2004&lt;=Dashboard!$C$2)*($B$5:$B$2004&gt;$B1340),$J$5:$J$2004,1)),1))</f>
        <v/>
      </c>
      <c r="V1340" s="79">
        <f t="shared" si="10"/>
        <v>0</v>
      </c>
      <c r="W1340" s="79" t="str">
        <f t="array" ref="W1340">IF($B1340="","",IF(INDEX('Your Portfolio Holdings'!$BW$7:$BW$156,match($D1340,'Your Portfolio Holdings'!$B$7:$B$156,0),0)&gt;0,PRODUCT(IF(($D$5:$D$2004=$D1340)*($C$5:$C$2004="Split")*($B$5:$B$2004&lt;=Dashboard!$C$54)*($B$5:$B$2004&gt;$B1340),$J$5:$J$2004,1)),1))</f>
        <v/>
      </c>
      <c r="X1340" s="79">
        <f t="shared" si="11"/>
        <v>0</v>
      </c>
      <c r="Y1340" s="79" t="str">
        <f t="array" ref="Y1340">IF($B1340="","",IF(INDEX('Your Portfolio Holdings'!$BW$7:$BW$156,match($D1340,'Your Portfolio Holdings'!$B$7:$B$156,0),0)&gt;0,PRODUCT(IF(($D$5:$D$2004=$D1340)*($C$5:$C$2004="Split")*($B$5:$B$2004&lt;=Dashboard!$C$55)*($B$5:$B$2004&gt;$B1340),$J$5:$J$2004,1)),1))</f>
        <v/>
      </c>
      <c r="Z1340" s="79">
        <f t="shared" si="12"/>
        <v>0</v>
      </c>
      <c r="AA1340" s="79" t="str">
        <f>IF($B1339="","",IF(AND($B1340&gt;Dashboard!$C$54,$B1340&lt;=Dashboard!$C$55,OR($C1340="Buy",$C1340="Sell",$C1340="Dividend",$C1340="Return of capital")),MAX(AA$5:AA1339)+1,0))</f>
        <v/>
      </c>
      <c r="AB1340" s="79" t="str">
        <f>if($B1340="","",if($L1340=Dashboard!$C$3,"n/a","Currency:"&amp;$L1340&amp;Dashboard!$C$3))</f>
        <v/>
      </c>
      <c r="AC1340" s="88" t="str">
        <f t="shared" si="13"/>
        <v/>
      </c>
      <c r="AD1340" s="89">
        <f t="shared" si="14"/>
        <v>0</v>
      </c>
      <c r="AE1340" s="90">
        <f t="shared" si="15"/>
        <v>0</v>
      </c>
    </row>
    <row r="1341">
      <c r="A1341" s="1"/>
      <c r="B1341" s="456"/>
      <c r="C1341" s="457"/>
      <c r="D1341" s="457"/>
      <c r="E1341" s="457"/>
      <c r="F1341" s="458"/>
      <c r="G1341" s="44">
        <f t="shared" si="1"/>
        <v>0</v>
      </c>
      <c r="H1341" s="459"/>
      <c r="I1341" s="460"/>
      <c r="J1341" s="95"/>
      <c r="K1341" s="1"/>
      <c r="L1341" s="50" t="str">
        <f t="array" ref="L1341">if($B1341="","",index(Setup!$C$52:$C$201,match($D1341,Setup!$B$52:$B$201,0),0))</f>
        <v/>
      </c>
      <c r="M1341" s="52" t="str">
        <f t="shared" si="2"/>
        <v/>
      </c>
      <c r="N1341" s="58">
        <f t="shared" si="3"/>
        <v>0</v>
      </c>
      <c r="O1341" s="64" t="str">
        <f t="shared" si="4"/>
        <v/>
      </c>
      <c r="P1341" s="64">
        <f t="shared" si="5"/>
        <v>0</v>
      </c>
      <c r="Q1341" s="64">
        <f t="shared" si="6"/>
        <v>0</v>
      </c>
      <c r="R1341" s="68">
        <f t="shared" si="7"/>
        <v>0</v>
      </c>
      <c r="S1341" s="68">
        <f t="shared" si="8"/>
        <v>0</v>
      </c>
      <c r="T1341" s="71" t="str">
        <f t="shared" si="9"/>
        <v/>
      </c>
      <c r="U1341" s="79" t="str">
        <f t="array" ref="U1341">IF($B1341="","",IF(INDEX('Your Portfolio Holdings'!$BW$7:$BW$156,match($D1341,'Your Portfolio Holdings'!$B$7:$B$156,0),0)&gt;0,PRODUCT(IF(($D$5:$D$2004=$D1341)*($C$5:$C$2004="Split")*($B$5:$B$2004&lt;=Dashboard!$C$2)*($B$5:$B$2004&gt;$B1341),$J$5:$J$2004,1)),1))</f>
        <v/>
      </c>
      <c r="V1341" s="79">
        <f t="shared" si="10"/>
        <v>0</v>
      </c>
      <c r="W1341" s="79" t="str">
        <f t="array" ref="W1341">IF($B1341="","",IF(INDEX('Your Portfolio Holdings'!$BW$7:$BW$156,match($D1341,'Your Portfolio Holdings'!$B$7:$B$156,0),0)&gt;0,PRODUCT(IF(($D$5:$D$2004=$D1341)*($C$5:$C$2004="Split")*($B$5:$B$2004&lt;=Dashboard!$C$54)*($B$5:$B$2004&gt;$B1341),$J$5:$J$2004,1)),1))</f>
        <v/>
      </c>
      <c r="X1341" s="79">
        <f t="shared" si="11"/>
        <v>0</v>
      </c>
      <c r="Y1341" s="79" t="str">
        <f t="array" ref="Y1341">IF($B1341="","",IF(INDEX('Your Portfolio Holdings'!$BW$7:$BW$156,match($D1341,'Your Portfolio Holdings'!$B$7:$B$156,0),0)&gt;0,PRODUCT(IF(($D$5:$D$2004=$D1341)*($C$5:$C$2004="Split")*($B$5:$B$2004&lt;=Dashboard!$C$55)*($B$5:$B$2004&gt;$B1341),$J$5:$J$2004,1)),1))</f>
        <v/>
      </c>
      <c r="Z1341" s="79">
        <f t="shared" si="12"/>
        <v>0</v>
      </c>
      <c r="AA1341" s="79" t="str">
        <f>IF($B1340="","",IF(AND($B1341&gt;Dashboard!$C$54,$B1341&lt;=Dashboard!$C$55,OR($C1341="Buy",$C1341="Sell",$C1341="Dividend",$C1341="Return of capital")),MAX(AA$5:AA1340)+1,0))</f>
        <v/>
      </c>
      <c r="AB1341" s="79" t="str">
        <f>if($B1341="","",if($L1341=Dashboard!$C$3,"n/a","Currency:"&amp;$L1341&amp;Dashboard!$C$3))</f>
        <v/>
      </c>
      <c r="AC1341" s="88" t="str">
        <f t="shared" si="13"/>
        <v/>
      </c>
      <c r="AD1341" s="89">
        <f t="shared" si="14"/>
        <v>0</v>
      </c>
      <c r="AE1341" s="90">
        <f t="shared" si="15"/>
        <v>0</v>
      </c>
    </row>
    <row r="1342">
      <c r="A1342" s="1"/>
      <c r="B1342" s="456"/>
      <c r="C1342" s="457"/>
      <c r="D1342" s="457"/>
      <c r="E1342" s="457"/>
      <c r="F1342" s="458"/>
      <c r="G1342" s="44">
        <f t="shared" si="1"/>
        <v>0</v>
      </c>
      <c r="H1342" s="459"/>
      <c r="I1342" s="460"/>
      <c r="J1342" s="95"/>
      <c r="K1342" s="1"/>
      <c r="L1342" s="50" t="str">
        <f t="array" ref="L1342">if($B1342="","",index(Setup!$C$52:$C$201,match($D1342,Setup!$B$52:$B$201,0),0))</f>
        <v/>
      </c>
      <c r="M1342" s="52" t="str">
        <f t="shared" si="2"/>
        <v/>
      </c>
      <c r="N1342" s="58">
        <f t="shared" si="3"/>
        <v>0</v>
      </c>
      <c r="O1342" s="64" t="str">
        <f t="shared" si="4"/>
        <v/>
      </c>
      <c r="P1342" s="64">
        <f t="shared" si="5"/>
        <v>0</v>
      </c>
      <c r="Q1342" s="64">
        <f t="shared" si="6"/>
        <v>0</v>
      </c>
      <c r="R1342" s="68">
        <f t="shared" si="7"/>
        <v>0</v>
      </c>
      <c r="S1342" s="68">
        <f t="shared" si="8"/>
        <v>0</v>
      </c>
      <c r="T1342" s="71" t="str">
        <f t="shared" si="9"/>
        <v/>
      </c>
      <c r="U1342" s="79" t="str">
        <f t="array" ref="U1342">IF($B1342="","",IF(INDEX('Your Portfolio Holdings'!$BW$7:$BW$156,match($D1342,'Your Portfolio Holdings'!$B$7:$B$156,0),0)&gt;0,PRODUCT(IF(($D$5:$D$2004=$D1342)*($C$5:$C$2004="Split")*($B$5:$B$2004&lt;=Dashboard!$C$2)*($B$5:$B$2004&gt;$B1342),$J$5:$J$2004,1)),1))</f>
        <v/>
      </c>
      <c r="V1342" s="79">
        <f t="shared" si="10"/>
        <v>0</v>
      </c>
      <c r="W1342" s="79" t="str">
        <f t="array" ref="W1342">IF($B1342="","",IF(INDEX('Your Portfolio Holdings'!$BW$7:$BW$156,match($D1342,'Your Portfolio Holdings'!$B$7:$B$156,0),0)&gt;0,PRODUCT(IF(($D$5:$D$2004=$D1342)*($C$5:$C$2004="Split")*($B$5:$B$2004&lt;=Dashboard!$C$54)*($B$5:$B$2004&gt;$B1342),$J$5:$J$2004,1)),1))</f>
        <v/>
      </c>
      <c r="X1342" s="79">
        <f t="shared" si="11"/>
        <v>0</v>
      </c>
      <c r="Y1342" s="79" t="str">
        <f t="array" ref="Y1342">IF($B1342="","",IF(INDEX('Your Portfolio Holdings'!$BW$7:$BW$156,match($D1342,'Your Portfolio Holdings'!$B$7:$B$156,0),0)&gt;0,PRODUCT(IF(($D$5:$D$2004=$D1342)*($C$5:$C$2004="Split")*($B$5:$B$2004&lt;=Dashboard!$C$55)*($B$5:$B$2004&gt;$B1342),$J$5:$J$2004,1)),1))</f>
        <v/>
      </c>
      <c r="Z1342" s="79">
        <f t="shared" si="12"/>
        <v>0</v>
      </c>
      <c r="AA1342" s="79" t="str">
        <f>IF($B1341="","",IF(AND($B1342&gt;Dashboard!$C$54,$B1342&lt;=Dashboard!$C$55,OR($C1342="Buy",$C1342="Sell",$C1342="Dividend",$C1342="Return of capital")),MAX(AA$5:AA1341)+1,0))</f>
        <v/>
      </c>
      <c r="AB1342" s="79" t="str">
        <f>if($B1342="","",if($L1342=Dashboard!$C$3,"n/a","Currency:"&amp;$L1342&amp;Dashboard!$C$3))</f>
        <v/>
      </c>
      <c r="AC1342" s="88" t="str">
        <f t="shared" si="13"/>
        <v/>
      </c>
      <c r="AD1342" s="89">
        <f t="shared" si="14"/>
        <v>0</v>
      </c>
      <c r="AE1342" s="90">
        <f t="shared" si="15"/>
        <v>0</v>
      </c>
    </row>
    <row r="1343">
      <c r="A1343" s="1"/>
      <c r="B1343" s="456"/>
      <c r="C1343" s="457"/>
      <c r="D1343" s="457"/>
      <c r="E1343" s="457"/>
      <c r="F1343" s="458"/>
      <c r="G1343" s="44">
        <f t="shared" si="1"/>
        <v>0</v>
      </c>
      <c r="H1343" s="459"/>
      <c r="I1343" s="460"/>
      <c r="J1343" s="95"/>
      <c r="K1343" s="1"/>
      <c r="L1343" s="50" t="str">
        <f t="array" ref="L1343">if($B1343="","",index(Setup!$C$52:$C$201,match($D1343,Setup!$B$52:$B$201,0),0))</f>
        <v/>
      </c>
      <c r="M1343" s="52" t="str">
        <f t="shared" si="2"/>
        <v/>
      </c>
      <c r="N1343" s="58">
        <f t="shared" si="3"/>
        <v>0</v>
      </c>
      <c r="O1343" s="64" t="str">
        <f t="shared" si="4"/>
        <v/>
      </c>
      <c r="P1343" s="64">
        <f t="shared" si="5"/>
        <v>0</v>
      </c>
      <c r="Q1343" s="64">
        <f t="shared" si="6"/>
        <v>0</v>
      </c>
      <c r="R1343" s="68">
        <f t="shared" si="7"/>
        <v>0</v>
      </c>
      <c r="S1343" s="68">
        <f t="shared" si="8"/>
        <v>0</v>
      </c>
      <c r="T1343" s="71" t="str">
        <f t="shared" si="9"/>
        <v/>
      </c>
      <c r="U1343" s="79" t="str">
        <f t="array" ref="U1343">IF($B1343="","",IF(INDEX('Your Portfolio Holdings'!$BW$7:$BW$156,match($D1343,'Your Portfolio Holdings'!$B$7:$B$156,0),0)&gt;0,PRODUCT(IF(($D$5:$D$2004=$D1343)*($C$5:$C$2004="Split")*($B$5:$B$2004&lt;=Dashboard!$C$2)*($B$5:$B$2004&gt;$B1343),$J$5:$J$2004,1)),1))</f>
        <v/>
      </c>
      <c r="V1343" s="79">
        <f t="shared" si="10"/>
        <v>0</v>
      </c>
      <c r="W1343" s="79" t="str">
        <f t="array" ref="W1343">IF($B1343="","",IF(INDEX('Your Portfolio Holdings'!$BW$7:$BW$156,match($D1343,'Your Portfolio Holdings'!$B$7:$B$156,0),0)&gt;0,PRODUCT(IF(($D$5:$D$2004=$D1343)*($C$5:$C$2004="Split")*($B$5:$B$2004&lt;=Dashboard!$C$54)*($B$5:$B$2004&gt;$B1343),$J$5:$J$2004,1)),1))</f>
        <v/>
      </c>
      <c r="X1343" s="79">
        <f t="shared" si="11"/>
        <v>0</v>
      </c>
      <c r="Y1343" s="79" t="str">
        <f t="array" ref="Y1343">IF($B1343="","",IF(INDEX('Your Portfolio Holdings'!$BW$7:$BW$156,match($D1343,'Your Portfolio Holdings'!$B$7:$B$156,0),0)&gt;0,PRODUCT(IF(($D$5:$D$2004=$D1343)*($C$5:$C$2004="Split")*($B$5:$B$2004&lt;=Dashboard!$C$55)*($B$5:$B$2004&gt;$B1343),$J$5:$J$2004,1)),1))</f>
        <v/>
      </c>
      <c r="Z1343" s="79">
        <f t="shared" si="12"/>
        <v>0</v>
      </c>
      <c r="AA1343" s="79" t="str">
        <f>IF($B1342="","",IF(AND($B1343&gt;Dashboard!$C$54,$B1343&lt;=Dashboard!$C$55,OR($C1343="Buy",$C1343="Sell",$C1343="Dividend",$C1343="Return of capital")),MAX(AA$5:AA1342)+1,0))</f>
        <v/>
      </c>
      <c r="AB1343" s="79" t="str">
        <f>if($B1343="","",if($L1343=Dashboard!$C$3,"n/a","Currency:"&amp;$L1343&amp;Dashboard!$C$3))</f>
        <v/>
      </c>
      <c r="AC1343" s="88" t="str">
        <f t="shared" si="13"/>
        <v/>
      </c>
      <c r="AD1343" s="89">
        <f t="shared" si="14"/>
        <v>0</v>
      </c>
      <c r="AE1343" s="90">
        <f t="shared" si="15"/>
        <v>0</v>
      </c>
    </row>
    <row r="1344">
      <c r="A1344" s="1"/>
      <c r="B1344" s="456"/>
      <c r="C1344" s="457"/>
      <c r="D1344" s="457"/>
      <c r="E1344" s="457"/>
      <c r="F1344" s="458"/>
      <c r="G1344" s="44">
        <f t="shared" si="1"/>
        <v>0</v>
      </c>
      <c r="H1344" s="459"/>
      <c r="I1344" s="460"/>
      <c r="J1344" s="95"/>
      <c r="K1344" s="1"/>
      <c r="L1344" s="50" t="str">
        <f t="array" ref="L1344">if($B1344="","",index(Setup!$C$52:$C$201,match($D1344,Setup!$B$52:$B$201,0),0))</f>
        <v/>
      </c>
      <c r="M1344" s="52" t="str">
        <f t="shared" si="2"/>
        <v/>
      </c>
      <c r="N1344" s="58">
        <f t="shared" si="3"/>
        <v>0</v>
      </c>
      <c r="O1344" s="64" t="str">
        <f t="shared" si="4"/>
        <v/>
      </c>
      <c r="P1344" s="64">
        <f t="shared" si="5"/>
        <v>0</v>
      </c>
      <c r="Q1344" s="64">
        <f t="shared" si="6"/>
        <v>0</v>
      </c>
      <c r="R1344" s="68">
        <f t="shared" si="7"/>
        <v>0</v>
      </c>
      <c r="S1344" s="68">
        <f t="shared" si="8"/>
        <v>0</v>
      </c>
      <c r="T1344" s="71" t="str">
        <f t="shared" si="9"/>
        <v/>
      </c>
      <c r="U1344" s="79" t="str">
        <f t="array" ref="U1344">IF($B1344="","",IF(INDEX('Your Portfolio Holdings'!$BW$7:$BW$156,match($D1344,'Your Portfolio Holdings'!$B$7:$B$156,0),0)&gt;0,PRODUCT(IF(($D$5:$D$2004=$D1344)*($C$5:$C$2004="Split")*($B$5:$B$2004&lt;=Dashboard!$C$2)*($B$5:$B$2004&gt;$B1344),$J$5:$J$2004,1)),1))</f>
        <v/>
      </c>
      <c r="V1344" s="79">
        <f t="shared" si="10"/>
        <v>0</v>
      </c>
      <c r="W1344" s="79" t="str">
        <f t="array" ref="W1344">IF($B1344="","",IF(INDEX('Your Portfolio Holdings'!$BW$7:$BW$156,match($D1344,'Your Portfolio Holdings'!$B$7:$B$156,0),0)&gt;0,PRODUCT(IF(($D$5:$D$2004=$D1344)*($C$5:$C$2004="Split")*($B$5:$B$2004&lt;=Dashboard!$C$54)*($B$5:$B$2004&gt;$B1344),$J$5:$J$2004,1)),1))</f>
        <v/>
      </c>
      <c r="X1344" s="79">
        <f t="shared" si="11"/>
        <v>0</v>
      </c>
      <c r="Y1344" s="79" t="str">
        <f t="array" ref="Y1344">IF($B1344="","",IF(INDEX('Your Portfolio Holdings'!$BW$7:$BW$156,match($D1344,'Your Portfolio Holdings'!$B$7:$B$156,0),0)&gt;0,PRODUCT(IF(($D$5:$D$2004=$D1344)*($C$5:$C$2004="Split")*($B$5:$B$2004&lt;=Dashboard!$C$55)*($B$5:$B$2004&gt;$B1344),$J$5:$J$2004,1)),1))</f>
        <v/>
      </c>
      <c r="Z1344" s="79">
        <f t="shared" si="12"/>
        <v>0</v>
      </c>
      <c r="AA1344" s="79" t="str">
        <f>IF($B1343="","",IF(AND($B1344&gt;Dashboard!$C$54,$B1344&lt;=Dashboard!$C$55,OR($C1344="Buy",$C1344="Sell",$C1344="Dividend",$C1344="Return of capital")),MAX(AA$5:AA1343)+1,0))</f>
        <v/>
      </c>
      <c r="AB1344" s="79" t="str">
        <f>if($B1344="","",if($L1344=Dashboard!$C$3,"n/a","Currency:"&amp;$L1344&amp;Dashboard!$C$3))</f>
        <v/>
      </c>
      <c r="AC1344" s="88" t="str">
        <f t="shared" si="13"/>
        <v/>
      </c>
      <c r="AD1344" s="89">
        <f t="shared" si="14"/>
        <v>0</v>
      </c>
      <c r="AE1344" s="90">
        <f t="shared" si="15"/>
        <v>0</v>
      </c>
    </row>
    <row r="1345">
      <c r="A1345" s="1"/>
      <c r="B1345" s="456"/>
      <c r="C1345" s="457"/>
      <c r="D1345" s="457"/>
      <c r="E1345" s="457"/>
      <c r="F1345" s="458"/>
      <c r="G1345" s="44">
        <f t="shared" si="1"/>
        <v>0</v>
      </c>
      <c r="H1345" s="459"/>
      <c r="I1345" s="460"/>
      <c r="J1345" s="95"/>
      <c r="K1345" s="1"/>
      <c r="L1345" s="50" t="str">
        <f t="array" ref="L1345">if($B1345="","",index(Setup!$C$52:$C$201,match($D1345,Setup!$B$52:$B$201,0),0))</f>
        <v/>
      </c>
      <c r="M1345" s="52" t="str">
        <f t="shared" si="2"/>
        <v/>
      </c>
      <c r="N1345" s="58">
        <f t="shared" si="3"/>
        <v>0</v>
      </c>
      <c r="O1345" s="64" t="str">
        <f t="shared" si="4"/>
        <v/>
      </c>
      <c r="P1345" s="64">
        <f t="shared" si="5"/>
        <v>0</v>
      </c>
      <c r="Q1345" s="64">
        <f t="shared" si="6"/>
        <v>0</v>
      </c>
      <c r="R1345" s="68">
        <f t="shared" si="7"/>
        <v>0</v>
      </c>
      <c r="S1345" s="68">
        <f t="shared" si="8"/>
        <v>0</v>
      </c>
      <c r="T1345" s="71" t="str">
        <f t="shared" si="9"/>
        <v/>
      </c>
      <c r="U1345" s="79" t="str">
        <f t="array" ref="U1345">IF($B1345="","",IF(INDEX('Your Portfolio Holdings'!$BW$7:$BW$156,match($D1345,'Your Portfolio Holdings'!$B$7:$B$156,0),0)&gt;0,PRODUCT(IF(($D$5:$D$2004=$D1345)*($C$5:$C$2004="Split")*($B$5:$B$2004&lt;=Dashboard!$C$2)*($B$5:$B$2004&gt;$B1345),$J$5:$J$2004,1)),1))</f>
        <v/>
      </c>
      <c r="V1345" s="79">
        <f t="shared" si="10"/>
        <v>0</v>
      </c>
      <c r="W1345" s="79" t="str">
        <f t="array" ref="W1345">IF($B1345="","",IF(INDEX('Your Portfolio Holdings'!$BW$7:$BW$156,match($D1345,'Your Portfolio Holdings'!$B$7:$B$156,0),0)&gt;0,PRODUCT(IF(($D$5:$D$2004=$D1345)*($C$5:$C$2004="Split")*($B$5:$B$2004&lt;=Dashboard!$C$54)*($B$5:$B$2004&gt;$B1345),$J$5:$J$2004,1)),1))</f>
        <v/>
      </c>
      <c r="X1345" s="79">
        <f t="shared" si="11"/>
        <v>0</v>
      </c>
      <c r="Y1345" s="79" t="str">
        <f t="array" ref="Y1345">IF($B1345="","",IF(INDEX('Your Portfolio Holdings'!$BW$7:$BW$156,match($D1345,'Your Portfolio Holdings'!$B$7:$B$156,0),0)&gt;0,PRODUCT(IF(($D$5:$D$2004=$D1345)*($C$5:$C$2004="Split")*($B$5:$B$2004&lt;=Dashboard!$C$55)*($B$5:$B$2004&gt;$B1345),$J$5:$J$2004,1)),1))</f>
        <v/>
      </c>
      <c r="Z1345" s="79">
        <f t="shared" si="12"/>
        <v>0</v>
      </c>
      <c r="AA1345" s="79" t="str">
        <f>IF($B1344="","",IF(AND($B1345&gt;Dashboard!$C$54,$B1345&lt;=Dashboard!$C$55,OR($C1345="Buy",$C1345="Sell",$C1345="Dividend",$C1345="Return of capital")),MAX(AA$5:AA1344)+1,0))</f>
        <v/>
      </c>
      <c r="AB1345" s="79" t="str">
        <f>if($B1345="","",if($L1345=Dashboard!$C$3,"n/a","Currency:"&amp;$L1345&amp;Dashboard!$C$3))</f>
        <v/>
      </c>
      <c r="AC1345" s="88" t="str">
        <f t="shared" si="13"/>
        <v/>
      </c>
      <c r="AD1345" s="89">
        <f t="shared" si="14"/>
        <v>0</v>
      </c>
      <c r="AE1345" s="90">
        <f t="shared" si="15"/>
        <v>0</v>
      </c>
    </row>
    <row r="1346">
      <c r="A1346" s="1"/>
      <c r="B1346" s="456"/>
      <c r="C1346" s="457"/>
      <c r="D1346" s="457"/>
      <c r="E1346" s="457"/>
      <c r="F1346" s="458"/>
      <c r="G1346" s="44">
        <f t="shared" si="1"/>
        <v>0</v>
      </c>
      <c r="H1346" s="459"/>
      <c r="I1346" s="460"/>
      <c r="J1346" s="95"/>
      <c r="K1346" s="1"/>
      <c r="L1346" s="50" t="str">
        <f t="array" ref="L1346">if($B1346="","",index(Setup!$C$52:$C$201,match($D1346,Setup!$B$52:$B$201,0),0))</f>
        <v/>
      </c>
      <c r="M1346" s="52" t="str">
        <f t="shared" si="2"/>
        <v/>
      </c>
      <c r="N1346" s="58">
        <f t="shared" si="3"/>
        <v>0</v>
      </c>
      <c r="O1346" s="64" t="str">
        <f t="shared" si="4"/>
        <v/>
      </c>
      <c r="P1346" s="64">
        <f t="shared" si="5"/>
        <v>0</v>
      </c>
      <c r="Q1346" s="64">
        <f t="shared" si="6"/>
        <v>0</v>
      </c>
      <c r="R1346" s="68">
        <f t="shared" si="7"/>
        <v>0</v>
      </c>
      <c r="S1346" s="68">
        <f t="shared" si="8"/>
        <v>0</v>
      </c>
      <c r="T1346" s="71" t="str">
        <f t="shared" si="9"/>
        <v/>
      </c>
      <c r="U1346" s="79" t="str">
        <f t="array" ref="U1346">IF($B1346="","",IF(INDEX('Your Portfolio Holdings'!$BW$7:$BW$156,match($D1346,'Your Portfolio Holdings'!$B$7:$B$156,0),0)&gt;0,PRODUCT(IF(($D$5:$D$2004=$D1346)*($C$5:$C$2004="Split")*($B$5:$B$2004&lt;=Dashboard!$C$2)*($B$5:$B$2004&gt;$B1346),$J$5:$J$2004,1)),1))</f>
        <v/>
      </c>
      <c r="V1346" s="79">
        <f t="shared" si="10"/>
        <v>0</v>
      </c>
      <c r="W1346" s="79" t="str">
        <f t="array" ref="W1346">IF($B1346="","",IF(INDEX('Your Portfolio Holdings'!$BW$7:$BW$156,match($D1346,'Your Portfolio Holdings'!$B$7:$B$156,0),0)&gt;0,PRODUCT(IF(($D$5:$D$2004=$D1346)*($C$5:$C$2004="Split")*($B$5:$B$2004&lt;=Dashboard!$C$54)*($B$5:$B$2004&gt;$B1346),$J$5:$J$2004,1)),1))</f>
        <v/>
      </c>
      <c r="X1346" s="79">
        <f t="shared" si="11"/>
        <v>0</v>
      </c>
      <c r="Y1346" s="79" t="str">
        <f t="array" ref="Y1346">IF($B1346="","",IF(INDEX('Your Portfolio Holdings'!$BW$7:$BW$156,match($D1346,'Your Portfolio Holdings'!$B$7:$B$156,0),0)&gt;0,PRODUCT(IF(($D$5:$D$2004=$D1346)*($C$5:$C$2004="Split")*($B$5:$B$2004&lt;=Dashboard!$C$55)*($B$5:$B$2004&gt;$B1346),$J$5:$J$2004,1)),1))</f>
        <v/>
      </c>
      <c r="Z1346" s="79">
        <f t="shared" si="12"/>
        <v>0</v>
      </c>
      <c r="AA1346" s="79" t="str">
        <f>IF($B1345="","",IF(AND($B1346&gt;Dashboard!$C$54,$B1346&lt;=Dashboard!$C$55,OR($C1346="Buy",$C1346="Sell",$C1346="Dividend",$C1346="Return of capital")),MAX(AA$5:AA1345)+1,0))</f>
        <v/>
      </c>
      <c r="AB1346" s="79" t="str">
        <f>if($B1346="","",if($L1346=Dashboard!$C$3,"n/a","Currency:"&amp;$L1346&amp;Dashboard!$C$3))</f>
        <v/>
      </c>
      <c r="AC1346" s="88" t="str">
        <f t="shared" si="13"/>
        <v/>
      </c>
      <c r="AD1346" s="89">
        <f t="shared" si="14"/>
        <v>0</v>
      </c>
      <c r="AE1346" s="90">
        <f t="shared" si="15"/>
        <v>0</v>
      </c>
    </row>
    <row r="1347">
      <c r="A1347" s="1"/>
      <c r="B1347" s="456"/>
      <c r="C1347" s="457"/>
      <c r="D1347" s="457"/>
      <c r="E1347" s="457"/>
      <c r="F1347" s="458"/>
      <c r="G1347" s="44">
        <f t="shared" si="1"/>
        <v>0</v>
      </c>
      <c r="H1347" s="459"/>
      <c r="I1347" s="460"/>
      <c r="J1347" s="95"/>
      <c r="K1347" s="1"/>
      <c r="L1347" s="50" t="str">
        <f t="array" ref="L1347">if($B1347="","",index(Setup!$C$52:$C$201,match($D1347,Setup!$B$52:$B$201,0),0))</f>
        <v/>
      </c>
      <c r="M1347" s="52" t="str">
        <f t="shared" si="2"/>
        <v/>
      </c>
      <c r="N1347" s="58">
        <f t="shared" si="3"/>
        <v>0</v>
      </c>
      <c r="O1347" s="64" t="str">
        <f t="shared" si="4"/>
        <v/>
      </c>
      <c r="P1347" s="64">
        <f t="shared" si="5"/>
        <v>0</v>
      </c>
      <c r="Q1347" s="64">
        <f t="shared" si="6"/>
        <v>0</v>
      </c>
      <c r="R1347" s="68">
        <f t="shared" si="7"/>
        <v>0</v>
      </c>
      <c r="S1347" s="68">
        <f t="shared" si="8"/>
        <v>0</v>
      </c>
      <c r="T1347" s="71" t="str">
        <f t="shared" si="9"/>
        <v/>
      </c>
      <c r="U1347" s="79" t="str">
        <f t="array" ref="U1347">IF($B1347="","",IF(INDEX('Your Portfolio Holdings'!$BW$7:$BW$156,match($D1347,'Your Portfolio Holdings'!$B$7:$B$156,0),0)&gt;0,PRODUCT(IF(($D$5:$D$2004=$D1347)*($C$5:$C$2004="Split")*($B$5:$B$2004&lt;=Dashboard!$C$2)*($B$5:$B$2004&gt;$B1347),$J$5:$J$2004,1)),1))</f>
        <v/>
      </c>
      <c r="V1347" s="79">
        <f t="shared" si="10"/>
        <v>0</v>
      </c>
      <c r="W1347" s="79" t="str">
        <f t="array" ref="W1347">IF($B1347="","",IF(INDEX('Your Portfolio Holdings'!$BW$7:$BW$156,match($D1347,'Your Portfolio Holdings'!$B$7:$B$156,0),0)&gt;0,PRODUCT(IF(($D$5:$D$2004=$D1347)*($C$5:$C$2004="Split")*($B$5:$B$2004&lt;=Dashboard!$C$54)*($B$5:$B$2004&gt;$B1347),$J$5:$J$2004,1)),1))</f>
        <v/>
      </c>
      <c r="X1347" s="79">
        <f t="shared" si="11"/>
        <v>0</v>
      </c>
      <c r="Y1347" s="79" t="str">
        <f t="array" ref="Y1347">IF($B1347="","",IF(INDEX('Your Portfolio Holdings'!$BW$7:$BW$156,match($D1347,'Your Portfolio Holdings'!$B$7:$B$156,0),0)&gt;0,PRODUCT(IF(($D$5:$D$2004=$D1347)*($C$5:$C$2004="Split")*($B$5:$B$2004&lt;=Dashboard!$C$55)*($B$5:$B$2004&gt;$B1347),$J$5:$J$2004,1)),1))</f>
        <v/>
      </c>
      <c r="Z1347" s="79">
        <f t="shared" si="12"/>
        <v>0</v>
      </c>
      <c r="AA1347" s="79" t="str">
        <f>IF($B1346="","",IF(AND($B1347&gt;Dashboard!$C$54,$B1347&lt;=Dashboard!$C$55,OR($C1347="Buy",$C1347="Sell",$C1347="Dividend",$C1347="Return of capital")),MAX(AA$5:AA1346)+1,0))</f>
        <v/>
      </c>
      <c r="AB1347" s="79" t="str">
        <f>if($B1347="","",if($L1347=Dashboard!$C$3,"n/a","Currency:"&amp;$L1347&amp;Dashboard!$C$3))</f>
        <v/>
      </c>
      <c r="AC1347" s="88" t="str">
        <f t="shared" si="13"/>
        <v/>
      </c>
      <c r="AD1347" s="89">
        <f t="shared" si="14"/>
        <v>0</v>
      </c>
      <c r="AE1347" s="90">
        <f t="shared" si="15"/>
        <v>0</v>
      </c>
    </row>
    <row r="1348">
      <c r="A1348" s="1"/>
      <c r="B1348" s="456"/>
      <c r="C1348" s="457"/>
      <c r="D1348" s="457"/>
      <c r="E1348" s="457"/>
      <c r="F1348" s="458"/>
      <c r="G1348" s="44">
        <f t="shared" si="1"/>
        <v>0</v>
      </c>
      <c r="H1348" s="459"/>
      <c r="I1348" s="460"/>
      <c r="J1348" s="95"/>
      <c r="K1348" s="1"/>
      <c r="L1348" s="50" t="str">
        <f t="array" ref="L1348">if($B1348="","",index(Setup!$C$52:$C$201,match($D1348,Setup!$B$52:$B$201,0),0))</f>
        <v/>
      </c>
      <c r="M1348" s="52" t="str">
        <f t="shared" si="2"/>
        <v/>
      </c>
      <c r="N1348" s="58">
        <f t="shared" si="3"/>
        <v>0</v>
      </c>
      <c r="O1348" s="64" t="str">
        <f t="shared" si="4"/>
        <v/>
      </c>
      <c r="P1348" s="64">
        <f t="shared" si="5"/>
        <v>0</v>
      </c>
      <c r="Q1348" s="64">
        <f t="shared" si="6"/>
        <v>0</v>
      </c>
      <c r="R1348" s="68">
        <f t="shared" si="7"/>
        <v>0</v>
      </c>
      <c r="S1348" s="68">
        <f t="shared" si="8"/>
        <v>0</v>
      </c>
      <c r="T1348" s="71" t="str">
        <f t="shared" si="9"/>
        <v/>
      </c>
      <c r="U1348" s="79" t="str">
        <f t="array" ref="U1348">IF($B1348="","",IF(INDEX('Your Portfolio Holdings'!$BW$7:$BW$156,match($D1348,'Your Portfolio Holdings'!$B$7:$B$156,0),0)&gt;0,PRODUCT(IF(($D$5:$D$2004=$D1348)*($C$5:$C$2004="Split")*($B$5:$B$2004&lt;=Dashboard!$C$2)*($B$5:$B$2004&gt;$B1348),$J$5:$J$2004,1)),1))</f>
        <v/>
      </c>
      <c r="V1348" s="79">
        <f t="shared" si="10"/>
        <v>0</v>
      </c>
      <c r="W1348" s="79" t="str">
        <f t="array" ref="W1348">IF($B1348="","",IF(INDEX('Your Portfolio Holdings'!$BW$7:$BW$156,match($D1348,'Your Portfolio Holdings'!$B$7:$B$156,0),0)&gt;0,PRODUCT(IF(($D$5:$D$2004=$D1348)*($C$5:$C$2004="Split")*($B$5:$B$2004&lt;=Dashboard!$C$54)*($B$5:$B$2004&gt;$B1348),$J$5:$J$2004,1)),1))</f>
        <v/>
      </c>
      <c r="X1348" s="79">
        <f t="shared" si="11"/>
        <v>0</v>
      </c>
      <c r="Y1348" s="79" t="str">
        <f t="array" ref="Y1348">IF($B1348="","",IF(INDEX('Your Portfolio Holdings'!$BW$7:$BW$156,match($D1348,'Your Portfolio Holdings'!$B$7:$B$156,0),0)&gt;0,PRODUCT(IF(($D$5:$D$2004=$D1348)*($C$5:$C$2004="Split")*($B$5:$B$2004&lt;=Dashboard!$C$55)*($B$5:$B$2004&gt;$B1348),$J$5:$J$2004,1)),1))</f>
        <v/>
      </c>
      <c r="Z1348" s="79">
        <f t="shared" si="12"/>
        <v>0</v>
      </c>
      <c r="AA1348" s="79" t="str">
        <f>IF($B1347="","",IF(AND($B1348&gt;Dashboard!$C$54,$B1348&lt;=Dashboard!$C$55,OR($C1348="Buy",$C1348="Sell",$C1348="Dividend",$C1348="Return of capital")),MAX(AA$5:AA1347)+1,0))</f>
        <v/>
      </c>
      <c r="AB1348" s="79" t="str">
        <f>if($B1348="","",if($L1348=Dashboard!$C$3,"n/a","Currency:"&amp;$L1348&amp;Dashboard!$C$3))</f>
        <v/>
      </c>
      <c r="AC1348" s="88" t="str">
        <f t="shared" si="13"/>
        <v/>
      </c>
      <c r="AD1348" s="89">
        <f t="shared" si="14"/>
        <v>0</v>
      </c>
      <c r="AE1348" s="90">
        <f t="shared" si="15"/>
        <v>0</v>
      </c>
    </row>
    <row r="1349">
      <c r="A1349" s="1"/>
      <c r="B1349" s="456"/>
      <c r="C1349" s="457"/>
      <c r="D1349" s="457"/>
      <c r="E1349" s="457"/>
      <c r="F1349" s="458"/>
      <c r="G1349" s="44">
        <f t="shared" si="1"/>
        <v>0</v>
      </c>
      <c r="H1349" s="459"/>
      <c r="I1349" s="460"/>
      <c r="J1349" s="95"/>
      <c r="K1349" s="1"/>
      <c r="L1349" s="50" t="str">
        <f t="array" ref="L1349">if($B1349="","",index(Setup!$C$52:$C$201,match($D1349,Setup!$B$52:$B$201,0),0))</f>
        <v/>
      </c>
      <c r="M1349" s="52" t="str">
        <f t="shared" si="2"/>
        <v/>
      </c>
      <c r="N1349" s="58">
        <f t="shared" si="3"/>
        <v>0</v>
      </c>
      <c r="O1349" s="64" t="str">
        <f t="shared" si="4"/>
        <v/>
      </c>
      <c r="P1349" s="64">
        <f t="shared" si="5"/>
        <v>0</v>
      </c>
      <c r="Q1349" s="64">
        <f t="shared" si="6"/>
        <v>0</v>
      </c>
      <c r="R1349" s="68">
        <f t="shared" si="7"/>
        <v>0</v>
      </c>
      <c r="S1349" s="68">
        <f t="shared" si="8"/>
        <v>0</v>
      </c>
      <c r="T1349" s="71" t="str">
        <f t="shared" si="9"/>
        <v/>
      </c>
      <c r="U1349" s="79" t="str">
        <f t="array" ref="U1349">IF($B1349="","",IF(INDEX('Your Portfolio Holdings'!$BW$7:$BW$156,match($D1349,'Your Portfolio Holdings'!$B$7:$B$156,0),0)&gt;0,PRODUCT(IF(($D$5:$D$2004=$D1349)*($C$5:$C$2004="Split")*($B$5:$B$2004&lt;=Dashboard!$C$2)*($B$5:$B$2004&gt;$B1349),$J$5:$J$2004,1)),1))</f>
        <v/>
      </c>
      <c r="V1349" s="79">
        <f t="shared" si="10"/>
        <v>0</v>
      </c>
      <c r="W1349" s="79" t="str">
        <f t="array" ref="W1349">IF($B1349="","",IF(INDEX('Your Portfolio Holdings'!$BW$7:$BW$156,match($D1349,'Your Portfolio Holdings'!$B$7:$B$156,0),0)&gt;0,PRODUCT(IF(($D$5:$D$2004=$D1349)*($C$5:$C$2004="Split")*($B$5:$B$2004&lt;=Dashboard!$C$54)*($B$5:$B$2004&gt;$B1349),$J$5:$J$2004,1)),1))</f>
        <v/>
      </c>
      <c r="X1349" s="79">
        <f t="shared" si="11"/>
        <v>0</v>
      </c>
      <c r="Y1349" s="79" t="str">
        <f t="array" ref="Y1349">IF($B1349="","",IF(INDEX('Your Portfolio Holdings'!$BW$7:$BW$156,match($D1349,'Your Portfolio Holdings'!$B$7:$B$156,0),0)&gt;0,PRODUCT(IF(($D$5:$D$2004=$D1349)*($C$5:$C$2004="Split")*($B$5:$B$2004&lt;=Dashboard!$C$55)*($B$5:$B$2004&gt;$B1349),$J$5:$J$2004,1)),1))</f>
        <v/>
      </c>
      <c r="Z1349" s="79">
        <f t="shared" si="12"/>
        <v>0</v>
      </c>
      <c r="AA1349" s="79" t="str">
        <f>IF($B1348="","",IF(AND($B1349&gt;Dashboard!$C$54,$B1349&lt;=Dashboard!$C$55,OR($C1349="Buy",$C1349="Sell",$C1349="Dividend",$C1349="Return of capital")),MAX(AA$5:AA1348)+1,0))</f>
        <v/>
      </c>
      <c r="AB1349" s="79" t="str">
        <f>if($B1349="","",if($L1349=Dashboard!$C$3,"n/a","Currency:"&amp;$L1349&amp;Dashboard!$C$3))</f>
        <v/>
      </c>
      <c r="AC1349" s="88" t="str">
        <f t="shared" si="13"/>
        <v/>
      </c>
      <c r="AD1349" s="89">
        <f t="shared" si="14"/>
        <v>0</v>
      </c>
      <c r="AE1349" s="90">
        <f t="shared" si="15"/>
        <v>0</v>
      </c>
    </row>
    <row r="1350">
      <c r="A1350" s="1"/>
      <c r="B1350" s="456"/>
      <c r="C1350" s="457"/>
      <c r="D1350" s="457"/>
      <c r="E1350" s="457"/>
      <c r="F1350" s="458"/>
      <c r="G1350" s="44">
        <f t="shared" si="1"/>
        <v>0</v>
      </c>
      <c r="H1350" s="459"/>
      <c r="I1350" s="460"/>
      <c r="J1350" s="95"/>
      <c r="K1350" s="1"/>
      <c r="L1350" s="50" t="str">
        <f t="array" ref="L1350">if($B1350="","",index(Setup!$C$52:$C$201,match($D1350,Setup!$B$52:$B$201,0),0))</f>
        <v/>
      </c>
      <c r="M1350" s="52" t="str">
        <f t="shared" si="2"/>
        <v/>
      </c>
      <c r="N1350" s="58">
        <f t="shared" si="3"/>
        <v>0</v>
      </c>
      <c r="O1350" s="64" t="str">
        <f t="shared" si="4"/>
        <v/>
      </c>
      <c r="P1350" s="64">
        <f t="shared" si="5"/>
        <v>0</v>
      </c>
      <c r="Q1350" s="64">
        <f t="shared" si="6"/>
        <v>0</v>
      </c>
      <c r="R1350" s="68">
        <f t="shared" si="7"/>
        <v>0</v>
      </c>
      <c r="S1350" s="68">
        <f t="shared" si="8"/>
        <v>0</v>
      </c>
      <c r="T1350" s="71" t="str">
        <f t="shared" si="9"/>
        <v/>
      </c>
      <c r="U1350" s="79" t="str">
        <f t="array" ref="U1350">IF($B1350="","",IF(INDEX('Your Portfolio Holdings'!$BW$7:$BW$156,match($D1350,'Your Portfolio Holdings'!$B$7:$B$156,0),0)&gt;0,PRODUCT(IF(($D$5:$D$2004=$D1350)*($C$5:$C$2004="Split")*($B$5:$B$2004&lt;=Dashboard!$C$2)*($B$5:$B$2004&gt;$B1350),$J$5:$J$2004,1)),1))</f>
        <v/>
      </c>
      <c r="V1350" s="79">
        <f t="shared" si="10"/>
        <v>0</v>
      </c>
      <c r="W1350" s="79" t="str">
        <f t="array" ref="W1350">IF($B1350="","",IF(INDEX('Your Portfolio Holdings'!$BW$7:$BW$156,match($D1350,'Your Portfolio Holdings'!$B$7:$B$156,0),0)&gt;0,PRODUCT(IF(($D$5:$D$2004=$D1350)*($C$5:$C$2004="Split")*($B$5:$B$2004&lt;=Dashboard!$C$54)*($B$5:$B$2004&gt;$B1350),$J$5:$J$2004,1)),1))</f>
        <v/>
      </c>
      <c r="X1350" s="79">
        <f t="shared" si="11"/>
        <v>0</v>
      </c>
      <c r="Y1350" s="79" t="str">
        <f t="array" ref="Y1350">IF($B1350="","",IF(INDEX('Your Portfolio Holdings'!$BW$7:$BW$156,match($D1350,'Your Portfolio Holdings'!$B$7:$B$156,0),0)&gt;0,PRODUCT(IF(($D$5:$D$2004=$D1350)*($C$5:$C$2004="Split")*($B$5:$B$2004&lt;=Dashboard!$C$55)*($B$5:$B$2004&gt;$B1350),$J$5:$J$2004,1)),1))</f>
        <v/>
      </c>
      <c r="Z1350" s="79">
        <f t="shared" si="12"/>
        <v>0</v>
      </c>
      <c r="AA1350" s="79" t="str">
        <f>IF($B1349="","",IF(AND($B1350&gt;Dashboard!$C$54,$B1350&lt;=Dashboard!$C$55,OR($C1350="Buy",$C1350="Sell",$C1350="Dividend",$C1350="Return of capital")),MAX(AA$5:AA1349)+1,0))</f>
        <v/>
      </c>
      <c r="AB1350" s="79" t="str">
        <f>if($B1350="","",if($L1350=Dashboard!$C$3,"n/a","Currency:"&amp;$L1350&amp;Dashboard!$C$3))</f>
        <v/>
      </c>
      <c r="AC1350" s="88" t="str">
        <f t="shared" si="13"/>
        <v/>
      </c>
      <c r="AD1350" s="89">
        <f t="shared" si="14"/>
        <v>0</v>
      </c>
      <c r="AE1350" s="90">
        <f t="shared" si="15"/>
        <v>0</v>
      </c>
    </row>
    <row r="1351">
      <c r="A1351" s="1"/>
      <c r="B1351" s="456"/>
      <c r="C1351" s="457"/>
      <c r="D1351" s="457"/>
      <c r="E1351" s="457"/>
      <c r="F1351" s="458"/>
      <c r="G1351" s="44">
        <f t="shared" si="1"/>
        <v>0</v>
      </c>
      <c r="H1351" s="459"/>
      <c r="I1351" s="460"/>
      <c r="J1351" s="95"/>
      <c r="K1351" s="1"/>
      <c r="L1351" s="50" t="str">
        <f t="array" ref="L1351">if($B1351="","",index(Setup!$C$52:$C$201,match($D1351,Setup!$B$52:$B$201,0),0))</f>
        <v/>
      </c>
      <c r="M1351" s="52" t="str">
        <f t="shared" si="2"/>
        <v/>
      </c>
      <c r="N1351" s="58">
        <f t="shared" si="3"/>
        <v>0</v>
      </c>
      <c r="O1351" s="64" t="str">
        <f t="shared" si="4"/>
        <v/>
      </c>
      <c r="P1351" s="64">
        <f t="shared" si="5"/>
        <v>0</v>
      </c>
      <c r="Q1351" s="64">
        <f t="shared" si="6"/>
        <v>0</v>
      </c>
      <c r="R1351" s="68">
        <f t="shared" si="7"/>
        <v>0</v>
      </c>
      <c r="S1351" s="68">
        <f t="shared" si="8"/>
        <v>0</v>
      </c>
      <c r="T1351" s="71" t="str">
        <f t="shared" si="9"/>
        <v/>
      </c>
      <c r="U1351" s="79" t="str">
        <f t="array" ref="U1351">IF($B1351="","",IF(INDEX('Your Portfolio Holdings'!$BW$7:$BW$156,match($D1351,'Your Portfolio Holdings'!$B$7:$B$156,0),0)&gt;0,PRODUCT(IF(($D$5:$D$2004=$D1351)*($C$5:$C$2004="Split")*($B$5:$B$2004&lt;=Dashboard!$C$2)*($B$5:$B$2004&gt;$B1351),$J$5:$J$2004,1)),1))</f>
        <v/>
      </c>
      <c r="V1351" s="79">
        <f t="shared" si="10"/>
        <v>0</v>
      </c>
      <c r="W1351" s="79" t="str">
        <f t="array" ref="W1351">IF($B1351="","",IF(INDEX('Your Portfolio Holdings'!$BW$7:$BW$156,match($D1351,'Your Portfolio Holdings'!$B$7:$B$156,0),0)&gt;0,PRODUCT(IF(($D$5:$D$2004=$D1351)*($C$5:$C$2004="Split")*($B$5:$B$2004&lt;=Dashboard!$C$54)*($B$5:$B$2004&gt;$B1351),$J$5:$J$2004,1)),1))</f>
        <v/>
      </c>
      <c r="X1351" s="79">
        <f t="shared" si="11"/>
        <v>0</v>
      </c>
      <c r="Y1351" s="79" t="str">
        <f t="array" ref="Y1351">IF($B1351="","",IF(INDEX('Your Portfolio Holdings'!$BW$7:$BW$156,match($D1351,'Your Portfolio Holdings'!$B$7:$B$156,0),0)&gt;0,PRODUCT(IF(($D$5:$D$2004=$D1351)*($C$5:$C$2004="Split")*($B$5:$B$2004&lt;=Dashboard!$C$55)*($B$5:$B$2004&gt;$B1351),$J$5:$J$2004,1)),1))</f>
        <v/>
      </c>
      <c r="Z1351" s="79">
        <f t="shared" si="12"/>
        <v>0</v>
      </c>
      <c r="AA1351" s="79" t="str">
        <f>IF($B1350="","",IF(AND($B1351&gt;Dashboard!$C$54,$B1351&lt;=Dashboard!$C$55,OR($C1351="Buy",$C1351="Sell",$C1351="Dividend",$C1351="Return of capital")),MAX(AA$5:AA1350)+1,0))</f>
        <v/>
      </c>
      <c r="AB1351" s="79" t="str">
        <f>if($B1351="","",if($L1351=Dashboard!$C$3,"n/a","Currency:"&amp;$L1351&amp;Dashboard!$C$3))</f>
        <v/>
      </c>
      <c r="AC1351" s="88" t="str">
        <f t="shared" si="13"/>
        <v/>
      </c>
      <c r="AD1351" s="89">
        <f t="shared" si="14"/>
        <v>0</v>
      </c>
      <c r="AE1351" s="90">
        <f t="shared" si="15"/>
        <v>0</v>
      </c>
    </row>
    <row r="1352">
      <c r="A1352" s="1"/>
      <c r="B1352" s="456"/>
      <c r="C1352" s="457"/>
      <c r="D1352" s="457"/>
      <c r="E1352" s="457"/>
      <c r="F1352" s="458"/>
      <c r="G1352" s="44">
        <f t="shared" si="1"/>
        <v>0</v>
      </c>
      <c r="H1352" s="459"/>
      <c r="I1352" s="460"/>
      <c r="J1352" s="95"/>
      <c r="K1352" s="1"/>
      <c r="L1352" s="50" t="str">
        <f t="array" ref="L1352">if($B1352="","",index(Setup!$C$52:$C$201,match($D1352,Setup!$B$52:$B$201,0),0))</f>
        <v/>
      </c>
      <c r="M1352" s="52" t="str">
        <f t="shared" si="2"/>
        <v/>
      </c>
      <c r="N1352" s="58">
        <f t="shared" si="3"/>
        <v>0</v>
      </c>
      <c r="O1352" s="64" t="str">
        <f t="shared" si="4"/>
        <v/>
      </c>
      <c r="P1352" s="64">
        <f t="shared" si="5"/>
        <v>0</v>
      </c>
      <c r="Q1352" s="64">
        <f t="shared" si="6"/>
        <v>0</v>
      </c>
      <c r="R1352" s="68">
        <f t="shared" si="7"/>
        <v>0</v>
      </c>
      <c r="S1352" s="68">
        <f t="shared" si="8"/>
        <v>0</v>
      </c>
      <c r="T1352" s="71" t="str">
        <f t="shared" si="9"/>
        <v/>
      </c>
      <c r="U1352" s="79" t="str">
        <f t="array" ref="U1352">IF($B1352="","",IF(INDEX('Your Portfolio Holdings'!$BW$7:$BW$156,match($D1352,'Your Portfolio Holdings'!$B$7:$B$156,0),0)&gt;0,PRODUCT(IF(($D$5:$D$2004=$D1352)*($C$5:$C$2004="Split")*($B$5:$B$2004&lt;=Dashboard!$C$2)*($B$5:$B$2004&gt;$B1352),$J$5:$J$2004,1)),1))</f>
        <v/>
      </c>
      <c r="V1352" s="79">
        <f t="shared" si="10"/>
        <v>0</v>
      </c>
      <c r="W1352" s="79" t="str">
        <f t="array" ref="W1352">IF($B1352="","",IF(INDEX('Your Portfolio Holdings'!$BW$7:$BW$156,match($D1352,'Your Portfolio Holdings'!$B$7:$B$156,0),0)&gt;0,PRODUCT(IF(($D$5:$D$2004=$D1352)*($C$5:$C$2004="Split")*($B$5:$B$2004&lt;=Dashboard!$C$54)*($B$5:$B$2004&gt;$B1352),$J$5:$J$2004,1)),1))</f>
        <v/>
      </c>
      <c r="X1352" s="79">
        <f t="shared" si="11"/>
        <v>0</v>
      </c>
      <c r="Y1352" s="79" t="str">
        <f t="array" ref="Y1352">IF($B1352="","",IF(INDEX('Your Portfolio Holdings'!$BW$7:$BW$156,match($D1352,'Your Portfolio Holdings'!$B$7:$B$156,0),0)&gt;0,PRODUCT(IF(($D$5:$D$2004=$D1352)*($C$5:$C$2004="Split")*($B$5:$B$2004&lt;=Dashboard!$C$55)*($B$5:$B$2004&gt;$B1352),$J$5:$J$2004,1)),1))</f>
        <v/>
      </c>
      <c r="Z1352" s="79">
        <f t="shared" si="12"/>
        <v>0</v>
      </c>
      <c r="AA1352" s="79" t="str">
        <f>IF($B1351="","",IF(AND($B1352&gt;Dashboard!$C$54,$B1352&lt;=Dashboard!$C$55,OR($C1352="Buy",$C1352="Sell",$C1352="Dividend",$C1352="Return of capital")),MAX(AA$5:AA1351)+1,0))</f>
        <v/>
      </c>
      <c r="AB1352" s="79" t="str">
        <f>if($B1352="","",if($L1352=Dashboard!$C$3,"n/a","Currency:"&amp;$L1352&amp;Dashboard!$C$3))</f>
        <v/>
      </c>
      <c r="AC1352" s="88" t="str">
        <f t="shared" si="13"/>
        <v/>
      </c>
      <c r="AD1352" s="89">
        <f t="shared" si="14"/>
        <v>0</v>
      </c>
      <c r="AE1352" s="90">
        <f t="shared" si="15"/>
        <v>0</v>
      </c>
    </row>
    <row r="1353">
      <c r="A1353" s="1"/>
      <c r="B1353" s="456"/>
      <c r="C1353" s="457"/>
      <c r="D1353" s="457"/>
      <c r="E1353" s="457"/>
      <c r="F1353" s="458"/>
      <c r="G1353" s="44">
        <f t="shared" si="1"/>
        <v>0</v>
      </c>
      <c r="H1353" s="459"/>
      <c r="I1353" s="460"/>
      <c r="J1353" s="95"/>
      <c r="K1353" s="1"/>
      <c r="L1353" s="50" t="str">
        <f t="array" ref="L1353">if($B1353="","",index(Setup!$C$52:$C$201,match($D1353,Setup!$B$52:$B$201,0),0))</f>
        <v/>
      </c>
      <c r="M1353" s="52" t="str">
        <f t="shared" si="2"/>
        <v/>
      </c>
      <c r="N1353" s="58">
        <f t="shared" si="3"/>
        <v>0</v>
      </c>
      <c r="O1353" s="64" t="str">
        <f t="shared" si="4"/>
        <v/>
      </c>
      <c r="P1353" s="64">
        <f t="shared" si="5"/>
        <v>0</v>
      </c>
      <c r="Q1353" s="64">
        <f t="shared" si="6"/>
        <v>0</v>
      </c>
      <c r="R1353" s="68">
        <f t="shared" si="7"/>
        <v>0</v>
      </c>
      <c r="S1353" s="68">
        <f t="shared" si="8"/>
        <v>0</v>
      </c>
      <c r="T1353" s="71" t="str">
        <f t="shared" si="9"/>
        <v/>
      </c>
      <c r="U1353" s="79" t="str">
        <f t="array" ref="U1353">IF($B1353="","",IF(INDEX('Your Portfolio Holdings'!$BW$7:$BW$156,match($D1353,'Your Portfolio Holdings'!$B$7:$B$156,0),0)&gt;0,PRODUCT(IF(($D$5:$D$2004=$D1353)*($C$5:$C$2004="Split")*($B$5:$B$2004&lt;=Dashboard!$C$2)*($B$5:$B$2004&gt;$B1353),$J$5:$J$2004,1)),1))</f>
        <v/>
      </c>
      <c r="V1353" s="79">
        <f t="shared" si="10"/>
        <v>0</v>
      </c>
      <c r="W1353" s="79" t="str">
        <f t="array" ref="W1353">IF($B1353="","",IF(INDEX('Your Portfolio Holdings'!$BW$7:$BW$156,match($D1353,'Your Portfolio Holdings'!$B$7:$B$156,0),0)&gt;0,PRODUCT(IF(($D$5:$D$2004=$D1353)*($C$5:$C$2004="Split")*($B$5:$B$2004&lt;=Dashboard!$C$54)*($B$5:$B$2004&gt;$B1353),$J$5:$J$2004,1)),1))</f>
        <v/>
      </c>
      <c r="X1353" s="79">
        <f t="shared" si="11"/>
        <v>0</v>
      </c>
      <c r="Y1353" s="79" t="str">
        <f t="array" ref="Y1353">IF($B1353="","",IF(INDEX('Your Portfolio Holdings'!$BW$7:$BW$156,match($D1353,'Your Portfolio Holdings'!$B$7:$B$156,0),0)&gt;0,PRODUCT(IF(($D$5:$D$2004=$D1353)*($C$5:$C$2004="Split")*($B$5:$B$2004&lt;=Dashboard!$C$55)*($B$5:$B$2004&gt;$B1353),$J$5:$J$2004,1)),1))</f>
        <v/>
      </c>
      <c r="Z1353" s="79">
        <f t="shared" si="12"/>
        <v>0</v>
      </c>
      <c r="AA1353" s="79" t="str">
        <f>IF($B1352="","",IF(AND($B1353&gt;Dashboard!$C$54,$B1353&lt;=Dashboard!$C$55,OR($C1353="Buy",$C1353="Sell",$C1353="Dividend",$C1353="Return of capital")),MAX(AA$5:AA1352)+1,0))</f>
        <v/>
      </c>
      <c r="AB1353" s="79" t="str">
        <f>if($B1353="","",if($L1353=Dashboard!$C$3,"n/a","Currency:"&amp;$L1353&amp;Dashboard!$C$3))</f>
        <v/>
      </c>
      <c r="AC1353" s="88" t="str">
        <f t="shared" si="13"/>
        <v/>
      </c>
      <c r="AD1353" s="89">
        <f t="shared" si="14"/>
        <v>0</v>
      </c>
      <c r="AE1353" s="90">
        <f t="shared" si="15"/>
        <v>0</v>
      </c>
    </row>
    <row r="1354">
      <c r="A1354" s="1"/>
      <c r="B1354" s="456"/>
      <c r="C1354" s="457"/>
      <c r="D1354" s="457"/>
      <c r="E1354" s="457"/>
      <c r="F1354" s="458"/>
      <c r="G1354" s="44">
        <f t="shared" si="1"/>
        <v>0</v>
      </c>
      <c r="H1354" s="459"/>
      <c r="I1354" s="460"/>
      <c r="J1354" s="95"/>
      <c r="K1354" s="1"/>
      <c r="L1354" s="50" t="str">
        <f t="array" ref="L1354">if($B1354="","",index(Setup!$C$52:$C$201,match($D1354,Setup!$B$52:$B$201,0),0))</f>
        <v/>
      </c>
      <c r="M1354" s="52" t="str">
        <f t="shared" si="2"/>
        <v/>
      </c>
      <c r="N1354" s="58">
        <f t="shared" si="3"/>
        <v>0</v>
      </c>
      <c r="O1354" s="64" t="str">
        <f t="shared" si="4"/>
        <v/>
      </c>
      <c r="P1354" s="64">
        <f t="shared" si="5"/>
        <v>0</v>
      </c>
      <c r="Q1354" s="64">
        <f t="shared" si="6"/>
        <v>0</v>
      </c>
      <c r="R1354" s="68">
        <f t="shared" si="7"/>
        <v>0</v>
      </c>
      <c r="S1354" s="68">
        <f t="shared" si="8"/>
        <v>0</v>
      </c>
      <c r="T1354" s="71" t="str">
        <f t="shared" si="9"/>
        <v/>
      </c>
      <c r="U1354" s="79" t="str">
        <f t="array" ref="U1354">IF($B1354="","",IF(INDEX('Your Portfolio Holdings'!$BW$7:$BW$156,match($D1354,'Your Portfolio Holdings'!$B$7:$B$156,0),0)&gt;0,PRODUCT(IF(($D$5:$D$2004=$D1354)*($C$5:$C$2004="Split")*($B$5:$B$2004&lt;=Dashboard!$C$2)*($B$5:$B$2004&gt;$B1354),$J$5:$J$2004,1)),1))</f>
        <v/>
      </c>
      <c r="V1354" s="79">
        <f t="shared" si="10"/>
        <v>0</v>
      </c>
      <c r="W1354" s="79" t="str">
        <f t="array" ref="W1354">IF($B1354="","",IF(INDEX('Your Portfolio Holdings'!$BW$7:$BW$156,match($D1354,'Your Portfolio Holdings'!$B$7:$B$156,0),0)&gt;0,PRODUCT(IF(($D$5:$D$2004=$D1354)*($C$5:$C$2004="Split")*($B$5:$B$2004&lt;=Dashboard!$C$54)*($B$5:$B$2004&gt;$B1354),$J$5:$J$2004,1)),1))</f>
        <v/>
      </c>
      <c r="X1354" s="79">
        <f t="shared" si="11"/>
        <v>0</v>
      </c>
      <c r="Y1354" s="79" t="str">
        <f t="array" ref="Y1354">IF($B1354="","",IF(INDEX('Your Portfolio Holdings'!$BW$7:$BW$156,match($D1354,'Your Portfolio Holdings'!$B$7:$B$156,0),0)&gt;0,PRODUCT(IF(($D$5:$D$2004=$D1354)*($C$5:$C$2004="Split")*($B$5:$B$2004&lt;=Dashboard!$C$55)*($B$5:$B$2004&gt;$B1354),$J$5:$J$2004,1)),1))</f>
        <v/>
      </c>
      <c r="Z1354" s="79">
        <f t="shared" si="12"/>
        <v>0</v>
      </c>
      <c r="AA1354" s="79" t="str">
        <f>IF($B1353="","",IF(AND($B1354&gt;Dashboard!$C$54,$B1354&lt;=Dashboard!$C$55,OR($C1354="Buy",$C1354="Sell",$C1354="Dividend",$C1354="Return of capital")),MAX(AA$5:AA1353)+1,0))</f>
        <v/>
      </c>
      <c r="AB1354" s="79" t="str">
        <f>if($B1354="","",if($L1354=Dashboard!$C$3,"n/a","Currency:"&amp;$L1354&amp;Dashboard!$C$3))</f>
        <v/>
      </c>
      <c r="AC1354" s="88" t="str">
        <f t="shared" si="13"/>
        <v/>
      </c>
      <c r="AD1354" s="89">
        <f t="shared" si="14"/>
        <v>0</v>
      </c>
      <c r="AE1354" s="90">
        <f t="shared" si="15"/>
        <v>0</v>
      </c>
    </row>
    <row r="1355">
      <c r="A1355" s="1"/>
      <c r="B1355" s="456"/>
      <c r="C1355" s="457"/>
      <c r="D1355" s="457"/>
      <c r="E1355" s="457"/>
      <c r="F1355" s="458"/>
      <c r="G1355" s="44">
        <f t="shared" si="1"/>
        <v>0</v>
      </c>
      <c r="H1355" s="459"/>
      <c r="I1355" s="460"/>
      <c r="J1355" s="95"/>
      <c r="K1355" s="1"/>
      <c r="L1355" s="50" t="str">
        <f t="array" ref="L1355">if($B1355="","",index(Setup!$C$52:$C$201,match($D1355,Setup!$B$52:$B$201,0),0))</f>
        <v/>
      </c>
      <c r="M1355" s="52" t="str">
        <f t="shared" si="2"/>
        <v/>
      </c>
      <c r="N1355" s="58">
        <f t="shared" si="3"/>
        <v>0</v>
      </c>
      <c r="O1355" s="64" t="str">
        <f t="shared" si="4"/>
        <v/>
      </c>
      <c r="P1355" s="64">
        <f t="shared" si="5"/>
        <v>0</v>
      </c>
      <c r="Q1355" s="64">
        <f t="shared" si="6"/>
        <v>0</v>
      </c>
      <c r="R1355" s="68">
        <f t="shared" si="7"/>
        <v>0</v>
      </c>
      <c r="S1355" s="68">
        <f t="shared" si="8"/>
        <v>0</v>
      </c>
      <c r="T1355" s="71" t="str">
        <f t="shared" si="9"/>
        <v/>
      </c>
      <c r="U1355" s="79" t="str">
        <f t="array" ref="U1355">IF($B1355="","",IF(INDEX('Your Portfolio Holdings'!$BW$7:$BW$156,match($D1355,'Your Portfolio Holdings'!$B$7:$B$156,0),0)&gt;0,PRODUCT(IF(($D$5:$D$2004=$D1355)*($C$5:$C$2004="Split")*($B$5:$B$2004&lt;=Dashboard!$C$2)*($B$5:$B$2004&gt;$B1355),$J$5:$J$2004,1)),1))</f>
        <v/>
      </c>
      <c r="V1355" s="79">
        <f t="shared" si="10"/>
        <v>0</v>
      </c>
      <c r="W1355" s="79" t="str">
        <f t="array" ref="W1355">IF($B1355="","",IF(INDEX('Your Portfolio Holdings'!$BW$7:$BW$156,match($D1355,'Your Portfolio Holdings'!$B$7:$B$156,0),0)&gt;0,PRODUCT(IF(($D$5:$D$2004=$D1355)*($C$5:$C$2004="Split")*($B$5:$B$2004&lt;=Dashboard!$C$54)*($B$5:$B$2004&gt;$B1355),$J$5:$J$2004,1)),1))</f>
        <v/>
      </c>
      <c r="X1355" s="79">
        <f t="shared" si="11"/>
        <v>0</v>
      </c>
      <c r="Y1355" s="79" t="str">
        <f t="array" ref="Y1355">IF($B1355="","",IF(INDEX('Your Portfolio Holdings'!$BW$7:$BW$156,match($D1355,'Your Portfolio Holdings'!$B$7:$B$156,0),0)&gt;0,PRODUCT(IF(($D$5:$D$2004=$D1355)*($C$5:$C$2004="Split")*($B$5:$B$2004&lt;=Dashboard!$C$55)*($B$5:$B$2004&gt;$B1355),$J$5:$J$2004,1)),1))</f>
        <v/>
      </c>
      <c r="Z1355" s="79">
        <f t="shared" si="12"/>
        <v>0</v>
      </c>
      <c r="AA1355" s="79" t="str">
        <f>IF($B1354="","",IF(AND($B1355&gt;Dashboard!$C$54,$B1355&lt;=Dashboard!$C$55,OR($C1355="Buy",$C1355="Sell",$C1355="Dividend",$C1355="Return of capital")),MAX(AA$5:AA1354)+1,0))</f>
        <v/>
      </c>
      <c r="AB1355" s="79" t="str">
        <f>if($B1355="","",if($L1355=Dashboard!$C$3,"n/a","Currency:"&amp;$L1355&amp;Dashboard!$C$3))</f>
        <v/>
      </c>
      <c r="AC1355" s="88" t="str">
        <f t="shared" si="13"/>
        <v/>
      </c>
      <c r="AD1355" s="89">
        <f t="shared" si="14"/>
        <v>0</v>
      </c>
      <c r="AE1355" s="90">
        <f t="shared" si="15"/>
        <v>0</v>
      </c>
    </row>
    <row r="1356">
      <c r="A1356" s="1"/>
      <c r="B1356" s="456"/>
      <c r="C1356" s="457"/>
      <c r="D1356" s="457"/>
      <c r="E1356" s="457"/>
      <c r="F1356" s="458"/>
      <c r="G1356" s="44">
        <f t="shared" si="1"/>
        <v>0</v>
      </c>
      <c r="H1356" s="459"/>
      <c r="I1356" s="460"/>
      <c r="J1356" s="95"/>
      <c r="K1356" s="1"/>
      <c r="L1356" s="50" t="str">
        <f t="array" ref="L1356">if($B1356="","",index(Setup!$C$52:$C$201,match($D1356,Setup!$B$52:$B$201,0),0))</f>
        <v/>
      </c>
      <c r="M1356" s="52" t="str">
        <f t="shared" si="2"/>
        <v/>
      </c>
      <c r="N1356" s="58">
        <f t="shared" si="3"/>
        <v>0</v>
      </c>
      <c r="O1356" s="64" t="str">
        <f t="shared" si="4"/>
        <v/>
      </c>
      <c r="P1356" s="64">
        <f t="shared" si="5"/>
        <v>0</v>
      </c>
      <c r="Q1356" s="64">
        <f t="shared" si="6"/>
        <v>0</v>
      </c>
      <c r="R1356" s="68">
        <f t="shared" si="7"/>
        <v>0</v>
      </c>
      <c r="S1356" s="68">
        <f t="shared" si="8"/>
        <v>0</v>
      </c>
      <c r="T1356" s="71" t="str">
        <f t="shared" si="9"/>
        <v/>
      </c>
      <c r="U1356" s="79" t="str">
        <f t="array" ref="U1356">IF($B1356="","",IF(INDEX('Your Portfolio Holdings'!$BW$7:$BW$156,match($D1356,'Your Portfolio Holdings'!$B$7:$B$156,0),0)&gt;0,PRODUCT(IF(($D$5:$D$2004=$D1356)*($C$5:$C$2004="Split")*($B$5:$B$2004&lt;=Dashboard!$C$2)*($B$5:$B$2004&gt;$B1356),$J$5:$J$2004,1)),1))</f>
        <v/>
      </c>
      <c r="V1356" s="79">
        <f t="shared" si="10"/>
        <v>0</v>
      </c>
      <c r="W1356" s="79" t="str">
        <f t="array" ref="W1356">IF($B1356="","",IF(INDEX('Your Portfolio Holdings'!$BW$7:$BW$156,match($D1356,'Your Portfolio Holdings'!$B$7:$B$156,0),0)&gt;0,PRODUCT(IF(($D$5:$D$2004=$D1356)*($C$5:$C$2004="Split")*($B$5:$B$2004&lt;=Dashboard!$C$54)*($B$5:$B$2004&gt;$B1356),$J$5:$J$2004,1)),1))</f>
        <v/>
      </c>
      <c r="X1356" s="79">
        <f t="shared" si="11"/>
        <v>0</v>
      </c>
      <c r="Y1356" s="79" t="str">
        <f t="array" ref="Y1356">IF($B1356="","",IF(INDEX('Your Portfolio Holdings'!$BW$7:$BW$156,match($D1356,'Your Portfolio Holdings'!$B$7:$B$156,0),0)&gt;0,PRODUCT(IF(($D$5:$D$2004=$D1356)*($C$5:$C$2004="Split")*($B$5:$B$2004&lt;=Dashboard!$C$55)*($B$5:$B$2004&gt;$B1356),$J$5:$J$2004,1)),1))</f>
        <v/>
      </c>
      <c r="Z1356" s="79">
        <f t="shared" si="12"/>
        <v>0</v>
      </c>
      <c r="AA1356" s="79" t="str">
        <f>IF($B1355="","",IF(AND($B1356&gt;Dashboard!$C$54,$B1356&lt;=Dashboard!$C$55,OR($C1356="Buy",$C1356="Sell",$C1356="Dividend",$C1356="Return of capital")),MAX(AA$5:AA1355)+1,0))</f>
        <v/>
      </c>
      <c r="AB1356" s="79" t="str">
        <f>if($B1356="","",if($L1356=Dashboard!$C$3,"n/a","Currency:"&amp;$L1356&amp;Dashboard!$C$3))</f>
        <v/>
      </c>
      <c r="AC1356" s="88" t="str">
        <f t="shared" si="13"/>
        <v/>
      </c>
      <c r="AD1356" s="89">
        <f t="shared" si="14"/>
        <v>0</v>
      </c>
      <c r="AE1356" s="90">
        <f t="shared" si="15"/>
        <v>0</v>
      </c>
    </row>
    <row r="1357">
      <c r="A1357" s="1"/>
      <c r="B1357" s="456"/>
      <c r="C1357" s="457"/>
      <c r="D1357" s="457"/>
      <c r="E1357" s="457"/>
      <c r="F1357" s="458"/>
      <c r="G1357" s="44">
        <f t="shared" si="1"/>
        <v>0</v>
      </c>
      <c r="H1357" s="459"/>
      <c r="I1357" s="460"/>
      <c r="J1357" s="95"/>
      <c r="K1357" s="1"/>
      <c r="L1357" s="50" t="str">
        <f t="array" ref="L1357">if($B1357="","",index(Setup!$C$52:$C$201,match($D1357,Setup!$B$52:$B$201,0),0))</f>
        <v/>
      </c>
      <c r="M1357" s="52" t="str">
        <f t="shared" si="2"/>
        <v/>
      </c>
      <c r="N1357" s="58">
        <f t="shared" si="3"/>
        <v>0</v>
      </c>
      <c r="O1357" s="64" t="str">
        <f t="shared" si="4"/>
        <v/>
      </c>
      <c r="P1357" s="64">
        <f t="shared" si="5"/>
        <v>0</v>
      </c>
      <c r="Q1357" s="64">
        <f t="shared" si="6"/>
        <v>0</v>
      </c>
      <c r="R1357" s="68">
        <f t="shared" si="7"/>
        <v>0</v>
      </c>
      <c r="S1357" s="68">
        <f t="shared" si="8"/>
        <v>0</v>
      </c>
      <c r="T1357" s="71" t="str">
        <f t="shared" si="9"/>
        <v/>
      </c>
      <c r="U1357" s="79" t="str">
        <f t="array" ref="U1357">IF($B1357="","",IF(INDEX('Your Portfolio Holdings'!$BW$7:$BW$156,match($D1357,'Your Portfolio Holdings'!$B$7:$B$156,0),0)&gt;0,PRODUCT(IF(($D$5:$D$2004=$D1357)*($C$5:$C$2004="Split")*($B$5:$B$2004&lt;=Dashboard!$C$2)*($B$5:$B$2004&gt;$B1357),$J$5:$J$2004,1)),1))</f>
        <v/>
      </c>
      <c r="V1357" s="79">
        <f t="shared" si="10"/>
        <v>0</v>
      </c>
      <c r="W1357" s="79" t="str">
        <f t="array" ref="W1357">IF($B1357="","",IF(INDEX('Your Portfolio Holdings'!$BW$7:$BW$156,match($D1357,'Your Portfolio Holdings'!$B$7:$B$156,0),0)&gt;0,PRODUCT(IF(($D$5:$D$2004=$D1357)*($C$5:$C$2004="Split")*($B$5:$B$2004&lt;=Dashboard!$C$54)*($B$5:$B$2004&gt;$B1357),$J$5:$J$2004,1)),1))</f>
        <v/>
      </c>
      <c r="X1357" s="79">
        <f t="shared" si="11"/>
        <v>0</v>
      </c>
      <c r="Y1357" s="79" t="str">
        <f t="array" ref="Y1357">IF($B1357="","",IF(INDEX('Your Portfolio Holdings'!$BW$7:$BW$156,match($D1357,'Your Portfolio Holdings'!$B$7:$B$156,0),0)&gt;0,PRODUCT(IF(($D$5:$D$2004=$D1357)*($C$5:$C$2004="Split")*($B$5:$B$2004&lt;=Dashboard!$C$55)*($B$5:$B$2004&gt;$B1357),$J$5:$J$2004,1)),1))</f>
        <v/>
      </c>
      <c r="Z1357" s="79">
        <f t="shared" si="12"/>
        <v>0</v>
      </c>
      <c r="AA1357" s="79" t="str">
        <f>IF($B1356="","",IF(AND($B1357&gt;Dashboard!$C$54,$B1357&lt;=Dashboard!$C$55,OR($C1357="Buy",$C1357="Sell",$C1357="Dividend",$C1357="Return of capital")),MAX(AA$5:AA1356)+1,0))</f>
        <v/>
      </c>
      <c r="AB1357" s="79" t="str">
        <f>if($B1357="","",if($L1357=Dashboard!$C$3,"n/a","Currency:"&amp;$L1357&amp;Dashboard!$C$3))</f>
        <v/>
      </c>
      <c r="AC1357" s="88" t="str">
        <f t="shared" si="13"/>
        <v/>
      </c>
      <c r="AD1357" s="89">
        <f t="shared" si="14"/>
        <v>0</v>
      </c>
      <c r="AE1357" s="90">
        <f t="shared" si="15"/>
        <v>0</v>
      </c>
    </row>
    <row r="1358">
      <c r="A1358" s="1"/>
      <c r="B1358" s="456"/>
      <c r="C1358" s="457"/>
      <c r="D1358" s="457"/>
      <c r="E1358" s="457"/>
      <c r="F1358" s="458"/>
      <c r="G1358" s="44">
        <f t="shared" si="1"/>
        <v>0</v>
      </c>
      <c r="H1358" s="459"/>
      <c r="I1358" s="460"/>
      <c r="J1358" s="95"/>
      <c r="K1358" s="1"/>
      <c r="L1358" s="50" t="str">
        <f t="array" ref="L1358">if($B1358="","",index(Setup!$C$52:$C$201,match($D1358,Setup!$B$52:$B$201,0),0))</f>
        <v/>
      </c>
      <c r="M1358" s="52" t="str">
        <f t="shared" si="2"/>
        <v/>
      </c>
      <c r="N1358" s="58">
        <f t="shared" si="3"/>
        <v>0</v>
      </c>
      <c r="O1358" s="64" t="str">
        <f t="shared" si="4"/>
        <v/>
      </c>
      <c r="P1358" s="64">
        <f t="shared" si="5"/>
        <v>0</v>
      </c>
      <c r="Q1358" s="64">
        <f t="shared" si="6"/>
        <v>0</v>
      </c>
      <c r="R1358" s="68">
        <f t="shared" si="7"/>
        <v>0</v>
      </c>
      <c r="S1358" s="68">
        <f t="shared" si="8"/>
        <v>0</v>
      </c>
      <c r="T1358" s="71" t="str">
        <f t="shared" si="9"/>
        <v/>
      </c>
      <c r="U1358" s="79" t="str">
        <f t="array" ref="U1358">IF($B1358="","",IF(INDEX('Your Portfolio Holdings'!$BW$7:$BW$156,match($D1358,'Your Portfolio Holdings'!$B$7:$B$156,0),0)&gt;0,PRODUCT(IF(($D$5:$D$2004=$D1358)*($C$5:$C$2004="Split")*($B$5:$B$2004&lt;=Dashboard!$C$2)*($B$5:$B$2004&gt;$B1358),$J$5:$J$2004,1)),1))</f>
        <v/>
      </c>
      <c r="V1358" s="79">
        <f t="shared" si="10"/>
        <v>0</v>
      </c>
      <c r="W1358" s="79" t="str">
        <f t="array" ref="W1358">IF($B1358="","",IF(INDEX('Your Portfolio Holdings'!$BW$7:$BW$156,match($D1358,'Your Portfolio Holdings'!$B$7:$B$156,0),0)&gt;0,PRODUCT(IF(($D$5:$D$2004=$D1358)*($C$5:$C$2004="Split")*($B$5:$B$2004&lt;=Dashboard!$C$54)*($B$5:$B$2004&gt;$B1358),$J$5:$J$2004,1)),1))</f>
        <v/>
      </c>
      <c r="X1358" s="79">
        <f t="shared" si="11"/>
        <v>0</v>
      </c>
      <c r="Y1358" s="79" t="str">
        <f t="array" ref="Y1358">IF($B1358="","",IF(INDEX('Your Portfolio Holdings'!$BW$7:$BW$156,match($D1358,'Your Portfolio Holdings'!$B$7:$B$156,0),0)&gt;0,PRODUCT(IF(($D$5:$D$2004=$D1358)*($C$5:$C$2004="Split")*($B$5:$B$2004&lt;=Dashboard!$C$55)*($B$5:$B$2004&gt;$B1358),$J$5:$J$2004,1)),1))</f>
        <v/>
      </c>
      <c r="Z1358" s="79">
        <f t="shared" si="12"/>
        <v>0</v>
      </c>
      <c r="AA1358" s="79" t="str">
        <f>IF($B1357="","",IF(AND($B1358&gt;Dashboard!$C$54,$B1358&lt;=Dashboard!$C$55,OR($C1358="Buy",$C1358="Sell",$C1358="Dividend",$C1358="Return of capital")),MAX(AA$5:AA1357)+1,0))</f>
        <v/>
      </c>
      <c r="AB1358" s="79" t="str">
        <f>if($B1358="","",if($L1358=Dashboard!$C$3,"n/a","Currency:"&amp;$L1358&amp;Dashboard!$C$3))</f>
        <v/>
      </c>
      <c r="AC1358" s="88" t="str">
        <f t="shared" si="13"/>
        <v/>
      </c>
      <c r="AD1358" s="89">
        <f t="shared" si="14"/>
        <v>0</v>
      </c>
      <c r="AE1358" s="90">
        <f t="shared" si="15"/>
        <v>0</v>
      </c>
    </row>
    <row r="1359">
      <c r="A1359" s="1"/>
      <c r="B1359" s="456"/>
      <c r="C1359" s="457"/>
      <c r="D1359" s="457"/>
      <c r="E1359" s="457"/>
      <c r="F1359" s="458"/>
      <c r="G1359" s="44">
        <f t="shared" si="1"/>
        <v>0</v>
      </c>
      <c r="H1359" s="459"/>
      <c r="I1359" s="460"/>
      <c r="J1359" s="95"/>
      <c r="K1359" s="1"/>
      <c r="L1359" s="50" t="str">
        <f t="array" ref="L1359">if($B1359="","",index(Setup!$C$52:$C$201,match($D1359,Setup!$B$52:$B$201,0),0))</f>
        <v/>
      </c>
      <c r="M1359" s="52" t="str">
        <f t="shared" si="2"/>
        <v/>
      </c>
      <c r="N1359" s="58">
        <f t="shared" si="3"/>
        <v>0</v>
      </c>
      <c r="O1359" s="64" t="str">
        <f t="shared" si="4"/>
        <v/>
      </c>
      <c r="P1359" s="64">
        <f t="shared" si="5"/>
        <v>0</v>
      </c>
      <c r="Q1359" s="64">
        <f t="shared" si="6"/>
        <v>0</v>
      </c>
      <c r="R1359" s="68">
        <f t="shared" si="7"/>
        <v>0</v>
      </c>
      <c r="S1359" s="68">
        <f t="shared" si="8"/>
        <v>0</v>
      </c>
      <c r="T1359" s="71" t="str">
        <f t="shared" si="9"/>
        <v/>
      </c>
      <c r="U1359" s="79" t="str">
        <f t="array" ref="U1359">IF($B1359="","",IF(INDEX('Your Portfolio Holdings'!$BW$7:$BW$156,match($D1359,'Your Portfolio Holdings'!$B$7:$B$156,0),0)&gt;0,PRODUCT(IF(($D$5:$D$2004=$D1359)*($C$5:$C$2004="Split")*($B$5:$B$2004&lt;=Dashboard!$C$2)*($B$5:$B$2004&gt;$B1359),$J$5:$J$2004,1)),1))</f>
        <v/>
      </c>
      <c r="V1359" s="79">
        <f t="shared" si="10"/>
        <v>0</v>
      </c>
      <c r="W1359" s="79" t="str">
        <f t="array" ref="W1359">IF($B1359="","",IF(INDEX('Your Portfolio Holdings'!$BW$7:$BW$156,match($D1359,'Your Portfolio Holdings'!$B$7:$B$156,0),0)&gt;0,PRODUCT(IF(($D$5:$D$2004=$D1359)*($C$5:$C$2004="Split")*($B$5:$B$2004&lt;=Dashboard!$C$54)*($B$5:$B$2004&gt;$B1359),$J$5:$J$2004,1)),1))</f>
        <v/>
      </c>
      <c r="X1359" s="79">
        <f t="shared" si="11"/>
        <v>0</v>
      </c>
      <c r="Y1359" s="79" t="str">
        <f t="array" ref="Y1359">IF($B1359="","",IF(INDEX('Your Portfolio Holdings'!$BW$7:$BW$156,match($D1359,'Your Portfolio Holdings'!$B$7:$B$156,0),0)&gt;0,PRODUCT(IF(($D$5:$D$2004=$D1359)*($C$5:$C$2004="Split")*($B$5:$B$2004&lt;=Dashboard!$C$55)*($B$5:$B$2004&gt;$B1359),$J$5:$J$2004,1)),1))</f>
        <v/>
      </c>
      <c r="Z1359" s="79">
        <f t="shared" si="12"/>
        <v>0</v>
      </c>
      <c r="AA1359" s="79" t="str">
        <f>IF($B1358="","",IF(AND($B1359&gt;Dashboard!$C$54,$B1359&lt;=Dashboard!$C$55,OR($C1359="Buy",$C1359="Sell",$C1359="Dividend",$C1359="Return of capital")),MAX(AA$5:AA1358)+1,0))</f>
        <v/>
      </c>
      <c r="AB1359" s="79" t="str">
        <f>if($B1359="","",if($L1359=Dashboard!$C$3,"n/a","Currency:"&amp;$L1359&amp;Dashboard!$C$3))</f>
        <v/>
      </c>
      <c r="AC1359" s="88" t="str">
        <f t="shared" si="13"/>
        <v/>
      </c>
      <c r="AD1359" s="89">
        <f t="shared" si="14"/>
        <v>0</v>
      </c>
      <c r="AE1359" s="90">
        <f t="shared" si="15"/>
        <v>0</v>
      </c>
    </row>
    <row r="1360">
      <c r="A1360" s="1"/>
      <c r="B1360" s="456"/>
      <c r="C1360" s="457"/>
      <c r="D1360" s="457"/>
      <c r="E1360" s="457"/>
      <c r="F1360" s="458"/>
      <c r="G1360" s="44">
        <f t="shared" si="1"/>
        <v>0</v>
      </c>
      <c r="H1360" s="459"/>
      <c r="I1360" s="460"/>
      <c r="J1360" s="95"/>
      <c r="K1360" s="1"/>
      <c r="L1360" s="50" t="str">
        <f t="array" ref="L1360">if($B1360="","",index(Setup!$C$52:$C$201,match($D1360,Setup!$B$52:$B$201,0),0))</f>
        <v/>
      </c>
      <c r="M1360" s="52" t="str">
        <f t="shared" si="2"/>
        <v/>
      </c>
      <c r="N1360" s="58">
        <f t="shared" si="3"/>
        <v>0</v>
      </c>
      <c r="O1360" s="64" t="str">
        <f t="shared" si="4"/>
        <v/>
      </c>
      <c r="P1360" s="64">
        <f t="shared" si="5"/>
        <v>0</v>
      </c>
      <c r="Q1360" s="64">
        <f t="shared" si="6"/>
        <v>0</v>
      </c>
      <c r="R1360" s="68">
        <f t="shared" si="7"/>
        <v>0</v>
      </c>
      <c r="S1360" s="68">
        <f t="shared" si="8"/>
        <v>0</v>
      </c>
      <c r="T1360" s="71" t="str">
        <f t="shared" si="9"/>
        <v/>
      </c>
      <c r="U1360" s="79" t="str">
        <f t="array" ref="U1360">IF($B1360="","",IF(INDEX('Your Portfolio Holdings'!$BW$7:$BW$156,match($D1360,'Your Portfolio Holdings'!$B$7:$B$156,0),0)&gt;0,PRODUCT(IF(($D$5:$D$2004=$D1360)*($C$5:$C$2004="Split")*($B$5:$B$2004&lt;=Dashboard!$C$2)*($B$5:$B$2004&gt;$B1360),$J$5:$J$2004,1)),1))</f>
        <v/>
      </c>
      <c r="V1360" s="79">
        <f t="shared" si="10"/>
        <v>0</v>
      </c>
      <c r="W1360" s="79" t="str">
        <f t="array" ref="W1360">IF($B1360="","",IF(INDEX('Your Portfolio Holdings'!$BW$7:$BW$156,match($D1360,'Your Portfolio Holdings'!$B$7:$B$156,0),0)&gt;0,PRODUCT(IF(($D$5:$D$2004=$D1360)*($C$5:$C$2004="Split")*($B$5:$B$2004&lt;=Dashboard!$C$54)*($B$5:$B$2004&gt;$B1360),$J$5:$J$2004,1)),1))</f>
        <v/>
      </c>
      <c r="X1360" s="79">
        <f t="shared" si="11"/>
        <v>0</v>
      </c>
      <c r="Y1360" s="79" t="str">
        <f t="array" ref="Y1360">IF($B1360="","",IF(INDEX('Your Portfolio Holdings'!$BW$7:$BW$156,match($D1360,'Your Portfolio Holdings'!$B$7:$B$156,0),0)&gt;0,PRODUCT(IF(($D$5:$D$2004=$D1360)*($C$5:$C$2004="Split")*($B$5:$B$2004&lt;=Dashboard!$C$55)*($B$5:$B$2004&gt;$B1360),$J$5:$J$2004,1)),1))</f>
        <v/>
      </c>
      <c r="Z1360" s="79">
        <f t="shared" si="12"/>
        <v>0</v>
      </c>
      <c r="AA1360" s="79" t="str">
        <f>IF($B1359="","",IF(AND($B1360&gt;Dashboard!$C$54,$B1360&lt;=Dashboard!$C$55,OR($C1360="Buy",$C1360="Sell",$C1360="Dividend",$C1360="Return of capital")),MAX(AA$5:AA1359)+1,0))</f>
        <v/>
      </c>
      <c r="AB1360" s="79" t="str">
        <f>if($B1360="","",if($L1360=Dashboard!$C$3,"n/a","Currency:"&amp;$L1360&amp;Dashboard!$C$3))</f>
        <v/>
      </c>
      <c r="AC1360" s="88" t="str">
        <f t="shared" si="13"/>
        <v/>
      </c>
      <c r="AD1360" s="89">
        <f t="shared" si="14"/>
        <v>0</v>
      </c>
      <c r="AE1360" s="90">
        <f t="shared" si="15"/>
        <v>0</v>
      </c>
    </row>
    <row r="1361">
      <c r="A1361" s="1"/>
      <c r="B1361" s="456"/>
      <c r="C1361" s="457"/>
      <c r="D1361" s="457"/>
      <c r="E1361" s="457"/>
      <c r="F1361" s="458"/>
      <c r="G1361" s="44">
        <f t="shared" si="1"/>
        <v>0</v>
      </c>
      <c r="H1361" s="459"/>
      <c r="I1361" s="460"/>
      <c r="J1361" s="95"/>
      <c r="K1361" s="1"/>
      <c r="L1361" s="50" t="str">
        <f t="array" ref="L1361">if($B1361="","",index(Setup!$C$52:$C$201,match($D1361,Setup!$B$52:$B$201,0),0))</f>
        <v/>
      </c>
      <c r="M1361" s="52" t="str">
        <f t="shared" si="2"/>
        <v/>
      </c>
      <c r="N1361" s="58">
        <f t="shared" si="3"/>
        <v>0</v>
      </c>
      <c r="O1361" s="64" t="str">
        <f t="shared" si="4"/>
        <v/>
      </c>
      <c r="P1361" s="64">
        <f t="shared" si="5"/>
        <v>0</v>
      </c>
      <c r="Q1361" s="64">
        <f t="shared" si="6"/>
        <v>0</v>
      </c>
      <c r="R1361" s="68">
        <f t="shared" si="7"/>
        <v>0</v>
      </c>
      <c r="S1361" s="68">
        <f t="shared" si="8"/>
        <v>0</v>
      </c>
      <c r="T1361" s="71" t="str">
        <f t="shared" si="9"/>
        <v/>
      </c>
      <c r="U1361" s="79" t="str">
        <f t="array" ref="U1361">IF($B1361="","",IF(INDEX('Your Portfolio Holdings'!$BW$7:$BW$156,match($D1361,'Your Portfolio Holdings'!$B$7:$B$156,0),0)&gt;0,PRODUCT(IF(($D$5:$D$2004=$D1361)*($C$5:$C$2004="Split")*($B$5:$B$2004&lt;=Dashboard!$C$2)*($B$5:$B$2004&gt;$B1361),$J$5:$J$2004,1)),1))</f>
        <v/>
      </c>
      <c r="V1361" s="79">
        <f t="shared" si="10"/>
        <v>0</v>
      </c>
      <c r="W1361" s="79" t="str">
        <f t="array" ref="W1361">IF($B1361="","",IF(INDEX('Your Portfolio Holdings'!$BW$7:$BW$156,match($D1361,'Your Portfolio Holdings'!$B$7:$B$156,0),0)&gt;0,PRODUCT(IF(($D$5:$D$2004=$D1361)*($C$5:$C$2004="Split")*($B$5:$B$2004&lt;=Dashboard!$C$54)*($B$5:$B$2004&gt;$B1361),$J$5:$J$2004,1)),1))</f>
        <v/>
      </c>
      <c r="X1361" s="79">
        <f t="shared" si="11"/>
        <v>0</v>
      </c>
      <c r="Y1361" s="79" t="str">
        <f t="array" ref="Y1361">IF($B1361="","",IF(INDEX('Your Portfolio Holdings'!$BW$7:$BW$156,match($D1361,'Your Portfolio Holdings'!$B$7:$B$156,0),0)&gt;0,PRODUCT(IF(($D$5:$D$2004=$D1361)*($C$5:$C$2004="Split")*($B$5:$B$2004&lt;=Dashboard!$C$55)*($B$5:$B$2004&gt;$B1361),$J$5:$J$2004,1)),1))</f>
        <v/>
      </c>
      <c r="Z1361" s="79">
        <f t="shared" si="12"/>
        <v>0</v>
      </c>
      <c r="AA1361" s="79" t="str">
        <f>IF($B1360="","",IF(AND($B1361&gt;Dashboard!$C$54,$B1361&lt;=Dashboard!$C$55,OR($C1361="Buy",$C1361="Sell",$C1361="Dividend",$C1361="Return of capital")),MAX(AA$5:AA1360)+1,0))</f>
        <v/>
      </c>
      <c r="AB1361" s="79" t="str">
        <f>if($B1361="","",if($L1361=Dashboard!$C$3,"n/a","Currency:"&amp;$L1361&amp;Dashboard!$C$3))</f>
        <v/>
      </c>
      <c r="AC1361" s="88" t="str">
        <f t="shared" si="13"/>
        <v/>
      </c>
      <c r="AD1361" s="89">
        <f t="shared" si="14"/>
        <v>0</v>
      </c>
      <c r="AE1361" s="90">
        <f t="shared" si="15"/>
        <v>0</v>
      </c>
    </row>
    <row r="1362">
      <c r="A1362" s="1"/>
      <c r="B1362" s="456"/>
      <c r="C1362" s="457"/>
      <c r="D1362" s="457"/>
      <c r="E1362" s="457"/>
      <c r="F1362" s="458"/>
      <c r="G1362" s="44">
        <f t="shared" si="1"/>
        <v>0</v>
      </c>
      <c r="H1362" s="459"/>
      <c r="I1362" s="460"/>
      <c r="J1362" s="95"/>
      <c r="K1362" s="1"/>
      <c r="L1362" s="50" t="str">
        <f t="array" ref="L1362">if($B1362="","",index(Setup!$C$52:$C$201,match($D1362,Setup!$B$52:$B$201,0),0))</f>
        <v/>
      </c>
      <c r="M1362" s="52" t="str">
        <f t="shared" si="2"/>
        <v/>
      </c>
      <c r="N1362" s="58">
        <f t="shared" si="3"/>
        <v>0</v>
      </c>
      <c r="O1362" s="64" t="str">
        <f t="shared" si="4"/>
        <v/>
      </c>
      <c r="P1362" s="64">
        <f t="shared" si="5"/>
        <v>0</v>
      </c>
      <c r="Q1362" s="64">
        <f t="shared" si="6"/>
        <v>0</v>
      </c>
      <c r="R1362" s="68">
        <f t="shared" si="7"/>
        <v>0</v>
      </c>
      <c r="S1362" s="68">
        <f t="shared" si="8"/>
        <v>0</v>
      </c>
      <c r="T1362" s="71" t="str">
        <f t="shared" si="9"/>
        <v/>
      </c>
      <c r="U1362" s="79" t="str">
        <f t="array" ref="U1362">IF($B1362="","",IF(INDEX('Your Portfolio Holdings'!$BW$7:$BW$156,match($D1362,'Your Portfolio Holdings'!$B$7:$B$156,0),0)&gt;0,PRODUCT(IF(($D$5:$D$2004=$D1362)*($C$5:$C$2004="Split")*($B$5:$B$2004&lt;=Dashboard!$C$2)*($B$5:$B$2004&gt;$B1362),$J$5:$J$2004,1)),1))</f>
        <v/>
      </c>
      <c r="V1362" s="79">
        <f t="shared" si="10"/>
        <v>0</v>
      </c>
      <c r="W1362" s="79" t="str">
        <f t="array" ref="W1362">IF($B1362="","",IF(INDEX('Your Portfolio Holdings'!$BW$7:$BW$156,match($D1362,'Your Portfolio Holdings'!$B$7:$B$156,0),0)&gt;0,PRODUCT(IF(($D$5:$D$2004=$D1362)*($C$5:$C$2004="Split")*($B$5:$B$2004&lt;=Dashboard!$C$54)*($B$5:$B$2004&gt;$B1362),$J$5:$J$2004,1)),1))</f>
        <v/>
      </c>
      <c r="X1362" s="79">
        <f t="shared" si="11"/>
        <v>0</v>
      </c>
      <c r="Y1362" s="79" t="str">
        <f t="array" ref="Y1362">IF($B1362="","",IF(INDEX('Your Portfolio Holdings'!$BW$7:$BW$156,match($D1362,'Your Portfolio Holdings'!$B$7:$B$156,0),0)&gt;0,PRODUCT(IF(($D$5:$D$2004=$D1362)*($C$5:$C$2004="Split")*($B$5:$B$2004&lt;=Dashboard!$C$55)*($B$5:$B$2004&gt;$B1362),$J$5:$J$2004,1)),1))</f>
        <v/>
      </c>
      <c r="Z1362" s="79">
        <f t="shared" si="12"/>
        <v>0</v>
      </c>
      <c r="AA1362" s="79" t="str">
        <f>IF($B1361="","",IF(AND($B1362&gt;Dashboard!$C$54,$B1362&lt;=Dashboard!$C$55,OR($C1362="Buy",$C1362="Sell",$C1362="Dividend",$C1362="Return of capital")),MAX(AA$5:AA1361)+1,0))</f>
        <v/>
      </c>
      <c r="AB1362" s="79" t="str">
        <f>if($B1362="","",if($L1362=Dashboard!$C$3,"n/a","Currency:"&amp;$L1362&amp;Dashboard!$C$3))</f>
        <v/>
      </c>
      <c r="AC1362" s="88" t="str">
        <f t="shared" si="13"/>
        <v/>
      </c>
      <c r="AD1362" s="89">
        <f t="shared" si="14"/>
        <v>0</v>
      </c>
      <c r="AE1362" s="90">
        <f t="shared" si="15"/>
        <v>0</v>
      </c>
    </row>
    <row r="1363">
      <c r="A1363" s="1"/>
      <c r="B1363" s="456"/>
      <c r="C1363" s="457"/>
      <c r="D1363" s="457"/>
      <c r="E1363" s="457"/>
      <c r="F1363" s="458"/>
      <c r="G1363" s="44">
        <f t="shared" si="1"/>
        <v>0</v>
      </c>
      <c r="H1363" s="459"/>
      <c r="I1363" s="460"/>
      <c r="J1363" s="95"/>
      <c r="K1363" s="1"/>
      <c r="L1363" s="50" t="str">
        <f t="array" ref="L1363">if($B1363="","",index(Setup!$C$52:$C$201,match($D1363,Setup!$B$52:$B$201,0),0))</f>
        <v/>
      </c>
      <c r="M1363" s="52" t="str">
        <f t="shared" si="2"/>
        <v/>
      </c>
      <c r="N1363" s="58">
        <f t="shared" si="3"/>
        <v>0</v>
      </c>
      <c r="O1363" s="64" t="str">
        <f t="shared" si="4"/>
        <v/>
      </c>
      <c r="P1363" s="64">
        <f t="shared" si="5"/>
        <v>0</v>
      </c>
      <c r="Q1363" s="64">
        <f t="shared" si="6"/>
        <v>0</v>
      </c>
      <c r="R1363" s="68">
        <f t="shared" si="7"/>
        <v>0</v>
      </c>
      <c r="S1363" s="68">
        <f t="shared" si="8"/>
        <v>0</v>
      </c>
      <c r="T1363" s="71" t="str">
        <f t="shared" si="9"/>
        <v/>
      </c>
      <c r="U1363" s="79" t="str">
        <f t="array" ref="U1363">IF($B1363="","",IF(INDEX('Your Portfolio Holdings'!$BW$7:$BW$156,match($D1363,'Your Portfolio Holdings'!$B$7:$B$156,0),0)&gt;0,PRODUCT(IF(($D$5:$D$2004=$D1363)*($C$5:$C$2004="Split")*($B$5:$B$2004&lt;=Dashboard!$C$2)*($B$5:$B$2004&gt;$B1363),$J$5:$J$2004,1)),1))</f>
        <v/>
      </c>
      <c r="V1363" s="79">
        <f t="shared" si="10"/>
        <v>0</v>
      </c>
      <c r="W1363" s="79" t="str">
        <f t="array" ref="W1363">IF($B1363="","",IF(INDEX('Your Portfolio Holdings'!$BW$7:$BW$156,match($D1363,'Your Portfolio Holdings'!$B$7:$B$156,0),0)&gt;0,PRODUCT(IF(($D$5:$D$2004=$D1363)*($C$5:$C$2004="Split")*($B$5:$B$2004&lt;=Dashboard!$C$54)*($B$5:$B$2004&gt;$B1363),$J$5:$J$2004,1)),1))</f>
        <v/>
      </c>
      <c r="X1363" s="79">
        <f t="shared" si="11"/>
        <v>0</v>
      </c>
      <c r="Y1363" s="79" t="str">
        <f t="array" ref="Y1363">IF($B1363="","",IF(INDEX('Your Portfolio Holdings'!$BW$7:$BW$156,match($D1363,'Your Portfolio Holdings'!$B$7:$B$156,0),0)&gt;0,PRODUCT(IF(($D$5:$D$2004=$D1363)*($C$5:$C$2004="Split")*($B$5:$B$2004&lt;=Dashboard!$C$55)*($B$5:$B$2004&gt;$B1363),$J$5:$J$2004,1)),1))</f>
        <v/>
      </c>
      <c r="Z1363" s="79">
        <f t="shared" si="12"/>
        <v>0</v>
      </c>
      <c r="AA1363" s="79" t="str">
        <f>IF($B1362="","",IF(AND($B1363&gt;Dashboard!$C$54,$B1363&lt;=Dashboard!$C$55,OR($C1363="Buy",$C1363="Sell",$C1363="Dividend",$C1363="Return of capital")),MAX(AA$5:AA1362)+1,0))</f>
        <v/>
      </c>
      <c r="AB1363" s="79" t="str">
        <f>if($B1363="","",if($L1363=Dashboard!$C$3,"n/a","Currency:"&amp;$L1363&amp;Dashboard!$C$3))</f>
        <v/>
      </c>
      <c r="AC1363" s="88" t="str">
        <f t="shared" si="13"/>
        <v/>
      </c>
      <c r="AD1363" s="89">
        <f t="shared" si="14"/>
        <v>0</v>
      </c>
      <c r="AE1363" s="90">
        <f t="shared" si="15"/>
        <v>0</v>
      </c>
    </row>
    <row r="1364">
      <c r="A1364" s="1"/>
      <c r="B1364" s="456"/>
      <c r="C1364" s="457"/>
      <c r="D1364" s="457"/>
      <c r="E1364" s="457"/>
      <c r="F1364" s="458"/>
      <c r="G1364" s="44">
        <f t="shared" si="1"/>
        <v>0</v>
      </c>
      <c r="H1364" s="459"/>
      <c r="I1364" s="460"/>
      <c r="J1364" s="95"/>
      <c r="K1364" s="1"/>
      <c r="L1364" s="50" t="str">
        <f t="array" ref="L1364">if($B1364="","",index(Setup!$C$52:$C$201,match($D1364,Setup!$B$52:$B$201,0),0))</f>
        <v/>
      </c>
      <c r="M1364" s="52" t="str">
        <f t="shared" si="2"/>
        <v/>
      </c>
      <c r="N1364" s="58">
        <f t="shared" si="3"/>
        <v>0</v>
      </c>
      <c r="O1364" s="64" t="str">
        <f t="shared" si="4"/>
        <v/>
      </c>
      <c r="P1364" s="64">
        <f t="shared" si="5"/>
        <v>0</v>
      </c>
      <c r="Q1364" s="64">
        <f t="shared" si="6"/>
        <v>0</v>
      </c>
      <c r="R1364" s="68">
        <f t="shared" si="7"/>
        <v>0</v>
      </c>
      <c r="S1364" s="68">
        <f t="shared" si="8"/>
        <v>0</v>
      </c>
      <c r="T1364" s="71" t="str">
        <f t="shared" si="9"/>
        <v/>
      </c>
      <c r="U1364" s="79" t="str">
        <f t="array" ref="U1364">IF($B1364="","",IF(INDEX('Your Portfolio Holdings'!$BW$7:$BW$156,match($D1364,'Your Portfolio Holdings'!$B$7:$B$156,0),0)&gt;0,PRODUCT(IF(($D$5:$D$2004=$D1364)*($C$5:$C$2004="Split")*($B$5:$B$2004&lt;=Dashboard!$C$2)*($B$5:$B$2004&gt;$B1364),$J$5:$J$2004,1)),1))</f>
        <v/>
      </c>
      <c r="V1364" s="79">
        <f t="shared" si="10"/>
        <v>0</v>
      </c>
      <c r="W1364" s="79" t="str">
        <f t="array" ref="W1364">IF($B1364="","",IF(INDEX('Your Portfolio Holdings'!$BW$7:$BW$156,match($D1364,'Your Portfolio Holdings'!$B$7:$B$156,0),0)&gt;0,PRODUCT(IF(($D$5:$D$2004=$D1364)*($C$5:$C$2004="Split")*($B$5:$B$2004&lt;=Dashboard!$C$54)*($B$5:$B$2004&gt;$B1364),$J$5:$J$2004,1)),1))</f>
        <v/>
      </c>
      <c r="X1364" s="79">
        <f t="shared" si="11"/>
        <v>0</v>
      </c>
      <c r="Y1364" s="79" t="str">
        <f t="array" ref="Y1364">IF($B1364="","",IF(INDEX('Your Portfolio Holdings'!$BW$7:$BW$156,match($D1364,'Your Portfolio Holdings'!$B$7:$B$156,0),0)&gt;0,PRODUCT(IF(($D$5:$D$2004=$D1364)*($C$5:$C$2004="Split")*($B$5:$B$2004&lt;=Dashboard!$C$55)*($B$5:$B$2004&gt;$B1364),$J$5:$J$2004,1)),1))</f>
        <v/>
      </c>
      <c r="Z1364" s="79">
        <f t="shared" si="12"/>
        <v>0</v>
      </c>
      <c r="AA1364" s="79" t="str">
        <f>IF($B1363="","",IF(AND($B1364&gt;Dashboard!$C$54,$B1364&lt;=Dashboard!$C$55,OR($C1364="Buy",$C1364="Sell",$C1364="Dividend",$C1364="Return of capital")),MAX(AA$5:AA1363)+1,0))</f>
        <v/>
      </c>
      <c r="AB1364" s="79" t="str">
        <f>if($B1364="","",if($L1364=Dashboard!$C$3,"n/a","Currency:"&amp;$L1364&amp;Dashboard!$C$3))</f>
        <v/>
      </c>
      <c r="AC1364" s="88" t="str">
        <f t="shared" si="13"/>
        <v/>
      </c>
      <c r="AD1364" s="89">
        <f t="shared" si="14"/>
        <v>0</v>
      </c>
      <c r="AE1364" s="90">
        <f t="shared" si="15"/>
        <v>0</v>
      </c>
    </row>
    <row r="1365">
      <c r="A1365" s="1"/>
      <c r="B1365" s="456"/>
      <c r="C1365" s="457"/>
      <c r="D1365" s="457"/>
      <c r="E1365" s="457"/>
      <c r="F1365" s="458"/>
      <c r="G1365" s="44">
        <f t="shared" si="1"/>
        <v>0</v>
      </c>
      <c r="H1365" s="459"/>
      <c r="I1365" s="460"/>
      <c r="J1365" s="95"/>
      <c r="K1365" s="1"/>
      <c r="L1365" s="50" t="str">
        <f t="array" ref="L1365">if($B1365="","",index(Setup!$C$52:$C$201,match($D1365,Setup!$B$52:$B$201,0),0))</f>
        <v/>
      </c>
      <c r="M1365" s="52" t="str">
        <f t="shared" si="2"/>
        <v/>
      </c>
      <c r="N1365" s="58">
        <f t="shared" si="3"/>
        <v>0</v>
      </c>
      <c r="O1365" s="64" t="str">
        <f t="shared" si="4"/>
        <v/>
      </c>
      <c r="P1365" s="64">
        <f t="shared" si="5"/>
        <v>0</v>
      </c>
      <c r="Q1365" s="64">
        <f t="shared" si="6"/>
        <v>0</v>
      </c>
      <c r="R1365" s="68">
        <f t="shared" si="7"/>
        <v>0</v>
      </c>
      <c r="S1365" s="68">
        <f t="shared" si="8"/>
        <v>0</v>
      </c>
      <c r="T1365" s="71" t="str">
        <f t="shared" si="9"/>
        <v/>
      </c>
      <c r="U1365" s="79" t="str">
        <f t="array" ref="U1365">IF($B1365="","",IF(INDEX('Your Portfolio Holdings'!$BW$7:$BW$156,match($D1365,'Your Portfolio Holdings'!$B$7:$B$156,0),0)&gt;0,PRODUCT(IF(($D$5:$D$2004=$D1365)*($C$5:$C$2004="Split")*($B$5:$B$2004&lt;=Dashboard!$C$2)*($B$5:$B$2004&gt;$B1365),$J$5:$J$2004,1)),1))</f>
        <v/>
      </c>
      <c r="V1365" s="79">
        <f t="shared" si="10"/>
        <v>0</v>
      </c>
      <c r="W1365" s="79" t="str">
        <f t="array" ref="W1365">IF($B1365="","",IF(INDEX('Your Portfolio Holdings'!$BW$7:$BW$156,match($D1365,'Your Portfolio Holdings'!$B$7:$B$156,0),0)&gt;0,PRODUCT(IF(($D$5:$D$2004=$D1365)*($C$5:$C$2004="Split")*($B$5:$B$2004&lt;=Dashboard!$C$54)*($B$5:$B$2004&gt;$B1365),$J$5:$J$2004,1)),1))</f>
        <v/>
      </c>
      <c r="X1365" s="79">
        <f t="shared" si="11"/>
        <v>0</v>
      </c>
      <c r="Y1365" s="79" t="str">
        <f t="array" ref="Y1365">IF($B1365="","",IF(INDEX('Your Portfolio Holdings'!$BW$7:$BW$156,match($D1365,'Your Portfolio Holdings'!$B$7:$B$156,0),0)&gt;0,PRODUCT(IF(($D$5:$D$2004=$D1365)*($C$5:$C$2004="Split")*($B$5:$B$2004&lt;=Dashboard!$C$55)*($B$5:$B$2004&gt;$B1365),$J$5:$J$2004,1)),1))</f>
        <v/>
      </c>
      <c r="Z1365" s="79">
        <f t="shared" si="12"/>
        <v>0</v>
      </c>
      <c r="AA1365" s="79" t="str">
        <f>IF($B1364="","",IF(AND($B1365&gt;Dashboard!$C$54,$B1365&lt;=Dashboard!$C$55,OR($C1365="Buy",$C1365="Sell",$C1365="Dividend",$C1365="Return of capital")),MAX(AA$5:AA1364)+1,0))</f>
        <v/>
      </c>
      <c r="AB1365" s="79" t="str">
        <f>if($B1365="","",if($L1365=Dashboard!$C$3,"n/a","Currency:"&amp;$L1365&amp;Dashboard!$C$3))</f>
        <v/>
      </c>
      <c r="AC1365" s="88" t="str">
        <f t="shared" si="13"/>
        <v/>
      </c>
      <c r="AD1365" s="89">
        <f t="shared" si="14"/>
        <v>0</v>
      </c>
      <c r="AE1365" s="90">
        <f t="shared" si="15"/>
        <v>0</v>
      </c>
    </row>
    <row r="1366">
      <c r="A1366" s="1"/>
      <c r="B1366" s="456"/>
      <c r="C1366" s="457"/>
      <c r="D1366" s="457"/>
      <c r="E1366" s="457"/>
      <c r="F1366" s="458"/>
      <c r="G1366" s="44">
        <f t="shared" si="1"/>
        <v>0</v>
      </c>
      <c r="H1366" s="459"/>
      <c r="I1366" s="460"/>
      <c r="J1366" s="95"/>
      <c r="K1366" s="1"/>
      <c r="L1366" s="50" t="str">
        <f t="array" ref="L1366">if($B1366="","",index(Setup!$C$52:$C$201,match($D1366,Setup!$B$52:$B$201,0),0))</f>
        <v/>
      </c>
      <c r="M1366" s="52" t="str">
        <f t="shared" si="2"/>
        <v/>
      </c>
      <c r="N1366" s="58">
        <f t="shared" si="3"/>
        <v>0</v>
      </c>
      <c r="O1366" s="64" t="str">
        <f t="shared" si="4"/>
        <v/>
      </c>
      <c r="P1366" s="64">
        <f t="shared" si="5"/>
        <v>0</v>
      </c>
      <c r="Q1366" s="64">
        <f t="shared" si="6"/>
        <v>0</v>
      </c>
      <c r="R1366" s="68">
        <f t="shared" si="7"/>
        <v>0</v>
      </c>
      <c r="S1366" s="68">
        <f t="shared" si="8"/>
        <v>0</v>
      </c>
      <c r="T1366" s="71" t="str">
        <f t="shared" si="9"/>
        <v/>
      </c>
      <c r="U1366" s="79" t="str">
        <f t="array" ref="U1366">IF($B1366="","",IF(INDEX('Your Portfolio Holdings'!$BW$7:$BW$156,match($D1366,'Your Portfolio Holdings'!$B$7:$B$156,0),0)&gt;0,PRODUCT(IF(($D$5:$D$2004=$D1366)*($C$5:$C$2004="Split")*($B$5:$B$2004&lt;=Dashboard!$C$2)*($B$5:$B$2004&gt;$B1366),$J$5:$J$2004,1)),1))</f>
        <v/>
      </c>
      <c r="V1366" s="79">
        <f t="shared" si="10"/>
        <v>0</v>
      </c>
      <c r="W1366" s="79" t="str">
        <f t="array" ref="W1366">IF($B1366="","",IF(INDEX('Your Portfolio Holdings'!$BW$7:$BW$156,match($D1366,'Your Portfolio Holdings'!$B$7:$B$156,0),0)&gt;0,PRODUCT(IF(($D$5:$D$2004=$D1366)*($C$5:$C$2004="Split")*($B$5:$B$2004&lt;=Dashboard!$C$54)*($B$5:$B$2004&gt;$B1366),$J$5:$J$2004,1)),1))</f>
        <v/>
      </c>
      <c r="X1366" s="79">
        <f t="shared" si="11"/>
        <v>0</v>
      </c>
      <c r="Y1366" s="79" t="str">
        <f t="array" ref="Y1366">IF($B1366="","",IF(INDEX('Your Portfolio Holdings'!$BW$7:$BW$156,match($D1366,'Your Portfolio Holdings'!$B$7:$B$156,0),0)&gt;0,PRODUCT(IF(($D$5:$D$2004=$D1366)*($C$5:$C$2004="Split")*($B$5:$B$2004&lt;=Dashboard!$C$55)*($B$5:$B$2004&gt;$B1366),$J$5:$J$2004,1)),1))</f>
        <v/>
      </c>
      <c r="Z1366" s="79">
        <f t="shared" si="12"/>
        <v>0</v>
      </c>
      <c r="AA1366" s="79" t="str">
        <f>IF($B1365="","",IF(AND($B1366&gt;Dashboard!$C$54,$B1366&lt;=Dashboard!$C$55,OR($C1366="Buy",$C1366="Sell",$C1366="Dividend",$C1366="Return of capital")),MAX(AA$5:AA1365)+1,0))</f>
        <v/>
      </c>
      <c r="AB1366" s="79" t="str">
        <f>if($B1366="","",if($L1366=Dashboard!$C$3,"n/a","Currency:"&amp;$L1366&amp;Dashboard!$C$3))</f>
        <v/>
      </c>
      <c r="AC1366" s="88" t="str">
        <f t="shared" si="13"/>
        <v/>
      </c>
      <c r="AD1366" s="89">
        <f t="shared" si="14"/>
        <v>0</v>
      </c>
      <c r="AE1366" s="90">
        <f t="shared" si="15"/>
        <v>0</v>
      </c>
    </row>
    <row r="1367">
      <c r="A1367" s="1"/>
      <c r="B1367" s="456"/>
      <c r="C1367" s="457"/>
      <c r="D1367" s="457"/>
      <c r="E1367" s="457"/>
      <c r="F1367" s="458"/>
      <c r="G1367" s="44">
        <f t="shared" si="1"/>
        <v>0</v>
      </c>
      <c r="H1367" s="459"/>
      <c r="I1367" s="460"/>
      <c r="J1367" s="95"/>
      <c r="K1367" s="1"/>
      <c r="L1367" s="50" t="str">
        <f t="array" ref="L1367">if($B1367="","",index(Setup!$C$52:$C$201,match($D1367,Setup!$B$52:$B$201,0),0))</f>
        <v/>
      </c>
      <c r="M1367" s="52" t="str">
        <f t="shared" si="2"/>
        <v/>
      </c>
      <c r="N1367" s="58">
        <f t="shared" si="3"/>
        <v>0</v>
      </c>
      <c r="O1367" s="64" t="str">
        <f t="shared" si="4"/>
        <v/>
      </c>
      <c r="P1367" s="64">
        <f t="shared" si="5"/>
        <v>0</v>
      </c>
      <c r="Q1367" s="64">
        <f t="shared" si="6"/>
        <v>0</v>
      </c>
      <c r="R1367" s="68">
        <f t="shared" si="7"/>
        <v>0</v>
      </c>
      <c r="S1367" s="68">
        <f t="shared" si="8"/>
        <v>0</v>
      </c>
      <c r="T1367" s="71" t="str">
        <f t="shared" si="9"/>
        <v/>
      </c>
      <c r="U1367" s="79" t="str">
        <f t="array" ref="U1367">IF($B1367="","",IF(INDEX('Your Portfolio Holdings'!$BW$7:$BW$156,match($D1367,'Your Portfolio Holdings'!$B$7:$B$156,0),0)&gt;0,PRODUCT(IF(($D$5:$D$2004=$D1367)*($C$5:$C$2004="Split")*($B$5:$B$2004&lt;=Dashboard!$C$2)*($B$5:$B$2004&gt;$B1367),$J$5:$J$2004,1)),1))</f>
        <v/>
      </c>
      <c r="V1367" s="79">
        <f t="shared" si="10"/>
        <v>0</v>
      </c>
      <c r="W1367" s="79" t="str">
        <f t="array" ref="W1367">IF($B1367="","",IF(INDEX('Your Portfolio Holdings'!$BW$7:$BW$156,match($D1367,'Your Portfolio Holdings'!$B$7:$B$156,0),0)&gt;0,PRODUCT(IF(($D$5:$D$2004=$D1367)*($C$5:$C$2004="Split")*($B$5:$B$2004&lt;=Dashboard!$C$54)*($B$5:$B$2004&gt;$B1367),$J$5:$J$2004,1)),1))</f>
        <v/>
      </c>
      <c r="X1367" s="79">
        <f t="shared" si="11"/>
        <v>0</v>
      </c>
      <c r="Y1367" s="79" t="str">
        <f t="array" ref="Y1367">IF($B1367="","",IF(INDEX('Your Portfolio Holdings'!$BW$7:$BW$156,match($D1367,'Your Portfolio Holdings'!$B$7:$B$156,0),0)&gt;0,PRODUCT(IF(($D$5:$D$2004=$D1367)*($C$5:$C$2004="Split")*($B$5:$B$2004&lt;=Dashboard!$C$55)*($B$5:$B$2004&gt;$B1367),$J$5:$J$2004,1)),1))</f>
        <v/>
      </c>
      <c r="Z1367" s="79">
        <f t="shared" si="12"/>
        <v>0</v>
      </c>
      <c r="AA1367" s="79" t="str">
        <f>IF($B1366="","",IF(AND($B1367&gt;Dashboard!$C$54,$B1367&lt;=Dashboard!$C$55,OR($C1367="Buy",$C1367="Sell",$C1367="Dividend",$C1367="Return of capital")),MAX(AA$5:AA1366)+1,0))</f>
        <v/>
      </c>
      <c r="AB1367" s="79" t="str">
        <f>if($B1367="","",if($L1367=Dashboard!$C$3,"n/a","Currency:"&amp;$L1367&amp;Dashboard!$C$3))</f>
        <v/>
      </c>
      <c r="AC1367" s="88" t="str">
        <f t="shared" si="13"/>
        <v/>
      </c>
      <c r="AD1367" s="89">
        <f t="shared" si="14"/>
        <v>0</v>
      </c>
      <c r="AE1367" s="90">
        <f t="shared" si="15"/>
        <v>0</v>
      </c>
    </row>
    <row r="1368">
      <c r="A1368" s="1"/>
      <c r="B1368" s="456"/>
      <c r="C1368" s="457"/>
      <c r="D1368" s="457"/>
      <c r="E1368" s="457"/>
      <c r="F1368" s="458"/>
      <c r="G1368" s="44">
        <f t="shared" si="1"/>
        <v>0</v>
      </c>
      <c r="H1368" s="459"/>
      <c r="I1368" s="460"/>
      <c r="J1368" s="95"/>
      <c r="K1368" s="1"/>
      <c r="L1368" s="50" t="str">
        <f t="array" ref="L1368">if($B1368="","",index(Setup!$C$52:$C$201,match($D1368,Setup!$B$52:$B$201,0),0))</f>
        <v/>
      </c>
      <c r="M1368" s="52" t="str">
        <f t="shared" si="2"/>
        <v/>
      </c>
      <c r="N1368" s="58">
        <f t="shared" si="3"/>
        <v>0</v>
      </c>
      <c r="O1368" s="64" t="str">
        <f t="shared" si="4"/>
        <v/>
      </c>
      <c r="P1368" s="64">
        <f t="shared" si="5"/>
        <v>0</v>
      </c>
      <c r="Q1368" s="64">
        <f t="shared" si="6"/>
        <v>0</v>
      </c>
      <c r="R1368" s="68">
        <f t="shared" si="7"/>
        <v>0</v>
      </c>
      <c r="S1368" s="68">
        <f t="shared" si="8"/>
        <v>0</v>
      </c>
      <c r="T1368" s="71" t="str">
        <f t="shared" si="9"/>
        <v/>
      </c>
      <c r="U1368" s="79" t="str">
        <f t="array" ref="U1368">IF($B1368="","",IF(INDEX('Your Portfolio Holdings'!$BW$7:$BW$156,match($D1368,'Your Portfolio Holdings'!$B$7:$B$156,0),0)&gt;0,PRODUCT(IF(($D$5:$D$2004=$D1368)*($C$5:$C$2004="Split")*($B$5:$B$2004&lt;=Dashboard!$C$2)*($B$5:$B$2004&gt;$B1368),$J$5:$J$2004,1)),1))</f>
        <v/>
      </c>
      <c r="V1368" s="79">
        <f t="shared" si="10"/>
        <v>0</v>
      </c>
      <c r="W1368" s="79" t="str">
        <f t="array" ref="W1368">IF($B1368="","",IF(INDEX('Your Portfolio Holdings'!$BW$7:$BW$156,match($D1368,'Your Portfolio Holdings'!$B$7:$B$156,0),0)&gt;0,PRODUCT(IF(($D$5:$D$2004=$D1368)*($C$5:$C$2004="Split")*($B$5:$B$2004&lt;=Dashboard!$C$54)*($B$5:$B$2004&gt;$B1368),$J$5:$J$2004,1)),1))</f>
        <v/>
      </c>
      <c r="X1368" s="79">
        <f t="shared" si="11"/>
        <v>0</v>
      </c>
      <c r="Y1368" s="79" t="str">
        <f t="array" ref="Y1368">IF($B1368="","",IF(INDEX('Your Portfolio Holdings'!$BW$7:$BW$156,match($D1368,'Your Portfolio Holdings'!$B$7:$B$156,0),0)&gt;0,PRODUCT(IF(($D$5:$D$2004=$D1368)*($C$5:$C$2004="Split")*($B$5:$B$2004&lt;=Dashboard!$C$55)*($B$5:$B$2004&gt;$B1368),$J$5:$J$2004,1)),1))</f>
        <v/>
      </c>
      <c r="Z1368" s="79">
        <f t="shared" si="12"/>
        <v>0</v>
      </c>
      <c r="AA1368" s="79" t="str">
        <f>IF($B1367="","",IF(AND($B1368&gt;Dashboard!$C$54,$B1368&lt;=Dashboard!$C$55,OR($C1368="Buy",$C1368="Sell",$C1368="Dividend",$C1368="Return of capital")),MAX(AA$5:AA1367)+1,0))</f>
        <v/>
      </c>
      <c r="AB1368" s="79" t="str">
        <f>if($B1368="","",if($L1368=Dashboard!$C$3,"n/a","Currency:"&amp;$L1368&amp;Dashboard!$C$3))</f>
        <v/>
      </c>
      <c r="AC1368" s="88" t="str">
        <f t="shared" si="13"/>
        <v/>
      </c>
      <c r="AD1368" s="89">
        <f t="shared" si="14"/>
        <v>0</v>
      </c>
      <c r="AE1368" s="90">
        <f t="shared" si="15"/>
        <v>0</v>
      </c>
    </row>
    <row r="1369">
      <c r="A1369" s="1"/>
      <c r="B1369" s="456"/>
      <c r="C1369" s="457"/>
      <c r="D1369" s="457"/>
      <c r="E1369" s="457"/>
      <c r="F1369" s="458"/>
      <c r="G1369" s="44">
        <f t="shared" si="1"/>
        <v>0</v>
      </c>
      <c r="H1369" s="459"/>
      <c r="I1369" s="460"/>
      <c r="J1369" s="95"/>
      <c r="K1369" s="1"/>
      <c r="L1369" s="50" t="str">
        <f t="array" ref="L1369">if($B1369="","",index(Setup!$C$52:$C$201,match($D1369,Setup!$B$52:$B$201,0),0))</f>
        <v/>
      </c>
      <c r="M1369" s="52" t="str">
        <f t="shared" si="2"/>
        <v/>
      </c>
      <c r="N1369" s="58">
        <f t="shared" si="3"/>
        <v>0</v>
      </c>
      <c r="O1369" s="64" t="str">
        <f t="shared" si="4"/>
        <v/>
      </c>
      <c r="P1369" s="64">
        <f t="shared" si="5"/>
        <v>0</v>
      </c>
      <c r="Q1369" s="64">
        <f t="shared" si="6"/>
        <v>0</v>
      </c>
      <c r="R1369" s="68">
        <f t="shared" si="7"/>
        <v>0</v>
      </c>
      <c r="S1369" s="68">
        <f t="shared" si="8"/>
        <v>0</v>
      </c>
      <c r="T1369" s="71" t="str">
        <f t="shared" si="9"/>
        <v/>
      </c>
      <c r="U1369" s="79" t="str">
        <f t="array" ref="U1369">IF($B1369="","",IF(INDEX('Your Portfolio Holdings'!$BW$7:$BW$156,match($D1369,'Your Portfolio Holdings'!$B$7:$B$156,0),0)&gt;0,PRODUCT(IF(($D$5:$D$2004=$D1369)*($C$5:$C$2004="Split")*($B$5:$B$2004&lt;=Dashboard!$C$2)*($B$5:$B$2004&gt;$B1369),$J$5:$J$2004,1)),1))</f>
        <v/>
      </c>
      <c r="V1369" s="79">
        <f t="shared" si="10"/>
        <v>0</v>
      </c>
      <c r="W1369" s="79" t="str">
        <f t="array" ref="W1369">IF($B1369="","",IF(INDEX('Your Portfolio Holdings'!$BW$7:$BW$156,match($D1369,'Your Portfolio Holdings'!$B$7:$B$156,0),0)&gt;0,PRODUCT(IF(($D$5:$D$2004=$D1369)*($C$5:$C$2004="Split")*($B$5:$B$2004&lt;=Dashboard!$C$54)*($B$5:$B$2004&gt;$B1369),$J$5:$J$2004,1)),1))</f>
        <v/>
      </c>
      <c r="X1369" s="79">
        <f t="shared" si="11"/>
        <v>0</v>
      </c>
      <c r="Y1369" s="79" t="str">
        <f t="array" ref="Y1369">IF($B1369="","",IF(INDEX('Your Portfolio Holdings'!$BW$7:$BW$156,match($D1369,'Your Portfolio Holdings'!$B$7:$B$156,0),0)&gt;0,PRODUCT(IF(($D$5:$D$2004=$D1369)*($C$5:$C$2004="Split")*($B$5:$B$2004&lt;=Dashboard!$C$55)*($B$5:$B$2004&gt;$B1369),$J$5:$J$2004,1)),1))</f>
        <v/>
      </c>
      <c r="Z1369" s="79">
        <f t="shared" si="12"/>
        <v>0</v>
      </c>
      <c r="AA1369" s="79" t="str">
        <f>IF($B1368="","",IF(AND($B1369&gt;Dashboard!$C$54,$B1369&lt;=Dashboard!$C$55,OR($C1369="Buy",$C1369="Sell",$C1369="Dividend",$C1369="Return of capital")),MAX(AA$5:AA1368)+1,0))</f>
        <v/>
      </c>
      <c r="AB1369" s="79" t="str">
        <f>if($B1369="","",if($L1369=Dashboard!$C$3,"n/a","Currency:"&amp;$L1369&amp;Dashboard!$C$3))</f>
        <v/>
      </c>
      <c r="AC1369" s="88" t="str">
        <f t="shared" si="13"/>
        <v/>
      </c>
      <c r="AD1369" s="89">
        <f t="shared" si="14"/>
        <v>0</v>
      </c>
      <c r="AE1369" s="90">
        <f t="shared" si="15"/>
        <v>0</v>
      </c>
    </row>
    <row r="1370">
      <c r="A1370" s="1"/>
      <c r="B1370" s="456"/>
      <c r="C1370" s="457"/>
      <c r="D1370" s="457"/>
      <c r="E1370" s="457"/>
      <c r="F1370" s="458"/>
      <c r="G1370" s="44">
        <f t="shared" si="1"/>
        <v>0</v>
      </c>
      <c r="H1370" s="459"/>
      <c r="I1370" s="460"/>
      <c r="J1370" s="95"/>
      <c r="K1370" s="1"/>
      <c r="L1370" s="50" t="str">
        <f t="array" ref="L1370">if($B1370="","",index(Setup!$C$52:$C$201,match($D1370,Setup!$B$52:$B$201,0),0))</f>
        <v/>
      </c>
      <c r="M1370" s="52" t="str">
        <f t="shared" si="2"/>
        <v/>
      </c>
      <c r="N1370" s="58">
        <f t="shared" si="3"/>
        <v>0</v>
      </c>
      <c r="O1370" s="64" t="str">
        <f t="shared" si="4"/>
        <v/>
      </c>
      <c r="P1370" s="64">
        <f t="shared" si="5"/>
        <v>0</v>
      </c>
      <c r="Q1370" s="64">
        <f t="shared" si="6"/>
        <v>0</v>
      </c>
      <c r="R1370" s="68">
        <f t="shared" si="7"/>
        <v>0</v>
      </c>
      <c r="S1370" s="68">
        <f t="shared" si="8"/>
        <v>0</v>
      </c>
      <c r="T1370" s="71" t="str">
        <f t="shared" si="9"/>
        <v/>
      </c>
      <c r="U1370" s="79" t="str">
        <f t="array" ref="U1370">IF($B1370="","",IF(INDEX('Your Portfolio Holdings'!$BW$7:$BW$156,match($D1370,'Your Portfolio Holdings'!$B$7:$B$156,0),0)&gt;0,PRODUCT(IF(($D$5:$D$2004=$D1370)*($C$5:$C$2004="Split")*($B$5:$B$2004&lt;=Dashboard!$C$2)*($B$5:$B$2004&gt;$B1370),$J$5:$J$2004,1)),1))</f>
        <v/>
      </c>
      <c r="V1370" s="79">
        <f t="shared" si="10"/>
        <v>0</v>
      </c>
      <c r="W1370" s="79" t="str">
        <f t="array" ref="W1370">IF($B1370="","",IF(INDEX('Your Portfolio Holdings'!$BW$7:$BW$156,match($D1370,'Your Portfolio Holdings'!$B$7:$B$156,0),0)&gt;0,PRODUCT(IF(($D$5:$D$2004=$D1370)*($C$5:$C$2004="Split")*($B$5:$B$2004&lt;=Dashboard!$C$54)*($B$5:$B$2004&gt;$B1370),$J$5:$J$2004,1)),1))</f>
        <v/>
      </c>
      <c r="X1370" s="79">
        <f t="shared" si="11"/>
        <v>0</v>
      </c>
      <c r="Y1370" s="79" t="str">
        <f t="array" ref="Y1370">IF($B1370="","",IF(INDEX('Your Portfolio Holdings'!$BW$7:$BW$156,match($D1370,'Your Portfolio Holdings'!$B$7:$B$156,0),0)&gt;0,PRODUCT(IF(($D$5:$D$2004=$D1370)*($C$5:$C$2004="Split")*($B$5:$B$2004&lt;=Dashboard!$C$55)*($B$5:$B$2004&gt;$B1370),$J$5:$J$2004,1)),1))</f>
        <v/>
      </c>
      <c r="Z1370" s="79">
        <f t="shared" si="12"/>
        <v>0</v>
      </c>
      <c r="AA1370" s="79" t="str">
        <f>IF($B1369="","",IF(AND($B1370&gt;Dashboard!$C$54,$B1370&lt;=Dashboard!$C$55,OR($C1370="Buy",$C1370="Sell",$C1370="Dividend",$C1370="Return of capital")),MAX(AA$5:AA1369)+1,0))</f>
        <v/>
      </c>
      <c r="AB1370" s="79" t="str">
        <f>if($B1370="","",if($L1370=Dashboard!$C$3,"n/a","Currency:"&amp;$L1370&amp;Dashboard!$C$3))</f>
        <v/>
      </c>
      <c r="AC1370" s="88" t="str">
        <f t="shared" si="13"/>
        <v/>
      </c>
      <c r="AD1370" s="89">
        <f t="shared" si="14"/>
        <v>0</v>
      </c>
      <c r="AE1370" s="90">
        <f t="shared" si="15"/>
        <v>0</v>
      </c>
    </row>
    <row r="1371">
      <c r="A1371" s="1"/>
      <c r="B1371" s="456"/>
      <c r="C1371" s="457"/>
      <c r="D1371" s="457"/>
      <c r="E1371" s="457"/>
      <c r="F1371" s="458"/>
      <c r="G1371" s="44">
        <f t="shared" si="1"/>
        <v>0</v>
      </c>
      <c r="H1371" s="459"/>
      <c r="I1371" s="460"/>
      <c r="J1371" s="95"/>
      <c r="K1371" s="1"/>
      <c r="L1371" s="50" t="str">
        <f t="array" ref="L1371">if($B1371="","",index(Setup!$C$52:$C$201,match($D1371,Setup!$B$52:$B$201,0),0))</f>
        <v/>
      </c>
      <c r="M1371" s="52" t="str">
        <f t="shared" si="2"/>
        <v/>
      </c>
      <c r="N1371" s="58">
        <f t="shared" si="3"/>
        <v>0</v>
      </c>
      <c r="O1371" s="64" t="str">
        <f t="shared" si="4"/>
        <v/>
      </c>
      <c r="P1371" s="64">
        <f t="shared" si="5"/>
        <v>0</v>
      </c>
      <c r="Q1371" s="64">
        <f t="shared" si="6"/>
        <v>0</v>
      </c>
      <c r="R1371" s="68">
        <f t="shared" si="7"/>
        <v>0</v>
      </c>
      <c r="S1371" s="68">
        <f t="shared" si="8"/>
        <v>0</v>
      </c>
      <c r="T1371" s="71" t="str">
        <f t="shared" si="9"/>
        <v/>
      </c>
      <c r="U1371" s="79" t="str">
        <f t="array" ref="U1371">IF($B1371="","",IF(INDEX('Your Portfolio Holdings'!$BW$7:$BW$156,match($D1371,'Your Portfolio Holdings'!$B$7:$B$156,0),0)&gt;0,PRODUCT(IF(($D$5:$D$2004=$D1371)*($C$5:$C$2004="Split")*($B$5:$B$2004&lt;=Dashboard!$C$2)*($B$5:$B$2004&gt;$B1371),$J$5:$J$2004,1)),1))</f>
        <v/>
      </c>
      <c r="V1371" s="79">
        <f t="shared" si="10"/>
        <v>0</v>
      </c>
      <c r="W1371" s="79" t="str">
        <f t="array" ref="W1371">IF($B1371="","",IF(INDEX('Your Portfolio Holdings'!$BW$7:$BW$156,match($D1371,'Your Portfolio Holdings'!$B$7:$B$156,0),0)&gt;0,PRODUCT(IF(($D$5:$D$2004=$D1371)*($C$5:$C$2004="Split")*($B$5:$B$2004&lt;=Dashboard!$C$54)*($B$5:$B$2004&gt;$B1371),$J$5:$J$2004,1)),1))</f>
        <v/>
      </c>
      <c r="X1371" s="79">
        <f t="shared" si="11"/>
        <v>0</v>
      </c>
      <c r="Y1371" s="79" t="str">
        <f t="array" ref="Y1371">IF($B1371="","",IF(INDEX('Your Portfolio Holdings'!$BW$7:$BW$156,match($D1371,'Your Portfolio Holdings'!$B$7:$B$156,0),0)&gt;0,PRODUCT(IF(($D$5:$D$2004=$D1371)*($C$5:$C$2004="Split")*($B$5:$B$2004&lt;=Dashboard!$C$55)*($B$5:$B$2004&gt;$B1371),$J$5:$J$2004,1)),1))</f>
        <v/>
      </c>
      <c r="Z1371" s="79">
        <f t="shared" si="12"/>
        <v>0</v>
      </c>
      <c r="AA1371" s="79" t="str">
        <f>IF($B1370="","",IF(AND($B1371&gt;Dashboard!$C$54,$B1371&lt;=Dashboard!$C$55,OR($C1371="Buy",$C1371="Sell",$C1371="Dividend",$C1371="Return of capital")),MAX(AA$5:AA1370)+1,0))</f>
        <v/>
      </c>
      <c r="AB1371" s="79" t="str">
        <f>if($B1371="","",if($L1371=Dashboard!$C$3,"n/a","Currency:"&amp;$L1371&amp;Dashboard!$C$3))</f>
        <v/>
      </c>
      <c r="AC1371" s="88" t="str">
        <f t="shared" si="13"/>
        <v/>
      </c>
      <c r="AD1371" s="89">
        <f t="shared" si="14"/>
        <v>0</v>
      </c>
      <c r="AE1371" s="90">
        <f t="shared" si="15"/>
        <v>0</v>
      </c>
    </row>
    <row r="1372">
      <c r="A1372" s="1"/>
      <c r="B1372" s="456"/>
      <c r="C1372" s="457"/>
      <c r="D1372" s="457"/>
      <c r="E1372" s="457"/>
      <c r="F1372" s="458"/>
      <c r="G1372" s="44">
        <f t="shared" si="1"/>
        <v>0</v>
      </c>
      <c r="H1372" s="459"/>
      <c r="I1372" s="460"/>
      <c r="J1372" s="95"/>
      <c r="K1372" s="1"/>
      <c r="L1372" s="50" t="str">
        <f t="array" ref="L1372">if($B1372="","",index(Setup!$C$52:$C$201,match($D1372,Setup!$B$52:$B$201,0),0))</f>
        <v/>
      </c>
      <c r="M1372" s="52" t="str">
        <f t="shared" si="2"/>
        <v/>
      </c>
      <c r="N1372" s="58">
        <f t="shared" si="3"/>
        <v>0</v>
      </c>
      <c r="O1372" s="64" t="str">
        <f t="shared" si="4"/>
        <v/>
      </c>
      <c r="P1372" s="64">
        <f t="shared" si="5"/>
        <v>0</v>
      </c>
      <c r="Q1372" s="64">
        <f t="shared" si="6"/>
        <v>0</v>
      </c>
      <c r="R1372" s="68">
        <f t="shared" si="7"/>
        <v>0</v>
      </c>
      <c r="S1372" s="68">
        <f t="shared" si="8"/>
        <v>0</v>
      </c>
      <c r="T1372" s="71" t="str">
        <f t="shared" si="9"/>
        <v/>
      </c>
      <c r="U1372" s="79" t="str">
        <f t="array" ref="U1372">IF($B1372="","",IF(INDEX('Your Portfolio Holdings'!$BW$7:$BW$156,match($D1372,'Your Portfolio Holdings'!$B$7:$B$156,0),0)&gt;0,PRODUCT(IF(($D$5:$D$2004=$D1372)*($C$5:$C$2004="Split")*($B$5:$B$2004&lt;=Dashboard!$C$2)*($B$5:$B$2004&gt;$B1372),$J$5:$J$2004,1)),1))</f>
        <v/>
      </c>
      <c r="V1372" s="79">
        <f t="shared" si="10"/>
        <v>0</v>
      </c>
      <c r="W1372" s="79" t="str">
        <f t="array" ref="W1372">IF($B1372="","",IF(INDEX('Your Portfolio Holdings'!$BW$7:$BW$156,match($D1372,'Your Portfolio Holdings'!$B$7:$B$156,0),0)&gt;0,PRODUCT(IF(($D$5:$D$2004=$D1372)*($C$5:$C$2004="Split")*($B$5:$B$2004&lt;=Dashboard!$C$54)*($B$5:$B$2004&gt;$B1372),$J$5:$J$2004,1)),1))</f>
        <v/>
      </c>
      <c r="X1372" s="79">
        <f t="shared" si="11"/>
        <v>0</v>
      </c>
      <c r="Y1372" s="79" t="str">
        <f t="array" ref="Y1372">IF($B1372="","",IF(INDEX('Your Portfolio Holdings'!$BW$7:$BW$156,match($D1372,'Your Portfolio Holdings'!$B$7:$B$156,0),0)&gt;0,PRODUCT(IF(($D$5:$D$2004=$D1372)*($C$5:$C$2004="Split")*($B$5:$B$2004&lt;=Dashboard!$C$55)*($B$5:$B$2004&gt;$B1372),$J$5:$J$2004,1)),1))</f>
        <v/>
      </c>
      <c r="Z1372" s="79">
        <f t="shared" si="12"/>
        <v>0</v>
      </c>
      <c r="AA1372" s="79" t="str">
        <f>IF($B1371="","",IF(AND($B1372&gt;Dashboard!$C$54,$B1372&lt;=Dashboard!$C$55,OR($C1372="Buy",$C1372="Sell",$C1372="Dividend",$C1372="Return of capital")),MAX(AA$5:AA1371)+1,0))</f>
        <v/>
      </c>
      <c r="AB1372" s="79" t="str">
        <f>if($B1372="","",if($L1372=Dashboard!$C$3,"n/a","Currency:"&amp;$L1372&amp;Dashboard!$C$3))</f>
        <v/>
      </c>
      <c r="AC1372" s="88" t="str">
        <f t="shared" si="13"/>
        <v/>
      </c>
      <c r="AD1372" s="89">
        <f t="shared" si="14"/>
        <v>0</v>
      </c>
      <c r="AE1372" s="90">
        <f t="shared" si="15"/>
        <v>0</v>
      </c>
    </row>
    <row r="1373">
      <c r="A1373" s="1"/>
      <c r="B1373" s="456"/>
      <c r="C1373" s="457"/>
      <c r="D1373" s="457"/>
      <c r="E1373" s="457"/>
      <c r="F1373" s="458"/>
      <c r="G1373" s="44">
        <f t="shared" si="1"/>
        <v>0</v>
      </c>
      <c r="H1373" s="459"/>
      <c r="I1373" s="460"/>
      <c r="J1373" s="95"/>
      <c r="K1373" s="1"/>
      <c r="L1373" s="50" t="str">
        <f t="array" ref="L1373">if($B1373="","",index(Setup!$C$52:$C$201,match($D1373,Setup!$B$52:$B$201,0),0))</f>
        <v/>
      </c>
      <c r="M1373" s="52" t="str">
        <f t="shared" si="2"/>
        <v/>
      </c>
      <c r="N1373" s="58">
        <f t="shared" si="3"/>
        <v>0</v>
      </c>
      <c r="O1373" s="64" t="str">
        <f t="shared" si="4"/>
        <v/>
      </c>
      <c r="P1373" s="64">
        <f t="shared" si="5"/>
        <v>0</v>
      </c>
      <c r="Q1373" s="64">
        <f t="shared" si="6"/>
        <v>0</v>
      </c>
      <c r="R1373" s="68">
        <f t="shared" si="7"/>
        <v>0</v>
      </c>
      <c r="S1373" s="68">
        <f t="shared" si="8"/>
        <v>0</v>
      </c>
      <c r="T1373" s="71" t="str">
        <f t="shared" si="9"/>
        <v/>
      </c>
      <c r="U1373" s="79" t="str">
        <f t="array" ref="U1373">IF($B1373="","",IF(INDEX('Your Portfolio Holdings'!$BW$7:$BW$156,match($D1373,'Your Portfolio Holdings'!$B$7:$B$156,0),0)&gt;0,PRODUCT(IF(($D$5:$D$2004=$D1373)*($C$5:$C$2004="Split")*($B$5:$B$2004&lt;=Dashboard!$C$2)*($B$5:$B$2004&gt;$B1373),$J$5:$J$2004,1)),1))</f>
        <v/>
      </c>
      <c r="V1373" s="79">
        <f t="shared" si="10"/>
        <v>0</v>
      </c>
      <c r="W1373" s="79" t="str">
        <f t="array" ref="W1373">IF($B1373="","",IF(INDEX('Your Portfolio Holdings'!$BW$7:$BW$156,match($D1373,'Your Portfolio Holdings'!$B$7:$B$156,0),0)&gt;0,PRODUCT(IF(($D$5:$D$2004=$D1373)*($C$5:$C$2004="Split")*($B$5:$B$2004&lt;=Dashboard!$C$54)*($B$5:$B$2004&gt;$B1373),$J$5:$J$2004,1)),1))</f>
        <v/>
      </c>
      <c r="X1373" s="79">
        <f t="shared" si="11"/>
        <v>0</v>
      </c>
      <c r="Y1373" s="79" t="str">
        <f t="array" ref="Y1373">IF($B1373="","",IF(INDEX('Your Portfolio Holdings'!$BW$7:$BW$156,match($D1373,'Your Portfolio Holdings'!$B$7:$B$156,0),0)&gt;0,PRODUCT(IF(($D$5:$D$2004=$D1373)*($C$5:$C$2004="Split")*($B$5:$B$2004&lt;=Dashboard!$C$55)*($B$5:$B$2004&gt;$B1373),$J$5:$J$2004,1)),1))</f>
        <v/>
      </c>
      <c r="Z1373" s="79">
        <f t="shared" si="12"/>
        <v>0</v>
      </c>
      <c r="AA1373" s="79" t="str">
        <f>IF($B1372="","",IF(AND($B1373&gt;Dashboard!$C$54,$B1373&lt;=Dashboard!$C$55,OR($C1373="Buy",$C1373="Sell",$C1373="Dividend",$C1373="Return of capital")),MAX(AA$5:AA1372)+1,0))</f>
        <v/>
      </c>
      <c r="AB1373" s="79" t="str">
        <f>if($B1373="","",if($L1373=Dashboard!$C$3,"n/a","Currency:"&amp;$L1373&amp;Dashboard!$C$3))</f>
        <v/>
      </c>
      <c r="AC1373" s="88" t="str">
        <f t="shared" si="13"/>
        <v/>
      </c>
      <c r="AD1373" s="89">
        <f t="shared" si="14"/>
        <v>0</v>
      </c>
      <c r="AE1373" s="90">
        <f t="shared" si="15"/>
        <v>0</v>
      </c>
    </row>
    <row r="1374">
      <c r="A1374" s="1"/>
      <c r="B1374" s="456"/>
      <c r="C1374" s="457"/>
      <c r="D1374" s="457"/>
      <c r="E1374" s="457"/>
      <c r="F1374" s="458"/>
      <c r="G1374" s="44">
        <f t="shared" si="1"/>
        <v>0</v>
      </c>
      <c r="H1374" s="459"/>
      <c r="I1374" s="460"/>
      <c r="J1374" s="95"/>
      <c r="K1374" s="1"/>
      <c r="L1374" s="50" t="str">
        <f t="array" ref="L1374">if($B1374="","",index(Setup!$C$52:$C$201,match($D1374,Setup!$B$52:$B$201,0),0))</f>
        <v/>
      </c>
      <c r="M1374" s="52" t="str">
        <f t="shared" si="2"/>
        <v/>
      </c>
      <c r="N1374" s="58">
        <f t="shared" si="3"/>
        <v>0</v>
      </c>
      <c r="O1374" s="64" t="str">
        <f t="shared" si="4"/>
        <v/>
      </c>
      <c r="P1374" s="64">
        <f t="shared" si="5"/>
        <v>0</v>
      </c>
      <c r="Q1374" s="64">
        <f t="shared" si="6"/>
        <v>0</v>
      </c>
      <c r="R1374" s="68">
        <f t="shared" si="7"/>
        <v>0</v>
      </c>
      <c r="S1374" s="68">
        <f t="shared" si="8"/>
        <v>0</v>
      </c>
      <c r="T1374" s="71" t="str">
        <f t="shared" si="9"/>
        <v/>
      </c>
      <c r="U1374" s="79" t="str">
        <f t="array" ref="U1374">IF($B1374="","",IF(INDEX('Your Portfolio Holdings'!$BW$7:$BW$156,match($D1374,'Your Portfolio Holdings'!$B$7:$B$156,0),0)&gt;0,PRODUCT(IF(($D$5:$D$2004=$D1374)*($C$5:$C$2004="Split")*($B$5:$B$2004&lt;=Dashboard!$C$2)*($B$5:$B$2004&gt;$B1374),$J$5:$J$2004,1)),1))</f>
        <v/>
      </c>
      <c r="V1374" s="79">
        <f t="shared" si="10"/>
        <v>0</v>
      </c>
      <c r="W1374" s="79" t="str">
        <f t="array" ref="W1374">IF($B1374="","",IF(INDEX('Your Portfolio Holdings'!$BW$7:$BW$156,match($D1374,'Your Portfolio Holdings'!$B$7:$B$156,0),0)&gt;0,PRODUCT(IF(($D$5:$D$2004=$D1374)*($C$5:$C$2004="Split")*($B$5:$B$2004&lt;=Dashboard!$C$54)*($B$5:$B$2004&gt;$B1374),$J$5:$J$2004,1)),1))</f>
        <v/>
      </c>
      <c r="X1374" s="79">
        <f t="shared" si="11"/>
        <v>0</v>
      </c>
      <c r="Y1374" s="79" t="str">
        <f t="array" ref="Y1374">IF($B1374="","",IF(INDEX('Your Portfolio Holdings'!$BW$7:$BW$156,match($D1374,'Your Portfolio Holdings'!$B$7:$B$156,0),0)&gt;0,PRODUCT(IF(($D$5:$D$2004=$D1374)*($C$5:$C$2004="Split")*($B$5:$B$2004&lt;=Dashboard!$C$55)*($B$5:$B$2004&gt;$B1374),$J$5:$J$2004,1)),1))</f>
        <v/>
      </c>
      <c r="Z1374" s="79">
        <f t="shared" si="12"/>
        <v>0</v>
      </c>
      <c r="AA1374" s="79" t="str">
        <f>IF($B1373="","",IF(AND($B1374&gt;Dashboard!$C$54,$B1374&lt;=Dashboard!$C$55,OR($C1374="Buy",$C1374="Sell",$C1374="Dividend",$C1374="Return of capital")),MAX(AA$5:AA1373)+1,0))</f>
        <v/>
      </c>
      <c r="AB1374" s="79" t="str">
        <f>if($B1374="","",if($L1374=Dashboard!$C$3,"n/a","Currency:"&amp;$L1374&amp;Dashboard!$C$3))</f>
        <v/>
      </c>
      <c r="AC1374" s="88" t="str">
        <f t="shared" si="13"/>
        <v/>
      </c>
      <c r="AD1374" s="89">
        <f t="shared" si="14"/>
        <v>0</v>
      </c>
      <c r="AE1374" s="90">
        <f t="shared" si="15"/>
        <v>0</v>
      </c>
    </row>
    <row r="1375">
      <c r="A1375" s="1"/>
      <c r="B1375" s="456"/>
      <c r="C1375" s="457"/>
      <c r="D1375" s="457"/>
      <c r="E1375" s="457"/>
      <c r="F1375" s="458"/>
      <c r="G1375" s="44">
        <f t="shared" si="1"/>
        <v>0</v>
      </c>
      <c r="H1375" s="459"/>
      <c r="I1375" s="460"/>
      <c r="J1375" s="95"/>
      <c r="K1375" s="1"/>
      <c r="L1375" s="50" t="str">
        <f t="array" ref="L1375">if($B1375="","",index(Setup!$C$52:$C$201,match($D1375,Setup!$B$52:$B$201,0),0))</f>
        <v/>
      </c>
      <c r="M1375" s="52" t="str">
        <f t="shared" si="2"/>
        <v/>
      </c>
      <c r="N1375" s="58">
        <f t="shared" si="3"/>
        <v>0</v>
      </c>
      <c r="O1375" s="64" t="str">
        <f t="shared" si="4"/>
        <v/>
      </c>
      <c r="P1375" s="64">
        <f t="shared" si="5"/>
        <v>0</v>
      </c>
      <c r="Q1375" s="64">
        <f t="shared" si="6"/>
        <v>0</v>
      </c>
      <c r="R1375" s="68">
        <f t="shared" si="7"/>
        <v>0</v>
      </c>
      <c r="S1375" s="68">
        <f t="shared" si="8"/>
        <v>0</v>
      </c>
      <c r="T1375" s="71" t="str">
        <f t="shared" si="9"/>
        <v/>
      </c>
      <c r="U1375" s="79" t="str">
        <f t="array" ref="U1375">IF($B1375="","",IF(INDEX('Your Portfolio Holdings'!$BW$7:$BW$156,match($D1375,'Your Portfolio Holdings'!$B$7:$B$156,0),0)&gt;0,PRODUCT(IF(($D$5:$D$2004=$D1375)*($C$5:$C$2004="Split")*($B$5:$B$2004&lt;=Dashboard!$C$2)*($B$5:$B$2004&gt;$B1375),$J$5:$J$2004,1)),1))</f>
        <v/>
      </c>
      <c r="V1375" s="79">
        <f t="shared" si="10"/>
        <v>0</v>
      </c>
      <c r="W1375" s="79" t="str">
        <f t="array" ref="W1375">IF($B1375="","",IF(INDEX('Your Portfolio Holdings'!$BW$7:$BW$156,match($D1375,'Your Portfolio Holdings'!$B$7:$B$156,0),0)&gt;0,PRODUCT(IF(($D$5:$D$2004=$D1375)*($C$5:$C$2004="Split")*($B$5:$B$2004&lt;=Dashboard!$C$54)*($B$5:$B$2004&gt;$B1375),$J$5:$J$2004,1)),1))</f>
        <v/>
      </c>
      <c r="X1375" s="79">
        <f t="shared" si="11"/>
        <v>0</v>
      </c>
      <c r="Y1375" s="79" t="str">
        <f t="array" ref="Y1375">IF($B1375="","",IF(INDEX('Your Portfolio Holdings'!$BW$7:$BW$156,match($D1375,'Your Portfolio Holdings'!$B$7:$B$156,0),0)&gt;0,PRODUCT(IF(($D$5:$D$2004=$D1375)*($C$5:$C$2004="Split")*($B$5:$B$2004&lt;=Dashboard!$C$55)*($B$5:$B$2004&gt;$B1375),$J$5:$J$2004,1)),1))</f>
        <v/>
      </c>
      <c r="Z1375" s="79">
        <f t="shared" si="12"/>
        <v>0</v>
      </c>
      <c r="AA1375" s="79" t="str">
        <f>IF($B1374="","",IF(AND($B1375&gt;Dashboard!$C$54,$B1375&lt;=Dashboard!$C$55,OR($C1375="Buy",$C1375="Sell",$C1375="Dividend",$C1375="Return of capital")),MAX(AA$5:AA1374)+1,0))</f>
        <v/>
      </c>
      <c r="AB1375" s="79" t="str">
        <f>if($B1375="","",if($L1375=Dashboard!$C$3,"n/a","Currency:"&amp;$L1375&amp;Dashboard!$C$3))</f>
        <v/>
      </c>
      <c r="AC1375" s="88" t="str">
        <f t="shared" si="13"/>
        <v/>
      </c>
      <c r="AD1375" s="89">
        <f t="shared" si="14"/>
        <v>0</v>
      </c>
      <c r="AE1375" s="90">
        <f t="shared" si="15"/>
        <v>0</v>
      </c>
    </row>
    <row r="1376">
      <c r="A1376" s="1"/>
      <c r="B1376" s="456"/>
      <c r="C1376" s="457"/>
      <c r="D1376" s="457"/>
      <c r="E1376" s="457"/>
      <c r="F1376" s="458"/>
      <c r="G1376" s="44">
        <f t="shared" si="1"/>
        <v>0</v>
      </c>
      <c r="H1376" s="459"/>
      <c r="I1376" s="460"/>
      <c r="J1376" s="95"/>
      <c r="K1376" s="1"/>
      <c r="L1376" s="50" t="str">
        <f t="array" ref="L1376">if($B1376="","",index(Setup!$C$52:$C$201,match($D1376,Setup!$B$52:$B$201,0),0))</f>
        <v/>
      </c>
      <c r="M1376" s="52" t="str">
        <f t="shared" si="2"/>
        <v/>
      </c>
      <c r="N1376" s="58">
        <f t="shared" si="3"/>
        <v>0</v>
      </c>
      <c r="O1376" s="64" t="str">
        <f t="shared" si="4"/>
        <v/>
      </c>
      <c r="P1376" s="64">
        <f t="shared" si="5"/>
        <v>0</v>
      </c>
      <c r="Q1376" s="64">
        <f t="shared" si="6"/>
        <v>0</v>
      </c>
      <c r="R1376" s="68">
        <f t="shared" si="7"/>
        <v>0</v>
      </c>
      <c r="S1376" s="68">
        <f t="shared" si="8"/>
        <v>0</v>
      </c>
      <c r="T1376" s="71" t="str">
        <f t="shared" si="9"/>
        <v/>
      </c>
      <c r="U1376" s="79" t="str">
        <f t="array" ref="U1376">IF($B1376="","",IF(INDEX('Your Portfolio Holdings'!$BW$7:$BW$156,match($D1376,'Your Portfolio Holdings'!$B$7:$B$156,0),0)&gt;0,PRODUCT(IF(($D$5:$D$2004=$D1376)*($C$5:$C$2004="Split")*($B$5:$B$2004&lt;=Dashboard!$C$2)*($B$5:$B$2004&gt;$B1376),$J$5:$J$2004,1)),1))</f>
        <v/>
      </c>
      <c r="V1376" s="79">
        <f t="shared" si="10"/>
        <v>0</v>
      </c>
      <c r="W1376" s="79" t="str">
        <f t="array" ref="W1376">IF($B1376="","",IF(INDEX('Your Portfolio Holdings'!$BW$7:$BW$156,match($D1376,'Your Portfolio Holdings'!$B$7:$B$156,0),0)&gt;0,PRODUCT(IF(($D$5:$D$2004=$D1376)*($C$5:$C$2004="Split")*($B$5:$B$2004&lt;=Dashboard!$C$54)*($B$5:$B$2004&gt;$B1376),$J$5:$J$2004,1)),1))</f>
        <v/>
      </c>
      <c r="X1376" s="79">
        <f t="shared" si="11"/>
        <v>0</v>
      </c>
      <c r="Y1376" s="79" t="str">
        <f t="array" ref="Y1376">IF($B1376="","",IF(INDEX('Your Portfolio Holdings'!$BW$7:$BW$156,match($D1376,'Your Portfolio Holdings'!$B$7:$B$156,0),0)&gt;0,PRODUCT(IF(($D$5:$D$2004=$D1376)*($C$5:$C$2004="Split")*($B$5:$B$2004&lt;=Dashboard!$C$55)*($B$5:$B$2004&gt;$B1376),$J$5:$J$2004,1)),1))</f>
        <v/>
      </c>
      <c r="Z1376" s="79">
        <f t="shared" si="12"/>
        <v>0</v>
      </c>
      <c r="AA1376" s="79" t="str">
        <f>IF($B1375="","",IF(AND($B1376&gt;Dashboard!$C$54,$B1376&lt;=Dashboard!$C$55,OR($C1376="Buy",$C1376="Sell",$C1376="Dividend",$C1376="Return of capital")),MAX(AA$5:AA1375)+1,0))</f>
        <v/>
      </c>
      <c r="AB1376" s="79" t="str">
        <f>if($B1376="","",if($L1376=Dashboard!$C$3,"n/a","Currency:"&amp;$L1376&amp;Dashboard!$C$3))</f>
        <v/>
      </c>
      <c r="AC1376" s="88" t="str">
        <f t="shared" si="13"/>
        <v/>
      </c>
      <c r="AD1376" s="89">
        <f t="shared" si="14"/>
        <v>0</v>
      </c>
      <c r="AE1376" s="90">
        <f t="shared" si="15"/>
        <v>0</v>
      </c>
    </row>
    <row r="1377">
      <c r="A1377" s="1"/>
      <c r="B1377" s="456"/>
      <c r="C1377" s="457"/>
      <c r="D1377" s="457"/>
      <c r="E1377" s="457"/>
      <c r="F1377" s="458"/>
      <c r="G1377" s="44">
        <f t="shared" si="1"/>
        <v>0</v>
      </c>
      <c r="H1377" s="459"/>
      <c r="I1377" s="460"/>
      <c r="J1377" s="95"/>
      <c r="K1377" s="1"/>
      <c r="L1377" s="50" t="str">
        <f t="array" ref="L1377">if($B1377="","",index(Setup!$C$52:$C$201,match($D1377,Setup!$B$52:$B$201,0),0))</f>
        <v/>
      </c>
      <c r="M1377" s="52" t="str">
        <f t="shared" si="2"/>
        <v/>
      </c>
      <c r="N1377" s="58">
        <f t="shared" si="3"/>
        <v>0</v>
      </c>
      <c r="O1377" s="64" t="str">
        <f t="shared" si="4"/>
        <v/>
      </c>
      <c r="P1377" s="64">
        <f t="shared" si="5"/>
        <v>0</v>
      </c>
      <c r="Q1377" s="64">
        <f t="shared" si="6"/>
        <v>0</v>
      </c>
      <c r="R1377" s="68">
        <f t="shared" si="7"/>
        <v>0</v>
      </c>
      <c r="S1377" s="68">
        <f t="shared" si="8"/>
        <v>0</v>
      </c>
      <c r="T1377" s="71" t="str">
        <f t="shared" si="9"/>
        <v/>
      </c>
      <c r="U1377" s="79" t="str">
        <f t="array" ref="U1377">IF($B1377="","",IF(INDEX('Your Portfolio Holdings'!$BW$7:$BW$156,match($D1377,'Your Portfolio Holdings'!$B$7:$B$156,0),0)&gt;0,PRODUCT(IF(($D$5:$D$2004=$D1377)*($C$5:$C$2004="Split")*($B$5:$B$2004&lt;=Dashboard!$C$2)*($B$5:$B$2004&gt;$B1377),$J$5:$J$2004,1)),1))</f>
        <v/>
      </c>
      <c r="V1377" s="79">
        <f t="shared" si="10"/>
        <v>0</v>
      </c>
      <c r="W1377" s="79" t="str">
        <f t="array" ref="W1377">IF($B1377="","",IF(INDEX('Your Portfolio Holdings'!$BW$7:$BW$156,match($D1377,'Your Portfolio Holdings'!$B$7:$B$156,0),0)&gt;0,PRODUCT(IF(($D$5:$D$2004=$D1377)*($C$5:$C$2004="Split")*($B$5:$B$2004&lt;=Dashboard!$C$54)*($B$5:$B$2004&gt;$B1377),$J$5:$J$2004,1)),1))</f>
        <v/>
      </c>
      <c r="X1377" s="79">
        <f t="shared" si="11"/>
        <v>0</v>
      </c>
      <c r="Y1377" s="79" t="str">
        <f t="array" ref="Y1377">IF($B1377="","",IF(INDEX('Your Portfolio Holdings'!$BW$7:$BW$156,match($D1377,'Your Portfolio Holdings'!$B$7:$B$156,0),0)&gt;0,PRODUCT(IF(($D$5:$D$2004=$D1377)*($C$5:$C$2004="Split")*($B$5:$B$2004&lt;=Dashboard!$C$55)*($B$5:$B$2004&gt;$B1377),$J$5:$J$2004,1)),1))</f>
        <v/>
      </c>
      <c r="Z1377" s="79">
        <f t="shared" si="12"/>
        <v>0</v>
      </c>
      <c r="AA1377" s="79" t="str">
        <f>IF($B1376="","",IF(AND($B1377&gt;Dashboard!$C$54,$B1377&lt;=Dashboard!$C$55,OR($C1377="Buy",$C1377="Sell",$C1377="Dividend",$C1377="Return of capital")),MAX(AA$5:AA1376)+1,0))</f>
        <v/>
      </c>
      <c r="AB1377" s="79" t="str">
        <f>if($B1377="","",if($L1377=Dashboard!$C$3,"n/a","Currency:"&amp;$L1377&amp;Dashboard!$C$3))</f>
        <v/>
      </c>
      <c r="AC1377" s="88" t="str">
        <f t="shared" si="13"/>
        <v/>
      </c>
      <c r="AD1377" s="89">
        <f t="shared" si="14"/>
        <v>0</v>
      </c>
      <c r="AE1377" s="90">
        <f t="shared" si="15"/>
        <v>0</v>
      </c>
    </row>
    <row r="1378">
      <c r="A1378" s="1"/>
      <c r="B1378" s="456"/>
      <c r="C1378" s="457"/>
      <c r="D1378" s="457"/>
      <c r="E1378" s="457"/>
      <c r="F1378" s="458"/>
      <c r="G1378" s="44">
        <f t="shared" si="1"/>
        <v>0</v>
      </c>
      <c r="H1378" s="459"/>
      <c r="I1378" s="460"/>
      <c r="J1378" s="95"/>
      <c r="K1378" s="1"/>
      <c r="L1378" s="50" t="str">
        <f t="array" ref="L1378">if($B1378="","",index(Setup!$C$52:$C$201,match($D1378,Setup!$B$52:$B$201,0),0))</f>
        <v/>
      </c>
      <c r="M1378" s="52" t="str">
        <f t="shared" si="2"/>
        <v/>
      </c>
      <c r="N1378" s="58">
        <f t="shared" si="3"/>
        <v>0</v>
      </c>
      <c r="O1378" s="64" t="str">
        <f t="shared" si="4"/>
        <v/>
      </c>
      <c r="P1378" s="64">
        <f t="shared" si="5"/>
        <v>0</v>
      </c>
      <c r="Q1378" s="64">
        <f t="shared" si="6"/>
        <v>0</v>
      </c>
      <c r="R1378" s="68">
        <f t="shared" si="7"/>
        <v>0</v>
      </c>
      <c r="S1378" s="68">
        <f t="shared" si="8"/>
        <v>0</v>
      </c>
      <c r="T1378" s="71" t="str">
        <f t="shared" si="9"/>
        <v/>
      </c>
      <c r="U1378" s="79" t="str">
        <f t="array" ref="U1378">IF($B1378="","",IF(INDEX('Your Portfolio Holdings'!$BW$7:$BW$156,match($D1378,'Your Portfolio Holdings'!$B$7:$B$156,0),0)&gt;0,PRODUCT(IF(($D$5:$D$2004=$D1378)*($C$5:$C$2004="Split")*($B$5:$B$2004&lt;=Dashboard!$C$2)*($B$5:$B$2004&gt;$B1378),$J$5:$J$2004,1)),1))</f>
        <v/>
      </c>
      <c r="V1378" s="79">
        <f t="shared" si="10"/>
        <v>0</v>
      </c>
      <c r="W1378" s="79" t="str">
        <f t="array" ref="W1378">IF($B1378="","",IF(INDEX('Your Portfolio Holdings'!$BW$7:$BW$156,match($D1378,'Your Portfolio Holdings'!$B$7:$B$156,0),0)&gt;0,PRODUCT(IF(($D$5:$D$2004=$D1378)*($C$5:$C$2004="Split")*($B$5:$B$2004&lt;=Dashboard!$C$54)*($B$5:$B$2004&gt;$B1378),$J$5:$J$2004,1)),1))</f>
        <v/>
      </c>
      <c r="X1378" s="79">
        <f t="shared" si="11"/>
        <v>0</v>
      </c>
      <c r="Y1378" s="79" t="str">
        <f t="array" ref="Y1378">IF($B1378="","",IF(INDEX('Your Portfolio Holdings'!$BW$7:$BW$156,match($D1378,'Your Portfolio Holdings'!$B$7:$B$156,0),0)&gt;0,PRODUCT(IF(($D$5:$D$2004=$D1378)*($C$5:$C$2004="Split")*($B$5:$B$2004&lt;=Dashboard!$C$55)*($B$5:$B$2004&gt;$B1378),$J$5:$J$2004,1)),1))</f>
        <v/>
      </c>
      <c r="Z1378" s="79">
        <f t="shared" si="12"/>
        <v>0</v>
      </c>
      <c r="AA1378" s="79" t="str">
        <f>IF($B1377="","",IF(AND($B1378&gt;Dashboard!$C$54,$B1378&lt;=Dashboard!$C$55,OR($C1378="Buy",$C1378="Sell",$C1378="Dividend",$C1378="Return of capital")),MAX(AA$5:AA1377)+1,0))</f>
        <v/>
      </c>
      <c r="AB1378" s="79" t="str">
        <f>if($B1378="","",if($L1378=Dashboard!$C$3,"n/a","Currency:"&amp;$L1378&amp;Dashboard!$C$3))</f>
        <v/>
      </c>
      <c r="AC1378" s="88" t="str">
        <f t="shared" si="13"/>
        <v/>
      </c>
      <c r="AD1378" s="89">
        <f t="shared" si="14"/>
        <v>0</v>
      </c>
      <c r="AE1378" s="90">
        <f t="shared" si="15"/>
        <v>0</v>
      </c>
    </row>
    <row r="1379">
      <c r="A1379" s="1"/>
      <c r="B1379" s="456"/>
      <c r="C1379" s="457"/>
      <c r="D1379" s="457"/>
      <c r="E1379" s="457"/>
      <c r="F1379" s="458"/>
      <c r="G1379" s="44">
        <f t="shared" si="1"/>
        <v>0</v>
      </c>
      <c r="H1379" s="459"/>
      <c r="I1379" s="460"/>
      <c r="J1379" s="95"/>
      <c r="K1379" s="1"/>
      <c r="L1379" s="50" t="str">
        <f t="array" ref="L1379">if($B1379="","",index(Setup!$C$52:$C$201,match($D1379,Setup!$B$52:$B$201,0),0))</f>
        <v/>
      </c>
      <c r="M1379" s="52" t="str">
        <f t="shared" si="2"/>
        <v/>
      </c>
      <c r="N1379" s="58">
        <f t="shared" si="3"/>
        <v>0</v>
      </c>
      <c r="O1379" s="64" t="str">
        <f t="shared" si="4"/>
        <v/>
      </c>
      <c r="P1379" s="64">
        <f t="shared" si="5"/>
        <v>0</v>
      </c>
      <c r="Q1379" s="64">
        <f t="shared" si="6"/>
        <v>0</v>
      </c>
      <c r="R1379" s="68">
        <f t="shared" si="7"/>
        <v>0</v>
      </c>
      <c r="S1379" s="68">
        <f t="shared" si="8"/>
        <v>0</v>
      </c>
      <c r="T1379" s="71" t="str">
        <f t="shared" si="9"/>
        <v/>
      </c>
      <c r="U1379" s="79" t="str">
        <f t="array" ref="U1379">IF($B1379="","",IF(INDEX('Your Portfolio Holdings'!$BW$7:$BW$156,match($D1379,'Your Portfolio Holdings'!$B$7:$B$156,0),0)&gt;0,PRODUCT(IF(($D$5:$D$2004=$D1379)*($C$5:$C$2004="Split")*($B$5:$B$2004&lt;=Dashboard!$C$2)*($B$5:$B$2004&gt;$B1379),$J$5:$J$2004,1)),1))</f>
        <v/>
      </c>
      <c r="V1379" s="79">
        <f t="shared" si="10"/>
        <v>0</v>
      </c>
      <c r="W1379" s="79" t="str">
        <f t="array" ref="W1379">IF($B1379="","",IF(INDEX('Your Portfolio Holdings'!$BW$7:$BW$156,match($D1379,'Your Portfolio Holdings'!$B$7:$B$156,0),0)&gt;0,PRODUCT(IF(($D$5:$D$2004=$D1379)*($C$5:$C$2004="Split")*($B$5:$B$2004&lt;=Dashboard!$C$54)*($B$5:$B$2004&gt;$B1379),$J$5:$J$2004,1)),1))</f>
        <v/>
      </c>
      <c r="X1379" s="79">
        <f t="shared" si="11"/>
        <v>0</v>
      </c>
      <c r="Y1379" s="79" t="str">
        <f t="array" ref="Y1379">IF($B1379="","",IF(INDEX('Your Portfolio Holdings'!$BW$7:$BW$156,match($D1379,'Your Portfolio Holdings'!$B$7:$B$156,0),0)&gt;0,PRODUCT(IF(($D$5:$D$2004=$D1379)*($C$5:$C$2004="Split")*($B$5:$B$2004&lt;=Dashboard!$C$55)*($B$5:$B$2004&gt;$B1379),$J$5:$J$2004,1)),1))</f>
        <v/>
      </c>
      <c r="Z1379" s="79">
        <f t="shared" si="12"/>
        <v>0</v>
      </c>
      <c r="AA1379" s="79" t="str">
        <f>IF($B1378="","",IF(AND($B1379&gt;Dashboard!$C$54,$B1379&lt;=Dashboard!$C$55,OR($C1379="Buy",$C1379="Sell",$C1379="Dividend",$C1379="Return of capital")),MAX(AA$5:AA1378)+1,0))</f>
        <v/>
      </c>
      <c r="AB1379" s="79" t="str">
        <f>if($B1379="","",if($L1379=Dashboard!$C$3,"n/a","Currency:"&amp;$L1379&amp;Dashboard!$C$3))</f>
        <v/>
      </c>
      <c r="AC1379" s="88" t="str">
        <f t="shared" si="13"/>
        <v/>
      </c>
      <c r="AD1379" s="89">
        <f t="shared" si="14"/>
        <v>0</v>
      </c>
      <c r="AE1379" s="90">
        <f t="shared" si="15"/>
        <v>0</v>
      </c>
    </row>
    <row r="1380">
      <c r="A1380" s="1"/>
      <c r="B1380" s="456"/>
      <c r="C1380" s="457"/>
      <c r="D1380" s="457"/>
      <c r="E1380" s="457"/>
      <c r="F1380" s="458"/>
      <c r="G1380" s="44">
        <f t="shared" si="1"/>
        <v>0</v>
      </c>
      <c r="H1380" s="459"/>
      <c r="I1380" s="460"/>
      <c r="J1380" s="95"/>
      <c r="K1380" s="1"/>
      <c r="L1380" s="50" t="str">
        <f t="array" ref="L1380">if($B1380="","",index(Setup!$C$52:$C$201,match($D1380,Setup!$B$52:$B$201,0),0))</f>
        <v/>
      </c>
      <c r="M1380" s="52" t="str">
        <f t="shared" si="2"/>
        <v/>
      </c>
      <c r="N1380" s="58">
        <f t="shared" si="3"/>
        <v>0</v>
      </c>
      <c r="O1380" s="64" t="str">
        <f t="shared" si="4"/>
        <v/>
      </c>
      <c r="P1380" s="64">
        <f t="shared" si="5"/>
        <v>0</v>
      </c>
      <c r="Q1380" s="64">
        <f t="shared" si="6"/>
        <v>0</v>
      </c>
      <c r="R1380" s="68">
        <f t="shared" si="7"/>
        <v>0</v>
      </c>
      <c r="S1380" s="68">
        <f t="shared" si="8"/>
        <v>0</v>
      </c>
      <c r="T1380" s="71" t="str">
        <f t="shared" si="9"/>
        <v/>
      </c>
      <c r="U1380" s="79" t="str">
        <f t="array" ref="U1380">IF($B1380="","",IF(INDEX('Your Portfolio Holdings'!$BW$7:$BW$156,match($D1380,'Your Portfolio Holdings'!$B$7:$B$156,0),0)&gt;0,PRODUCT(IF(($D$5:$D$2004=$D1380)*($C$5:$C$2004="Split")*($B$5:$B$2004&lt;=Dashboard!$C$2)*($B$5:$B$2004&gt;$B1380),$J$5:$J$2004,1)),1))</f>
        <v/>
      </c>
      <c r="V1380" s="79">
        <f t="shared" si="10"/>
        <v>0</v>
      </c>
      <c r="W1380" s="79" t="str">
        <f t="array" ref="W1380">IF($B1380="","",IF(INDEX('Your Portfolio Holdings'!$BW$7:$BW$156,match($D1380,'Your Portfolio Holdings'!$B$7:$B$156,0),0)&gt;0,PRODUCT(IF(($D$5:$D$2004=$D1380)*($C$5:$C$2004="Split")*($B$5:$B$2004&lt;=Dashboard!$C$54)*($B$5:$B$2004&gt;$B1380),$J$5:$J$2004,1)),1))</f>
        <v/>
      </c>
      <c r="X1380" s="79">
        <f t="shared" si="11"/>
        <v>0</v>
      </c>
      <c r="Y1380" s="79" t="str">
        <f t="array" ref="Y1380">IF($B1380="","",IF(INDEX('Your Portfolio Holdings'!$BW$7:$BW$156,match($D1380,'Your Portfolio Holdings'!$B$7:$B$156,0),0)&gt;0,PRODUCT(IF(($D$5:$D$2004=$D1380)*($C$5:$C$2004="Split")*($B$5:$B$2004&lt;=Dashboard!$C$55)*($B$5:$B$2004&gt;$B1380),$J$5:$J$2004,1)),1))</f>
        <v/>
      </c>
      <c r="Z1380" s="79">
        <f t="shared" si="12"/>
        <v>0</v>
      </c>
      <c r="AA1380" s="79" t="str">
        <f>IF($B1379="","",IF(AND($B1380&gt;Dashboard!$C$54,$B1380&lt;=Dashboard!$C$55,OR($C1380="Buy",$C1380="Sell",$C1380="Dividend",$C1380="Return of capital")),MAX(AA$5:AA1379)+1,0))</f>
        <v/>
      </c>
      <c r="AB1380" s="79" t="str">
        <f>if($B1380="","",if($L1380=Dashboard!$C$3,"n/a","Currency:"&amp;$L1380&amp;Dashboard!$C$3))</f>
        <v/>
      </c>
      <c r="AC1380" s="88" t="str">
        <f t="shared" si="13"/>
        <v/>
      </c>
      <c r="AD1380" s="89">
        <f t="shared" si="14"/>
        <v>0</v>
      </c>
      <c r="AE1380" s="90">
        <f t="shared" si="15"/>
        <v>0</v>
      </c>
    </row>
    <row r="1381">
      <c r="A1381" s="1"/>
      <c r="B1381" s="456"/>
      <c r="C1381" s="457"/>
      <c r="D1381" s="457"/>
      <c r="E1381" s="457"/>
      <c r="F1381" s="458"/>
      <c r="G1381" s="44">
        <f t="shared" si="1"/>
        <v>0</v>
      </c>
      <c r="H1381" s="459"/>
      <c r="I1381" s="460"/>
      <c r="J1381" s="95"/>
      <c r="K1381" s="1"/>
      <c r="L1381" s="50" t="str">
        <f t="array" ref="L1381">if($B1381="","",index(Setup!$C$52:$C$201,match($D1381,Setup!$B$52:$B$201,0),0))</f>
        <v/>
      </c>
      <c r="M1381" s="52" t="str">
        <f t="shared" si="2"/>
        <v/>
      </c>
      <c r="N1381" s="58">
        <f t="shared" si="3"/>
        <v>0</v>
      </c>
      <c r="O1381" s="64" t="str">
        <f t="shared" si="4"/>
        <v/>
      </c>
      <c r="P1381" s="64">
        <f t="shared" si="5"/>
        <v>0</v>
      </c>
      <c r="Q1381" s="64">
        <f t="shared" si="6"/>
        <v>0</v>
      </c>
      <c r="R1381" s="68">
        <f t="shared" si="7"/>
        <v>0</v>
      </c>
      <c r="S1381" s="68">
        <f t="shared" si="8"/>
        <v>0</v>
      </c>
      <c r="T1381" s="71" t="str">
        <f t="shared" si="9"/>
        <v/>
      </c>
      <c r="U1381" s="79" t="str">
        <f t="array" ref="U1381">IF($B1381="","",IF(INDEX('Your Portfolio Holdings'!$BW$7:$BW$156,match($D1381,'Your Portfolio Holdings'!$B$7:$B$156,0),0)&gt;0,PRODUCT(IF(($D$5:$D$2004=$D1381)*($C$5:$C$2004="Split")*($B$5:$B$2004&lt;=Dashboard!$C$2)*($B$5:$B$2004&gt;$B1381),$J$5:$J$2004,1)),1))</f>
        <v/>
      </c>
      <c r="V1381" s="79">
        <f t="shared" si="10"/>
        <v>0</v>
      </c>
      <c r="W1381" s="79" t="str">
        <f t="array" ref="W1381">IF($B1381="","",IF(INDEX('Your Portfolio Holdings'!$BW$7:$BW$156,match($D1381,'Your Portfolio Holdings'!$B$7:$B$156,0),0)&gt;0,PRODUCT(IF(($D$5:$D$2004=$D1381)*($C$5:$C$2004="Split")*($B$5:$B$2004&lt;=Dashboard!$C$54)*($B$5:$B$2004&gt;$B1381),$J$5:$J$2004,1)),1))</f>
        <v/>
      </c>
      <c r="X1381" s="79">
        <f t="shared" si="11"/>
        <v>0</v>
      </c>
      <c r="Y1381" s="79" t="str">
        <f t="array" ref="Y1381">IF($B1381="","",IF(INDEX('Your Portfolio Holdings'!$BW$7:$BW$156,match($D1381,'Your Portfolio Holdings'!$B$7:$B$156,0),0)&gt;0,PRODUCT(IF(($D$5:$D$2004=$D1381)*($C$5:$C$2004="Split")*($B$5:$B$2004&lt;=Dashboard!$C$55)*($B$5:$B$2004&gt;$B1381),$J$5:$J$2004,1)),1))</f>
        <v/>
      </c>
      <c r="Z1381" s="79">
        <f t="shared" si="12"/>
        <v>0</v>
      </c>
      <c r="AA1381" s="79" t="str">
        <f>IF($B1380="","",IF(AND($B1381&gt;Dashboard!$C$54,$B1381&lt;=Dashboard!$C$55,OR($C1381="Buy",$C1381="Sell",$C1381="Dividend",$C1381="Return of capital")),MAX(AA$5:AA1380)+1,0))</f>
        <v/>
      </c>
      <c r="AB1381" s="79" t="str">
        <f>if($B1381="","",if($L1381=Dashboard!$C$3,"n/a","Currency:"&amp;$L1381&amp;Dashboard!$C$3))</f>
        <v/>
      </c>
      <c r="AC1381" s="88" t="str">
        <f t="shared" si="13"/>
        <v/>
      </c>
      <c r="AD1381" s="89">
        <f t="shared" si="14"/>
        <v>0</v>
      </c>
      <c r="AE1381" s="90">
        <f t="shared" si="15"/>
        <v>0</v>
      </c>
    </row>
    <row r="1382">
      <c r="A1382" s="1"/>
      <c r="B1382" s="456"/>
      <c r="C1382" s="457"/>
      <c r="D1382" s="457"/>
      <c r="E1382" s="457"/>
      <c r="F1382" s="458"/>
      <c r="G1382" s="44">
        <f t="shared" si="1"/>
        <v>0</v>
      </c>
      <c r="H1382" s="459"/>
      <c r="I1382" s="460"/>
      <c r="J1382" s="95"/>
      <c r="K1382" s="1"/>
      <c r="L1382" s="50" t="str">
        <f t="array" ref="L1382">if($B1382="","",index(Setup!$C$52:$C$201,match($D1382,Setup!$B$52:$B$201,0),0))</f>
        <v/>
      </c>
      <c r="M1382" s="52" t="str">
        <f t="shared" si="2"/>
        <v/>
      </c>
      <c r="N1382" s="58">
        <f t="shared" si="3"/>
        <v>0</v>
      </c>
      <c r="O1382" s="64" t="str">
        <f t="shared" si="4"/>
        <v/>
      </c>
      <c r="P1382" s="64">
        <f t="shared" si="5"/>
        <v>0</v>
      </c>
      <c r="Q1382" s="64">
        <f t="shared" si="6"/>
        <v>0</v>
      </c>
      <c r="R1382" s="68">
        <f t="shared" si="7"/>
        <v>0</v>
      </c>
      <c r="S1382" s="68">
        <f t="shared" si="8"/>
        <v>0</v>
      </c>
      <c r="T1382" s="71" t="str">
        <f t="shared" si="9"/>
        <v/>
      </c>
      <c r="U1382" s="79" t="str">
        <f t="array" ref="U1382">IF($B1382="","",IF(INDEX('Your Portfolio Holdings'!$BW$7:$BW$156,match($D1382,'Your Portfolio Holdings'!$B$7:$B$156,0),0)&gt;0,PRODUCT(IF(($D$5:$D$2004=$D1382)*($C$5:$C$2004="Split")*($B$5:$B$2004&lt;=Dashboard!$C$2)*($B$5:$B$2004&gt;$B1382),$J$5:$J$2004,1)),1))</f>
        <v/>
      </c>
      <c r="V1382" s="79">
        <f t="shared" si="10"/>
        <v>0</v>
      </c>
      <c r="W1382" s="79" t="str">
        <f t="array" ref="W1382">IF($B1382="","",IF(INDEX('Your Portfolio Holdings'!$BW$7:$BW$156,match($D1382,'Your Portfolio Holdings'!$B$7:$B$156,0),0)&gt;0,PRODUCT(IF(($D$5:$D$2004=$D1382)*($C$5:$C$2004="Split")*($B$5:$B$2004&lt;=Dashboard!$C$54)*($B$5:$B$2004&gt;$B1382),$J$5:$J$2004,1)),1))</f>
        <v/>
      </c>
      <c r="X1382" s="79">
        <f t="shared" si="11"/>
        <v>0</v>
      </c>
      <c r="Y1382" s="79" t="str">
        <f t="array" ref="Y1382">IF($B1382="","",IF(INDEX('Your Portfolio Holdings'!$BW$7:$BW$156,match($D1382,'Your Portfolio Holdings'!$B$7:$B$156,0),0)&gt;0,PRODUCT(IF(($D$5:$D$2004=$D1382)*($C$5:$C$2004="Split")*($B$5:$B$2004&lt;=Dashboard!$C$55)*($B$5:$B$2004&gt;$B1382),$J$5:$J$2004,1)),1))</f>
        <v/>
      </c>
      <c r="Z1382" s="79">
        <f t="shared" si="12"/>
        <v>0</v>
      </c>
      <c r="AA1382" s="79" t="str">
        <f>IF($B1381="","",IF(AND($B1382&gt;Dashboard!$C$54,$B1382&lt;=Dashboard!$C$55,OR($C1382="Buy",$C1382="Sell",$C1382="Dividend",$C1382="Return of capital")),MAX(AA$5:AA1381)+1,0))</f>
        <v/>
      </c>
      <c r="AB1382" s="79" t="str">
        <f>if($B1382="","",if($L1382=Dashboard!$C$3,"n/a","Currency:"&amp;$L1382&amp;Dashboard!$C$3))</f>
        <v/>
      </c>
      <c r="AC1382" s="88" t="str">
        <f t="shared" si="13"/>
        <v/>
      </c>
      <c r="AD1382" s="89">
        <f t="shared" si="14"/>
        <v>0</v>
      </c>
      <c r="AE1382" s="90">
        <f t="shared" si="15"/>
        <v>0</v>
      </c>
    </row>
    <row r="1383">
      <c r="A1383" s="1"/>
      <c r="B1383" s="456"/>
      <c r="C1383" s="457"/>
      <c r="D1383" s="457"/>
      <c r="E1383" s="457"/>
      <c r="F1383" s="458"/>
      <c r="G1383" s="44">
        <f t="shared" si="1"/>
        <v>0</v>
      </c>
      <c r="H1383" s="459"/>
      <c r="I1383" s="460"/>
      <c r="J1383" s="95"/>
      <c r="K1383" s="1"/>
      <c r="L1383" s="50" t="str">
        <f t="array" ref="L1383">if($B1383="","",index(Setup!$C$52:$C$201,match($D1383,Setup!$B$52:$B$201,0),0))</f>
        <v/>
      </c>
      <c r="M1383" s="52" t="str">
        <f t="shared" si="2"/>
        <v/>
      </c>
      <c r="N1383" s="58">
        <f t="shared" si="3"/>
        <v>0</v>
      </c>
      <c r="O1383" s="64" t="str">
        <f t="shared" si="4"/>
        <v/>
      </c>
      <c r="P1383" s="64">
        <f t="shared" si="5"/>
        <v>0</v>
      </c>
      <c r="Q1383" s="64">
        <f t="shared" si="6"/>
        <v>0</v>
      </c>
      <c r="R1383" s="68">
        <f t="shared" si="7"/>
        <v>0</v>
      </c>
      <c r="S1383" s="68">
        <f t="shared" si="8"/>
        <v>0</v>
      </c>
      <c r="T1383" s="71" t="str">
        <f t="shared" si="9"/>
        <v/>
      </c>
      <c r="U1383" s="79" t="str">
        <f t="array" ref="U1383">IF($B1383="","",IF(INDEX('Your Portfolio Holdings'!$BW$7:$BW$156,match($D1383,'Your Portfolio Holdings'!$B$7:$B$156,0),0)&gt;0,PRODUCT(IF(($D$5:$D$2004=$D1383)*($C$5:$C$2004="Split")*($B$5:$B$2004&lt;=Dashboard!$C$2)*($B$5:$B$2004&gt;$B1383),$J$5:$J$2004,1)),1))</f>
        <v/>
      </c>
      <c r="V1383" s="79">
        <f t="shared" si="10"/>
        <v>0</v>
      </c>
      <c r="W1383" s="79" t="str">
        <f t="array" ref="W1383">IF($B1383="","",IF(INDEX('Your Portfolio Holdings'!$BW$7:$BW$156,match($D1383,'Your Portfolio Holdings'!$B$7:$B$156,0),0)&gt;0,PRODUCT(IF(($D$5:$D$2004=$D1383)*($C$5:$C$2004="Split")*($B$5:$B$2004&lt;=Dashboard!$C$54)*($B$5:$B$2004&gt;$B1383),$J$5:$J$2004,1)),1))</f>
        <v/>
      </c>
      <c r="X1383" s="79">
        <f t="shared" si="11"/>
        <v>0</v>
      </c>
      <c r="Y1383" s="79" t="str">
        <f t="array" ref="Y1383">IF($B1383="","",IF(INDEX('Your Portfolio Holdings'!$BW$7:$BW$156,match($D1383,'Your Portfolio Holdings'!$B$7:$B$156,0),0)&gt;0,PRODUCT(IF(($D$5:$D$2004=$D1383)*($C$5:$C$2004="Split")*($B$5:$B$2004&lt;=Dashboard!$C$55)*($B$5:$B$2004&gt;$B1383),$J$5:$J$2004,1)),1))</f>
        <v/>
      </c>
      <c r="Z1383" s="79">
        <f t="shared" si="12"/>
        <v>0</v>
      </c>
      <c r="AA1383" s="79" t="str">
        <f>IF($B1382="","",IF(AND($B1383&gt;Dashboard!$C$54,$B1383&lt;=Dashboard!$C$55,OR($C1383="Buy",$C1383="Sell",$C1383="Dividend",$C1383="Return of capital")),MAX(AA$5:AA1382)+1,0))</f>
        <v/>
      </c>
      <c r="AB1383" s="79" t="str">
        <f>if($B1383="","",if($L1383=Dashboard!$C$3,"n/a","Currency:"&amp;$L1383&amp;Dashboard!$C$3))</f>
        <v/>
      </c>
      <c r="AC1383" s="88" t="str">
        <f t="shared" si="13"/>
        <v/>
      </c>
      <c r="AD1383" s="89">
        <f t="shared" si="14"/>
        <v>0</v>
      </c>
      <c r="AE1383" s="90">
        <f t="shared" si="15"/>
        <v>0</v>
      </c>
    </row>
    <row r="1384">
      <c r="A1384" s="1"/>
      <c r="B1384" s="456"/>
      <c r="C1384" s="457"/>
      <c r="D1384" s="457"/>
      <c r="E1384" s="457"/>
      <c r="F1384" s="458"/>
      <c r="G1384" s="44">
        <f t="shared" si="1"/>
        <v>0</v>
      </c>
      <c r="H1384" s="459"/>
      <c r="I1384" s="460"/>
      <c r="J1384" s="95"/>
      <c r="K1384" s="1"/>
      <c r="L1384" s="50" t="str">
        <f t="array" ref="L1384">if($B1384="","",index(Setup!$C$52:$C$201,match($D1384,Setup!$B$52:$B$201,0),0))</f>
        <v/>
      </c>
      <c r="M1384" s="52" t="str">
        <f t="shared" si="2"/>
        <v/>
      </c>
      <c r="N1384" s="58">
        <f t="shared" si="3"/>
        <v>0</v>
      </c>
      <c r="O1384" s="64" t="str">
        <f t="shared" si="4"/>
        <v/>
      </c>
      <c r="P1384" s="64">
        <f t="shared" si="5"/>
        <v>0</v>
      </c>
      <c r="Q1384" s="64">
        <f t="shared" si="6"/>
        <v>0</v>
      </c>
      <c r="R1384" s="68">
        <f t="shared" si="7"/>
        <v>0</v>
      </c>
      <c r="S1384" s="68">
        <f t="shared" si="8"/>
        <v>0</v>
      </c>
      <c r="T1384" s="71" t="str">
        <f t="shared" si="9"/>
        <v/>
      </c>
      <c r="U1384" s="79" t="str">
        <f t="array" ref="U1384">IF($B1384="","",IF(INDEX('Your Portfolio Holdings'!$BW$7:$BW$156,match($D1384,'Your Portfolio Holdings'!$B$7:$B$156,0),0)&gt;0,PRODUCT(IF(($D$5:$D$2004=$D1384)*($C$5:$C$2004="Split")*($B$5:$B$2004&lt;=Dashboard!$C$2)*($B$5:$B$2004&gt;$B1384),$J$5:$J$2004,1)),1))</f>
        <v/>
      </c>
      <c r="V1384" s="79">
        <f t="shared" si="10"/>
        <v>0</v>
      </c>
      <c r="W1384" s="79" t="str">
        <f t="array" ref="W1384">IF($B1384="","",IF(INDEX('Your Portfolio Holdings'!$BW$7:$BW$156,match($D1384,'Your Portfolio Holdings'!$B$7:$B$156,0),0)&gt;0,PRODUCT(IF(($D$5:$D$2004=$D1384)*($C$5:$C$2004="Split")*($B$5:$B$2004&lt;=Dashboard!$C$54)*($B$5:$B$2004&gt;$B1384),$J$5:$J$2004,1)),1))</f>
        <v/>
      </c>
      <c r="X1384" s="79">
        <f t="shared" si="11"/>
        <v>0</v>
      </c>
      <c r="Y1384" s="79" t="str">
        <f t="array" ref="Y1384">IF($B1384="","",IF(INDEX('Your Portfolio Holdings'!$BW$7:$BW$156,match($D1384,'Your Portfolio Holdings'!$B$7:$B$156,0),0)&gt;0,PRODUCT(IF(($D$5:$D$2004=$D1384)*($C$5:$C$2004="Split")*($B$5:$B$2004&lt;=Dashboard!$C$55)*($B$5:$B$2004&gt;$B1384),$J$5:$J$2004,1)),1))</f>
        <v/>
      </c>
      <c r="Z1384" s="79">
        <f t="shared" si="12"/>
        <v>0</v>
      </c>
      <c r="AA1384" s="79" t="str">
        <f>IF($B1383="","",IF(AND($B1384&gt;Dashboard!$C$54,$B1384&lt;=Dashboard!$C$55,OR($C1384="Buy",$C1384="Sell",$C1384="Dividend",$C1384="Return of capital")),MAX(AA$5:AA1383)+1,0))</f>
        <v/>
      </c>
      <c r="AB1384" s="79" t="str">
        <f>if($B1384="","",if($L1384=Dashboard!$C$3,"n/a","Currency:"&amp;$L1384&amp;Dashboard!$C$3))</f>
        <v/>
      </c>
      <c r="AC1384" s="88" t="str">
        <f t="shared" si="13"/>
        <v/>
      </c>
      <c r="AD1384" s="89">
        <f t="shared" si="14"/>
        <v>0</v>
      </c>
      <c r="AE1384" s="90">
        <f t="shared" si="15"/>
        <v>0</v>
      </c>
    </row>
    <row r="1385">
      <c r="A1385" s="1"/>
      <c r="B1385" s="456"/>
      <c r="C1385" s="457"/>
      <c r="D1385" s="457"/>
      <c r="E1385" s="457"/>
      <c r="F1385" s="458"/>
      <c r="G1385" s="44">
        <f t="shared" si="1"/>
        <v>0</v>
      </c>
      <c r="H1385" s="459"/>
      <c r="I1385" s="460"/>
      <c r="J1385" s="95"/>
      <c r="K1385" s="1"/>
      <c r="L1385" s="50" t="str">
        <f t="array" ref="L1385">if($B1385="","",index(Setup!$C$52:$C$201,match($D1385,Setup!$B$52:$B$201,0),0))</f>
        <v/>
      </c>
      <c r="M1385" s="52" t="str">
        <f t="shared" si="2"/>
        <v/>
      </c>
      <c r="N1385" s="58">
        <f t="shared" si="3"/>
        <v>0</v>
      </c>
      <c r="O1385" s="64" t="str">
        <f t="shared" si="4"/>
        <v/>
      </c>
      <c r="P1385" s="64">
        <f t="shared" si="5"/>
        <v>0</v>
      </c>
      <c r="Q1385" s="64">
        <f t="shared" si="6"/>
        <v>0</v>
      </c>
      <c r="R1385" s="68">
        <f t="shared" si="7"/>
        <v>0</v>
      </c>
      <c r="S1385" s="68">
        <f t="shared" si="8"/>
        <v>0</v>
      </c>
      <c r="T1385" s="71" t="str">
        <f t="shared" si="9"/>
        <v/>
      </c>
      <c r="U1385" s="79" t="str">
        <f t="array" ref="U1385">IF($B1385="","",IF(INDEX('Your Portfolio Holdings'!$BW$7:$BW$156,match($D1385,'Your Portfolio Holdings'!$B$7:$B$156,0),0)&gt;0,PRODUCT(IF(($D$5:$D$2004=$D1385)*($C$5:$C$2004="Split")*($B$5:$B$2004&lt;=Dashboard!$C$2)*($B$5:$B$2004&gt;$B1385),$J$5:$J$2004,1)),1))</f>
        <v/>
      </c>
      <c r="V1385" s="79">
        <f t="shared" si="10"/>
        <v>0</v>
      </c>
      <c r="W1385" s="79" t="str">
        <f t="array" ref="W1385">IF($B1385="","",IF(INDEX('Your Portfolio Holdings'!$BW$7:$BW$156,match($D1385,'Your Portfolio Holdings'!$B$7:$B$156,0),0)&gt;0,PRODUCT(IF(($D$5:$D$2004=$D1385)*($C$5:$C$2004="Split")*($B$5:$B$2004&lt;=Dashboard!$C$54)*($B$5:$B$2004&gt;$B1385),$J$5:$J$2004,1)),1))</f>
        <v/>
      </c>
      <c r="X1385" s="79">
        <f t="shared" si="11"/>
        <v>0</v>
      </c>
      <c r="Y1385" s="79" t="str">
        <f t="array" ref="Y1385">IF($B1385="","",IF(INDEX('Your Portfolio Holdings'!$BW$7:$BW$156,match($D1385,'Your Portfolio Holdings'!$B$7:$B$156,0),0)&gt;0,PRODUCT(IF(($D$5:$D$2004=$D1385)*($C$5:$C$2004="Split")*($B$5:$B$2004&lt;=Dashboard!$C$55)*($B$5:$B$2004&gt;$B1385),$J$5:$J$2004,1)),1))</f>
        <v/>
      </c>
      <c r="Z1385" s="79">
        <f t="shared" si="12"/>
        <v>0</v>
      </c>
      <c r="AA1385" s="79" t="str">
        <f>IF($B1384="","",IF(AND($B1385&gt;Dashboard!$C$54,$B1385&lt;=Dashboard!$C$55,OR($C1385="Buy",$C1385="Sell",$C1385="Dividend",$C1385="Return of capital")),MAX(AA$5:AA1384)+1,0))</f>
        <v/>
      </c>
      <c r="AB1385" s="79" t="str">
        <f>if($B1385="","",if($L1385=Dashboard!$C$3,"n/a","Currency:"&amp;$L1385&amp;Dashboard!$C$3))</f>
        <v/>
      </c>
      <c r="AC1385" s="88" t="str">
        <f t="shared" si="13"/>
        <v/>
      </c>
      <c r="AD1385" s="89">
        <f t="shared" si="14"/>
        <v>0</v>
      </c>
      <c r="AE1385" s="90">
        <f t="shared" si="15"/>
        <v>0</v>
      </c>
    </row>
    <row r="1386">
      <c r="A1386" s="1"/>
      <c r="B1386" s="456"/>
      <c r="C1386" s="457"/>
      <c r="D1386" s="457"/>
      <c r="E1386" s="457"/>
      <c r="F1386" s="458"/>
      <c r="G1386" s="44">
        <f t="shared" si="1"/>
        <v>0</v>
      </c>
      <c r="H1386" s="459"/>
      <c r="I1386" s="460"/>
      <c r="J1386" s="95"/>
      <c r="K1386" s="1"/>
      <c r="L1386" s="50" t="str">
        <f t="array" ref="L1386">if($B1386="","",index(Setup!$C$52:$C$201,match($D1386,Setup!$B$52:$B$201,0),0))</f>
        <v/>
      </c>
      <c r="M1386" s="52" t="str">
        <f t="shared" si="2"/>
        <v/>
      </c>
      <c r="N1386" s="58">
        <f t="shared" si="3"/>
        <v>0</v>
      </c>
      <c r="O1386" s="64" t="str">
        <f t="shared" si="4"/>
        <v/>
      </c>
      <c r="P1386" s="64">
        <f t="shared" si="5"/>
        <v>0</v>
      </c>
      <c r="Q1386" s="64">
        <f t="shared" si="6"/>
        <v>0</v>
      </c>
      <c r="R1386" s="68">
        <f t="shared" si="7"/>
        <v>0</v>
      </c>
      <c r="S1386" s="68">
        <f t="shared" si="8"/>
        <v>0</v>
      </c>
      <c r="T1386" s="71" t="str">
        <f t="shared" si="9"/>
        <v/>
      </c>
      <c r="U1386" s="79" t="str">
        <f t="array" ref="U1386">IF($B1386="","",IF(INDEX('Your Portfolio Holdings'!$BW$7:$BW$156,match($D1386,'Your Portfolio Holdings'!$B$7:$B$156,0),0)&gt;0,PRODUCT(IF(($D$5:$D$2004=$D1386)*($C$5:$C$2004="Split")*($B$5:$B$2004&lt;=Dashboard!$C$2)*($B$5:$B$2004&gt;$B1386),$J$5:$J$2004,1)),1))</f>
        <v/>
      </c>
      <c r="V1386" s="79">
        <f t="shared" si="10"/>
        <v>0</v>
      </c>
      <c r="W1386" s="79" t="str">
        <f t="array" ref="W1386">IF($B1386="","",IF(INDEX('Your Portfolio Holdings'!$BW$7:$BW$156,match($D1386,'Your Portfolio Holdings'!$B$7:$B$156,0),0)&gt;0,PRODUCT(IF(($D$5:$D$2004=$D1386)*($C$5:$C$2004="Split")*($B$5:$B$2004&lt;=Dashboard!$C$54)*($B$5:$B$2004&gt;$B1386),$J$5:$J$2004,1)),1))</f>
        <v/>
      </c>
      <c r="X1386" s="79">
        <f t="shared" si="11"/>
        <v>0</v>
      </c>
      <c r="Y1386" s="79" t="str">
        <f t="array" ref="Y1386">IF($B1386="","",IF(INDEX('Your Portfolio Holdings'!$BW$7:$BW$156,match($D1386,'Your Portfolio Holdings'!$B$7:$B$156,0),0)&gt;0,PRODUCT(IF(($D$5:$D$2004=$D1386)*($C$5:$C$2004="Split")*($B$5:$B$2004&lt;=Dashboard!$C$55)*($B$5:$B$2004&gt;$B1386),$J$5:$J$2004,1)),1))</f>
        <v/>
      </c>
      <c r="Z1386" s="79">
        <f t="shared" si="12"/>
        <v>0</v>
      </c>
      <c r="AA1386" s="79" t="str">
        <f>IF($B1385="","",IF(AND($B1386&gt;Dashboard!$C$54,$B1386&lt;=Dashboard!$C$55,OR($C1386="Buy",$C1386="Sell",$C1386="Dividend",$C1386="Return of capital")),MAX(AA$5:AA1385)+1,0))</f>
        <v/>
      </c>
      <c r="AB1386" s="79" t="str">
        <f>if($B1386="","",if($L1386=Dashboard!$C$3,"n/a","Currency:"&amp;$L1386&amp;Dashboard!$C$3))</f>
        <v/>
      </c>
      <c r="AC1386" s="88" t="str">
        <f t="shared" si="13"/>
        <v/>
      </c>
      <c r="AD1386" s="89">
        <f t="shared" si="14"/>
        <v>0</v>
      </c>
      <c r="AE1386" s="90">
        <f t="shared" si="15"/>
        <v>0</v>
      </c>
    </row>
    <row r="1387">
      <c r="A1387" s="1"/>
      <c r="B1387" s="456"/>
      <c r="C1387" s="457"/>
      <c r="D1387" s="457"/>
      <c r="E1387" s="457"/>
      <c r="F1387" s="458"/>
      <c r="G1387" s="44">
        <f t="shared" si="1"/>
        <v>0</v>
      </c>
      <c r="H1387" s="459"/>
      <c r="I1387" s="460"/>
      <c r="J1387" s="95"/>
      <c r="K1387" s="1"/>
      <c r="L1387" s="50" t="str">
        <f t="array" ref="L1387">if($B1387="","",index(Setup!$C$52:$C$201,match($D1387,Setup!$B$52:$B$201,0),0))</f>
        <v/>
      </c>
      <c r="M1387" s="52" t="str">
        <f t="shared" si="2"/>
        <v/>
      </c>
      <c r="N1387" s="58">
        <f t="shared" si="3"/>
        <v>0</v>
      </c>
      <c r="O1387" s="64" t="str">
        <f t="shared" si="4"/>
        <v/>
      </c>
      <c r="P1387" s="64">
        <f t="shared" si="5"/>
        <v>0</v>
      </c>
      <c r="Q1387" s="64">
        <f t="shared" si="6"/>
        <v>0</v>
      </c>
      <c r="R1387" s="68">
        <f t="shared" si="7"/>
        <v>0</v>
      </c>
      <c r="S1387" s="68">
        <f t="shared" si="8"/>
        <v>0</v>
      </c>
      <c r="T1387" s="71" t="str">
        <f t="shared" si="9"/>
        <v/>
      </c>
      <c r="U1387" s="79" t="str">
        <f t="array" ref="U1387">IF($B1387="","",IF(INDEX('Your Portfolio Holdings'!$BW$7:$BW$156,match($D1387,'Your Portfolio Holdings'!$B$7:$B$156,0),0)&gt;0,PRODUCT(IF(($D$5:$D$2004=$D1387)*($C$5:$C$2004="Split")*($B$5:$B$2004&lt;=Dashboard!$C$2)*($B$5:$B$2004&gt;$B1387),$J$5:$J$2004,1)),1))</f>
        <v/>
      </c>
      <c r="V1387" s="79">
        <f t="shared" si="10"/>
        <v>0</v>
      </c>
      <c r="W1387" s="79" t="str">
        <f t="array" ref="W1387">IF($B1387="","",IF(INDEX('Your Portfolio Holdings'!$BW$7:$BW$156,match($D1387,'Your Portfolio Holdings'!$B$7:$B$156,0),0)&gt;0,PRODUCT(IF(($D$5:$D$2004=$D1387)*($C$5:$C$2004="Split")*($B$5:$B$2004&lt;=Dashboard!$C$54)*($B$5:$B$2004&gt;$B1387),$J$5:$J$2004,1)),1))</f>
        <v/>
      </c>
      <c r="X1387" s="79">
        <f t="shared" si="11"/>
        <v>0</v>
      </c>
      <c r="Y1387" s="79" t="str">
        <f t="array" ref="Y1387">IF($B1387="","",IF(INDEX('Your Portfolio Holdings'!$BW$7:$BW$156,match($D1387,'Your Portfolio Holdings'!$B$7:$B$156,0),0)&gt;0,PRODUCT(IF(($D$5:$D$2004=$D1387)*($C$5:$C$2004="Split")*($B$5:$B$2004&lt;=Dashboard!$C$55)*($B$5:$B$2004&gt;$B1387),$J$5:$J$2004,1)),1))</f>
        <v/>
      </c>
      <c r="Z1387" s="79">
        <f t="shared" si="12"/>
        <v>0</v>
      </c>
      <c r="AA1387" s="79" t="str">
        <f>IF($B1386="","",IF(AND($B1387&gt;Dashboard!$C$54,$B1387&lt;=Dashboard!$C$55,OR($C1387="Buy",$C1387="Sell",$C1387="Dividend",$C1387="Return of capital")),MAX(AA$5:AA1386)+1,0))</f>
        <v/>
      </c>
      <c r="AB1387" s="79" t="str">
        <f>if($B1387="","",if($L1387=Dashboard!$C$3,"n/a","Currency:"&amp;$L1387&amp;Dashboard!$C$3))</f>
        <v/>
      </c>
      <c r="AC1387" s="88" t="str">
        <f t="shared" si="13"/>
        <v/>
      </c>
      <c r="AD1387" s="89">
        <f t="shared" si="14"/>
        <v>0</v>
      </c>
      <c r="AE1387" s="90">
        <f t="shared" si="15"/>
        <v>0</v>
      </c>
    </row>
    <row r="1388">
      <c r="A1388" s="1"/>
      <c r="B1388" s="456"/>
      <c r="C1388" s="457"/>
      <c r="D1388" s="457"/>
      <c r="E1388" s="457"/>
      <c r="F1388" s="458"/>
      <c r="G1388" s="44">
        <f t="shared" si="1"/>
        <v>0</v>
      </c>
      <c r="H1388" s="459"/>
      <c r="I1388" s="460"/>
      <c r="J1388" s="95"/>
      <c r="K1388" s="1"/>
      <c r="L1388" s="50" t="str">
        <f t="array" ref="L1388">if($B1388="","",index(Setup!$C$52:$C$201,match($D1388,Setup!$B$52:$B$201,0),0))</f>
        <v/>
      </c>
      <c r="M1388" s="52" t="str">
        <f t="shared" si="2"/>
        <v/>
      </c>
      <c r="N1388" s="58">
        <f t="shared" si="3"/>
        <v>0</v>
      </c>
      <c r="O1388" s="64" t="str">
        <f t="shared" si="4"/>
        <v/>
      </c>
      <c r="P1388" s="64">
        <f t="shared" si="5"/>
        <v>0</v>
      </c>
      <c r="Q1388" s="64">
        <f t="shared" si="6"/>
        <v>0</v>
      </c>
      <c r="R1388" s="68">
        <f t="shared" si="7"/>
        <v>0</v>
      </c>
      <c r="S1388" s="68">
        <f t="shared" si="8"/>
        <v>0</v>
      </c>
      <c r="T1388" s="71" t="str">
        <f t="shared" si="9"/>
        <v/>
      </c>
      <c r="U1388" s="79" t="str">
        <f t="array" ref="U1388">IF($B1388="","",IF(INDEX('Your Portfolio Holdings'!$BW$7:$BW$156,match($D1388,'Your Portfolio Holdings'!$B$7:$B$156,0),0)&gt;0,PRODUCT(IF(($D$5:$D$2004=$D1388)*($C$5:$C$2004="Split")*($B$5:$B$2004&lt;=Dashboard!$C$2)*($B$5:$B$2004&gt;$B1388),$J$5:$J$2004,1)),1))</f>
        <v/>
      </c>
      <c r="V1388" s="79">
        <f t="shared" si="10"/>
        <v>0</v>
      </c>
      <c r="W1388" s="79" t="str">
        <f t="array" ref="W1388">IF($B1388="","",IF(INDEX('Your Portfolio Holdings'!$BW$7:$BW$156,match($D1388,'Your Portfolio Holdings'!$B$7:$B$156,0),0)&gt;0,PRODUCT(IF(($D$5:$D$2004=$D1388)*($C$5:$C$2004="Split")*($B$5:$B$2004&lt;=Dashboard!$C$54)*($B$5:$B$2004&gt;$B1388),$J$5:$J$2004,1)),1))</f>
        <v/>
      </c>
      <c r="X1388" s="79">
        <f t="shared" si="11"/>
        <v>0</v>
      </c>
      <c r="Y1388" s="79" t="str">
        <f t="array" ref="Y1388">IF($B1388="","",IF(INDEX('Your Portfolio Holdings'!$BW$7:$BW$156,match($D1388,'Your Portfolio Holdings'!$B$7:$B$156,0),0)&gt;0,PRODUCT(IF(($D$5:$D$2004=$D1388)*($C$5:$C$2004="Split")*($B$5:$B$2004&lt;=Dashboard!$C$55)*($B$5:$B$2004&gt;$B1388),$J$5:$J$2004,1)),1))</f>
        <v/>
      </c>
      <c r="Z1388" s="79">
        <f t="shared" si="12"/>
        <v>0</v>
      </c>
      <c r="AA1388" s="79" t="str">
        <f>IF($B1387="","",IF(AND($B1388&gt;Dashboard!$C$54,$B1388&lt;=Dashboard!$C$55,OR($C1388="Buy",$C1388="Sell",$C1388="Dividend",$C1388="Return of capital")),MAX(AA$5:AA1387)+1,0))</f>
        <v/>
      </c>
      <c r="AB1388" s="79" t="str">
        <f>if($B1388="","",if($L1388=Dashboard!$C$3,"n/a","Currency:"&amp;$L1388&amp;Dashboard!$C$3))</f>
        <v/>
      </c>
      <c r="AC1388" s="88" t="str">
        <f t="shared" si="13"/>
        <v/>
      </c>
      <c r="AD1388" s="89">
        <f t="shared" si="14"/>
        <v>0</v>
      </c>
      <c r="AE1388" s="90">
        <f t="shared" si="15"/>
        <v>0</v>
      </c>
    </row>
    <row r="1389">
      <c r="A1389" s="1"/>
      <c r="B1389" s="456"/>
      <c r="C1389" s="457"/>
      <c r="D1389" s="457"/>
      <c r="E1389" s="457"/>
      <c r="F1389" s="458"/>
      <c r="G1389" s="44">
        <f t="shared" si="1"/>
        <v>0</v>
      </c>
      <c r="H1389" s="459"/>
      <c r="I1389" s="460"/>
      <c r="J1389" s="95"/>
      <c r="K1389" s="1"/>
      <c r="L1389" s="50" t="str">
        <f t="array" ref="L1389">if($B1389="","",index(Setup!$C$52:$C$201,match($D1389,Setup!$B$52:$B$201,0),0))</f>
        <v/>
      </c>
      <c r="M1389" s="52" t="str">
        <f t="shared" si="2"/>
        <v/>
      </c>
      <c r="N1389" s="58">
        <f t="shared" si="3"/>
        <v>0</v>
      </c>
      <c r="O1389" s="64" t="str">
        <f t="shared" si="4"/>
        <v/>
      </c>
      <c r="P1389" s="64">
        <f t="shared" si="5"/>
        <v>0</v>
      </c>
      <c r="Q1389" s="64">
        <f t="shared" si="6"/>
        <v>0</v>
      </c>
      <c r="R1389" s="68">
        <f t="shared" si="7"/>
        <v>0</v>
      </c>
      <c r="S1389" s="68">
        <f t="shared" si="8"/>
        <v>0</v>
      </c>
      <c r="T1389" s="71" t="str">
        <f t="shared" si="9"/>
        <v/>
      </c>
      <c r="U1389" s="79" t="str">
        <f t="array" ref="U1389">IF($B1389="","",IF(INDEX('Your Portfolio Holdings'!$BW$7:$BW$156,match($D1389,'Your Portfolio Holdings'!$B$7:$B$156,0),0)&gt;0,PRODUCT(IF(($D$5:$D$2004=$D1389)*($C$5:$C$2004="Split")*($B$5:$B$2004&lt;=Dashboard!$C$2)*($B$5:$B$2004&gt;$B1389),$J$5:$J$2004,1)),1))</f>
        <v/>
      </c>
      <c r="V1389" s="79">
        <f t="shared" si="10"/>
        <v>0</v>
      </c>
      <c r="W1389" s="79" t="str">
        <f t="array" ref="W1389">IF($B1389="","",IF(INDEX('Your Portfolio Holdings'!$BW$7:$BW$156,match($D1389,'Your Portfolio Holdings'!$B$7:$B$156,0),0)&gt;0,PRODUCT(IF(($D$5:$D$2004=$D1389)*($C$5:$C$2004="Split")*($B$5:$B$2004&lt;=Dashboard!$C$54)*($B$5:$B$2004&gt;$B1389),$J$5:$J$2004,1)),1))</f>
        <v/>
      </c>
      <c r="X1389" s="79">
        <f t="shared" si="11"/>
        <v>0</v>
      </c>
      <c r="Y1389" s="79" t="str">
        <f t="array" ref="Y1389">IF($B1389="","",IF(INDEX('Your Portfolio Holdings'!$BW$7:$BW$156,match($D1389,'Your Portfolio Holdings'!$B$7:$B$156,0),0)&gt;0,PRODUCT(IF(($D$5:$D$2004=$D1389)*($C$5:$C$2004="Split")*($B$5:$B$2004&lt;=Dashboard!$C$55)*($B$5:$B$2004&gt;$B1389),$J$5:$J$2004,1)),1))</f>
        <v/>
      </c>
      <c r="Z1389" s="79">
        <f t="shared" si="12"/>
        <v>0</v>
      </c>
      <c r="AA1389" s="79" t="str">
        <f>IF($B1388="","",IF(AND($B1389&gt;Dashboard!$C$54,$B1389&lt;=Dashboard!$C$55,OR($C1389="Buy",$C1389="Sell",$C1389="Dividend",$C1389="Return of capital")),MAX(AA$5:AA1388)+1,0))</f>
        <v/>
      </c>
      <c r="AB1389" s="79" t="str">
        <f>if($B1389="","",if($L1389=Dashboard!$C$3,"n/a","Currency:"&amp;$L1389&amp;Dashboard!$C$3))</f>
        <v/>
      </c>
      <c r="AC1389" s="88" t="str">
        <f t="shared" si="13"/>
        <v/>
      </c>
      <c r="AD1389" s="89">
        <f t="shared" si="14"/>
        <v>0</v>
      </c>
      <c r="AE1389" s="90">
        <f t="shared" si="15"/>
        <v>0</v>
      </c>
    </row>
    <row r="1390">
      <c r="A1390" s="1"/>
      <c r="B1390" s="456"/>
      <c r="C1390" s="457"/>
      <c r="D1390" s="457"/>
      <c r="E1390" s="457"/>
      <c r="F1390" s="458"/>
      <c r="G1390" s="44">
        <f t="shared" si="1"/>
        <v>0</v>
      </c>
      <c r="H1390" s="459"/>
      <c r="I1390" s="460"/>
      <c r="J1390" s="95"/>
      <c r="K1390" s="1"/>
      <c r="L1390" s="50" t="str">
        <f t="array" ref="L1390">if($B1390="","",index(Setup!$C$52:$C$201,match($D1390,Setup!$B$52:$B$201,0),0))</f>
        <v/>
      </c>
      <c r="M1390" s="52" t="str">
        <f t="shared" si="2"/>
        <v/>
      </c>
      <c r="N1390" s="58">
        <f t="shared" si="3"/>
        <v>0</v>
      </c>
      <c r="O1390" s="64" t="str">
        <f t="shared" si="4"/>
        <v/>
      </c>
      <c r="P1390" s="64">
        <f t="shared" si="5"/>
        <v>0</v>
      </c>
      <c r="Q1390" s="64">
        <f t="shared" si="6"/>
        <v>0</v>
      </c>
      <c r="R1390" s="68">
        <f t="shared" si="7"/>
        <v>0</v>
      </c>
      <c r="S1390" s="68">
        <f t="shared" si="8"/>
        <v>0</v>
      </c>
      <c r="T1390" s="71" t="str">
        <f t="shared" si="9"/>
        <v/>
      </c>
      <c r="U1390" s="79" t="str">
        <f t="array" ref="U1390">IF($B1390="","",IF(INDEX('Your Portfolio Holdings'!$BW$7:$BW$156,match($D1390,'Your Portfolio Holdings'!$B$7:$B$156,0),0)&gt;0,PRODUCT(IF(($D$5:$D$2004=$D1390)*($C$5:$C$2004="Split")*($B$5:$B$2004&lt;=Dashboard!$C$2)*($B$5:$B$2004&gt;$B1390),$J$5:$J$2004,1)),1))</f>
        <v/>
      </c>
      <c r="V1390" s="79">
        <f t="shared" si="10"/>
        <v>0</v>
      </c>
      <c r="W1390" s="79" t="str">
        <f t="array" ref="W1390">IF($B1390="","",IF(INDEX('Your Portfolio Holdings'!$BW$7:$BW$156,match($D1390,'Your Portfolio Holdings'!$B$7:$B$156,0),0)&gt;0,PRODUCT(IF(($D$5:$D$2004=$D1390)*($C$5:$C$2004="Split")*($B$5:$B$2004&lt;=Dashboard!$C$54)*($B$5:$B$2004&gt;$B1390),$J$5:$J$2004,1)),1))</f>
        <v/>
      </c>
      <c r="X1390" s="79">
        <f t="shared" si="11"/>
        <v>0</v>
      </c>
      <c r="Y1390" s="79" t="str">
        <f t="array" ref="Y1390">IF($B1390="","",IF(INDEX('Your Portfolio Holdings'!$BW$7:$BW$156,match($D1390,'Your Portfolio Holdings'!$B$7:$B$156,0),0)&gt;0,PRODUCT(IF(($D$5:$D$2004=$D1390)*($C$5:$C$2004="Split")*($B$5:$B$2004&lt;=Dashboard!$C$55)*($B$5:$B$2004&gt;$B1390),$J$5:$J$2004,1)),1))</f>
        <v/>
      </c>
      <c r="Z1390" s="79">
        <f t="shared" si="12"/>
        <v>0</v>
      </c>
      <c r="AA1390" s="79" t="str">
        <f>IF($B1389="","",IF(AND($B1390&gt;Dashboard!$C$54,$B1390&lt;=Dashboard!$C$55,OR($C1390="Buy",$C1390="Sell",$C1390="Dividend",$C1390="Return of capital")),MAX(AA$5:AA1389)+1,0))</f>
        <v/>
      </c>
      <c r="AB1390" s="79" t="str">
        <f>if($B1390="","",if($L1390=Dashboard!$C$3,"n/a","Currency:"&amp;$L1390&amp;Dashboard!$C$3))</f>
        <v/>
      </c>
      <c r="AC1390" s="88" t="str">
        <f t="shared" si="13"/>
        <v/>
      </c>
      <c r="AD1390" s="89">
        <f t="shared" si="14"/>
        <v>0</v>
      </c>
      <c r="AE1390" s="90">
        <f t="shared" si="15"/>
        <v>0</v>
      </c>
    </row>
    <row r="1391">
      <c r="A1391" s="1"/>
      <c r="B1391" s="456"/>
      <c r="C1391" s="457"/>
      <c r="D1391" s="457"/>
      <c r="E1391" s="457"/>
      <c r="F1391" s="458"/>
      <c r="G1391" s="44">
        <f t="shared" si="1"/>
        <v>0</v>
      </c>
      <c r="H1391" s="459"/>
      <c r="I1391" s="460"/>
      <c r="J1391" s="95"/>
      <c r="K1391" s="1"/>
      <c r="L1391" s="50" t="str">
        <f t="array" ref="L1391">if($B1391="","",index(Setup!$C$52:$C$201,match($D1391,Setup!$B$52:$B$201,0),0))</f>
        <v/>
      </c>
      <c r="M1391" s="52" t="str">
        <f t="shared" si="2"/>
        <v/>
      </c>
      <c r="N1391" s="58">
        <f t="shared" si="3"/>
        <v>0</v>
      </c>
      <c r="O1391" s="64" t="str">
        <f t="shared" si="4"/>
        <v/>
      </c>
      <c r="P1391" s="64">
        <f t="shared" si="5"/>
        <v>0</v>
      </c>
      <c r="Q1391" s="64">
        <f t="shared" si="6"/>
        <v>0</v>
      </c>
      <c r="R1391" s="68">
        <f t="shared" si="7"/>
        <v>0</v>
      </c>
      <c r="S1391" s="68">
        <f t="shared" si="8"/>
        <v>0</v>
      </c>
      <c r="T1391" s="71" t="str">
        <f t="shared" si="9"/>
        <v/>
      </c>
      <c r="U1391" s="79" t="str">
        <f t="array" ref="U1391">IF($B1391="","",IF(INDEX('Your Portfolio Holdings'!$BW$7:$BW$156,match($D1391,'Your Portfolio Holdings'!$B$7:$B$156,0),0)&gt;0,PRODUCT(IF(($D$5:$D$2004=$D1391)*($C$5:$C$2004="Split")*($B$5:$B$2004&lt;=Dashboard!$C$2)*($B$5:$B$2004&gt;$B1391),$J$5:$J$2004,1)),1))</f>
        <v/>
      </c>
      <c r="V1391" s="79">
        <f t="shared" si="10"/>
        <v>0</v>
      </c>
      <c r="W1391" s="79" t="str">
        <f t="array" ref="W1391">IF($B1391="","",IF(INDEX('Your Portfolio Holdings'!$BW$7:$BW$156,match($D1391,'Your Portfolio Holdings'!$B$7:$B$156,0),0)&gt;0,PRODUCT(IF(($D$5:$D$2004=$D1391)*($C$5:$C$2004="Split")*($B$5:$B$2004&lt;=Dashboard!$C$54)*($B$5:$B$2004&gt;$B1391),$J$5:$J$2004,1)),1))</f>
        <v/>
      </c>
      <c r="X1391" s="79">
        <f t="shared" si="11"/>
        <v>0</v>
      </c>
      <c r="Y1391" s="79" t="str">
        <f t="array" ref="Y1391">IF($B1391="","",IF(INDEX('Your Portfolio Holdings'!$BW$7:$BW$156,match($D1391,'Your Portfolio Holdings'!$B$7:$B$156,0),0)&gt;0,PRODUCT(IF(($D$5:$D$2004=$D1391)*($C$5:$C$2004="Split")*($B$5:$B$2004&lt;=Dashboard!$C$55)*($B$5:$B$2004&gt;$B1391),$J$5:$J$2004,1)),1))</f>
        <v/>
      </c>
      <c r="Z1391" s="79">
        <f t="shared" si="12"/>
        <v>0</v>
      </c>
      <c r="AA1391" s="79" t="str">
        <f>IF($B1390="","",IF(AND($B1391&gt;Dashboard!$C$54,$B1391&lt;=Dashboard!$C$55,OR($C1391="Buy",$C1391="Sell",$C1391="Dividend",$C1391="Return of capital")),MAX(AA$5:AA1390)+1,0))</f>
        <v/>
      </c>
      <c r="AB1391" s="79" t="str">
        <f>if($B1391="","",if($L1391=Dashboard!$C$3,"n/a","Currency:"&amp;$L1391&amp;Dashboard!$C$3))</f>
        <v/>
      </c>
      <c r="AC1391" s="88" t="str">
        <f t="shared" si="13"/>
        <v/>
      </c>
      <c r="AD1391" s="89">
        <f t="shared" si="14"/>
        <v>0</v>
      </c>
      <c r="AE1391" s="90">
        <f t="shared" si="15"/>
        <v>0</v>
      </c>
    </row>
    <row r="1392">
      <c r="A1392" s="1"/>
      <c r="B1392" s="456"/>
      <c r="C1392" s="457"/>
      <c r="D1392" s="457"/>
      <c r="E1392" s="457"/>
      <c r="F1392" s="458"/>
      <c r="G1392" s="44">
        <f t="shared" si="1"/>
        <v>0</v>
      </c>
      <c r="H1392" s="459"/>
      <c r="I1392" s="460"/>
      <c r="J1392" s="95"/>
      <c r="K1392" s="1"/>
      <c r="L1392" s="50" t="str">
        <f t="array" ref="L1392">if($B1392="","",index(Setup!$C$52:$C$201,match($D1392,Setup!$B$52:$B$201,0),0))</f>
        <v/>
      </c>
      <c r="M1392" s="52" t="str">
        <f t="shared" si="2"/>
        <v/>
      </c>
      <c r="N1392" s="58">
        <f t="shared" si="3"/>
        <v>0</v>
      </c>
      <c r="O1392" s="64" t="str">
        <f t="shared" si="4"/>
        <v/>
      </c>
      <c r="P1392" s="64">
        <f t="shared" si="5"/>
        <v>0</v>
      </c>
      <c r="Q1392" s="64">
        <f t="shared" si="6"/>
        <v>0</v>
      </c>
      <c r="R1392" s="68">
        <f t="shared" si="7"/>
        <v>0</v>
      </c>
      <c r="S1392" s="68">
        <f t="shared" si="8"/>
        <v>0</v>
      </c>
      <c r="T1392" s="71" t="str">
        <f t="shared" si="9"/>
        <v/>
      </c>
      <c r="U1392" s="79" t="str">
        <f t="array" ref="U1392">IF($B1392="","",IF(INDEX('Your Portfolio Holdings'!$BW$7:$BW$156,match($D1392,'Your Portfolio Holdings'!$B$7:$B$156,0),0)&gt;0,PRODUCT(IF(($D$5:$D$2004=$D1392)*($C$5:$C$2004="Split")*($B$5:$B$2004&lt;=Dashboard!$C$2)*($B$5:$B$2004&gt;$B1392),$J$5:$J$2004,1)),1))</f>
        <v/>
      </c>
      <c r="V1392" s="79">
        <f t="shared" si="10"/>
        <v>0</v>
      </c>
      <c r="W1392" s="79" t="str">
        <f t="array" ref="W1392">IF($B1392="","",IF(INDEX('Your Portfolio Holdings'!$BW$7:$BW$156,match($D1392,'Your Portfolio Holdings'!$B$7:$B$156,0),0)&gt;0,PRODUCT(IF(($D$5:$D$2004=$D1392)*($C$5:$C$2004="Split")*($B$5:$B$2004&lt;=Dashboard!$C$54)*($B$5:$B$2004&gt;$B1392),$J$5:$J$2004,1)),1))</f>
        <v/>
      </c>
      <c r="X1392" s="79">
        <f t="shared" si="11"/>
        <v>0</v>
      </c>
      <c r="Y1392" s="79" t="str">
        <f t="array" ref="Y1392">IF($B1392="","",IF(INDEX('Your Portfolio Holdings'!$BW$7:$BW$156,match($D1392,'Your Portfolio Holdings'!$B$7:$B$156,0),0)&gt;0,PRODUCT(IF(($D$5:$D$2004=$D1392)*($C$5:$C$2004="Split")*($B$5:$B$2004&lt;=Dashboard!$C$55)*($B$5:$B$2004&gt;$B1392),$J$5:$J$2004,1)),1))</f>
        <v/>
      </c>
      <c r="Z1392" s="79">
        <f t="shared" si="12"/>
        <v>0</v>
      </c>
      <c r="AA1392" s="79" t="str">
        <f>IF($B1391="","",IF(AND($B1392&gt;Dashboard!$C$54,$B1392&lt;=Dashboard!$C$55,OR($C1392="Buy",$C1392="Sell",$C1392="Dividend",$C1392="Return of capital")),MAX(AA$5:AA1391)+1,0))</f>
        <v/>
      </c>
      <c r="AB1392" s="79" t="str">
        <f>if($B1392="","",if($L1392=Dashboard!$C$3,"n/a","Currency:"&amp;$L1392&amp;Dashboard!$C$3))</f>
        <v/>
      </c>
      <c r="AC1392" s="88" t="str">
        <f t="shared" si="13"/>
        <v/>
      </c>
      <c r="AD1392" s="89">
        <f t="shared" si="14"/>
        <v>0</v>
      </c>
      <c r="AE1392" s="90">
        <f t="shared" si="15"/>
        <v>0</v>
      </c>
    </row>
    <row r="1393">
      <c r="A1393" s="1"/>
      <c r="B1393" s="456"/>
      <c r="C1393" s="457"/>
      <c r="D1393" s="457"/>
      <c r="E1393" s="457"/>
      <c r="F1393" s="458"/>
      <c r="G1393" s="44">
        <f t="shared" si="1"/>
        <v>0</v>
      </c>
      <c r="H1393" s="459"/>
      <c r="I1393" s="460"/>
      <c r="J1393" s="95"/>
      <c r="K1393" s="1"/>
      <c r="L1393" s="50" t="str">
        <f t="array" ref="L1393">if($B1393="","",index(Setup!$C$52:$C$201,match($D1393,Setup!$B$52:$B$201,0),0))</f>
        <v/>
      </c>
      <c r="M1393" s="52" t="str">
        <f t="shared" si="2"/>
        <v/>
      </c>
      <c r="N1393" s="58">
        <f t="shared" si="3"/>
        <v>0</v>
      </c>
      <c r="O1393" s="64" t="str">
        <f t="shared" si="4"/>
        <v/>
      </c>
      <c r="P1393" s="64">
        <f t="shared" si="5"/>
        <v>0</v>
      </c>
      <c r="Q1393" s="64">
        <f t="shared" si="6"/>
        <v>0</v>
      </c>
      <c r="R1393" s="68">
        <f t="shared" si="7"/>
        <v>0</v>
      </c>
      <c r="S1393" s="68">
        <f t="shared" si="8"/>
        <v>0</v>
      </c>
      <c r="T1393" s="71" t="str">
        <f t="shared" si="9"/>
        <v/>
      </c>
      <c r="U1393" s="79" t="str">
        <f t="array" ref="U1393">IF($B1393="","",IF(INDEX('Your Portfolio Holdings'!$BW$7:$BW$156,match($D1393,'Your Portfolio Holdings'!$B$7:$B$156,0),0)&gt;0,PRODUCT(IF(($D$5:$D$2004=$D1393)*($C$5:$C$2004="Split")*($B$5:$B$2004&lt;=Dashboard!$C$2)*($B$5:$B$2004&gt;$B1393),$J$5:$J$2004,1)),1))</f>
        <v/>
      </c>
      <c r="V1393" s="79">
        <f t="shared" si="10"/>
        <v>0</v>
      </c>
      <c r="W1393" s="79" t="str">
        <f t="array" ref="W1393">IF($B1393="","",IF(INDEX('Your Portfolio Holdings'!$BW$7:$BW$156,match($D1393,'Your Portfolio Holdings'!$B$7:$B$156,0),0)&gt;0,PRODUCT(IF(($D$5:$D$2004=$D1393)*($C$5:$C$2004="Split")*($B$5:$B$2004&lt;=Dashboard!$C$54)*($B$5:$B$2004&gt;$B1393),$J$5:$J$2004,1)),1))</f>
        <v/>
      </c>
      <c r="X1393" s="79">
        <f t="shared" si="11"/>
        <v>0</v>
      </c>
      <c r="Y1393" s="79" t="str">
        <f t="array" ref="Y1393">IF($B1393="","",IF(INDEX('Your Portfolio Holdings'!$BW$7:$BW$156,match($D1393,'Your Portfolio Holdings'!$B$7:$B$156,0),0)&gt;0,PRODUCT(IF(($D$5:$D$2004=$D1393)*($C$5:$C$2004="Split")*($B$5:$B$2004&lt;=Dashboard!$C$55)*($B$5:$B$2004&gt;$B1393),$J$5:$J$2004,1)),1))</f>
        <v/>
      </c>
      <c r="Z1393" s="79">
        <f t="shared" si="12"/>
        <v>0</v>
      </c>
      <c r="AA1393" s="79" t="str">
        <f>IF($B1392="","",IF(AND($B1393&gt;Dashboard!$C$54,$B1393&lt;=Dashboard!$C$55,OR($C1393="Buy",$C1393="Sell",$C1393="Dividend",$C1393="Return of capital")),MAX(AA$5:AA1392)+1,0))</f>
        <v/>
      </c>
      <c r="AB1393" s="79" t="str">
        <f>if($B1393="","",if($L1393=Dashboard!$C$3,"n/a","Currency:"&amp;$L1393&amp;Dashboard!$C$3))</f>
        <v/>
      </c>
      <c r="AC1393" s="88" t="str">
        <f t="shared" si="13"/>
        <v/>
      </c>
      <c r="AD1393" s="89">
        <f t="shared" si="14"/>
        <v>0</v>
      </c>
      <c r="AE1393" s="90">
        <f t="shared" si="15"/>
        <v>0</v>
      </c>
    </row>
    <row r="1394">
      <c r="A1394" s="1"/>
      <c r="B1394" s="456"/>
      <c r="C1394" s="457"/>
      <c r="D1394" s="457"/>
      <c r="E1394" s="457"/>
      <c r="F1394" s="458"/>
      <c r="G1394" s="44">
        <f t="shared" si="1"/>
        <v>0</v>
      </c>
      <c r="H1394" s="459"/>
      <c r="I1394" s="460"/>
      <c r="J1394" s="95"/>
      <c r="K1394" s="1"/>
      <c r="L1394" s="50" t="str">
        <f t="array" ref="L1394">if($B1394="","",index(Setup!$C$52:$C$201,match($D1394,Setup!$B$52:$B$201,0),0))</f>
        <v/>
      </c>
      <c r="M1394" s="52" t="str">
        <f t="shared" si="2"/>
        <v/>
      </c>
      <c r="N1394" s="58">
        <f t="shared" si="3"/>
        <v>0</v>
      </c>
      <c r="O1394" s="64" t="str">
        <f t="shared" si="4"/>
        <v/>
      </c>
      <c r="P1394" s="64">
        <f t="shared" si="5"/>
        <v>0</v>
      </c>
      <c r="Q1394" s="64">
        <f t="shared" si="6"/>
        <v>0</v>
      </c>
      <c r="R1394" s="68">
        <f t="shared" si="7"/>
        <v>0</v>
      </c>
      <c r="S1394" s="68">
        <f t="shared" si="8"/>
        <v>0</v>
      </c>
      <c r="T1394" s="71" t="str">
        <f t="shared" si="9"/>
        <v/>
      </c>
      <c r="U1394" s="79" t="str">
        <f t="array" ref="U1394">IF($B1394="","",IF(INDEX('Your Portfolio Holdings'!$BW$7:$BW$156,match($D1394,'Your Portfolio Holdings'!$B$7:$B$156,0),0)&gt;0,PRODUCT(IF(($D$5:$D$2004=$D1394)*($C$5:$C$2004="Split")*($B$5:$B$2004&lt;=Dashboard!$C$2)*($B$5:$B$2004&gt;$B1394),$J$5:$J$2004,1)),1))</f>
        <v/>
      </c>
      <c r="V1394" s="79">
        <f t="shared" si="10"/>
        <v>0</v>
      </c>
      <c r="W1394" s="79" t="str">
        <f t="array" ref="W1394">IF($B1394="","",IF(INDEX('Your Portfolio Holdings'!$BW$7:$BW$156,match($D1394,'Your Portfolio Holdings'!$B$7:$B$156,0),0)&gt;0,PRODUCT(IF(($D$5:$D$2004=$D1394)*($C$5:$C$2004="Split")*($B$5:$B$2004&lt;=Dashboard!$C$54)*($B$5:$B$2004&gt;$B1394),$J$5:$J$2004,1)),1))</f>
        <v/>
      </c>
      <c r="X1394" s="79">
        <f t="shared" si="11"/>
        <v>0</v>
      </c>
      <c r="Y1394" s="79" t="str">
        <f t="array" ref="Y1394">IF($B1394="","",IF(INDEX('Your Portfolio Holdings'!$BW$7:$BW$156,match($D1394,'Your Portfolio Holdings'!$B$7:$B$156,0),0)&gt;0,PRODUCT(IF(($D$5:$D$2004=$D1394)*($C$5:$C$2004="Split")*($B$5:$B$2004&lt;=Dashboard!$C$55)*($B$5:$B$2004&gt;$B1394),$J$5:$J$2004,1)),1))</f>
        <v/>
      </c>
      <c r="Z1394" s="79">
        <f t="shared" si="12"/>
        <v>0</v>
      </c>
      <c r="AA1394" s="79" t="str">
        <f>IF($B1393="","",IF(AND($B1394&gt;Dashboard!$C$54,$B1394&lt;=Dashboard!$C$55,OR($C1394="Buy",$C1394="Sell",$C1394="Dividend",$C1394="Return of capital")),MAX(AA$5:AA1393)+1,0))</f>
        <v/>
      </c>
      <c r="AB1394" s="79" t="str">
        <f>if($B1394="","",if($L1394=Dashboard!$C$3,"n/a","Currency:"&amp;$L1394&amp;Dashboard!$C$3))</f>
        <v/>
      </c>
      <c r="AC1394" s="88" t="str">
        <f t="shared" si="13"/>
        <v/>
      </c>
      <c r="AD1394" s="89">
        <f t="shared" si="14"/>
        <v>0</v>
      </c>
      <c r="AE1394" s="90">
        <f t="shared" si="15"/>
        <v>0</v>
      </c>
    </row>
    <row r="1395">
      <c r="A1395" s="1"/>
      <c r="B1395" s="456"/>
      <c r="C1395" s="457"/>
      <c r="D1395" s="457"/>
      <c r="E1395" s="457"/>
      <c r="F1395" s="458"/>
      <c r="G1395" s="44">
        <f t="shared" si="1"/>
        <v>0</v>
      </c>
      <c r="H1395" s="459"/>
      <c r="I1395" s="460"/>
      <c r="J1395" s="95"/>
      <c r="K1395" s="1"/>
      <c r="L1395" s="50" t="str">
        <f t="array" ref="L1395">if($B1395="","",index(Setup!$C$52:$C$201,match($D1395,Setup!$B$52:$B$201,0),0))</f>
        <v/>
      </c>
      <c r="M1395" s="52" t="str">
        <f t="shared" si="2"/>
        <v/>
      </c>
      <c r="N1395" s="58">
        <f t="shared" si="3"/>
        <v>0</v>
      </c>
      <c r="O1395" s="64" t="str">
        <f t="shared" si="4"/>
        <v/>
      </c>
      <c r="P1395" s="64">
        <f t="shared" si="5"/>
        <v>0</v>
      </c>
      <c r="Q1395" s="64">
        <f t="shared" si="6"/>
        <v>0</v>
      </c>
      <c r="R1395" s="68">
        <f t="shared" si="7"/>
        <v>0</v>
      </c>
      <c r="S1395" s="68">
        <f t="shared" si="8"/>
        <v>0</v>
      </c>
      <c r="T1395" s="71" t="str">
        <f t="shared" si="9"/>
        <v/>
      </c>
      <c r="U1395" s="79" t="str">
        <f t="array" ref="U1395">IF($B1395="","",IF(INDEX('Your Portfolio Holdings'!$BW$7:$BW$156,match($D1395,'Your Portfolio Holdings'!$B$7:$B$156,0),0)&gt;0,PRODUCT(IF(($D$5:$D$2004=$D1395)*($C$5:$C$2004="Split")*($B$5:$B$2004&lt;=Dashboard!$C$2)*($B$5:$B$2004&gt;$B1395),$J$5:$J$2004,1)),1))</f>
        <v/>
      </c>
      <c r="V1395" s="79">
        <f t="shared" si="10"/>
        <v>0</v>
      </c>
      <c r="W1395" s="79" t="str">
        <f t="array" ref="W1395">IF($B1395="","",IF(INDEX('Your Portfolio Holdings'!$BW$7:$BW$156,match($D1395,'Your Portfolio Holdings'!$B$7:$B$156,0),0)&gt;0,PRODUCT(IF(($D$5:$D$2004=$D1395)*($C$5:$C$2004="Split")*($B$5:$B$2004&lt;=Dashboard!$C$54)*($B$5:$B$2004&gt;$B1395),$J$5:$J$2004,1)),1))</f>
        <v/>
      </c>
      <c r="X1395" s="79">
        <f t="shared" si="11"/>
        <v>0</v>
      </c>
      <c r="Y1395" s="79" t="str">
        <f t="array" ref="Y1395">IF($B1395="","",IF(INDEX('Your Portfolio Holdings'!$BW$7:$BW$156,match($D1395,'Your Portfolio Holdings'!$B$7:$B$156,0),0)&gt;0,PRODUCT(IF(($D$5:$D$2004=$D1395)*($C$5:$C$2004="Split")*($B$5:$B$2004&lt;=Dashboard!$C$55)*($B$5:$B$2004&gt;$B1395),$J$5:$J$2004,1)),1))</f>
        <v/>
      </c>
      <c r="Z1395" s="79">
        <f t="shared" si="12"/>
        <v>0</v>
      </c>
      <c r="AA1395" s="79" t="str">
        <f>IF($B1394="","",IF(AND($B1395&gt;Dashboard!$C$54,$B1395&lt;=Dashboard!$C$55,OR($C1395="Buy",$C1395="Sell",$C1395="Dividend",$C1395="Return of capital")),MAX(AA$5:AA1394)+1,0))</f>
        <v/>
      </c>
      <c r="AB1395" s="79" t="str">
        <f>if($B1395="","",if($L1395=Dashboard!$C$3,"n/a","Currency:"&amp;$L1395&amp;Dashboard!$C$3))</f>
        <v/>
      </c>
      <c r="AC1395" s="88" t="str">
        <f t="shared" si="13"/>
        <v/>
      </c>
      <c r="AD1395" s="89">
        <f t="shared" si="14"/>
        <v>0</v>
      </c>
      <c r="AE1395" s="90">
        <f t="shared" si="15"/>
        <v>0</v>
      </c>
    </row>
    <row r="1396">
      <c r="A1396" s="1"/>
      <c r="B1396" s="456"/>
      <c r="C1396" s="457"/>
      <c r="D1396" s="457"/>
      <c r="E1396" s="457"/>
      <c r="F1396" s="458"/>
      <c r="G1396" s="44">
        <f t="shared" si="1"/>
        <v>0</v>
      </c>
      <c r="H1396" s="459"/>
      <c r="I1396" s="460"/>
      <c r="J1396" s="95"/>
      <c r="K1396" s="1"/>
      <c r="L1396" s="50" t="str">
        <f t="array" ref="L1396">if($B1396="","",index(Setup!$C$52:$C$201,match($D1396,Setup!$B$52:$B$201,0),0))</f>
        <v/>
      </c>
      <c r="M1396" s="52" t="str">
        <f t="shared" si="2"/>
        <v/>
      </c>
      <c r="N1396" s="58">
        <f t="shared" si="3"/>
        <v>0</v>
      </c>
      <c r="O1396" s="64" t="str">
        <f t="shared" si="4"/>
        <v/>
      </c>
      <c r="P1396" s="64">
        <f t="shared" si="5"/>
        <v>0</v>
      </c>
      <c r="Q1396" s="64">
        <f t="shared" si="6"/>
        <v>0</v>
      </c>
      <c r="R1396" s="68">
        <f t="shared" si="7"/>
        <v>0</v>
      </c>
      <c r="S1396" s="68">
        <f t="shared" si="8"/>
        <v>0</v>
      </c>
      <c r="T1396" s="71" t="str">
        <f t="shared" si="9"/>
        <v/>
      </c>
      <c r="U1396" s="79" t="str">
        <f t="array" ref="U1396">IF($B1396="","",IF(INDEX('Your Portfolio Holdings'!$BW$7:$BW$156,match($D1396,'Your Portfolio Holdings'!$B$7:$B$156,0),0)&gt;0,PRODUCT(IF(($D$5:$D$2004=$D1396)*($C$5:$C$2004="Split")*($B$5:$B$2004&lt;=Dashboard!$C$2)*($B$5:$B$2004&gt;$B1396),$J$5:$J$2004,1)),1))</f>
        <v/>
      </c>
      <c r="V1396" s="79">
        <f t="shared" si="10"/>
        <v>0</v>
      </c>
      <c r="W1396" s="79" t="str">
        <f t="array" ref="W1396">IF($B1396="","",IF(INDEX('Your Portfolio Holdings'!$BW$7:$BW$156,match($D1396,'Your Portfolio Holdings'!$B$7:$B$156,0),0)&gt;0,PRODUCT(IF(($D$5:$D$2004=$D1396)*($C$5:$C$2004="Split")*($B$5:$B$2004&lt;=Dashboard!$C$54)*($B$5:$B$2004&gt;$B1396),$J$5:$J$2004,1)),1))</f>
        <v/>
      </c>
      <c r="X1396" s="79">
        <f t="shared" si="11"/>
        <v>0</v>
      </c>
      <c r="Y1396" s="79" t="str">
        <f t="array" ref="Y1396">IF($B1396="","",IF(INDEX('Your Portfolio Holdings'!$BW$7:$BW$156,match($D1396,'Your Portfolio Holdings'!$B$7:$B$156,0),0)&gt;0,PRODUCT(IF(($D$5:$D$2004=$D1396)*($C$5:$C$2004="Split")*($B$5:$B$2004&lt;=Dashboard!$C$55)*($B$5:$B$2004&gt;$B1396),$J$5:$J$2004,1)),1))</f>
        <v/>
      </c>
      <c r="Z1396" s="79">
        <f t="shared" si="12"/>
        <v>0</v>
      </c>
      <c r="AA1396" s="79" t="str">
        <f>IF($B1395="","",IF(AND($B1396&gt;Dashboard!$C$54,$B1396&lt;=Dashboard!$C$55,OR($C1396="Buy",$C1396="Sell",$C1396="Dividend",$C1396="Return of capital")),MAX(AA$5:AA1395)+1,0))</f>
        <v/>
      </c>
      <c r="AB1396" s="79" t="str">
        <f>if($B1396="","",if($L1396=Dashboard!$C$3,"n/a","Currency:"&amp;$L1396&amp;Dashboard!$C$3))</f>
        <v/>
      </c>
      <c r="AC1396" s="88" t="str">
        <f t="shared" si="13"/>
        <v/>
      </c>
      <c r="AD1396" s="89">
        <f t="shared" si="14"/>
        <v>0</v>
      </c>
      <c r="AE1396" s="90">
        <f t="shared" si="15"/>
        <v>0</v>
      </c>
    </row>
    <row r="1397">
      <c r="A1397" s="1"/>
      <c r="B1397" s="456"/>
      <c r="C1397" s="457"/>
      <c r="D1397" s="457"/>
      <c r="E1397" s="457"/>
      <c r="F1397" s="458"/>
      <c r="G1397" s="44">
        <f t="shared" si="1"/>
        <v>0</v>
      </c>
      <c r="H1397" s="459"/>
      <c r="I1397" s="460"/>
      <c r="J1397" s="95"/>
      <c r="K1397" s="1"/>
      <c r="L1397" s="50" t="str">
        <f t="array" ref="L1397">if($B1397="","",index(Setup!$C$52:$C$201,match($D1397,Setup!$B$52:$B$201,0),0))</f>
        <v/>
      </c>
      <c r="M1397" s="52" t="str">
        <f t="shared" si="2"/>
        <v/>
      </c>
      <c r="N1397" s="58">
        <f t="shared" si="3"/>
        <v>0</v>
      </c>
      <c r="O1397" s="64" t="str">
        <f t="shared" si="4"/>
        <v/>
      </c>
      <c r="P1397" s="64">
        <f t="shared" si="5"/>
        <v>0</v>
      </c>
      <c r="Q1397" s="64">
        <f t="shared" si="6"/>
        <v>0</v>
      </c>
      <c r="R1397" s="68">
        <f t="shared" si="7"/>
        <v>0</v>
      </c>
      <c r="S1397" s="68">
        <f t="shared" si="8"/>
        <v>0</v>
      </c>
      <c r="T1397" s="71" t="str">
        <f t="shared" si="9"/>
        <v/>
      </c>
      <c r="U1397" s="79" t="str">
        <f t="array" ref="U1397">IF($B1397="","",IF(INDEX('Your Portfolio Holdings'!$BW$7:$BW$156,match($D1397,'Your Portfolio Holdings'!$B$7:$B$156,0),0)&gt;0,PRODUCT(IF(($D$5:$D$2004=$D1397)*($C$5:$C$2004="Split")*($B$5:$B$2004&lt;=Dashboard!$C$2)*($B$5:$B$2004&gt;$B1397),$J$5:$J$2004,1)),1))</f>
        <v/>
      </c>
      <c r="V1397" s="79">
        <f t="shared" si="10"/>
        <v>0</v>
      </c>
      <c r="W1397" s="79" t="str">
        <f t="array" ref="W1397">IF($B1397="","",IF(INDEX('Your Portfolio Holdings'!$BW$7:$BW$156,match($D1397,'Your Portfolio Holdings'!$B$7:$B$156,0),0)&gt;0,PRODUCT(IF(($D$5:$D$2004=$D1397)*($C$5:$C$2004="Split")*($B$5:$B$2004&lt;=Dashboard!$C$54)*($B$5:$B$2004&gt;$B1397),$J$5:$J$2004,1)),1))</f>
        <v/>
      </c>
      <c r="X1397" s="79">
        <f t="shared" si="11"/>
        <v>0</v>
      </c>
      <c r="Y1397" s="79" t="str">
        <f t="array" ref="Y1397">IF($B1397="","",IF(INDEX('Your Portfolio Holdings'!$BW$7:$BW$156,match($D1397,'Your Portfolio Holdings'!$B$7:$B$156,0),0)&gt;0,PRODUCT(IF(($D$5:$D$2004=$D1397)*($C$5:$C$2004="Split")*($B$5:$B$2004&lt;=Dashboard!$C$55)*($B$5:$B$2004&gt;$B1397),$J$5:$J$2004,1)),1))</f>
        <v/>
      </c>
      <c r="Z1397" s="79">
        <f t="shared" si="12"/>
        <v>0</v>
      </c>
      <c r="AA1397" s="79" t="str">
        <f>IF($B1396="","",IF(AND($B1397&gt;Dashboard!$C$54,$B1397&lt;=Dashboard!$C$55,OR($C1397="Buy",$C1397="Sell",$C1397="Dividend",$C1397="Return of capital")),MAX(AA$5:AA1396)+1,0))</f>
        <v/>
      </c>
      <c r="AB1397" s="79" t="str">
        <f>if($B1397="","",if($L1397=Dashboard!$C$3,"n/a","Currency:"&amp;$L1397&amp;Dashboard!$C$3))</f>
        <v/>
      </c>
      <c r="AC1397" s="88" t="str">
        <f t="shared" si="13"/>
        <v/>
      </c>
      <c r="AD1397" s="89">
        <f t="shared" si="14"/>
        <v>0</v>
      </c>
      <c r="AE1397" s="90">
        <f t="shared" si="15"/>
        <v>0</v>
      </c>
    </row>
    <row r="1398">
      <c r="A1398" s="1"/>
      <c r="B1398" s="456"/>
      <c r="C1398" s="457"/>
      <c r="D1398" s="457"/>
      <c r="E1398" s="457"/>
      <c r="F1398" s="458"/>
      <c r="G1398" s="44">
        <f t="shared" si="1"/>
        <v>0</v>
      </c>
      <c r="H1398" s="459"/>
      <c r="I1398" s="460"/>
      <c r="J1398" s="95"/>
      <c r="K1398" s="1"/>
      <c r="L1398" s="50" t="str">
        <f t="array" ref="L1398">if($B1398="","",index(Setup!$C$52:$C$201,match($D1398,Setup!$B$52:$B$201,0),0))</f>
        <v/>
      </c>
      <c r="M1398" s="52" t="str">
        <f t="shared" si="2"/>
        <v/>
      </c>
      <c r="N1398" s="58">
        <f t="shared" si="3"/>
        <v>0</v>
      </c>
      <c r="O1398" s="64" t="str">
        <f t="shared" si="4"/>
        <v/>
      </c>
      <c r="P1398" s="64">
        <f t="shared" si="5"/>
        <v>0</v>
      </c>
      <c r="Q1398" s="64">
        <f t="shared" si="6"/>
        <v>0</v>
      </c>
      <c r="R1398" s="68">
        <f t="shared" si="7"/>
        <v>0</v>
      </c>
      <c r="S1398" s="68">
        <f t="shared" si="8"/>
        <v>0</v>
      </c>
      <c r="T1398" s="71" t="str">
        <f t="shared" si="9"/>
        <v/>
      </c>
      <c r="U1398" s="79" t="str">
        <f t="array" ref="U1398">IF($B1398="","",IF(INDEX('Your Portfolio Holdings'!$BW$7:$BW$156,match($D1398,'Your Portfolio Holdings'!$B$7:$B$156,0),0)&gt;0,PRODUCT(IF(($D$5:$D$2004=$D1398)*($C$5:$C$2004="Split")*($B$5:$B$2004&lt;=Dashboard!$C$2)*($B$5:$B$2004&gt;$B1398),$J$5:$J$2004,1)),1))</f>
        <v/>
      </c>
      <c r="V1398" s="79">
        <f t="shared" si="10"/>
        <v>0</v>
      </c>
      <c r="W1398" s="79" t="str">
        <f t="array" ref="W1398">IF($B1398="","",IF(INDEX('Your Portfolio Holdings'!$BW$7:$BW$156,match($D1398,'Your Portfolio Holdings'!$B$7:$B$156,0),0)&gt;0,PRODUCT(IF(($D$5:$D$2004=$D1398)*($C$5:$C$2004="Split")*($B$5:$B$2004&lt;=Dashboard!$C$54)*($B$5:$B$2004&gt;$B1398),$J$5:$J$2004,1)),1))</f>
        <v/>
      </c>
      <c r="X1398" s="79">
        <f t="shared" si="11"/>
        <v>0</v>
      </c>
      <c r="Y1398" s="79" t="str">
        <f t="array" ref="Y1398">IF($B1398="","",IF(INDEX('Your Portfolio Holdings'!$BW$7:$BW$156,match($D1398,'Your Portfolio Holdings'!$B$7:$B$156,0),0)&gt;0,PRODUCT(IF(($D$5:$D$2004=$D1398)*($C$5:$C$2004="Split")*($B$5:$B$2004&lt;=Dashboard!$C$55)*($B$5:$B$2004&gt;$B1398),$J$5:$J$2004,1)),1))</f>
        <v/>
      </c>
      <c r="Z1398" s="79">
        <f t="shared" si="12"/>
        <v>0</v>
      </c>
      <c r="AA1398" s="79" t="str">
        <f>IF($B1397="","",IF(AND($B1398&gt;Dashboard!$C$54,$B1398&lt;=Dashboard!$C$55,OR($C1398="Buy",$C1398="Sell",$C1398="Dividend",$C1398="Return of capital")),MAX(AA$5:AA1397)+1,0))</f>
        <v/>
      </c>
      <c r="AB1398" s="79" t="str">
        <f>if($B1398="","",if($L1398=Dashboard!$C$3,"n/a","Currency:"&amp;$L1398&amp;Dashboard!$C$3))</f>
        <v/>
      </c>
      <c r="AC1398" s="88" t="str">
        <f t="shared" si="13"/>
        <v/>
      </c>
      <c r="AD1398" s="89">
        <f t="shared" si="14"/>
        <v>0</v>
      </c>
      <c r="AE1398" s="90">
        <f t="shared" si="15"/>
        <v>0</v>
      </c>
    </row>
    <row r="1399">
      <c r="A1399" s="1"/>
      <c r="B1399" s="456"/>
      <c r="C1399" s="457"/>
      <c r="D1399" s="457"/>
      <c r="E1399" s="457"/>
      <c r="F1399" s="458"/>
      <c r="G1399" s="44">
        <f t="shared" si="1"/>
        <v>0</v>
      </c>
      <c r="H1399" s="459"/>
      <c r="I1399" s="460"/>
      <c r="J1399" s="95"/>
      <c r="K1399" s="1"/>
      <c r="L1399" s="50" t="str">
        <f t="array" ref="L1399">if($B1399="","",index(Setup!$C$52:$C$201,match($D1399,Setup!$B$52:$B$201,0),0))</f>
        <v/>
      </c>
      <c r="M1399" s="52" t="str">
        <f t="shared" si="2"/>
        <v/>
      </c>
      <c r="N1399" s="58">
        <f t="shared" si="3"/>
        <v>0</v>
      </c>
      <c r="O1399" s="64" t="str">
        <f t="shared" si="4"/>
        <v/>
      </c>
      <c r="P1399" s="64">
        <f t="shared" si="5"/>
        <v>0</v>
      </c>
      <c r="Q1399" s="64">
        <f t="shared" si="6"/>
        <v>0</v>
      </c>
      <c r="R1399" s="68">
        <f t="shared" si="7"/>
        <v>0</v>
      </c>
      <c r="S1399" s="68">
        <f t="shared" si="8"/>
        <v>0</v>
      </c>
      <c r="T1399" s="71" t="str">
        <f t="shared" si="9"/>
        <v/>
      </c>
      <c r="U1399" s="79" t="str">
        <f t="array" ref="U1399">IF($B1399="","",IF(INDEX('Your Portfolio Holdings'!$BW$7:$BW$156,match($D1399,'Your Portfolio Holdings'!$B$7:$B$156,0),0)&gt;0,PRODUCT(IF(($D$5:$D$2004=$D1399)*($C$5:$C$2004="Split")*($B$5:$B$2004&lt;=Dashboard!$C$2)*($B$5:$B$2004&gt;$B1399),$J$5:$J$2004,1)),1))</f>
        <v/>
      </c>
      <c r="V1399" s="79">
        <f t="shared" si="10"/>
        <v>0</v>
      </c>
      <c r="W1399" s="79" t="str">
        <f t="array" ref="W1399">IF($B1399="","",IF(INDEX('Your Portfolio Holdings'!$BW$7:$BW$156,match($D1399,'Your Portfolio Holdings'!$B$7:$B$156,0),0)&gt;0,PRODUCT(IF(($D$5:$D$2004=$D1399)*($C$5:$C$2004="Split")*($B$5:$B$2004&lt;=Dashboard!$C$54)*($B$5:$B$2004&gt;$B1399),$J$5:$J$2004,1)),1))</f>
        <v/>
      </c>
      <c r="X1399" s="79">
        <f t="shared" si="11"/>
        <v>0</v>
      </c>
      <c r="Y1399" s="79" t="str">
        <f t="array" ref="Y1399">IF($B1399="","",IF(INDEX('Your Portfolio Holdings'!$BW$7:$BW$156,match($D1399,'Your Portfolio Holdings'!$B$7:$B$156,0),0)&gt;0,PRODUCT(IF(($D$5:$D$2004=$D1399)*($C$5:$C$2004="Split")*($B$5:$B$2004&lt;=Dashboard!$C$55)*($B$5:$B$2004&gt;$B1399),$J$5:$J$2004,1)),1))</f>
        <v/>
      </c>
      <c r="Z1399" s="79">
        <f t="shared" si="12"/>
        <v>0</v>
      </c>
      <c r="AA1399" s="79" t="str">
        <f>IF($B1398="","",IF(AND($B1399&gt;Dashboard!$C$54,$B1399&lt;=Dashboard!$C$55,OR($C1399="Buy",$C1399="Sell",$C1399="Dividend",$C1399="Return of capital")),MAX(AA$5:AA1398)+1,0))</f>
        <v/>
      </c>
      <c r="AB1399" s="79" t="str">
        <f>if($B1399="","",if($L1399=Dashboard!$C$3,"n/a","Currency:"&amp;$L1399&amp;Dashboard!$C$3))</f>
        <v/>
      </c>
      <c r="AC1399" s="88" t="str">
        <f t="shared" si="13"/>
        <v/>
      </c>
      <c r="AD1399" s="89">
        <f t="shared" si="14"/>
        <v>0</v>
      </c>
      <c r="AE1399" s="90">
        <f t="shared" si="15"/>
        <v>0</v>
      </c>
    </row>
    <row r="1400">
      <c r="A1400" s="1"/>
      <c r="B1400" s="456"/>
      <c r="C1400" s="457"/>
      <c r="D1400" s="457"/>
      <c r="E1400" s="457"/>
      <c r="F1400" s="458"/>
      <c r="G1400" s="44">
        <f t="shared" si="1"/>
        <v>0</v>
      </c>
      <c r="H1400" s="459"/>
      <c r="I1400" s="460"/>
      <c r="J1400" s="95"/>
      <c r="K1400" s="1"/>
      <c r="L1400" s="50" t="str">
        <f t="array" ref="L1400">if($B1400="","",index(Setup!$C$52:$C$201,match($D1400,Setup!$B$52:$B$201,0),0))</f>
        <v/>
      </c>
      <c r="M1400" s="52" t="str">
        <f t="shared" si="2"/>
        <v/>
      </c>
      <c r="N1400" s="58">
        <f t="shared" si="3"/>
        <v>0</v>
      </c>
      <c r="O1400" s="64" t="str">
        <f t="shared" si="4"/>
        <v/>
      </c>
      <c r="P1400" s="64">
        <f t="shared" si="5"/>
        <v>0</v>
      </c>
      <c r="Q1400" s="64">
        <f t="shared" si="6"/>
        <v>0</v>
      </c>
      <c r="R1400" s="68">
        <f t="shared" si="7"/>
        <v>0</v>
      </c>
      <c r="S1400" s="68">
        <f t="shared" si="8"/>
        <v>0</v>
      </c>
      <c r="T1400" s="71" t="str">
        <f t="shared" si="9"/>
        <v/>
      </c>
      <c r="U1400" s="79" t="str">
        <f t="array" ref="U1400">IF($B1400="","",IF(INDEX('Your Portfolio Holdings'!$BW$7:$BW$156,match($D1400,'Your Portfolio Holdings'!$B$7:$B$156,0),0)&gt;0,PRODUCT(IF(($D$5:$D$2004=$D1400)*($C$5:$C$2004="Split")*($B$5:$B$2004&lt;=Dashboard!$C$2)*($B$5:$B$2004&gt;$B1400),$J$5:$J$2004,1)),1))</f>
        <v/>
      </c>
      <c r="V1400" s="79">
        <f t="shared" si="10"/>
        <v>0</v>
      </c>
      <c r="W1400" s="79" t="str">
        <f t="array" ref="W1400">IF($B1400="","",IF(INDEX('Your Portfolio Holdings'!$BW$7:$BW$156,match($D1400,'Your Portfolio Holdings'!$B$7:$B$156,0),0)&gt;0,PRODUCT(IF(($D$5:$D$2004=$D1400)*($C$5:$C$2004="Split")*($B$5:$B$2004&lt;=Dashboard!$C$54)*($B$5:$B$2004&gt;$B1400),$J$5:$J$2004,1)),1))</f>
        <v/>
      </c>
      <c r="X1400" s="79">
        <f t="shared" si="11"/>
        <v>0</v>
      </c>
      <c r="Y1400" s="79" t="str">
        <f t="array" ref="Y1400">IF($B1400="","",IF(INDEX('Your Portfolio Holdings'!$BW$7:$BW$156,match($D1400,'Your Portfolio Holdings'!$B$7:$B$156,0),0)&gt;0,PRODUCT(IF(($D$5:$D$2004=$D1400)*($C$5:$C$2004="Split")*($B$5:$B$2004&lt;=Dashboard!$C$55)*($B$5:$B$2004&gt;$B1400),$J$5:$J$2004,1)),1))</f>
        <v/>
      </c>
      <c r="Z1400" s="79">
        <f t="shared" si="12"/>
        <v>0</v>
      </c>
      <c r="AA1400" s="79" t="str">
        <f>IF($B1399="","",IF(AND($B1400&gt;Dashboard!$C$54,$B1400&lt;=Dashboard!$C$55,OR($C1400="Buy",$C1400="Sell",$C1400="Dividend",$C1400="Return of capital")),MAX(AA$5:AA1399)+1,0))</f>
        <v/>
      </c>
      <c r="AB1400" s="79" t="str">
        <f>if($B1400="","",if($L1400=Dashboard!$C$3,"n/a","Currency:"&amp;$L1400&amp;Dashboard!$C$3))</f>
        <v/>
      </c>
      <c r="AC1400" s="88" t="str">
        <f t="shared" si="13"/>
        <v/>
      </c>
      <c r="AD1400" s="89">
        <f t="shared" si="14"/>
        <v>0</v>
      </c>
      <c r="AE1400" s="90">
        <f t="shared" si="15"/>
        <v>0</v>
      </c>
    </row>
    <row r="1401">
      <c r="A1401" s="1"/>
      <c r="B1401" s="456"/>
      <c r="C1401" s="457"/>
      <c r="D1401" s="457"/>
      <c r="E1401" s="457"/>
      <c r="F1401" s="458"/>
      <c r="G1401" s="44">
        <f t="shared" si="1"/>
        <v>0</v>
      </c>
      <c r="H1401" s="459"/>
      <c r="I1401" s="460"/>
      <c r="J1401" s="95"/>
      <c r="K1401" s="1"/>
      <c r="L1401" s="50" t="str">
        <f t="array" ref="L1401">if($B1401="","",index(Setup!$C$52:$C$201,match($D1401,Setup!$B$52:$B$201,0),0))</f>
        <v/>
      </c>
      <c r="M1401" s="52" t="str">
        <f t="shared" si="2"/>
        <v/>
      </c>
      <c r="N1401" s="58">
        <f t="shared" si="3"/>
        <v>0</v>
      </c>
      <c r="O1401" s="64" t="str">
        <f t="shared" si="4"/>
        <v/>
      </c>
      <c r="P1401" s="64">
        <f t="shared" si="5"/>
        <v>0</v>
      </c>
      <c r="Q1401" s="64">
        <f t="shared" si="6"/>
        <v>0</v>
      </c>
      <c r="R1401" s="68">
        <f t="shared" si="7"/>
        <v>0</v>
      </c>
      <c r="S1401" s="68">
        <f t="shared" si="8"/>
        <v>0</v>
      </c>
      <c r="T1401" s="71" t="str">
        <f t="shared" si="9"/>
        <v/>
      </c>
      <c r="U1401" s="79" t="str">
        <f t="array" ref="U1401">IF($B1401="","",IF(INDEX('Your Portfolio Holdings'!$BW$7:$BW$156,match($D1401,'Your Portfolio Holdings'!$B$7:$B$156,0),0)&gt;0,PRODUCT(IF(($D$5:$D$2004=$D1401)*($C$5:$C$2004="Split")*($B$5:$B$2004&lt;=Dashboard!$C$2)*($B$5:$B$2004&gt;$B1401),$J$5:$J$2004,1)),1))</f>
        <v/>
      </c>
      <c r="V1401" s="79">
        <f t="shared" si="10"/>
        <v>0</v>
      </c>
      <c r="W1401" s="79" t="str">
        <f t="array" ref="W1401">IF($B1401="","",IF(INDEX('Your Portfolio Holdings'!$BW$7:$BW$156,match($D1401,'Your Portfolio Holdings'!$B$7:$B$156,0),0)&gt;0,PRODUCT(IF(($D$5:$D$2004=$D1401)*($C$5:$C$2004="Split")*($B$5:$B$2004&lt;=Dashboard!$C$54)*($B$5:$B$2004&gt;$B1401),$J$5:$J$2004,1)),1))</f>
        <v/>
      </c>
      <c r="X1401" s="79">
        <f t="shared" si="11"/>
        <v>0</v>
      </c>
      <c r="Y1401" s="79" t="str">
        <f t="array" ref="Y1401">IF($B1401="","",IF(INDEX('Your Portfolio Holdings'!$BW$7:$BW$156,match($D1401,'Your Portfolio Holdings'!$B$7:$B$156,0),0)&gt;0,PRODUCT(IF(($D$5:$D$2004=$D1401)*($C$5:$C$2004="Split")*($B$5:$B$2004&lt;=Dashboard!$C$55)*($B$5:$B$2004&gt;$B1401),$J$5:$J$2004,1)),1))</f>
        <v/>
      </c>
      <c r="Z1401" s="79">
        <f t="shared" si="12"/>
        <v>0</v>
      </c>
      <c r="AA1401" s="79" t="str">
        <f>IF($B1400="","",IF(AND($B1401&gt;Dashboard!$C$54,$B1401&lt;=Dashboard!$C$55,OR($C1401="Buy",$C1401="Sell",$C1401="Dividend",$C1401="Return of capital")),MAX(AA$5:AA1400)+1,0))</f>
        <v/>
      </c>
      <c r="AB1401" s="79" t="str">
        <f>if($B1401="","",if($L1401=Dashboard!$C$3,"n/a","Currency:"&amp;$L1401&amp;Dashboard!$C$3))</f>
        <v/>
      </c>
      <c r="AC1401" s="88" t="str">
        <f t="shared" si="13"/>
        <v/>
      </c>
      <c r="AD1401" s="89">
        <f t="shared" si="14"/>
        <v>0</v>
      </c>
      <c r="AE1401" s="90">
        <f t="shared" si="15"/>
        <v>0</v>
      </c>
    </row>
    <row r="1402">
      <c r="A1402" s="1"/>
      <c r="B1402" s="456"/>
      <c r="C1402" s="457"/>
      <c r="D1402" s="457"/>
      <c r="E1402" s="457"/>
      <c r="F1402" s="458"/>
      <c r="G1402" s="44">
        <f t="shared" si="1"/>
        <v>0</v>
      </c>
      <c r="H1402" s="459"/>
      <c r="I1402" s="460"/>
      <c r="J1402" s="95"/>
      <c r="K1402" s="1"/>
      <c r="L1402" s="50" t="str">
        <f t="array" ref="L1402">if($B1402="","",index(Setup!$C$52:$C$201,match($D1402,Setup!$B$52:$B$201,0),0))</f>
        <v/>
      </c>
      <c r="M1402" s="52" t="str">
        <f t="shared" si="2"/>
        <v/>
      </c>
      <c r="N1402" s="58">
        <f t="shared" si="3"/>
        <v>0</v>
      </c>
      <c r="O1402" s="64" t="str">
        <f t="shared" si="4"/>
        <v/>
      </c>
      <c r="P1402" s="64">
        <f t="shared" si="5"/>
        <v>0</v>
      </c>
      <c r="Q1402" s="64">
        <f t="shared" si="6"/>
        <v>0</v>
      </c>
      <c r="R1402" s="68">
        <f t="shared" si="7"/>
        <v>0</v>
      </c>
      <c r="S1402" s="68">
        <f t="shared" si="8"/>
        <v>0</v>
      </c>
      <c r="T1402" s="71" t="str">
        <f t="shared" si="9"/>
        <v/>
      </c>
      <c r="U1402" s="79" t="str">
        <f t="array" ref="U1402">IF($B1402="","",IF(INDEX('Your Portfolio Holdings'!$BW$7:$BW$156,match($D1402,'Your Portfolio Holdings'!$B$7:$B$156,0),0)&gt;0,PRODUCT(IF(($D$5:$D$2004=$D1402)*($C$5:$C$2004="Split")*($B$5:$B$2004&lt;=Dashboard!$C$2)*($B$5:$B$2004&gt;$B1402),$J$5:$J$2004,1)),1))</f>
        <v/>
      </c>
      <c r="V1402" s="79">
        <f t="shared" si="10"/>
        <v>0</v>
      </c>
      <c r="W1402" s="79" t="str">
        <f t="array" ref="W1402">IF($B1402="","",IF(INDEX('Your Portfolio Holdings'!$BW$7:$BW$156,match($D1402,'Your Portfolio Holdings'!$B$7:$B$156,0),0)&gt;0,PRODUCT(IF(($D$5:$D$2004=$D1402)*($C$5:$C$2004="Split")*($B$5:$B$2004&lt;=Dashboard!$C$54)*($B$5:$B$2004&gt;$B1402),$J$5:$J$2004,1)),1))</f>
        <v/>
      </c>
      <c r="X1402" s="79">
        <f t="shared" si="11"/>
        <v>0</v>
      </c>
      <c r="Y1402" s="79" t="str">
        <f t="array" ref="Y1402">IF($B1402="","",IF(INDEX('Your Portfolio Holdings'!$BW$7:$BW$156,match($D1402,'Your Portfolio Holdings'!$B$7:$B$156,0),0)&gt;0,PRODUCT(IF(($D$5:$D$2004=$D1402)*($C$5:$C$2004="Split")*($B$5:$B$2004&lt;=Dashboard!$C$55)*($B$5:$B$2004&gt;$B1402),$J$5:$J$2004,1)),1))</f>
        <v/>
      </c>
      <c r="Z1402" s="79">
        <f t="shared" si="12"/>
        <v>0</v>
      </c>
      <c r="AA1402" s="79" t="str">
        <f>IF($B1401="","",IF(AND($B1402&gt;Dashboard!$C$54,$B1402&lt;=Dashboard!$C$55,OR($C1402="Buy",$C1402="Sell",$C1402="Dividend",$C1402="Return of capital")),MAX(AA$5:AA1401)+1,0))</f>
        <v/>
      </c>
      <c r="AB1402" s="79" t="str">
        <f>if($B1402="","",if($L1402=Dashboard!$C$3,"n/a","Currency:"&amp;$L1402&amp;Dashboard!$C$3))</f>
        <v/>
      </c>
      <c r="AC1402" s="88" t="str">
        <f t="shared" si="13"/>
        <v/>
      </c>
      <c r="AD1402" s="89">
        <f t="shared" si="14"/>
        <v>0</v>
      </c>
      <c r="AE1402" s="90">
        <f t="shared" si="15"/>
        <v>0</v>
      </c>
    </row>
    <row r="1403">
      <c r="A1403" s="1"/>
      <c r="B1403" s="456"/>
      <c r="C1403" s="457"/>
      <c r="D1403" s="457"/>
      <c r="E1403" s="457"/>
      <c r="F1403" s="458"/>
      <c r="G1403" s="44">
        <f t="shared" si="1"/>
        <v>0</v>
      </c>
      <c r="H1403" s="459"/>
      <c r="I1403" s="460"/>
      <c r="J1403" s="95"/>
      <c r="K1403" s="1"/>
      <c r="L1403" s="50" t="str">
        <f t="array" ref="L1403">if($B1403="","",index(Setup!$C$52:$C$201,match($D1403,Setup!$B$52:$B$201,0),0))</f>
        <v/>
      </c>
      <c r="M1403" s="52" t="str">
        <f t="shared" si="2"/>
        <v/>
      </c>
      <c r="N1403" s="58">
        <f t="shared" si="3"/>
        <v>0</v>
      </c>
      <c r="O1403" s="64" t="str">
        <f t="shared" si="4"/>
        <v/>
      </c>
      <c r="P1403" s="64">
        <f t="shared" si="5"/>
        <v>0</v>
      </c>
      <c r="Q1403" s="64">
        <f t="shared" si="6"/>
        <v>0</v>
      </c>
      <c r="R1403" s="68">
        <f t="shared" si="7"/>
        <v>0</v>
      </c>
      <c r="S1403" s="68">
        <f t="shared" si="8"/>
        <v>0</v>
      </c>
      <c r="T1403" s="71" t="str">
        <f t="shared" si="9"/>
        <v/>
      </c>
      <c r="U1403" s="79" t="str">
        <f t="array" ref="U1403">IF($B1403="","",IF(INDEX('Your Portfolio Holdings'!$BW$7:$BW$156,match($D1403,'Your Portfolio Holdings'!$B$7:$B$156,0),0)&gt;0,PRODUCT(IF(($D$5:$D$2004=$D1403)*($C$5:$C$2004="Split")*($B$5:$B$2004&lt;=Dashboard!$C$2)*($B$5:$B$2004&gt;$B1403),$J$5:$J$2004,1)),1))</f>
        <v/>
      </c>
      <c r="V1403" s="79">
        <f t="shared" si="10"/>
        <v>0</v>
      </c>
      <c r="W1403" s="79" t="str">
        <f t="array" ref="W1403">IF($B1403="","",IF(INDEX('Your Portfolio Holdings'!$BW$7:$BW$156,match($D1403,'Your Portfolio Holdings'!$B$7:$B$156,0),0)&gt;0,PRODUCT(IF(($D$5:$D$2004=$D1403)*($C$5:$C$2004="Split")*($B$5:$B$2004&lt;=Dashboard!$C$54)*($B$5:$B$2004&gt;$B1403),$J$5:$J$2004,1)),1))</f>
        <v/>
      </c>
      <c r="X1403" s="79">
        <f t="shared" si="11"/>
        <v>0</v>
      </c>
      <c r="Y1403" s="79" t="str">
        <f t="array" ref="Y1403">IF($B1403="","",IF(INDEX('Your Portfolio Holdings'!$BW$7:$BW$156,match($D1403,'Your Portfolio Holdings'!$B$7:$B$156,0),0)&gt;0,PRODUCT(IF(($D$5:$D$2004=$D1403)*($C$5:$C$2004="Split")*($B$5:$B$2004&lt;=Dashboard!$C$55)*($B$5:$B$2004&gt;$B1403),$J$5:$J$2004,1)),1))</f>
        <v/>
      </c>
      <c r="Z1403" s="79">
        <f t="shared" si="12"/>
        <v>0</v>
      </c>
      <c r="AA1403" s="79" t="str">
        <f>IF($B1402="","",IF(AND($B1403&gt;Dashboard!$C$54,$B1403&lt;=Dashboard!$C$55,OR($C1403="Buy",$C1403="Sell",$C1403="Dividend",$C1403="Return of capital")),MAX(AA$5:AA1402)+1,0))</f>
        <v/>
      </c>
      <c r="AB1403" s="79" t="str">
        <f>if($B1403="","",if($L1403=Dashboard!$C$3,"n/a","Currency:"&amp;$L1403&amp;Dashboard!$C$3))</f>
        <v/>
      </c>
      <c r="AC1403" s="88" t="str">
        <f t="shared" si="13"/>
        <v/>
      </c>
      <c r="AD1403" s="89">
        <f t="shared" si="14"/>
        <v>0</v>
      </c>
      <c r="AE1403" s="90">
        <f t="shared" si="15"/>
        <v>0</v>
      </c>
    </row>
    <row r="1404">
      <c r="A1404" s="1"/>
      <c r="B1404" s="456"/>
      <c r="C1404" s="457"/>
      <c r="D1404" s="457"/>
      <c r="E1404" s="457"/>
      <c r="F1404" s="458"/>
      <c r="G1404" s="44">
        <f t="shared" si="1"/>
        <v>0</v>
      </c>
      <c r="H1404" s="459"/>
      <c r="I1404" s="460"/>
      <c r="J1404" s="95"/>
      <c r="K1404" s="1"/>
      <c r="L1404" s="50" t="str">
        <f t="array" ref="L1404">if($B1404="","",index(Setup!$C$52:$C$201,match($D1404,Setup!$B$52:$B$201,0),0))</f>
        <v/>
      </c>
      <c r="M1404" s="52" t="str">
        <f t="shared" si="2"/>
        <v/>
      </c>
      <c r="N1404" s="58">
        <f t="shared" si="3"/>
        <v>0</v>
      </c>
      <c r="O1404" s="64" t="str">
        <f t="shared" si="4"/>
        <v/>
      </c>
      <c r="P1404" s="64">
        <f t="shared" si="5"/>
        <v>0</v>
      </c>
      <c r="Q1404" s="64">
        <f t="shared" si="6"/>
        <v>0</v>
      </c>
      <c r="R1404" s="68">
        <f t="shared" si="7"/>
        <v>0</v>
      </c>
      <c r="S1404" s="68">
        <f t="shared" si="8"/>
        <v>0</v>
      </c>
      <c r="T1404" s="71" t="str">
        <f t="shared" si="9"/>
        <v/>
      </c>
      <c r="U1404" s="79" t="str">
        <f t="array" ref="U1404">IF($B1404="","",IF(INDEX('Your Portfolio Holdings'!$BW$7:$BW$156,match($D1404,'Your Portfolio Holdings'!$B$7:$B$156,0),0)&gt;0,PRODUCT(IF(($D$5:$D$2004=$D1404)*($C$5:$C$2004="Split")*($B$5:$B$2004&lt;=Dashboard!$C$2)*($B$5:$B$2004&gt;$B1404),$J$5:$J$2004,1)),1))</f>
        <v/>
      </c>
      <c r="V1404" s="79">
        <f t="shared" si="10"/>
        <v>0</v>
      </c>
      <c r="W1404" s="79" t="str">
        <f t="array" ref="W1404">IF($B1404="","",IF(INDEX('Your Portfolio Holdings'!$BW$7:$BW$156,match($D1404,'Your Portfolio Holdings'!$B$7:$B$156,0),0)&gt;0,PRODUCT(IF(($D$5:$D$2004=$D1404)*($C$5:$C$2004="Split")*($B$5:$B$2004&lt;=Dashboard!$C$54)*($B$5:$B$2004&gt;$B1404),$J$5:$J$2004,1)),1))</f>
        <v/>
      </c>
      <c r="X1404" s="79">
        <f t="shared" si="11"/>
        <v>0</v>
      </c>
      <c r="Y1404" s="79" t="str">
        <f t="array" ref="Y1404">IF($B1404="","",IF(INDEX('Your Portfolio Holdings'!$BW$7:$BW$156,match($D1404,'Your Portfolio Holdings'!$B$7:$B$156,0),0)&gt;0,PRODUCT(IF(($D$5:$D$2004=$D1404)*($C$5:$C$2004="Split")*($B$5:$B$2004&lt;=Dashboard!$C$55)*($B$5:$B$2004&gt;$B1404),$J$5:$J$2004,1)),1))</f>
        <v/>
      </c>
      <c r="Z1404" s="79">
        <f t="shared" si="12"/>
        <v>0</v>
      </c>
      <c r="AA1404" s="79" t="str">
        <f>IF($B1403="","",IF(AND($B1404&gt;Dashboard!$C$54,$B1404&lt;=Dashboard!$C$55,OR($C1404="Buy",$C1404="Sell",$C1404="Dividend",$C1404="Return of capital")),MAX(AA$5:AA1403)+1,0))</f>
        <v/>
      </c>
      <c r="AB1404" s="79" t="str">
        <f>if($B1404="","",if($L1404=Dashboard!$C$3,"n/a","Currency:"&amp;$L1404&amp;Dashboard!$C$3))</f>
        <v/>
      </c>
      <c r="AC1404" s="88" t="str">
        <f t="shared" si="13"/>
        <v/>
      </c>
      <c r="AD1404" s="89">
        <f t="shared" si="14"/>
        <v>0</v>
      </c>
      <c r="AE1404" s="90">
        <f t="shared" si="15"/>
        <v>0</v>
      </c>
    </row>
    <row r="1405">
      <c r="A1405" s="1"/>
      <c r="B1405" s="456"/>
      <c r="C1405" s="457"/>
      <c r="D1405" s="457"/>
      <c r="E1405" s="457"/>
      <c r="F1405" s="458"/>
      <c r="G1405" s="44">
        <f t="shared" si="1"/>
        <v>0</v>
      </c>
      <c r="H1405" s="459"/>
      <c r="I1405" s="460"/>
      <c r="J1405" s="95"/>
      <c r="K1405" s="1"/>
      <c r="L1405" s="50" t="str">
        <f t="array" ref="L1405">if($B1405="","",index(Setup!$C$52:$C$201,match($D1405,Setup!$B$52:$B$201,0),0))</f>
        <v/>
      </c>
      <c r="M1405" s="52" t="str">
        <f t="shared" si="2"/>
        <v/>
      </c>
      <c r="N1405" s="58">
        <f t="shared" si="3"/>
        <v>0</v>
      </c>
      <c r="O1405" s="64" t="str">
        <f t="shared" si="4"/>
        <v/>
      </c>
      <c r="P1405" s="64">
        <f t="shared" si="5"/>
        <v>0</v>
      </c>
      <c r="Q1405" s="64">
        <f t="shared" si="6"/>
        <v>0</v>
      </c>
      <c r="R1405" s="68">
        <f t="shared" si="7"/>
        <v>0</v>
      </c>
      <c r="S1405" s="68">
        <f t="shared" si="8"/>
        <v>0</v>
      </c>
      <c r="T1405" s="71" t="str">
        <f t="shared" si="9"/>
        <v/>
      </c>
      <c r="U1405" s="79" t="str">
        <f t="array" ref="U1405">IF($B1405="","",IF(INDEX('Your Portfolio Holdings'!$BW$7:$BW$156,match($D1405,'Your Portfolio Holdings'!$B$7:$B$156,0),0)&gt;0,PRODUCT(IF(($D$5:$D$2004=$D1405)*($C$5:$C$2004="Split")*($B$5:$B$2004&lt;=Dashboard!$C$2)*($B$5:$B$2004&gt;$B1405),$J$5:$J$2004,1)),1))</f>
        <v/>
      </c>
      <c r="V1405" s="79">
        <f t="shared" si="10"/>
        <v>0</v>
      </c>
      <c r="W1405" s="79" t="str">
        <f t="array" ref="W1405">IF($B1405="","",IF(INDEX('Your Portfolio Holdings'!$BW$7:$BW$156,match($D1405,'Your Portfolio Holdings'!$B$7:$B$156,0),0)&gt;0,PRODUCT(IF(($D$5:$D$2004=$D1405)*($C$5:$C$2004="Split")*($B$5:$B$2004&lt;=Dashboard!$C$54)*($B$5:$B$2004&gt;$B1405),$J$5:$J$2004,1)),1))</f>
        <v/>
      </c>
      <c r="X1405" s="79">
        <f t="shared" si="11"/>
        <v>0</v>
      </c>
      <c r="Y1405" s="79" t="str">
        <f t="array" ref="Y1405">IF($B1405="","",IF(INDEX('Your Portfolio Holdings'!$BW$7:$BW$156,match($D1405,'Your Portfolio Holdings'!$B$7:$B$156,0),0)&gt;0,PRODUCT(IF(($D$5:$D$2004=$D1405)*($C$5:$C$2004="Split")*($B$5:$B$2004&lt;=Dashboard!$C$55)*($B$5:$B$2004&gt;$B1405),$J$5:$J$2004,1)),1))</f>
        <v/>
      </c>
      <c r="Z1405" s="79">
        <f t="shared" si="12"/>
        <v>0</v>
      </c>
      <c r="AA1405" s="79" t="str">
        <f>IF($B1404="","",IF(AND($B1405&gt;Dashboard!$C$54,$B1405&lt;=Dashboard!$C$55,OR($C1405="Buy",$C1405="Sell",$C1405="Dividend",$C1405="Return of capital")),MAX(AA$5:AA1404)+1,0))</f>
        <v/>
      </c>
      <c r="AB1405" s="79" t="str">
        <f>if($B1405="","",if($L1405=Dashboard!$C$3,"n/a","Currency:"&amp;$L1405&amp;Dashboard!$C$3))</f>
        <v/>
      </c>
      <c r="AC1405" s="88" t="str">
        <f t="shared" si="13"/>
        <v/>
      </c>
      <c r="AD1405" s="89">
        <f t="shared" si="14"/>
        <v>0</v>
      </c>
      <c r="AE1405" s="90">
        <f t="shared" si="15"/>
        <v>0</v>
      </c>
    </row>
    <row r="1406">
      <c r="A1406" s="1"/>
      <c r="B1406" s="456"/>
      <c r="C1406" s="457"/>
      <c r="D1406" s="457"/>
      <c r="E1406" s="457"/>
      <c r="F1406" s="458"/>
      <c r="G1406" s="44">
        <f t="shared" si="1"/>
        <v>0</v>
      </c>
      <c r="H1406" s="459"/>
      <c r="I1406" s="460"/>
      <c r="J1406" s="95"/>
      <c r="K1406" s="1"/>
      <c r="L1406" s="50" t="str">
        <f t="array" ref="L1406">if($B1406="","",index(Setup!$C$52:$C$201,match($D1406,Setup!$B$52:$B$201,0),0))</f>
        <v/>
      </c>
      <c r="M1406" s="52" t="str">
        <f t="shared" si="2"/>
        <v/>
      </c>
      <c r="N1406" s="58">
        <f t="shared" si="3"/>
        <v>0</v>
      </c>
      <c r="O1406" s="64" t="str">
        <f t="shared" si="4"/>
        <v/>
      </c>
      <c r="P1406" s="64">
        <f t="shared" si="5"/>
        <v>0</v>
      </c>
      <c r="Q1406" s="64">
        <f t="shared" si="6"/>
        <v>0</v>
      </c>
      <c r="R1406" s="68">
        <f t="shared" si="7"/>
        <v>0</v>
      </c>
      <c r="S1406" s="68">
        <f t="shared" si="8"/>
        <v>0</v>
      </c>
      <c r="T1406" s="71" t="str">
        <f t="shared" si="9"/>
        <v/>
      </c>
      <c r="U1406" s="79" t="str">
        <f t="array" ref="U1406">IF($B1406="","",IF(INDEX('Your Portfolio Holdings'!$BW$7:$BW$156,match($D1406,'Your Portfolio Holdings'!$B$7:$B$156,0),0)&gt;0,PRODUCT(IF(($D$5:$D$2004=$D1406)*($C$5:$C$2004="Split")*($B$5:$B$2004&lt;=Dashboard!$C$2)*($B$5:$B$2004&gt;$B1406),$J$5:$J$2004,1)),1))</f>
        <v/>
      </c>
      <c r="V1406" s="79">
        <f t="shared" si="10"/>
        <v>0</v>
      </c>
      <c r="W1406" s="79" t="str">
        <f t="array" ref="W1406">IF($B1406="","",IF(INDEX('Your Portfolio Holdings'!$BW$7:$BW$156,match($D1406,'Your Portfolio Holdings'!$B$7:$B$156,0),0)&gt;0,PRODUCT(IF(($D$5:$D$2004=$D1406)*($C$5:$C$2004="Split")*($B$5:$B$2004&lt;=Dashboard!$C$54)*($B$5:$B$2004&gt;$B1406),$J$5:$J$2004,1)),1))</f>
        <v/>
      </c>
      <c r="X1406" s="79">
        <f t="shared" si="11"/>
        <v>0</v>
      </c>
      <c r="Y1406" s="79" t="str">
        <f t="array" ref="Y1406">IF($B1406="","",IF(INDEX('Your Portfolio Holdings'!$BW$7:$BW$156,match($D1406,'Your Portfolio Holdings'!$B$7:$B$156,0),0)&gt;0,PRODUCT(IF(($D$5:$D$2004=$D1406)*($C$5:$C$2004="Split")*($B$5:$B$2004&lt;=Dashboard!$C$55)*($B$5:$B$2004&gt;$B1406),$J$5:$J$2004,1)),1))</f>
        <v/>
      </c>
      <c r="Z1406" s="79">
        <f t="shared" si="12"/>
        <v>0</v>
      </c>
      <c r="AA1406" s="79" t="str">
        <f>IF($B1405="","",IF(AND($B1406&gt;Dashboard!$C$54,$B1406&lt;=Dashboard!$C$55,OR($C1406="Buy",$C1406="Sell",$C1406="Dividend",$C1406="Return of capital")),MAX(AA$5:AA1405)+1,0))</f>
        <v/>
      </c>
      <c r="AB1406" s="79" t="str">
        <f>if($B1406="","",if($L1406=Dashboard!$C$3,"n/a","Currency:"&amp;$L1406&amp;Dashboard!$C$3))</f>
        <v/>
      </c>
      <c r="AC1406" s="88" t="str">
        <f t="shared" si="13"/>
        <v/>
      </c>
      <c r="AD1406" s="89">
        <f t="shared" si="14"/>
        <v>0</v>
      </c>
      <c r="AE1406" s="90">
        <f t="shared" si="15"/>
        <v>0</v>
      </c>
    </row>
    <row r="1407">
      <c r="A1407" s="1"/>
      <c r="B1407" s="456"/>
      <c r="C1407" s="457"/>
      <c r="D1407" s="457"/>
      <c r="E1407" s="457"/>
      <c r="F1407" s="458"/>
      <c r="G1407" s="44">
        <f t="shared" si="1"/>
        <v>0</v>
      </c>
      <c r="H1407" s="459"/>
      <c r="I1407" s="460"/>
      <c r="J1407" s="95"/>
      <c r="K1407" s="1"/>
      <c r="L1407" s="50" t="str">
        <f t="array" ref="L1407">if($B1407="","",index(Setup!$C$52:$C$201,match($D1407,Setup!$B$52:$B$201,0),0))</f>
        <v/>
      </c>
      <c r="M1407" s="52" t="str">
        <f t="shared" si="2"/>
        <v/>
      </c>
      <c r="N1407" s="58">
        <f t="shared" si="3"/>
        <v>0</v>
      </c>
      <c r="O1407" s="64" t="str">
        <f t="shared" si="4"/>
        <v/>
      </c>
      <c r="P1407" s="64">
        <f t="shared" si="5"/>
        <v>0</v>
      </c>
      <c r="Q1407" s="64">
        <f t="shared" si="6"/>
        <v>0</v>
      </c>
      <c r="R1407" s="68">
        <f t="shared" si="7"/>
        <v>0</v>
      </c>
      <c r="S1407" s="68">
        <f t="shared" si="8"/>
        <v>0</v>
      </c>
      <c r="T1407" s="71" t="str">
        <f t="shared" si="9"/>
        <v/>
      </c>
      <c r="U1407" s="79" t="str">
        <f t="array" ref="U1407">IF($B1407="","",IF(INDEX('Your Portfolio Holdings'!$BW$7:$BW$156,match($D1407,'Your Portfolio Holdings'!$B$7:$B$156,0),0)&gt;0,PRODUCT(IF(($D$5:$D$2004=$D1407)*($C$5:$C$2004="Split")*($B$5:$B$2004&lt;=Dashboard!$C$2)*($B$5:$B$2004&gt;$B1407),$J$5:$J$2004,1)),1))</f>
        <v/>
      </c>
      <c r="V1407" s="79">
        <f t="shared" si="10"/>
        <v>0</v>
      </c>
      <c r="W1407" s="79" t="str">
        <f t="array" ref="W1407">IF($B1407="","",IF(INDEX('Your Portfolio Holdings'!$BW$7:$BW$156,match($D1407,'Your Portfolio Holdings'!$B$7:$B$156,0),0)&gt;0,PRODUCT(IF(($D$5:$D$2004=$D1407)*($C$5:$C$2004="Split")*($B$5:$B$2004&lt;=Dashboard!$C$54)*($B$5:$B$2004&gt;$B1407),$J$5:$J$2004,1)),1))</f>
        <v/>
      </c>
      <c r="X1407" s="79">
        <f t="shared" si="11"/>
        <v>0</v>
      </c>
      <c r="Y1407" s="79" t="str">
        <f t="array" ref="Y1407">IF($B1407="","",IF(INDEX('Your Portfolio Holdings'!$BW$7:$BW$156,match($D1407,'Your Portfolio Holdings'!$B$7:$B$156,0),0)&gt;0,PRODUCT(IF(($D$5:$D$2004=$D1407)*($C$5:$C$2004="Split")*($B$5:$B$2004&lt;=Dashboard!$C$55)*($B$5:$B$2004&gt;$B1407),$J$5:$J$2004,1)),1))</f>
        <v/>
      </c>
      <c r="Z1407" s="79">
        <f t="shared" si="12"/>
        <v>0</v>
      </c>
      <c r="AA1407" s="79" t="str">
        <f>IF($B1406="","",IF(AND($B1407&gt;Dashboard!$C$54,$B1407&lt;=Dashboard!$C$55,OR($C1407="Buy",$C1407="Sell",$C1407="Dividend",$C1407="Return of capital")),MAX(AA$5:AA1406)+1,0))</f>
        <v/>
      </c>
      <c r="AB1407" s="79" t="str">
        <f>if($B1407="","",if($L1407=Dashboard!$C$3,"n/a","Currency:"&amp;$L1407&amp;Dashboard!$C$3))</f>
        <v/>
      </c>
      <c r="AC1407" s="88" t="str">
        <f t="shared" si="13"/>
        <v/>
      </c>
      <c r="AD1407" s="89">
        <f t="shared" si="14"/>
        <v>0</v>
      </c>
      <c r="AE1407" s="90">
        <f t="shared" si="15"/>
        <v>0</v>
      </c>
    </row>
    <row r="1408">
      <c r="A1408" s="1"/>
      <c r="B1408" s="456"/>
      <c r="C1408" s="457"/>
      <c r="D1408" s="457"/>
      <c r="E1408" s="457"/>
      <c r="F1408" s="458"/>
      <c r="G1408" s="44">
        <f t="shared" si="1"/>
        <v>0</v>
      </c>
      <c r="H1408" s="459"/>
      <c r="I1408" s="460"/>
      <c r="J1408" s="95"/>
      <c r="K1408" s="1"/>
      <c r="L1408" s="50" t="str">
        <f t="array" ref="L1408">if($B1408="","",index(Setup!$C$52:$C$201,match($D1408,Setup!$B$52:$B$201,0),0))</f>
        <v/>
      </c>
      <c r="M1408" s="52" t="str">
        <f t="shared" si="2"/>
        <v/>
      </c>
      <c r="N1408" s="58">
        <f t="shared" si="3"/>
        <v>0</v>
      </c>
      <c r="O1408" s="64" t="str">
        <f t="shared" si="4"/>
        <v/>
      </c>
      <c r="P1408" s="64">
        <f t="shared" si="5"/>
        <v>0</v>
      </c>
      <c r="Q1408" s="64">
        <f t="shared" si="6"/>
        <v>0</v>
      </c>
      <c r="R1408" s="68">
        <f t="shared" si="7"/>
        <v>0</v>
      </c>
      <c r="S1408" s="68">
        <f t="shared" si="8"/>
        <v>0</v>
      </c>
      <c r="T1408" s="71" t="str">
        <f t="shared" si="9"/>
        <v/>
      </c>
      <c r="U1408" s="79" t="str">
        <f t="array" ref="U1408">IF($B1408="","",IF(INDEX('Your Portfolio Holdings'!$BW$7:$BW$156,match($D1408,'Your Portfolio Holdings'!$B$7:$B$156,0),0)&gt;0,PRODUCT(IF(($D$5:$D$2004=$D1408)*($C$5:$C$2004="Split")*($B$5:$B$2004&lt;=Dashboard!$C$2)*($B$5:$B$2004&gt;$B1408),$J$5:$J$2004,1)),1))</f>
        <v/>
      </c>
      <c r="V1408" s="79">
        <f t="shared" si="10"/>
        <v>0</v>
      </c>
      <c r="W1408" s="79" t="str">
        <f t="array" ref="W1408">IF($B1408="","",IF(INDEX('Your Portfolio Holdings'!$BW$7:$BW$156,match($D1408,'Your Portfolio Holdings'!$B$7:$B$156,0),0)&gt;0,PRODUCT(IF(($D$5:$D$2004=$D1408)*($C$5:$C$2004="Split")*($B$5:$B$2004&lt;=Dashboard!$C$54)*($B$5:$B$2004&gt;$B1408),$J$5:$J$2004,1)),1))</f>
        <v/>
      </c>
      <c r="X1408" s="79">
        <f t="shared" si="11"/>
        <v>0</v>
      </c>
      <c r="Y1408" s="79" t="str">
        <f t="array" ref="Y1408">IF($B1408="","",IF(INDEX('Your Portfolio Holdings'!$BW$7:$BW$156,match($D1408,'Your Portfolio Holdings'!$B$7:$B$156,0),0)&gt;0,PRODUCT(IF(($D$5:$D$2004=$D1408)*($C$5:$C$2004="Split")*($B$5:$B$2004&lt;=Dashboard!$C$55)*($B$5:$B$2004&gt;$B1408),$J$5:$J$2004,1)),1))</f>
        <v/>
      </c>
      <c r="Z1408" s="79">
        <f t="shared" si="12"/>
        <v>0</v>
      </c>
      <c r="AA1408" s="79" t="str">
        <f>IF($B1407="","",IF(AND($B1408&gt;Dashboard!$C$54,$B1408&lt;=Dashboard!$C$55,OR($C1408="Buy",$C1408="Sell",$C1408="Dividend",$C1408="Return of capital")),MAX(AA$5:AA1407)+1,0))</f>
        <v/>
      </c>
      <c r="AB1408" s="79" t="str">
        <f>if($B1408="","",if($L1408=Dashboard!$C$3,"n/a","Currency:"&amp;$L1408&amp;Dashboard!$C$3))</f>
        <v/>
      </c>
      <c r="AC1408" s="88" t="str">
        <f t="shared" si="13"/>
        <v/>
      </c>
      <c r="AD1408" s="89">
        <f t="shared" si="14"/>
        <v>0</v>
      </c>
      <c r="AE1408" s="90">
        <f t="shared" si="15"/>
        <v>0</v>
      </c>
    </row>
    <row r="1409">
      <c r="A1409" s="1"/>
      <c r="B1409" s="456"/>
      <c r="C1409" s="457"/>
      <c r="D1409" s="457"/>
      <c r="E1409" s="457"/>
      <c r="F1409" s="458"/>
      <c r="G1409" s="44">
        <f t="shared" si="1"/>
        <v>0</v>
      </c>
      <c r="H1409" s="459"/>
      <c r="I1409" s="460"/>
      <c r="J1409" s="95"/>
      <c r="K1409" s="1"/>
      <c r="L1409" s="50" t="str">
        <f t="array" ref="L1409">if($B1409="","",index(Setup!$C$52:$C$201,match($D1409,Setup!$B$52:$B$201,0),0))</f>
        <v/>
      </c>
      <c r="M1409" s="52" t="str">
        <f t="shared" si="2"/>
        <v/>
      </c>
      <c r="N1409" s="58">
        <f t="shared" si="3"/>
        <v>0</v>
      </c>
      <c r="O1409" s="64" t="str">
        <f t="shared" si="4"/>
        <v/>
      </c>
      <c r="P1409" s="64">
        <f t="shared" si="5"/>
        <v>0</v>
      </c>
      <c r="Q1409" s="64">
        <f t="shared" si="6"/>
        <v>0</v>
      </c>
      <c r="R1409" s="68">
        <f t="shared" si="7"/>
        <v>0</v>
      </c>
      <c r="S1409" s="68">
        <f t="shared" si="8"/>
        <v>0</v>
      </c>
      <c r="T1409" s="71" t="str">
        <f t="shared" si="9"/>
        <v/>
      </c>
      <c r="U1409" s="79" t="str">
        <f t="array" ref="U1409">IF($B1409="","",IF(INDEX('Your Portfolio Holdings'!$BW$7:$BW$156,match($D1409,'Your Portfolio Holdings'!$B$7:$B$156,0),0)&gt;0,PRODUCT(IF(($D$5:$D$2004=$D1409)*($C$5:$C$2004="Split")*($B$5:$B$2004&lt;=Dashboard!$C$2)*($B$5:$B$2004&gt;$B1409),$J$5:$J$2004,1)),1))</f>
        <v/>
      </c>
      <c r="V1409" s="79">
        <f t="shared" si="10"/>
        <v>0</v>
      </c>
      <c r="W1409" s="79" t="str">
        <f t="array" ref="W1409">IF($B1409="","",IF(INDEX('Your Portfolio Holdings'!$BW$7:$BW$156,match($D1409,'Your Portfolio Holdings'!$B$7:$B$156,0),0)&gt;0,PRODUCT(IF(($D$5:$D$2004=$D1409)*($C$5:$C$2004="Split")*($B$5:$B$2004&lt;=Dashboard!$C$54)*($B$5:$B$2004&gt;$B1409),$J$5:$J$2004,1)),1))</f>
        <v/>
      </c>
      <c r="X1409" s="79">
        <f t="shared" si="11"/>
        <v>0</v>
      </c>
      <c r="Y1409" s="79" t="str">
        <f t="array" ref="Y1409">IF($B1409="","",IF(INDEX('Your Portfolio Holdings'!$BW$7:$BW$156,match($D1409,'Your Portfolio Holdings'!$B$7:$B$156,0),0)&gt;0,PRODUCT(IF(($D$5:$D$2004=$D1409)*($C$5:$C$2004="Split")*($B$5:$B$2004&lt;=Dashboard!$C$55)*($B$5:$B$2004&gt;$B1409),$J$5:$J$2004,1)),1))</f>
        <v/>
      </c>
      <c r="Z1409" s="79">
        <f t="shared" si="12"/>
        <v>0</v>
      </c>
      <c r="AA1409" s="79" t="str">
        <f>IF($B1408="","",IF(AND($B1409&gt;Dashboard!$C$54,$B1409&lt;=Dashboard!$C$55,OR($C1409="Buy",$C1409="Sell",$C1409="Dividend",$C1409="Return of capital")),MAX(AA$5:AA1408)+1,0))</f>
        <v/>
      </c>
      <c r="AB1409" s="79" t="str">
        <f>if($B1409="","",if($L1409=Dashboard!$C$3,"n/a","Currency:"&amp;$L1409&amp;Dashboard!$C$3))</f>
        <v/>
      </c>
      <c r="AC1409" s="88" t="str">
        <f t="shared" si="13"/>
        <v/>
      </c>
      <c r="AD1409" s="89">
        <f t="shared" si="14"/>
        <v>0</v>
      </c>
      <c r="AE1409" s="90">
        <f t="shared" si="15"/>
        <v>0</v>
      </c>
    </row>
    <row r="1410">
      <c r="A1410" s="1"/>
      <c r="B1410" s="456"/>
      <c r="C1410" s="457"/>
      <c r="D1410" s="457"/>
      <c r="E1410" s="457"/>
      <c r="F1410" s="458"/>
      <c r="G1410" s="44">
        <f t="shared" si="1"/>
        <v>0</v>
      </c>
      <c r="H1410" s="459"/>
      <c r="I1410" s="460"/>
      <c r="J1410" s="95"/>
      <c r="K1410" s="1"/>
      <c r="L1410" s="50" t="str">
        <f t="array" ref="L1410">if($B1410="","",index(Setup!$C$52:$C$201,match($D1410,Setup!$B$52:$B$201,0),0))</f>
        <v/>
      </c>
      <c r="M1410" s="52" t="str">
        <f t="shared" si="2"/>
        <v/>
      </c>
      <c r="N1410" s="58">
        <f t="shared" si="3"/>
        <v>0</v>
      </c>
      <c r="O1410" s="64" t="str">
        <f t="shared" si="4"/>
        <v/>
      </c>
      <c r="P1410" s="64">
        <f t="shared" si="5"/>
        <v>0</v>
      </c>
      <c r="Q1410" s="64">
        <f t="shared" si="6"/>
        <v>0</v>
      </c>
      <c r="R1410" s="68">
        <f t="shared" si="7"/>
        <v>0</v>
      </c>
      <c r="S1410" s="68">
        <f t="shared" si="8"/>
        <v>0</v>
      </c>
      <c r="T1410" s="71" t="str">
        <f t="shared" si="9"/>
        <v/>
      </c>
      <c r="U1410" s="79" t="str">
        <f t="array" ref="U1410">IF($B1410="","",IF(INDEX('Your Portfolio Holdings'!$BW$7:$BW$156,match($D1410,'Your Portfolio Holdings'!$B$7:$B$156,0),0)&gt;0,PRODUCT(IF(($D$5:$D$2004=$D1410)*($C$5:$C$2004="Split")*($B$5:$B$2004&lt;=Dashboard!$C$2)*($B$5:$B$2004&gt;$B1410),$J$5:$J$2004,1)),1))</f>
        <v/>
      </c>
      <c r="V1410" s="79">
        <f t="shared" si="10"/>
        <v>0</v>
      </c>
      <c r="W1410" s="79" t="str">
        <f t="array" ref="W1410">IF($B1410="","",IF(INDEX('Your Portfolio Holdings'!$BW$7:$BW$156,match($D1410,'Your Portfolio Holdings'!$B$7:$B$156,0),0)&gt;0,PRODUCT(IF(($D$5:$D$2004=$D1410)*($C$5:$C$2004="Split")*($B$5:$B$2004&lt;=Dashboard!$C$54)*($B$5:$B$2004&gt;$B1410),$J$5:$J$2004,1)),1))</f>
        <v/>
      </c>
      <c r="X1410" s="79">
        <f t="shared" si="11"/>
        <v>0</v>
      </c>
      <c r="Y1410" s="79" t="str">
        <f t="array" ref="Y1410">IF($B1410="","",IF(INDEX('Your Portfolio Holdings'!$BW$7:$BW$156,match($D1410,'Your Portfolio Holdings'!$B$7:$B$156,0),0)&gt;0,PRODUCT(IF(($D$5:$D$2004=$D1410)*($C$5:$C$2004="Split")*($B$5:$B$2004&lt;=Dashboard!$C$55)*($B$5:$B$2004&gt;$B1410),$J$5:$J$2004,1)),1))</f>
        <v/>
      </c>
      <c r="Z1410" s="79">
        <f t="shared" si="12"/>
        <v>0</v>
      </c>
      <c r="AA1410" s="79" t="str">
        <f>IF($B1409="","",IF(AND($B1410&gt;Dashboard!$C$54,$B1410&lt;=Dashboard!$C$55,OR($C1410="Buy",$C1410="Sell",$C1410="Dividend",$C1410="Return of capital")),MAX(AA$5:AA1409)+1,0))</f>
        <v/>
      </c>
      <c r="AB1410" s="79" t="str">
        <f>if($B1410="","",if($L1410=Dashboard!$C$3,"n/a","Currency:"&amp;$L1410&amp;Dashboard!$C$3))</f>
        <v/>
      </c>
      <c r="AC1410" s="88" t="str">
        <f t="shared" si="13"/>
        <v/>
      </c>
      <c r="AD1410" s="89">
        <f t="shared" si="14"/>
        <v>0</v>
      </c>
      <c r="AE1410" s="90">
        <f t="shared" si="15"/>
        <v>0</v>
      </c>
    </row>
    <row r="1411">
      <c r="A1411" s="1"/>
      <c r="B1411" s="456"/>
      <c r="C1411" s="457"/>
      <c r="D1411" s="457"/>
      <c r="E1411" s="457"/>
      <c r="F1411" s="458"/>
      <c r="G1411" s="44">
        <f t="shared" si="1"/>
        <v>0</v>
      </c>
      <c r="H1411" s="459"/>
      <c r="I1411" s="460"/>
      <c r="J1411" s="95"/>
      <c r="K1411" s="1"/>
      <c r="L1411" s="50" t="str">
        <f t="array" ref="L1411">if($B1411="","",index(Setup!$C$52:$C$201,match($D1411,Setup!$B$52:$B$201,0),0))</f>
        <v/>
      </c>
      <c r="M1411" s="52" t="str">
        <f t="shared" si="2"/>
        <v/>
      </c>
      <c r="N1411" s="58">
        <f t="shared" si="3"/>
        <v>0</v>
      </c>
      <c r="O1411" s="64" t="str">
        <f t="shared" si="4"/>
        <v/>
      </c>
      <c r="P1411" s="64">
        <f t="shared" si="5"/>
        <v>0</v>
      </c>
      <c r="Q1411" s="64">
        <f t="shared" si="6"/>
        <v>0</v>
      </c>
      <c r="R1411" s="68">
        <f t="shared" si="7"/>
        <v>0</v>
      </c>
      <c r="S1411" s="68">
        <f t="shared" si="8"/>
        <v>0</v>
      </c>
      <c r="T1411" s="71" t="str">
        <f t="shared" si="9"/>
        <v/>
      </c>
      <c r="U1411" s="79" t="str">
        <f t="array" ref="U1411">IF($B1411="","",IF(INDEX('Your Portfolio Holdings'!$BW$7:$BW$156,match($D1411,'Your Portfolio Holdings'!$B$7:$B$156,0),0)&gt;0,PRODUCT(IF(($D$5:$D$2004=$D1411)*($C$5:$C$2004="Split")*($B$5:$B$2004&lt;=Dashboard!$C$2)*($B$5:$B$2004&gt;$B1411),$J$5:$J$2004,1)),1))</f>
        <v/>
      </c>
      <c r="V1411" s="79">
        <f t="shared" si="10"/>
        <v>0</v>
      </c>
      <c r="W1411" s="79" t="str">
        <f t="array" ref="W1411">IF($B1411="","",IF(INDEX('Your Portfolio Holdings'!$BW$7:$BW$156,match($D1411,'Your Portfolio Holdings'!$B$7:$B$156,0),0)&gt;0,PRODUCT(IF(($D$5:$D$2004=$D1411)*($C$5:$C$2004="Split")*($B$5:$B$2004&lt;=Dashboard!$C$54)*($B$5:$B$2004&gt;$B1411),$J$5:$J$2004,1)),1))</f>
        <v/>
      </c>
      <c r="X1411" s="79">
        <f t="shared" si="11"/>
        <v>0</v>
      </c>
      <c r="Y1411" s="79" t="str">
        <f t="array" ref="Y1411">IF($B1411="","",IF(INDEX('Your Portfolio Holdings'!$BW$7:$BW$156,match($D1411,'Your Portfolio Holdings'!$B$7:$B$156,0),0)&gt;0,PRODUCT(IF(($D$5:$D$2004=$D1411)*($C$5:$C$2004="Split")*($B$5:$B$2004&lt;=Dashboard!$C$55)*($B$5:$B$2004&gt;$B1411),$J$5:$J$2004,1)),1))</f>
        <v/>
      </c>
      <c r="Z1411" s="79">
        <f t="shared" si="12"/>
        <v>0</v>
      </c>
      <c r="AA1411" s="79" t="str">
        <f>IF($B1410="","",IF(AND($B1411&gt;Dashboard!$C$54,$B1411&lt;=Dashboard!$C$55,OR($C1411="Buy",$C1411="Sell",$C1411="Dividend",$C1411="Return of capital")),MAX(AA$5:AA1410)+1,0))</f>
        <v/>
      </c>
      <c r="AB1411" s="79" t="str">
        <f>if($B1411="","",if($L1411=Dashboard!$C$3,"n/a","Currency:"&amp;$L1411&amp;Dashboard!$C$3))</f>
        <v/>
      </c>
      <c r="AC1411" s="88" t="str">
        <f t="shared" si="13"/>
        <v/>
      </c>
      <c r="AD1411" s="89">
        <f t="shared" si="14"/>
        <v>0</v>
      </c>
      <c r="AE1411" s="90">
        <f t="shared" si="15"/>
        <v>0</v>
      </c>
    </row>
    <row r="1412">
      <c r="A1412" s="1"/>
      <c r="B1412" s="456"/>
      <c r="C1412" s="457"/>
      <c r="D1412" s="457"/>
      <c r="E1412" s="457"/>
      <c r="F1412" s="458"/>
      <c r="G1412" s="44">
        <f t="shared" si="1"/>
        <v>0</v>
      </c>
      <c r="H1412" s="459"/>
      <c r="I1412" s="460"/>
      <c r="J1412" s="95"/>
      <c r="K1412" s="1"/>
      <c r="L1412" s="50" t="str">
        <f t="array" ref="L1412">if($B1412="","",index(Setup!$C$52:$C$201,match($D1412,Setup!$B$52:$B$201,0),0))</f>
        <v/>
      </c>
      <c r="M1412" s="52" t="str">
        <f t="shared" si="2"/>
        <v/>
      </c>
      <c r="N1412" s="58">
        <f t="shared" si="3"/>
        <v>0</v>
      </c>
      <c r="O1412" s="64" t="str">
        <f t="shared" si="4"/>
        <v/>
      </c>
      <c r="P1412" s="64">
        <f t="shared" si="5"/>
        <v>0</v>
      </c>
      <c r="Q1412" s="64">
        <f t="shared" si="6"/>
        <v>0</v>
      </c>
      <c r="R1412" s="68">
        <f t="shared" si="7"/>
        <v>0</v>
      </c>
      <c r="S1412" s="68">
        <f t="shared" si="8"/>
        <v>0</v>
      </c>
      <c r="T1412" s="71" t="str">
        <f t="shared" si="9"/>
        <v/>
      </c>
      <c r="U1412" s="79" t="str">
        <f t="array" ref="U1412">IF($B1412="","",IF(INDEX('Your Portfolio Holdings'!$BW$7:$BW$156,match($D1412,'Your Portfolio Holdings'!$B$7:$B$156,0),0)&gt;0,PRODUCT(IF(($D$5:$D$2004=$D1412)*($C$5:$C$2004="Split")*($B$5:$B$2004&lt;=Dashboard!$C$2)*($B$5:$B$2004&gt;$B1412),$J$5:$J$2004,1)),1))</f>
        <v/>
      </c>
      <c r="V1412" s="79">
        <f t="shared" si="10"/>
        <v>0</v>
      </c>
      <c r="W1412" s="79" t="str">
        <f t="array" ref="W1412">IF($B1412="","",IF(INDEX('Your Portfolio Holdings'!$BW$7:$BW$156,match($D1412,'Your Portfolio Holdings'!$B$7:$B$156,0),0)&gt;0,PRODUCT(IF(($D$5:$D$2004=$D1412)*($C$5:$C$2004="Split")*($B$5:$B$2004&lt;=Dashboard!$C$54)*($B$5:$B$2004&gt;$B1412),$J$5:$J$2004,1)),1))</f>
        <v/>
      </c>
      <c r="X1412" s="79">
        <f t="shared" si="11"/>
        <v>0</v>
      </c>
      <c r="Y1412" s="79" t="str">
        <f t="array" ref="Y1412">IF($B1412="","",IF(INDEX('Your Portfolio Holdings'!$BW$7:$BW$156,match($D1412,'Your Portfolio Holdings'!$B$7:$B$156,0),0)&gt;0,PRODUCT(IF(($D$5:$D$2004=$D1412)*($C$5:$C$2004="Split")*($B$5:$B$2004&lt;=Dashboard!$C$55)*($B$5:$B$2004&gt;$B1412),$J$5:$J$2004,1)),1))</f>
        <v/>
      </c>
      <c r="Z1412" s="79">
        <f t="shared" si="12"/>
        <v>0</v>
      </c>
      <c r="AA1412" s="79" t="str">
        <f>IF($B1411="","",IF(AND($B1412&gt;Dashboard!$C$54,$B1412&lt;=Dashboard!$C$55,OR($C1412="Buy",$C1412="Sell",$C1412="Dividend",$C1412="Return of capital")),MAX(AA$5:AA1411)+1,0))</f>
        <v/>
      </c>
      <c r="AB1412" s="79" t="str">
        <f>if($B1412="","",if($L1412=Dashboard!$C$3,"n/a","Currency:"&amp;$L1412&amp;Dashboard!$C$3))</f>
        <v/>
      </c>
      <c r="AC1412" s="88" t="str">
        <f t="shared" si="13"/>
        <v/>
      </c>
      <c r="AD1412" s="89">
        <f t="shared" si="14"/>
        <v>0</v>
      </c>
      <c r="AE1412" s="90">
        <f t="shared" si="15"/>
        <v>0</v>
      </c>
    </row>
    <row r="1413">
      <c r="A1413" s="1"/>
      <c r="B1413" s="456"/>
      <c r="C1413" s="457"/>
      <c r="D1413" s="457"/>
      <c r="E1413" s="457"/>
      <c r="F1413" s="458"/>
      <c r="G1413" s="44">
        <f t="shared" si="1"/>
        <v>0</v>
      </c>
      <c r="H1413" s="459"/>
      <c r="I1413" s="460"/>
      <c r="J1413" s="95"/>
      <c r="K1413" s="1"/>
      <c r="L1413" s="50" t="str">
        <f t="array" ref="L1413">if($B1413="","",index(Setup!$C$52:$C$201,match($D1413,Setup!$B$52:$B$201,0),0))</f>
        <v/>
      </c>
      <c r="M1413" s="52" t="str">
        <f t="shared" si="2"/>
        <v/>
      </c>
      <c r="N1413" s="58">
        <f t="shared" si="3"/>
        <v>0</v>
      </c>
      <c r="O1413" s="64" t="str">
        <f t="shared" si="4"/>
        <v/>
      </c>
      <c r="P1413" s="64">
        <f t="shared" si="5"/>
        <v>0</v>
      </c>
      <c r="Q1413" s="64">
        <f t="shared" si="6"/>
        <v>0</v>
      </c>
      <c r="R1413" s="68">
        <f t="shared" si="7"/>
        <v>0</v>
      </c>
      <c r="S1413" s="68">
        <f t="shared" si="8"/>
        <v>0</v>
      </c>
      <c r="T1413" s="71" t="str">
        <f t="shared" si="9"/>
        <v/>
      </c>
      <c r="U1413" s="79" t="str">
        <f t="array" ref="U1413">IF($B1413="","",IF(INDEX('Your Portfolio Holdings'!$BW$7:$BW$156,match($D1413,'Your Portfolio Holdings'!$B$7:$B$156,0),0)&gt;0,PRODUCT(IF(($D$5:$D$2004=$D1413)*($C$5:$C$2004="Split")*($B$5:$B$2004&lt;=Dashboard!$C$2)*($B$5:$B$2004&gt;$B1413),$J$5:$J$2004,1)),1))</f>
        <v/>
      </c>
      <c r="V1413" s="79">
        <f t="shared" si="10"/>
        <v>0</v>
      </c>
      <c r="W1413" s="79" t="str">
        <f t="array" ref="W1413">IF($B1413="","",IF(INDEX('Your Portfolio Holdings'!$BW$7:$BW$156,match($D1413,'Your Portfolio Holdings'!$B$7:$B$156,0),0)&gt;0,PRODUCT(IF(($D$5:$D$2004=$D1413)*($C$5:$C$2004="Split")*($B$5:$B$2004&lt;=Dashboard!$C$54)*($B$5:$B$2004&gt;$B1413),$J$5:$J$2004,1)),1))</f>
        <v/>
      </c>
      <c r="X1413" s="79">
        <f t="shared" si="11"/>
        <v>0</v>
      </c>
      <c r="Y1413" s="79" t="str">
        <f t="array" ref="Y1413">IF($B1413="","",IF(INDEX('Your Portfolio Holdings'!$BW$7:$BW$156,match($D1413,'Your Portfolio Holdings'!$B$7:$B$156,0),0)&gt;0,PRODUCT(IF(($D$5:$D$2004=$D1413)*($C$5:$C$2004="Split")*($B$5:$B$2004&lt;=Dashboard!$C$55)*($B$5:$B$2004&gt;$B1413),$J$5:$J$2004,1)),1))</f>
        <v/>
      </c>
      <c r="Z1413" s="79">
        <f t="shared" si="12"/>
        <v>0</v>
      </c>
      <c r="AA1413" s="79" t="str">
        <f>IF($B1412="","",IF(AND($B1413&gt;Dashboard!$C$54,$B1413&lt;=Dashboard!$C$55,OR($C1413="Buy",$C1413="Sell",$C1413="Dividend",$C1413="Return of capital")),MAX(AA$5:AA1412)+1,0))</f>
        <v/>
      </c>
      <c r="AB1413" s="79" t="str">
        <f>if($B1413="","",if($L1413=Dashboard!$C$3,"n/a","Currency:"&amp;$L1413&amp;Dashboard!$C$3))</f>
        <v/>
      </c>
      <c r="AC1413" s="88" t="str">
        <f t="shared" si="13"/>
        <v/>
      </c>
      <c r="AD1413" s="89">
        <f t="shared" si="14"/>
        <v>0</v>
      </c>
      <c r="AE1413" s="90">
        <f t="shared" si="15"/>
        <v>0</v>
      </c>
    </row>
    <row r="1414">
      <c r="A1414" s="1"/>
      <c r="B1414" s="456"/>
      <c r="C1414" s="457"/>
      <c r="D1414" s="457"/>
      <c r="E1414" s="457"/>
      <c r="F1414" s="458"/>
      <c r="G1414" s="44">
        <f t="shared" si="1"/>
        <v>0</v>
      </c>
      <c r="H1414" s="459"/>
      <c r="I1414" s="460"/>
      <c r="J1414" s="95"/>
      <c r="K1414" s="1"/>
      <c r="L1414" s="50" t="str">
        <f t="array" ref="L1414">if($B1414="","",index(Setup!$C$52:$C$201,match($D1414,Setup!$B$52:$B$201,0),0))</f>
        <v/>
      </c>
      <c r="M1414" s="52" t="str">
        <f t="shared" si="2"/>
        <v/>
      </c>
      <c r="N1414" s="58">
        <f t="shared" si="3"/>
        <v>0</v>
      </c>
      <c r="O1414" s="64" t="str">
        <f t="shared" si="4"/>
        <v/>
      </c>
      <c r="P1414" s="64">
        <f t="shared" si="5"/>
        <v>0</v>
      </c>
      <c r="Q1414" s="64">
        <f t="shared" si="6"/>
        <v>0</v>
      </c>
      <c r="R1414" s="68">
        <f t="shared" si="7"/>
        <v>0</v>
      </c>
      <c r="S1414" s="68">
        <f t="shared" si="8"/>
        <v>0</v>
      </c>
      <c r="T1414" s="71" t="str">
        <f t="shared" si="9"/>
        <v/>
      </c>
      <c r="U1414" s="79" t="str">
        <f t="array" ref="U1414">IF($B1414="","",IF(INDEX('Your Portfolio Holdings'!$BW$7:$BW$156,match($D1414,'Your Portfolio Holdings'!$B$7:$B$156,0),0)&gt;0,PRODUCT(IF(($D$5:$D$2004=$D1414)*($C$5:$C$2004="Split")*($B$5:$B$2004&lt;=Dashboard!$C$2)*($B$5:$B$2004&gt;$B1414),$J$5:$J$2004,1)),1))</f>
        <v/>
      </c>
      <c r="V1414" s="79">
        <f t="shared" si="10"/>
        <v>0</v>
      </c>
      <c r="W1414" s="79" t="str">
        <f t="array" ref="W1414">IF($B1414="","",IF(INDEX('Your Portfolio Holdings'!$BW$7:$BW$156,match($D1414,'Your Portfolio Holdings'!$B$7:$B$156,0),0)&gt;0,PRODUCT(IF(($D$5:$D$2004=$D1414)*($C$5:$C$2004="Split")*($B$5:$B$2004&lt;=Dashboard!$C$54)*($B$5:$B$2004&gt;$B1414),$J$5:$J$2004,1)),1))</f>
        <v/>
      </c>
      <c r="X1414" s="79">
        <f t="shared" si="11"/>
        <v>0</v>
      </c>
      <c r="Y1414" s="79" t="str">
        <f t="array" ref="Y1414">IF($B1414="","",IF(INDEX('Your Portfolio Holdings'!$BW$7:$BW$156,match($D1414,'Your Portfolio Holdings'!$B$7:$B$156,0),0)&gt;0,PRODUCT(IF(($D$5:$D$2004=$D1414)*($C$5:$C$2004="Split")*($B$5:$B$2004&lt;=Dashboard!$C$55)*($B$5:$B$2004&gt;$B1414),$J$5:$J$2004,1)),1))</f>
        <v/>
      </c>
      <c r="Z1414" s="79">
        <f t="shared" si="12"/>
        <v>0</v>
      </c>
      <c r="AA1414" s="79" t="str">
        <f>IF($B1413="","",IF(AND($B1414&gt;Dashboard!$C$54,$B1414&lt;=Dashboard!$C$55,OR($C1414="Buy",$C1414="Sell",$C1414="Dividend",$C1414="Return of capital")),MAX(AA$5:AA1413)+1,0))</f>
        <v/>
      </c>
      <c r="AB1414" s="79" t="str">
        <f>if($B1414="","",if($L1414=Dashboard!$C$3,"n/a","Currency:"&amp;$L1414&amp;Dashboard!$C$3))</f>
        <v/>
      </c>
      <c r="AC1414" s="88" t="str">
        <f t="shared" si="13"/>
        <v/>
      </c>
      <c r="AD1414" s="89">
        <f t="shared" si="14"/>
        <v>0</v>
      </c>
      <c r="AE1414" s="90">
        <f t="shared" si="15"/>
        <v>0</v>
      </c>
    </row>
    <row r="1415">
      <c r="A1415" s="1"/>
      <c r="B1415" s="456"/>
      <c r="C1415" s="457"/>
      <c r="D1415" s="457"/>
      <c r="E1415" s="457"/>
      <c r="F1415" s="458"/>
      <c r="G1415" s="44">
        <f t="shared" si="1"/>
        <v>0</v>
      </c>
      <c r="H1415" s="459"/>
      <c r="I1415" s="460"/>
      <c r="J1415" s="95"/>
      <c r="K1415" s="1"/>
      <c r="L1415" s="50" t="str">
        <f t="array" ref="L1415">if($B1415="","",index(Setup!$C$52:$C$201,match($D1415,Setup!$B$52:$B$201,0),0))</f>
        <v/>
      </c>
      <c r="M1415" s="52" t="str">
        <f t="shared" si="2"/>
        <v/>
      </c>
      <c r="N1415" s="58">
        <f t="shared" si="3"/>
        <v>0</v>
      </c>
      <c r="O1415" s="64" t="str">
        <f t="shared" si="4"/>
        <v/>
      </c>
      <c r="P1415" s="64">
        <f t="shared" si="5"/>
        <v>0</v>
      </c>
      <c r="Q1415" s="64">
        <f t="shared" si="6"/>
        <v>0</v>
      </c>
      <c r="R1415" s="68">
        <f t="shared" si="7"/>
        <v>0</v>
      </c>
      <c r="S1415" s="68">
        <f t="shared" si="8"/>
        <v>0</v>
      </c>
      <c r="T1415" s="71" t="str">
        <f t="shared" si="9"/>
        <v/>
      </c>
      <c r="U1415" s="79" t="str">
        <f t="array" ref="U1415">IF($B1415="","",IF(INDEX('Your Portfolio Holdings'!$BW$7:$BW$156,match($D1415,'Your Portfolio Holdings'!$B$7:$B$156,0),0)&gt;0,PRODUCT(IF(($D$5:$D$2004=$D1415)*($C$5:$C$2004="Split")*($B$5:$B$2004&lt;=Dashboard!$C$2)*($B$5:$B$2004&gt;$B1415),$J$5:$J$2004,1)),1))</f>
        <v/>
      </c>
      <c r="V1415" s="79">
        <f t="shared" si="10"/>
        <v>0</v>
      </c>
      <c r="W1415" s="79" t="str">
        <f t="array" ref="W1415">IF($B1415="","",IF(INDEX('Your Portfolio Holdings'!$BW$7:$BW$156,match($D1415,'Your Portfolio Holdings'!$B$7:$B$156,0),0)&gt;0,PRODUCT(IF(($D$5:$D$2004=$D1415)*($C$5:$C$2004="Split")*($B$5:$B$2004&lt;=Dashboard!$C$54)*($B$5:$B$2004&gt;$B1415),$J$5:$J$2004,1)),1))</f>
        <v/>
      </c>
      <c r="X1415" s="79">
        <f t="shared" si="11"/>
        <v>0</v>
      </c>
      <c r="Y1415" s="79" t="str">
        <f t="array" ref="Y1415">IF($B1415="","",IF(INDEX('Your Portfolio Holdings'!$BW$7:$BW$156,match($D1415,'Your Portfolio Holdings'!$B$7:$B$156,0),0)&gt;0,PRODUCT(IF(($D$5:$D$2004=$D1415)*($C$5:$C$2004="Split")*($B$5:$B$2004&lt;=Dashboard!$C$55)*($B$5:$B$2004&gt;$B1415),$J$5:$J$2004,1)),1))</f>
        <v/>
      </c>
      <c r="Z1415" s="79">
        <f t="shared" si="12"/>
        <v>0</v>
      </c>
      <c r="AA1415" s="79" t="str">
        <f>IF($B1414="","",IF(AND($B1415&gt;Dashboard!$C$54,$B1415&lt;=Dashboard!$C$55,OR($C1415="Buy",$C1415="Sell",$C1415="Dividend",$C1415="Return of capital")),MAX(AA$5:AA1414)+1,0))</f>
        <v/>
      </c>
      <c r="AB1415" s="79" t="str">
        <f>if($B1415="","",if($L1415=Dashboard!$C$3,"n/a","Currency:"&amp;$L1415&amp;Dashboard!$C$3))</f>
        <v/>
      </c>
      <c r="AC1415" s="88" t="str">
        <f t="shared" si="13"/>
        <v/>
      </c>
      <c r="AD1415" s="89">
        <f t="shared" si="14"/>
        <v>0</v>
      </c>
      <c r="AE1415" s="90">
        <f t="shared" si="15"/>
        <v>0</v>
      </c>
    </row>
    <row r="1416">
      <c r="A1416" s="1"/>
      <c r="B1416" s="456"/>
      <c r="C1416" s="457"/>
      <c r="D1416" s="457"/>
      <c r="E1416" s="457"/>
      <c r="F1416" s="458"/>
      <c r="G1416" s="44">
        <f t="shared" si="1"/>
        <v>0</v>
      </c>
      <c r="H1416" s="459"/>
      <c r="I1416" s="460"/>
      <c r="J1416" s="95"/>
      <c r="K1416" s="1"/>
      <c r="L1416" s="50" t="str">
        <f t="array" ref="L1416">if($B1416="","",index(Setup!$C$52:$C$201,match($D1416,Setup!$B$52:$B$201,0),0))</f>
        <v/>
      </c>
      <c r="M1416" s="52" t="str">
        <f t="shared" si="2"/>
        <v/>
      </c>
      <c r="N1416" s="58">
        <f t="shared" si="3"/>
        <v>0</v>
      </c>
      <c r="O1416" s="64" t="str">
        <f t="shared" si="4"/>
        <v/>
      </c>
      <c r="P1416" s="64">
        <f t="shared" si="5"/>
        <v>0</v>
      </c>
      <c r="Q1416" s="64">
        <f t="shared" si="6"/>
        <v>0</v>
      </c>
      <c r="R1416" s="68">
        <f t="shared" si="7"/>
        <v>0</v>
      </c>
      <c r="S1416" s="68">
        <f t="shared" si="8"/>
        <v>0</v>
      </c>
      <c r="T1416" s="71" t="str">
        <f t="shared" si="9"/>
        <v/>
      </c>
      <c r="U1416" s="79" t="str">
        <f t="array" ref="U1416">IF($B1416="","",IF(INDEX('Your Portfolio Holdings'!$BW$7:$BW$156,match($D1416,'Your Portfolio Holdings'!$B$7:$B$156,0),0)&gt;0,PRODUCT(IF(($D$5:$D$2004=$D1416)*($C$5:$C$2004="Split")*($B$5:$B$2004&lt;=Dashboard!$C$2)*($B$5:$B$2004&gt;$B1416),$J$5:$J$2004,1)),1))</f>
        <v/>
      </c>
      <c r="V1416" s="79">
        <f t="shared" si="10"/>
        <v>0</v>
      </c>
      <c r="W1416" s="79" t="str">
        <f t="array" ref="W1416">IF($B1416="","",IF(INDEX('Your Portfolio Holdings'!$BW$7:$BW$156,match($D1416,'Your Portfolio Holdings'!$B$7:$B$156,0),0)&gt;0,PRODUCT(IF(($D$5:$D$2004=$D1416)*($C$5:$C$2004="Split")*($B$5:$B$2004&lt;=Dashboard!$C$54)*($B$5:$B$2004&gt;$B1416),$J$5:$J$2004,1)),1))</f>
        <v/>
      </c>
      <c r="X1416" s="79">
        <f t="shared" si="11"/>
        <v>0</v>
      </c>
      <c r="Y1416" s="79" t="str">
        <f t="array" ref="Y1416">IF($B1416="","",IF(INDEX('Your Portfolio Holdings'!$BW$7:$BW$156,match($D1416,'Your Portfolio Holdings'!$B$7:$B$156,0),0)&gt;0,PRODUCT(IF(($D$5:$D$2004=$D1416)*($C$5:$C$2004="Split")*($B$5:$B$2004&lt;=Dashboard!$C$55)*($B$5:$B$2004&gt;$B1416),$J$5:$J$2004,1)),1))</f>
        <v/>
      </c>
      <c r="Z1416" s="79">
        <f t="shared" si="12"/>
        <v>0</v>
      </c>
      <c r="AA1416" s="79" t="str">
        <f>IF($B1415="","",IF(AND($B1416&gt;Dashboard!$C$54,$B1416&lt;=Dashboard!$C$55,OR($C1416="Buy",$C1416="Sell",$C1416="Dividend",$C1416="Return of capital")),MAX(AA$5:AA1415)+1,0))</f>
        <v/>
      </c>
      <c r="AB1416" s="79" t="str">
        <f>if($B1416="","",if($L1416=Dashboard!$C$3,"n/a","Currency:"&amp;$L1416&amp;Dashboard!$C$3))</f>
        <v/>
      </c>
      <c r="AC1416" s="88" t="str">
        <f t="shared" si="13"/>
        <v/>
      </c>
      <c r="AD1416" s="89">
        <f t="shared" si="14"/>
        <v>0</v>
      </c>
      <c r="AE1416" s="90">
        <f t="shared" si="15"/>
        <v>0</v>
      </c>
    </row>
    <row r="1417">
      <c r="A1417" s="1"/>
      <c r="B1417" s="456"/>
      <c r="C1417" s="457"/>
      <c r="D1417" s="457"/>
      <c r="E1417" s="457"/>
      <c r="F1417" s="458"/>
      <c r="G1417" s="44">
        <f t="shared" si="1"/>
        <v>0</v>
      </c>
      <c r="H1417" s="459"/>
      <c r="I1417" s="460"/>
      <c r="J1417" s="95"/>
      <c r="K1417" s="1"/>
      <c r="L1417" s="50" t="str">
        <f t="array" ref="L1417">if($B1417="","",index(Setup!$C$52:$C$201,match($D1417,Setup!$B$52:$B$201,0),0))</f>
        <v/>
      </c>
      <c r="M1417" s="52" t="str">
        <f t="shared" si="2"/>
        <v/>
      </c>
      <c r="N1417" s="58">
        <f t="shared" si="3"/>
        <v>0</v>
      </c>
      <c r="O1417" s="64" t="str">
        <f t="shared" si="4"/>
        <v/>
      </c>
      <c r="P1417" s="64">
        <f t="shared" si="5"/>
        <v>0</v>
      </c>
      <c r="Q1417" s="64">
        <f t="shared" si="6"/>
        <v>0</v>
      </c>
      <c r="R1417" s="68">
        <f t="shared" si="7"/>
        <v>0</v>
      </c>
      <c r="S1417" s="68">
        <f t="shared" si="8"/>
        <v>0</v>
      </c>
      <c r="T1417" s="71" t="str">
        <f t="shared" si="9"/>
        <v/>
      </c>
      <c r="U1417" s="79" t="str">
        <f t="array" ref="U1417">IF($B1417="","",IF(INDEX('Your Portfolio Holdings'!$BW$7:$BW$156,match($D1417,'Your Portfolio Holdings'!$B$7:$B$156,0),0)&gt;0,PRODUCT(IF(($D$5:$D$2004=$D1417)*($C$5:$C$2004="Split")*($B$5:$B$2004&lt;=Dashboard!$C$2)*($B$5:$B$2004&gt;$B1417),$J$5:$J$2004,1)),1))</f>
        <v/>
      </c>
      <c r="V1417" s="79">
        <f t="shared" si="10"/>
        <v>0</v>
      </c>
      <c r="W1417" s="79" t="str">
        <f t="array" ref="W1417">IF($B1417="","",IF(INDEX('Your Portfolio Holdings'!$BW$7:$BW$156,match($D1417,'Your Portfolio Holdings'!$B$7:$B$156,0),0)&gt;0,PRODUCT(IF(($D$5:$D$2004=$D1417)*($C$5:$C$2004="Split")*($B$5:$B$2004&lt;=Dashboard!$C$54)*($B$5:$B$2004&gt;$B1417),$J$5:$J$2004,1)),1))</f>
        <v/>
      </c>
      <c r="X1417" s="79">
        <f t="shared" si="11"/>
        <v>0</v>
      </c>
      <c r="Y1417" s="79" t="str">
        <f t="array" ref="Y1417">IF($B1417="","",IF(INDEX('Your Portfolio Holdings'!$BW$7:$BW$156,match($D1417,'Your Portfolio Holdings'!$B$7:$B$156,0),0)&gt;0,PRODUCT(IF(($D$5:$D$2004=$D1417)*($C$5:$C$2004="Split")*($B$5:$B$2004&lt;=Dashboard!$C$55)*($B$5:$B$2004&gt;$B1417),$J$5:$J$2004,1)),1))</f>
        <v/>
      </c>
      <c r="Z1417" s="79">
        <f t="shared" si="12"/>
        <v>0</v>
      </c>
      <c r="AA1417" s="79" t="str">
        <f>IF($B1416="","",IF(AND($B1417&gt;Dashboard!$C$54,$B1417&lt;=Dashboard!$C$55,OR($C1417="Buy",$C1417="Sell",$C1417="Dividend",$C1417="Return of capital")),MAX(AA$5:AA1416)+1,0))</f>
        <v/>
      </c>
      <c r="AB1417" s="79" t="str">
        <f>if($B1417="","",if($L1417=Dashboard!$C$3,"n/a","Currency:"&amp;$L1417&amp;Dashboard!$C$3))</f>
        <v/>
      </c>
      <c r="AC1417" s="88" t="str">
        <f t="shared" si="13"/>
        <v/>
      </c>
      <c r="AD1417" s="89">
        <f t="shared" si="14"/>
        <v>0</v>
      </c>
      <c r="AE1417" s="90">
        <f t="shared" si="15"/>
        <v>0</v>
      </c>
    </row>
    <row r="1418">
      <c r="A1418" s="1"/>
      <c r="B1418" s="456"/>
      <c r="C1418" s="457"/>
      <c r="D1418" s="457"/>
      <c r="E1418" s="457"/>
      <c r="F1418" s="458"/>
      <c r="G1418" s="44">
        <f t="shared" si="1"/>
        <v>0</v>
      </c>
      <c r="H1418" s="459"/>
      <c r="I1418" s="460"/>
      <c r="J1418" s="95"/>
      <c r="K1418" s="1"/>
      <c r="L1418" s="50" t="str">
        <f t="array" ref="L1418">if($B1418="","",index(Setup!$C$52:$C$201,match($D1418,Setup!$B$52:$B$201,0),0))</f>
        <v/>
      </c>
      <c r="M1418" s="52" t="str">
        <f t="shared" si="2"/>
        <v/>
      </c>
      <c r="N1418" s="58">
        <f t="shared" si="3"/>
        <v>0</v>
      </c>
      <c r="O1418" s="64" t="str">
        <f t="shared" si="4"/>
        <v/>
      </c>
      <c r="P1418" s="64">
        <f t="shared" si="5"/>
        <v>0</v>
      </c>
      <c r="Q1418" s="64">
        <f t="shared" si="6"/>
        <v>0</v>
      </c>
      <c r="R1418" s="68">
        <f t="shared" si="7"/>
        <v>0</v>
      </c>
      <c r="S1418" s="68">
        <f t="shared" si="8"/>
        <v>0</v>
      </c>
      <c r="T1418" s="71" t="str">
        <f t="shared" si="9"/>
        <v/>
      </c>
      <c r="U1418" s="79" t="str">
        <f t="array" ref="U1418">IF($B1418="","",IF(INDEX('Your Portfolio Holdings'!$BW$7:$BW$156,match($D1418,'Your Portfolio Holdings'!$B$7:$B$156,0),0)&gt;0,PRODUCT(IF(($D$5:$D$2004=$D1418)*($C$5:$C$2004="Split")*($B$5:$B$2004&lt;=Dashboard!$C$2)*($B$5:$B$2004&gt;$B1418),$J$5:$J$2004,1)),1))</f>
        <v/>
      </c>
      <c r="V1418" s="79">
        <f t="shared" si="10"/>
        <v>0</v>
      </c>
      <c r="W1418" s="79" t="str">
        <f t="array" ref="W1418">IF($B1418="","",IF(INDEX('Your Portfolio Holdings'!$BW$7:$BW$156,match($D1418,'Your Portfolio Holdings'!$B$7:$B$156,0),0)&gt;0,PRODUCT(IF(($D$5:$D$2004=$D1418)*($C$5:$C$2004="Split")*($B$5:$B$2004&lt;=Dashboard!$C$54)*($B$5:$B$2004&gt;$B1418),$J$5:$J$2004,1)),1))</f>
        <v/>
      </c>
      <c r="X1418" s="79">
        <f t="shared" si="11"/>
        <v>0</v>
      </c>
      <c r="Y1418" s="79" t="str">
        <f t="array" ref="Y1418">IF($B1418="","",IF(INDEX('Your Portfolio Holdings'!$BW$7:$BW$156,match($D1418,'Your Portfolio Holdings'!$B$7:$B$156,0),0)&gt;0,PRODUCT(IF(($D$5:$D$2004=$D1418)*($C$5:$C$2004="Split")*($B$5:$B$2004&lt;=Dashboard!$C$55)*($B$5:$B$2004&gt;$B1418),$J$5:$J$2004,1)),1))</f>
        <v/>
      </c>
      <c r="Z1418" s="79">
        <f t="shared" si="12"/>
        <v>0</v>
      </c>
      <c r="AA1418" s="79" t="str">
        <f>IF($B1417="","",IF(AND($B1418&gt;Dashboard!$C$54,$B1418&lt;=Dashboard!$C$55,OR($C1418="Buy",$C1418="Sell",$C1418="Dividend",$C1418="Return of capital")),MAX(AA$5:AA1417)+1,0))</f>
        <v/>
      </c>
      <c r="AB1418" s="79" t="str">
        <f>if($B1418="","",if($L1418=Dashboard!$C$3,"n/a","Currency:"&amp;$L1418&amp;Dashboard!$C$3))</f>
        <v/>
      </c>
      <c r="AC1418" s="88" t="str">
        <f t="shared" si="13"/>
        <v/>
      </c>
      <c r="AD1418" s="89">
        <f t="shared" si="14"/>
        <v>0</v>
      </c>
      <c r="AE1418" s="90">
        <f t="shared" si="15"/>
        <v>0</v>
      </c>
    </row>
    <row r="1419">
      <c r="A1419" s="1"/>
      <c r="B1419" s="456"/>
      <c r="C1419" s="457"/>
      <c r="D1419" s="457"/>
      <c r="E1419" s="457"/>
      <c r="F1419" s="458"/>
      <c r="G1419" s="44">
        <f t="shared" si="1"/>
        <v>0</v>
      </c>
      <c r="H1419" s="459"/>
      <c r="I1419" s="460"/>
      <c r="J1419" s="95"/>
      <c r="K1419" s="1"/>
      <c r="L1419" s="50" t="str">
        <f t="array" ref="L1419">if($B1419="","",index(Setup!$C$52:$C$201,match($D1419,Setup!$B$52:$B$201,0),0))</f>
        <v/>
      </c>
      <c r="M1419" s="52" t="str">
        <f t="shared" si="2"/>
        <v/>
      </c>
      <c r="N1419" s="58">
        <f t="shared" si="3"/>
        <v>0</v>
      </c>
      <c r="O1419" s="64" t="str">
        <f t="shared" si="4"/>
        <v/>
      </c>
      <c r="P1419" s="64">
        <f t="shared" si="5"/>
        <v>0</v>
      </c>
      <c r="Q1419" s="64">
        <f t="shared" si="6"/>
        <v>0</v>
      </c>
      <c r="R1419" s="68">
        <f t="shared" si="7"/>
        <v>0</v>
      </c>
      <c r="S1419" s="68">
        <f t="shared" si="8"/>
        <v>0</v>
      </c>
      <c r="T1419" s="71" t="str">
        <f t="shared" si="9"/>
        <v/>
      </c>
      <c r="U1419" s="79" t="str">
        <f t="array" ref="U1419">IF($B1419="","",IF(INDEX('Your Portfolio Holdings'!$BW$7:$BW$156,match($D1419,'Your Portfolio Holdings'!$B$7:$B$156,0),0)&gt;0,PRODUCT(IF(($D$5:$D$2004=$D1419)*($C$5:$C$2004="Split")*($B$5:$B$2004&lt;=Dashboard!$C$2)*($B$5:$B$2004&gt;$B1419),$J$5:$J$2004,1)),1))</f>
        <v/>
      </c>
      <c r="V1419" s="79">
        <f t="shared" si="10"/>
        <v>0</v>
      </c>
      <c r="W1419" s="79" t="str">
        <f t="array" ref="W1419">IF($B1419="","",IF(INDEX('Your Portfolio Holdings'!$BW$7:$BW$156,match($D1419,'Your Portfolio Holdings'!$B$7:$B$156,0),0)&gt;0,PRODUCT(IF(($D$5:$D$2004=$D1419)*($C$5:$C$2004="Split")*($B$5:$B$2004&lt;=Dashboard!$C$54)*($B$5:$B$2004&gt;$B1419),$J$5:$J$2004,1)),1))</f>
        <v/>
      </c>
      <c r="X1419" s="79">
        <f t="shared" si="11"/>
        <v>0</v>
      </c>
      <c r="Y1419" s="79" t="str">
        <f t="array" ref="Y1419">IF($B1419="","",IF(INDEX('Your Portfolio Holdings'!$BW$7:$BW$156,match($D1419,'Your Portfolio Holdings'!$B$7:$B$156,0),0)&gt;0,PRODUCT(IF(($D$5:$D$2004=$D1419)*($C$5:$C$2004="Split")*($B$5:$B$2004&lt;=Dashboard!$C$55)*($B$5:$B$2004&gt;$B1419),$J$5:$J$2004,1)),1))</f>
        <v/>
      </c>
      <c r="Z1419" s="79">
        <f t="shared" si="12"/>
        <v>0</v>
      </c>
      <c r="AA1419" s="79" t="str">
        <f>IF($B1418="","",IF(AND($B1419&gt;Dashboard!$C$54,$B1419&lt;=Dashboard!$C$55,OR($C1419="Buy",$C1419="Sell",$C1419="Dividend",$C1419="Return of capital")),MAX(AA$5:AA1418)+1,0))</f>
        <v/>
      </c>
      <c r="AB1419" s="79" t="str">
        <f>if($B1419="","",if($L1419=Dashboard!$C$3,"n/a","Currency:"&amp;$L1419&amp;Dashboard!$C$3))</f>
        <v/>
      </c>
      <c r="AC1419" s="88" t="str">
        <f t="shared" si="13"/>
        <v/>
      </c>
      <c r="AD1419" s="89">
        <f t="shared" si="14"/>
        <v>0</v>
      </c>
      <c r="AE1419" s="90">
        <f t="shared" si="15"/>
        <v>0</v>
      </c>
    </row>
    <row r="1420">
      <c r="A1420" s="1"/>
      <c r="B1420" s="456"/>
      <c r="C1420" s="457"/>
      <c r="D1420" s="457"/>
      <c r="E1420" s="457"/>
      <c r="F1420" s="458"/>
      <c r="G1420" s="44">
        <f t="shared" si="1"/>
        <v>0</v>
      </c>
      <c r="H1420" s="459"/>
      <c r="I1420" s="460"/>
      <c r="J1420" s="95"/>
      <c r="K1420" s="1"/>
      <c r="L1420" s="50" t="str">
        <f t="array" ref="L1420">if($B1420="","",index(Setup!$C$52:$C$201,match($D1420,Setup!$B$52:$B$201,0),0))</f>
        <v/>
      </c>
      <c r="M1420" s="52" t="str">
        <f t="shared" si="2"/>
        <v/>
      </c>
      <c r="N1420" s="58">
        <f t="shared" si="3"/>
        <v>0</v>
      </c>
      <c r="O1420" s="64" t="str">
        <f t="shared" si="4"/>
        <v/>
      </c>
      <c r="P1420" s="64">
        <f t="shared" si="5"/>
        <v>0</v>
      </c>
      <c r="Q1420" s="64">
        <f t="shared" si="6"/>
        <v>0</v>
      </c>
      <c r="R1420" s="68">
        <f t="shared" si="7"/>
        <v>0</v>
      </c>
      <c r="S1420" s="68">
        <f t="shared" si="8"/>
        <v>0</v>
      </c>
      <c r="T1420" s="71" t="str">
        <f t="shared" si="9"/>
        <v/>
      </c>
      <c r="U1420" s="79" t="str">
        <f t="array" ref="U1420">IF($B1420="","",IF(INDEX('Your Portfolio Holdings'!$BW$7:$BW$156,match($D1420,'Your Portfolio Holdings'!$B$7:$B$156,0),0)&gt;0,PRODUCT(IF(($D$5:$D$2004=$D1420)*($C$5:$C$2004="Split")*($B$5:$B$2004&lt;=Dashboard!$C$2)*($B$5:$B$2004&gt;$B1420),$J$5:$J$2004,1)),1))</f>
        <v/>
      </c>
      <c r="V1420" s="79">
        <f t="shared" si="10"/>
        <v>0</v>
      </c>
      <c r="W1420" s="79" t="str">
        <f t="array" ref="W1420">IF($B1420="","",IF(INDEX('Your Portfolio Holdings'!$BW$7:$BW$156,match($D1420,'Your Portfolio Holdings'!$B$7:$B$156,0),0)&gt;0,PRODUCT(IF(($D$5:$D$2004=$D1420)*($C$5:$C$2004="Split")*($B$5:$B$2004&lt;=Dashboard!$C$54)*($B$5:$B$2004&gt;$B1420),$J$5:$J$2004,1)),1))</f>
        <v/>
      </c>
      <c r="X1420" s="79">
        <f t="shared" si="11"/>
        <v>0</v>
      </c>
      <c r="Y1420" s="79" t="str">
        <f t="array" ref="Y1420">IF($B1420="","",IF(INDEX('Your Portfolio Holdings'!$BW$7:$BW$156,match($D1420,'Your Portfolio Holdings'!$B$7:$B$156,0),0)&gt;0,PRODUCT(IF(($D$5:$D$2004=$D1420)*($C$5:$C$2004="Split")*($B$5:$B$2004&lt;=Dashboard!$C$55)*($B$5:$B$2004&gt;$B1420),$J$5:$J$2004,1)),1))</f>
        <v/>
      </c>
      <c r="Z1420" s="79">
        <f t="shared" si="12"/>
        <v>0</v>
      </c>
      <c r="AA1420" s="79" t="str">
        <f>IF($B1419="","",IF(AND($B1420&gt;Dashboard!$C$54,$B1420&lt;=Dashboard!$C$55,OR($C1420="Buy",$C1420="Sell",$C1420="Dividend",$C1420="Return of capital")),MAX(AA$5:AA1419)+1,0))</f>
        <v/>
      </c>
      <c r="AB1420" s="79" t="str">
        <f>if($B1420="","",if($L1420=Dashboard!$C$3,"n/a","Currency:"&amp;$L1420&amp;Dashboard!$C$3))</f>
        <v/>
      </c>
      <c r="AC1420" s="88" t="str">
        <f t="shared" si="13"/>
        <v/>
      </c>
      <c r="AD1420" s="89">
        <f t="shared" si="14"/>
        <v>0</v>
      </c>
      <c r="AE1420" s="90">
        <f t="shared" si="15"/>
        <v>0</v>
      </c>
    </row>
    <row r="1421">
      <c r="A1421" s="1"/>
      <c r="B1421" s="456"/>
      <c r="C1421" s="457"/>
      <c r="D1421" s="457"/>
      <c r="E1421" s="457"/>
      <c r="F1421" s="458"/>
      <c r="G1421" s="44">
        <f t="shared" si="1"/>
        <v>0</v>
      </c>
      <c r="H1421" s="459"/>
      <c r="I1421" s="460"/>
      <c r="J1421" s="95"/>
      <c r="K1421" s="1"/>
      <c r="L1421" s="50" t="str">
        <f t="array" ref="L1421">if($B1421="","",index(Setup!$C$52:$C$201,match($D1421,Setup!$B$52:$B$201,0),0))</f>
        <v/>
      </c>
      <c r="M1421" s="52" t="str">
        <f t="shared" si="2"/>
        <v/>
      </c>
      <c r="N1421" s="58">
        <f t="shared" si="3"/>
        <v>0</v>
      </c>
      <c r="O1421" s="64" t="str">
        <f t="shared" si="4"/>
        <v/>
      </c>
      <c r="P1421" s="64">
        <f t="shared" si="5"/>
        <v>0</v>
      </c>
      <c r="Q1421" s="64">
        <f t="shared" si="6"/>
        <v>0</v>
      </c>
      <c r="R1421" s="68">
        <f t="shared" si="7"/>
        <v>0</v>
      </c>
      <c r="S1421" s="68">
        <f t="shared" si="8"/>
        <v>0</v>
      </c>
      <c r="T1421" s="71" t="str">
        <f t="shared" si="9"/>
        <v/>
      </c>
      <c r="U1421" s="79" t="str">
        <f t="array" ref="U1421">IF($B1421="","",IF(INDEX('Your Portfolio Holdings'!$BW$7:$BW$156,match($D1421,'Your Portfolio Holdings'!$B$7:$B$156,0),0)&gt;0,PRODUCT(IF(($D$5:$D$2004=$D1421)*($C$5:$C$2004="Split")*($B$5:$B$2004&lt;=Dashboard!$C$2)*($B$5:$B$2004&gt;$B1421),$J$5:$J$2004,1)),1))</f>
        <v/>
      </c>
      <c r="V1421" s="79">
        <f t="shared" si="10"/>
        <v>0</v>
      </c>
      <c r="W1421" s="79" t="str">
        <f t="array" ref="W1421">IF($B1421="","",IF(INDEX('Your Portfolio Holdings'!$BW$7:$BW$156,match($D1421,'Your Portfolio Holdings'!$B$7:$B$156,0),0)&gt;0,PRODUCT(IF(($D$5:$D$2004=$D1421)*($C$5:$C$2004="Split")*($B$5:$B$2004&lt;=Dashboard!$C$54)*($B$5:$B$2004&gt;$B1421),$J$5:$J$2004,1)),1))</f>
        <v/>
      </c>
      <c r="X1421" s="79">
        <f t="shared" si="11"/>
        <v>0</v>
      </c>
      <c r="Y1421" s="79" t="str">
        <f t="array" ref="Y1421">IF($B1421="","",IF(INDEX('Your Portfolio Holdings'!$BW$7:$BW$156,match($D1421,'Your Portfolio Holdings'!$B$7:$B$156,0),0)&gt;0,PRODUCT(IF(($D$5:$D$2004=$D1421)*($C$5:$C$2004="Split")*($B$5:$B$2004&lt;=Dashboard!$C$55)*($B$5:$B$2004&gt;$B1421),$J$5:$J$2004,1)),1))</f>
        <v/>
      </c>
      <c r="Z1421" s="79">
        <f t="shared" si="12"/>
        <v>0</v>
      </c>
      <c r="AA1421" s="79" t="str">
        <f>IF($B1420="","",IF(AND($B1421&gt;Dashboard!$C$54,$B1421&lt;=Dashboard!$C$55,OR($C1421="Buy",$C1421="Sell",$C1421="Dividend",$C1421="Return of capital")),MAX(AA$5:AA1420)+1,0))</f>
        <v/>
      </c>
      <c r="AB1421" s="79" t="str">
        <f>if($B1421="","",if($L1421=Dashboard!$C$3,"n/a","Currency:"&amp;$L1421&amp;Dashboard!$C$3))</f>
        <v/>
      </c>
      <c r="AC1421" s="88" t="str">
        <f t="shared" si="13"/>
        <v/>
      </c>
      <c r="AD1421" s="89">
        <f t="shared" si="14"/>
        <v>0</v>
      </c>
      <c r="AE1421" s="90">
        <f t="shared" si="15"/>
        <v>0</v>
      </c>
    </row>
    <row r="1422">
      <c r="A1422" s="1"/>
      <c r="B1422" s="456"/>
      <c r="C1422" s="457"/>
      <c r="D1422" s="457"/>
      <c r="E1422" s="457"/>
      <c r="F1422" s="458"/>
      <c r="G1422" s="44">
        <f t="shared" si="1"/>
        <v>0</v>
      </c>
      <c r="H1422" s="459"/>
      <c r="I1422" s="460"/>
      <c r="J1422" s="95"/>
      <c r="K1422" s="1"/>
      <c r="L1422" s="50" t="str">
        <f t="array" ref="L1422">if($B1422="","",index(Setup!$C$52:$C$201,match($D1422,Setup!$B$52:$B$201,0),0))</f>
        <v/>
      </c>
      <c r="M1422" s="52" t="str">
        <f t="shared" si="2"/>
        <v/>
      </c>
      <c r="N1422" s="58">
        <f t="shared" si="3"/>
        <v>0</v>
      </c>
      <c r="O1422" s="64" t="str">
        <f t="shared" si="4"/>
        <v/>
      </c>
      <c r="P1422" s="64">
        <f t="shared" si="5"/>
        <v>0</v>
      </c>
      <c r="Q1422" s="64">
        <f t="shared" si="6"/>
        <v>0</v>
      </c>
      <c r="R1422" s="68">
        <f t="shared" si="7"/>
        <v>0</v>
      </c>
      <c r="S1422" s="68">
        <f t="shared" si="8"/>
        <v>0</v>
      </c>
      <c r="T1422" s="71" t="str">
        <f t="shared" si="9"/>
        <v/>
      </c>
      <c r="U1422" s="79" t="str">
        <f t="array" ref="U1422">IF($B1422="","",IF(INDEX('Your Portfolio Holdings'!$BW$7:$BW$156,match($D1422,'Your Portfolio Holdings'!$B$7:$B$156,0),0)&gt;0,PRODUCT(IF(($D$5:$D$2004=$D1422)*($C$5:$C$2004="Split")*($B$5:$B$2004&lt;=Dashboard!$C$2)*($B$5:$B$2004&gt;$B1422),$J$5:$J$2004,1)),1))</f>
        <v/>
      </c>
      <c r="V1422" s="79">
        <f t="shared" si="10"/>
        <v>0</v>
      </c>
      <c r="W1422" s="79" t="str">
        <f t="array" ref="W1422">IF($B1422="","",IF(INDEX('Your Portfolio Holdings'!$BW$7:$BW$156,match($D1422,'Your Portfolio Holdings'!$B$7:$B$156,0),0)&gt;0,PRODUCT(IF(($D$5:$D$2004=$D1422)*($C$5:$C$2004="Split")*($B$5:$B$2004&lt;=Dashboard!$C$54)*($B$5:$B$2004&gt;$B1422),$J$5:$J$2004,1)),1))</f>
        <v/>
      </c>
      <c r="X1422" s="79">
        <f t="shared" si="11"/>
        <v>0</v>
      </c>
      <c r="Y1422" s="79" t="str">
        <f t="array" ref="Y1422">IF($B1422="","",IF(INDEX('Your Portfolio Holdings'!$BW$7:$BW$156,match($D1422,'Your Portfolio Holdings'!$B$7:$B$156,0),0)&gt;0,PRODUCT(IF(($D$5:$D$2004=$D1422)*($C$5:$C$2004="Split")*($B$5:$B$2004&lt;=Dashboard!$C$55)*($B$5:$B$2004&gt;$B1422),$J$5:$J$2004,1)),1))</f>
        <v/>
      </c>
      <c r="Z1422" s="79">
        <f t="shared" si="12"/>
        <v>0</v>
      </c>
      <c r="AA1422" s="79" t="str">
        <f>IF($B1421="","",IF(AND($B1422&gt;Dashboard!$C$54,$B1422&lt;=Dashboard!$C$55,OR($C1422="Buy",$C1422="Sell",$C1422="Dividend",$C1422="Return of capital")),MAX(AA$5:AA1421)+1,0))</f>
        <v/>
      </c>
      <c r="AB1422" s="79" t="str">
        <f>if($B1422="","",if($L1422=Dashboard!$C$3,"n/a","Currency:"&amp;$L1422&amp;Dashboard!$C$3))</f>
        <v/>
      </c>
      <c r="AC1422" s="88" t="str">
        <f t="shared" si="13"/>
        <v/>
      </c>
      <c r="AD1422" s="89">
        <f t="shared" si="14"/>
        <v>0</v>
      </c>
      <c r="AE1422" s="90">
        <f t="shared" si="15"/>
        <v>0</v>
      </c>
    </row>
    <row r="1423">
      <c r="A1423" s="1"/>
      <c r="B1423" s="456"/>
      <c r="C1423" s="457"/>
      <c r="D1423" s="457"/>
      <c r="E1423" s="457"/>
      <c r="F1423" s="458"/>
      <c r="G1423" s="44">
        <f t="shared" si="1"/>
        <v>0</v>
      </c>
      <c r="H1423" s="459"/>
      <c r="I1423" s="460"/>
      <c r="J1423" s="95"/>
      <c r="K1423" s="1"/>
      <c r="L1423" s="50" t="str">
        <f t="array" ref="L1423">if($B1423="","",index(Setup!$C$52:$C$201,match($D1423,Setup!$B$52:$B$201,0),0))</f>
        <v/>
      </c>
      <c r="M1423" s="52" t="str">
        <f t="shared" si="2"/>
        <v/>
      </c>
      <c r="N1423" s="58">
        <f t="shared" si="3"/>
        <v>0</v>
      </c>
      <c r="O1423" s="64" t="str">
        <f t="shared" si="4"/>
        <v/>
      </c>
      <c r="P1423" s="64">
        <f t="shared" si="5"/>
        <v>0</v>
      </c>
      <c r="Q1423" s="64">
        <f t="shared" si="6"/>
        <v>0</v>
      </c>
      <c r="R1423" s="68">
        <f t="shared" si="7"/>
        <v>0</v>
      </c>
      <c r="S1423" s="68">
        <f t="shared" si="8"/>
        <v>0</v>
      </c>
      <c r="T1423" s="71" t="str">
        <f t="shared" si="9"/>
        <v/>
      </c>
      <c r="U1423" s="79" t="str">
        <f t="array" ref="U1423">IF($B1423="","",IF(INDEX('Your Portfolio Holdings'!$BW$7:$BW$156,match($D1423,'Your Portfolio Holdings'!$B$7:$B$156,0),0)&gt;0,PRODUCT(IF(($D$5:$D$2004=$D1423)*($C$5:$C$2004="Split")*($B$5:$B$2004&lt;=Dashboard!$C$2)*($B$5:$B$2004&gt;$B1423),$J$5:$J$2004,1)),1))</f>
        <v/>
      </c>
      <c r="V1423" s="79">
        <f t="shared" si="10"/>
        <v>0</v>
      </c>
      <c r="W1423" s="79" t="str">
        <f t="array" ref="W1423">IF($B1423="","",IF(INDEX('Your Portfolio Holdings'!$BW$7:$BW$156,match($D1423,'Your Portfolio Holdings'!$B$7:$B$156,0),0)&gt;0,PRODUCT(IF(($D$5:$D$2004=$D1423)*($C$5:$C$2004="Split")*($B$5:$B$2004&lt;=Dashboard!$C$54)*($B$5:$B$2004&gt;$B1423),$J$5:$J$2004,1)),1))</f>
        <v/>
      </c>
      <c r="X1423" s="79">
        <f t="shared" si="11"/>
        <v>0</v>
      </c>
      <c r="Y1423" s="79" t="str">
        <f t="array" ref="Y1423">IF($B1423="","",IF(INDEX('Your Portfolio Holdings'!$BW$7:$BW$156,match($D1423,'Your Portfolio Holdings'!$B$7:$B$156,0),0)&gt;0,PRODUCT(IF(($D$5:$D$2004=$D1423)*($C$5:$C$2004="Split")*($B$5:$B$2004&lt;=Dashboard!$C$55)*($B$5:$B$2004&gt;$B1423),$J$5:$J$2004,1)),1))</f>
        <v/>
      </c>
      <c r="Z1423" s="79">
        <f t="shared" si="12"/>
        <v>0</v>
      </c>
      <c r="AA1423" s="79" t="str">
        <f>IF($B1422="","",IF(AND($B1423&gt;Dashboard!$C$54,$B1423&lt;=Dashboard!$C$55,OR($C1423="Buy",$C1423="Sell",$C1423="Dividend",$C1423="Return of capital")),MAX(AA$5:AA1422)+1,0))</f>
        <v/>
      </c>
      <c r="AB1423" s="79" t="str">
        <f>if($B1423="","",if($L1423=Dashboard!$C$3,"n/a","Currency:"&amp;$L1423&amp;Dashboard!$C$3))</f>
        <v/>
      </c>
      <c r="AC1423" s="88" t="str">
        <f t="shared" si="13"/>
        <v/>
      </c>
      <c r="AD1423" s="89">
        <f t="shared" si="14"/>
        <v>0</v>
      </c>
      <c r="AE1423" s="90">
        <f t="shared" si="15"/>
        <v>0</v>
      </c>
    </row>
    <row r="1424">
      <c r="A1424" s="1"/>
      <c r="B1424" s="456"/>
      <c r="C1424" s="457"/>
      <c r="D1424" s="457"/>
      <c r="E1424" s="457"/>
      <c r="F1424" s="458"/>
      <c r="G1424" s="44">
        <f t="shared" si="1"/>
        <v>0</v>
      </c>
      <c r="H1424" s="459"/>
      <c r="I1424" s="460"/>
      <c r="J1424" s="95"/>
      <c r="K1424" s="1"/>
      <c r="L1424" s="50" t="str">
        <f t="array" ref="L1424">if($B1424="","",index(Setup!$C$52:$C$201,match($D1424,Setup!$B$52:$B$201,0),0))</f>
        <v/>
      </c>
      <c r="M1424" s="52" t="str">
        <f t="shared" si="2"/>
        <v/>
      </c>
      <c r="N1424" s="58">
        <f t="shared" si="3"/>
        <v>0</v>
      </c>
      <c r="O1424" s="64" t="str">
        <f t="shared" si="4"/>
        <v/>
      </c>
      <c r="P1424" s="64">
        <f t="shared" si="5"/>
        <v>0</v>
      </c>
      <c r="Q1424" s="64">
        <f t="shared" si="6"/>
        <v>0</v>
      </c>
      <c r="R1424" s="68">
        <f t="shared" si="7"/>
        <v>0</v>
      </c>
      <c r="S1424" s="68">
        <f t="shared" si="8"/>
        <v>0</v>
      </c>
      <c r="T1424" s="71" t="str">
        <f t="shared" si="9"/>
        <v/>
      </c>
      <c r="U1424" s="79" t="str">
        <f t="array" ref="U1424">IF($B1424="","",IF(INDEX('Your Portfolio Holdings'!$BW$7:$BW$156,match($D1424,'Your Portfolio Holdings'!$B$7:$B$156,0),0)&gt;0,PRODUCT(IF(($D$5:$D$2004=$D1424)*($C$5:$C$2004="Split")*($B$5:$B$2004&lt;=Dashboard!$C$2)*($B$5:$B$2004&gt;$B1424),$J$5:$J$2004,1)),1))</f>
        <v/>
      </c>
      <c r="V1424" s="79">
        <f t="shared" si="10"/>
        <v>0</v>
      </c>
      <c r="W1424" s="79" t="str">
        <f t="array" ref="W1424">IF($B1424="","",IF(INDEX('Your Portfolio Holdings'!$BW$7:$BW$156,match($D1424,'Your Portfolio Holdings'!$B$7:$B$156,0),0)&gt;0,PRODUCT(IF(($D$5:$D$2004=$D1424)*($C$5:$C$2004="Split")*($B$5:$B$2004&lt;=Dashboard!$C$54)*($B$5:$B$2004&gt;$B1424),$J$5:$J$2004,1)),1))</f>
        <v/>
      </c>
      <c r="X1424" s="79">
        <f t="shared" si="11"/>
        <v>0</v>
      </c>
      <c r="Y1424" s="79" t="str">
        <f t="array" ref="Y1424">IF($B1424="","",IF(INDEX('Your Portfolio Holdings'!$BW$7:$BW$156,match($D1424,'Your Portfolio Holdings'!$B$7:$B$156,0),0)&gt;0,PRODUCT(IF(($D$5:$D$2004=$D1424)*($C$5:$C$2004="Split")*($B$5:$B$2004&lt;=Dashboard!$C$55)*($B$5:$B$2004&gt;$B1424),$J$5:$J$2004,1)),1))</f>
        <v/>
      </c>
      <c r="Z1424" s="79">
        <f t="shared" si="12"/>
        <v>0</v>
      </c>
      <c r="AA1424" s="79" t="str">
        <f>IF($B1423="","",IF(AND($B1424&gt;Dashboard!$C$54,$B1424&lt;=Dashboard!$C$55,OR($C1424="Buy",$C1424="Sell",$C1424="Dividend",$C1424="Return of capital")),MAX(AA$5:AA1423)+1,0))</f>
        <v/>
      </c>
      <c r="AB1424" s="79" t="str">
        <f>if($B1424="","",if($L1424=Dashboard!$C$3,"n/a","Currency:"&amp;$L1424&amp;Dashboard!$C$3))</f>
        <v/>
      </c>
      <c r="AC1424" s="88" t="str">
        <f t="shared" si="13"/>
        <v/>
      </c>
      <c r="AD1424" s="89">
        <f t="shared" si="14"/>
        <v>0</v>
      </c>
      <c r="AE1424" s="90">
        <f t="shared" si="15"/>
        <v>0</v>
      </c>
    </row>
    <row r="1425">
      <c r="A1425" s="1"/>
      <c r="B1425" s="456"/>
      <c r="C1425" s="457"/>
      <c r="D1425" s="457"/>
      <c r="E1425" s="457"/>
      <c r="F1425" s="458"/>
      <c r="G1425" s="44">
        <f t="shared" si="1"/>
        <v>0</v>
      </c>
      <c r="H1425" s="459"/>
      <c r="I1425" s="460"/>
      <c r="J1425" s="95"/>
      <c r="K1425" s="1"/>
      <c r="L1425" s="50" t="str">
        <f t="array" ref="L1425">if($B1425="","",index(Setup!$C$52:$C$201,match($D1425,Setup!$B$52:$B$201,0),0))</f>
        <v/>
      </c>
      <c r="M1425" s="52" t="str">
        <f t="shared" si="2"/>
        <v/>
      </c>
      <c r="N1425" s="58">
        <f t="shared" si="3"/>
        <v>0</v>
      </c>
      <c r="O1425" s="64" t="str">
        <f t="shared" si="4"/>
        <v/>
      </c>
      <c r="P1425" s="64">
        <f t="shared" si="5"/>
        <v>0</v>
      </c>
      <c r="Q1425" s="64">
        <f t="shared" si="6"/>
        <v>0</v>
      </c>
      <c r="R1425" s="68">
        <f t="shared" si="7"/>
        <v>0</v>
      </c>
      <c r="S1425" s="68">
        <f t="shared" si="8"/>
        <v>0</v>
      </c>
      <c r="T1425" s="71" t="str">
        <f t="shared" si="9"/>
        <v/>
      </c>
      <c r="U1425" s="79" t="str">
        <f t="array" ref="U1425">IF($B1425="","",IF(INDEX('Your Portfolio Holdings'!$BW$7:$BW$156,match($D1425,'Your Portfolio Holdings'!$B$7:$B$156,0),0)&gt;0,PRODUCT(IF(($D$5:$D$2004=$D1425)*($C$5:$C$2004="Split")*($B$5:$B$2004&lt;=Dashboard!$C$2)*($B$5:$B$2004&gt;$B1425),$J$5:$J$2004,1)),1))</f>
        <v/>
      </c>
      <c r="V1425" s="79">
        <f t="shared" si="10"/>
        <v>0</v>
      </c>
      <c r="W1425" s="79" t="str">
        <f t="array" ref="W1425">IF($B1425="","",IF(INDEX('Your Portfolio Holdings'!$BW$7:$BW$156,match($D1425,'Your Portfolio Holdings'!$B$7:$B$156,0),0)&gt;0,PRODUCT(IF(($D$5:$D$2004=$D1425)*($C$5:$C$2004="Split")*($B$5:$B$2004&lt;=Dashboard!$C$54)*($B$5:$B$2004&gt;$B1425),$J$5:$J$2004,1)),1))</f>
        <v/>
      </c>
      <c r="X1425" s="79">
        <f t="shared" si="11"/>
        <v>0</v>
      </c>
      <c r="Y1425" s="79" t="str">
        <f t="array" ref="Y1425">IF($B1425="","",IF(INDEX('Your Portfolio Holdings'!$BW$7:$BW$156,match($D1425,'Your Portfolio Holdings'!$B$7:$B$156,0),0)&gt;0,PRODUCT(IF(($D$5:$D$2004=$D1425)*($C$5:$C$2004="Split")*($B$5:$B$2004&lt;=Dashboard!$C$55)*($B$5:$B$2004&gt;$B1425),$J$5:$J$2004,1)),1))</f>
        <v/>
      </c>
      <c r="Z1425" s="79">
        <f t="shared" si="12"/>
        <v>0</v>
      </c>
      <c r="AA1425" s="79" t="str">
        <f>IF($B1424="","",IF(AND($B1425&gt;Dashboard!$C$54,$B1425&lt;=Dashboard!$C$55,OR($C1425="Buy",$C1425="Sell",$C1425="Dividend",$C1425="Return of capital")),MAX(AA$5:AA1424)+1,0))</f>
        <v/>
      </c>
      <c r="AB1425" s="79" t="str">
        <f>if($B1425="","",if($L1425=Dashboard!$C$3,"n/a","Currency:"&amp;$L1425&amp;Dashboard!$C$3))</f>
        <v/>
      </c>
      <c r="AC1425" s="88" t="str">
        <f t="shared" si="13"/>
        <v/>
      </c>
      <c r="AD1425" s="89">
        <f t="shared" si="14"/>
        <v>0</v>
      </c>
      <c r="AE1425" s="90">
        <f t="shared" si="15"/>
        <v>0</v>
      </c>
    </row>
    <row r="1426">
      <c r="A1426" s="1"/>
      <c r="B1426" s="456"/>
      <c r="C1426" s="457"/>
      <c r="D1426" s="457"/>
      <c r="E1426" s="457"/>
      <c r="F1426" s="458"/>
      <c r="G1426" s="44">
        <f t="shared" si="1"/>
        <v>0</v>
      </c>
      <c r="H1426" s="459"/>
      <c r="I1426" s="460"/>
      <c r="J1426" s="95"/>
      <c r="K1426" s="1"/>
      <c r="L1426" s="50" t="str">
        <f t="array" ref="L1426">if($B1426="","",index(Setup!$C$52:$C$201,match($D1426,Setup!$B$52:$B$201,0),0))</f>
        <v/>
      </c>
      <c r="M1426" s="52" t="str">
        <f t="shared" si="2"/>
        <v/>
      </c>
      <c r="N1426" s="58">
        <f t="shared" si="3"/>
        <v>0</v>
      </c>
      <c r="O1426" s="64" t="str">
        <f t="shared" si="4"/>
        <v/>
      </c>
      <c r="P1426" s="64">
        <f t="shared" si="5"/>
        <v>0</v>
      </c>
      <c r="Q1426" s="64">
        <f t="shared" si="6"/>
        <v>0</v>
      </c>
      <c r="R1426" s="68">
        <f t="shared" si="7"/>
        <v>0</v>
      </c>
      <c r="S1426" s="68">
        <f t="shared" si="8"/>
        <v>0</v>
      </c>
      <c r="T1426" s="71" t="str">
        <f t="shared" si="9"/>
        <v/>
      </c>
      <c r="U1426" s="79" t="str">
        <f t="array" ref="U1426">IF($B1426="","",IF(INDEX('Your Portfolio Holdings'!$BW$7:$BW$156,match($D1426,'Your Portfolio Holdings'!$B$7:$B$156,0),0)&gt;0,PRODUCT(IF(($D$5:$D$2004=$D1426)*($C$5:$C$2004="Split")*($B$5:$B$2004&lt;=Dashboard!$C$2)*($B$5:$B$2004&gt;$B1426),$J$5:$J$2004,1)),1))</f>
        <v/>
      </c>
      <c r="V1426" s="79">
        <f t="shared" si="10"/>
        <v>0</v>
      </c>
      <c r="W1426" s="79" t="str">
        <f t="array" ref="W1426">IF($B1426="","",IF(INDEX('Your Portfolio Holdings'!$BW$7:$BW$156,match($D1426,'Your Portfolio Holdings'!$B$7:$B$156,0),0)&gt;0,PRODUCT(IF(($D$5:$D$2004=$D1426)*($C$5:$C$2004="Split")*($B$5:$B$2004&lt;=Dashboard!$C$54)*($B$5:$B$2004&gt;$B1426),$J$5:$J$2004,1)),1))</f>
        <v/>
      </c>
      <c r="X1426" s="79">
        <f t="shared" si="11"/>
        <v>0</v>
      </c>
      <c r="Y1426" s="79" t="str">
        <f t="array" ref="Y1426">IF($B1426="","",IF(INDEX('Your Portfolio Holdings'!$BW$7:$BW$156,match($D1426,'Your Portfolio Holdings'!$B$7:$B$156,0),0)&gt;0,PRODUCT(IF(($D$5:$D$2004=$D1426)*($C$5:$C$2004="Split")*($B$5:$B$2004&lt;=Dashboard!$C$55)*($B$5:$B$2004&gt;$B1426),$J$5:$J$2004,1)),1))</f>
        <v/>
      </c>
      <c r="Z1426" s="79">
        <f t="shared" si="12"/>
        <v>0</v>
      </c>
      <c r="AA1426" s="79" t="str">
        <f>IF($B1425="","",IF(AND($B1426&gt;Dashboard!$C$54,$B1426&lt;=Dashboard!$C$55,OR($C1426="Buy",$C1426="Sell",$C1426="Dividend",$C1426="Return of capital")),MAX(AA$5:AA1425)+1,0))</f>
        <v/>
      </c>
      <c r="AB1426" s="79" t="str">
        <f>if($B1426="","",if($L1426=Dashboard!$C$3,"n/a","Currency:"&amp;$L1426&amp;Dashboard!$C$3))</f>
        <v/>
      </c>
      <c r="AC1426" s="88" t="str">
        <f t="shared" si="13"/>
        <v/>
      </c>
      <c r="AD1426" s="89">
        <f t="shared" si="14"/>
        <v>0</v>
      </c>
      <c r="AE1426" s="90">
        <f t="shared" si="15"/>
        <v>0</v>
      </c>
    </row>
    <row r="1427">
      <c r="A1427" s="1"/>
      <c r="B1427" s="456"/>
      <c r="C1427" s="457"/>
      <c r="D1427" s="457"/>
      <c r="E1427" s="457"/>
      <c r="F1427" s="458"/>
      <c r="G1427" s="44">
        <f t="shared" si="1"/>
        <v>0</v>
      </c>
      <c r="H1427" s="459"/>
      <c r="I1427" s="460"/>
      <c r="J1427" s="95"/>
      <c r="K1427" s="1"/>
      <c r="L1427" s="50" t="str">
        <f t="array" ref="L1427">if($B1427="","",index(Setup!$C$52:$C$201,match($D1427,Setup!$B$52:$B$201,0),0))</f>
        <v/>
      </c>
      <c r="M1427" s="52" t="str">
        <f t="shared" si="2"/>
        <v/>
      </c>
      <c r="N1427" s="58">
        <f t="shared" si="3"/>
        <v>0</v>
      </c>
      <c r="O1427" s="64" t="str">
        <f t="shared" si="4"/>
        <v/>
      </c>
      <c r="P1427" s="64">
        <f t="shared" si="5"/>
        <v>0</v>
      </c>
      <c r="Q1427" s="64">
        <f t="shared" si="6"/>
        <v>0</v>
      </c>
      <c r="R1427" s="68">
        <f t="shared" si="7"/>
        <v>0</v>
      </c>
      <c r="S1427" s="68">
        <f t="shared" si="8"/>
        <v>0</v>
      </c>
      <c r="T1427" s="71" t="str">
        <f t="shared" si="9"/>
        <v/>
      </c>
      <c r="U1427" s="79" t="str">
        <f t="array" ref="U1427">IF($B1427="","",IF(INDEX('Your Portfolio Holdings'!$BW$7:$BW$156,match($D1427,'Your Portfolio Holdings'!$B$7:$B$156,0),0)&gt;0,PRODUCT(IF(($D$5:$D$2004=$D1427)*($C$5:$C$2004="Split")*($B$5:$B$2004&lt;=Dashboard!$C$2)*($B$5:$B$2004&gt;$B1427),$J$5:$J$2004,1)),1))</f>
        <v/>
      </c>
      <c r="V1427" s="79">
        <f t="shared" si="10"/>
        <v>0</v>
      </c>
      <c r="W1427" s="79" t="str">
        <f t="array" ref="W1427">IF($B1427="","",IF(INDEX('Your Portfolio Holdings'!$BW$7:$BW$156,match($D1427,'Your Portfolio Holdings'!$B$7:$B$156,0),0)&gt;0,PRODUCT(IF(($D$5:$D$2004=$D1427)*($C$5:$C$2004="Split")*($B$5:$B$2004&lt;=Dashboard!$C$54)*($B$5:$B$2004&gt;$B1427),$J$5:$J$2004,1)),1))</f>
        <v/>
      </c>
      <c r="X1427" s="79">
        <f t="shared" si="11"/>
        <v>0</v>
      </c>
      <c r="Y1427" s="79" t="str">
        <f t="array" ref="Y1427">IF($B1427="","",IF(INDEX('Your Portfolio Holdings'!$BW$7:$BW$156,match($D1427,'Your Portfolio Holdings'!$B$7:$B$156,0),0)&gt;0,PRODUCT(IF(($D$5:$D$2004=$D1427)*($C$5:$C$2004="Split")*($B$5:$B$2004&lt;=Dashboard!$C$55)*($B$5:$B$2004&gt;$B1427),$J$5:$J$2004,1)),1))</f>
        <v/>
      </c>
      <c r="Z1427" s="79">
        <f t="shared" si="12"/>
        <v>0</v>
      </c>
      <c r="AA1427" s="79" t="str">
        <f>IF($B1426="","",IF(AND($B1427&gt;Dashboard!$C$54,$B1427&lt;=Dashboard!$C$55,OR($C1427="Buy",$C1427="Sell",$C1427="Dividend",$C1427="Return of capital")),MAX(AA$5:AA1426)+1,0))</f>
        <v/>
      </c>
      <c r="AB1427" s="79" t="str">
        <f>if($B1427="","",if($L1427=Dashboard!$C$3,"n/a","Currency:"&amp;$L1427&amp;Dashboard!$C$3))</f>
        <v/>
      </c>
      <c r="AC1427" s="88" t="str">
        <f t="shared" si="13"/>
        <v/>
      </c>
      <c r="AD1427" s="89">
        <f t="shared" si="14"/>
        <v>0</v>
      </c>
      <c r="AE1427" s="90">
        <f t="shared" si="15"/>
        <v>0</v>
      </c>
    </row>
    <row r="1428">
      <c r="A1428" s="1"/>
      <c r="B1428" s="456"/>
      <c r="C1428" s="457"/>
      <c r="D1428" s="457"/>
      <c r="E1428" s="457"/>
      <c r="F1428" s="458"/>
      <c r="G1428" s="44">
        <f t="shared" si="1"/>
        <v>0</v>
      </c>
      <c r="H1428" s="459"/>
      <c r="I1428" s="460"/>
      <c r="J1428" s="95"/>
      <c r="K1428" s="1"/>
      <c r="L1428" s="50" t="str">
        <f t="array" ref="L1428">if($B1428="","",index(Setup!$C$52:$C$201,match($D1428,Setup!$B$52:$B$201,0),0))</f>
        <v/>
      </c>
      <c r="M1428" s="52" t="str">
        <f t="shared" si="2"/>
        <v/>
      </c>
      <c r="N1428" s="58">
        <f t="shared" si="3"/>
        <v>0</v>
      </c>
      <c r="O1428" s="64" t="str">
        <f t="shared" si="4"/>
        <v/>
      </c>
      <c r="P1428" s="64">
        <f t="shared" si="5"/>
        <v>0</v>
      </c>
      <c r="Q1428" s="64">
        <f t="shared" si="6"/>
        <v>0</v>
      </c>
      <c r="R1428" s="68">
        <f t="shared" si="7"/>
        <v>0</v>
      </c>
      <c r="S1428" s="68">
        <f t="shared" si="8"/>
        <v>0</v>
      </c>
      <c r="T1428" s="71" t="str">
        <f t="shared" si="9"/>
        <v/>
      </c>
      <c r="U1428" s="79" t="str">
        <f t="array" ref="U1428">IF($B1428="","",IF(INDEX('Your Portfolio Holdings'!$BW$7:$BW$156,match($D1428,'Your Portfolio Holdings'!$B$7:$B$156,0),0)&gt;0,PRODUCT(IF(($D$5:$D$2004=$D1428)*($C$5:$C$2004="Split")*($B$5:$B$2004&lt;=Dashboard!$C$2)*($B$5:$B$2004&gt;$B1428),$J$5:$J$2004,1)),1))</f>
        <v/>
      </c>
      <c r="V1428" s="79">
        <f t="shared" si="10"/>
        <v>0</v>
      </c>
      <c r="W1428" s="79" t="str">
        <f t="array" ref="W1428">IF($B1428="","",IF(INDEX('Your Portfolio Holdings'!$BW$7:$BW$156,match($D1428,'Your Portfolio Holdings'!$B$7:$B$156,0),0)&gt;0,PRODUCT(IF(($D$5:$D$2004=$D1428)*($C$5:$C$2004="Split")*($B$5:$B$2004&lt;=Dashboard!$C$54)*($B$5:$B$2004&gt;$B1428),$J$5:$J$2004,1)),1))</f>
        <v/>
      </c>
      <c r="X1428" s="79">
        <f t="shared" si="11"/>
        <v>0</v>
      </c>
      <c r="Y1428" s="79" t="str">
        <f t="array" ref="Y1428">IF($B1428="","",IF(INDEX('Your Portfolio Holdings'!$BW$7:$BW$156,match($D1428,'Your Portfolio Holdings'!$B$7:$B$156,0),0)&gt;0,PRODUCT(IF(($D$5:$D$2004=$D1428)*($C$5:$C$2004="Split")*($B$5:$B$2004&lt;=Dashboard!$C$55)*($B$5:$B$2004&gt;$B1428),$J$5:$J$2004,1)),1))</f>
        <v/>
      </c>
      <c r="Z1428" s="79">
        <f t="shared" si="12"/>
        <v>0</v>
      </c>
      <c r="AA1428" s="79" t="str">
        <f>IF($B1427="","",IF(AND($B1428&gt;Dashboard!$C$54,$B1428&lt;=Dashboard!$C$55,OR($C1428="Buy",$C1428="Sell",$C1428="Dividend",$C1428="Return of capital")),MAX(AA$5:AA1427)+1,0))</f>
        <v/>
      </c>
      <c r="AB1428" s="79" t="str">
        <f>if($B1428="","",if($L1428=Dashboard!$C$3,"n/a","Currency:"&amp;$L1428&amp;Dashboard!$C$3))</f>
        <v/>
      </c>
      <c r="AC1428" s="88" t="str">
        <f t="shared" si="13"/>
        <v/>
      </c>
      <c r="AD1428" s="89">
        <f t="shared" si="14"/>
        <v>0</v>
      </c>
      <c r="AE1428" s="90">
        <f t="shared" si="15"/>
        <v>0</v>
      </c>
    </row>
    <row r="1429">
      <c r="A1429" s="1"/>
      <c r="B1429" s="456"/>
      <c r="C1429" s="457"/>
      <c r="D1429" s="457"/>
      <c r="E1429" s="457"/>
      <c r="F1429" s="458"/>
      <c r="G1429" s="44">
        <f t="shared" si="1"/>
        <v>0</v>
      </c>
      <c r="H1429" s="459"/>
      <c r="I1429" s="460"/>
      <c r="J1429" s="95"/>
      <c r="K1429" s="1"/>
      <c r="L1429" s="50" t="str">
        <f t="array" ref="L1429">if($B1429="","",index(Setup!$C$52:$C$201,match($D1429,Setup!$B$52:$B$201,0),0))</f>
        <v/>
      </c>
      <c r="M1429" s="52" t="str">
        <f t="shared" si="2"/>
        <v/>
      </c>
      <c r="N1429" s="58">
        <f t="shared" si="3"/>
        <v>0</v>
      </c>
      <c r="O1429" s="64" t="str">
        <f t="shared" si="4"/>
        <v/>
      </c>
      <c r="P1429" s="64">
        <f t="shared" si="5"/>
        <v>0</v>
      </c>
      <c r="Q1429" s="64">
        <f t="shared" si="6"/>
        <v>0</v>
      </c>
      <c r="R1429" s="68">
        <f t="shared" si="7"/>
        <v>0</v>
      </c>
      <c r="S1429" s="68">
        <f t="shared" si="8"/>
        <v>0</v>
      </c>
      <c r="T1429" s="71" t="str">
        <f t="shared" si="9"/>
        <v/>
      </c>
      <c r="U1429" s="79" t="str">
        <f t="array" ref="U1429">IF($B1429="","",IF(INDEX('Your Portfolio Holdings'!$BW$7:$BW$156,match($D1429,'Your Portfolio Holdings'!$B$7:$B$156,0),0)&gt;0,PRODUCT(IF(($D$5:$D$2004=$D1429)*($C$5:$C$2004="Split")*($B$5:$B$2004&lt;=Dashboard!$C$2)*($B$5:$B$2004&gt;$B1429),$J$5:$J$2004,1)),1))</f>
        <v/>
      </c>
      <c r="V1429" s="79">
        <f t="shared" si="10"/>
        <v>0</v>
      </c>
      <c r="W1429" s="79" t="str">
        <f t="array" ref="W1429">IF($B1429="","",IF(INDEX('Your Portfolio Holdings'!$BW$7:$BW$156,match($D1429,'Your Portfolio Holdings'!$B$7:$B$156,0),0)&gt;0,PRODUCT(IF(($D$5:$D$2004=$D1429)*($C$5:$C$2004="Split")*($B$5:$B$2004&lt;=Dashboard!$C$54)*($B$5:$B$2004&gt;$B1429),$J$5:$J$2004,1)),1))</f>
        <v/>
      </c>
      <c r="X1429" s="79">
        <f t="shared" si="11"/>
        <v>0</v>
      </c>
      <c r="Y1429" s="79" t="str">
        <f t="array" ref="Y1429">IF($B1429="","",IF(INDEX('Your Portfolio Holdings'!$BW$7:$BW$156,match($D1429,'Your Portfolio Holdings'!$B$7:$B$156,0),0)&gt;0,PRODUCT(IF(($D$5:$D$2004=$D1429)*($C$5:$C$2004="Split")*($B$5:$B$2004&lt;=Dashboard!$C$55)*($B$5:$B$2004&gt;$B1429),$J$5:$J$2004,1)),1))</f>
        <v/>
      </c>
      <c r="Z1429" s="79">
        <f t="shared" si="12"/>
        <v>0</v>
      </c>
      <c r="AA1429" s="79" t="str">
        <f>IF($B1428="","",IF(AND($B1429&gt;Dashboard!$C$54,$B1429&lt;=Dashboard!$C$55,OR($C1429="Buy",$C1429="Sell",$C1429="Dividend",$C1429="Return of capital")),MAX(AA$5:AA1428)+1,0))</f>
        <v/>
      </c>
      <c r="AB1429" s="79" t="str">
        <f>if($B1429="","",if($L1429=Dashboard!$C$3,"n/a","Currency:"&amp;$L1429&amp;Dashboard!$C$3))</f>
        <v/>
      </c>
      <c r="AC1429" s="88" t="str">
        <f t="shared" si="13"/>
        <v/>
      </c>
      <c r="AD1429" s="89">
        <f t="shared" si="14"/>
        <v>0</v>
      </c>
      <c r="AE1429" s="90">
        <f t="shared" si="15"/>
        <v>0</v>
      </c>
    </row>
    <row r="1430">
      <c r="A1430" s="1"/>
      <c r="B1430" s="456"/>
      <c r="C1430" s="457"/>
      <c r="D1430" s="457"/>
      <c r="E1430" s="457"/>
      <c r="F1430" s="458"/>
      <c r="G1430" s="44">
        <f t="shared" si="1"/>
        <v>0</v>
      </c>
      <c r="H1430" s="459"/>
      <c r="I1430" s="460"/>
      <c r="J1430" s="95"/>
      <c r="K1430" s="1"/>
      <c r="L1430" s="50" t="str">
        <f t="array" ref="L1430">if($B1430="","",index(Setup!$C$52:$C$201,match($D1430,Setup!$B$52:$B$201,0),0))</f>
        <v/>
      </c>
      <c r="M1430" s="52" t="str">
        <f t="shared" si="2"/>
        <v/>
      </c>
      <c r="N1430" s="58">
        <f t="shared" si="3"/>
        <v>0</v>
      </c>
      <c r="O1430" s="64" t="str">
        <f t="shared" si="4"/>
        <v/>
      </c>
      <c r="P1430" s="64">
        <f t="shared" si="5"/>
        <v>0</v>
      </c>
      <c r="Q1430" s="64">
        <f t="shared" si="6"/>
        <v>0</v>
      </c>
      <c r="R1430" s="68">
        <f t="shared" si="7"/>
        <v>0</v>
      </c>
      <c r="S1430" s="68">
        <f t="shared" si="8"/>
        <v>0</v>
      </c>
      <c r="T1430" s="71" t="str">
        <f t="shared" si="9"/>
        <v/>
      </c>
      <c r="U1430" s="79" t="str">
        <f t="array" ref="U1430">IF($B1430="","",IF(INDEX('Your Portfolio Holdings'!$BW$7:$BW$156,match($D1430,'Your Portfolio Holdings'!$B$7:$B$156,0),0)&gt;0,PRODUCT(IF(($D$5:$D$2004=$D1430)*($C$5:$C$2004="Split")*($B$5:$B$2004&lt;=Dashboard!$C$2)*($B$5:$B$2004&gt;$B1430),$J$5:$J$2004,1)),1))</f>
        <v/>
      </c>
      <c r="V1430" s="79">
        <f t="shared" si="10"/>
        <v>0</v>
      </c>
      <c r="W1430" s="79" t="str">
        <f t="array" ref="W1430">IF($B1430="","",IF(INDEX('Your Portfolio Holdings'!$BW$7:$BW$156,match($D1430,'Your Portfolio Holdings'!$B$7:$B$156,0),0)&gt;0,PRODUCT(IF(($D$5:$D$2004=$D1430)*($C$5:$C$2004="Split")*($B$5:$B$2004&lt;=Dashboard!$C$54)*($B$5:$B$2004&gt;$B1430),$J$5:$J$2004,1)),1))</f>
        <v/>
      </c>
      <c r="X1430" s="79">
        <f t="shared" si="11"/>
        <v>0</v>
      </c>
      <c r="Y1430" s="79" t="str">
        <f t="array" ref="Y1430">IF($B1430="","",IF(INDEX('Your Portfolio Holdings'!$BW$7:$BW$156,match($D1430,'Your Portfolio Holdings'!$B$7:$B$156,0),0)&gt;0,PRODUCT(IF(($D$5:$D$2004=$D1430)*($C$5:$C$2004="Split")*($B$5:$B$2004&lt;=Dashboard!$C$55)*($B$5:$B$2004&gt;$B1430),$J$5:$J$2004,1)),1))</f>
        <v/>
      </c>
      <c r="Z1430" s="79">
        <f t="shared" si="12"/>
        <v>0</v>
      </c>
      <c r="AA1430" s="79" t="str">
        <f>IF($B1429="","",IF(AND($B1430&gt;Dashboard!$C$54,$B1430&lt;=Dashboard!$C$55,OR($C1430="Buy",$C1430="Sell",$C1430="Dividend",$C1430="Return of capital")),MAX(AA$5:AA1429)+1,0))</f>
        <v/>
      </c>
      <c r="AB1430" s="79" t="str">
        <f>if($B1430="","",if($L1430=Dashboard!$C$3,"n/a","Currency:"&amp;$L1430&amp;Dashboard!$C$3))</f>
        <v/>
      </c>
      <c r="AC1430" s="88" t="str">
        <f t="shared" si="13"/>
        <v/>
      </c>
      <c r="AD1430" s="89">
        <f t="shared" si="14"/>
        <v>0</v>
      </c>
      <c r="AE1430" s="90">
        <f t="shared" si="15"/>
        <v>0</v>
      </c>
    </row>
    <row r="1431">
      <c r="A1431" s="1"/>
      <c r="B1431" s="456"/>
      <c r="C1431" s="457"/>
      <c r="D1431" s="457"/>
      <c r="E1431" s="457"/>
      <c r="F1431" s="458"/>
      <c r="G1431" s="44">
        <f t="shared" si="1"/>
        <v>0</v>
      </c>
      <c r="H1431" s="459"/>
      <c r="I1431" s="460"/>
      <c r="J1431" s="95"/>
      <c r="K1431" s="1"/>
      <c r="L1431" s="50" t="str">
        <f t="array" ref="L1431">if($B1431="","",index(Setup!$C$52:$C$201,match($D1431,Setup!$B$52:$B$201,0),0))</f>
        <v/>
      </c>
      <c r="M1431" s="52" t="str">
        <f t="shared" si="2"/>
        <v/>
      </c>
      <c r="N1431" s="58">
        <f t="shared" si="3"/>
        <v>0</v>
      </c>
      <c r="O1431" s="64" t="str">
        <f t="shared" si="4"/>
        <v/>
      </c>
      <c r="P1431" s="64">
        <f t="shared" si="5"/>
        <v>0</v>
      </c>
      <c r="Q1431" s="64">
        <f t="shared" si="6"/>
        <v>0</v>
      </c>
      <c r="R1431" s="68">
        <f t="shared" si="7"/>
        <v>0</v>
      </c>
      <c r="S1431" s="68">
        <f t="shared" si="8"/>
        <v>0</v>
      </c>
      <c r="T1431" s="71" t="str">
        <f t="shared" si="9"/>
        <v/>
      </c>
      <c r="U1431" s="79" t="str">
        <f t="array" ref="U1431">IF($B1431="","",IF(INDEX('Your Portfolio Holdings'!$BW$7:$BW$156,match($D1431,'Your Portfolio Holdings'!$B$7:$B$156,0),0)&gt;0,PRODUCT(IF(($D$5:$D$2004=$D1431)*($C$5:$C$2004="Split")*($B$5:$B$2004&lt;=Dashboard!$C$2)*($B$5:$B$2004&gt;$B1431),$J$5:$J$2004,1)),1))</f>
        <v/>
      </c>
      <c r="V1431" s="79">
        <f t="shared" si="10"/>
        <v>0</v>
      </c>
      <c r="W1431" s="79" t="str">
        <f t="array" ref="W1431">IF($B1431="","",IF(INDEX('Your Portfolio Holdings'!$BW$7:$BW$156,match($D1431,'Your Portfolio Holdings'!$B$7:$B$156,0),0)&gt;0,PRODUCT(IF(($D$5:$D$2004=$D1431)*($C$5:$C$2004="Split")*($B$5:$B$2004&lt;=Dashboard!$C$54)*($B$5:$B$2004&gt;$B1431),$J$5:$J$2004,1)),1))</f>
        <v/>
      </c>
      <c r="X1431" s="79">
        <f t="shared" si="11"/>
        <v>0</v>
      </c>
      <c r="Y1431" s="79" t="str">
        <f t="array" ref="Y1431">IF($B1431="","",IF(INDEX('Your Portfolio Holdings'!$BW$7:$BW$156,match($D1431,'Your Portfolio Holdings'!$B$7:$B$156,0),0)&gt;0,PRODUCT(IF(($D$5:$D$2004=$D1431)*($C$5:$C$2004="Split")*($B$5:$B$2004&lt;=Dashboard!$C$55)*($B$5:$B$2004&gt;$B1431),$J$5:$J$2004,1)),1))</f>
        <v/>
      </c>
      <c r="Z1431" s="79">
        <f t="shared" si="12"/>
        <v>0</v>
      </c>
      <c r="AA1431" s="79" t="str">
        <f>IF($B1430="","",IF(AND($B1431&gt;Dashboard!$C$54,$B1431&lt;=Dashboard!$C$55,OR($C1431="Buy",$C1431="Sell",$C1431="Dividend",$C1431="Return of capital")),MAX(AA$5:AA1430)+1,0))</f>
        <v/>
      </c>
      <c r="AB1431" s="79" t="str">
        <f>if($B1431="","",if($L1431=Dashboard!$C$3,"n/a","Currency:"&amp;$L1431&amp;Dashboard!$C$3))</f>
        <v/>
      </c>
      <c r="AC1431" s="88" t="str">
        <f t="shared" si="13"/>
        <v/>
      </c>
      <c r="AD1431" s="89">
        <f t="shared" si="14"/>
        <v>0</v>
      </c>
      <c r="AE1431" s="90">
        <f t="shared" si="15"/>
        <v>0</v>
      </c>
    </row>
    <row r="1432">
      <c r="A1432" s="1"/>
      <c r="B1432" s="456"/>
      <c r="C1432" s="457"/>
      <c r="D1432" s="457"/>
      <c r="E1432" s="457"/>
      <c r="F1432" s="458"/>
      <c r="G1432" s="44">
        <f t="shared" si="1"/>
        <v>0</v>
      </c>
      <c r="H1432" s="459"/>
      <c r="I1432" s="460"/>
      <c r="J1432" s="95"/>
      <c r="K1432" s="1"/>
      <c r="L1432" s="50" t="str">
        <f t="array" ref="L1432">if($B1432="","",index(Setup!$C$52:$C$201,match($D1432,Setup!$B$52:$B$201,0),0))</f>
        <v/>
      </c>
      <c r="M1432" s="52" t="str">
        <f t="shared" si="2"/>
        <v/>
      </c>
      <c r="N1432" s="58">
        <f t="shared" si="3"/>
        <v>0</v>
      </c>
      <c r="O1432" s="64" t="str">
        <f t="shared" si="4"/>
        <v/>
      </c>
      <c r="P1432" s="64">
        <f t="shared" si="5"/>
        <v>0</v>
      </c>
      <c r="Q1432" s="64">
        <f t="shared" si="6"/>
        <v>0</v>
      </c>
      <c r="R1432" s="68">
        <f t="shared" si="7"/>
        <v>0</v>
      </c>
      <c r="S1432" s="68">
        <f t="shared" si="8"/>
        <v>0</v>
      </c>
      <c r="T1432" s="71" t="str">
        <f t="shared" si="9"/>
        <v/>
      </c>
      <c r="U1432" s="79" t="str">
        <f t="array" ref="U1432">IF($B1432="","",IF(INDEX('Your Portfolio Holdings'!$BW$7:$BW$156,match($D1432,'Your Portfolio Holdings'!$B$7:$B$156,0),0)&gt;0,PRODUCT(IF(($D$5:$D$2004=$D1432)*($C$5:$C$2004="Split")*($B$5:$B$2004&lt;=Dashboard!$C$2)*($B$5:$B$2004&gt;$B1432),$J$5:$J$2004,1)),1))</f>
        <v/>
      </c>
      <c r="V1432" s="79">
        <f t="shared" si="10"/>
        <v>0</v>
      </c>
      <c r="W1432" s="79" t="str">
        <f t="array" ref="W1432">IF($B1432="","",IF(INDEX('Your Portfolio Holdings'!$BW$7:$BW$156,match($D1432,'Your Portfolio Holdings'!$B$7:$B$156,0),0)&gt;0,PRODUCT(IF(($D$5:$D$2004=$D1432)*($C$5:$C$2004="Split")*($B$5:$B$2004&lt;=Dashboard!$C$54)*($B$5:$B$2004&gt;$B1432),$J$5:$J$2004,1)),1))</f>
        <v/>
      </c>
      <c r="X1432" s="79">
        <f t="shared" si="11"/>
        <v>0</v>
      </c>
      <c r="Y1432" s="79" t="str">
        <f t="array" ref="Y1432">IF($B1432="","",IF(INDEX('Your Portfolio Holdings'!$BW$7:$BW$156,match($D1432,'Your Portfolio Holdings'!$B$7:$B$156,0),0)&gt;0,PRODUCT(IF(($D$5:$D$2004=$D1432)*($C$5:$C$2004="Split")*($B$5:$B$2004&lt;=Dashboard!$C$55)*($B$5:$B$2004&gt;$B1432),$J$5:$J$2004,1)),1))</f>
        <v/>
      </c>
      <c r="Z1432" s="79">
        <f t="shared" si="12"/>
        <v>0</v>
      </c>
      <c r="AA1432" s="79" t="str">
        <f>IF($B1431="","",IF(AND($B1432&gt;Dashboard!$C$54,$B1432&lt;=Dashboard!$C$55,OR($C1432="Buy",$C1432="Sell",$C1432="Dividend",$C1432="Return of capital")),MAX(AA$5:AA1431)+1,0))</f>
        <v/>
      </c>
      <c r="AB1432" s="79" t="str">
        <f>if($B1432="","",if($L1432=Dashboard!$C$3,"n/a","Currency:"&amp;$L1432&amp;Dashboard!$C$3))</f>
        <v/>
      </c>
      <c r="AC1432" s="88" t="str">
        <f t="shared" si="13"/>
        <v/>
      </c>
      <c r="AD1432" s="89">
        <f t="shared" si="14"/>
        <v>0</v>
      </c>
      <c r="AE1432" s="90">
        <f t="shared" si="15"/>
        <v>0</v>
      </c>
    </row>
    <row r="1433">
      <c r="A1433" s="1"/>
      <c r="B1433" s="456"/>
      <c r="C1433" s="457"/>
      <c r="D1433" s="457"/>
      <c r="E1433" s="457"/>
      <c r="F1433" s="458"/>
      <c r="G1433" s="44">
        <f t="shared" si="1"/>
        <v>0</v>
      </c>
      <c r="H1433" s="459"/>
      <c r="I1433" s="460"/>
      <c r="J1433" s="95"/>
      <c r="K1433" s="1"/>
      <c r="L1433" s="50" t="str">
        <f t="array" ref="L1433">if($B1433="","",index(Setup!$C$52:$C$201,match($D1433,Setup!$B$52:$B$201,0),0))</f>
        <v/>
      </c>
      <c r="M1433" s="52" t="str">
        <f t="shared" si="2"/>
        <v/>
      </c>
      <c r="N1433" s="58">
        <f t="shared" si="3"/>
        <v>0</v>
      </c>
      <c r="O1433" s="64" t="str">
        <f t="shared" si="4"/>
        <v/>
      </c>
      <c r="P1433" s="64">
        <f t="shared" si="5"/>
        <v>0</v>
      </c>
      <c r="Q1433" s="64">
        <f t="shared" si="6"/>
        <v>0</v>
      </c>
      <c r="R1433" s="68">
        <f t="shared" si="7"/>
        <v>0</v>
      </c>
      <c r="S1433" s="68">
        <f t="shared" si="8"/>
        <v>0</v>
      </c>
      <c r="T1433" s="71" t="str">
        <f t="shared" si="9"/>
        <v/>
      </c>
      <c r="U1433" s="79" t="str">
        <f t="array" ref="U1433">IF($B1433="","",IF(INDEX('Your Portfolio Holdings'!$BW$7:$BW$156,match($D1433,'Your Portfolio Holdings'!$B$7:$B$156,0),0)&gt;0,PRODUCT(IF(($D$5:$D$2004=$D1433)*($C$5:$C$2004="Split")*($B$5:$B$2004&lt;=Dashboard!$C$2)*($B$5:$B$2004&gt;$B1433),$J$5:$J$2004,1)),1))</f>
        <v/>
      </c>
      <c r="V1433" s="79">
        <f t="shared" si="10"/>
        <v>0</v>
      </c>
      <c r="W1433" s="79" t="str">
        <f t="array" ref="W1433">IF($B1433="","",IF(INDEX('Your Portfolio Holdings'!$BW$7:$BW$156,match($D1433,'Your Portfolio Holdings'!$B$7:$B$156,0),0)&gt;0,PRODUCT(IF(($D$5:$D$2004=$D1433)*($C$5:$C$2004="Split")*($B$5:$B$2004&lt;=Dashboard!$C$54)*($B$5:$B$2004&gt;$B1433),$J$5:$J$2004,1)),1))</f>
        <v/>
      </c>
      <c r="X1433" s="79">
        <f t="shared" si="11"/>
        <v>0</v>
      </c>
      <c r="Y1433" s="79" t="str">
        <f t="array" ref="Y1433">IF($B1433="","",IF(INDEX('Your Portfolio Holdings'!$BW$7:$BW$156,match($D1433,'Your Portfolio Holdings'!$B$7:$B$156,0),0)&gt;0,PRODUCT(IF(($D$5:$D$2004=$D1433)*($C$5:$C$2004="Split")*($B$5:$B$2004&lt;=Dashboard!$C$55)*($B$5:$B$2004&gt;$B1433),$J$5:$J$2004,1)),1))</f>
        <v/>
      </c>
      <c r="Z1433" s="79">
        <f t="shared" si="12"/>
        <v>0</v>
      </c>
      <c r="AA1433" s="79" t="str">
        <f>IF($B1432="","",IF(AND($B1433&gt;Dashboard!$C$54,$B1433&lt;=Dashboard!$C$55,OR($C1433="Buy",$C1433="Sell",$C1433="Dividend",$C1433="Return of capital")),MAX(AA$5:AA1432)+1,0))</f>
        <v/>
      </c>
      <c r="AB1433" s="79" t="str">
        <f>if($B1433="","",if($L1433=Dashboard!$C$3,"n/a","Currency:"&amp;$L1433&amp;Dashboard!$C$3))</f>
        <v/>
      </c>
      <c r="AC1433" s="88" t="str">
        <f t="shared" si="13"/>
        <v/>
      </c>
      <c r="AD1433" s="89">
        <f t="shared" si="14"/>
        <v>0</v>
      </c>
      <c r="AE1433" s="90">
        <f t="shared" si="15"/>
        <v>0</v>
      </c>
    </row>
    <row r="1434">
      <c r="A1434" s="1"/>
      <c r="B1434" s="456"/>
      <c r="C1434" s="457"/>
      <c r="D1434" s="457"/>
      <c r="E1434" s="457"/>
      <c r="F1434" s="458"/>
      <c r="G1434" s="44">
        <f t="shared" si="1"/>
        <v>0</v>
      </c>
      <c r="H1434" s="459"/>
      <c r="I1434" s="460"/>
      <c r="J1434" s="95"/>
      <c r="K1434" s="1"/>
      <c r="L1434" s="50" t="str">
        <f t="array" ref="L1434">if($B1434="","",index(Setup!$C$52:$C$201,match($D1434,Setup!$B$52:$B$201,0),0))</f>
        <v/>
      </c>
      <c r="M1434" s="52" t="str">
        <f t="shared" si="2"/>
        <v/>
      </c>
      <c r="N1434" s="58">
        <f t="shared" si="3"/>
        <v>0</v>
      </c>
      <c r="O1434" s="64" t="str">
        <f t="shared" si="4"/>
        <v/>
      </c>
      <c r="P1434" s="64">
        <f t="shared" si="5"/>
        <v>0</v>
      </c>
      <c r="Q1434" s="64">
        <f t="shared" si="6"/>
        <v>0</v>
      </c>
      <c r="R1434" s="68">
        <f t="shared" si="7"/>
        <v>0</v>
      </c>
      <c r="S1434" s="68">
        <f t="shared" si="8"/>
        <v>0</v>
      </c>
      <c r="T1434" s="71" t="str">
        <f t="shared" si="9"/>
        <v/>
      </c>
      <c r="U1434" s="79" t="str">
        <f t="array" ref="U1434">IF($B1434="","",IF(INDEX('Your Portfolio Holdings'!$BW$7:$BW$156,match($D1434,'Your Portfolio Holdings'!$B$7:$B$156,0),0)&gt;0,PRODUCT(IF(($D$5:$D$2004=$D1434)*($C$5:$C$2004="Split")*($B$5:$B$2004&lt;=Dashboard!$C$2)*($B$5:$B$2004&gt;$B1434),$J$5:$J$2004,1)),1))</f>
        <v/>
      </c>
      <c r="V1434" s="79">
        <f t="shared" si="10"/>
        <v>0</v>
      </c>
      <c r="W1434" s="79" t="str">
        <f t="array" ref="W1434">IF($B1434="","",IF(INDEX('Your Portfolio Holdings'!$BW$7:$BW$156,match($D1434,'Your Portfolio Holdings'!$B$7:$B$156,0),0)&gt;0,PRODUCT(IF(($D$5:$D$2004=$D1434)*($C$5:$C$2004="Split")*($B$5:$B$2004&lt;=Dashboard!$C$54)*($B$5:$B$2004&gt;$B1434),$J$5:$J$2004,1)),1))</f>
        <v/>
      </c>
      <c r="X1434" s="79">
        <f t="shared" si="11"/>
        <v>0</v>
      </c>
      <c r="Y1434" s="79" t="str">
        <f t="array" ref="Y1434">IF($B1434="","",IF(INDEX('Your Portfolio Holdings'!$BW$7:$BW$156,match($D1434,'Your Portfolio Holdings'!$B$7:$B$156,0),0)&gt;0,PRODUCT(IF(($D$5:$D$2004=$D1434)*($C$5:$C$2004="Split")*($B$5:$B$2004&lt;=Dashboard!$C$55)*($B$5:$B$2004&gt;$B1434),$J$5:$J$2004,1)),1))</f>
        <v/>
      </c>
      <c r="Z1434" s="79">
        <f t="shared" si="12"/>
        <v>0</v>
      </c>
      <c r="AA1434" s="79" t="str">
        <f>IF($B1433="","",IF(AND($B1434&gt;Dashboard!$C$54,$B1434&lt;=Dashboard!$C$55,OR($C1434="Buy",$C1434="Sell",$C1434="Dividend",$C1434="Return of capital")),MAX(AA$5:AA1433)+1,0))</f>
        <v/>
      </c>
      <c r="AB1434" s="79" t="str">
        <f>if($B1434="","",if($L1434=Dashboard!$C$3,"n/a","Currency:"&amp;$L1434&amp;Dashboard!$C$3))</f>
        <v/>
      </c>
      <c r="AC1434" s="88" t="str">
        <f t="shared" si="13"/>
        <v/>
      </c>
      <c r="AD1434" s="89">
        <f t="shared" si="14"/>
        <v>0</v>
      </c>
      <c r="AE1434" s="90">
        <f t="shared" si="15"/>
        <v>0</v>
      </c>
    </row>
    <row r="1435">
      <c r="A1435" s="1"/>
      <c r="B1435" s="456"/>
      <c r="C1435" s="457"/>
      <c r="D1435" s="457"/>
      <c r="E1435" s="457"/>
      <c r="F1435" s="458"/>
      <c r="G1435" s="44">
        <f t="shared" si="1"/>
        <v>0</v>
      </c>
      <c r="H1435" s="459"/>
      <c r="I1435" s="460"/>
      <c r="J1435" s="95"/>
      <c r="K1435" s="1"/>
      <c r="L1435" s="50" t="str">
        <f t="array" ref="L1435">if($B1435="","",index(Setup!$C$52:$C$201,match($D1435,Setup!$B$52:$B$201,0),0))</f>
        <v/>
      </c>
      <c r="M1435" s="52" t="str">
        <f t="shared" si="2"/>
        <v/>
      </c>
      <c r="N1435" s="58">
        <f t="shared" si="3"/>
        <v>0</v>
      </c>
      <c r="O1435" s="64" t="str">
        <f t="shared" si="4"/>
        <v/>
      </c>
      <c r="P1435" s="64">
        <f t="shared" si="5"/>
        <v>0</v>
      </c>
      <c r="Q1435" s="64">
        <f t="shared" si="6"/>
        <v>0</v>
      </c>
      <c r="R1435" s="68">
        <f t="shared" si="7"/>
        <v>0</v>
      </c>
      <c r="S1435" s="68">
        <f t="shared" si="8"/>
        <v>0</v>
      </c>
      <c r="T1435" s="71" t="str">
        <f t="shared" si="9"/>
        <v/>
      </c>
      <c r="U1435" s="79" t="str">
        <f t="array" ref="U1435">IF($B1435="","",IF(INDEX('Your Portfolio Holdings'!$BW$7:$BW$156,match($D1435,'Your Portfolio Holdings'!$B$7:$B$156,0),0)&gt;0,PRODUCT(IF(($D$5:$D$2004=$D1435)*($C$5:$C$2004="Split")*($B$5:$B$2004&lt;=Dashboard!$C$2)*($B$5:$B$2004&gt;$B1435),$J$5:$J$2004,1)),1))</f>
        <v/>
      </c>
      <c r="V1435" s="79">
        <f t="shared" si="10"/>
        <v>0</v>
      </c>
      <c r="W1435" s="79" t="str">
        <f t="array" ref="W1435">IF($B1435="","",IF(INDEX('Your Portfolio Holdings'!$BW$7:$BW$156,match($D1435,'Your Portfolio Holdings'!$B$7:$B$156,0),0)&gt;0,PRODUCT(IF(($D$5:$D$2004=$D1435)*($C$5:$C$2004="Split")*($B$5:$B$2004&lt;=Dashboard!$C$54)*($B$5:$B$2004&gt;$B1435),$J$5:$J$2004,1)),1))</f>
        <v/>
      </c>
      <c r="X1435" s="79">
        <f t="shared" si="11"/>
        <v>0</v>
      </c>
      <c r="Y1435" s="79" t="str">
        <f t="array" ref="Y1435">IF($B1435="","",IF(INDEX('Your Portfolio Holdings'!$BW$7:$BW$156,match($D1435,'Your Portfolio Holdings'!$B$7:$B$156,0),0)&gt;0,PRODUCT(IF(($D$5:$D$2004=$D1435)*($C$5:$C$2004="Split")*($B$5:$B$2004&lt;=Dashboard!$C$55)*($B$5:$B$2004&gt;$B1435),$J$5:$J$2004,1)),1))</f>
        <v/>
      </c>
      <c r="Z1435" s="79">
        <f t="shared" si="12"/>
        <v>0</v>
      </c>
      <c r="AA1435" s="79" t="str">
        <f>IF($B1434="","",IF(AND($B1435&gt;Dashboard!$C$54,$B1435&lt;=Dashboard!$C$55,OR($C1435="Buy",$C1435="Sell",$C1435="Dividend",$C1435="Return of capital")),MAX(AA$5:AA1434)+1,0))</f>
        <v/>
      </c>
      <c r="AB1435" s="79" t="str">
        <f>if($B1435="","",if($L1435=Dashboard!$C$3,"n/a","Currency:"&amp;$L1435&amp;Dashboard!$C$3))</f>
        <v/>
      </c>
      <c r="AC1435" s="88" t="str">
        <f t="shared" si="13"/>
        <v/>
      </c>
      <c r="AD1435" s="89">
        <f t="shared" si="14"/>
        <v>0</v>
      </c>
      <c r="AE1435" s="90">
        <f t="shared" si="15"/>
        <v>0</v>
      </c>
    </row>
    <row r="1436">
      <c r="A1436" s="1"/>
      <c r="B1436" s="456"/>
      <c r="C1436" s="457"/>
      <c r="D1436" s="457"/>
      <c r="E1436" s="457"/>
      <c r="F1436" s="458"/>
      <c r="G1436" s="44">
        <f t="shared" si="1"/>
        <v>0</v>
      </c>
      <c r="H1436" s="459"/>
      <c r="I1436" s="460"/>
      <c r="J1436" s="95"/>
      <c r="K1436" s="1"/>
      <c r="L1436" s="50" t="str">
        <f t="array" ref="L1436">if($B1436="","",index(Setup!$C$52:$C$201,match($D1436,Setup!$B$52:$B$201,0),0))</f>
        <v/>
      </c>
      <c r="M1436" s="52" t="str">
        <f t="shared" si="2"/>
        <v/>
      </c>
      <c r="N1436" s="58">
        <f t="shared" si="3"/>
        <v>0</v>
      </c>
      <c r="O1436" s="64" t="str">
        <f t="shared" si="4"/>
        <v/>
      </c>
      <c r="P1436" s="64">
        <f t="shared" si="5"/>
        <v>0</v>
      </c>
      <c r="Q1436" s="64">
        <f t="shared" si="6"/>
        <v>0</v>
      </c>
      <c r="R1436" s="68">
        <f t="shared" si="7"/>
        <v>0</v>
      </c>
      <c r="S1436" s="68">
        <f t="shared" si="8"/>
        <v>0</v>
      </c>
      <c r="T1436" s="71" t="str">
        <f t="shared" si="9"/>
        <v/>
      </c>
      <c r="U1436" s="79" t="str">
        <f t="array" ref="U1436">IF($B1436="","",IF(INDEX('Your Portfolio Holdings'!$BW$7:$BW$156,match($D1436,'Your Portfolio Holdings'!$B$7:$B$156,0),0)&gt;0,PRODUCT(IF(($D$5:$D$2004=$D1436)*($C$5:$C$2004="Split")*($B$5:$B$2004&lt;=Dashboard!$C$2)*($B$5:$B$2004&gt;$B1436),$J$5:$J$2004,1)),1))</f>
        <v/>
      </c>
      <c r="V1436" s="79">
        <f t="shared" si="10"/>
        <v>0</v>
      </c>
      <c r="W1436" s="79" t="str">
        <f t="array" ref="W1436">IF($B1436="","",IF(INDEX('Your Portfolio Holdings'!$BW$7:$BW$156,match($D1436,'Your Portfolio Holdings'!$B$7:$B$156,0),0)&gt;0,PRODUCT(IF(($D$5:$D$2004=$D1436)*($C$5:$C$2004="Split")*($B$5:$B$2004&lt;=Dashboard!$C$54)*($B$5:$B$2004&gt;$B1436),$J$5:$J$2004,1)),1))</f>
        <v/>
      </c>
      <c r="X1436" s="79">
        <f t="shared" si="11"/>
        <v>0</v>
      </c>
      <c r="Y1436" s="79" t="str">
        <f t="array" ref="Y1436">IF($B1436="","",IF(INDEX('Your Portfolio Holdings'!$BW$7:$BW$156,match($D1436,'Your Portfolio Holdings'!$B$7:$B$156,0),0)&gt;0,PRODUCT(IF(($D$5:$D$2004=$D1436)*($C$5:$C$2004="Split")*($B$5:$B$2004&lt;=Dashboard!$C$55)*($B$5:$B$2004&gt;$B1436),$J$5:$J$2004,1)),1))</f>
        <v/>
      </c>
      <c r="Z1436" s="79">
        <f t="shared" si="12"/>
        <v>0</v>
      </c>
      <c r="AA1436" s="79" t="str">
        <f>IF($B1435="","",IF(AND($B1436&gt;Dashboard!$C$54,$B1436&lt;=Dashboard!$C$55,OR($C1436="Buy",$C1436="Sell",$C1436="Dividend",$C1436="Return of capital")),MAX(AA$5:AA1435)+1,0))</f>
        <v/>
      </c>
      <c r="AB1436" s="79" t="str">
        <f>if($B1436="","",if($L1436=Dashboard!$C$3,"n/a","Currency:"&amp;$L1436&amp;Dashboard!$C$3))</f>
        <v/>
      </c>
      <c r="AC1436" s="88" t="str">
        <f t="shared" si="13"/>
        <v/>
      </c>
      <c r="AD1436" s="89">
        <f t="shared" si="14"/>
        <v>0</v>
      </c>
      <c r="AE1436" s="90">
        <f t="shared" si="15"/>
        <v>0</v>
      </c>
    </row>
    <row r="1437">
      <c r="A1437" s="1"/>
      <c r="B1437" s="456"/>
      <c r="C1437" s="457"/>
      <c r="D1437" s="457"/>
      <c r="E1437" s="457"/>
      <c r="F1437" s="458"/>
      <c r="G1437" s="44">
        <f t="shared" si="1"/>
        <v>0</v>
      </c>
      <c r="H1437" s="459"/>
      <c r="I1437" s="460"/>
      <c r="J1437" s="95"/>
      <c r="K1437" s="1"/>
      <c r="L1437" s="50" t="str">
        <f t="array" ref="L1437">if($B1437="","",index(Setup!$C$52:$C$201,match($D1437,Setup!$B$52:$B$201,0),0))</f>
        <v/>
      </c>
      <c r="M1437" s="52" t="str">
        <f t="shared" si="2"/>
        <v/>
      </c>
      <c r="N1437" s="58">
        <f t="shared" si="3"/>
        <v>0</v>
      </c>
      <c r="O1437" s="64" t="str">
        <f t="shared" si="4"/>
        <v/>
      </c>
      <c r="P1437" s="64">
        <f t="shared" si="5"/>
        <v>0</v>
      </c>
      <c r="Q1437" s="64">
        <f t="shared" si="6"/>
        <v>0</v>
      </c>
      <c r="R1437" s="68">
        <f t="shared" si="7"/>
        <v>0</v>
      </c>
      <c r="S1437" s="68">
        <f t="shared" si="8"/>
        <v>0</v>
      </c>
      <c r="T1437" s="71" t="str">
        <f t="shared" si="9"/>
        <v/>
      </c>
      <c r="U1437" s="79" t="str">
        <f t="array" ref="U1437">IF($B1437="","",IF(INDEX('Your Portfolio Holdings'!$BW$7:$BW$156,match($D1437,'Your Portfolio Holdings'!$B$7:$B$156,0),0)&gt;0,PRODUCT(IF(($D$5:$D$2004=$D1437)*($C$5:$C$2004="Split")*($B$5:$B$2004&lt;=Dashboard!$C$2)*($B$5:$B$2004&gt;$B1437),$J$5:$J$2004,1)),1))</f>
        <v/>
      </c>
      <c r="V1437" s="79">
        <f t="shared" si="10"/>
        <v>0</v>
      </c>
      <c r="W1437" s="79" t="str">
        <f t="array" ref="W1437">IF($B1437="","",IF(INDEX('Your Portfolio Holdings'!$BW$7:$BW$156,match($D1437,'Your Portfolio Holdings'!$B$7:$B$156,0),0)&gt;0,PRODUCT(IF(($D$5:$D$2004=$D1437)*($C$5:$C$2004="Split")*($B$5:$B$2004&lt;=Dashboard!$C$54)*($B$5:$B$2004&gt;$B1437),$J$5:$J$2004,1)),1))</f>
        <v/>
      </c>
      <c r="X1437" s="79">
        <f t="shared" si="11"/>
        <v>0</v>
      </c>
      <c r="Y1437" s="79" t="str">
        <f t="array" ref="Y1437">IF($B1437="","",IF(INDEX('Your Portfolio Holdings'!$BW$7:$BW$156,match($D1437,'Your Portfolio Holdings'!$B$7:$B$156,0),0)&gt;0,PRODUCT(IF(($D$5:$D$2004=$D1437)*($C$5:$C$2004="Split")*($B$5:$B$2004&lt;=Dashboard!$C$55)*($B$5:$B$2004&gt;$B1437),$J$5:$J$2004,1)),1))</f>
        <v/>
      </c>
      <c r="Z1437" s="79">
        <f t="shared" si="12"/>
        <v>0</v>
      </c>
      <c r="AA1437" s="79" t="str">
        <f>IF($B1436="","",IF(AND($B1437&gt;Dashboard!$C$54,$B1437&lt;=Dashboard!$C$55,OR($C1437="Buy",$C1437="Sell",$C1437="Dividend",$C1437="Return of capital")),MAX(AA$5:AA1436)+1,0))</f>
        <v/>
      </c>
      <c r="AB1437" s="79" t="str">
        <f>if($B1437="","",if($L1437=Dashboard!$C$3,"n/a","Currency:"&amp;$L1437&amp;Dashboard!$C$3))</f>
        <v/>
      </c>
      <c r="AC1437" s="88" t="str">
        <f t="shared" si="13"/>
        <v/>
      </c>
      <c r="AD1437" s="89">
        <f t="shared" si="14"/>
        <v>0</v>
      </c>
      <c r="AE1437" s="90">
        <f t="shared" si="15"/>
        <v>0</v>
      </c>
    </row>
    <row r="1438">
      <c r="A1438" s="1"/>
      <c r="B1438" s="456"/>
      <c r="C1438" s="457"/>
      <c r="D1438" s="457"/>
      <c r="E1438" s="457"/>
      <c r="F1438" s="458"/>
      <c r="G1438" s="44">
        <f t="shared" si="1"/>
        <v>0</v>
      </c>
      <c r="H1438" s="459"/>
      <c r="I1438" s="460"/>
      <c r="J1438" s="95"/>
      <c r="K1438" s="1"/>
      <c r="L1438" s="50" t="str">
        <f t="array" ref="L1438">if($B1438="","",index(Setup!$C$52:$C$201,match($D1438,Setup!$B$52:$B$201,0),0))</f>
        <v/>
      </c>
      <c r="M1438" s="52" t="str">
        <f t="shared" si="2"/>
        <v/>
      </c>
      <c r="N1438" s="58">
        <f t="shared" si="3"/>
        <v>0</v>
      </c>
      <c r="O1438" s="64" t="str">
        <f t="shared" si="4"/>
        <v/>
      </c>
      <c r="P1438" s="64">
        <f t="shared" si="5"/>
        <v>0</v>
      </c>
      <c r="Q1438" s="64">
        <f t="shared" si="6"/>
        <v>0</v>
      </c>
      <c r="R1438" s="68">
        <f t="shared" si="7"/>
        <v>0</v>
      </c>
      <c r="S1438" s="68">
        <f t="shared" si="8"/>
        <v>0</v>
      </c>
      <c r="T1438" s="71" t="str">
        <f t="shared" si="9"/>
        <v/>
      </c>
      <c r="U1438" s="79" t="str">
        <f t="array" ref="U1438">IF($B1438="","",IF(INDEX('Your Portfolio Holdings'!$BW$7:$BW$156,match($D1438,'Your Portfolio Holdings'!$B$7:$B$156,0),0)&gt;0,PRODUCT(IF(($D$5:$D$2004=$D1438)*($C$5:$C$2004="Split")*($B$5:$B$2004&lt;=Dashboard!$C$2)*($B$5:$B$2004&gt;$B1438),$J$5:$J$2004,1)),1))</f>
        <v/>
      </c>
      <c r="V1438" s="79">
        <f t="shared" si="10"/>
        <v>0</v>
      </c>
      <c r="W1438" s="79" t="str">
        <f t="array" ref="W1438">IF($B1438="","",IF(INDEX('Your Portfolio Holdings'!$BW$7:$BW$156,match($D1438,'Your Portfolio Holdings'!$B$7:$B$156,0),0)&gt;0,PRODUCT(IF(($D$5:$D$2004=$D1438)*($C$5:$C$2004="Split")*($B$5:$B$2004&lt;=Dashboard!$C$54)*($B$5:$B$2004&gt;$B1438),$J$5:$J$2004,1)),1))</f>
        <v/>
      </c>
      <c r="X1438" s="79">
        <f t="shared" si="11"/>
        <v>0</v>
      </c>
      <c r="Y1438" s="79" t="str">
        <f t="array" ref="Y1438">IF($B1438="","",IF(INDEX('Your Portfolio Holdings'!$BW$7:$BW$156,match($D1438,'Your Portfolio Holdings'!$B$7:$B$156,0),0)&gt;0,PRODUCT(IF(($D$5:$D$2004=$D1438)*($C$5:$C$2004="Split")*($B$5:$B$2004&lt;=Dashboard!$C$55)*($B$5:$B$2004&gt;$B1438),$J$5:$J$2004,1)),1))</f>
        <v/>
      </c>
      <c r="Z1438" s="79">
        <f t="shared" si="12"/>
        <v>0</v>
      </c>
      <c r="AA1438" s="79" t="str">
        <f>IF($B1437="","",IF(AND($B1438&gt;Dashboard!$C$54,$B1438&lt;=Dashboard!$C$55,OR($C1438="Buy",$C1438="Sell",$C1438="Dividend",$C1438="Return of capital")),MAX(AA$5:AA1437)+1,0))</f>
        <v/>
      </c>
      <c r="AB1438" s="79" t="str">
        <f>if($B1438="","",if($L1438=Dashboard!$C$3,"n/a","Currency:"&amp;$L1438&amp;Dashboard!$C$3))</f>
        <v/>
      </c>
      <c r="AC1438" s="88" t="str">
        <f t="shared" si="13"/>
        <v/>
      </c>
      <c r="AD1438" s="89">
        <f t="shared" si="14"/>
        <v>0</v>
      </c>
      <c r="AE1438" s="90">
        <f t="shared" si="15"/>
        <v>0</v>
      </c>
    </row>
    <row r="1439">
      <c r="A1439" s="1"/>
      <c r="B1439" s="456"/>
      <c r="C1439" s="457"/>
      <c r="D1439" s="457"/>
      <c r="E1439" s="457"/>
      <c r="F1439" s="458"/>
      <c r="G1439" s="44">
        <f t="shared" si="1"/>
        <v>0</v>
      </c>
      <c r="H1439" s="459"/>
      <c r="I1439" s="460"/>
      <c r="J1439" s="95"/>
      <c r="K1439" s="1"/>
      <c r="L1439" s="50" t="str">
        <f t="array" ref="L1439">if($B1439="","",index(Setup!$C$52:$C$201,match($D1439,Setup!$B$52:$B$201,0),0))</f>
        <v/>
      </c>
      <c r="M1439" s="52" t="str">
        <f t="shared" si="2"/>
        <v/>
      </c>
      <c r="N1439" s="58">
        <f t="shared" si="3"/>
        <v>0</v>
      </c>
      <c r="O1439" s="64" t="str">
        <f t="shared" si="4"/>
        <v/>
      </c>
      <c r="P1439" s="64">
        <f t="shared" si="5"/>
        <v>0</v>
      </c>
      <c r="Q1439" s="64">
        <f t="shared" si="6"/>
        <v>0</v>
      </c>
      <c r="R1439" s="68">
        <f t="shared" si="7"/>
        <v>0</v>
      </c>
      <c r="S1439" s="68">
        <f t="shared" si="8"/>
        <v>0</v>
      </c>
      <c r="T1439" s="71" t="str">
        <f t="shared" si="9"/>
        <v/>
      </c>
      <c r="U1439" s="79" t="str">
        <f t="array" ref="U1439">IF($B1439="","",IF(INDEX('Your Portfolio Holdings'!$BW$7:$BW$156,match($D1439,'Your Portfolio Holdings'!$B$7:$B$156,0),0)&gt;0,PRODUCT(IF(($D$5:$D$2004=$D1439)*($C$5:$C$2004="Split")*($B$5:$B$2004&lt;=Dashboard!$C$2)*($B$5:$B$2004&gt;$B1439),$J$5:$J$2004,1)),1))</f>
        <v/>
      </c>
      <c r="V1439" s="79">
        <f t="shared" si="10"/>
        <v>0</v>
      </c>
      <c r="W1439" s="79" t="str">
        <f t="array" ref="W1439">IF($B1439="","",IF(INDEX('Your Portfolio Holdings'!$BW$7:$BW$156,match($D1439,'Your Portfolio Holdings'!$B$7:$B$156,0),0)&gt;0,PRODUCT(IF(($D$5:$D$2004=$D1439)*($C$5:$C$2004="Split")*($B$5:$B$2004&lt;=Dashboard!$C$54)*($B$5:$B$2004&gt;$B1439),$J$5:$J$2004,1)),1))</f>
        <v/>
      </c>
      <c r="X1439" s="79">
        <f t="shared" si="11"/>
        <v>0</v>
      </c>
      <c r="Y1439" s="79" t="str">
        <f t="array" ref="Y1439">IF($B1439="","",IF(INDEX('Your Portfolio Holdings'!$BW$7:$BW$156,match($D1439,'Your Portfolio Holdings'!$B$7:$B$156,0),0)&gt;0,PRODUCT(IF(($D$5:$D$2004=$D1439)*($C$5:$C$2004="Split")*($B$5:$B$2004&lt;=Dashboard!$C$55)*($B$5:$B$2004&gt;$B1439),$J$5:$J$2004,1)),1))</f>
        <v/>
      </c>
      <c r="Z1439" s="79">
        <f t="shared" si="12"/>
        <v>0</v>
      </c>
      <c r="AA1439" s="79" t="str">
        <f>IF($B1438="","",IF(AND($B1439&gt;Dashboard!$C$54,$B1439&lt;=Dashboard!$C$55,OR($C1439="Buy",$C1439="Sell",$C1439="Dividend",$C1439="Return of capital")),MAX(AA$5:AA1438)+1,0))</f>
        <v/>
      </c>
      <c r="AB1439" s="79" t="str">
        <f>if($B1439="","",if($L1439=Dashboard!$C$3,"n/a","Currency:"&amp;$L1439&amp;Dashboard!$C$3))</f>
        <v/>
      </c>
      <c r="AC1439" s="88" t="str">
        <f t="shared" si="13"/>
        <v/>
      </c>
      <c r="AD1439" s="89">
        <f t="shared" si="14"/>
        <v>0</v>
      </c>
      <c r="AE1439" s="90">
        <f t="shared" si="15"/>
        <v>0</v>
      </c>
    </row>
    <row r="1440">
      <c r="A1440" s="1"/>
      <c r="B1440" s="456"/>
      <c r="C1440" s="457"/>
      <c r="D1440" s="457"/>
      <c r="E1440" s="457"/>
      <c r="F1440" s="458"/>
      <c r="G1440" s="44">
        <f t="shared" si="1"/>
        <v>0</v>
      </c>
      <c r="H1440" s="459"/>
      <c r="I1440" s="460"/>
      <c r="J1440" s="95"/>
      <c r="K1440" s="1"/>
      <c r="L1440" s="50" t="str">
        <f t="array" ref="L1440">if($B1440="","",index(Setup!$C$52:$C$201,match($D1440,Setup!$B$52:$B$201,0),0))</f>
        <v/>
      </c>
      <c r="M1440" s="52" t="str">
        <f t="shared" si="2"/>
        <v/>
      </c>
      <c r="N1440" s="58">
        <f t="shared" si="3"/>
        <v>0</v>
      </c>
      <c r="O1440" s="64" t="str">
        <f t="shared" si="4"/>
        <v/>
      </c>
      <c r="P1440" s="64">
        <f t="shared" si="5"/>
        <v>0</v>
      </c>
      <c r="Q1440" s="64">
        <f t="shared" si="6"/>
        <v>0</v>
      </c>
      <c r="R1440" s="68">
        <f t="shared" si="7"/>
        <v>0</v>
      </c>
      <c r="S1440" s="68">
        <f t="shared" si="8"/>
        <v>0</v>
      </c>
      <c r="T1440" s="71" t="str">
        <f t="shared" si="9"/>
        <v/>
      </c>
      <c r="U1440" s="79" t="str">
        <f t="array" ref="U1440">IF($B1440="","",IF(INDEX('Your Portfolio Holdings'!$BW$7:$BW$156,match($D1440,'Your Portfolio Holdings'!$B$7:$B$156,0),0)&gt;0,PRODUCT(IF(($D$5:$D$2004=$D1440)*($C$5:$C$2004="Split")*($B$5:$B$2004&lt;=Dashboard!$C$2)*($B$5:$B$2004&gt;$B1440),$J$5:$J$2004,1)),1))</f>
        <v/>
      </c>
      <c r="V1440" s="79">
        <f t="shared" si="10"/>
        <v>0</v>
      </c>
      <c r="W1440" s="79" t="str">
        <f t="array" ref="W1440">IF($B1440="","",IF(INDEX('Your Portfolio Holdings'!$BW$7:$BW$156,match($D1440,'Your Portfolio Holdings'!$B$7:$B$156,0),0)&gt;0,PRODUCT(IF(($D$5:$D$2004=$D1440)*($C$5:$C$2004="Split")*($B$5:$B$2004&lt;=Dashboard!$C$54)*($B$5:$B$2004&gt;$B1440),$J$5:$J$2004,1)),1))</f>
        <v/>
      </c>
      <c r="X1440" s="79">
        <f t="shared" si="11"/>
        <v>0</v>
      </c>
      <c r="Y1440" s="79" t="str">
        <f t="array" ref="Y1440">IF($B1440="","",IF(INDEX('Your Portfolio Holdings'!$BW$7:$BW$156,match($D1440,'Your Portfolio Holdings'!$B$7:$B$156,0),0)&gt;0,PRODUCT(IF(($D$5:$D$2004=$D1440)*($C$5:$C$2004="Split")*($B$5:$B$2004&lt;=Dashboard!$C$55)*($B$5:$B$2004&gt;$B1440),$J$5:$J$2004,1)),1))</f>
        <v/>
      </c>
      <c r="Z1440" s="79">
        <f t="shared" si="12"/>
        <v>0</v>
      </c>
      <c r="AA1440" s="79" t="str">
        <f>IF($B1439="","",IF(AND($B1440&gt;Dashboard!$C$54,$B1440&lt;=Dashboard!$C$55,OR($C1440="Buy",$C1440="Sell",$C1440="Dividend",$C1440="Return of capital")),MAX(AA$5:AA1439)+1,0))</f>
        <v/>
      </c>
      <c r="AB1440" s="79" t="str">
        <f>if($B1440="","",if($L1440=Dashboard!$C$3,"n/a","Currency:"&amp;$L1440&amp;Dashboard!$C$3))</f>
        <v/>
      </c>
      <c r="AC1440" s="88" t="str">
        <f t="shared" si="13"/>
        <v/>
      </c>
      <c r="AD1440" s="89">
        <f t="shared" si="14"/>
        <v>0</v>
      </c>
      <c r="AE1440" s="90">
        <f t="shared" si="15"/>
        <v>0</v>
      </c>
    </row>
    <row r="1441">
      <c r="A1441" s="1"/>
      <c r="B1441" s="456"/>
      <c r="C1441" s="457"/>
      <c r="D1441" s="457"/>
      <c r="E1441" s="457"/>
      <c r="F1441" s="458"/>
      <c r="G1441" s="44">
        <f t="shared" si="1"/>
        <v>0</v>
      </c>
      <c r="H1441" s="459"/>
      <c r="I1441" s="460"/>
      <c r="J1441" s="95"/>
      <c r="K1441" s="1"/>
      <c r="L1441" s="50" t="str">
        <f t="array" ref="L1441">if($B1441="","",index(Setup!$C$52:$C$201,match($D1441,Setup!$B$52:$B$201,0),0))</f>
        <v/>
      </c>
      <c r="M1441" s="52" t="str">
        <f t="shared" si="2"/>
        <v/>
      </c>
      <c r="N1441" s="58">
        <f t="shared" si="3"/>
        <v>0</v>
      </c>
      <c r="O1441" s="64" t="str">
        <f t="shared" si="4"/>
        <v/>
      </c>
      <c r="P1441" s="64">
        <f t="shared" si="5"/>
        <v>0</v>
      </c>
      <c r="Q1441" s="64">
        <f t="shared" si="6"/>
        <v>0</v>
      </c>
      <c r="R1441" s="68">
        <f t="shared" si="7"/>
        <v>0</v>
      </c>
      <c r="S1441" s="68">
        <f t="shared" si="8"/>
        <v>0</v>
      </c>
      <c r="T1441" s="71" t="str">
        <f t="shared" si="9"/>
        <v/>
      </c>
      <c r="U1441" s="79" t="str">
        <f t="array" ref="U1441">IF($B1441="","",IF(INDEX('Your Portfolio Holdings'!$BW$7:$BW$156,match($D1441,'Your Portfolio Holdings'!$B$7:$B$156,0),0)&gt;0,PRODUCT(IF(($D$5:$D$2004=$D1441)*($C$5:$C$2004="Split")*($B$5:$B$2004&lt;=Dashboard!$C$2)*($B$5:$B$2004&gt;$B1441),$J$5:$J$2004,1)),1))</f>
        <v/>
      </c>
      <c r="V1441" s="79">
        <f t="shared" si="10"/>
        <v>0</v>
      </c>
      <c r="W1441" s="79" t="str">
        <f t="array" ref="W1441">IF($B1441="","",IF(INDEX('Your Portfolio Holdings'!$BW$7:$BW$156,match($D1441,'Your Portfolio Holdings'!$B$7:$B$156,0),0)&gt;0,PRODUCT(IF(($D$5:$D$2004=$D1441)*($C$5:$C$2004="Split")*($B$5:$B$2004&lt;=Dashboard!$C$54)*($B$5:$B$2004&gt;$B1441),$J$5:$J$2004,1)),1))</f>
        <v/>
      </c>
      <c r="X1441" s="79">
        <f t="shared" si="11"/>
        <v>0</v>
      </c>
      <c r="Y1441" s="79" t="str">
        <f t="array" ref="Y1441">IF($B1441="","",IF(INDEX('Your Portfolio Holdings'!$BW$7:$BW$156,match($D1441,'Your Portfolio Holdings'!$B$7:$B$156,0),0)&gt;0,PRODUCT(IF(($D$5:$D$2004=$D1441)*($C$5:$C$2004="Split")*($B$5:$B$2004&lt;=Dashboard!$C$55)*($B$5:$B$2004&gt;$B1441),$J$5:$J$2004,1)),1))</f>
        <v/>
      </c>
      <c r="Z1441" s="79">
        <f t="shared" si="12"/>
        <v>0</v>
      </c>
      <c r="AA1441" s="79" t="str">
        <f>IF($B1440="","",IF(AND($B1441&gt;Dashboard!$C$54,$B1441&lt;=Dashboard!$C$55,OR($C1441="Buy",$C1441="Sell",$C1441="Dividend",$C1441="Return of capital")),MAX(AA$5:AA1440)+1,0))</f>
        <v/>
      </c>
      <c r="AB1441" s="79" t="str">
        <f>if($B1441="","",if($L1441=Dashboard!$C$3,"n/a","Currency:"&amp;$L1441&amp;Dashboard!$C$3))</f>
        <v/>
      </c>
      <c r="AC1441" s="88" t="str">
        <f t="shared" si="13"/>
        <v/>
      </c>
      <c r="AD1441" s="89">
        <f t="shared" si="14"/>
        <v>0</v>
      </c>
      <c r="AE1441" s="90">
        <f t="shared" si="15"/>
        <v>0</v>
      </c>
    </row>
    <row r="1442">
      <c r="A1442" s="1"/>
      <c r="B1442" s="456"/>
      <c r="C1442" s="457"/>
      <c r="D1442" s="457"/>
      <c r="E1442" s="457"/>
      <c r="F1442" s="458"/>
      <c r="G1442" s="44">
        <f t="shared" si="1"/>
        <v>0</v>
      </c>
      <c r="H1442" s="459"/>
      <c r="I1442" s="460"/>
      <c r="J1442" s="95"/>
      <c r="K1442" s="1"/>
      <c r="L1442" s="50" t="str">
        <f t="array" ref="L1442">if($B1442="","",index(Setup!$C$52:$C$201,match($D1442,Setup!$B$52:$B$201,0),0))</f>
        <v/>
      </c>
      <c r="M1442" s="52" t="str">
        <f t="shared" si="2"/>
        <v/>
      </c>
      <c r="N1442" s="58">
        <f t="shared" si="3"/>
        <v>0</v>
      </c>
      <c r="O1442" s="64" t="str">
        <f t="shared" si="4"/>
        <v/>
      </c>
      <c r="P1442" s="64">
        <f t="shared" si="5"/>
        <v>0</v>
      </c>
      <c r="Q1442" s="64">
        <f t="shared" si="6"/>
        <v>0</v>
      </c>
      <c r="R1442" s="68">
        <f t="shared" si="7"/>
        <v>0</v>
      </c>
      <c r="S1442" s="68">
        <f t="shared" si="8"/>
        <v>0</v>
      </c>
      <c r="T1442" s="71" t="str">
        <f t="shared" si="9"/>
        <v/>
      </c>
      <c r="U1442" s="79" t="str">
        <f t="array" ref="U1442">IF($B1442="","",IF(INDEX('Your Portfolio Holdings'!$BW$7:$BW$156,match($D1442,'Your Portfolio Holdings'!$B$7:$B$156,0),0)&gt;0,PRODUCT(IF(($D$5:$D$2004=$D1442)*($C$5:$C$2004="Split")*($B$5:$B$2004&lt;=Dashboard!$C$2)*($B$5:$B$2004&gt;$B1442),$J$5:$J$2004,1)),1))</f>
        <v/>
      </c>
      <c r="V1442" s="79">
        <f t="shared" si="10"/>
        <v>0</v>
      </c>
      <c r="W1442" s="79" t="str">
        <f t="array" ref="W1442">IF($B1442="","",IF(INDEX('Your Portfolio Holdings'!$BW$7:$BW$156,match($D1442,'Your Portfolio Holdings'!$B$7:$B$156,0),0)&gt;0,PRODUCT(IF(($D$5:$D$2004=$D1442)*($C$5:$C$2004="Split")*($B$5:$B$2004&lt;=Dashboard!$C$54)*($B$5:$B$2004&gt;$B1442),$J$5:$J$2004,1)),1))</f>
        <v/>
      </c>
      <c r="X1442" s="79">
        <f t="shared" si="11"/>
        <v>0</v>
      </c>
      <c r="Y1442" s="79" t="str">
        <f t="array" ref="Y1442">IF($B1442="","",IF(INDEX('Your Portfolio Holdings'!$BW$7:$BW$156,match($D1442,'Your Portfolio Holdings'!$B$7:$B$156,0),0)&gt;0,PRODUCT(IF(($D$5:$D$2004=$D1442)*($C$5:$C$2004="Split")*($B$5:$B$2004&lt;=Dashboard!$C$55)*($B$5:$B$2004&gt;$B1442),$J$5:$J$2004,1)),1))</f>
        <v/>
      </c>
      <c r="Z1442" s="79">
        <f t="shared" si="12"/>
        <v>0</v>
      </c>
      <c r="AA1442" s="79" t="str">
        <f>IF($B1441="","",IF(AND($B1442&gt;Dashboard!$C$54,$B1442&lt;=Dashboard!$C$55,OR($C1442="Buy",$C1442="Sell",$C1442="Dividend",$C1442="Return of capital")),MAX(AA$5:AA1441)+1,0))</f>
        <v/>
      </c>
      <c r="AB1442" s="79" t="str">
        <f>if($B1442="","",if($L1442=Dashboard!$C$3,"n/a","Currency:"&amp;$L1442&amp;Dashboard!$C$3))</f>
        <v/>
      </c>
      <c r="AC1442" s="88" t="str">
        <f t="shared" si="13"/>
        <v/>
      </c>
      <c r="AD1442" s="89">
        <f t="shared" si="14"/>
        <v>0</v>
      </c>
      <c r="AE1442" s="90">
        <f t="shared" si="15"/>
        <v>0</v>
      </c>
    </row>
    <row r="1443">
      <c r="A1443" s="1"/>
      <c r="B1443" s="456"/>
      <c r="C1443" s="457"/>
      <c r="D1443" s="457"/>
      <c r="E1443" s="457"/>
      <c r="F1443" s="458"/>
      <c r="G1443" s="44">
        <f t="shared" si="1"/>
        <v>0</v>
      </c>
      <c r="H1443" s="459"/>
      <c r="I1443" s="460"/>
      <c r="J1443" s="95"/>
      <c r="K1443" s="1"/>
      <c r="L1443" s="50" t="str">
        <f t="array" ref="L1443">if($B1443="","",index(Setup!$C$52:$C$201,match($D1443,Setup!$B$52:$B$201,0),0))</f>
        <v/>
      </c>
      <c r="M1443" s="52" t="str">
        <f t="shared" si="2"/>
        <v/>
      </c>
      <c r="N1443" s="58">
        <f t="shared" si="3"/>
        <v>0</v>
      </c>
      <c r="O1443" s="64" t="str">
        <f t="shared" si="4"/>
        <v/>
      </c>
      <c r="P1443" s="64">
        <f t="shared" si="5"/>
        <v>0</v>
      </c>
      <c r="Q1443" s="64">
        <f t="shared" si="6"/>
        <v>0</v>
      </c>
      <c r="R1443" s="68">
        <f t="shared" si="7"/>
        <v>0</v>
      </c>
      <c r="S1443" s="68">
        <f t="shared" si="8"/>
        <v>0</v>
      </c>
      <c r="T1443" s="71" t="str">
        <f t="shared" si="9"/>
        <v/>
      </c>
      <c r="U1443" s="79" t="str">
        <f t="array" ref="U1443">IF($B1443="","",IF(INDEX('Your Portfolio Holdings'!$BW$7:$BW$156,match($D1443,'Your Portfolio Holdings'!$B$7:$B$156,0),0)&gt;0,PRODUCT(IF(($D$5:$D$2004=$D1443)*($C$5:$C$2004="Split")*($B$5:$B$2004&lt;=Dashboard!$C$2)*($B$5:$B$2004&gt;$B1443),$J$5:$J$2004,1)),1))</f>
        <v/>
      </c>
      <c r="V1443" s="79">
        <f t="shared" si="10"/>
        <v>0</v>
      </c>
      <c r="W1443" s="79" t="str">
        <f t="array" ref="W1443">IF($B1443="","",IF(INDEX('Your Portfolio Holdings'!$BW$7:$BW$156,match($D1443,'Your Portfolio Holdings'!$B$7:$B$156,0),0)&gt;0,PRODUCT(IF(($D$5:$D$2004=$D1443)*($C$5:$C$2004="Split")*($B$5:$B$2004&lt;=Dashboard!$C$54)*($B$5:$B$2004&gt;$B1443),$J$5:$J$2004,1)),1))</f>
        <v/>
      </c>
      <c r="X1443" s="79">
        <f t="shared" si="11"/>
        <v>0</v>
      </c>
      <c r="Y1443" s="79" t="str">
        <f t="array" ref="Y1443">IF($B1443="","",IF(INDEX('Your Portfolio Holdings'!$BW$7:$BW$156,match($D1443,'Your Portfolio Holdings'!$B$7:$B$156,0),0)&gt;0,PRODUCT(IF(($D$5:$D$2004=$D1443)*($C$5:$C$2004="Split")*($B$5:$B$2004&lt;=Dashboard!$C$55)*($B$5:$B$2004&gt;$B1443),$J$5:$J$2004,1)),1))</f>
        <v/>
      </c>
      <c r="Z1443" s="79">
        <f t="shared" si="12"/>
        <v>0</v>
      </c>
      <c r="AA1443" s="79" t="str">
        <f>IF($B1442="","",IF(AND($B1443&gt;Dashboard!$C$54,$B1443&lt;=Dashboard!$C$55,OR($C1443="Buy",$C1443="Sell",$C1443="Dividend",$C1443="Return of capital")),MAX(AA$5:AA1442)+1,0))</f>
        <v/>
      </c>
      <c r="AB1443" s="79" t="str">
        <f>if($B1443="","",if($L1443=Dashboard!$C$3,"n/a","Currency:"&amp;$L1443&amp;Dashboard!$C$3))</f>
        <v/>
      </c>
      <c r="AC1443" s="88" t="str">
        <f t="shared" si="13"/>
        <v/>
      </c>
      <c r="AD1443" s="89">
        <f t="shared" si="14"/>
        <v>0</v>
      </c>
      <c r="AE1443" s="90">
        <f t="shared" si="15"/>
        <v>0</v>
      </c>
    </row>
    <row r="1444">
      <c r="A1444" s="1"/>
      <c r="B1444" s="456"/>
      <c r="C1444" s="457"/>
      <c r="D1444" s="457"/>
      <c r="E1444" s="457"/>
      <c r="F1444" s="458"/>
      <c r="G1444" s="44">
        <f t="shared" si="1"/>
        <v>0</v>
      </c>
      <c r="H1444" s="459"/>
      <c r="I1444" s="460"/>
      <c r="J1444" s="95"/>
      <c r="K1444" s="1"/>
      <c r="L1444" s="50" t="str">
        <f t="array" ref="L1444">if($B1444="","",index(Setup!$C$52:$C$201,match($D1444,Setup!$B$52:$B$201,0),0))</f>
        <v/>
      </c>
      <c r="M1444" s="52" t="str">
        <f t="shared" si="2"/>
        <v/>
      </c>
      <c r="N1444" s="58">
        <f t="shared" si="3"/>
        <v>0</v>
      </c>
      <c r="O1444" s="64" t="str">
        <f t="shared" si="4"/>
        <v/>
      </c>
      <c r="P1444" s="64">
        <f t="shared" si="5"/>
        <v>0</v>
      </c>
      <c r="Q1444" s="64">
        <f t="shared" si="6"/>
        <v>0</v>
      </c>
      <c r="R1444" s="68">
        <f t="shared" si="7"/>
        <v>0</v>
      </c>
      <c r="S1444" s="68">
        <f t="shared" si="8"/>
        <v>0</v>
      </c>
      <c r="T1444" s="71" t="str">
        <f t="shared" si="9"/>
        <v/>
      </c>
      <c r="U1444" s="79" t="str">
        <f t="array" ref="U1444">IF($B1444="","",IF(INDEX('Your Portfolio Holdings'!$BW$7:$BW$156,match($D1444,'Your Portfolio Holdings'!$B$7:$B$156,0),0)&gt;0,PRODUCT(IF(($D$5:$D$2004=$D1444)*($C$5:$C$2004="Split")*($B$5:$B$2004&lt;=Dashboard!$C$2)*($B$5:$B$2004&gt;$B1444),$J$5:$J$2004,1)),1))</f>
        <v/>
      </c>
      <c r="V1444" s="79">
        <f t="shared" si="10"/>
        <v>0</v>
      </c>
      <c r="W1444" s="79" t="str">
        <f t="array" ref="W1444">IF($B1444="","",IF(INDEX('Your Portfolio Holdings'!$BW$7:$BW$156,match($D1444,'Your Portfolio Holdings'!$B$7:$B$156,0),0)&gt;0,PRODUCT(IF(($D$5:$D$2004=$D1444)*($C$5:$C$2004="Split")*($B$5:$B$2004&lt;=Dashboard!$C$54)*($B$5:$B$2004&gt;$B1444),$J$5:$J$2004,1)),1))</f>
        <v/>
      </c>
      <c r="X1444" s="79">
        <f t="shared" si="11"/>
        <v>0</v>
      </c>
      <c r="Y1444" s="79" t="str">
        <f t="array" ref="Y1444">IF($B1444="","",IF(INDEX('Your Portfolio Holdings'!$BW$7:$BW$156,match($D1444,'Your Portfolio Holdings'!$B$7:$B$156,0),0)&gt;0,PRODUCT(IF(($D$5:$D$2004=$D1444)*($C$5:$C$2004="Split")*($B$5:$B$2004&lt;=Dashboard!$C$55)*($B$5:$B$2004&gt;$B1444),$J$5:$J$2004,1)),1))</f>
        <v/>
      </c>
      <c r="Z1444" s="79">
        <f t="shared" si="12"/>
        <v>0</v>
      </c>
      <c r="AA1444" s="79" t="str">
        <f>IF($B1443="","",IF(AND($B1444&gt;Dashboard!$C$54,$B1444&lt;=Dashboard!$C$55,OR($C1444="Buy",$C1444="Sell",$C1444="Dividend",$C1444="Return of capital")),MAX(AA$5:AA1443)+1,0))</f>
        <v/>
      </c>
      <c r="AB1444" s="79" t="str">
        <f>if($B1444="","",if($L1444=Dashboard!$C$3,"n/a","Currency:"&amp;$L1444&amp;Dashboard!$C$3))</f>
        <v/>
      </c>
      <c r="AC1444" s="88" t="str">
        <f t="shared" si="13"/>
        <v/>
      </c>
      <c r="AD1444" s="89">
        <f t="shared" si="14"/>
        <v>0</v>
      </c>
      <c r="AE1444" s="90">
        <f t="shared" si="15"/>
        <v>0</v>
      </c>
    </row>
    <row r="1445">
      <c r="A1445" s="1"/>
      <c r="B1445" s="456"/>
      <c r="C1445" s="457"/>
      <c r="D1445" s="457"/>
      <c r="E1445" s="457"/>
      <c r="F1445" s="458"/>
      <c r="G1445" s="44">
        <f t="shared" si="1"/>
        <v>0</v>
      </c>
      <c r="H1445" s="459"/>
      <c r="I1445" s="460"/>
      <c r="J1445" s="95"/>
      <c r="K1445" s="1"/>
      <c r="L1445" s="50" t="str">
        <f t="array" ref="L1445">if($B1445="","",index(Setup!$C$52:$C$201,match($D1445,Setup!$B$52:$B$201,0),0))</f>
        <v/>
      </c>
      <c r="M1445" s="52" t="str">
        <f t="shared" si="2"/>
        <v/>
      </c>
      <c r="N1445" s="58">
        <f t="shared" si="3"/>
        <v>0</v>
      </c>
      <c r="O1445" s="64" t="str">
        <f t="shared" si="4"/>
        <v/>
      </c>
      <c r="P1445" s="64">
        <f t="shared" si="5"/>
        <v>0</v>
      </c>
      <c r="Q1445" s="64">
        <f t="shared" si="6"/>
        <v>0</v>
      </c>
      <c r="R1445" s="68">
        <f t="shared" si="7"/>
        <v>0</v>
      </c>
      <c r="S1445" s="68">
        <f t="shared" si="8"/>
        <v>0</v>
      </c>
      <c r="T1445" s="71" t="str">
        <f t="shared" si="9"/>
        <v/>
      </c>
      <c r="U1445" s="79" t="str">
        <f t="array" ref="U1445">IF($B1445="","",IF(INDEX('Your Portfolio Holdings'!$BW$7:$BW$156,match($D1445,'Your Portfolio Holdings'!$B$7:$B$156,0),0)&gt;0,PRODUCT(IF(($D$5:$D$2004=$D1445)*($C$5:$C$2004="Split")*($B$5:$B$2004&lt;=Dashboard!$C$2)*($B$5:$B$2004&gt;$B1445),$J$5:$J$2004,1)),1))</f>
        <v/>
      </c>
      <c r="V1445" s="79">
        <f t="shared" si="10"/>
        <v>0</v>
      </c>
      <c r="W1445" s="79" t="str">
        <f t="array" ref="W1445">IF($B1445="","",IF(INDEX('Your Portfolio Holdings'!$BW$7:$BW$156,match($D1445,'Your Portfolio Holdings'!$B$7:$B$156,0),0)&gt;0,PRODUCT(IF(($D$5:$D$2004=$D1445)*($C$5:$C$2004="Split")*($B$5:$B$2004&lt;=Dashboard!$C$54)*($B$5:$B$2004&gt;$B1445),$J$5:$J$2004,1)),1))</f>
        <v/>
      </c>
      <c r="X1445" s="79">
        <f t="shared" si="11"/>
        <v>0</v>
      </c>
      <c r="Y1445" s="79" t="str">
        <f t="array" ref="Y1445">IF($B1445="","",IF(INDEX('Your Portfolio Holdings'!$BW$7:$BW$156,match($D1445,'Your Portfolio Holdings'!$B$7:$B$156,0),0)&gt;0,PRODUCT(IF(($D$5:$D$2004=$D1445)*($C$5:$C$2004="Split")*($B$5:$B$2004&lt;=Dashboard!$C$55)*($B$5:$B$2004&gt;$B1445),$J$5:$J$2004,1)),1))</f>
        <v/>
      </c>
      <c r="Z1445" s="79">
        <f t="shared" si="12"/>
        <v>0</v>
      </c>
      <c r="AA1445" s="79" t="str">
        <f>IF($B1444="","",IF(AND($B1445&gt;Dashboard!$C$54,$B1445&lt;=Dashboard!$C$55,OR($C1445="Buy",$C1445="Sell",$C1445="Dividend",$C1445="Return of capital")),MAX(AA$5:AA1444)+1,0))</f>
        <v/>
      </c>
      <c r="AB1445" s="79" t="str">
        <f>if($B1445="","",if($L1445=Dashboard!$C$3,"n/a","Currency:"&amp;$L1445&amp;Dashboard!$C$3))</f>
        <v/>
      </c>
      <c r="AC1445" s="88" t="str">
        <f t="shared" si="13"/>
        <v/>
      </c>
      <c r="AD1445" s="89">
        <f t="shared" si="14"/>
        <v>0</v>
      </c>
      <c r="AE1445" s="90">
        <f t="shared" si="15"/>
        <v>0</v>
      </c>
    </row>
    <row r="1446">
      <c r="A1446" s="1"/>
      <c r="B1446" s="456"/>
      <c r="C1446" s="457"/>
      <c r="D1446" s="457"/>
      <c r="E1446" s="457"/>
      <c r="F1446" s="458"/>
      <c r="G1446" s="44">
        <f t="shared" si="1"/>
        <v>0</v>
      </c>
      <c r="H1446" s="459"/>
      <c r="I1446" s="460"/>
      <c r="J1446" s="95"/>
      <c r="K1446" s="1"/>
      <c r="L1446" s="50" t="str">
        <f t="array" ref="L1446">if($B1446="","",index(Setup!$C$52:$C$201,match($D1446,Setup!$B$52:$B$201,0),0))</f>
        <v/>
      </c>
      <c r="M1446" s="52" t="str">
        <f t="shared" si="2"/>
        <v/>
      </c>
      <c r="N1446" s="58">
        <f t="shared" si="3"/>
        <v>0</v>
      </c>
      <c r="O1446" s="64" t="str">
        <f t="shared" si="4"/>
        <v/>
      </c>
      <c r="P1446" s="64">
        <f t="shared" si="5"/>
        <v>0</v>
      </c>
      <c r="Q1446" s="64">
        <f t="shared" si="6"/>
        <v>0</v>
      </c>
      <c r="R1446" s="68">
        <f t="shared" si="7"/>
        <v>0</v>
      </c>
      <c r="S1446" s="68">
        <f t="shared" si="8"/>
        <v>0</v>
      </c>
      <c r="T1446" s="71" t="str">
        <f t="shared" si="9"/>
        <v/>
      </c>
      <c r="U1446" s="79" t="str">
        <f t="array" ref="U1446">IF($B1446="","",IF(INDEX('Your Portfolio Holdings'!$BW$7:$BW$156,match($D1446,'Your Portfolio Holdings'!$B$7:$B$156,0),0)&gt;0,PRODUCT(IF(($D$5:$D$2004=$D1446)*($C$5:$C$2004="Split")*($B$5:$B$2004&lt;=Dashboard!$C$2)*($B$5:$B$2004&gt;$B1446),$J$5:$J$2004,1)),1))</f>
        <v/>
      </c>
      <c r="V1446" s="79">
        <f t="shared" si="10"/>
        <v>0</v>
      </c>
      <c r="W1446" s="79" t="str">
        <f t="array" ref="W1446">IF($B1446="","",IF(INDEX('Your Portfolio Holdings'!$BW$7:$BW$156,match($D1446,'Your Portfolio Holdings'!$B$7:$B$156,0),0)&gt;0,PRODUCT(IF(($D$5:$D$2004=$D1446)*($C$5:$C$2004="Split")*($B$5:$B$2004&lt;=Dashboard!$C$54)*($B$5:$B$2004&gt;$B1446),$J$5:$J$2004,1)),1))</f>
        <v/>
      </c>
      <c r="X1446" s="79">
        <f t="shared" si="11"/>
        <v>0</v>
      </c>
      <c r="Y1446" s="79" t="str">
        <f t="array" ref="Y1446">IF($B1446="","",IF(INDEX('Your Portfolio Holdings'!$BW$7:$BW$156,match($D1446,'Your Portfolio Holdings'!$B$7:$B$156,0),0)&gt;0,PRODUCT(IF(($D$5:$D$2004=$D1446)*($C$5:$C$2004="Split")*($B$5:$B$2004&lt;=Dashboard!$C$55)*($B$5:$B$2004&gt;$B1446),$J$5:$J$2004,1)),1))</f>
        <v/>
      </c>
      <c r="Z1446" s="79">
        <f t="shared" si="12"/>
        <v>0</v>
      </c>
      <c r="AA1446" s="79" t="str">
        <f>IF($B1445="","",IF(AND($B1446&gt;Dashboard!$C$54,$B1446&lt;=Dashboard!$C$55,OR($C1446="Buy",$C1446="Sell",$C1446="Dividend",$C1446="Return of capital")),MAX(AA$5:AA1445)+1,0))</f>
        <v/>
      </c>
      <c r="AB1446" s="79" t="str">
        <f>if($B1446="","",if($L1446=Dashboard!$C$3,"n/a","Currency:"&amp;$L1446&amp;Dashboard!$C$3))</f>
        <v/>
      </c>
      <c r="AC1446" s="88" t="str">
        <f t="shared" si="13"/>
        <v/>
      </c>
      <c r="AD1446" s="89">
        <f t="shared" si="14"/>
        <v>0</v>
      </c>
      <c r="AE1446" s="90">
        <f t="shared" si="15"/>
        <v>0</v>
      </c>
    </row>
    <row r="1447">
      <c r="A1447" s="1"/>
      <c r="B1447" s="456"/>
      <c r="C1447" s="457"/>
      <c r="D1447" s="457"/>
      <c r="E1447" s="457"/>
      <c r="F1447" s="458"/>
      <c r="G1447" s="44">
        <f t="shared" si="1"/>
        <v>0</v>
      </c>
      <c r="H1447" s="459"/>
      <c r="I1447" s="460"/>
      <c r="J1447" s="95"/>
      <c r="K1447" s="1"/>
      <c r="L1447" s="50" t="str">
        <f t="array" ref="L1447">if($B1447="","",index(Setup!$C$52:$C$201,match($D1447,Setup!$B$52:$B$201,0),0))</f>
        <v/>
      </c>
      <c r="M1447" s="52" t="str">
        <f t="shared" si="2"/>
        <v/>
      </c>
      <c r="N1447" s="58">
        <f t="shared" si="3"/>
        <v>0</v>
      </c>
      <c r="O1447" s="64" t="str">
        <f t="shared" si="4"/>
        <v/>
      </c>
      <c r="P1447" s="64">
        <f t="shared" si="5"/>
        <v>0</v>
      </c>
      <c r="Q1447" s="64">
        <f t="shared" si="6"/>
        <v>0</v>
      </c>
      <c r="R1447" s="68">
        <f t="shared" si="7"/>
        <v>0</v>
      </c>
      <c r="S1447" s="68">
        <f t="shared" si="8"/>
        <v>0</v>
      </c>
      <c r="T1447" s="71" t="str">
        <f t="shared" si="9"/>
        <v/>
      </c>
      <c r="U1447" s="79" t="str">
        <f t="array" ref="U1447">IF($B1447="","",IF(INDEX('Your Portfolio Holdings'!$BW$7:$BW$156,match($D1447,'Your Portfolio Holdings'!$B$7:$B$156,0),0)&gt;0,PRODUCT(IF(($D$5:$D$2004=$D1447)*($C$5:$C$2004="Split")*($B$5:$B$2004&lt;=Dashboard!$C$2)*($B$5:$B$2004&gt;$B1447),$J$5:$J$2004,1)),1))</f>
        <v/>
      </c>
      <c r="V1447" s="79">
        <f t="shared" si="10"/>
        <v>0</v>
      </c>
      <c r="W1447" s="79" t="str">
        <f t="array" ref="W1447">IF($B1447="","",IF(INDEX('Your Portfolio Holdings'!$BW$7:$BW$156,match($D1447,'Your Portfolio Holdings'!$B$7:$B$156,0),0)&gt;0,PRODUCT(IF(($D$5:$D$2004=$D1447)*($C$5:$C$2004="Split")*($B$5:$B$2004&lt;=Dashboard!$C$54)*($B$5:$B$2004&gt;$B1447),$J$5:$J$2004,1)),1))</f>
        <v/>
      </c>
      <c r="X1447" s="79">
        <f t="shared" si="11"/>
        <v>0</v>
      </c>
      <c r="Y1447" s="79" t="str">
        <f t="array" ref="Y1447">IF($B1447="","",IF(INDEX('Your Portfolio Holdings'!$BW$7:$BW$156,match($D1447,'Your Portfolio Holdings'!$B$7:$B$156,0),0)&gt;0,PRODUCT(IF(($D$5:$D$2004=$D1447)*($C$5:$C$2004="Split")*($B$5:$B$2004&lt;=Dashboard!$C$55)*($B$5:$B$2004&gt;$B1447),$J$5:$J$2004,1)),1))</f>
        <v/>
      </c>
      <c r="Z1447" s="79">
        <f t="shared" si="12"/>
        <v>0</v>
      </c>
      <c r="AA1447" s="79" t="str">
        <f>IF($B1446="","",IF(AND($B1447&gt;Dashboard!$C$54,$B1447&lt;=Dashboard!$C$55,OR($C1447="Buy",$C1447="Sell",$C1447="Dividend",$C1447="Return of capital")),MAX(AA$5:AA1446)+1,0))</f>
        <v/>
      </c>
      <c r="AB1447" s="79" t="str">
        <f>if($B1447="","",if($L1447=Dashboard!$C$3,"n/a","Currency:"&amp;$L1447&amp;Dashboard!$C$3))</f>
        <v/>
      </c>
      <c r="AC1447" s="88" t="str">
        <f t="shared" si="13"/>
        <v/>
      </c>
      <c r="AD1447" s="89">
        <f t="shared" si="14"/>
        <v>0</v>
      </c>
      <c r="AE1447" s="90">
        <f t="shared" si="15"/>
        <v>0</v>
      </c>
    </row>
    <row r="1448">
      <c r="A1448" s="1"/>
      <c r="B1448" s="456"/>
      <c r="C1448" s="457"/>
      <c r="D1448" s="457"/>
      <c r="E1448" s="457"/>
      <c r="F1448" s="458"/>
      <c r="G1448" s="44">
        <f t="shared" si="1"/>
        <v>0</v>
      </c>
      <c r="H1448" s="459"/>
      <c r="I1448" s="460"/>
      <c r="J1448" s="95"/>
      <c r="K1448" s="1"/>
      <c r="L1448" s="50" t="str">
        <f t="array" ref="L1448">if($B1448="","",index(Setup!$C$52:$C$201,match($D1448,Setup!$B$52:$B$201,0),0))</f>
        <v/>
      </c>
      <c r="M1448" s="52" t="str">
        <f t="shared" si="2"/>
        <v/>
      </c>
      <c r="N1448" s="58">
        <f t="shared" si="3"/>
        <v>0</v>
      </c>
      <c r="O1448" s="64" t="str">
        <f t="shared" si="4"/>
        <v/>
      </c>
      <c r="P1448" s="64">
        <f t="shared" si="5"/>
        <v>0</v>
      </c>
      <c r="Q1448" s="64">
        <f t="shared" si="6"/>
        <v>0</v>
      </c>
      <c r="R1448" s="68">
        <f t="shared" si="7"/>
        <v>0</v>
      </c>
      <c r="S1448" s="68">
        <f t="shared" si="8"/>
        <v>0</v>
      </c>
      <c r="T1448" s="71" t="str">
        <f t="shared" si="9"/>
        <v/>
      </c>
      <c r="U1448" s="79" t="str">
        <f t="array" ref="U1448">IF($B1448="","",IF(INDEX('Your Portfolio Holdings'!$BW$7:$BW$156,match($D1448,'Your Portfolio Holdings'!$B$7:$B$156,0),0)&gt;0,PRODUCT(IF(($D$5:$D$2004=$D1448)*($C$5:$C$2004="Split")*($B$5:$B$2004&lt;=Dashboard!$C$2)*($B$5:$B$2004&gt;$B1448),$J$5:$J$2004,1)),1))</f>
        <v/>
      </c>
      <c r="V1448" s="79">
        <f t="shared" si="10"/>
        <v>0</v>
      </c>
      <c r="W1448" s="79" t="str">
        <f t="array" ref="W1448">IF($B1448="","",IF(INDEX('Your Portfolio Holdings'!$BW$7:$BW$156,match($D1448,'Your Portfolio Holdings'!$B$7:$B$156,0),0)&gt;0,PRODUCT(IF(($D$5:$D$2004=$D1448)*($C$5:$C$2004="Split")*($B$5:$B$2004&lt;=Dashboard!$C$54)*($B$5:$B$2004&gt;$B1448),$J$5:$J$2004,1)),1))</f>
        <v/>
      </c>
      <c r="X1448" s="79">
        <f t="shared" si="11"/>
        <v>0</v>
      </c>
      <c r="Y1448" s="79" t="str">
        <f t="array" ref="Y1448">IF($B1448="","",IF(INDEX('Your Portfolio Holdings'!$BW$7:$BW$156,match($D1448,'Your Portfolio Holdings'!$B$7:$B$156,0),0)&gt;0,PRODUCT(IF(($D$5:$D$2004=$D1448)*($C$5:$C$2004="Split")*($B$5:$B$2004&lt;=Dashboard!$C$55)*($B$5:$B$2004&gt;$B1448),$J$5:$J$2004,1)),1))</f>
        <v/>
      </c>
      <c r="Z1448" s="79">
        <f t="shared" si="12"/>
        <v>0</v>
      </c>
      <c r="AA1448" s="79" t="str">
        <f>IF($B1447="","",IF(AND($B1448&gt;Dashboard!$C$54,$B1448&lt;=Dashboard!$C$55,OR($C1448="Buy",$C1448="Sell",$C1448="Dividend",$C1448="Return of capital")),MAX(AA$5:AA1447)+1,0))</f>
        <v/>
      </c>
      <c r="AB1448" s="79" t="str">
        <f>if($B1448="","",if($L1448=Dashboard!$C$3,"n/a","Currency:"&amp;$L1448&amp;Dashboard!$C$3))</f>
        <v/>
      </c>
      <c r="AC1448" s="88" t="str">
        <f t="shared" si="13"/>
        <v/>
      </c>
      <c r="AD1448" s="89">
        <f t="shared" si="14"/>
        <v>0</v>
      </c>
      <c r="AE1448" s="90">
        <f t="shared" si="15"/>
        <v>0</v>
      </c>
    </row>
    <row r="1449">
      <c r="A1449" s="1"/>
      <c r="B1449" s="456"/>
      <c r="C1449" s="457"/>
      <c r="D1449" s="457"/>
      <c r="E1449" s="457"/>
      <c r="F1449" s="458"/>
      <c r="G1449" s="44">
        <f t="shared" si="1"/>
        <v>0</v>
      </c>
      <c r="H1449" s="459"/>
      <c r="I1449" s="460"/>
      <c r="J1449" s="95"/>
      <c r="K1449" s="1"/>
      <c r="L1449" s="50" t="str">
        <f t="array" ref="L1449">if($B1449="","",index(Setup!$C$52:$C$201,match($D1449,Setup!$B$52:$B$201,0),0))</f>
        <v/>
      </c>
      <c r="M1449" s="52" t="str">
        <f t="shared" si="2"/>
        <v/>
      </c>
      <c r="N1449" s="58">
        <f t="shared" si="3"/>
        <v>0</v>
      </c>
      <c r="O1449" s="64" t="str">
        <f t="shared" si="4"/>
        <v/>
      </c>
      <c r="P1449" s="64">
        <f t="shared" si="5"/>
        <v>0</v>
      </c>
      <c r="Q1449" s="64">
        <f t="shared" si="6"/>
        <v>0</v>
      </c>
      <c r="R1449" s="68">
        <f t="shared" si="7"/>
        <v>0</v>
      </c>
      <c r="S1449" s="68">
        <f t="shared" si="8"/>
        <v>0</v>
      </c>
      <c r="T1449" s="71" t="str">
        <f t="shared" si="9"/>
        <v/>
      </c>
      <c r="U1449" s="79" t="str">
        <f t="array" ref="U1449">IF($B1449="","",IF(INDEX('Your Portfolio Holdings'!$BW$7:$BW$156,match($D1449,'Your Portfolio Holdings'!$B$7:$B$156,0),0)&gt;0,PRODUCT(IF(($D$5:$D$2004=$D1449)*($C$5:$C$2004="Split")*($B$5:$B$2004&lt;=Dashboard!$C$2)*($B$5:$B$2004&gt;$B1449),$J$5:$J$2004,1)),1))</f>
        <v/>
      </c>
      <c r="V1449" s="79">
        <f t="shared" si="10"/>
        <v>0</v>
      </c>
      <c r="W1449" s="79" t="str">
        <f t="array" ref="W1449">IF($B1449="","",IF(INDEX('Your Portfolio Holdings'!$BW$7:$BW$156,match($D1449,'Your Portfolio Holdings'!$B$7:$B$156,0),0)&gt;0,PRODUCT(IF(($D$5:$D$2004=$D1449)*($C$5:$C$2004="Split")*($B$5:$B$2004&lt;=Dashboard!$C$54)*($B$5:$B$2004&gt;$B1449),$J$5:$J$2004,1)),1))</f>
        <v/>
      </c>
      <c r="X1449" s="79">
        <f t="shared" si="11"/>
        <v>0</v>
      </c>
      <c r="Y1449" s="79" t="str">
        <f t="array" ref="Y1449">IF($B1449="","",IF(INDEX('Your Portfolio Holdings'!$BW$7:$BW$156,match($D1449,'Your Portfolio Holdings'!$B$7:$B$156,0),0)&gt;0,PRODUCT(IF(($D$5:$D$2004=$D1449)*($C$5:$C$2004="Split")*($B$5:$B$2004&lt;=Dashboard!$C$55)*($B$5:$B$2004&gt;$B1449),$J$5:$J$2004,1)),1))</f>
        <v/>
      </c>
      <c r="Z1449" s="79">
        <f t="shared" si="12"/>
        <v>0</v>
      </c>
      <c r="AA1449" s="79" t="str">
        <f>IF($B1448="","",IF(AND($B1449&gt;Dashboard!$C$54,$B1449&lt;=Dashboard!$C$55,OR($C1449="Buy",$C1449="Sell",$C1449="Dividend",$C1449="Return of capital")),MAX(AA$5:AA1448)+1,0))</f>
        <v/>
      </c>
      <c r="AB1449" s="79" t="str">
        <f>if($B1449="","",if($L1449=Dashboard!$C$3,"n/a","Currency:"&amp;$L1449&amp;Dashboard!$C$3))</f>
        <v/>
      </c>
      <c r="AC1449" s="88" t="str">
        <f t="shared" si="13"/>
        <v/>
      </c>
      <c r="AD1449" s="89">
        <f t="shared" si="14"/>
        <v>0</v>
      </c>
      <c r="AE1449" s="90">
        <f t="shared" si="15"/>
        <v>0</v>
      </c>
    </row>
    <row r="1450">
      <c r="A1450" s="1"/>
      <c r="B1450" s="456"/>
      <c r="C1450" s="457"/>
      <c r="D1450" s="457"/>
      <c r="E1450" s="457"/>
      <c r="F1450" s="458"/>
      <c r="G1450" s="44">
        <f t="shared" si="1"/>
        <v>0</v>
      </c>
      <c r="H1450" s="459"/>
      <c r="I1450" s="460"/>
      <c r="J1450" s="95"/>
      <c r="K1450" s="1"/>
      <c r="L1450" s="50" t="str">
        <f t="array" ref="L1450">if($B1450="","",index(Setup!$C$52:$C$201,match($D1450,Setup!$B$52:$B$201,0),0))</f>
        <v/>
      </c>
      <c r="M1450" s="52" t="str">
        <f t="shared" si="2"/>
        <v/>
      </c>
      <c r="N1450" s="58">
        <f t="shared" si="3"/>
        <v>0</v>
      </c>
      <c r="O1450" s="64" t="str">
        <f t="shared" si="4"/>
        <v/>
      </c>
      <c r="P1450" s="64">
        <f t="shared" si="5"/>
        <v>0</v>
      </c>
      <c r="Q1450" s="64">
        <f t="shared" si="6"/>
        <v>0</v>
      </c>
      <c r="R1450" s="68">
        <f t="shared" si="7"/>
        <v>0</v>
      </c>
      <c r="S1450" s="68">
        <f t="shared" si="8"/>
        <v>0</v>
      </c>
      <c r="T1450" s="71" t="str">
        <f t="shared" si="9"/>
        <v/>
      </c>
      <c r="U1450" s="79" t="str">
        <f t="array" ref="U1450">IF($B1450="","",IF(INDEX('Your Portfolio Holdings'!$BW$7:$BW$156,match($D1450,'Your Portfolio Holdings'!$B$7:$B$156,0),0)&gt;0,PRODUCT(IF(($D$5:$D$2004=$D1450)*($C$5:$C$2004="Split")*($B$5:$B$2004&lt;=Dashboard!$C$2)*($B$5:$B$2004&gt;$B1450),$J$5:$J$2004,1)),1))</f>
        <v/>
      </c>
      <c r="V1450" s="79">
        <f t="shared" si="10"/>
        <v>0</v>
      </c>
      <c r="W1450" s="79" t="str">
        <f t="array" ref="W1450">IF($B1450="","",IF(INDEX('Your Portfolio Holdings'!$BW$7:$BW$156,match($D1450,'Your Portfolio Holdings'!$B$7:$B$156,0),0)&gt;0,PRODUCT(IF(($D$5:$D$2004=$D1450)*($C$5:$C$2004="Split")*($B$5:$B$2004&lt;=Dashboard!$C$54)*($B$5:$B$2004&gt;$B1450),$J$5:$J$2004,1)),1))</f>
        <v/>
      </c>
      <c r="X1450" s="79">
        <f t="shared" si="11"/>
        <v>0</v>
      </c>
      <c r="Y1450" s="79" t="str">
        <f t="array" ref="Y1450">IF($B1450="","",IF(INDEX('Your Portfolio Holdings'!$BW$7:$BW$156,match($D1450,'Your Portfolio Holdings'!$B$7:$B$156,0),0)&gt;0,PRODUCT(IF(($D$5:$D$2004=$D1450)*($C$5:$C$2004="Split")*($B$5:$B$2004&lt;=Dashboard!$C$55)*($B$5:$B$2004&gt;$B1450),$J$5:$J$2004,1)),1))</f>
        <v/>
      </c>
      <c r="Z1450" s="79">
        <f t="shared" si="12"/>
        <v>0</v>
      </c>
      <c r="AA1450" s="79" t="str">
        <f>IF($B1449="","",IF(AND($B1450&gt;Dashboard!$C$54,$B1450&lt;=Dashboard!$C$55,OR($C1450="Buy",$C1450="Sell",$C1450="Dividend",$C1450="Return of capital")),MAX(AA$5:AA1449)+1,0))</f>
        <v/>
      </c>
      <c r="AB1450" s="79" t="str">
        <f>if($B1450="","",if($L1450=Dashboard!$C$3,"n/a","Currency:"&amp;$L1450&amp;Dashboard!$C$3))</f>
        <v/>
      </c>
      <c r="AC1450" s="88" t="str">
        <f t="shared" si="13"/>
        <v/>
      </c>
      <c r="AD1450" s="89">
        <f t="shared" si="14"/>
        <v>0</v>
      </c>
      <c r="AE1450" s="90">
        <f t="shared" si="15"/>
        <v>0</v>
      </c>
    </row>
    <row r="1451">
      <c r="A1451" s="1"/>
      <c r="B1451" s="456"/>
      <c r="C1451" s="457"/>
      <c r="D1451" s="457"/>
      <c r="E1451" s="457"/>
      <c r="F1451" s="458"/>
      <c r="G1451" s="44">
        <f t="shared" si="1"/>
        <v>0</v>
      </c>
      <c r="H1451" s="459"/>
      <c r="I1451" s="460"/>
      <c r="J1451" s="95"/>
      <c r="K1451" s="1"/>
      <c r="L1451" s="50" t="str">
        <f t="array" ref="L1451">if($B1451="","",index(Setup!$C$52:$C$201,match($D1451,Setup!$B$52:$B$201,0),0))</f>
        <v/>
      </c>
      <c r="M1451" s="52" t="str">
        <f t="shared" si="2"/>
        <v/>
      </c>
      <c r="N1451" s="58">
        <f t="shared" si="3"/>
        <v>0</v>
      </c>
      <c r="O1451" s="64" t="str">
        <f t="shared" si="4"/>
        <v/>
      </c>
      <c r="P1451" s="64">
        <f t="shared" si="5"/>
        <v>0</v>
      </c>
      <c r="Q1451" s="64">
        <f t="shared" si="6"/>
        <v>0</v>
      </c>
      <c r="R1451" s="68">
        <f t="shared" si="7"/>
        <v>0</v>
      </c>
      <c r="S1451" s="68">
        <f t="shared" si="8"/>
        <v>0</v>
      </c>
      <c r="T1451" s="71" t="str">
        <f t="shared" si="9"/>
        <v/>
      </c>
      <c r="U1451" s="79" t="str">
        <f t="array" ref="U1451">IF($B1451="","",IF(INDEX('Your Portfolio Holdings'!$BW$7:$BW$156,match($D1451,'Your Portfolio Holdings'!$B$7:$B$156,0),0)&gt;0,PRODUCT(IF(($D$5:$D$2004=$D1451)*($C$5:$C$2004="Split")*($B$5:$B$2004&lt;=Dashboard!$C$2)*($B$5:$B$2004&gt;$B1451),$J$5:$J$2004,1)),1))</f>
        <v/>
      </c>
      <c r="V1451" s="79">
        <f t="shared" si="10"/>
        <v>0</v>
      </c>
      <c r="W1451" s="79" t="str">
        <f t="array" ref="W1451">IF($B1451="","",IF(INDEX('Your Portfolio Holdings'!$BW$7:$BW$156,match($D1451,'Your Portfolio Holdings'!$B$7:$B$156,0),0)&gt;0,PRODUCT(IF(($D$5:$D$2004=$D1451)*($C$5:$C$2004="Split")*($B$5:$B$2004&lt;=Dashboard!$C$54)*($B$5:$B$2004&gt;$B1451),$J$5:$J$2004,1)),1))</f>
        <v/>
      </c>
      <c r="X1451" s="79">
        <f t="shared" si="11"/>
        <v>0</v>
      </c>
      <c r="Y1451" s="79" t="str">
        <f t="array" ref="Y1451">IF($B1451="","",IF(INDEX('Your Portfolio Holdings'!$BW$7:$BW$156,match($D1451,'Your Portfolio Holdings'!$B$7:$B$156,0),0)&gt;0,PRODUCT(IF(($D$5:$D$2004=$D1451)*($C$5:$C$2004="Split")*($B$5:$B$2004&lt;=Dashboard!$C$55)*($B$5:$B$2004&gt;$B1451),$J$5:$J$2004,1)),1))</f>
        <v/>
      </c>
      <c r="Z1451" s="79">
        <f t="shared" si="12"/>
        <v>0</v>
      </c>
      <c r="AA1451" s="79" t="str">
        <f>IF($B1450="","",IF(AND($B1451&gt;Dashboard!$C$54,$B1451&lt;=Dashboard!$C$55,OR($C1451="Buy",$C1451="Sell",$C1451="Dividend",$C1451="Return of capital")),MAX(AA$5:AA1450)+1,0))</f>
        <v/>
      </c>
      <c r="AB1451" s="79" t="str">
        <f>if($B1451="","",if($L1451=Dashboard!$C$3,"n/a","Currency:"&amp;$L1451&amp;Dashboard!$C$3))</f>
        <v/>
      </c>
      <c r="AC1451" s="88" t="str">
        <f t="shared" si="13"/>
        <v/>
      </c>
      <c r="AD1451" s="89">
        <f t="shared" si="14"/>
        <v>0</v>
      </c>
      <c r="AE1451" s="90">
        <f t="shared" si="15"/>
        <v>0</v>
      </c>
    </row>
    <row r="1452">
      <c r="A1452" s="1"/>
      <c r="B1452" s="456"/>
      <c r="C1452" s="457"/>
      <c r="D1452" s="457"/>
      <c r="E1452" s="457"/>
      <c r="F1452" s="458"/>
      <c r="G1452" s="44">
        <f t="shared" si="1"/>
        <v>0</v>
      </c>
      <c r="H1452" s="459"/>
      <c r="I1452" s="460"/>
      <c r="J1452" s="95"/>
      <c r="K1452" s="1"/>
      <c r="L1452" s="50" t="str">
        <f t="array" ref="L1452">if($B1452="","",index(Setup!$C$52:$C$201,match($D1452,Setup!$B$52:$B$201,0),0))</f>
        <v/>
      </c>
      <c r="M1452" s="52" t="str">
        <f t="shared" si="2"/>
        <v/>
      </c>
      <c r="N1452" s="58">
        <f t="shared" si="3"/>
        <v>0</v>
      </c>
      <c r="O1452" s="64" t="str">
        <f t="shared" si="4"/>
        <v/>
      </c>
      <c r="P1452" s="64">
        <f t="shared" si="5"/>
        <v>0</v>
      </c>
      <c r="Q1452" s="64">
        <f t="shared" si="6"/>
        <v>0</v>
      </c>
      <c r="R1452" s="68">
        <f t="shared" si="7"/>
        <v>0</v>
      </c>
      <c r="S1452" s="68">
        <f t="shared" si="8"/>
        <v>0</v>
      </c>
      <c r="T1452" s="71" t="str">
        <f t="shared" si="9"/>
        <v/>
      </c>
      <c r="U1452" s="79" t="str">
        <f t="array" ref="U1452">IF($B1452="","",IF(INDEX('Your Portfolio Holdings'!$BW$7:$BW$156,match($D1452,'Your Portfolio Holdings'!$B$7:$B$156,0),0)&gt;0,PRODUCT(IF(($D$5:$D$2004=$D1452)*($C$5:$C$2004="Split")*($B$5:$B$2004&lt;=Dashboard!$C$2)*($B$5:$B$2004&gt;$B1452),$J$5:$J$2004,1)),1))</f>
        <v/>
      </c>
      <c r="V1452" s="79">
        <f t="shared" si="10"/>
        <v>0</v>
      </c>
      <c r="W1452" s="79" t="str">
        <f t="array" ref="W1452">IF($B1452="","",IF(INDEX('Your Portfolio Holdings'!$BW$7:$BW$156,match($D1452,'Your Portfolio Holdings'!$B$7:$B$156,0),0)&gt;0,PRODUCT(IF(($D$5:$D$2004=$D1452)*($C$5:$C$2004="Split")*($B$5:$B$2004&lt;=Dashboard!$C$54)*($B$5:$B$2004&gt;$B1452),$J$5:$J$2004,1)),1))</f>
        <v/>
      </c>
      <c r="X1452" s="79">
        <f t="shared" si="11"/>
        <v>0</v>
      </c>
      <c r="Y1452" s="79" t="str">
        <f t="array" ref="Y1452">IF($B1452="","",IF(INDEX('Your Portfolio Holdings'!$BW$7:$BW$156,match($D1452,'Your Portfolio Holdings'!$B$7:$B$156,0),0)&gt;0,PRODUCT(IF(($D$5:$D$2004=$D1452)*($C$5:$C$2004="Split")*($B$5:$B$2004&lt;=Dashboard!$C$55)*($B$5:$B$2004&gt;$B1452),$J$5:$J$2004,1)),1))</f>
        <v/>
      </c>
      <c r="Z1452" s="79">
        <f t="shared" si="12"/>
        <v>0</v>
      </c>
      <c r="AA1452" s="79" t="str">
        <f>IF($B1451="","",IF(AND($B1452&gt;Dashboard!$C$54,$B1452&lt;=Dashboard!$C$55,OR($C1452="Buy",$C1452="Sell",$C1452="Dividend",$C1452="Return of capital")),MAX(AA$5:AA1451)+1,0))</f>
        <v/>
      </c>
      <c r="AB1452" s="79" t="str">
        <f>if($B1452="","",if($L1452=Dashboard!$C$3,"n/a","Currency:"&amp;$L1452&amp;Dashboard!$C$3))</f>
        <v/>
      </c>
      <c r="AC1452" s="88" t="str">
        <f t="shared" si="13"/>
        <v/>
      </c>
      <c r="AD1452" s="89">
        <f t="shared" si="14"/>
        <v>0</v>
      </c>
      <c r="AE1452" s="90">
        <f t="shared" si="15"/>
        <v>0</v>
      </c>
    </row>
    <row r="1453">
      <c r="A1453" s="1"/>
      <c r="B1453" s="456"/>
      <c r="C1453" s="457"/>
      <c r="D1453" s="457"/>
      <c r="E1453" s="457"/>
      <c r="F1453" s="458"/>
      <c r="G1453" s="44">
        <f t="shared" si="1"/>
        <v>0</v>
      </c>
      <c r="H1453" s="459"/>
      <c r="I1453" s="460"/>
      <c r="J1453" s="95"/>
      <c r="K1453" s="1"/>
      <c r="L1453" s="50" t="str">
        <f t="array" ref="L1453">if($B1453="","",index(Setup!$C$52:$C$201,match($D1453,Setup!$B$52:$B$201,0),0))</f>
        <v/>
      </c>
      <c r="M1453" s="52" t="str">
        <f t="shared" si="2"/>
        <v/>
      </c>
      <c r="N1453" s="58">
        <f t="shared" si="3"/>
        <v>0</v>
      </c>
      <c r="O1453" s="64" t="str">
        <f t="shared" si="4"/>
        <v/>
      </c>
      <c r="P1453" s="64">
        <f t="shared" si="5"/>
        <v>0</v>
      </c>
      <c r="Q1453" s="64">
        <f t="shared" si="6"/>
        <v>0</v>
      </c>
      <c r="R1453" s="68">
        <f t="shared" si="7"/>
        <v>0</v>
      </c>
      <c r="S1453" s="68">
        <f t="shared" si="8"/>
        <v>0</v>
      </c>
      <c r="T1453" s="71" t="str">
        <f t="shared" si="9"/>
        <v/>
      </c>
      <c r="U1453" s="79" t="str">
        <f t="array" ref="U1453">IF($B1453="","",IF(INDEX('Your Portfolio Holdings'!$BW$7:$BW$156,match($D1453,'Your Portfolio Holdings'!$B$7:$B$156,0),0)&gt;0,PRODUCT(IF(($D$5:$D$2004=$D1453)*($C$5:$C$2004="Split")*($B$5:$B$2004&lt;=Dashboard!$C$2)*($B$5:$B$2004&gt;$B1453),$J$5:$J$2004,1)),1))</f>
        <v/>
      </c>
      <c r="V1453" s="79">
        <f t="shared" si="10"/>
        <v>0</v>
      </c>
      <c r="W1453" s="79" t="str">
        <f t="array" ref="W1453">IF($B1453="","",IF(INDEX('Your Portfolio Holdings'!$BW$7:$BW$156,match($D1453,'Your Portfolio Holdings'!$B$7:$B$156,0),0)&gt;0,PRODUCT(IF(($D$5:$D$2004=$D1453)*($C$5:$C$2004="Split")*($B$5:$B$2004&lt;=Dashboard!$C$54)*($B$5:$B$2004&gt;$B1453),$J$5:$J$2004,1)),1))</f>
        <v/>
      </c>
      <c r="X1453" s="79">
        <f t="shared" si="11"/>
        <v>0</v>
      </c>
      <c r="Y1453" s="79" t="str">
        <f t="array" ref="Y1453">IF($B1453="","",IF(INDEX('Your Portfolio Holdings'!$BW$7:$BW$156,match($D1453,'Your Portfolio Holdings'!$B$7:$B$156,0),0)&gt;0,PRODUCT(IF(($D$5:$D$2004=$D1453)*($C$5:$C$2004="Split")*($B$5:$B$2004&lt;=Dashboard!$C$55)*($B$5:$B$2004&gt;$B1453),$J$5:$J$2004,1)),1))</f>
        <v/>
      </c>
      <c r="Z1453" s="79">
        <f t="shared" si="12"/>
        <v>0</v>
      </c>
      <c r="AA1453" s="79" t="str">
        <f>IF($B1452="","",IF(AND($B1453&gt;Dashboard!$C$54,$B1453&lt;=Dashboard!$C$55,OR($C1453="Buy",$C1453="Sell",$C1453="Dividend",$C1453="Return of capital")),MAX(AA$5:AA1452)+1,0))</f>
        <v/>
      </c>
      <c r="AB1453" s="79" t="str">
        <f>if($B1453="","",if($L1453=Dashboard!$C$3,"n/a","Currency:"&amp;$L1453&amp;Dashboard!$C$3))</f>
        <v/>
      </c>
      <c r="AC1453" s="88" t="str">
        <f t="shared" si="13"/>
        <v/>
      </c>
      <c r="AD1453" s="89">
        <f t="shared" si="14"/>
        <v>0</v>
      </c>
      <c r="AE1453" s="90">
        <f t="shared" si="15"/>
        <v>0</v>
      </c>
    </row>
    <row r="1454">
      <c r="A1454" s="1"/>
      <c r="B1454" s="456"/>
      <c r="C1454" s="457"/>
      <c r="D1454" s="457"/>
      <c r="E1454" s="457"/>
      <c r="F1454" s="458"/>
      <c r="G1454" s="44">
        <f t="shared" si="1"/>
        <v>0</v>
      </c>
      <c r="H1454" s="459"/>
      <c r="I1454" s="460"/>
      <c r="J1454" s="95"/>
      <c r="K1454" s="1"/>
      <c r="L1454" s="50" t="str">
        <f t="array" ref="L1454">if($B1454="","",index(Setup!$C$52:$C$201,match($D1454,Setup!$B$52:$B$201,0),0))</f>
        <v/>
      </c>
      <c r="M1454" s="52" t="str">
        <f t="shared" si="2"/>
        <v/>
      </c>
      <c r="N1454" s="58">
        <f t="shared" si="3"/>
        <v>0</v>
      </c>
      <c r="O1454" s="64" t="str">
        <f t="shared" si="4"/>
        <v/>
      </c>
      <c r="P1454" s="64">
        <f t="shared" si="5"/>
        <v>0</v>
      </c>
      <c r="Q1454" s="64">
        <f t="shared" si="6"/>
        <v>0</v>
      </c>
      <c r="R1454" s="68">
        <f t="shared" si="7"/>
        <v>0</v>
      </c>
      <c r="S1454" s="68">
        <f t="shared" si="8"/>
        <v>0</v>
      </c>
      <c r="T1454" s="71" t="str">
        <f t="shared" si="9"/>
        <v/>
      </c>
      <c r="U1454" s="79" t="str">
        <f t="array" ref="U1454">IF($B1454="","",IF(INDEX('Your Portfolio Holdings'!$BW$7:$BW$156,match($D1454,'Your Portfolio Holdings'!$B$7:$B$156,0),0)&gt;0,PRODUCT(IF(($D$5:$D$2004=$D1454)*($C$5:$C$2004="Split")*($B$5:$B$2004&lt;=Dashboard!$C$2)*($B$5:$B$2004&gt;$B1454),$J$5:$J$2004,1)),1))</f>
        <v/>
      </c>
      <c r="V1454" s="79">
        <f t="shared" si="10"/>
        <v>0</v>
      </c>
      <c r="W1454" s="79" t="str">
        <f t="array" ref="W1454">IF($B1454="","",IF(INDEX('Your Portfolio Holdings'!$BW$7:$BW$156,match($D1454,'Your Portfolio Holdings'!$B$7:$B$156,0),0)&gt;0,PRODUCT(IF(($D$5:$D$2004=$D1454)*($C$5:$C$2004="Split")*($B$5:$B$2004&lt;=Dashboard!$C$54)*($B$5:$B$2004&gt;$B1454),$J$5:$J$2004,1)),1))</f>
        <v/>
      </c>
      <c r="X1454" s="79">
        <f t="shared" si="11"/>
        <v>0</v>
      </c>
      <c r="Y1454" s="79" t="str">
        <f t="array" ref="Y1454">IF($B1454="","",IF(INDEX('Your Portfolio Holdings'!$BW$7:$BW$156,match($D1454,'Your Portfolio Holdings'!$B$7:$B$156,0),0)&gt;0,PRODUCT(IF(($D$5:$D$2004=$D1454)*($C$5:$C$2004="Split")*($B$5:$B$2004&lt;=Dashboard!$C$55)*($B$5:$B$2004&gt;$B1454),$J$5:$J$2004,1)),1))</f>
        <v/>
      </c>
      <c r="Z1454" s="79">
        <f t="shared" si="12"/>
        <v>0</v>
      </c>
      <c r="AA1454" s="79" t="str">
        <f>IF($B1453="","",IF(AND($B1454&gt;Dashboard!$C$54,$B1454&lt;=Dashboard!$C$55,OR($C1454="Buy",$C1454="Sell",$C1454="Dividend",$C1454="Return of capital")),MAX(AA$5:AA1453)+1,0))</f>
        <v/>
      </c>
      <c r="AB1454" s="79" t="str">
        <f>if($B1454="","",if($L1454=Dashboard!$C$3,"n/a","Currency:"&amp;$L1454&amp;Dashboard!$C$3))</f>
        <v/>
      </c>
      <c r="AC1454" s="88" t="str">
        <f t="shared" si="13"/>
        <v/>
      </c>
      <c r="AD1454" s="89">
        <f t="shared" si="14"/>
        <v>0</v>
      </c>
      <c r="AE1454" s="90">
        <f t="shared" si="15"/>
        <v>0</v>
      </c>
    </row>
    <row r="1455">
      <c r="A1455" s="1"/>
      <c r="B1455" s="456"/>
      <c r="C1455" s="457"/>
      <c r="D1455" s="457"/>
      <c r="E1455" s="457"/>
      <c r="F1455" s="458"/>
      <c r="G1455" s="44">
        <f t="shared" si="1"/>
        <v>0</v>
      </c>
      <c r="H1455" s="459"/>
      <c r="I1455" s="460"/>
      <c r="J1455" s="95"/>
      <c r="K1455" s="1"/>
      <c r="L1455" s="50" t="str">
        <f t="array" ref="L1455">if($B1455="","",index(Setup!$C$52:$C$201,match($D1455,Setup!$B$52:$B$201,0),0))</f>
        <v/>
      </c>
      <c r="M1455" s="52" t="str">
        <f t="shared" si="2"/>
        <v/>
      </c>
      <c r="N1455" s="58">
        <f t="shared" si="3"/>
        <v>0</v>
      </c>
      <c r="O1455" s="64" t="str">
        <f t="shared" si="4"/>
        <v/>
      </c>
      <c r="P1455" s="64">
        <f t="shared" si="5"/>
        <v>0</v>
      </c>
      <c r="Q1455" s="64">
        <f t="shared" si="6"/>
        <v>0</v>
      </c>
      <c r="R1455" s="68">
        <f t="shared" si="7"/>
        <v>0</v>
      </c>
      <c r="S1455" s="68">
        <f t="shared" si="8"/>
        <v>0</v>
      </c>
      <c r="T1455" s="71" t="str">
        <f t="shared" si="9"/>
        <v/>
      </c>
      <c r="U1455" s="79" t="str">
        <f t="array" ref="U1455">IF($B1455="","",IF(INDEX('Your Portfolio Holdings'!$BW$7:$BW$156,match($D1455,'Your Portfolio Holdings'!$B$7:$B$156,0),0)&gt;0,PRODUCT(IF(($D$5:$D$2004=$D1455)*($C$5:$C$2004="Split")*($B$5:$B$2004&lt;=Dashboard!$C$2)*($B$5:$B$2004&gt;$B1455),$J$5:$J$2004,1)),1))</f>
        <v/>
      </c>
      <c r="V1455" s="79">
        <f t="shared" si="10"/>
        <v>0</v>
      </c>
      <c r="W1455" s="79" t="str">
        <f t="array" ref="W1455">IF($B1455="","",IF(INDEX('Your Portfolio Holdings'!$BW$7:$BW$156,match($D1455,'Your Portfolio Holdings'!$B$7:$B$156,0),0)&gt;0,PRODUCT(IF(($D$5:$D$2004=$D1455)*($C$5:$C$2004="Split")*($B$5:$B$2004&lt;=Dashboard!$C$54)*($B$5:$B$2004&gt;$B1455),$J$5:$J$2004,1)),1))</f>
        <v/>
      </c>
      <c r="X1455" s="79">
        <f t="shared" si="11"/>
        <v>0</v>
      </c>
      <c r="Y1455" s="79" t="str">
        <f t="array" ref="Y1455">IF($B1455="","",IF(INDEX('Your Portfolio Holdings'!$BW$7:$BW$156,match($D1455,'Your Portfolio Holdings'!$B$7:$B$156,0),0)&gt;0,PRODUCT(IF(($D$5:$D$2004=$D1455)*($C$5:$C$2004="Split")*($B$5:$B$2004&lt;=Dashboard!$C$55)*($B$5:$B$2004&gt;$B1455),$J$5:$J$2004,1)),1))</f>
        <v/>
      </c>
      <c r="Z1455" s="79">
        <f t="shared" si="12"/>
        <v>0</v>
      </c>
      <c r="AA1455" s="79" t="str">
        <f>IF($B1454="","",IF(AND($B1455&gt;Dashboard!$C$54,$B1455&lt;=Dashboard!$C$55,OR($C1455="Buy",$C1455="Sell",$C1455="Dividend",$C1455="Return of capital")),MAX(AA$5:AA1454)+1,0))</f>
        <v/>
      </c>
      <c r="AB1455" s="79" t="str">
        <f>if($B1455="","",if($L1455=Dashboard!$C$3,"n/a","Currency:"&amp;$L1455&amp;Dashboard!$C$3))</f>
        <v/>
      </c>
      <c r="AC1455" s="88" t="str">
        <f t="shared" si="13"/>
        <v/>
      </c>
      <c r="AD1455" s="89">
        <f t="shared" si="14"/>
        <v>0</v>
      </c>
      <c r="AE1455" s="90">
        <f t="shared" si="15"/>
        <v>0</v>
      </c>
    </row>
    <row r="1456">
      <c r="A1456" s="1"/>
      <c r="B1456" s="456"/>
      <c r="C1456" s="457"/>
      <c r="D1456" s="457"/>
      <c r="E1456" s="457"/>
      <c r="F1456" s="458"/>
      <c r="G1456" s="44">
        <f t="shared" si="1"/>
        <v>0</v>
      </c>
      <c r="H1456" s="459"/>
      <c r="I1456" s="460"/>
      <c r="J1456" s="95"/>
      <c r="K1456" s="1"/>
      <c r="L1456" s="50" t="str">
        <f t="array" ref="L1456">if($B1456="","",index(Setup!$C$52:$C$201,match($D1456,Setup!$B$52:$B$201,0),0))</f>
        <v/>
      </c>
      <c r="M1456" s="52" t="str">
        <f t="shared" si="2"/>
        <v/>
      </c>
      <c r="N1456" s="58">
        <f t="shared" si="3"/>
        <v>0</v>
      </c>
      <c r="O1456" s="64" t="str">
        <f t="shared" si="4"/>
        <v/>
      </c>
      <c r="P1456" s="64">
        <f t="shared" si="5"/>
        <v>0</v>
      </c>
      <c r="Q1456" s="64">
        <f t="shared" si="6"/>
        <v>0</v>
      </c>
      <c r="R1456" s="68">
        <f t="shared" si="7"/>
        <v>0</v>
      </c>
      <c r="S1456" s="68">
        <f t="shared" si="8"/>
        <v>0</v>
      </c>
      <c r="T1456" s="71" t="str">
        <f t="shared" si="9"/>
        <v/>
      </c>
      <c r="U1456" s="79" t="str">
        <f t="array" ref="U1456">IF($B1456="","",IF(INDEX('Your Portfolio Holdings'!$BW$7:$BW$156,match($D1456,'Your Portfolio Holdings'!$B$7:$B$156,0),0)&gt;0,PRODUCT(IF(($D$5:$D$2004=$D1456)*($C$5:$C$2004="Split")*($B$5:$B$2004&lt;=Dashboard!$C$2)*($B$5:$B$2004&gt;$B1456),$J$5:$J$2004,1)),1))</f>
        <v/>
      </c>
      <c r="V1456" s="79">
        <f t="shared" si="10"/>
        <v>0</v>
      </c>
      <c r="W1456" s="79" t="str">
        <f t="array" ref="W1456">IF($B1456="","",IF(INDEX('Your Portfolio Holdings'!$BW$7:$BW$156,match($D1456,'Your Portfolio Holdings'!$B$7:$B$156,0),0)&gt;0,PRODUCT(IF(($D$5:$D$2004=$D1456)*($C$5:$C$2004="Split")*($B$5:$B$2004&lt;=Dashboard!$C$54)*($B$5:$B$2004&gt;$B1456),$J$5:$J$2004,1)),1))</f>
        <v/>
      </c>
      <c r="X1456" s="79">
        <f t="shared" si="11"/>
        <v>0</v>
      </c>
      <c r="Y1456" s="79" t="str">
        <f t="array" ref="Y1456">IF($B1456="","",IF(INDEX('Your Portfolio Holdings'!$BW$7:$BW$156,match($D1456,'Your Portfolio Holdings'!$B$7:$B$156,0),0)&gt;0,PRODUCT(IF(($D$5:$D$2004=$D1456)*($C$5:$C$2004="Split")*($B$5:$B$2004&lt;=Dashboard!$C$55)*($B$5:$B$2004&gt;$B1456),$J$5:$J$2004,1)),1))</f>
        <v/>
      </c>
      <c r="Z1456" s="79">
        <f t="shared" si="12"/>
        <v>0</v>
      </c>
      <c r="AA1456" s="79" t="str">
        <f>IF($B1455="","",IF(AND($B1456&gt;Dashboard!$C$54,$B1456&lt;=Dashboard!$C$55,OR($C1456="Buy",$C1456="Sell",$C1456="Dividend",$C1456="Return of capital")),MAX(AA$5:AA1455)+1,0))</f>
        <v/>
      </c>
      <c r="AB1456" s="79" t="str">
        <f>if($B1456="","",if($L1456=Dashboard!$C$3,"n/a","Currency:"&amp;$L1456&amp;Dashboard!$C$3))</f>
        <v/>
      </c>
      <c r="AC1456" s="88" t="str">
        <f t="shared" si="13"/>
        <v/>
      </c>
      <c r="AD1456" s="89">
        <f t="shared" si="14"/>
        <v>0</v>
      </c>
      <c r="AE1456" s="90">
        <f t="shared" si="15"/>
        <v>0</v>
      </c>
    </row>
    <row r="1457">
      <c r="A1457" s="1"/>
      <c r="B1457" s="456"/>
      <c r="C1457" s="457"/>
      <c r="D1457" s="457"/>
      <c r="E1457" s="457"/>
      <c r="F1457" s="458"/>
      <c r="G1457" s="44">
        <f t="shared" si="1"/>
        <v>0</v>
      </c>
      <c r="H1457" s="459"/>
      <c r="I1457" s="460"/>
      <c r="J1457" s="95"/>
      <c r="K1457" s="1"/>
      <c r="L1457" s="50" t="str">
        <f t="array" ref="L1457">if($B1457="","",index(Setup!$C$52:$C$201,match($D1457,Setup!$B$52:$B$201,0),0))</f>
        <v/>
      </c>
      <c r="M1457" s="52" t="str">
        <f t="shared" si="2"/>
        <v/>
      </c>
      <c r="N1457" s="58">
        <f t="shared" si="3"/>
        <v>0</v>
      </c>
      <c r="O1457" s="64" t="str">
        <f t="shared" si="4"/>
        <v/>
      </c>
      <c r="P1457" s="64">
        <f t="shared" si="5"/>
        <v>0</v>
      </c>
      <c r="Q1457" s="64">
        <f t="shared" si="6"/>
        <v>0</v>
      </c>
      <c r="R1457" s="68">
        <f t="shared" si="7"/>
        <v>0</v>
      </c>
      <c r="S1457" s="68">
        <f t="shared" si="8"/>
        <v>0</v>
      </c>
      <c r="T1457" s="71" t="str">
        <f t="shared" si="9"/>
        <v/>
      </c>
      <c r="U1457" s="79" t="str">
        <f t="array" ref="U1457">IF($B1457="","",IF(INDEX('Your Portfolio Holdings'!$BW$7:$BW$156,match($D1457,'Your Portfolio Holdings'!$B$7:$B$156,0),0)&gt;0,PRODUCT(IF(($D$5:$D$2004=$D1457)*($C$5:$C$2004="Split")*($B$5:$B$2004&lt;=Dashboard!$C$2)*($B$5:$B$2004&gt;$B1457),$J$5:$J$2004,1)),1))</f>
        <v/>
      </c>
      <c r="V1457" s="79">
        <f t="shared" si="10"/>
        <v>0</v>
      </c>
      <c r="W1457" s="79" t="str">
        <f t="array" ref="W1457">IF($B1457="","",IF(INDEX('Your Portfolio Holdings'!$BW$7:$BW$156,match($D1457,'Your Portfolio Holdings'!$B$7:$B$156,0),0)&gt;0,PRODUCT(IF(($D$5:$D$2004=$D1457)*($C$5:$C$2004="Split")*($B$5:$B$2004&lt;=Dashboard!$C$54)*($B$5:$B$2004&gt;$B1457),$J$5:$J$2004,1)),1))</f>
        <v/>
      </c>
      <c r="X1457" s="79">
        <f t="shared" si="11"/>
        <v>0</v>
      </c>
      <c r="Y1457" s="79" t="str">
        <f t="array" ref="Y1457">IF($B1457="","",IF(INDEX('Your Portfolio Holdings'!$BW$7:$BW$156,match($D1457,'Your Portfolio Holdings'!$B$7:$B$156,0),0)&gt;0,PRODUCT(IF(($D$5:$D$2004=$D1457)*($C$5:$C$2004="Split")*($B$5:$B$2004&lt;=Dashboard!$C$55)*($B$5:$B$2004&gt;$B1457),$J$5:$J$2004,1)),1))</f>
        <v/>
      </c>
      <c r="Z1457" s="79">
        <f t="shared" si="12"/>
        <v>0</v>
      </c>
      <c r="AA1457" s="79" t="str">
        <f>IF($B1456="","",IF(AND($B1457&gt;Dashboard!$C$54,$B1457&lt;=Dashboard!$C$55,OR($C1457="Buy",$C1457="Sell",$C1457="Dividend",$C1457="Return of capital")),MAX(AA$5:AA1456)+1,0))</f>
        <v/>
      </c>
      <c r="AB1457" s="79" t="str">
        <f>if($B1457="","",if($L1457=Dashboard!$C$3,"n/a","Currency:"&amp;$L1457&amp;Dashboard!$C$3))</f>
        <v/>
      </c>
      <c r="AC1457" s="88" t="str">
        <f t="shared" si="13"/>
        <v/>
      </c>
      <c r="AD1457" s="89">
        <f t="shared" si="14"/>
        <v>0</v>
      </c>
      <c r="AE1457" s="90">
        <f t="shared" si="15"/>
        <v>0</v>
      </c>
    </row>
    <row r="1458">
      <c r="A1458" s="1"/>
      <c r="B1458" s="456"/>
      <c r="C1458" s="457"/>
      <c r="D1458" s="457"/>
      <c r="E1458" s="457"/>
      <c r="F1458" s="458"/>
      <c r="G1458" s="44">
        <f t="shared" si="1"/>
        <v>0</v>
      </c>
      <c r="H1458" s="459"/>
      <c r="I1458" s="460"/>
      <c r="J1458" s="95"/>
      <c r="K1458" s="1"/>
      <c r="L1458" s="50" t="str">
        <f t="array" ref="L1458">if($B1458="","",index(Setup!$C$52:$C$201,match($D1458,Setup!$B$52:$B$201,0),0))</f>
        <v/>
      </c>
      <c r="M1458" s="52" t="str">
        <f t="shared" si="2"/>
        <v/>
      </c>
      <c r="N1458" s="58">
        <f t="shared" si="3"/>
        <v>0</v>
      </c>
      <c r="O1458" s="64" t="str">
        <f t="shared" si="4"/>
        <v/>
      </c>
      <c r="P1458" s="64">
        <f t="shared" si="5"/>
        <v>0</v>
      </c>
      <c r="Q1458" s="64">
        <f t="shared" si="6"/>
        <v>0</v>
      </c>
      <c r="R1458" s="68">
        <f t="shared" si="7"/>
        <v>0</v>
      </c>
      <c r="S1458" s="68">
        <f t="shared" si="8"/>
        <v>0</v>
      </c>
      <c r="T1458" s="71" t="str">
        <f t="shared" si="9"/>
        <v/>
      </c>
      <c r="U1458" s="79" t="str">
        <f t="array" ref="U1458">IF($B1458="","",IF(INDEX('Your Portfolio Holdings'!$BW$7:$BW$156,match($D1458,'Your Portfolio Holdings'!$B$7:$B$156,0),0)&gt;0,PRODUCT(IF(($D$5:$D$2004=$D1458)*($C$5:$C$2004="Split")*($B$5:$B$2004&lt;=Dashboard!$C$2)*($B$5:$B$2004&gt;$B1458),$J$5:$J$2004,1)),1))</f>
        <v/>
      </c>
      <c r="V1458" s="79">
        <f t="shared" si="10"/>
        <v>0</v>
      </c>
      <c r="W1458" s="79" t="str">
        <f t="array" ref="W1458">IF($B1458="","",IF(INDEX('Your Portfolio Holdings'!$BW$7:$BW$156,match($D1458,'Your Portfolio Holdings'!$B$7:$B$156,0),0)&gt;0,PRODUCT(IF(($D$5:$D$2004=$D1458)*($C$5:$C$2004="Split")*($B$5:$B$2004&lt;=Dashboard!$C$54)*($B$5:$B$2004&gt;$B1458),$J$5:$J$2004,1)),1))</f>
        <v/>
      </c>
      <c r="X1458" s="79">
        <f t="shared" si="11"/>
        <v>0</v>
      </c>
      <c r="Y1458" s="79" t="str">
        <f t="array" ref="Y1458">IF($B1458="","",IF(INDEX('Your Portfolio Holdings'!$BW$7:$BW$156,match($D1458,'Your Portfolio Holdings'!$B$7:$B$156,0),0)&gt;0,PRODUCT(IF(($D$5:$D$2004=$D1458)*($C$5:$C$2004="Split")*($B$5:$B$2004&lt;=Dashboard!$C$55)*($B$5:$B$2004&gt;$B1458),$J$5:$J$2004,1)),1))</f>
        <v/>
      </c>
      <c r="Z1458" s="79">
        <f t="shared" si="12"/>
        <v>0</v>
      </c>
      <c r="AA1458" s="79" t="str">
        <f>IF($B1457="","",IF(AND($B1458&gt;Dashboard!$C$54,$B1458&lt;=Dashboard!$C$55,OR($C1458="Buy",$C1458="Sell",$C1458="Dividend",$C1458="Return of capital")),MAX(AA$5:AA1457)+1,0))</f>
        <v/>
      </c>
      <c r="AB1458" s="79" t="str">
        <f>if($B1458="","",if($L1458=Dashboard!$C$3,"n/a","Currency:"&amp;$L1458&amp;Dashboard!$C$3))</f>
        <v/>
      </c>
      <c r="AC1458" s="88" t="str">
        <f t="shared" si="13"/>
        <v/>
      </c>
      <c r="AD1458" s="89">
        <f t="shared" si="14"/>
        <v>0</v>
      </c>
      <c r="AE1458" s="90">
        <f t="shared" si="15"/>
        <v>0</v>
      </c>
    </row>
    <row r="1459">
      <c r="A1459" s="1"/>
      <c r="B1459" s="456"/>
      <c r="C1459" s="457"/>
      <c r="D1459" s="457"/>
      <c r="E1459" s="457"/>
      <c r="F1459" s="458"/>
      <c r="G1459" s="44">
        <f t="shared" si="1"/>
        <v>0</v>
      </c>
      <c r="H1459" s="459"/>
      <c r="I1459" s="460"/>
      <c r="J1459" s="95"/>
      <c r="K1459" s="1"/>
      <c r="L1459" s="50" t="str">
        <f t="array" ref="L1459">if($B1459="","",index(Setup!$C$52:$C$201,match($D1459,Setup!$B$52:$B$201,0),0))</f>
        <v/>
      </c>
      <c r="M1459" s="52" t="str">
        <f t="shared" si="2"/>
        <v/>
      </c>
      <c r="N1459" s="58">
        <f t="shared" si="3"/>
        <v>0</v>
      </c>
      <c r="O1459" s="64" t="str">
        <f t="shared" si="4"/>
        <v/>
      </c>
      <c r="P1459" s="64">
        <f t="shared" si="5"/>
        <v>0</v>
      </c>
      <c r="Q1459" s="64">
        <f t="shared" si="6"/>
        <v>0</v>
      </c>
      <c r="R1459" s="68">
        <f t="shared" si="7"/>
        <v>0</v>
      </c>
      <c r="S1459" s="68">
        <f t="shared" si="8"/>
        <v>0</v>
      </c>
      <c r="T1459" s="71" t="str">
        <f t="shared" si="9"/>
        <v/>
      </c>
      <c r="U1459" s="79" t="str">
        <f t="array" ref="U1459">IF($B1459="","",IF(INDEX('Your Portfolio Holdings'!$BW$7:$BW$156,match($D1459,'Your Portfolio Holdings'!$B$7:$B$156,0),0)&gt;0,PRODUCT(IF(($D$5:$D$2004=$D1459)*($C$5:$C$2004="Split")*($B$5:$B$2004&lt;=Dashboard!$C$2)*($B$5:$B$2004&gt;$B1459),$J$5:$J$2004,1)),1))</f>
        <v/>
      </c>
      <c r="V1459" s="79">
        <f t="shared" si="10"/>
        <v>0</v>
      </c>
      <c r="W1459" s="79" t="str">
        <f t="array" ref="W1459">IF($B1459="","",IF(INDEX('Your Portfolio Holdings'!$BW$7:$BW$156,match($D1459,'Your Portfolio Holdings'!$B$7:$B$156,0),0)&gt;0,PRODUCT(IF(($D$5:$D$2004=$D1459)*($C$5:$C$2004="Split")*($B$5:$B$2004&lt;=Dashboard!$C$54)*($B$5:$B$2004&gt;$B1459),$J$5:$J$2004,1)),1))</f>
        <v/>
      </c>
      <c r="X1459" s="79">
        <f t="shared" si="11"/>
        <v>0</v>
      </c>
      <c r="Y1459" s="79" t="str">
        <f t="array" ref="Y1459">IF($B1459="","",IF(INDEX('Your Portfolio Holdings'!$BW$7:$BW$156,match($D1459,'Your Portfolio Holdings'!$B$7:$B$156,0),0)&gt;0,PRODUCT(IF(($D$5:$D$2004=$D1459)*($C$5:$C$2004="Split")*($B$5:$B$2004&lt;=Dashboard!$C$55)*($B$5:$B$2004&gt;$B1459),$J$5:$J$2004,1)),1))</f>
        <v/>
      </c>
      <c r="Z1459" s="79">
        <f t="shared" si="12"/>
        <v>0</v>
      </c>
      <c r="AA1459" s="79" t="str">
        <f>IF($B1458="","",IF(AND($B1459&gt;Dashboard!$C$54,$B1459&lt;=Dashboard!$C$55,OR($C1459="Buy",$C1459="Sell",$C1459="Dividend",$C1459="Return of capital")),MAX(AA$5:AA1458)+1,0))</f>
        <v/>
      </c>
      <c r="AB1459" s="79" t="str">
        <f>if($B1459="","",if($L1459=Dashboard!$C$3,"n/a","Currency:"&amp;$L1459&amp;Dashboard!$C$3))</f>
        <v/>
      </c>
      <c r="AC1459" s="88" t="str">
        <f t="shared" si="13"/>
        <v/>
      </c>
      <c r="AD1459" s="89">
        <f t="shared" si="14"/>
        <v>0</v>
      </c>
      <c r="AE1459" s="90">
        <f t="shared" si="15"/>
        <v>0</v>
      </c>
    </row>
    <row r="1460">
      <c r="A1460" s="1"/>
      <c r="B1460" s="456"/>
      <c r="C1460" s="457"/>
      <c r="D1460" s="457"/>
      <c r="E1460" s="457"/>
      <c r="F1460" s="458"/>
      <c r="G1460" s="44">
        <f t="shared" si="1"/>
        <v>0</v>
      </c>
      <c r="H1460" s="459"/>
      <c r="I1460" s="460"/>
      <c r="J1460" s="95"/>
      <c r="K1460" s="1"/>
      <c r="L1460" s="50" t="str">
        <f t="array" ref="L1460">if($B1460="","",index(Setup!$C$52:$C$201,match($D1460,Setup!$B$52:$B$201,0),0))</f>
        <v/>
      </c>
      <c r="M1460" s="52" t="str">
        <f t="shared" si="2"/>
        <v/>
      </c>
      <c r="N1460" s="58">
        <f t="shared" si="3"/>
        <v>0</v>
      </c>
      <c r="O1460" s="64" t="str">
        <f t="shared" si="4"/>
        <v/>
      </c>
      <c r="P1460" s="64">
        <f t="shared" si="5"/>
        <v>0</v>
      </c>
      <c r="Q1460" s="64">
        <f t="shared" si="6"/>
        <v>0</v>
      </c>
      <c r="R1460" s="68">
        <f t="shared" si="7"/>
        <v>0</v>
      </c>
      <c r="S1460" s="68">
        <f t="shared" si="8"/>
        <v>0</v>
      </c>
      <c r="T1460" s="71" t="str">
        <f t="shared" si="9"/>
        <v/>
      </c>
      <c r="U1460" s="79" t="str">
        <f t="array" ref="U1460">IF($B1460="","",IF(INDEX('Your Portfolio Holdings'!$BW$7:$BW$156,match($D1460,'Your Portfolio Holdings'!$B$7:$B$156,0),0)&gt;0,PRODUCT(IF(($D$5:$D$2004=$D1460)*($C$5:$C$2004="Split")*($B$5:$B$2004&lt;=Dashboard!$C$2)*($B$5:$B$2004&gt;$B1460),$J$5:$J$2004,1)),1))</f>
        <v/>
      </c>
      <c r="V1460" s="79">
        <f t="shared" si="10"/>
        <v>0</v>
      </c>
      <c r="W1460" s="79" t="str">
        <f t="array" ref="W1460">IF($B1460="","",IF(INDEX('Your Portfolio Holdings'!$BW$7:$BW$156,match($D1460,'Your Portfolio Holdings'!$B$7:$B$156,0),0)&gt;0,PRODUCT(IF(($D$5:$D$2004=$D1460)*($C$5:$C$2004="Split")*($B$5:$B$2004&lt;=Dashboard!$C$54)*($B$5:$B$2004&gt;$B1460),$J$5:$J$2004,1)),1))</f>
        <v/>
      </c>
      <c r="X1460" s="79">
        <f t="shared" si="11"/>
        <v>0</v>
      </c>
      <c r="Y1460" s="79" t="str">
        <f t="array" ref="Y1460">IF($B1460="","",IF(INDEX('Your Portfolio Holdings'!$BW$7:$BW$156,match($D1460,'Your Portfolio Holdings'!$B$7:$B$156,0),0)&gt;0,PRODUCT(IF(($D$5:$D$2004=$D1460)*($C$5:$C$2004="Split")*($B$5:$B$2004&lt;=Dashboard!$C$55)*($B$5:$B$2004&gt;$B1460),$J$5:$J$2004,1)),1))</f>
        <v/>
      </c>
      <c r="Z1460" s="79">
        <f t="shared" si="12"/>
        <v>0</v>
      </c>
      <c r="AA1460" s="79" t="str">
        <f>IF($B1459="","",IF(AND($B1460&gt;Dashboard!$C$54,$B1460&lt;=Dashboard!$C$55,OR($C1460="Buy",$C1460="Sell",$C1460="Dividend",$C1460="Return of capital")),MAX(AA$5:AA1459)+1,0))</f>
        <v/>
      </c>
      <c r="AB1460" s="79" t="str">
        <f>if($B1460="","",if($L1460=Dashboard!$C$3,"n/a","Currency:"&amp;$L1460&amp;Dashboard!$C$3))</f>
        <v/>
      </c>
      <c r="AC1460" s="88" t="str">
        <f t="shared" si="13"/>
        <v/>
      </c>
      <c r="AD1460" s="89">
        <f t="shared" si="14"/>
        <v>0</v>
      </c>
      <c r="AE1460" s="90">
        <f t="shared" si="15"/>
        <v>0</v>
      </c>
    </row>
    <row r="1461">
      <c r="A1461" s="1"/>
      <c r="B1461" s="456"/>
      <c r="C1461" s="457"/>
      <c r="D1461" s="457"/>
      <c r="E1461" s="457"/>
      <c r="F1461" s="458"/>
      <c r="G1461" s="44">
        <f t="shared" si="1"/>
        <v>0</v>
      </c>
      <c r="H1461" s="459"/>
      <c r="I1461" s="460"/>
      <c r="J1461" s="95"/>
      <c r="K1461" s="1"/>
      <c r="L1461" s="50" t="str">
        <f t="array" ref="L1461">if($B1461="","",index(Setup!$C$52:$C$201,match($D1461,Setup!$B$52:$B$201,0),0))</f>
        <v/>
      </c>
      <c r="M1461" s="52" t="str">
        <f t="shared" si="2"/>
        <v/>
      </c>
      <c r="N1461" s="58">
        <f t="shared" si="3"/>
        <v>0</v>
      </c>
      <c r="O1461" s="64" t="str">
        <f t="shared" si="4"/>
        <v/>
      </c>
      <c r="P1461" s="64">
        <f t="shared" si="5"/>
        <v>0</v>
      </c>
      <c r="Q1461" s="64">
        <f t="shared" si="6"/>
        <v>0</v>
      </c>
      <c r="R1461" s="68">
        <f t="shared" si="7"/>
        <v>0</v>
      </c>
      <c r="S1461" s="68">
        <f t="shared" si="8"/>
        <v>0</v>
      </c>
      <c r="T1461" s="71" t="str">
        <f t="shared" si="9"/>
        <v/>
      </c>
      <c r="U1461" s="79" t="str">
        <f t="array" ref="U1461">IF($B1461="","",IF(INDEX('Your Portfolio Holdings'!$BW$7:$BW$156,match($D1461,'Your Portfolio Holdings'!$B$7:$B$156,0),0)&gt;0,PRODUCT(IF(($D$5:$D$2004=$D1461)*($C$5:$C$2004="Split")*($B$5:$B$2004&lt;=Dashboard!$C$2)*($B$5:$B$2004&gt;$B1461),$J$5:$J$2004,1)),1))</f>
        <v/>
      </c>
      <c r="V1461" s="79">
        <f t="shared" si="10"/>
        <v>0</v>
      </c>
      <c r="W1461" s="79" t="str">
        <f t="array" ref="W1461">IF($B1461="","",IF(INDEX('Your Portfolio Holdings'!$BW$7:$BW$156,match($D1461,'Your Portfolio Holdings'!$B$7:$B$156,0),0)&gt;0,PRODUCT(IF(($D$5:$D$2004=$D1461)*($C$5:$C$2004="Split")*($B$5:$B$2004&lt;=Dashboard!$C$54)*($B$5:$B$2004&gt;$B1461),$J$5:$J$2004,1)),1))</f>
        <v/>
      </c>
      <c r="X1461" s="79">
        <f t="shared" si="11"/>
        <v>0</v>
      </c>
      <c r="Y1461" s="79" t="str">
        <f t="array" ref="Y1461">IF($B1461="","",IF(INDEX('Your Portfolio Holdings'!$BW$7:$BW$156,match($D1461,'Your Portfolio Holdings'!$B$7:$B$156,0),0)&gt;0,PRODUCT(IF(($D$5:$D$2004=$D1461)*($C$5:$C$2004="Split")*($B$5:$B$2004&lt;=Dashboard!$C$55)*($B$5:$B$2004&gt;$B1461),$J$5:$J$2004,1)),1))</f>
        <v/>
      </c>
      <c r="Z1461" s="79">
        <f t="shared" si="12"/>
        <v>0</v>
      </c>
      <c r="AA1461" s="79" t="str">
        <f>IF($B1460="","",IF(AND($B1461&gt;Dashboard!$C$54,$B1461&lt;=Dashboard!$C$55,OR($C1461="Buy",$C1461="Sell",$C1461="Dividend",$C1461="Return of capital")),MAX(AA$5:AA1460)+1,0))</f>
        <v/>
      </c>
      <c r="AB1461" s="79" t="str">
        <f>if($B1461="","",if($L1461=Dashboard!$C$3,"n/a","Currency:"&amp;$L1461&amp;Dashboard!$C$3))</f>
        <v/>
      </c>
      <c r="AC1461" s="88" t="str">
        <f t="shared" si="13"/>
        <v/>
      </c>
      <c r="AD1461" s="89">
        <f t="shared" si="14"/>
        <v>0</v>
      </c>
      <c r="AE1461" s="90">
        <f t="shared" si="15"/>
        <v>0</v>
      </c>
    </row>
    <row r="1462">
      <c r="A1462" s="1"/>
      <c r="B1462" s="456"/>
      <c r="C1462" s="457"/>
      <c r="D1462" s="457"/>
      <c r="E1462" s="457"/>
      <c r="F1462" s="458"/>
      <c r="G1462" s="44">
        <f t="shared" si="1"/>
        <v>0</v>
      </c>
      <c r="H1462" s="459"/>
      <c r="I1462" s="460"/>
      <c r="J1462" s="95"/>
      <c r="K1462" s="1"/>
      <c r="L1462" s="50" t="str">
        <f t="array" ref="L1462">if($B1462="","",index(Setup!$C$52:$C$201,match($D1462,Setup!$B$52:$B$201,0),0))</f>
        <v/>
      </c>
      <c r="M1462" s="52" t="str">
        <f t="shared" si="2"/>
        <v/>
      </c>
      <c r="N1462" s="58">
        <f t="shared" si="3"/>
        <v>0</v>
      </c>
      <c r="O1462" s="64" t="str">
        <f t="shared" si="4"/>
        <v/>
      </c>
      <c r="P1462" s="64">
        <f t="shared" si="5"/>
        <v>0</v>
      </c>
      <c r="Q1462" s="64">
        <f t="shared" si="6"/>
        <v>0</v>
      </c>
      <c r="R1462" s="68">
        <f t="shared" si="7"/>
        <v>0</v>
      </c>
      <c r="S1462" s="68">
        <f t="shared" si="8"/>
        <v>0</v>
      </c>
      <c r="T1462" s="71" t="str">
        <f t="shared" si="9"/>
        <v/>
      </c>
      <c r="U1462" s="79" t="str">
        <f t="array" ref="U1462">IF($B1462="","",IF(INDEX('Your Portfolio Holdings'!$BW$7:$BW$156,match($D1462,'Your Portfolio Holdings'!$B$7:$B$156,0),0)&gt;0,PRODUCT(IF(($D$5:$D$2004=$D1462)*($C$5:$C$2004="Split")*($B$5:$B$2004&lt;=Dashboard!$C$2)*($B$5:$B$2004&gt;$B1462),$J$5:$J$2004,1)),1))</f>
        <v/>
      </c>
      <c r="V1462" s="79">
        <f t="shared" si="10"/>
        <v>0</v>
      </c>
      <c r="W1462" s="79" t="str">
        <f t="array" ref="W1462">IF($B1462="","",IF(INDEX('Your Portfolio Holdings'!$BW$7:$BW$156,match($D1462,'Your Portfolio Holdings'!$B$7:$B$156,0),0)&gt;0,PRODUCT(IF(($D$5:$D$2004=$D1462)*($C$5:$C$2004="Split")*($B$5:$B$2004&lt;=Dashboard!$C$54)*($B$5:$B$2004&gt;$B1462),$J$5:$J$2004,1)),1))</f>
        <v/>
      </c>
      <c r="X1462" s="79">
        <f t="shared" si="11"/>
        <v>0</v>
      </c>
      <c r="Y1462" s="79" t="str">
        <f t="array" ref="Y1462">IF($B1462="","",IF(INDEX('Your Portfolio Holdings'!$BW$7:$BW$156,match($D1462,'Your Portfolio Holdings'!$B$7:$B$156,0),0)&gt;0,PRODUCT(IF(($D$5:$D$2004=$D1462)*($C$5:$C$2004="Split")*($B$5:$B$2004&lt;=Dashboard!$C$55)*($B$5:$B$2004&gt;$B1462),$J$5:$J$2004,1)),1))</f>
        <v/>
      </c>
      <c r="Z1462" s="79">
        <f t="shared" si="12"/>
        <v>0</v>
      </c>
      <c r="AA1462" s="79" t="str">
        <f>IF($B1461="","",IF(AND($B1462&gt;Dashboard!$C$54,$B1462&lt;=Dashboard!$C$55,OR($C1462="Buy",$C1462="Sell",$C1462="Dividend",$C1462="Return of capital")),MAX(AA$5:AA1461)+1,0))</f>
        <v/>
      </c>
      <c r="AB1462" s="79" t="str">
        <f>if($B1462="","",if($L1462=Dashboard!$C$3,"n/a","Currency:"&amp;$L1462&amp;Dashboard!$C$3))</f>
        <v/>
      </c>
      <c r="AC1462" s="88" t="str">
        <f t="shared" si="13"/>
        <v/>
      </c>
      <c r="AD1462" s="89">
        <f t="shared" si="14"/>
        <v>0</v>
      </c>
      <c r="AE1462" s="90">
        <f t="shared" si="15"/>
        <v>0</v>
      </c>
    </row>
    <row r="1463">
      <c r="A1463" s="1"/>
      <c r="B1463" s="456"/>
      <c r="C1463" s="457"/>
      <c r="D1463" s="457"/>
      <c r="E1463" s="457"/>
      <c r="F1463" s="458"/>
      <c r="G1463" s="44">
        <f t="shared" si="1"/>
        <v>0</v>
      </c>
      <c r="H1463" s="459"/>
      <c r="I1463" s="460"/>
      <c r="J1463" s="95"/>
      <c r="K1463" s="1"/>
      <c r="L1463" s="50" t="str">
        <f t="array" ref="L1463">if($B1463="","",index(Setup!$C$52:$C$201,match($D1463,Setup!$B$52:$B$201,0),0))</f>
        <v/>
      </c>
      <c r="M1463" s="52" t="str">
        <f t="shared" si="2"/>
        <v/>
      </c>
      <c r="N1463" s="58">
        <f t="shared" si="3"/>
        <v>0</v>
      </c>
      <c r="O1463" s="64" t="str">
        <f t="shared" si="4"/>
        <v/>
      </c>
      <c r="P1463" s="64">
        <f t="shared" si="5"/>
        <v>0</v>
      </c>
      <c r="Q1463" s="64">
        <f t="shared" si="6"/>
        <v>0</v>
      </c>
      <c r="R1463" s="68">
        <f t="shared" si="7"/>
        <v>0</v>
      </c>
      <c r="S1463" s="68">
        <f t="shared" si="8"/>
        <v>0</v>
      </c>
      <c r="T1463" s="71" t="str">
        <f t="shared" si="9"/>
        <v/>
      </c>
      <c r="U1463" s="79" t="str">
        <f t="array" ref="U1463">IF($B1463="","",IF(INDEX('Your Portfolio Holdings'!$BW$7:$BW$156,match($D1463,'Your Portfolio Holdings'!$B$7:$B$156,0),0)&gt;0,PRODUCT(IF(($D$5:$D$2004=$D1463)*($C$5:$C$2004="Split")*($B$5:$B$2004&lt;=Dashboard!$C$2)*($B$5:$B$2004&gt;$B1463),$J$5:$J$2004,1)),1))</f>
        <v/>
      </c>
      <c r="V1463" s="79">
        <f t="shared" si="10"/>
        <v>0</v>
      </c>
      <c r="W1463" s="79" t="str">
        <f t="array" ref="W1463">IF($B1463="","",IF(INDEX('Your Portfolio Holdings'!$BW$7:$BW$156,match($D1463,'Your Portfolio Holdings'!$B$7:$B$156,0),0)&gt;0,PRODUCT(IF(($D$5:$D$2004=$D1463)*($C$5:$C$2004="Split")*($B$5:$B$2004&lt;=Dashboard!$C$54)*($B$5:$B$2004&gt;$B1463),$J$5:$J$2004,1)),1))</f>
        <v/>
      </c>
      <c r="X1463" s="79">
        <f t="shared" si="11"/>
        <v>0</v>
      </c>
      <c r="Y1463" s="79" t="str">
        <f t="array" ref="Y1463">IF($B1463="","",IF(INDEX('Your Portfolio Holdings'!$BW$7:$BW$156,match($D1463,'Your Portfolio Holdings'!$B$7:$B$156,0),0)&gt;0,PRODUCT(IF(($D$5:$D$2004=$D1463)*($C$5:$C$2004="Split")*($B$5:$B$2004&lt;=Dashboard!$C$55)*($B$5:$B$2004&gt;$B1463),$J$5:$J$2004,1)),1))</f>
        <v/>
      </c>
      <c r="Z1463" s="79">
        <f t="shared" si="12"/>
        <v>0</v>
      </c>
      <c r="AA1463" s="79" t="str">
        <f>IF($B1462="","",IF(AND($B1463&gt;Dashboard!$C$54,$B1463&lt;=Dashboard!$C$55,OR($C1463="Buy",$C1463="Sell",$C1463="Dividend",$C1463="Return of capital")),MAX(AA$5:AA1462)+1,0))</f>
        <v/>
      </c>
      <c r="AB1463" s="79" t="str">
        <f>if($B1463="","",if($L1463=Dashboard!$C$3,"n/a","Currency:"&amp;$L1463&amp;Dashboard!$C$3))</f>
        <v/>
      </c>
      <c r="AC1463" s="88" t="str">
        <f t="shared" si="13"/>
        <v/>
      </c>
      <c r="AD1463" s="89">
        <f t="shared" si="14"/>
        <v>0</v>
      </c>
      <c r="AE1463" s="90">
        <f t="shared" si="15"/>
        <v>0</v>
      </c>
    </row>
    <row r="1464">
      <c r="A1464" s="1"/>
      <c r="B1464" s="456"/>
      <c r="C1464" s="457"/>
      <c r="D1464" s="457"/>
      <c r="E1464" s="457"/>
      <c r="F1464" s="458"/>
      <c r="G1464" s="44">
        <f t="shared" si="1"/>
        <v>0</v>
      </c>
      <c r="H1464" s="459"/>
      <c r="I1464" s="460"/>
      <c r="J1464" s="95"/>
      <c r="K1464" s="1"/>
      <c r="L1464" s="50" t="str">
        <f t="array" ref="L1464">if($B1464="","",index(Setup!$C$52:$C$201,match($D1464,Setup!$B$52:$B$201,0),0))</f>
        <v/>
      </c>
      <c r="M1464" s="52" t="str">
        <f t="shared" si="2"/>
        <v/>
      </c>
      <c r="N1464" s="58">
        <f t="shared" si="3"/>
        <v>0</v>
      </c>
      <c r="O1464" s="64" t="str">
        <f t="shared" si="4"/>
        <v/>
      </c>
      <c r="P1464" s="64">
        <f t="shared" si="5"/>
        <v>0</v>
      </c>
      <c r="Q1464" s="64">
        <f t="shared" si="6"/>
        <v>0</v>
      </c>
      <c r="R1464" s="68">
        <f t="shared" si="7"/>
        <v>0</v>
      </c>
      <c r="S1464" s="68">
        <f t="shared" si="8"/>
        <v>0</v>
      </c>
      <c r="T1464" s="71" t="str">
        <f t="shared" si="9"/>
        <v/>
      </c>
      <c r="U1464" s="79" t="str">
        <f t="array" ref="U1464">IF($B1464="","",IF(INDEX('Your Portfolio Holdings'!$BW$7:$BW$156,match($D1464,'Your Portfolio Holdings'!$B$7:$B$156,0),0)&gt;0,PRODUCT(IF(($D$5:$D$2004=$D1464)*($C$5:$C$2004="Split")*($B$5:$B$2004&lt;=Dashboard!$C$2)*($B$5:$B$2004&gt;$B1464),$J$5:$J$2004,1)),1))</f>
        <v/>
      </c>
      <c r="V1464" s="79">
        <f t="shared" si="10"/>
        <v>0</v>
      </c>
      <c r="W1464" s="79" t="str">
        <f t="array" ref="W1464">IF($B1464="","",IF(INDEX('Your Portfolio Holdings'!$BW$7:$BW$156,match($D1464,'Your Portfolio Holdings'!$B$7:$B$156,0),0)&gt;0,PRODUCT(IF(($D$5:$D$2004=$D1464)*($C$5:$C$2004="Split")*($B$5:$B$2004&lt;=Dashboard!$C$54)*($B$5:$B$2004&gt;$B1464),$J$5:$J$2004,1)),1))</f>
        <v/>
      </c>
      <c r="X1464" s="79">
        <f t="shared" si="11"/>
        <v>0</v>
      </c>
      <c r="Y1464" s="79" t="str">
        <f t="array" ref="Y1464">IF($B1464="","",IF(INDEX('Your Portfolio Holdings'!$BW$7:$BW$156,match($D1464,'Your Portfolio Holdings'!$B$7:$B$156,0),0)&gt;0,PRODUCT(IF(($D$5:$D$2004=$D1464)*($C$5:$C$2004="Split")*($B$5:$B$2004&lt;=Dashboard!$C$55)*($B$5:$B$2004&gt;$B1464),$J$5:$J$2004,1)),1))</f>
        <v/>
      </c>
      <c r="Z1464" s="79">
        <f t="shared" si="12"/>
        <v>0</v>
      </c>
      <c r="AA1464" s="79" t="str">
        <f>IF($B1463="","",IF(AND($B1464&gt;Dashboard!$C$54,$B1464&lt;=Dashboard!$C$55,OR($C1464="Buy",$C1464="Sell",$C1464="Dividend",$C1464="Return of capital")),MAX(AA$5:AA1463)+1,0))</f>
        <v/>
      </c>
      <c r="AB1464" s="79" t="str">
        <f>if($B1464="","",if($L1464=Dashboard!$C$3,"n/a","Currency:"&amp;$L1464&amp;Dashboard!$C$3))</f>
        <v/>
      </c>
      <c r="AC1464" s="88" t="str">
        <f t="shared" si="13"/>
        <v/>
      </c>
      <c r="AD1464" s="89">
        <f t="shared" si="14"/>
        <v>0</v>
      </c>
      <c r="AE1464" s="90">
        <f t="shared" si="15"/>
        <v>0</v>
      </c>
    </row>
    <row r="1465">
      <c r="A1465" s="1"/>
      <c r="B1465" s="456"/>
      <c r="C1465" s="457"/>
      <c r="D1465" s="457"/>
      <c r="E1465" s="457"/>
      <c r="F1465" s="458"/>
      <c r="G1465" s="44">
        <f t="shared" si="1"/>
        <v>0</v>
      </c>
      <c r="H1465" s="459"/>
      <c r="I1465" s="460"/>
      <c r="J1465" s="95"/>
      <c r="K1465" s="1"/>
      <c r="L1465" s="50" t="str">
        <f t="array" ref="L1465">if($B1465="","",index(Setup!$C$52:$C$201,match($D1465,Setup!$B$52:$B$201,0),0))</f>
        <v/>
      </c>
      <c r="M1465" s="52" t="str">
        <f t="shared" si="2"/>
        <v/>
      </c>
      <c r="N1465" s="58">
        <f t="shared" si="3"/>
        <v>0</v>
      </c>
      <c r="O1465" s="64" t="str">
        <f t="shared" si="4"/>
        <v/>
      </c>
      <c r="P1465" s="64">
        <f t="shared" si="5"/>
        <v>0</v>
      </c>
      <c r="Q1465" s="64">
        <f t="shared" si="6"/>
        <v>0</v>
      </c>
      <c r="R1465" s="68">
        <f t="shared" si="7"/>
        <v>0</v>
      </c>
      <c r="S1465" s="68">
        <f t="shared" si="8"/>
        <v>0</v>
      </c>
      <c r="T1465" s="71" t="str">
        <f t="shared" si="9"/>
        <v/>
      </c>
      <c r="U1465" s="79" t="str">
        <f t="array" ref="U1465">IF($B1465="","",IF(INDEX('Your Portfolio Holdings'!$BW$7:$BW$156,match($D1465,'Your Portfolio Holdings'!$B$7:$B$156,0),0)&gt;0,PRODUCT(IF(($D$5:$D$2004=$D1465)*($C$5:$C$2004="Split")*($B$5:$B$2004&lt;=Dashboard!$C$2)*($B$5:$B$2004&gt;$B1465),$J$5:$J$2004,1)),1))</f>
        <v/>
      </c>
      <c r="V1465" s="79">
        <f t="shared" si="10"/>
        <v>0</v>
      </c>
      <c r="W1465" s="79" t="str">
        <f t="array" ref="W1465">IF($B1465="","",IF(INDEX('Your Portfolio Holdings'!$BW$7:$BW$156,match($D1465,'Your Portfolio Holdings'!$B$7:$B$156,0),0)&gt;0,PRODUCT(IF(($D$5:$D$2004=$D1465)*($C$5:$C$2004="Split")*($B$5:$B$2004&lt;=Dashboard!$C$54)*($B$5:$B$2004&gt;$B1465),$J$5:$J$2004,1)),1))</f>
        <v/>
      </c>
      <c r="X1465" s="79">
        <f t="shared" si="11"/>
        <v>0</v>
      </c>
      <c r="Y1465" s="79" t="str">
        <f t="array" ref="Y1465">IF($B1465="","",IF(INDEX('Your Portfolio Holdings'!$BW$7:$BW$156,match($D1465,'Your Portfolio Holdings'!$B$7:$B$156,0),0)&gt;0,PRODUCT(IF(($D$5:$D$2004=$D1465)*($C$5:$C$2004="Split")*($B$5:$B$2004&lt;=Dashboard!$C$55)*($B$5:$B$2004&gt;$B1465),$J$5:$J$2004,1)),1))</f>
        <v/>
      </c>
      <c r="Z1465" s="79">
        <f t="shared" si="12"/>
        <v>0</v>
      </c>
      <c r="AA1465" s="79" t="str">
        <f>IF($B1464="","",IF(AND($B1465&gt;Dashboard!$C$54,$B1465&lt;=Dashboard!$C$55,OR($C1465="Buy",$C1465="Sell",$C1465="Dividend",$C1465="Return of capital")),MAX(AA$5:AA1464)+1,0))</f>
        <v/>
      </c>
      <c r="AB1465" s="79" t="str">
        <f>if($B1465="","",if($L1465=Dashboard!$C$3,"n/a","Currency:"&amp;$L1465&amp;Dashboard!$C$3))</f>
        <v/>
      </c>
      <c r="AC1465" s="88" t="str">
        <f t="shared" si="13"/>
        <v/>
      </c>
      <c r="AD1465" s="89">
        <f t="shared" si="14"/>
        <v>0</v>
      </c>
      <c r="AE1465" s="90">
        <f t="shared" si="15"/>
        <v>0</v>
      </c>
    </row>
    <row r="1466">
      <c r="A1466" s="1"/>
      <c r="B1466" s="456"/>
      <c r="C1466" s="457"/>
      <c r="D1466" s="457"/>
      <c r="E1466" s="457"/>
      <c r="F1466" s="458"/>
      <c r="G1466" s="44">
        <f t="shared" si="1"/>
        <v>0</v>
      </c>
      <c r="H1466" s="459"/>
      <c r="I1466" s="460"/>
      <c r="J1466" s="95"/>
      <c r="K1466" s="1"/>
      <c r="L1466" s="50" t="str">
        <f t="array" ref="L1466">if($B1466="","",index(Setup!$C$52:$C$201,match($D1466,Setup!$B$52:$B$201,0),0))</f>
        <v/>
      </c>
      <c r="M1466" s="52" t="str">
        <f t="shared" si="2"/>
        <v/>
      </c>
      <c r="N1466" s="58">
        <f t="shared" si="3"/>
        <v>0</v>
      </c>
      <c r="O1466" s="64" t="str">
        <f t="shared" si="4"/>
        <v/>
      </c>
      <c r="P1466" s="64">
        <f t="shared" si="5"/>
        <v>0</v>
      </c>
      <c r="Q1466" s="64">
        <f t="shared" si="6"/>
        <v>0</v>
      </c>
      <c r="R1466" s="68">
        <f t="shared" si="7"/>
        <v>0</v>
      </c>
      <c r="S1466" s="68">
        <f t="shared" si="8"/>
        <v>0</v>
      </c>
      <c r="T1466" s="71" t="str">
        <f t="shared" si="9"/>
        <v/>
      </c>
      <c r="U1466" s="79" t="str">
        <f t="array" ref="U1466">IF($B1466="","",IF(INDEX('Your Portfolio Holdings'!$BW$7:$BW$156,match($D1466,'Your Portfolio Holdings'!$B$7:$B$156,0),0)&gt;0,PRODUCT(IF(($D$5:$D$2004=$D1466)*($C$5:$C$2004="Split")*($B$5:$B$2004&lt;=Dashboard!$C$2)*($B$5:$B$2004&gt;$B1466),$J$5:$J$2004,1)),1))</f>
        <v/>
      </c>
      <c r="V1466" s="79">
        <f t="shared" si="10"/>
        <v>0</v>
      </c>
      <c r="W1466" s="79" t="str">
        <f t="array" ref="W1466">IF($B1466="","",IF(INDEX('Your Portfolio Holdings'!$BW$7:$BW$156,match($D1466,'Your Portfolio Holdings'!$B$7:$B$156,0),0)&gt;0,PRODUCT(IF(($D$5:$D$2004=$D1466)*($C$5:$C$2004="Split")*($B$5:$B$2004&lt;=Dashboard!$C$54)*($B$5:$B$2004&gt;$B1466),$J$5:$J$2004,1)),1))</f>
        <v/>
      </c>
      <c r="X1466" s="79">
        <f t="shared" si="11"/>
        <v>0</v>
      </c>
      <c r="Y1466" s="79" t="str">
        <f t="array" ref="Y1466">IF($B1466="","",IF(INDEX('Your Portfolio Holdings'!$BW$7:$BW$156,match($D1466,'Your Portfolio Holdings'!$B$7:$B$156,0),0)&gt;0,PRODUCT(IF(($D$5:$D$2004=$D1466)*($C$5:$C$2004="Split")*($B$5:$B$2004&lt;=Dashboard!$C$55)*($B$5:$B$2004&gt;$B1466),$J$5:$J$2004,1)),1))</f>
        <v/>
      </c>
      <c r="Z1466" s="79">
        <f t="shared" si="12"/>
        <v>0</v>
      </c>
      <c r="AA1466" s="79" t="str">
        <f>IF($B1465="","",IF(AND($B1466&gt;Dashboard!$C$54,$B1466&lt;=Dashboard!$C$55,OR($C1466="Buy",$C1466="Sell",$C1466="Dividend",$C1466="Return of capital")),MAX(AA$5:AA1465)+1,0))</f>
        <v/>
      </c>
      <c r="AB1466" s="79" t="str">
        <f>if($B1466="","",if($L1466=Dashboard!$C$3,"n/a","Currency:"&amp;$L1466&amp;Dashboard!$C$3))</f>
        <v/>
      </c>
      <c r="AC1466" s="88" t="str">
        <f t="shared" si="13"/>
        <v/>
      </c>
      <c r="AD1466" s="89">
        <f t="shared" si="14"/>
        <v>0</v>
      </c>
      <c r="AE1466" s="90">
        <f t="shared" si="15"/>
        <v>0</v>
      </c>
    </row>
    <row r="1467">
      <c r="A1467" s="1"/>
      <c r="B1467" s="456"/>
      <c r="C1467" s="457"/>
      <c r="D1467" s="457"/>
      <c r="E1467" s="457"/>
      <c r="F1467" s="458"/>
      <c r="G1467" s="44">
        <f t="shared" si="1"/>
        <v>0</v>
      </c>
      <c r="H1467" s="459"/>
      <c r="I1467" s="460"/>
      <c r="J1467" s="95"/>
      <c r="K1467" s="1"/>
      <c r="L1467" s="50" t="str">
        <f t="array" ref="L1467">if($B1467="","",index(Setup!$C$52:$C$201,match($D1467,Setup!$B$52:$B$201,0),0))</f>
        <v/>
      </c>
      <c r="M1467" s="52" t="str">
        <f t="shared" si="2"/>
        <v/>
      </c>
      <c r="N1467" s="58">
        <f t="shared" si="3"/>
        <v>0</v>
      </c>
      <c r="O1467" s="64" t="str">
        <f t="shared" si="4"/>
        <v/>
      </c>
      <c r="P1467" s="64">
        <f t="shared" si="5"/>
        <v>0</v>
      </c>
      <c r="Q1467" s="64">
        <f t="shared" si="6"/>
        <v>0</v>
      </c>
      <c r="R1467" s="68">
        <f t="shared" si="7"/>
        <v>0</v>
      </c>
      <c r="S1467" s="68">
        <f t="shared" si="8"/>
        <v>0</v>
      </c>
      <c r="T1467" s="71" t="str">
        <f t="shared" si="9"/>
        <v/>
      </c>
      <c r="U1467" s="79" t="str">
        <f t="array" ref="U1467">IF($B1467="","",IF(INDEX('Your Portfolio Holdings'!$BW$7:$BW$156,match($D1467,'Your Portfolio Holdings'!$B$7:$B$156,0),0)&gt;0,PRODUCT(IF(($D$5:$D$2004=$D1467)*($C$5:$C$2004="Split")*($B$5:$B$2004&lt;=Dashboard!$C$2)*($B$5:$B$2004&gt;$B1467),$J$5:$J$2004,1)),1))</f>
        <v/>
      </c>
      <c r="V1467" s="79">
        <f t="shared" si="10"/>
        <v>0</v>
      </c>
      <c r="W1467" s="79" t="str">
        <f t="array" ref="W1467">IF($B1467="","",IF(INDEX('Your Portfolio Holdings'!$BW$7:$BW$156,match($D1467,'Your Portfolio Holdings'!$B$7:$B$156,0),0)&gt;0,PRODUCT(IF(($D$5:$D$2004=$D1467)*($C$5:$C$2004="Split")*($B$5:$B$2004&lt;=Dashboard!$C$54)*($B$5:$B$2004&gt;$B1467),$J$5:$J$2004,1)),1))</f>
        <v/>
      </c>
      <c r="X1467" s="79">
        <f t="shared" si="11"/>
        <v>0</v>
      </c>
      <c r="Y1467" s="79" t="str">
        <f t="array" ref="Y1467">IF($B1467="","",IF(INDEX('Your Portfolio Holdings'!$BW$7:$BW$156,match($D1467,'Your Portfolio Holdings'!$B$7:$B$156,0),0)&gt;0,PRODUCT(IF(($D$5:$D$2004=$D1467)*($C$5:$C$2004="Split")*($B$5:$B$2004&lt;=Dashboard!$C$55)*($B$5:$B$2004&gt;$B1467),$J$5:$J$2004,1)),1))</f>
        <v/>
      </c>
      <c r="Z1467" s="79">
        <f t="shared" si="12"/>
        <v>0</v>
      </c>
      <c r="AA1467" s="79" t="str">
        <f>IF($B1466="","",IF(AND($B1467&gt;Dashboard!$C$54,$B1467&lt;=Dashboard!$C$55,OR($C1467="Buy",$C1467="Sell",$C1467="Dividend",$C1467="Return of capital")),MAX(AA$5:AA1466)+1,0))</f>
        <v/>
      </c>
      <c r="AB1467" s="79" t="str">
        <f>if($B1467="","",if($L1467=Dashboard!$C$3,"n/a","Currency:"&amp;$L1467&amp;Dashboard!$C$3))</f>
        <v/>
      </c>
      <c r="AC1467" s="88" t="str">
        <f t="shared" si="13"/>
        <v/>
      </c>
      <c r="AD1467" s="89">
        <f t="shared" si="14"/>
        <v>0</v>
      </c>
      <c r="AE1467" s="90">
        <f t="shared" si="15"/>
        <v>0</v>
      </c>
    </row>
    <row r="1468">
      <c r="A1468" s="1"/>
      <c r="B1468" s="456"/>
      <c r="C1468" s="457"/>
      <c r="D1468" s="457"/>
      <c r="E1468" s="457"/>
      <c r="F1468" s="458"/>
      <c r="G1468" s="44">
        <f t="shared" si="1"/>
        <v>0</v>
      </c>
      <c r="H1468" s="459"/>
      <c r="I1468" s="460"/>
      <c r="J1468" s="95"/>
      <c r="K1468" s="1"/>
      <c r="L1468" s="50" t="str">
        <f t="array" ref="L1468">if($B1468="","",index(Setup!$C$52:$C$201,match($D1468,Setup!$B$52:$B$201,0),0))</f>
        <v/>
      </c>
      <c r="M1468" s="52" t="str">
        <f t="shared" si="2"/>
        <v/>
      </c>
      <c r="N1468" s="58">
        <f t="shared" si="3"/>
        <v>0</v>
      </c>
      <c r="O1468" s="64" t="str">
        <f t="shared" si="4"/>
        <v/>
      </c>
      <c r="P1468" s="64">
        <f t="shared" si="5"/>
        <v>0</v>
      </c>
      <c r="Q1468" s="64">
        <f t="shared" si="6"/>
        <v>0</v>
      </c>
      <c r="R1468" s="68">
        <f t="shared" si="7"/>
        <v>0</v>
      </c>
      <c r="S1468" s="68">
        <f t="shared" si="8"/>
        <v>0</v>
      </c>
      <c r="T1468" s="71" t="str">
        <f t="shared" si="9"/>
        <v/>
      </c>
      <c r="U1468" s="79" t="str">
        <f t="array" ref="U1468">IF($B1468="","",IF(INDEX('Your Portfolio Holdings'!$BW$7:$BW$156,match($D1468,'Your Portfolio Holdings'!$B$7:$B$156,0),0)&gt;0,PRODUCT(IF(($D$5:$D$2004=$D1468)*($C$5:$C$2004="Split")*($B$5:$B$2004&lt;=Dashboard!$C$2)*($B$5:$B$2004&gt;$B1468),$J$5:$J$2004,1)),1))</f>
        <v/>
      </c>
      <c r="V1468" s="79">
        <f t="shared" si="10"/>
        <v>0</v>
      </c>
      <c r="W1468" s="79" t="str">
        <f t="array" ref="W1468">IF($B1468="","",IF(INDEX('Your Portfolio Holdings'!$BW$7:$BW$156,match($D1468,'Your Portfolio Holdings'!$B$7:$B$156,0),0)&gt;0,PRODUCT(IF(($D$5:$D$2004=$D1468)*($C$5:$C$2004="Split")*($B$5:$B$2004&lt;=Dashboard!$C$54)*($B$5:$B$2004&gt;$B1468),$J$5:$J$2004,1)),1))</f>
        <v/>
      </c>
      <c r="X1468" s="79">
        <f t="shared" si="11"/>
        <v>0</v>
      </c>
      <c r="Y1468" s="79" t="str">
        <f t="array" ref="Y1468">IF($B1468="","",IF(INDEX('Your Portfolio Holdings'!$BW$7:$BW$156,match($D1468,'Your Portfolio Holdings'!$B$7:$B$156,0),0)&gt;0,PRODUCT(IF(($D$5:$D$2004=$D1468)*($C$5:$C$2004="Split")*($B$5:$B$2004&lt;=Dashboard!$C$55)*($B$5:$B$2004&gt;$B1468),$J$5:$J$2004,1)),1))</f>
        <v/>
      </c>
      <c r="Z1468" s="79">
        <f t="shared" si="12"/>
        <v>0</v>
      </c>
      <c r="AA1468" s="79" t="str">
        <f>IF($B1467="","",IF(AND($B1468&gt;Dashboard!$C$54,$B1468&lt;=Dashboard!$C$55,OR($C1468="Buy",$C1468="Sell",$C1468="Dividend",$C1468="Return of capital")),MAX(AA$5:AA1467)+1,0))</f>
        <v/>
      </c>
      <c r="AB1468" s="79" t="str">
        <f>if($B1468="","",if($L1468=Dashboard!$C$3,"n/a","Currency:"&amp;$L1468&amp;Dashboard!$C$3))</f>
        <v/>
      </c>
      <c r="AC1468" s="88" t="str">
        <f t="shared" si="13"/>
        <v/>
      </c>
      <c r="AD1468" s="89">
        <f t="shared" si="14"/>
        <v>0</v>
      </c>
      <c r="AE1468" s="90">
        <f t="shared" si="15"/>
        <v>0</v>
      </c>
    </row>
    <row r="1469">
      <c r="A1469" s="1"/>
      <c r="B1469" s="456"/>
      <c r="C1469" s="457"/>
      <c r="D1469" s="457"/>
      <c r="E1469" s="457"/>
      <c r="F1469" s="458"/>
      <c r="G1469" s="44">
        <f t="shared" si="1"/>
        <v>0</v>
      </c>
      <c r="H1469" s="459"/>
      <c r="I1469" s="460"/>
      <c r="J1469" s="95"/>
      <c r="K1469" s="1"/>
      <c r="L1469" s="50" t="str">
        <f t="array" ref="L1469">if($B1469="","",index(Setup!$C$52:$C$201,match($D1469,Setup!$B$52:$B$201,0),0))</f>
        <v/>
      </c>
      <c r="M1469" s="52" t="str">
        <f t="shared" si="2"/>
        <v/>
      </c>
      <c r="N1469" s="58">
        <f t="shared" si="3"/>
        <v>0</v>
      </c>
      <c r="O1469" s="64" t="str">
        <f t="shared" si="4"/>
        <v/>
      </c>
      <c r="P1469" s="64">
        <f t="shared" si="5"/>
        <v>0</v>
      </c>
      <c r="Q1469" s="64">
        <f t="shared" si="6"/>
        <v>0</v>
      </c>
      <c r="R1469" s="68">
        <f t="shared" si="7"/>
        <v>0</v>
      </c>
      <c r="S1469" s="68">
        <f t="shared" si="8"/>
        <v>0</v>
      </c>
      <c r="T1469" s="71" t="str">
        <f t="shared" si="9"/>
        <v/>
      </c>
      <c r="U1469" s="79" t="str">
        <f t="array" ref="U1469">IF($B1469="","",IF(INDEX('Your Portfolio Holdings'!$BW$7:$BW$156,match($D1469,'Your Portfolio Holdings'!$B$7:$B$156,0),0)&gt;0,PRODUCT(IF(($D$5:$D$2004=$D1469)*($C$5:$C$2004="Split")*($B$5:$B$2004&lt;=Dashboard!$C$2)*($B$5:$B$2004&gt;$B1469),$J$5:$J$2004,1)),1))</f>
        <v/>
      </c>
      <c r="V1469" s="79">
        <f t="shared" si="10"/>
        <v>0</v>
      </c>
      <c r="W1469" s="79" t="str">
        <f t="array" ref="W1469">IF($B1469="","",IF(INDEX('Your Portfolio Holdings'!$BW$7:$BW$156,match($D1469,'Your Portfolio Holdings'!$B$7:$B$156,0),0)&gt;0,PRODUCT(IF(($D$5:$D$2004=$D1469)*($C$5:$C$2004="Split")*($B$5:$B$2004&lt;=Dashboard!$C$54)*($B$5:$B$2004&gt;$B1469),$J$5:$J$2004,1)),1))</f>
        <v/>
      </c>
      <c r="X1469" s="79">
        <f t="shared" si="11"/>
        <v>0</v>
      </c>
      <c r="Y1469" s="79" t="str">
        <f t="array" ref="Y1469">IF($B1469="","",IF(INDEX('Your Portfolio Holdings'!$BW$7:$BW$156,match($D1469,'Your Portfolio Holdings'!$B$7:$B$156,0),0)&gt;0,PRODUCT(IF(($D$5:$D$2004=$D1469)*($C$5:$C$2004="Split")*($B$5:$B$2004&lt;=Dashboard!$C$55)*($B$5:$B$2004&gt;$B1469),$J$5:$J$2004,1)),1))</f>
        <v/>
      </c>
      <c r="Z1469" s="79">
        <f t="shared" si="12"/>
        <v>0</v>
      </c>
      <c r="AA1469" s="79" t="str">
        <f>IF($B1468="","",IF(AND($B1469&gt;Dashboard!$C$54,$B1469&lt;=Dashboard!$C$55,OR($C1469="Buy",$C1469="Sell",$C1469="Dividend",$C1469="Return of capital")),MAX(AA$5:AA1468)+1,0))</f>
        <v/>
      </c>
      <c r="AB1469" s="79" t="str">
        <f>if($B1469="","",if($L1469=Dashboard!$C$3,"n/a","Currency:"&amp;$L1469&amp;Dashboard!$C$3))</f>
        <v/>
      </c>
      <c r="AC1469" s="88" t="str">
        <f t="shared" si="13"/>
        <v/>
      </c>
      <c r="AD1469" s="89">
        <f t="shared" si="14"/>
        <v>0</v>
      </c>
      <c r="AE1469" s="90">
        <f t="shared" si="15"/>
        <v>0</v>
      </c>
    </row>
    <row r="1470">
      <c r="A1470" s="1"/>
      <c r="B1470" s="456"/>
      <c r="C1470" s="457"/>
      <c r="D1470" s="457"/>
      <c r="E1470" s="457"/>
      <c r="F1470" s="458"/>
      <c r="G1470" s="44">
        <f t="shared" si="1"/>
        <v>0</v>
      </c>
      <c r="H1470" s="459"/>
      <c r="I1470" s="460"/>
      <c r="J1470" s="95"/>
      <c r="K1470" s="1"/>
      <c r="L1470" s="50" t="str">
        <f t="array" ref="L1470">if($B1470="","",index(Setup!$C$52:$C$201,match($D1470,Setup!$B$52:$B$201,0),0))</f>
        <v/>
      </c>
      <c r="M1470" s="52" t="str">
        <f t="shared" si="2"/>
        <v/>
      </c>
      <c r="N1470" s="58">
        <f t="shared" si="3"/>
        <v>0</v>
      </c>
      <c r="O1470" s="64" t="str">
        <f t="shared" si="4"/>
        <v/>
      </c>
      <c r="P1470" s="64">
        <f t="shared" si="5"/>
        <v>0</v>
      </c>
      <c r="Q1470" s="64">
        <f t="shared" si="6"/>
        <v>0</v>
      </c>
      <c r="R1470" s="68">
        <f t="shared" si="7"/>
        <v>0</v>
      </c>
      <c r="S1470" s="68">
        <f t="shared" si="8"/>
        <v>0</v>
      </c>
      <c r="T1470" s="71" t="str">
        <f t="shared" si="9"/>
        <v/>
      </c>
      <c r="U1470" s="79" t="str">
        <f t="array" ref="U1470">IF($B1470="","",IF(INDEX('Your Portfolio Holdings'!$BW$7:$BW$156,match($D1470,'Your Portfolio Holdings'!$B$7:$B$156,0),0)&gt;0,PRODUCT(IF(($D$5:$D$2004=$D1470)*($C$5:$C$2004="Split")*($B$5:$B$2004&lt;=Dashboard!$C$2)*($B$5:$B$2004&gt;$B1470),$J$5:$J$2004,1)),1))</f>
        <v/>
      </c>
      <c r="V1470" s="79">
        <f t="shared" si="10"/>
        <v>0</v>
      </c>
      <c r="W1470" s="79" t="str">
        <f t="array" ref="W1470">IF($B1470="","",IF(INDEX('Your Portfolio Holdings'!$BW$7:$BW$156,match($D1470,'Your Portfolio Holdings'!$B$7:$B$156,0),0)&gt;0,PRODUCT(IF(($D$5:$D$2004=$D1470)*($C$5:$C$2004="Split")*($B$5:$B$2004&lt;=Dashboard!$C$54)*($B$5:$B$2004&gt;$B1470),$J$5:$J$2004,1)),1))</f>
        <v/>
      </c>
      <c r="X1470" s="79">
        <f t="shared" si="11"/>
        <v>0</v>
      </c>
      <c r="Y1470" s="79" t="str">
        <f t="array" ref="Y1470">IF($B1470="","",IF(INDEX('Your Portfolio Holdings'!$BW$7:$BW$156,match($D1470,'Your Portfolio Holdings'!$B$7:$B$156,0),0)&gt;0,PRODUCT(IF(($D$5:$D$2004=$D1470)*($C$5:$C$2004="Split")*($B$5:$B$2004&lt;=Dashboard!$C$55)*($B$5:$B$2004&gt;$B1470),$J$5:$J$2004,1)),1))</f>
        <v/>
      </c>
      <c r="Z1470" s="79">
        <f t="shared" si="12"/>
        <v>0</v>
      </c>
      <c r="AA1470" s="79" t="str">
        <f>IF($B1469="","",IF(AND($B1470&gt;Dashboard!$C$54,$B1470&lt;=Dashboard!$C$55,OR($C1470="Buy",$C1470="Sell",$C1470="Dividend",$C1470="Return of capital")),MAX(AA$5:AA1469)+1,0))</f>
        <v/>
      </c>
      <c r="AB1470" s="79" t="str">
        <f>if($B1470="","",if($L1470=Dashboard!$C$3,"n/a","Currency:"&amp;$L1470&amp;Dashboard!$C$3))</f>
        <v/>
      </c>
      <c r="AC1470" s="88" t="str">
        <f t="shared" si="13"/>
        <v/>
      </c>
      <c r="AD1470" s="89">
        <f t="shared" si="14"/>
        <v>0</v>
      </c>
      <c r="AE1470" s="90">
        <f t="shared" si="15"/>
        <v>0</v>
      </c>
    </row>
    <row r="1471">
      <c r="A1471" s="1"/>
      <c r="B1471" s="456"/>
      <c r="C1471" s="457"/>
      <c r="D1471" s="457"/>
      <c r="E1471" s="457"/>
      <c r="F1471" s="458"/>
      <c r="G1471" s="44">
        <f t="shared" si="1"/>
        <v>0</v>
      </c>
      <c r="H1471" s="459"/>
      <c r="I1471" s="460"/>
      <c r="J1471" s="95"/>
      <c r="K1471" s="1"/>
      <c r="L1471" s="50" t="str">
        <f t="array" ref="L1471">if($B1471="","",index(Setup!$C$52:$C$201,match($D1471,Setup!$B$52:$B$201,0),0))</f>
        <v/>
      </c>
      <c r="M1471" s="52" t="str">
        <f t="shared" si="2"/>
        <v/>
      </c>
      <c r="N1471" s="58">
        <f t="shared" si="3"/>
        <v>0</v>
      </c>
      <c r="O1471" s="64" t="str">
        <f t="shared" si="4"/>
        <v/>
      </c>
      <c r="P1471" s="64">
        <f t="shared" si="5"/>
        <v>0</v>
      </c>
      <c r="Q1471" s="64">
        <f t="shared" si="6"/>
        <v>0</v>
      </c>
      <c r="R1471" s="68">
        <f t="shared" si="7"/>
        <v>0</v>
      </c>
      <c r="S1471" s="68">
        <f t="shared" si="8"/>
        <v>0</v>
      </c>
      <c r="T1471" s="71" t="str">
        <f t="shared" si="9"/>
        <v/>
      </c>
      <c r="U1471" s="79" t="str">
        <f t="array" ref="U1471">IF($B1471="","",IF(INDEX('Your Portfolio Holdings'!$BW$7:$BW$156,match($D1471,'Your Portfolio Holdings'!$B$7:$B$156,0),0)&gt;0,PRODUCT(IF(($D$5:$D$2004=$D1471)*($C$5:$C$2004="Split")*($B$5:$B$2004&lt;=Dashboard!$C$2)*($B$5:$B$2004&gt;$B1471),$J$5:$J$2004,1)),1))</f>
        <v/>
      </c>
      <c r="V1471" s="79">
        <f t="shared" si="10"/>
        <v>0</v>
      </c>
      <c r="W1471" s="79" t="str">
        <f t="array" ref="W1471">IF($B1471="","",IF(INDEX('Your Portfolio Holdings'!$BW$7:$BW$156,match($D1471,'Your Portfolio Holdings'!$B$7:$B$156,0),0)&gt;0,PRODUCT(IF(($D$5:$D$2004=$D1471)*($C$5:$C$2004="Split")*($B$5:$B$2004&lt;=Dashboard!$C$54)*($B$5:$B$2004&gt;$B1471),$J$5:$J$2004,1)),1))</f>
        <v/>
      </c>
      <c r="X1471" s="79">
        <f t="shared" si="11"/>
        <v>0</v>
      </c>
      <c r="Y1471" s="79" t="str">
        <f t="array" ref="Y1471">IF($B1471="","",IF(INDEX('Your Portfolio Holdings'!$BW$7:$BW$156,match($D1471,'Your Portfolio Holdings'!$B$7:$B$156,0),0)&gt;0,PRODUCT(IF(($D$5:$D$2004=$D1471)*($C$5:$C$2004="Split")*($B$5:$B$2004&lt;=Dashboard!$C$55)*($B$5:$B$2004&gt;$B1471),$J$5:$J$2004,1)),1))</f>
        <v/>
      </c>
      <c r="Z1471" s="79">
        <f t="shared" si="12"/>
        <v>0</v>
      </c>
      <c r="AA1471" s="79" t="str">
        <f>IF($B1470="","",IF(AND($B1471&gt;Dashboard!$C$54,$B1471&lt;=Dashboard!$C$55,OR($C1471="Buy",$C1471="Sell",$C1471="Dividend",$C1471="Return of capital")),MAX(AA$5:AA1470)+1,0))</f>
        <v/>
      </c>
      <c r="AB1471" s="79" t="str">
        <f>if($B1471="","",if($L1471=Dashboard!$C$3,"n/a","Currency:"&amp;$L1471&amp;Dashboard!$C$3))</f>
        <v/>
      </c>
      <c r="AC1471" s="88" t="str">
        <f t="shared" si="13"/>
        <v/>
      </c>
      <c r="AD1471" s="89">
        <f t="shared" si="14"/>
        <v>0</v>
      </c>
      <c r="AE1471" s="90">
        <f t="shared" si="15"/>
        <v>0</v>
      </c>
    </row>
    <row r="1472">
      <c r="A1472" s="1"/>
      <c r="B1472" s="456"/>
      <c r="C1472" s="457"/>
      <c r="D1472" s="457"/>
      <c r="E1472" s="457"/>
      <c r="F1472" s="458"/>
      <c r="G1472" s="44">
        <f t="shared" si="1"/>
        <v>0</v>
      </c>
      <c r="H1472" s="459"/>
      <c r="I1472" s="460"/>
      <c r="J1472" s="95"/>
      <c r="K1472" s="1"/>
      <c r="L1472" s="50" t="str">
        <f t="array" ref="L1472">if($B1472="","",index(Setup!$C$52:$C$201,match($D1472,Setup!$B$52:$B$201,0),0))</f>
        <v/>
      </c>
      <c r="M1472" s="52" t="str">
        <f t="shared" si="2"/>
        <v/>
      </c>
      <c r="N1472" s="58">
        <f t="shared" si="3"/>
        <v>0</v>
      </c>
      <c r="O1472" s="64" t="str">
        <f t="shared" si="4"/>
        <v/>
      </c>
      <c r="P1472" s="64">
        <f t="shared" si="5"/>
        <v>0</v>
      </c>
      <c r="Q1472" s="64">
        <f t="shared" si="6"/>
        <v>0</v>
      </c>
      <c r="R1472" s="68">
        <f t="shared" si="7"/>
        <v>0</v>
      </c>
      <c r="S1472" s="68">
        <f t="shared" si="8"/>
        <v>0</v>
      </c>
      <c r="T1472" s="71" t="str">
        <f t="shared" si="9"/>
        <v/>
      </c>
      <c r="U1472" s="79" t="str">
        <f t="array" ref="U1472">IF($B1472="","",IF(INDEX('Your Portfolio Holdings'!$BW$7:$BW$156,match($D1472,'Your Portfolio Holdings'!$B$7:$B$156,0),0)&gt;0,PRODUCT(IF(($D$5:$D$2004=$D1472)*($C$5:$C$2004="Split")*($B$5:$B$2004&lt;=Dashboard!$C$2)*($B$5:$B$2004&gt;$B1472),$J$5:$J$2004,1)),1))</f>
        <v/>
      </c>
      <c r="V1472" s="79">
        <f t="shared" si="10"/>
        <v>0</v>
      </c>
      <c r="W1472" s="79" t="str">
        <f t="array" ref="W1472">IF($B1472="","",IF(INDEX('Your Portfolio Holdings'!$BW$7:$BW$156,match($D1472,'Your Portfolio Holdings'!$B$7:$B$156,0),0)&gt;0,PRODUCT(IF(($D$5:$D$2004=$D1472)*($C$5:$C$2004="Split")*($B$5:$B$2004&lt;=Dashboard!$C$54)*($B$5:$B$2004&gt;$B1472),$J$5:$J$2004,1)),1))</f>
        <v/>
      </c>
      <c r="X1472" s="79">
        <f t="shared" si="11"/>
        <v>0</v>
      </c>
      <c r="Y1472" s="79" t="str">
        <f t="array" ref="Y1472">IF($B1472="","",IF(INDEX('Your Portfolio Holdings'!$BW$7:$BW$156,match($D1472,'Your Portfolio Holdings'!$B$7:$B$156,0),0)&gt;0,PRODUCT(IF(($D$5:$D$2004=$D1472)*($C$5:$C$2004="Split")*($B$5:$B$2004&lt;=Dashboard!$C$55)*($B$5:$B$2004&gt;$B1472),$J$5:$J$2004,1)),1))</f>
        <v/>
      </c>
      <c r="Z1472" s="79">
        <f t="shared" si="12"/>
        <v>0</v>
      </c>
      <c r="AA1472" s="79" t="str">
        <f>IF($B1471="","",IF(AND($B1472&gt;Dashboard!$C$54,$B1472&lt;=Dashboard!$C$55,OR($C1472="Buy",$C1472="Sell",$C1472="Dividend",$C1472="Return of capital")),MAX(AA$5:AA1471)+1,0))</f>
        <v/>
      </c>
      <c r="AB1472" s="79" t="str">
        <f>if($B1472="","",if($L1472=Dashboard!$C$3,"n/a","Currency:"&amp;$L1472&amp;Dashboard!$C$3))</f>
        <v/>
      </c>
      <c r="AC1472" s="88" t="str">
        <f t="shared" si="13"/>
        <v/>
      </c>
      <c r="AD1472" s="89">
        <f t="shared" si="14"/>
        <v>0</v>
      </c>
      <c r="AE1472" s="90">
        <f t="shared" si="15"/>
        <v>0</v>
      </c>
    </row>
    <row r="1473">
      <c r="A1473" s="1"/>
      <c r="B1473" s="456"/>
      <c r="C1473" s="457"/>
      <c r="D1473" s="457"/>
      <c r="E1473" s="457"/>
      <c r="F1473" s="458"/>
      <c r="G1473" s="44">
        <f t="shared" si="1"/>
        <v>0</v>
      </c>
      <c r="H1473" s="459"/>
      <c r="I1473" s="460"/>
      <c r="J1473" s="95"/>
      <c r="K1473" s="1"/>
      <c r="L1473" s="50" t="str">
        <f t="array" ref="L1473">if($B1473="","",index(Setup!$C$52:$C$201,match($D1473,Setup!$B$52:$B$201,0),0))</f>
        <v/>
      </c>
      <c r="M1473" s="52" t="str">
        <f t="shared" si="2"/>
        <v/>
      </c>
      <c r="N1473" s="58">
        <f t="shared" si="3"/>
        <v>0</v>
      </c>
      <c r="O1473" s="64" t="str">
        <f t="shared" si="4"/>
        <v/>
      </c>
      <c r="P1473" s="64">
        <f t="shared" si="5"/>
        <v>0</v>
      </c>
      <c r="Q1473" s="64">
        <f t="shared" si="6"/>
        <v>0</v>
      </c>
      <c r="R1473" s="68">
        <f t="shared" si="7"/>
        <v>0</v>
      </c>
      <c r="S1473" s="68">
        <f t="shared" si="8"/>
        <v>0</v>
      </c>
      <c r="T1473" s="71" t="str">
        <f t="shared" si="9"/>
        <v/>
      </c>
      <c r="U1473" s="79" t="str">
        <f t="array" ref="U1473">IF($B1473="","",IF(INDEX('Your Portfolio Holdings'!$BW$7:$BW$156,match($D1473,'Your Portfolio Holdings'!$B$7:$B$156,0),0)&gt;0,PRODUCT(IF(($D$5:$D$2004=$D1473)*($C$5:$C$2004="Split")*($B$5:$B$2004&lt;=Dashboard!$C$2)*($B$5:$B$2004&gt;$B1473),$J$5:$J$2004,1)),1))</f>
        <v/>
      </c>
      <c r="V1473" s="79">
        <f t="shared" si="10"/>
        <v>0</v>
      </c>
      <c r="W1473" s="79" t="str">
        <f t="array" ref="W1473">IF($B1473="","",IF(INDEX('Your Portfolio Holdings'!$BW$7:$BW$156,match($D1473,'Your Portfolio Holdings'!$B$7:$B$156,0),0)&gt;0,PRODUCT(IF(($D$5:$D$2004=$D1473)*($C$5:$C$2004="Split")*($B$5:$B$2004&lt;=Dashboard!$C$54)*($B$5:$B$2004&gt;$B1473),$J$5:$J$2004,1)),1))</f>
        <v/>
      </c>
      <c r="X1473" s="79">
        <f t="shared" si="11"/>
        <v>0</v>
      </c>
      <c r="Y1473" s="79" t="str">
        <f t="array" ref="Y1473">IF($B1473="","",IF(INDEX('Your Portfolio Holdings'!$BW$7:$BW$156,match($D1473,'Your Portfolio Holdings'!$B$7:$B$156,0),0)&gt;0,PRODUCT(IF(($D$5:$D$2004=$D1473)*($C$5:$C$2004="Split")*($B$5:$B$2004&lt;=Dashboard!$C$55)*($B$5:$B$2004&gt;$B1473),$J$5:$J$2004,1)),1))</f>
        <v/>
      </c>
      <c r="Z1473" s="79">
        <f t="shared" si="12"/>
        <v>0</v>
      </c>
      <c r="AA1473" s="79" t="str">
        <f>IF($B1472="","",IF(AND($B1473&gt;Dashboard!$C$54,$B1473&lt;=Dashboard!$C$55,OR($C1473="Buy",$C1473="Sell",$C1473="Dividend",$C1473="Return of capital")),MAX(AA$5:AA1472)+1,0))</f>
        <v/>
      </c>
      <c r="AB1473" s="79" t="str">
        <f>if($B1473="","",if($L1473=Dashboard!$C$3,"n/a","Currency:"&amp;$L1473&amp;Dashboard!$C$3))</f>
        <v/>
      </c>
      <c r="AC1473" s="88" t="str">
        <f t="shared" si="13"/>
        <v/>
      </c>
      <c r="AD1473" s="89">
        <f t="shared" si="14"/>
        <v>0</v>
      </c>
      <c r="AE1473" s="90">
        <f t="shared" si="15"/>
        <v>0</v>
      </c>
    </row>
    <row r="1474">
      <c r="A1474" s="1"/>
      <c r="B1474" s="456"/>
      <c r="C1474" s="457"/>
      <c r="D1474" s="457"/>
      <c r="E1474" s="457"/>
      <c r="F1474" s="458"/>
      <c r="G1474" s="44">
        <f t="shared" si="1"/>
        <v>0</v>
      </c>
      <c r="H1474" s="459"/>
      <c r="I1474" s="460"/>
      <c r="J1474" s="95"/>
      <c r="K1474" s="1"/>
      <c r="L1474" s="50" t="str">
        <f t="array" ref="L1474">if($B1474="","",index(Setup!$C$52:$C$201,match($D1474,Setup!$B$52:$B$201,0),0))</f>
        <v/>
      </c>
      <c r="M1474" s="52" t="str">
        <f t="shared" si="2"/>
        <v/>
      </c>
      <c r="N1474" s="58">
        <f t="shared" si="3"/>
        <v>0</v>
      </c>
      <c r="O1474" s="64" t="str">
        <f t="shared" si="4"/>
        <v/>
      </c>
      <c r="P1474" s="64">
        <f t="shared" si="5"/>
        <v>0</v>
      </c>
      <c r="Q1474" s="64">
        <f t="shared" si="6"/>
        <v>0</v>
      </c>
      <c r="R1474" s="68">
        <f t="shared" si="7"/>
        <v>0</v>
      </c>
      <c r="S1474" s="68">
        <f t="shared" si="8"/>
        <v>0</v>
      </c>
      <c r="T1474" s="71" t="str">
        <f t="shared" si="9"/>
        <v/>
      </c>
      <c r="U1474" s="79" t="str">
        <f t="array" ref="U1474">IF($B1474="","",IF(INDEX('Your Portfolio Holdings'!$BW$7:$BW$156,match($D1474,'Your Portfolio Holdings'!$B$7:$B$156,0),0)&gt;0,PRODUCT(IF(($D$5:$D$2004=$D1474)*($C$5:$C$2004="Split")*($B$5:$B$2004&lt;=Dashboard!$C$2)*($B$5:$B$2004&gt;$B1474),$J$5:$J$2004,1)),1))</f>
        <v/>
      </c>
      <c r="V1474" s="79">
        <f t="shared" si="10"/>
        <v>0</v>
      </c>
      <c r="W1474" s="79" t="str">
        <f t="array" ref="W1474">IF($B1474="","",IF(INDEX('Your Portfolio Holdings'!$BW$7:$BW$156,match($D1474,'Your Portfolio Holdings'!$B$7:$B$156,0),0)&gt;0,PRODUCT(IF(($D$5:$D$2004=$D1474)*($C$5:$C$2004="Split")*($B$5:$B$2004&lt;=Dashboard!$C$54)*($B$5:$B$2004&gt;$B1474),$J$5:$J$2004,1)),1))</f>
        <v/>
      </c>
      <c r="X1474" s="79">
        <f t="shared" si="11"/>
        <v>0</v>
      </c>
      <c r="Y1474" s="79" t="str">
        <f t="array" ref="Y1474">IF($B1474="","",IF(INDEX('Your Portfolio Holdings'!$BW$7:$BW$156,match($D1474,'Your Portfolio Holdings'!$B$7:$B$156,0),0)&gt;0,PRODUCT(IF(($D$5:$D$2004=$D1474)*($C$5:$C$2004="Split")*($B$5:$B$2004&lt;=Dashboard!$C$55)*($B$5:$B$2004&gt;$B1474),$J$5:$J$2004,1)),1))</f>
        <v/>
      </c>
      <c r="Z1474" s="79">
        <f t="shared" si="12"/>
        <v>0</v>
      </c>
      <c r="AA1474" s="79" t="str">
        <f>IF($B1473="","",IF(AND($B1474&gt;Dashboard!$C$54,$B1474&lt;=Dashboard!$C$55,OR($C1474="Buy",$C1474="Sell",$C1474="Dividend",$C1474="Return of capital")),MAX(AA$5:AA1473)+1,0))</f>
        <v/>
      </c>
      <c r="AB1474" s="79" t="str">
        <f>if($B1474="","",if($L1474=Dashboard!$C$3,"n/a","Currency:"&amp;$L1474&amp;Dashboard!$C$3))</f>
        <v/>
      </c>
      <c r="AC1474" s="88" t="str">
        <f t="shared" si="13"/>
        <v/>
      </c>
      <c r="AD1474" s="89">
        <f t="shared" si="14"/>
        <v>0</v>
      </c>
      <c r="AE1474" s="90">
        <f t="shared" si="15"/>
        <v>0</v>
      </c>
    </row>
    <row r="1475">
      <c r="A1475" s="1"/>
      <c r="B1475" s="456"/>
      <c r="C1475" s="457"/>
      <c r="D1475" s="457"/>
      <c r="E1475" s="457"/>
      <c r="F1475" s="458"/>
      <c r="G1475" s="44">
        <f t="shared" si="1"/>
        <v>0</v>
      </c>
      <c r="H1475" s="459"/>
      <c r="I1475" s="460"/>
      <c r="J1475" s="95"/>
      <c r="K1475" s="1"/>
      <c r="L1475" s="50" t="str">
        <f t="array" ref="L1475">if($B1475="","",index(Setup!$C$52:$C$201,match($D1475,Setup!$B$52:$B$201,0),0))</f>
        <v/>
      </c>
      <c r="M1475" s="52" t="str">
        <f t="shared" si="2"/>
        <v/>
      </c>
      <c r="N1475" s="58">
        <f t="shared" si="3"/>
        <v>0</v>
      </c>
      <c r="O1475" s="64" t="str">
        <f t="shared" si="4"/>
        <v/>
      </c>
      <c r="P1475" s="64">
        <f t="shared" si="5"/>
        <v>0</v>
      </c>
      <c r="Q1475" s="64">
        <f t="shared" si="6"/>
        <v>0</v>
      </c>
      <c r="R1475" s="68">
        <f t="shared" si="7"/>
        <v>0</v>
      </c>
      <c r="S1475" s="68">
        <f t="shared" si="8"/>
        <v>0</v>
      </c>
      <c r="T1475" s="71" t="str">
        <f t="shared" si="9"/>
        <v/>
      </c>
      <c r="U1475" s="79" t="str">
        <f t="array" ref="U1475">IF($B1475="","",IF(INDEX('Your Portfolio Holdings'!$BW$7:$BW$156,match($D1475,'Your Portfolio Holdings'!$B$7:$B$156,0),0)&gt;0,PRODUCT(IF(($D$5:$D$2004=$D1475)*($C$5:$C$2004="Split")*($B$5:$B$2004&lt;=Dashboard!$C$2)*($B$5:$B$2004&gt;$B1475),$J$5:$J$2004,1)),1))</f>
        <v/>
      </c>
      <c r="V1475" s="79">
        <f t="shared" si="10"/>
        <v>0</v>
      </c>
      <c r="W1475" s="79" t="str">
        <f t="array" ref="W1475">IF($B1475="","",IF(INDEX('Your Portfolio Holdings'!$BW$7:$BW$156,match($D1475,'Your Portfolio Holdings'!$B$7:$B$156,0),0)&gt;0,PRODUCT(IF(($D$5:$D$2004=$D1475)*($C$5:$C$2004="Split")*($B$5:$B$2004&lt;=Dashboard!$C$54)*($B$5:$B$2004&gt;$B1475),$J$5:$J$2004,1)),1))</f>
        <v/>
      </c>
      <c r="X1475" s="79">
        <f t="shared" si="11"/>
        <v>0</v>
      </c>
      <c r="Y1475" s="79" t="str">
        <f t="array" ref="Y1475">IF($B1475="","",IF(INDEX('Your Portfolio Holdings'!$BW$7:$BW$156,match($D1475,'Your Portfolio Holdings'!$B$7:$B$156,0),0)&gt;0,PRODUCT(IF(($D$5:$D$2004=$D1475)*($C$5:$C$2004="Split")*($B$5:$B$2004&lt;=Dashboard!$C$55)*($B$5:$B$2004&gt;$B1475),$J$5:$J$2004,1)),1))</f>
        <v/>
      </c>
      <c r="Z1475" s="79">
        <f t="shared" si="12"/>
        <v>0</v>
      </c>
      <c r="AA1475" s="79" t="str">
        <f>IF($B1474="","",IF(AND($B1475&gt;Dashboard!$C$54,$B1475&lt;=Dashboard!$C$55,OR($C1475="Buy",$C1475="Sell",$C1475="Dividend",$C1475="Return of capital")),MAX(AA$5:AA1474)+1,0))</f>
        <v/>
      </c>
      <c r="AB1475" s="79" t="str">
        <f>if($B1475="","",if($L1475=Dashboard!$C$3,"n/a","Currency:"&amp;$L1475&amp;Dashboard!$C$3))</f>
        <v/>
      </c>
      <c r="AC1475" s="88" t="str">
        <f t="shared" si="13"/>
        <v/>
      </c>
      <c r="AD1475" s="89">
        <f t="shared" si="14"/>
        <v>0</v>
      </c>
      <c r="AE1475" s="90">
        <f t="shared" si="15"/>
        <v>0</v>
      </c>
    </row>
    <row r="1476">
      <c r="A1476" s="1"/>
      <c r="B1476" s="456"/>
      <c r="C1476" s="457"/>
      <c r="D1476" s="457"/>
      <c r="E1476" s="457"/>
      <c r="F1476" s="458"/>
      <c r="G1476" s="44">
        <f t="shared" si="1"/>
        <v>0</v>
      </c>
      <c r="H1476" s="459"/>
      <c r="I1476" s="460"/>
      <c r="J1476" s="95"/>
      <c r="K1476" s="1"/>
      <c r="L1476" s="50" t="str">
        <f t="array" ref="L1476">if($B1476="","",index(Setup!$C$52:$C$201,match($D1476,Setup!$B$52:$B$201,0),0))</f>
        <v/>
      </c>
      <c r="M1476" s="52" t="str">
        <f t="shared" si="2"/>
        <v/>
      </c>
      <c r="N1476" s="58">
        <f t="shared" si="3"/>
        <v>0</v>
      </c>
      <c r="O1476" s="64" t="str">
        <f t="shared" si="4"/>
        <v/>
      </c>
      <c r="P1476" s="64">
        <f t="shared" si="5"/>
        <v>0</v>
      </c>
      <c r="Q1476" s="64">
        <f t="shared" si="6"/>
        <v>0</v>
      </c>
      <c r="R1476" s="68">
        <f t="shared" si="7"/>
        <v>0</v>
      </c>
      <c r="S1476" s="68">
        <f t="shared" si="8"/>
        <v>0</v>
      </c>
      <c r="T1476" s="71" t="str">
        <f t="shared" si="9"/>
        <v/>
      </c>
      <c r="U1476" s="79" t="str">
        <f t="array" ref="U1476">IF($B1476="","",IF(INDEX('Your Portfolio Holdings'!$BW$7:$BW$156,match($D1476,'Your Portfolio Holdings'!$B$7:$B$156,0),0)&gt;0,PRODUCT(IF(($D$5:$D$2004=$D1476)*($C$5:$C$2004="Split")*($B$5:$B$2004&lt;=Dashboard!$C$2)*($B$5:$B$2004&gt;$B1476),$J$5:$J$2004,1)),1))</f>
        <v/>
      </c>
      <c r="V1476" s="79">
        <f t="shared" si="10"/>
        <v>0</v>
      </c>
      <c r="W1476" s="79" t="str">
        <f t="array" ref="W1476">IF($B1476="","",IF(INDEX('Your Portfolio Holdings'!$BW$7:$BW$156,match($D1476,'Your Portfolio Holdings'!$B$7:$B$156,0),0)&gt;0,PRODUCT(IF(($D$5:$D$2004=$D1476)*($C$5:$C$2004="Split")*($B$5:$B$2004&lt;=Dashboard!$C$54)*($B$5:$B$2004&gt;$B1476),$J$5:$J$2004,1)),1))</f>
        <v/>
      </c>
      <c r="X1476" s="79">
        <f t="shared" si="11"/>
        <v>0</v>
      </c>
      <c r="Y1476" s="79" t="str">
        <f t="array" ref="Y1476">IF($B1476="","",IF(INDEX('Your Portfolio Holdings'!$BW$7:$BW$156,match($D1476,'Your Portfolio Holdings'!$B$7:$B$156,0),0)&gt;0,PRODUCT(IF(($D$5:$D$2004=$D1476)*($C$5:$C$2004="Split")*($B$5:$B$2004&lt;=Dashboard!$C$55)*($B$5:$B$2004&gt;$B1476),$J$5:$J$2004,1)),1))</f>
        <v/>
      </c>
      <c r="Z1476" s="79">
        <f t="shared" si="12"/>
        <v>0</v>
      </c>
      <c r="AA1476" s="79" t="str">
        <f>IF($B1475="","",IF(AND($B1476&gt;Dashboard!$C$54,$B1476&lt;=Dashboard!$C$55,OR($C1476="Buy",$C1476="Sell",$C1476="Dividend",$C1476="Return of capital")),MAX(AA$5:AA1475)+1,0))</f>
        <v/>
      </c>
      <c r="AB1476" s="79" t="str">
        <f>if($B1476="","",if($L1476=Dashboard!$C$3,"n/a","Currency:"&amp;$L1476&amp;Dashboard!$C$3))</f>
        <v/>
      </c>
      <c r="AC1476" s="88" t="str">
        <f t="shared" si="13"/>
        <v/>
      </c>
      <c r="AD1476" s="89">
        <f t="shared" si="14"/>
        <v>0</v>
      </c>
      <c r="AE1476" s="90">
        <f t="shared" si="15"/>
        <v>0</v>
      </c>
    </row>
    <row r="1477">
      <c r="A1477" s="1"/>
      <c r="B1477" s="456"/>
      <c r="C1477" s="457"/>
      <c r="D1477" s="457"/>
      <c r="E1477" s="457"/>
      <c r="F1477" s="458"/>
      <c r="G1477" s="44">
        <f t="shared" si="1"/>
        <v>0</v>
      </c>
      <c r="H1477" s="459"/>
      <c r="I1477" s="460"/>
      <c r="J1477" s="95"/>
      <c r="K1477" s="1"/>
      <c r="L1477" s="50" t="str">
        <f t="array" ref="L1477">if($B1477="","",index(Setup!$C$52:$C$201,match($D1477,Setup!$B$52:$B$201,0),0))</f>
        <v/>
      </c>
      <c r="M1477" s="52" t="str">
        <f t="shared" si="2"/>
        <v/>
      </c>
      <c r="N1477" s="58">
        <f t="shared" si="3"/>
        <v>0</v>
      </c>
      <c r="O1477" s="64" t="str">
        <f t="shared" si="4"/>
        <v/>
      </c>
      <c r="P1477" s="64">
        <f t="shared" si="5"/>
        <v>0</v>
      </c>
      <c r="Q1477" s="64">
        <f t="shared" si="6"/>
        <v>0</v>
      </c>
      <c r="R1477" s="68">
        <f t="shared" si="7"/>
        <v>0</v>
      </c>
      <c r="S1477" s="68">
        <f t="shared" si="8"/>
        <v>0</v>
      </c>
      <c r="T1477" s="71" t="str">
        <f t="shared" si="9"/>
        <v/>
      </c>
      <c r="U1477" s="79" t="str">
        <f t="array" ref="U1477">IF($B1477="","",IF(INDEX('Your Portfolio Holdings'!$BW$7:$BW$156,match($D1477,'Your Portfolio Holdings'!$B$7:$B$156,0),0)&gt;0,PRODUCT(IF(($D$5:$D$2004=$D1477)*($C$5:$C$2004="Split")*($B$5:$B$2004&lt;=Dashboard!$C$2)*($B$5:$B$2004&gt;$B1477),$J$5:$J$2004,1)),1))</f>
        <v/>
      </c>
      <c r="V1477" s="79">
        <f t="shared" si="10"/>
        <v>0</v>
      </c>
      <c r="W1477" s="79" t="str">
        <f t="array" ref="W1477">IF($B1477="","",IF(INDEX('Your Portfolio Holdings'!$BW$7:$BW$156,match($D1477,'Your Portfolio Holdings'!$B$7:$B$156,0),0)&gt;0,PRODUCT(IF(($D$5:$D$2004=$D1477)*($C$5:$C$2004="Split")*($B$5:$B$2004&lt;=Dashboard!$C$54)*($B$5:$B$2004&gt;$B1477),$J$5:$J$2004,1)),1))</f>
        <v/>
      </c>
      <c r="X1477" s="79">
        <f t="shared" si="11"/>
        <v>0</v>
      </c>
      <c r="Y1477" s="79" t="str">
        <f t="array" ref="Y1477">IF($B1477="","",IF(INDEX('Your Portfolio Holdings'!$BW$7:$BW$156,match($D1477,'Your Portfolio Holdings'!$B$7:$B$156,0),0)&gt;0,PRODUCT(IF(($D$5:$D$2004=$D1477)*($C$5:$C$2004="Split")*($B$5:$B$2004&lt;=Dashboard!$C$55)*($B$5:$B$2004&gt;$B1477),$J$5:$J$2004,1)),1))</f>
        <v/>
      </c>
      <c r="Z1477" s="79">
        <f t="shared" si="12"/>
        <v>0</v>
      </c>
      <c r="AA1477" s="79" t="str">
        <f>IF($B1476="","",IF(AND($B1477&gt;Dashboard!$C$54,$B1477&lt;=Dashboard!$C$55,OR($C1477="Buy",$C1477="Sell",$C1477="Dividend",$C1477="Return of capital")),MAX(AA$5:AA1476)+1,0))</f>
        <v/>
      </c>
      <c r="AB1477" s="79" t="str">
        <f>if($B1477="","",if($L1477=Dashboard!$C$3,"n/a","Currency:"&amp;$L1477&amp;Dashboard!$C$3))</f>
        <v/>
      </c>
      <c r="AC1477" s="88" t="str">
        <f t="shared" si="13"/>
        <v/>
      </c>
      <c r="AD1477" s="89">
        <f t="shared" si="14"/>
        <v>0</v>
      </c>
      <c r="AE1477" s="90">
        <f t="shared" si="15"/>
        <v>0</v>
      </c>
    </row>
    <row r="1478">
      <c r="A1478" s="1"/>
      <c r="B1478" s="456"/>
      <c r="C1478" s="457"/>
      <c r="D1478" s="457"/>
      <c r="E1478" s="457"/>
      <c r="F1478" s="458"/>
      <c r="G1478" s="44">
        <f t="shared" si="1"/>
        <v>0</v>
      </c>
      <c r="H1478" s="459"/>
      <c r="I1478" s="460"/>
      <c r="J1478" s="95"/>
      <c r="K1478" s="1"/>
      <c r="L1478" s="50" t="str">
        <f t="array" ref="L1478">if($B1478="","",index(Setup!$C$52:$C$201,match($D1478,Setup!$B$52:$B$201,0),0))</f>
        <v/>
      </c>
      <c r="M1478" s="52" t="str">
        <f t="shared" si="2"/>
        <v/>
      </c>
      <c r="N1478" s="58">
        <f t="shared" si="3"/>
        <v>0</v>
      </c>
      <c r="O1478" s="64" t="str">
        <f t="shared" si="4"/>
        <v/>
      </c>
      <c r="P1478" s="64">
        <f t="shared" si="5"/>
        <v>0</v>
      </c>
      <c r="Q1478" s="64">
        <f t="shared" si="6"/>
        <v>0</v>
      </c>
      <c r="R1478" s="68">
        <f t="shared" si="7"/>
        <v>0</v>
      </c>
      <c r="S1478" s="68">
        <f t="shared" si="8"/>
        <v>0</v>
      </c>
      <c r="T1478" s="71" t="str">
        <f t="shared" si="9"/>
        <v/>
      </c>
      <c r="U1478" s="79" t="str">
        <f t="array" ref="U1478">IF($B1478="","",IF(INDEX('Your Portfolio Holdings'!$BW$7:$BW$156,match($D1478,'Your Portfolio Holdings'!$B$7:$B$156,0),0)&gt;0,PRODUCT(IF(($D$5:$D$2004=$D1478)*($C$5:$C$2004="Split")*($B$5:$B$2004&lt;=Dashboard!$C$2)*($B$5:$B$2004&gt;$B1478),$J$5:$J$2004,1)),1))</f>
        <v/>
      </c>
      <c r="V1478" s="79">
        <f t="shared" si="10"/>
        <v>0</v>
      </c>
      <c r="W1478" s="79" t="str">
        <f t="array" ref="W1478">IF($B1478="","",IF(INDEX('Your Portfolio Holdings'!$BW$7:$BW$156,match($D1478,'Your Portfolio Holdings'!$B$7:$B$156,0),0)&gt;0,PRODUCT(IF(($D$5:$D$2004=$D1478)*($C$5:$C$2004="Split")*($B$5:$B$2004&lt;=Dashboard!$C$54)*($B$5:$B$2004&gt;$B1478),$J$5:$J$2004,1)),1))</f>
        <v/>
      </c>
      <c r="X1478" s="79">
        <f t="shared" si="11"/>
        <v>0</v>
      </c>
      <c r="Y1478" s="79" t="str">
        <f t="array" ref="Y1478">IF($B1478="","",IF(INDEX('Your Portfolio Holdings'!$BW$7:$BW$156,match($D1478,'Your Portfolio Holdings'!$B$7:$B$156,0),0)&gt;0,PRODUCT(IF(($D$5:$D$2004=$D1478)*($C$5:$C$2004="Split")*($B$5:$B$2004&lt;=Dashboard!$C$55)*($B$5:$B$2004&gt;$B1478),$J$5:$J$2004,1)),1))</f>
        <v/>
      </c>
      <c r="Z1478" s="79">
        <f t="shared" si="12"/>
        <v>0</v>
      </c>
      <c r="AA1478" s="79" t="str">
        <f>IF($B1477="","",IF(AND($B1478&gt;Dashboard!$C$54,$B1478&lt;=Dashboard!$C$55,OR($C1478="Buy",$C1478="Sell",$C1478="Dividend",$C1478="Return of capital")),MAX(AA$5:AA1477)+1,0))</f>
        <v/>
      </c>
      <c r="AB1478" s="79" t="str">
        <f>if($B1478="","",if($L1478=Dashboard!$C$3,"n/a","Currency:"&amp;$L1478&amp;Dashboard!$C$3))</f>
        <v/>
      </c>
      <c r="AC1478" s="88" t="str">
        <f t="shared" si="13"/>
        <v/>
      </c>
      <c r="AD1478" s="89">
        <f t="shared" si="14"/>
        <v>0</v>
      </c>
      <c r="AE1478" s="90">
        <f t="shared" si="15"/>
        <v>0</v>
      </c>
    </row>
    <row r="1479">
      <c r="A1479" s="1"/>
      <c r="B1479" s="456"/>
      <c r="C1479" s="457"/>
      <c r="D1479" s="457"/>
      <c r="E1479" s="457"/>
      <c r="F1479" s="458"/>
      <c r="G1479" s="44">
        <f t="shared" si="1"/>
        <v>0</v>
      </c>
      <c r="H1479" s="459"/>
      <c r="I1479" s="460"/>
      <c r="J1479" s="95"/>
      <c r="K1479" s="1"/>
      <c r="L1479" s="50" t="str">
        <f t="array" ref="L1479">if($B1479="","",index(Setup!$C$52:$C$201,match($D1479,Setup!$B$52:$B$201,0),0))</f>
        <v/>
      </c>
      <c r="M1479" s="52" t="str">
        <f t="shared" si="2"/>
        <v/>
      </c>
      <c r="N1479" s="58">
        <f t="shared" si="3"/>
        <v>0</v>
      </c>
      <c r="O1479" s="64" t="str">
        <f t="shared" si="4"/>
        <v/>
      </c>
      <c r="P1479" s="64">
        <f t="shared" si="5"/>
        <v>0</v>
      </c>
      <c r="Q1479" s="64">
        <f t="shared" si="6"/>
        <v>0</v>
      </c>
      <c r="R1479" s="68">
        <f t="shared" si="7"/>
        <v>0</v>
      </c>
      <c r="S1479" s="68">
        <f t="shared" si="8"/>
        <v>0</v>
      </c>
      <c r="T1479" s="71" t="str">
        <f t="shared" si="9"/>
        <v/>
      </c>
      <c r="U1479" s="79" t="str">
        <f t="array" ref="U1479">IF($B1479="","",IF(INDEX('Your Portfolio Holdings'!$BW$7:$BW$156,match($D1479,'Your Portfolio Holdings'!$B$7:$B$156,0),0)&gt;0,PRODUCT(IF(($D$5:$D$2004=$D1479)*($C$5:$C$2004="Split")*($B$5:$B$2004&lt;=Dashboard!$C$2)*($B$5:$B$2004&gt;$B1479),$J$5:$J$2004,1)),1))</f>
        <v/>
      </c>
      <c r="V1479" s="79">
        <f t="shared" si="10"/>
        <v>0</v>
      </c>
      <c r="W1479" s="79" t="str">
        <f t="array" ref="W1479">IF($B1479="","",IF(INDEX('Your Portfolio Holdings'!$BW$7:$BW$156,match($D1479,'Your Portfolio Holdings'!$B$7:$B$156,0),0)&gt;0,PRODUCT(IF(($D$5:$D$2004=$D1479)*($C$5:$C$2004="Split")*($B$5:$B$2004&lt;=Dashboard!$C$54)*($B$5:$B$2004&gt;$B1479),$J$5:$J$2004,1)),1))</f>
        <v/>
      </c>
      <c r="X1479" s="79">
        <f t="shared" si="11"/>
        <v>0</v>
      </c>
      <c r="Y1479" s="79" t="str">
        <f t="array" ref="Y1479">IF($B1479="","",IF(INDEX('Your Portfolio Holdings'!$BW$7:$BW$156,match($D1479,'Your Portfolio Holdings'!$B$7:$B$156,0),0)&gt;0,PRODUCT(IF(($D$5:$D$2004=$D1479)*($C$5:$C$2004="Split")*($B$5:$B$2004&lt;=Dashboard!$C$55)*($B$5:$B$2004&gt;$B1479),$J$5:$J$2004,1)),1))</f>
        <v/>
      </c>
      <c r="Z1479" s="79">
        <f t="shared" si="12"/>
        <v>0</v>
      </c>
      <c r="AA1479" s="79" t="str">
        <f>IF($B1478="","",IF(AND($B1479&gt;Dashboard!$C$54,$B1479&lt;=Dashboard!$C$55,OR($C1479="Buy",$C1479="Sell",$C1479="Dividend",$C1479="Return of capital")),MAX(AA$5:AA1478)+1,0))</f>
        <v/>
      </c>
      <c r="AB1479" s="79" t="str">
        <f>if($B1479="","",if($L1479=Dashboard!$C$3,"n/a","Currency:"&amp;$L1479&amp;Dashboard!$C$3))</f>
        <v/>
      </c>
      <c r="AC1479" s="88" t="str">
        <f t="shared" si="13"/>
        <v/>
      </c>
      <c r="AD1479" s="89">
        <f t="shared" si="14"/>
        <v>0</v>
      </c>
      <c r="AE1479" s="90">
        <f t="shared" si="15"/>
        <v>0</v>
      </c>
    </row>
    <row r="1480">
      <c r="A1480" s="1"/>
      <c r="B1480" s="456"/>
      <c r="C1480" s="457"/>
      <c r="D1480" s="457"/>
      <c r="E1480" s="457"/>
      <c r="F1480" s="458"/>
      <c r="G1480" s="44">
        <f t="shared" si="1"/>
        <v>0</v>
      </c>
      <c r="H1480" s="459"/>
      <c r="I1480" s="460"/>
      <c r="J1480" s="95"/>
      <c r="K1480" s="1"/>
      <c r="L1480" s="50" t="str">
        <f t="array" ref="L1480">if($B1480="","",index(Setup!$C$52:$C$201,match($D1480,Setup!$B$52:$B$201,0),0))</f>
        <v/>
      </c>
      <c r="M1480" s="52" t="str">
        <f t="shared" si="2"/>
        <v/>
      </c>
      <c r="N1480" s="58">
        <f t="shared" si="3"/>
        <v>0</v>
      </c>
      <c r="O1480" s="64" t="str">
        <f t="shared" si="4"/>
        <v/>
      </c>
      <c r="P1480" s="64">
        <f t="shared" si="5"/>
        <v>0</v>
      </c>
      <c r="Q1480" s="64">
        <f t="shared" si="6"/>
        <v>0</v>
      </c>
      <c r="R1480" s="68">
        <f t="shared" si="7"/>
        <v>0</v>
      </c>
      <c r="S1480" s="68">
        <f t="shared" si="8"/>
        <v>0</v>
      </c>
      <c r="T1480" s="71" t="str">
        <f t="shared" si="9"/>
        <v/>
      </c>
      <c r="U1480" s="79" t="str">
        <f t="array" ref="U1480">IF($B1480="","",IF(INDEX('Your Portfolio Holdings'!$BW$7:$BW$156,match($D1480,'Your Portfolio Holdings'!$B$7:$B$156,0),0)&gt;0,PRODUCT(IF(($D$5:$D$2004=$D1480)*($C$5:$C$2004="Split")*($B$5:$B$2004&lt;=Dashboard!$C$2)*($B$5:$B$2004&gt;$B1480),$J$5:$J$2004,1)),1))</f>
        <v/>
      </c>
      <c r="V1480" s="79">
        <f t="shared" si="10"/>
        <v>0</v>
      </c>
      <c r="W1480" s="79" t="str">
        <f t="array" ref="W1480">IF($B1480="","",IF(INDEX('Your Portfolio Holdings'!$BW$7:$BW$156,match($D1480,'Your Portfolio Holdings'!$B$7:$B$156,0),0)&gt;0,PRODUCT(IF(($D$5:$D$2004=$D1480)*($C$5:$C$2004="Split")*($B$5:$B$2004&lt;=Dashboard!$C$54)*($B$5:$B$2004&gt;$B1480),$J$5:$J$2004,1)),1))</f>
        <v/>
      </c>
      <c r="X1480" s="79">
        <f t="shared" si="11"/>
        <v>0</v>
      </c>
      <c r="Y1480" s="79" t="str">
        <f t="array" ref="Y1480">IF($B1480="","",IF(INDEX('Your Portfolio Holdings'!$BW$7:$BW$156,match($D1480,'Your Portfolio Holdings'!$B$7:$B$156,0),0)&gt;0,PRODUCT(IF(($D$5:$D$2004=$D1480)*($C$5:$C$2004="Split")*($B$5:$B$2004&lt;=Dashboard!$C$55)*($B$5:$B$2004&gt;$B1480),$J$5:$J$2004,1)),1))</f>
        <v/>
      </c>
      <c r="Z1480" s="79">
        <f t="shared" si="12"/>
        <v>0</v>
      </c>
      <c r="AA1480" s="79" t="str">
        <f>IF($B1479="","",IF(AND($B1480&gt;Dashboard!$C$54,$B1480&lt;=Dashboard!$C$55,OR($C1480="Buy",$C1480="Sell",$C1480="Dividend",$C1480="Return of capital")),MAX(AA$5:AA1479)+1,0))</f>
        <v/>
      </c>
      <c r="AB1480" s="79" t="str">
        <f>if($B1480="","",if($L1480=Dashboard!$C$3,"n/a","Currency:"&amp;$L1480&amp;Dashboard!$C$3))</f>
        <v/>
      </c>
      <c r="AC1480" s="88" t="str">
        <f t="shared" si="13"/>
        <v/>
      </c>
      <c r="AD1480" s="89">
        <f t="shared" si="14"/>
        <v>0</v>
      </c>
      <c r="AE1480" s="90">
        <f t="shared" si="15"/>
        <v>0</v>
      </c>
    </row>
    <row r="1481">
      <c r="A1481" s="1"/>
      <c r="B1481" s="456"/>
      <c r="C1481" s="457"/>
      <c r="D1481" s="457"/>
      <c r="E1481" s="457"/>
      <c r="F1481" s="458"/>
      <c r="G1481" s="44">
        <f t="shared" si="1"/>
        <v>0</v>
      </c>
      <c r="H1481" s="459"/>
      <c r="I1481" s="460"/>
      <c r="J1481" s="95"/>
      <c r="K1481" s="1"/>
      <c r="L1481" s="50" t="str">
        <f t="array" ref="L1481">if($B1481="","",index(Setup!$C$52:$C$201,match($D1481,Setup!$B$52:$B$201,0),0))</f>
        <v/>
      </c>
      <c r="M1481" s="52" t="str">
        <f t="shared" si="2"/>
        <v/>
      </c>
      <c r="N1481" s="58">
        <f t="shared" si="3"/>
        <v>0</v>
      </c>
      <c r="O1481" s="64" t="str">
        <f t="shared" si="4"/>
        <v/>
      </c>
      <c r="P1481" s="64">
        <f t="shared" si="5"/>
        <v>0</v>
      </c>
      <c r="Q1481" s="64">
        <f t="shared" si="6"/>
        <v>0</v>
      </c>
      <c r="R1481" s="68">
        <f t="shared" si="7"/>
        <v>0</v>
      </c>
      <c r="S1481" s="68">
        <f t="shared" si="8"/>
        <v>0</v>
      </c>
      <c r="T1481" s="71" t="str">
        <f t="shared" si="9"/>
        <v/>
      </c>
      <c r="U1481" s="79" t="str">
        <f t="array" ref="U1481">IF($B1481="","",IF(INDEX('Your Portfolio Holdings'!$BW$7:$BW$156,match($D1481,'Your Portfolio Holdings'!$B$7:$B$156,0),0)&gt;0,PRODUCT(IF(($D$5:$D$2004=$D1481)*($C$5:$C$2004="Split")*($B$5:$B$2004&lt;=Dashboard!$C$2)*($B$5:$B$2004&gt;$B1481),$J$5:$J$2004,1)),1))</f>
        <v/>
      </c>
      <c r="V1481" s="79">
        <f t="shared" si="10"/>
        <v>0</v>
      </c>
      <c r="W1481" s="79" t="str">
        <f t="array" ref="W1481">IF($B1481="","",IF(INDEX('Your Portfolio Holdings'!$BW$7:$BW$156,match($D1481,'Your Portfolio Holdings'!$B$7:$B$156,0),0)&gt;0,PRODUCT(IF(($D$5:$D$2004=$D1481)*($C$5:$C$2004="Split")*($B$5:$B$2004&lt;=Dashboard!$C$54)*($B$5:$B$2004&gt;$B1481),$J$5:$J$2004,1)),1))</f>
        <v/>
      </c>
      <c r="X1481" s="79">
        <f t="shared" si="11"/>
        <v>0</v>
      </c>
      <c r="Y1481" s="79" t="str">
        <f t="array" ref="Y1481">IF($B1481="","",IF(INDEX('Your Portfolio Holdings'!$BW$7:$BW$156,match($D1481,'Your Portfolio Holdings'!$B$7:$B$156,0),0)&gt;0,PRODUCT(IF(($D$5:$D$2004=$D1481)*($C$5:$C$2004="Split")*($B$5:$B$2004&lt;=Dashboard!$C$55)*($B$5:$B$2004&gt;$B1481),$J$5:$J$2004,1)),1))</f>
        <v/>
      </c>
      <c r="Z1481" s="79">
        <f t="shared" si="12"/>
        <v>0</v>
      </c>
      <c r="AA1481" s="79" t="str">
        <f>IF($B1480="","",IF(AND($B1481&gt;Dashboard!$C$54,$B1481&lt;=Dashboard!$C$55,OR($C1481="Buy",$C1481="Sell",$C1481="Dividend",$C1481="Return of capital")),MAX(AA$5:AA1480)+1,0))</f>
        <v/>
      </c>
      <c r="AB1481" s="79" t="str">
        <f>if($B1481="","",if($L1481=Dashboard!$C$3,"n/a","Currency:"&amp;$L1481&amp;Dashboard!$C$3))</f>
        <v/>
      </c>
      <c r="AC1481" s="88" t="str">
        <f t="shared" si="13"/>
        <v/>
      </c>
      <c r="AD1481" s="89">
        <f t="shared" si="14"/>
        <v>0</v>
      </c>
      <c r="AE1481" s="90">
        <f t="shared" si="15"/>
        <v>0</v>
      </c>
    </row>
    <row r="1482">
      <c r="A1482" s="1"/>
      <c r="B1482" s="456"/>
      <c r="C1482" s="457"/>
      <c r="D1482" s="457"/>
      <c r="E1482" s="457"/>
      <c r="F1482" s="458"/>
      <c r="G1482" s="44">
        <f t="shared" si="1"/>
        <v>0</v>
      </c>
      <c r="H1482" s="459"/>
      <c r="I1482" s="460"/>
      <c r="J1482" s="95"/>
      <c r="K1482" s="1"/>
      <c r="L1482" s="50" t="str">
        <f t="array" ref="L1482">if($B1482="","",index(Setup!$C$52:$C$201,match($D1482,Setup!$B$52:$B$201,0),0))</f>
        <v/>
      </c>
      <c r="M1482" s="52" t="str">
        <f t="shared" si="2"/>
        <v/>
      </c>
      <c r="N1482" s="58">
        <f t="shared" si="3"/>
        <v>0</v>
      </c>
      <c r="O1482" s="64" t="str">
        <f t="shared" si="4"/>
        <v/>
      </c>
      <c r="P1482" s="64">
        <f t="shared" si="5"/>
        <v>0</v>
      </c>
      <c r="Q1482" s="64">
        <f t="shared" si="6"/>
        <v>0</v>
      </c>
      <c r="R1482" s="68">
        <f t="shared" si="7"/>
        <v>0</v>
      </c>
      <c r="S1482" s="68">
        <f t="shared" si="8"/>
        <v>0</v>
      </c>
      <c r="T1482" s="71" t="str">
        <f t="shared" si="9"/>
        <v/>
      </c>
      <c r="U1482" s="79" t="str">
        <f t="array" ref="U1482">IF($B1482="","",IF(INDEX('Your Portfolio Holdings'!$BW$7:$BW$156,match($D1482,'Your Portfolio Holdings'!$B$7:$B$156,0),0)&gt;0,PRODUCT(IF(($D$5:$D$2004=$D1482)*($C$5:$C$2004="Split")*($B$5:$B$2004&lt;=Dashboard!$C$2)*($B$5:$B$2004&gt;$B1482),$J$5:$J$2004,1)),1))</f>
        <v/>
      </c>
      <c r="V1482" s="79">
        <f t="shared" si="10"/>
        <v>0</v>
      </c>
      <c r="W1482" s="79" t="str">
        <f t="array" ref="W1482">IF($B1482="","",IF(INDEX('Your Portfolio Holdings'!$BW$7:$BW$156,match($D1482,'Your Portfolio Holdings'!$B$7:$B$156,0),0)&gt;0,PRODUCT(IF(($D$5:$D$2004=$D1482)*($C$5:$C$2004="Split")*($B$5:$B$2004&lt;=Dashboard!$C$54)*($B$5:$B$2004&gt;$B1482),$J$5:$J$2004,1)),1))</f>
        <v/>
      </c>
      <c r="X1482" s="79">
        <f t="shared" si="11"/>
        <v>0</v>
      </c>
      <c r="Y1482" s="79" t="str">
        <f t="array" ref="Y1482">IF($B1482="","",IF(INDEX('Your Portfolio Holdings'!$BW$7:$BW$156,match($D1482,'Your Portfolio Holdings'!$B$7:$B$156,0),0)&gt;0,PRODUCT(IF(($D$5:$D$2004=$D1482)*($C$5:$C$2004="Split")*($B$5:$B$2004&lt;=Dashboard!$C$55)*($B$5:$B$2004&gt;$B1482),$J$5:$J$2004,1)),1))</f>
        <v/>
      </c>
      <c r="Z1482" s="79">
        <f t="shared" si="12"/>
        <v>0</v>
      </c>
      <c r="AA1482" s="79" t="str">
        <f>IF($B1481="","",IF(AND($B1482&gt;Dashboard!$C$54,$B1482&lt;=Dashboard!$C$55,OR($C1482="Buy",$C1482="Sell",$C1482="Dividend",$C1482="Return of capital")),MAX(AA$5:AA1481)+1,0))</f>
        <v/>
      </c>
      <c r="AB1482" s="79" t="str">
        <f>if($B1482="","",if($L1482=Dashboard!$C$3,"n/a","Currency:"&amp;$L1482&amp;Dashboard!$C$3))</f>
        <v/>
      </c>
      <c r="AC1482" s="88" t="str">
        <f t="shared" si="13"/>
        <v/>
      </c>
      <c r="AD1482" s="89">
        <f t="shared" si="14"/>
        <v>0</v>
      </c>
      <c r="AE1482" s="90">
        <f t="shared" si="15"/>
        <v>0</v>
      </c>
    </row>
    <row r="1483">
      <c r="A1483" s="1"/>
      <c r="B1483" s="456"/>
      <c r="C1483" s="457"/>
      <c r="D1483" s="457"/>
      <c r="E1483" s="457"/>
      <c r="F1483" s="458"/>
      <c r="G1483" s="44">
        <f t="shared" si="1"/>
        <v>0</v>
      </c>
      <c r="H1483" s="459"/>
      <c r="I1483" s="460"/>
      <c r="J1483" s="95"/>
      <c r="K1483" s="1"/>
      <c r="L1483" s="50" t="str">
        <f t="array" ref="L1483">if($B1483="","",index(Setup!$C$52:$C$201,match($D1483,Setup!$B$52:$B$201,0),0))</f>
        <v/>
      </c>
      <c r="M1483" s="52" t="str">
        <f t="shared" si="2"/>
        <v/>
      </c>
      <c r="N1483" s="58">
        <f t="shared" si="3"/>
        <v>0</v>
      </c>
      <c r="O1483" s="64" t="str">
        <f t="shared" si="4"/>
        <v/>
      </c>
      <c r="P1483" s="64">
        <f t="shared" si="5"/>
        <v>0</v>
      </c>
      <c r="Q1483" s="64">
        <f t="shared" si="6"/>
        <v>0</v>
      </c>
      <c r="R1483" s="68">
        <f t="shared" si="7"/>
        <v>0</v>
      </c>
      <c r="S1483" s="68">
        <f t="shared" si="8"/>
        <v>0</v>
      </c>
      <c r="T1483" s="71" t="str">
        <f t="shared" si="9"/>
        <v/>
      </c>
      <c r="U1483" s="79" t="str">
        <f t="array" ref="U1483">IF($B1483="","",IF(INDEX('Your Portfolio Holdings'!$BW$7:$BW$156,match($D1483,'Your Portfolio Holdings'!$B$7:$B$156,0),0)&gt;0,PRODUCT(IF(($D$5:$D$2004=$D1483)*($C$5:$C$2004="Split")*($B$5:$B$2004&lt;=Dashboard!$C$2)*($B$5:$B$2004&gt;$B1483),$J$5:$J$2004,1)),1))</f>
        <v/>
      </c>
      <c r="V1483" s="79">
        <f t="shared" si="10"/>
        <v>0</v>
      </c>
      <c r="W1483" s="79" t="str">
        <f t="array" ref="W1483">IF($B1483="","",IF(INDEX('Your Portfolio Holdings'!$BW$7:$BW$156,match($D1483,'Your Portfolio Holdings'!$B$7:$B$156,0),0)&gt;0,PRODUCT(IF(($D$5:$D$2004=$D1483)*($C$5:$C$2004="Split")*($B$5:$B$2004&lt;=Dashboard!$C$54)*($B$5:$B$2004&gt;$B1483),$J$5:$J$2004,1)),1))</f>
        <v/>
      </c>
      <c r="X1483" s="79">
        <f t="shared" si="11"/>
        <v>0</v>
      </c>
      <c r="Y1483" s="79" t="str">
        <f t="array" ref="Y1483">IF($B1483="","",IF(INDEX('Your Portfolio Holdings'!$BW$7:$BW$156,match($D1483,'Your Portfolio Holdings'!$B$7:$B$156,0),0)&gt;0,PRODUCT(IF(($D$5:$D$2004=$D1483)*($C$5:$C$2004="Split")*($B$5:$B$2004&lt;=Dashboard!$C$55)*($B$5:$B$2004&gt;$B1483),$J$5:$J$2004,1)),1))</f>
        <v/>
      </c>
      <c r="Z1483" s="79">
        <f t="shared" si="12"/>
        <v>0</v>
      </c>
      <c r="AA1483" s="79" t="str">
        <f>IF($B1482="","",IF(AND($B1483&gt;Dashboard!$C$54,$B1483&lt;=Dashboard!$C$55,OR($C1483="Buy",$C1483="Sell",$C1483="Dividend",$C1483="Return of capital")),MAX(AA$5:AA1482)+1,0))</f>
        <v/>
      </c>
      <c r="AB1483" s="79" t="str">
        <f>if($B1483="","",if($L1483=Dashboard!$C$3,"n/a","Currency:"&amp;$L1483&amp;Dashboard!$C$3))</f>
        <v/>
      </c>
      <c r="AC1483" s="88" t="str">
        <f t="shared" si="13"/>
        <v/>
      </c>
      <c r="AD1483" s="89">
        <f t="shared" si="14"/>
        <v>0</v>
      </c>
      <c r="AE1483" s="90">
        <f t="shared" si="15"/>
        <v>0</v>
      </c>
    </row>
    <row r="1484">
      <c r="A1484" s="1"/>
      <c r="B1484" s="456"/>
      <c r="C1484" s="457"/>
      <c r="D1484" s="457"/>
      <c r="E1484" s="457"/>
      <c r="F1484" s="458"/>
      <c r="G1484" s="44">
        <f t="shared" si="1"/>
        <v>0</v>
      </c>
      <c r="H1484" s="459"/>
      <c r="I1484" s="460"/>
      <c r="J1484" s="95"/>
      <c r="K1484" s="1"/>
      <c r="L1484" s="50" t="str">
        <f t="array" ref="L1484">if($B1484="","",index(Setup!$C$52:$C$201,match($D1484,Setup!$B$52:$B$201,0),0))</f>
        <v/>
      </c>
      <c r="M1484" s="52" t="str">
        <f t="shared" si="2"/>
        <v/>
      </c>
      <c r="N1484" s="58">
        <f t="shared" si="3"/>
        <v>0</v>
      </c>
      <c r="O1484" s="64" t="str">
        <f t="shared" si="4"/>
        <v/>
      </c>
      <c r="P1484" s="64">
        <f t="shared" si="5"/>
        <v>0</v>
      </c>
      <c r="Q1484" s="64">
        <f t="shared" si="6"/>
        <v>0</v>
      </c>
      <c r="R1484" s="68">
        <f t="shared" si="7"/>
        <v>0</v>
      </c>
      <c r="S1484" s="68">
        <f t="shared" si="8"/>
        <v>0</v>
      </c>
      <c r="T1484" s="71" t="str">
        <f t="shared" si="9"/>
        <v/>
      </c>
      <c r="U1484" s="79" t="str">
        <f t="array" ref="U1484">IF($B1484="","",IF(INDEX('Your Portfolio Holdings'!$BW$7:$BW$156,match($D1484,'Your Portfolio Holdings'!$B$7:$B$156,0),0)&gt;0,PRODUCT(IF(($D$5:$D$2004=$D1484)*($C$5:$C$2004="Split")*($B$5:$B$2004&lt;=Dashboard!$C$2)*($B$5:$B$2004&gt;$B1484),$J$5:$J$2004,1)),1))</f>
        <v/>
      </c>
      <c r="V1484" s="79">
        <f t="shared" si="10"/>
        <v>0</v>
      </c>
      <c r="W1484" s="79" t="str">
        <f t="array" ref="W1484">IF($B1484="","",IF(INDEX('Your Portfolio Holdings'!$BW$7:$BW$156,match($D1484,'Your Portfolio Holdings'!$B$7:$B$156,0),0)&gt;0,PRODUCT(IF(($D$5:$D$2004=$D1484)*($C$5:$C$2004="Split")*($B$5:$B$2004&lt;=Dashboard!$C$54)*($B$5:$B$2004&gt;$B1484),$J$5:$J$2004,1)),1))</f>
        <v/>
      </c>
      <c r="X1484" s="79">
        <f t="shared" si="11"/>
        <v>0</v>
      </c>
      <c r="Y1484" s="79" t="str">
        <f t="array" ref="Y1484">IF($B1484="","",IF(INDEX('Your Portfolio Holdings'!$BW$7:$BW$156,match($D1484,'Your Portfolio Holdings'!$B$7:$B$156,0),0)&gt;0,PRODUCT(IF(($D$5:$D$2004=$D1484)*($C$5:$C$2004="Split")*($B$5:$B$2004&lt;=Dashboard!$C$55)*($B$5:$B$2004&gt;$B1484),$J$5:$J$2004,1)),1))</f>
        <v/>
      </c>
      <c r="Z1484" s="79">
        <f t="shared" si="12"/>
        <v>0</v>
      </c>
      <c r="AA1484" s="79" t="str">
        <f>IF($B1483="","",IF(AND($B1484&gt;Dashboard!$C$54,$B1484&lt;=Dashboard!$C$55,OR($C1484="Buy",$C1484="Sell",$C1484="Dividend",$C1484="Return of capital")),MAX(AA$5:AA1483)+1,0))</f>
        <v/>
      </c>
      <c r="AB1484" s="79" t="str">
        <f>if($B1484="","",if($L1484=Dashboard!$C$3,"n/a","Currency:"&amp;$L1484&amp;Dashboard!$C$3))</f>
        <v/>
      </c>
      <c r="AC1484" s="88" t="str">
        <f t="shared" si="13"/>
        <v/>
      </c>
      <c r="AD1484" s="89">
        <f t="shared" si="14"/>
        <v>0</v>
      </c>
      <c r="AE1484" s="90">
        <f t="shared" si="15"/>
        <v>0</v>
      </c>
    </row>
    <row r="1485">
      <c r="A1485" s="1"/>
      <c r="B1485" s="456"/>
      <c r="C1485" s="457"/>
      <c r="D1485" s="457"/>
      <c r="E1485" s="457"/>
      <c r="F1485" s="458"/>
      <c r="G1485" s="44">
        <f t="shared" si="1"/>
        <v>0</v>
      </c>
      <c r="H1485" s="459"/>
      <c r="I1485" s="460"/>
      <c r="J1485" s="95"/>
      <c r="K1485" s="1"/>
      <c r="L1485" s="50" t="str">
        <f t="array" ref="L1485">if($B1485="","",index(Setup!$C$52:$C$201,match($D1485,Setup!$B$52:$B$201,0),0))</f>
        <v/>
      </c>
      <c r="M1485" s="52" t="str">
        <f t="shared" si="2"/>
        <v/>
      </c>
      <c r="N1485" s="58">
        <f t="shared" si="3"/>
        <v>0</v>
      </c>
      <c r="O1485" s="64" t="str">
        <f t="shared" si="4"/>
        <v/>
      </c>
      <c r="P1485" s="64">
        <f t="shared" si="5"/>
        <v>0</v>
      </c>
      <c r="Q1485" s="64">
        <f t="shared" si="6"/>
        <v>0</v>
      </c>
      <c r="R1485" s="68">
        <f t="shared" si="7"/>
        <v>0</v>
      </c>
      <c r="S1485" s="68">
        <f t="shared" si="8"/>
        <v>0</v>
      </c>
      <c r="T1485" s="71" t="str">
        <f t="shared" si="9"/>
        <v/>
      </c>
      <c r="U1485" s="79" t="str">
        <f t="array" ref="U1485">IF($B1485="","",IF(INDEX('Your Portfolio Holdings'!$BW$7:$BW$156,match($D1485,'Your Portfolio Holdings'!$B$7:$B$156,0),0)&gt;0,PRODUCT(IF(($D$5:$D$2004=$D1485)*($C$5:$C$2004="Split")*($B$5:$B$2004&lt;=Dashboard!$C$2)*($B$5:$B$2004&gt;$B1485),$J$5:$J$2004,1)),1))</f>
        <v/>
      </c>
      <c r="V1485" s="79">
        <f t="shared" si="10"/>
        <v>0</v>
      </c>
      <c r="W1485" s="79" t="str">
        <f t="array" ref="W1485">IF($B1485="","",IF(INDEX('Your Portfolio Holdings'!$BW$7:$BW$156,match($D1485,'Your Portfolio Holdings'!$B$7:$B$156,0),0)&gt;0,PRODUCT(IF(($D$5:$D$2004=$D1485)*($C$5:$C$2004="Split")*($B$5:$B$2004&lt;=Dashboard!$C$54)*($B$5:$B$2004&gt;$B1485),$J$5:$J$2004,1)),1))</f>
        <v/>
      </c>
      <c r="X1485" s="79">
        <f t="shared" si="11"/>
        <v>0</v>
      </c>
      <c r="Y1485" s="79" t="str">
        <f t="array" ref="Y1485">IF($B1485="","",IF(INDEX('Your Portfolio Holdings'!$BW$7:$BW$156,match($D1485,'Your Portfolio Holdings'!$B$7:$B$156,0),0)&gt;0,PRODUCT(IF(($D$5:$D$2004=$D1485)*($C$5:$C$2004="Split")*($B$5:$B$2004&lt;=Dashboard!$C$55)*($B$5:$B$2004&gt;$B1485),$J$5:$J$2004,1)),1))</f>
        <v/>
      </c>
      <c r="Z1485" s="79">
        <f t="shared" si="12"/>
        <v>0</v>
      </c>
      <c r="AA1485" s="79" t="str">
        <f>IF($B1484="","",IF(AND($B1485&gt;Dashboard!$C$54,$B1485&lt;=Dashboard!$C$55,OR($C1485="Buy",$C1485="Sell",$C1485="Dividend",$C1485="Return of capital")),MAX(AA$5:AA1484)+1,0))</f>
        <v/>
      </c>
      <c r="AB1485" s="79" t="str">
        <f>if($B1485="","",if($L1485=Dashboard!$C$3,"n/a","Currency:"&amp;$L1485&amp;Dashboard!$C$3))</f>
        <v/>
      </c>
      <c r="AC1485" s="88" t="str">
        <f t="shared" si="13"/>
        <v/>
      </c>
      <c r="AD1485" s="89">
        <f t="shared" si="14"/>
        <v>0</v>
      </c>
      <c r="AE1485" s="90">
        <f t="shared" si="15"/>
        <v>0</v>
      </c>
    </row>
    <row r="1486">
      <c r="A1486" s="1"/>
      <c r="B1486" s="456"/>
      <c r="C1486" s="457"/>
      <c r="D1486" s="457"/>
      <c r="E1486" s="457"/>
      <c r="F1486" s="458"/>
      <c r="G1486" s="44">
        <f t="shared" si="1"/>
        <v>0</v>
      </c>
      <c r="H1486" s="459"/>
      <c r="I1486" s="460"/>
      <c r="J1486" s="95"/>
      <c r="K1486" s="1"/>
      <c r="L1486" s="50" t="str">
        <f t="array" ref="L1486">if($B1486="","",index(Setup!$C$52:$C$201,match($D1486,Setup!$B$52:$B$201,0),0))</f>
        <v/>
      </c>
      <c r="M1486" s="52" t="str">
        <f t="shared" si="2"/>
        <v/>
      </c>
      <c r="N1486" s="58">
        <f t="shared" si="3"/>
        <v>0</v>
      </c>
      <c r="O1486" s="64" t="str">
        <f t="shared" si="4"/>
        <v/>
      </c>
      <c r="P1486" s="64">
        <f t="shared" si="5"/>
        <v>0</v>
      </c>
      <c r="Q1486" s="64">
        <f t="shared" si="6"/>
        <v>0</v>
      </c>
      <c r="R1486" s="68">
        <f t="shared" si="7"/>
        <v>0</v>
      </c>
      <c r="S1486" s="68">
        <f t="shared" si="8"/>
        <v>0</v>
      </c>
      <c r="T1486" s="71" t="str">
        <f t="shared" si="9"/>
        <v/>
      </c>
      <c r="U1486" s="79" t="str">
        <f t="array" ref="U1486">IF($B1486="","",IF(INDEX('Your Portfolio Holdings'!$BW$7:$BW$156,match($D1486,'Your Portfolio Holdings'!$B$7:$B$156,0),0)&gt;0,PRODUCT(IF(($D$5:$D$2004=$D1486)*($C$5:$C$2004="Split")*($B$5:$B$2004&lt;=Dashboard!$C$2)*($B$5:$B$2004&gt;$B1486),$J$5:$J$2004,1)),1))</f>
        <v/>
      </c>
      <c r="V1486" s="79">
        <f t="shared" si="10"/>
        <v>0</v>
      </c>
      <c r="W1486" s="79" t="str">
        <f t="array" ref="W1486">IF($B1486="","",IF(INDEX('Your Portfolio Holdings'!$BW$7:$BW$156,match($D1486,'Your Portfolio Holdings'!$B$7:$B$156,0),0)&gt;0,PRODUCT(IF(($D$5:$D$2004=$D1486)*($C$5:$C$2004="Split")*($B$5:$B$2004&lt;=Dashboard!$C$54)*($B$5:$B$2004&gt;$B1486),$J$5:$J$2004,1)),1))</f>
        <v/>
      </c>
      <c r="X1486" s="79">
        <f t="shared" si="11"/>
        <v>0</v>
      </c>
      <c r="Y1486" s="79" t="str">
        <f t="array" ref="Y1486">IF($B1486="","",IF(INDEX('Your Portfolio Holdings'!$BW$7:$BW$156,match($D1486,'Your Portfolio Holdings'!$B$7:$B$156,0),0)&gt;0,PRODUCT(IF(($D$5:$D$2004=$D1486)*($C$5:$C$2004="Split")*($B$5:$B$2004&lt;=Dashboard!$C$55)*($B$5:$B$2004&gt;$B1486),$J$5:$J$2004,1)),1))</f>
        <v/>
      </c>
      <c r="Z1486" s="79">
        <f t="shared" si="12"/>
        <v>0</v>
      </c>
      <c r="AA1486" s="79" t="str">
        <f>IF($B1485="","",IF(AND($B1486&gt;Dashboard!$C$54,$B1486&lt;=Dashboard!$C$55,OR($C1486="Buy",$C1486="Sell",$C1486="Dividend",$C1486="Return of capital")),MAX(AA$5:AA1485)+1,0))</f>
        <v/>
      </c>
      <c r="AB1486" s="79" t="str">
        <f>if($B1486="","",if($L1486=Dashboard!$C$3,"n/a","Currency:"&amp;$L1486&amp;Dashboard!$C$3))</f>
        <v/>
      </c>
      <c r="AC1486" s="88" t="str">
        <f t="shared" si="13"/>
        <v/>
      </c>
      <c r="AD1486" s="89">
        <f t="shared" si="14"/>
        <v>0</v>
      </c>
      <c r="AE1486" s="90">
        <f t="shared" si="15"/>
        <v>0</v>
      </c>
    </row>
    <row r="1487">
      <c r="A1487" s="1"/>
      <c r="B1487" s="456"/>
      <c r="C1487" s="457"/>
      <c r="D1487" s="457"/>
      <c r="E1487" s="457"/>
      <c r="F1487" s="458"/>
      <c r="G1487" s="44">
        <f t="shared" si="1"/>
        <v>0</v>
      </c>
      <c r="H1487" s="459"/>
      <c r="I1487" s="460"/>
      <c r="J1487" s="95"/>
      <c r="K1487" s="1"/>
      <c r="L1487" s="50" t="str">
        <f t="array" ref="L1487">if($B1487="","",index(Setup!$C$52:$C$201,match($D1487,Setup!$B$52:$B$201,0),0))</f>
        <v/>
      </c>
      <c r="M1487" s="52" t="str">
        <f t="shared" si="2"/>
        <v/>
      </c>
      <c r="N1487" s="58">
        <f t="shared" si="3"/>
        <v>0</v>
      </c>
      <c r="O1487" s="64" t="str">
        <f t="shared" si="4"/>
        <v/>
      </c>
      <c r="P1487" s="64">
        <f t="shared" si="5"/>
        <v>0</v>
      </c>
      <c r="Q1487" s="64">
        <f t="shared" si="6"/>
        <v>0</v>
      </c>
      <c r="R1487" s="68">
        <f t="shared" si="7"/>
        <v>0</v>
      </c>
      <c r="S1487" s="68">
        <f t="shared" si="8"/>
        <v>0</v>
      </c>
      <c r="T1487" s="71" t="str">
        <f t="shared" si="9"/>
        <v/>
      </c>
      <c r="U1487" s="79" t="str">
        <f t="array" ref="U1487">IF($B1487="","",IF(INDEX('Your Portfolio Holdings'!$BW$7:$BW$156,match($D1487,'Your Portfolio Holdings'!$B$7:$B$156,0),0)&gt;0,PRODUCT(IF(($D$5:$D$2004=$D1487)*($C$5:$C$2004="Split")*($B$5:$B$2004&lt;=Dashboard!$C$2)*($B$5:$B$2004&gt;$B1487),$J$5:$J$2004,1)),1))</f>
        <v/>
      </c>
      <c r="V1487" s="79">
        <f t="shared" si="10"/>
        <v>0</v>
      </c>
      <c r="W1487" s="79" t="str">
        <f t="array" ref="W1487">IF($B1487="","",IF(INDEX('Your Portfolio Holdings'!$BW$7:$BW$156,match($D1487,'Your Portfolio Holdings'!$B$7:$B$156,0),0)&gt;0,PRODUCT(IF(($D$5:$D$2004=$D1487)*($C$5:$C$2004="Split")*($B$5:$B$2004&lt;=Dashboard!$C$54)*($B$5:$B$2004&gt;$B1487),$J$5:$J$2004,1)),1))</f>
        <v/>
      </c>
      <c r="X1487" s="79">
        <f t="shared" si="11"/>
        <v>0</v>
      </c>
      <c r="Y1487" s="79" t="str">
        <f t="array" ref="Y1487">IF($B1487="","",IF(INDEX('Your Portfolio Holdings'!$BW$7:$BW$156,match($D1487,'Your Portfolio Holdings'!$B$7:$B$156,0),0)&gt;0,PRODUCT(IF(($D$5:$D$2004=$D1487)*($C$5:$C$2004="Split")*($B$5:$B$2004&lt;=Dashboard!$C$55)*($B$5:$B$2004&gt;$B1487),$J$5:$J$2004,1)),1))</f>
        <v/>
      </c>
      <c r="Z1487" s="79">
        <f t="shared" si="12"/>
        <v>0</v>
      </c>
      <c r="AA1487" s="79" t="str">
        <f>IF($B1486="","",IF(AND($B1487&gt;Dashboard!$C$54,$B1487&lt;=Dashboard!$C$55,OR($C1487="Buy",$C1487="Sell",$C1487="Dividend",$C1487="Return of capital")),MAX(AA$5:AA1486)+1,0))</f>
        <v/>
      </c>
      <c r="AB1487" s="79" t="str">
        <f>if($B1487="","",if($L1487=Dashboard!$C$3,"n/a","Currency:"&amp;$L1487&amp;Dashboard!$C$3))</f>
        <v/>
      </c>
      <c r="AC1487" s="88" t="str">
        <f t="shared" si="13"/>
        <v/>
      </c>
      <c r="AD1487" s="89">
        <f t="shared" si="14"/>
        <v>0</v>
      </c>
      <c r="AE1487" s="90">
        <f t="shared" si="15"/>
        <v>0</v>
      </c>
    </row>
    <row r="1488">
      <c r="A1488" s="1"/>
      <c r="B1488" s="456"/>
      <c r="C1488" s="457"/>
      <c r="D1488" s="457"/>
      <c r="E1488" s="457"/>
      <c r="F1488" s="458"/>
      <c r="G1488" s="44">
        <f t="shared" si="1"/>
        <v>0</v>
      </c>
      <c r="H1488" s="459"/>
      <c r="I1488" s="460"/>
      <c r="J1488" s="95"/>
      <c r="K1488" s="1"/>
      <c r="L1488" s="50" t="str">
        <f t="array" ref="L1488">if($B1488="","",index(Setup!$C$52:$C$201,match($D1488,Setup!$B$52:$B$201,0),0))</f>
        <v/>
      </c>
      <c r="M1488" s="52" t="str">
        <f t="shared" si="2"/>
        <v/>
      </c>
      <c r="N1488" s="58">
        <f t="shared" si="3"/>
        <v>0</v>
      </c>
      <c r="O1488" s="64" t="str">
        <f t="shared" si="4"/>
        <v/>
      </c>
      <c r="P1488" s="64">
        <f t="shared" si="5"/>
        <v>0</v>
      </c>
      <c r="Q1488" s="64">
        <f t="shared" si="6"/>
        <v>0</v>
      </c>
      <c r="R1488" s="68">
        <f t="shared" si="7"/>
        <v>0</v>
      </c>
      <c r="S1488" s="68">
        <f t="shared" si="8"/>
        <v>0</v>
      </c>
      <c r="T1488" s="71" t="str">
        <f t="shared" si="9"/>
        <v/>
      </c>
      <c r="U1488" s="79" t="str">
        <f t="array" ref="U1488">IF($B1488="","",IF(INDEX('Your Portfolio Holdings'!$BW$7:$BW$156,match($D1488,'Your Portfolio Holdings'!$B$7:$B$156,0),0)&gt;0,PRODUCT(IF(($D$5:$D$2004=$D1488)*($C$5:$C$2004="Split")*($B$5:$B$2004&lt;=Dashboard!$C$2)*($B$5:$B$2004&gt;$B1488),$J$5:$J$2004,1)),1))</f>
        <v/>
      </c>
      <c r="V1488" s="79">
        <f t="shared" si="10"/>
        <v>0</v>
      </c>
      <c r="W1488" s="79" t="str">
        <f t="array" ref="W1488">IF($B1488="","",IF(INDEX('Your Portfolio Holdings'!$BW$7:$BW$156,match($D1488,'Your Portfolio Holdings'!$B$7:$B$156,0),0)&gt;0,PRODUCT(IF(($D$5:$D$2004=$D1488)*($C$5:$C$2004="Split")*($B$5:$B$2004&lt;=Dashboard!$C$54)*($B$5:$B$2004&gt;$B1488),$J$5:$J$2004,1)),1))</f>
        <v/>
      </c>
      <c r="X1488" s="79">
        <f t="shared" si="11"/>
        <v>0</v>
      </c>
      <c r="Y1488" s="79" t="str">
        <f t="array" ref="Y1488">IF($B1488="","",IF(INDEX('Your Portfolio Holdings'!$BW$7:$BW$156,match($D1488,'Your Portfolio Holdings'!$B$7:$B$156,0),0)&gt;0,PRODUCT(IF(($D$5:$D$2004=$D1488)*($C$5:$C$2004="Split")*($B$5:$B$2004&lt;=Dashboard!$C$55)*($B$5:$B$2004&gt;$B1488),$J$5:$J$2004,1)),1))</f>
        <v/>
      </c>
      <c r="Z1488" s="79">
        <f t="shared" si="12"/>
        <v>0</v>
      </c>
      <c r="AA1488" s="79" t="str">
        <f>IF($B1487="","",IF(AND($B1488&gt;Dashboard!$C$54,$B1488&lt;=Dashboard!$C$55,OR($C1488="Buy",$C1488="Sell",$C1488="Dividend",$C1488="Return of capital")),MAX(AA$5:AA1487)+1,0))</f>
        <v/>
      </c>
      <c r="AB1488" s="79" t="str">
        <f>if($B1488="","",if($L1488=Dashboard!$C$3,"n/a","Currency:"&amp;$L1488&amp;Dashboard!$C$3))</f>
        <v/>
      </c>
      <c r="AC1488" s="88" t="str">
        <f t="shared" si="13"/>
        <v/>
      </c>
      <c r="AD1488" s="89">
        <f t="shared" si="14"/>
        <v>0</v>
      </c>
      <c r="AE1488" s="90">
        <f t="shared" si="15"/>
        <v>0</v>
      </c>
    </row>
    <row r="1489">
      <c r="A1489" s="1"/>
      <c r="B1489" s="456"/>
      <c r="C1489" s="457"/>
      <c r="D1489" s="457"/>
      <c r="E1489" s="457"/>
      <c r="F1489" s="458"/>
      <c r="G1489" s="44">
        <f t="shared" si="1"/>
        <v>0</v>
      </c>
      <c r="H1489" s="459"/>
      <c r="I1489" s="460"/>
      <c r="J1489" s="95"/>
      <c r="K1489" s="1"/>
      <c r="L1489" s="50" t="str">
        <f t="array" ref="L1489">if($B1489="","",index(Setup!$C$52:$C$201,match($D1489,Setup!$B$52:$B$201,0),0))</f>
        <v/>
      </c>
      <c r="M1489" s="52" t="str">
        <f t="shared" si="2"/>
        <v/>
      </c>
      <c r="N1489" s="58">
        <f t="shared" si="3"/>
        <v>0</v>
      </c>
      <c r="O1489" s="64" t="str">
        <f t="shared" si="4"/>
        <v/>
      </c>
      <c r="P1489" s="64">
        <f t="shared" si="5"/>
        <v>0</v>
      </c>
      <c r="Q1489" s="64">
        <f t="shared" si="6"/>
        <v>0</v>
      </c>
      <c r="R1489" s="68">
        <f t="shared" si="7"/>
        <v>0</v>
      </c>
      <c r="S1489" s="68">
        <f t="shared" si="8"/>
        <v>0</v>
      </c>
      <c r="T1489" s="71" t="str">
        <f t="shared" si="9"/>
        <v/>
      </c>
      <c r="U1489" s="79" t="str">
        <f t="array" ref="U1489">IF($B1489="","",IF(INDEX('Your Portfolio Holdings'!$BW$7:$BW$156,match($D1489,'Your Portfolio Holdings'!$B$7:$B$156,0),0)&gt;0,PRODUCT(IF(($D$5:$D$2004=$D1489)*($C$5:$C$2004="Split")*($B$5:$B$2004&lt;=Dashboard!$C$2)*($B$5:$B$2004&gt;$B1489),$J$5:$J$2004,1)),1))</f>
        <v/>
      </c>
      <c r="V1489" s="79">
        <f t="shared" si="10"/>
        <v>0</v>
      </c>
      <c r="W1489" s="79" t="str">
        <f t="array" ref="W1489">IF($B1489="","",IF(INDEX('Your Portfolio Holdings'!$BW$7:$BW$156,match($D1489,'Your Portfolio Holdings'!$B$7:$B$156,0),0)&gt;0,PRODUCT(IF(($D$5:$D$2004=$D1489)*($C$5:$C$2004="Split")*($B$5:$B$2004&lt;=Dashboard!$C$54)*($B$5:$B$2004&gt;$B1489),$J$5:$J$2004,1)),1))</f>
        <v/>
      </c>
      <c r="X1489" s="79">
        <f t="shared" si="11"/>
        <v>0</v>
      </c>
      <c r="Y1489" s="79" t="str">
        <f t="array" ref="Y1489">IF($B1489="","",IF(INDEX('Your Portfolio Holdings'!$BW$7:$BW$156,match($D1489,'Your Portfolio Holdings'!$B$7:$B$156,0),0)&gt;0,PRODUCT(IF(($D$5:$D$2004=$D1489)*($C$5:$C$2004="Split")*($B$5:$B$2004&lt;=Dashboard!$C$55)*($B$5:$B$2004&gt;$B1489),$J$5:$J$2004,1)),1))</f>
        <v/>
      </c>
      <c r="Z1489" s="79">
        <f t="shared" si="12"/>
        <v>0</v>
      </c>
      <c r="AA1489" s="79" t="str">
        <f>IF($B1488="","",IF(AND($B1489&gt;Dashboard!$C$54,$B1489&lt;=Dashboard!$C$55,OR($C1489="Buy",$C1489="Sell",$C1489="Dividend",$C1489="Return of capital")),MAX(AA$5:AA1488)+1,0))</f>
        <v/>
      </c>
      <c r="AB1489" s="79" t="str">
        <f>if($B1489="","",if($L1489=Dashboard!$C$3,"n/a","Currency:"&amp;$L1489&amp;Dashboard!$C$3))</f>
        <v/>
      </c>
      <c r="AC1489" s="88" t="str">
        <f t="shared" si="13"/>
        <v/>
      </c>
      <c r="AD1489" s="89">
        <f t="shared" si="14"/>
        <v>0</v>
      </c>
      <c r="AE1489" s="90">
        <f t="shared" si="15"/>
        <v>0</v>
      </c>
    </row>
    <row r="1490">
      <c r="A1490" s="1"/>
      <c r="B1490" s="456"/>
      <c r="C1490" s="457"/>
      <c r="D1490" s="457"/>
      <c r="E1490" s="457"/>
      <c r="F1490" s="458"/>
      <c r="G1490" s="44">
        <f t="shared" si="1"/>
        <v>0</v>
      </c>
      <c r="H1490" s="459"/>
      <c r="I1490" s="460"/>
      <c r="J1490" s="95"/>
      <c r="K1490" s="1"/>
      <c r="L1490" s="50" t="str">
        <f t="array" ref="L1490">if($B1490="","",index(Setup!$C$52:$C$201,match($D1490,Setup!$B$52:$B$201,0),0))</f>
        <v/>
      </c>
      <c r="M1490" s="52" t="str">
        <f t="shared" si="2"/>
        <v/>
      </c>
      <c r="N1490" s="58">
        <f t="shared" si="3"/>
        <v>0</v>
      </c>
      <c r="O1490" s="64" t="str">
        <f t="shared" si="4"/>
        <v/>
      </c>
      <c r="P1490" s="64">
        <f t="shared" si="5"/>
        <v>0</v>
      </c>
      <c r="Q1490" s="64">
        <f t="shared" si="6"/>
        <v>0</v>
      </c>
      <c r="R1490" s="68">
        <f t="shared" si="7"/>
        <v>0</v>
      </c>
      <c r="S1490" s="68">
        <f t="shared" si="8"/>
        <v>0</v>
      </c>
      <c r="T1490" s="71" t="str">
        <f t="shared" si="9"/>
        <v/>
      </c>
      <c r="U1490" s="79" t="str">
        <f t="array" ref="U1490">IF($B1490="","",IF(INDEX('Your Portfolio Holdings'!$BW$7:$BW$156,match($D1490,'Your Portfolio Holdings'!$B$7:$B$156,0),0)&gt;0,PRODUCT(IF(($D$5:$D$2004=$D1490)*($C$5:$C$2004="Split")*($B$5:$B$2004&lt;=Dashboard!$C$2)*($B$5:$B$2004&gt;$B1490),$J$5:$J$2004,1)),1))</f>
        <v/>
      </c>
      <c r="V1490" s="79">
        <f t="shared" si="10"/>
        <v>0</v>
      </c>
      <c r="W1490" s="79" t="str">
        <f t="array" ref="W1490">IF($B1490="","",IF(INDEX('Your Portfolio Holdings'!$BW$7:$BW$156,match($D1490,'Your Portfolio Holdings'!$B$7:$B$156,0),0)&gt;0,PRODUCT(IF(($D$5:$D$2004=$D1490)*($C$5:$C$2004="Split")*($B$5:$B$2004&lt;=Dashboard!$C$54)*($B$5:$B$2004&gt;$B1490),$J$5:$J$2004,1)),1))</f>
        <v/>
      </c>
      <c r="X1490" s="79">
        <f t="shared" si="11"/>
        <v>0</v>
      </c>
      <c r="Y1490" s="79" t="str">
        <f t="array" ref="Y1490">IF($B1490="","",IF(INDEX('Your Portfolio Holdings'!$BW$7:$BW$156,match($D1490,'Your Portfolio Holdings'!$B$7:$B$156,0),0)&gt;0,PRODUCT(IF(($D$5:$D$2004=$D1490)*($C$5:$C$2004="Split")*($B$5:$B$2004&lt;=Dashboard!$C$55)*($B$5:$B$2004&gt;$B1490),$J$5:$J$2004,1)),1))</f>
        <v/>
      </c>
      <c r="Z1490" s="79">
        <f t="shared" si="12"/>
        <v>0</v>
      </c>
      <c r="AA1490" s="79" t="str">
        <f>IF($B1489="","",IF(AND($B1490&gt;Dashboard!$C$54,$B1490&lt;=Dashboard!$C$55,OR($C1490="Buy",$C1490="Sell",$C1490="Dividend",$C1490="Return of capital")),MAX(AA$5:AA1489)+1,0))</f>
        <v/>
      </c>
      <c r="AB1490" s="79" t="str">
        <f>if($B1490="","",if($L1490=Dashboard!$C$3,"n/a","Currency:"&amp;$L1490&amp;Dashboard!$C$3))</f>
        <v/>
      </c>
      <c r="AC1490" s="88" t="str">
        <f t="shared" si="13"/>
        <v/>
      </c>
      <c r="AD1490" s="89">
        <f t="shared" si="14"/>
        <v>0</v>
      </c>
      <c r="AE1490" s="90">
        <f t="shared" si="15"/>
        <v>0</v>
      </c>
    </row>
    <row r="1491">
      <c r="A1491" s="1"/>
      <c r="B1491" s="456"/>
      <c r="C1491" s="457"/>
      <c r="D1491" s="457"/>
      <c r="E1491" s="457"/>
      <c r="F1491" s="458"/>
      <c r="G1491" s="44">
        <f t="shared" si="1"/>
        <v>0</v>
      </c>
      <c r="H1491" s="459"/>
      <c r="I1491" s="460"/>
      <c r="J1491" s="95"/>
      <c r="K1491" s="1"/>
      <c r="L1491" s="50" t="str">
        <f t="array" ref="L1491">if($B1491="","",index(Setup!$C$52:$C$201,match($D1491,Setup!$B$52:$B$201,0),0))</f>
        <v/>
      </c>
      <c r="M1491" s="52" t="str">
        <f t="shared" si="2"/>
        <v/>
      </c>
      <c r="N1491" s="58">
        <f t="shared" si="3"/>
        <v>0</v>
      </c>
      <c r="O1491" s="64" t="str">
        <f t="shared" si="4"/>
        <v/>
      </c>
      <c r="P1491" s="64">
        <f t="shared" si="5"/>
        <v>0</v>
      </c>
      <c r="Q1491" s="64">
        <f t="shared" si="6"/>
        <v>0</v>
      </c>
      <c r="R1491" s="68">
        <f t="shared" si="7"/>
        <v>0</v>
      </c>
      <c r="S1491" s="68">
        <f t="shared" si="8"/>
        <v>0</v>
      </c>
      <c r="T1491" s="71" t="str">
        <f t="shared" si="9"/>
        <v/>
      </c>
      <c r="U1491" s="79" t="str">
        <f t="array" ref="U1491">IF($B1491="","",IF(INDEX('Your Portfolio Holdings'!$BW$7:$BW$156,match($D1491,'Your Portfolio Holdings'!$B$7:$B$156,0),0)&gt;0,PRODUCT(IF(($D$5:$D$2004=$D1491)*($C$5:$C$2004="Split")*($B$5:$B$2004&lt;=Dashboard!$C$2)*($B$5:$B$2004&gt;$B1491),$J$5:$J$2004,1)),1))</f>
        <v/>
      </c>
      <c r="V1491" s="79">
        <f t="shared" si="10"/>
        <v>0</v>
      </c>
      <c r="W1491" s="79" t="str">
        <f t="array" ref="W1491">IF($B1491="","",IF(INDEX('Your Portfolio Holdings'!$BW$7:$BW$156,match($D1491,'Your Portfolio Holdings'!$B$7:$B$156,0),0)&gt;0,PRODUCT(IF(($D$5:$D$2004=$D1491)*($C$5:$C$2004="Split")*($B$5:$B$2004&lt;=Dashboard!$C$54)*($B$5:$B$2004&gt;$B1491),$J$5:$J$2004,1)),1))</f>
        <v/>
      </c>
      <c r="X1491" s="79">
        <f t="shared" si="11"/>
        <v>0</v>
      </c>
      <c r="Y1491" s="79" t="str">
        <f t="array" ref="Y1491">IF($B1491="","",IF(INDEX('Your Portfolio Holdings'!$BW$7:$BW$156,match($D1491,'Your Portfolio Holdings'!$B$7:$B$156,0),0)&gt;0,PRODUCT(IF(($D$5:$D$2004=$D1491)*($C$5:$C$2004="Split")*($B$5:$B$2004&lt;=Dashboard!$C$55)*($B$5:$B$2004&gt;$B1491),$J$5:$J$2004,1)),1))</f>
        <v/>
      </c>
      <c r="Z1491" s="79">
        <f t="shared" si="12"/>
        <v>0</v>
      </c>
      <c r="AA1491" s="79" t="str">
        <f>IF($B1490="","",IF(AND($B1491&gt;Dashboard!$C$54,$B1491&lt;=Dashboard!$C$55,OR($C1491="Buy",$C1491="Sell",$C1491="Dividend",$C1491="Return of capital")),MAX(AA$5:AA1490)+1,0))</f>
        <v/>
      </c>
      <c r="AB1491" s="79" t="str">
        <f>if($B1491="","",if($L1491=Dashboard!$C$3,"n/a","Currency:"&amp;$L1491&amp;Dashboard!$C$3))</f>
        <v/>
      </c>
      <c r="AC1491" s="88" t="str">
        <f t="shared" si="13"/>
        <v/>
      </c>
      <c r="AD1491" s="89">
        <f t="shared" si="14"/>
        <v>0</v>
      </c>
      <c r="AE1491" s="90">
        <f t="shared" si="15"/>
        <v>0</v>
      </c>
    </row>
    <row r="1492">
      <c r="A1492" s="1"/>
      <c r="B1492" s="456"/>
      <c r="C1492" s="457"/>
      <c r="D1492" s="457"/>
      <c r="E1492" s="457"/>
      <c r="F1492" s="458"/>
      <c r="G1492" s="44">
        <f t="shared" si="1"/>
        <v>0</v>
      </c>
      <c r="H1492" s="459"/>
      <c r="I1492" s="460"/>
      <c r="J1492" s="95"/>
      <c r="K1492" s="1"/>
      <c r="L1492" s="50" t="str">
        <f t="array" ref="L1492">if($B1492="","",index(Setup!$C$52:$C$201,match($D1492,Setup!$B$52:$B$201,0),0))</f>
        <v/>
      </c>
      <c r="M1492" s="52" t="str">
        <f t="shared" si="2"/>
        <v/>
      </c>
      <c r="N1492" s="58">
        <f t="shared" si="3"/>
        <v>0</v>
      </c>
      <c r="O1492" s="64" t="str">
        <f t="shared" si="4"/>
        <v/>
      </c>
      <c r="P1492" s="64">
        <f t="shared" si="5"/>
        <v>0</v>
      </c>
      <c r="Q1492" s="64">
        <f t="shared" si="6"/>
        <v>0</v>
      </c>
      <c r="R1492" s="68">
        <f t="shared" si="7"/>
        <v>0</v>
      </c>
      <c r="S1492" s="68">
        <f t="shared" si="8"/>
        <v>0</v>
      </c>
      <c r="T1492" s="71" t="str">
        <f t="shared" si="9"/>
        <v/>
      </c>
      <c r="U1492" s="79" t="str">
        <f t="array" ref="U1492">IF($B1492="","",IF(INDEX('Your Portfolio Holdings'!$BW$7:$BW$156,match($D1492,'Your Portfolio Holdings'!$B$7:$B$156,0),0)&gt;0,PRODUCT(IF(($D$5:$D$2004=$D1492)*($C$5:$C$2004="Split")*($B$5:$B$2004&lt;=Dashboard!$C$2)*($B$5:$B$2004&gt;$B1492),$J$5:$J$2004,1)),1))</f>
        <v/>
      </c>
      <c r="V1492" s="79">
        <f t="shared" si="10"/>
        <v>0</v>
      </c>
      <c r="W1492" s="79" t="str">
        <f t="array" ref="W1492">IF($B1492="","",IF(INDEX('Your Portfolio Holdings'!$BW$7:$BW$156,match($D1492,'Your Portfolio Holdings'!$B$7:$B$156,0),0)&gt;0,PRODUCT(IF(($D$5:$D$2004=$D1492)*($C$5:$C$2004="Split")*($B$5:$B$2004&lt;=Dashboard!$C$54)*($B$5:$B$2004&gt;$B1492),$J$5:$J$2004,1)),1))</f>
        <v/>
      </c>
      <c r="X1492" s="79">
        <f t="shared" si="11"/>
        <v>0</v>
      </c>
      <c r="Y1492" s="79" t="str">
        <f t="array" ref="Y1492">IF($B1492="","",IF(INDEX('Your Portfolio Holdings'!$BW$7:$BW$156,match($D1492,'Your Portfolio Holdings'!$B$7:$B$156,0),0)&gt;0,PRODUCT(IF(($D$5:$D$2004=$D1492)*($C$5:$C$2004="Split")*($B$5:$B$2004&lt;=Dashboard!$C$55)*($B$5:$B$2004&gt;$B1492),$J$5:$J$2004,1)),1))</f>
        <v/>
      </c>
      <c r="Z1492" s="79">
        <f t="shared" si="12"/>
        <v>0</v>
      </c>
      <c r="AA1492" s="79" t="str">
        <f>IF($B1491="","",IF(AND($B1492&gt;Dashboard!$C$54,$B1492&lt;=Dashboard!$C$55,OR($C1492="Buy",$C1492="Sell",$C1492="Dividend",$C1492="Return of capital")),MAX(AA$5:AA1491)+1,0))</f>
        <v/>
      </c>
      <c r="AB1492" s="79" t="str">
        <f>if($B1492="","",if($L1492=Dashboard!$C$3,"n/a","Currency:"&amp;$L1492&amp;Dashboard!$C$3))</f>
        <v/>
      </c>
      <c r="AC1492" s="88" t="str">
        <f t="shared" si="13"/>
        <v/>
      </c>
      <c r="AD1492" s="89">
        <f t="shared" si="14"/>
        <v>0</v>
      </c>
      <c r="AE1492" s="90">
        <f t="shared" si="15"/>
        <v>0</v>
      </c>
    </row>
    <row r="1493">
      <c r="A1493" s="1"/>
      <c r="B1493" s="456"/>
      <c r="C1493" s="457"/>
      <c r="D1493" s="457"/>
      <c r="E1493" s="457"/>
      <c r="F1493" s="458"/>
      <c r="G1493" s="44">
        <f t="shared" si="1"/>
        <v>0</v>
      </c>
      <c r="H1493" s="459"/>
      <c r="I1493" s="460"/>
      <c r="J1493" s="95"/>
      <c r="K1493" s="1"/>
      <c r="L1493" s="50" t="str">
        <f t="array" ref="L1493">if($B1493="","",index(Setup!$C$52:$C$201,match($D1493,Setup!$B$52:$B$201,0),0))</f>
        <v/>
      </c>
      <c r="M1493" s="52" t="str">
        <f t="shared" si="2"/>
        <v/>
      </c>
      <c r="N1493" s="58">
        <f t="shared" si="3"/>
        <v>0</v>
      </c>
      <c r="O1493" s="64" t="str">
        <f t="shared" si="4"/>
        <v/>
      </c>
      <c r="P1493" s="64">
        <f t="shared" si="5"/>
        <v>0</v>
      </c>
      <c r="Q1493" s="64">
        <f t="shared" si="6"/>
        <v>0</v>
      </c>
      <c r="R1493" s="68">
        <f t="shared" si="7"/>
        <v>0</v>
      </c>
      <c r="S1493" s="68">
        <f t="shared" si="8"/>
        <v>0</v>
      </c>
      <c r="T1493" s="71" t="str">
        <f t="shared" si="9"/>
        <v/>
      </c>
      <c r="U1493" s="79" t="str">
        <f t="array" ref="U1493">IF($B1493="","",IF(INDEX('Your Portfolio Holdings'!$BW$7:$BW$156,match($D1493,'Your Portfolio Holdings'!$B$7:$B$156,0),0)&gt;0,PRODUCT(IF(($D$5:$D$2004=$D1493)*($C$5:$C$2004="Split")*($B$5:$B$2004&lt;=Dashboard!$C$2)*($B$5:$B$2004&gt;$B1493),$J$5:$J$2004,1)),1))</f>
        <v/>
      </c>
      <c r="V1493" s="79">
        <f t="shared" si="10"/>
        <v>0</v>
      </c>
      <c r="W1493" s="79" t="str">
        <f t="array" ref="W1493">IF($B1493="","",IF(INDEX('Your Portfolio Holdings'!$BW$7:$BW$156,match($D1493,'Your Portfolio Holdings'!$B$7:$B$156,0),0)&gt;0,PRODUCT(IF(($D$5:$D$2004=$D1493)*($C$5:$C$2004="Split")*($B$5:$B$2004&lt;=Dashboard!$C$54)*($B$5:$B$2004&gt;$B1493),$J$5:$J$2004,1)),1))</f>
        <v/>
      </c>
      <c r="X1493" s="79">
        <f t="shared" si="11"/>
        <v>0</v>
      </c>
      <c r="Y1493" s="79" t="str">
        <f t="array" ref="Y1493">IF($B1493="","",IF(INDEX('Your Portfolio Holdings'!$BW$7:$BW$156,match($D1493,'Your Portfolio Holdings'!$B$7:$B$156,0),0)&gt;0,PRODUCT(IF(($D$5:$D$2004=$D1493)*($C$5:$C$2004="Split")*($B$5:$B$2004&lt;=Dashboard!$C$55)*($B$5:$B$2004&gt;$B1493),$J$5:$J$2004,1)),1))</f>
        <v/>
      </c>
      <c r="Z1493" s="79">
        <f t="shared" si="12"/>
        <v>0</v>
      </c>
      <c r="AA1493" s="79" t="str">
        <f>IF($B1492="","",IF(AND($B1493&gt;Dashboard!$C$54,$B1493&lt;=Dashboard!$C$55,OR($C1493="Buy",$C1493="Sell",$C1493="Dividend",$C1493="Return of capital")),MAX(AA$5:AA1492)+1,0))</f>
        <v/>
      </c>
      <c r="AB1493" s="79" t="str">
        <f>if($B1493="","",if($L1493=Dashboard!$C$3,"n/a","Currency:"&amp;$L1493&amp;Dashboard!$C$3))</f>
        <v/>
      </c>
      <c r="AC1493" s="88" t="str">
        <f t="shared" si="13"/>
        <v/>
      </c>
      <c r="AD1493" s="89">
        <f t="shared" si="14"/>
        <v>0</v>
      </c>
      <c r="AE1493" s="90">
        <f t="shared" si="15"/>
        <v>0</v>
      </c>
    </row>
    <row r="1494">
      <c r="A1494" s="1"/>
      <c r="B1494" s="456"/>
      <c r="C1494" s="457"/>
      <c r="D1494" s="457"/>
      <c r="E1494" s="457"/>
      <c r="F1494" s="458"/>
      <c r="G1494" s="44">
        <f t="shared" si="1"/>
        <v>0</v>
      </c>
      <c r="H1494" s="459"/>
      <c r="I1494" s="460"/>
      <c r="J1494" s="95"/>
      <c r="K1494" s="1"/>
      <c r="L1494" s="50" t="str">
        <f t="array" ref="L1494">if($B1494="","",index(Setup!$C$52:$C$201,match($D1494,Setup!$B$52:$B$201,0),0))</f>
        <v/>
      </c>
      <c r="M1494" s="52" t="str">
        <f t="shared" si="2"/>
        <v/>
      </c>
      <c r="N1494" s="58">
        <f t="shared" si="3"/>
        <v>0</v>
      </c>
      <c r="O1494" s="64" t="str">
        <f t="shared" si="4"/>
        <v/>
      </c>
      <c r="P1494" s="64">
        <f t="shared" si="5"/>
        <v>0</v>
      </c>
      <c r="Q1494" s="64">
        <f t="shared" si="6"/>
        <v>0</v>
      </c>
      <c r="R1494" s="68">
        <f t="shared" si="7"/>
        <v>0</v>
      </c>
      <c r="S1494" s="68">
        <f t="shared" si="8"/>
        <v>0</v>
      </c>
      <c r="T1494" s="71" t="str">
        <f t="shared" si="9"/>
        <v/>
      </c>
      <c r="U1494" s="79" t="str">
        <f t="array" ref="U1494">IF($B1494="","",IF(INDEX('Your Portfolio Holdings'!$BW$7:$BW$156,match($D1494,'Your Portfolio Holdings'!$B$7:$B$156,0),0)&gt;0,PRODUCT(IF(($D$5:$D$2004=$D1494)*($C$5:$C$2004="Split")*($B$5:$B$2004&lt;=Dashboard!$C$2)*($B$5:$B$2004&gt;$B1494),$J$5:$J$2004,1)),1))</f>
        <v/>
      </c>
      <c r="V1494" s="79">
        <f t="shared" si="10"/>
        <v>0</v>
      </c>
      <c r="W1494" s="79" t="str">
        <f t="array" ref="W1494">IF($B1494="","",IF(INDEX('Your Portfolio Holdings'!$BW$7:$BW$156,match($D1494,'Your Portfolio Holdings'!$B$7:$B$156,0),0)&gt;0,PRODUCT(IF(($D$5:$D$2004=$D1494)*($C$5:$C$2004="Split")*($B$5:$B$2004&lt;=Dashboard!$C$54)*($B$5:$B$2004&gt;$B1494),$J$5:$J$2004,1)),1))</f>
        <v/>
      </c>
      <c r="X1494" s="79">
        <f t="shared" si="11"/>
        <v>0</v>
      </c>
      <c r="Y1494" s="79" t="str">
        <f t="array" ref="Y1494">IF($B1494="","",IF(INDEX('Your Portfolio Holdings'!$BW$7:$BW$156,match($D1494,'Your Portfolio Holdings'!$B$7:$B$156,0),0)&gt;0,PRODUCT(IF(($D$5:$D$2004=$D1494)*($C$5:$C$2004="Split")*($B$5:$B$2004&lt;=Dashboard!$C$55)*($B$5:$B$2004&gt;$B1494),$J$5:$J$2004,1)),1))</f>
        <v/>
      </c>
      <c r="Z1494" s="79">
        <f t="shared" si="12"/>
        <v>0</v>
      </c>
      <c r="AA1494" s="79" t="str">
        <f>IF($B1493="","",IF(AND($B1494&gt;Dashboard!$C$54,$B1494&lt;=Dashboard!$C$55,OR($C1494="Buy",$C1494="Sell",$C1494="Dividend",$C1494="Return of capital")),MAX(AA$5:AA1493)+1,0))</f>
        <v/>
      </c>
      <c r="AB1494" s="79" t="str">
        <f>if($B1494="","",if($L1494=Dashboard!$C$3,"n/a","Currency:"&amp;$L1494&amp;Dashboard!$C$3))</f>
        <v/>
      </c>
      <c r="AC1494" s="88" t="str">
        <f t="shared" si="13"/>
        <v/>
      </c>
      <c r="AD1494" s="89">
        <f t="shared" si="14"/>
        <v>0</v>
      </c>
      <c r="AE1494" s="90">
        <f t="shared" si="15"/>
        <v>0</v>
      </c>
    </row>
    <row r="1495">
      <c r="A1495" s="1"/>
      <c r="B1495" s="456"/>
      <c r="C1495" s="457"/>
      <c r="D1495" s="457"/>
      <c r="E1495" s="457"/>
      <c r="F1495" s="458"/>
      <c r="G1495" s="44">
        <f t="shared" si="1"/>
        <v>0</v>
      </c>
      <c r="H1495" s="459"/>
      <c r="I1495" s="460"/>
      <c r="J1495" s="95"/>
      <c r="K1495" s="1"/>
      <c r="L1495" s="50" t="str">
        <f t="array" ref="L1495">if($B1495="","",index(Setup!$C$52:$C$201,match($D1495,Setup!$B$52:$B$201,0),0))</f>
        <v/>
      </c>
      <c r="M1495" s="52" t="str">
        <f t="shared" si="2"/>
        <v/>
      </c>
      <c r="N1495" s="58">
        <f t="shared" si="3"/>
        <v>0</v>
      </c>
      <c r="O1495" s="64" t="str">
        <f t="shared" si="4"/>
        <v/>
      </c>
      <c r="P1495" s="64">
        <f t="shared" si="5"/>
        <v>0</v>
      </c>
      <c r="Q1495" s="64">
        <f t="shared" si="6"/>
        <v>0</v>
      </c>
      <c r="R1495" s="68">
        <f t="shared" si="7"/>
        <v>0</v>
      </c>
      <c r="S1495" s="68">
        <f t="shared" si="8"/>
        <v>0</v>
      </c>
      <c r="T1495" s="71" t="str">
        <f t="shared" si="9"/>
        <v/>
      </c>
      <c r="U1495" s="79" t="str">
        <f t="array" ref="U1495">IF($B1495="","",IF(INDEX('Your Portfolio Holdings'!$BW$7:$BW$156,match($D1495,'Your Portfolio Holdings'!$B$7:$B$156,0),0)&gt;0,PRODUCT(IF(($D$5:$D$2004=$D1495)*($C$5:$C$2004="Split")*($B$5:$B$2004&lt;=Dashboard!$C$2)*($B$5:$B$2004&gt;$B1495),$J$5:$J$2004,1)),1))</f>
        <v/>
      </c>
      <c r="V1495" s="79">
        <f t="shared" si="10"/>
        <v>0</v>
      </c>
      <c r="W1495" s="79" t="str">
        <f t="array" ref="W1495">IF($B1495="","",IF(INDEX('Your Portfolio Holdings'!$BW$7:$BW$156,match($D1495,'Your Portfolio Holdings'!$B$7:$B$156,0),0)&gt;0,PRODUCT(IF(($D$5:$D$2004=$D1495)*($C$5:$C$2004="Split")*($B$5:$B$2004&lt;=Dashboard!$C$54)*($B$5:$B$2004&gt;$B1495),$J$5:$J$2004,1)),1))</f>
        <v/>
      </c>
      <c r="X1495" s="79">
        <f t="shared" si="11"/>
        <v>0</v>
      </c>
      <c r="Y1495" s="79" t="str">
        <f t="array" ref="Y1495">IF($B1495="","",IF(INDEX('Your Portfolio Holdings'!$BW$7:$BW$156,match($D1495,'Your Portfolio Holdings'!$B$7:$B$156,0),0)&gt;0,PRODUCT(IF(($D$5:$D$2004=$D1495)*($C$5:$C$2004="Split")*($B$5:$B$2004&lt;=Dashboard!$C$55)*($B$5:$B$2004&gt;$B1495),$J$5:$J$2004,1)),1))</f>
        <v/>
      </c>
      <c r="Z1495" s="79">
        <f t="shared" si="12"/>
        <v>0</v>
      </c>
      <c r="AA1495" s="79" t="str">
        <f>IF($B1494="","",IF(AND($B1495&gt;Dashboard!$C$54,$B1495&lt;=Dashboard!$C$55,OR($C1495="Buy",$C1495="Sell",$C1495="Dividend",$C1495="Return of capital")),MAX(AA$5:AA1494)+1,0))</f>
        <v/>
      </c>
      <c r="AB1495" s="79" t="str">
        <f>if($B1495="","",if($L1495=Dashboard!$C$3,"n/a","Currency:"&amp;$L1495&amp;Dashboard!$C$3))</f>
        <v/>
      </c>
      <c r="AC1495" s="88" t="str">
        <f t="shared" si="13"/>
        <v/>
      </c>
      <c r="AD1495" s="89">
        <f t="shared" si="14"/>
        <v>0</v>
      </c>
      <c r="AE1495" s="90">
        <f t="shared" si="15"/>
        <v>0</v>
      </c>
    </row>
    <row r="1496">
      <c r="A1496" s="1"/>
      <c r="B1496" s="456"/>
      <c r="C1496" s="457"/>
      <c r="D1496" s="457"/>
      <c r="E1496" s="457"/>
      <c r="F1496" s="458"/>
      <c r="G1496" s="44">
        <f t="shared" si="1"/>
        <v>0</v>
      </c>
      <c r="H1496" s="459"/>
      <c r="I1496" s="460"/>
      <c r="J1496" s="95"/>
      <c r="K1496" s="1"/>
      <c r="L1496" s="50" t="str">
        <f t="array" ref="L1496">if($B1496="","",index(Setup!$C$52:$C$201,match($D1496,Setup!$B$52:$B$201,0),0))</f>
        <v/>
      </c>
      <c r="M1496" s="52" t="str">
        <f t="shared" si="2"/>
        <v/>
      </c>
      <c r="N1496" s="58">
        <f t="shared" si="3"/>
        <v>0</v>
      </c>
      <c r="O1496" s="64" t="str">
        <f t="shared" si="4"/>
        <v/>
      </c>
      <c r="P1496" s="64">
        <f t="shared" si="5"/>
        <v>0</v>
      </c>
      <c r="Q1496" s="64">
        <f t="shared" si="6"/>
        <v>0</v>
      </c>
      <c r="R1496" s="68">
        <f t="shared" si="7"/>
        <v>0</v>
      </c>
      <c r="S1496" s="68">
        <f t="shared" si="8"/>
        <v>0</v>
      </c>
      <c r="T1496" s="71" t="str">
        <f t="shared" si="9"/>
        <v/>
      </c>
      <c r="U1496" s="79" t="str">
        <f t="array" ref="U1496">IF($B1496="","",IF(INDEX('Your Portfolio Holdings'!$BW$7:$BW$156,match($D1496,'Your Portfolio Holdings'!$B$7:$B$156,0),0)&gt;0,PRODUCT(IF(($D$5:$D$2004=$D1496)*($C$5:$C$2004="Split")*($B$5:$B$2004&lt;=Dashboard!$C$2)*($B$5:$B$2004&gt;$B1496),$J$5:$J$2004,1)),1))</f>
        <v/>
      </c>
      <c r="V1496" s="79">
        <f t="shared" si="10"/>
        <v>0</v>
      </c>
      <c r="W1496" s="79" t="str">
        <f t="array" ref="W1496">IF($B1496="","",IF(INDEX('Your Portfolio Holdings'!$BW$7:$BW$156,match($D1496,'Your Portfolio Holdings'!$B$7:$B$156,0),0)&gt;0,PRODUCT(IF(($D$5:$D$2004=$D1496)*($C$5:$C$2004="Split")*($B$5:$B$2004&lt;=Dashboard!$C$54)*($B$5:$B$2004&gt;$B1496),$J$5:$J$2004,1)),1))</f>
        <v/>
      </c>
      <c r="X1496" s="79">
        <f t="shared" si="11"/>
        <v>0</v>
      </c>
      <c r="Y1496" s="79" t="str">
        <f t="array" ref="Y1496">IF($B1496="","",IF(INDEX('Your Portfolio Holdings'!$BW$7:$BW$156,match($D1496,'Your Portfolio Holdings'!$B$7:$B$156,0),0)&gt;0,PRODUCT(IF(($D$5:$D$2004=$D1496)*($C$5:$C$2004="Split")*($B$5:$B$2004&lt;=Dashboard!$C$55)*($B$5:$B$2004&gt;$B1496),$J$5:$J$2004,1)),1))</f>
        <v/>
      </c>
      <c r="Z1496" s="79">
        <f t="shared" si="12"/>
        <v>0</v>
      </c>
      <c r="AA1496" s="79" t="str">
        <f>IF($B1495="","",IF(AND($B1496&gt;Dashboard!$C$54,$B1496&lt;=Dashboard!$C$55,OR($C1496="Buy",$C1496="Sell",$C1496="Dividend",$C1496="Return of capital")),MAX(AA$5:AA1495)+1,0))</f>
        <v/>
      </c>
      <c r="AB1496" s="79" t="str">
        <f>if($B1496="","",if($L1496=Dashboard!$C$3,"n/a","Currency:"&amp;$L1496&amp;Dashboard!$C$3))</f>
        <v/>
      </c>
      <c r="AC1496" s="88" t="str">
        <f t="shared" si="13"/>
        <v/>
      </c>
      <c r="AD1496" s="89">
        <f t="shared" si="14"/>
        <v>0</v>
      </c>
      <c r="AE1496" s="90">
        <f t="shared" si="15"/>
        <v>0</v>
      </c>
    </row>
    <row r="1497">
      <c r="A1497" s="1"/>
      <c r="B1497" s="456"/>
      <c r="C1497" s="457"/>
      <c r="D1497" s="457"/>
      <c r="E1497" s="457"/>
      <c r="F1497" s="458"/>
      <c r="G1497" s="44">
        <f t="shared" si="1"/>
        <v>0</v>
      </c>
      <c r="H1497" s="459"/>
      <c r="I1497" s="460"/>
      <c r="J1497" s="95"/>
      <c r="K1497" s="1"/>
      <c r="L1497" s="50" t="str">
        <f t="array" ref="L1497">if($B1497="","",index(Setup!$C$52:$C$201,match($D1497,Setup!$B$52:$B$201,0),0))</f>
        <v/>
      </c>
      <c r="M1497" s="52" t="str">
        <f t="shared" si="2"/>
        <v/>
      </c>
      <c r="N1497" s="58">
        <f t="shared" si="3"/>
        <v>0</v>
      </c>
      <c r="O1497" s="64" t="str">
        <f t="shared" si="4"/>
        <v/>
      </c>
      <c r="P1497" s="64">
        <f t="shared" si="5"/>
        <v>0</v>
      </c>
      <c r="Q1497" s="64">
        <f t="shared" si="6"/>
        <v>0</v>
      </c>
      <c r="R1497" s="68">
        <f t="shared" si="7"/>
        <v>0</v>
      </c>
      <c r="S1497" s="68">
        <f t="shared" si="8"/>
        <v>0</v>
      </c>
      <c r="T1497" s="71" t="str">
        <f t="shared" si="9"/>
        <v/>
      </c>
      <c r="U1497" s="79" t="str">
        <f t="array" ref="U1497">IF($B1497="","",IF(INDEX('Your Portfolio Holdings'!$BW$7:$BW$156,match($D1497,'Your Portfolio Holdings'!$B$7:$B$156,0),0)&gt;0,PRODUCT(IF(($D$5:$D$2004=$D1497)*($C$5:$C$2004="Split")*($B$5:$B$2004&lt;=Dashboard!$C$2)*($B$5:$B$2004&gt;$B1497),$J$5:$J$2004,1)),1))</f>
        <v/>
      </c>
      <c r="V1497" s="79">
        <f t="shared" si="10"/>
        <v>0</v>
      </c>
      <c r="W1497" s="79" t="str">
        <f t="array" ref="W1497">IF($B1497="","",IF(INDEX('Your Portfolio Holdings'!$BW$7:$BW$156,match($D1497,'Your Portfolio Holdings'!$B$7:$B$156,0),0)&gt;0,PRODUCT(IF(($D$5:$D$2004=$D1497)*($C$5:$C$2004="Split")*($B$5:$B$2004&lt;=Dashboard!$C$54)*($B$5:$B$2004&gt;$B1497),$J$5:$J$2004,1)),1))</f>
        <v/>
      </c>
      <c r="X1497" s="79">
        <f t="shared" si="11"/>
        <v>0</v>
      </c>
      <c r="Y1497" s="79" t="str">
        <f t="array" ref="Y1497">IF($B1497="","",IF(INDEX('Your Portfolio Holdings'!$BW$7:$BW$156,match($D1497,'Your Portfolio Holdings'!$B$7:$B$156,0),0)&gt;0,PRODUCT(IF(($D$5:$D$2004=$D1497)*($C$5:$C$2004="Split")*($B$5:$B$2004&lt;=Dashboard!$C$55)*($B$5:$B$2004&gt;$B1497),$J$5:$J$2004,1)),1))</f>
        <v/>
      </c>
      <c r="Z1497" s="79">
        <f t="shared" si="12"/>
        <v>0</v>
      </c>
      <c r="AA1497" s="79" t="str">
        <f>IF($B1496="","",IF(AND($B1497&gt;Dashboard!$C$54,$B1497&lt;=Dashboard!$C$55,OR($C1497="Buy",$C1497="Sell",$C1497="Dividend",$C1497="Return of capital")),MAX(AA$5:AA1496)+1,0))</f>
        <v/>
      </c>
      <c r="AB1497" s="79" t="str">
        <f>if($B1497="","",if($L1497=Dashboard!$C$3,"n/a","Currency:"&amp;$L1497&amp;Dashboard!$C$3))</f>
        <v/>
      </c>
      <c r="AC1497" s="88" t="str">
        <f t="shared" si="13"/>
        <v/>
      </c>
      <c r="AD1497" s="89">
        <f t="shared" si="14"/>
        <v>0</v>
      </c>
      <c r="AE1497" s="90">
        <f t="shared" si="15"/>
        <v>0</v>
      </c>
    </row>
    <row r="1498">
      <c r="A1498" s="1"/>
      <c r="B1498" s="456"/>
      <c r="C1498" s="457"/>
      <c r="D1498" s="457"/>
      <c r="E1498" s="457"/>
      <c r="F1498" s="458"/>
      <c r="G1498" s="44">
        <f t="shared" si="1"/>
        <v>0</v>
      </c>
      <c r="H1498" s="459"/>
      <c r="I1498" s="460"/>
      <c r="J1498" s="95"/>
      <c r="K1498" s="1"/>
      <c r="L1498" s="50" t="str">
        <f t="array" ref="L1498">if($B1498="","",index(Setup!$C$52:$C$201,match($D1498,Setup!$B$52:$B$201,0),0))</f>
        <v/>
      </c>
      <c r="M1498" s="52" t="str">
        <f t="shared" si="2"/>
        <v/>
      </c>
      <c r="N1498" s="58">
        <f t="shared" si="3"/>
        <v>0</v>
      </c>
      <c r="O1498" s="64" t="str">
        <f t="shared" si="4"/>
        <v/>
      </c>
      <c r="P1498" s="64">
        <f t="shared" si="5"/>
        <v>0</v>
      </c>
      <c r="Q1498" s="64">
        <f t="shared" si="6"/>
        <v>0</v>
      </c>
      <c r="R1498" s="68">
        <f t="shared" si="7"/>
        <v>0</v>
      </c>
      <c r="S1498" s="68">
        <f t="shared" si="8"/>
        <v>0</v>
      </c>
      <c r="T1498" s="71" t="str">
        <f t="shared" si="9"/>
        <v/>
      </c>
      <c r="U1498" s="79" t="str">
        <f t="array" ref="U1498">IF($B1498="","",IF(INDEX('Your Portfolio Holdings'!$BW$7:$BW$156,match($D1498,'Your Portfolio Holdings'!$B$7:$B$156,0),0)&gt;0,PRODUCT(IF(($D$5:$D$2004=$D1498)*($C$5:$C$2004="Split")*($B$5:$B$2004&lt;=Dashboard!$C$2)*($B$5:$B$2004&gt;$B1498),$J$5:$J$2004,1)),1))</f>
        <v/>
      </c>
      <c r="V1498" s="79">
        <f t="shared" si="10"/>
        <v>0</v>
      </c>
      <c r="W1498" s="79" t="str">
        <f t="array" ref="W1498">IF($B1498="","",IF(INDEX('Your Portfolio Holdings'!$BW$7:$BW$156,match($D1498,'Your Portfolio Holdings'!$B$7:$B$156,0),0)&gt;0,PRODUCT(IF(($D$5:$D$2004=$D1498)*($C$5:$C$2004="Split")*($B$5:$B$2004&lt;=Dashboard!$C$54)*($B$5:$B$2004&gt;$B1498),$J$5:$J$2004,1)),1))</f>
        <v/>
      </c>
      <c r="X1498" s="79">
        <f t="shared" si="11"/>
        <v>0</v>
      </c>
      <c r="Y1498" s="79" t="str">
        <f t="array" ref="Y1498">IF($B1498="","",IF(INDEX('Your Portfolio Holdings'!$BW$7:$BW$156,match($D1498,'Your Portfolio Holdings'!$B$7:$B$156,0),0)&gt;0,PRODUCT(IF(($D$5:$D$2004=$D1498)*($C$5:$C$2004="Split")*($B$5:$B$2004&lt;=Dashboard!$C$55)*($B$5:$B$2004&gt;$B1498),$J$5:$J$2004,1)),1))</f>
        <v/>
      </c>
      <c r="Z1498" s="79">
        <f t="shared" si="12"/>
        <v>0</v>
      </c>
      <c r="AA1498" s="79" t="str">
        <f>IF($B1497="","",IF(AND($B1498&gt;Dashboard!$C$54,$B1498&lt;=Dashboard!$C$55,OR($C1498="Buy",$C1498="Sell",$C1498="Dividend",$C1498="Return of capital")),MAX(AA$5:AA1497)+1,0))</f>
        <v/>
      </c>
      <c r="AB1498" s="79" t="str">
        <f>if($B1498="","",if($L1498=Dashboard!$C$3,"n/a","Currency:"&amp;$L1498&amp;Dashboard!$C$3))</f>
        <v/>
      </c>
      <c r="AC1498" s="88" t="str">
        <f t="shared" si="13"/>
        <v/>
      </c>
      <c r="AD1498" s="89">
        <f t="shared" si="14"/>
        <v>0</v>
      </c>
      <c r="AE1498" s="90">
        <f t="shared" si="15"/>
        <v>0</v>
      </c>
    </row>
    <row r="1499">
      <c r="A1499" s="1"/>
      <c r="B1499" s="456"/>
      <c r="C1499" s="457"/>
      <c r="D1499" s="457"/>
      <c r="E1499" s="457"/>
      <c r="F1499" s="458"/>
      <c r="G1499" s="44">
        <f t="shared" si="1"/>
        <v>0</v>
      </c>
      <c r="H1499" s="459"/>
      <c r="I1499" s="460"/>
      <c r="J1499" s="95"/>
      <c r="K1499" s="1"/>
      <c r="L1499" s="50" t="str">
        <f t="array" ref="L1499">if($B1499="","",index(Setup!$C$52:$C$201,match($D1499,Setup!$B$52:$B$201,0),0))</f>
        <v/>
      </c>
      <c r="M1499" s="52" t="str">
        <f t="shared" si="2"/>
        <v/>
      </c>
      <c r="N1499" s="58">
        <f t="shared" si="3"/>
        <v>0</v>
      </c>
      <c r="O1499" s="64" t="str">
        <f t="shared" si="4"/>
        <v/>
      </c>
      <c r="P1499" s="64">
        <f t="shared" si="5"/>
        <v>0</v>
      </c>
      <c r="Q1499" s="64">
        <f t="shared" si="6"/>
        <v>0</v>
      </c>
      <c r="R1499" s="68">
        <f t="shared" si="7"/>
        <v>0</v>
      </c>
      <c r="S1499" s="68">
        <f t="shared" si="8"/>
        <v>0</v>
      </c>
      <c r="T1499" s="71" t="str">
        <f t="shared" si="9"/>
        <v/>
      </c>
      <c r="U1499" s="79" t="str">
        <f t="array" ref="U1499">IF($B1499="","",IF(INDEX('Your Portfolio Holdings'!$BW$7:$BW$156,match($D1499,'Your Portfolio Holdings'!$B$7:$B$156,0),0)&gt;0,PRODUCT(IF(($D$5:$D$2004=$D1499)*($C$5:$C$2004="Split")*($B$5:$B$2004&lt;=Dashboard!$C$2)*($B$5:$B$2004&gt;$B1499),$J$5:$J$2004,1)),1))</f>
        <v/>
      </c>
      <c r="V1499" s="79">
        <f t="shared" si="10"/>
        <v>0</v>
      </c>
      <c r="W1499" s="79" t="str">
        <f t="array" ref="W1499">IF($B1499="","",IF(INDEX('Your Portfolio Holdings'!$BW$7:$BW$156,match($D1499,'Your Portfolio Holdings'!$B$7:$B$156,0),0)&gt;0,PRODUCT(IF(($D$5:$D$2004=$D1499)*($C$5:$C$2004="Split")*($B$5:$B$2004&lt;=Dashboard!$C$54)*($B$5:$B$2004&gt;$B1499),$J$5:$J$2004,1)),1))</f>
        <v/>
      </c>
      <c r="X1499" s="79">
        <f t="shared" si="11"/>
        <v>0</v>
      </c>
      <c r="Y1499" s="79" t="str">
        <f t="array" ref="Y1499">IF($B1499="","",IF(INDEX('Your Portfolio Holdings'!$BW$7:$BW$156,match($D1499,'Your Portfolio Holdings'!$B$7:$B$156,0),0)&gt;0,PRODUCT(IF(($D$5:$D$2004=$D1499)*($C$5:$C$2004="Split")*($B$5:$B$2004&lt;=Dashboard!$C$55)*($B$5:$B$2004&gt;$B1499),$J$5:$J$2004,1)),1))</f>
        <v/>
      </c>
      <c r="Z1499" s="79">
        <f t="shared" si="12"/>
        <v>0</v>
      </c>
      <c r="AA1499" s="79" t="str">
        <f>IF($B1498="","",IF(AND($B1499&gt;Dashboard!$C$54,$B1499&lt;=Dashboard!$C$55,OR($C1499="Buy",$C1499="Sell",$C1499="Dividend",$C1499="Return of capital")),MAX(AA$5:AA1498)+1,0))</f>
        <v/>
      </c>
      <c r="AB1499" s="79" t="str">
        <f>if($B1499="","",if($L1499=Dashboard!$C$3,"n/a","Currency:"&amp;$L1499&amp;Dashboard!$C$3))</f>
        <v/>
      </c>
      <c r="AC1499" s="88" t="str">
        <f t="shared" si="13"/>
        <v/>
      </c>
      <c r="AD1499" s="89">
        <f t="shared" si="14"/>
        <v>0</v>
      </c>
      <c r="AE1499" s="90">
        <f t="shared" si="15"/>
        <v>0</v>
      </c>
    </row>
    <row r="1500">
      <c r="A1500" s="1"/>
      <c r="B1500" s="456"/>
      <c r="C1500" s="457"/>
      <c r="D1500" s="457"/>
      <c r="E1500" s="457"/>
      <c r="F1500" s="458"/>
      <c r="G1500" s="44">
        <f t="shared" si="1"/>
        <v>0</v>
      </c>
      <c r="H1500" s="459"/>
      <c r="I1500" s="460"/>
      <c r="J1500" s="95"/>
      <c r="K1500" s="1"/>
      <c r="L1500" s="50" t="str">
        <f t="array" ref="L1500">if($B1500="","",index(Setup!$C$52:$C$201,match($D1500,Setup!$B$52:$B$201,0),0))</f>
        <v/>
      </c>
      <c r="M1500" s="52" t="str">
        <f t="shared" si="2"/>
        <v/>
      </c>
      <c r="N1500" s="58">
        <f t="shared" si="3"/>
        <v>0</v>
      </c>
      <c r="O1500" s="64" t="str">
        <f t="shared" si="4"/>
        <v/>
      </c>
      <c r="P1500" s="64">
        <f t="shared" si="5"/>
        <v>0</v>
      </c>
      <c r="Q1500" s="64">
        <f t="shared" si="6"/>
        <v>0</v>
      </c>
      <c r="R1500" s="68">
        <f t="shared" si="7"/>
        <v>0</v>
      </c>
      <c r="S1500" s="68">
        <f t="shared" si="8"/>
        <v>0</v>
      </c>
      <c r="T1500" s="71" t="str">
        <f t="shared" si="9"/>
        <v/>
      </c>
      <c r="U1500" s="79" t="str">
        <f t="array" ref="U1500">IF($B1500="","",IF(INDEX('Your Portfolio Holdings'!$BW$7:$BW$156,match($D1500,'Your Portfolio Holdings'!$B$7:$B$156,0),0)&gt;0,PRODUCT(IF(($D$5:$D$2004=$D1500)*($C$5:$C$2004="Split")*($B$5:$B$2004&lt;=Dashboard!$C$2)*($B$5:$B$2004&gt;$B1500),$J$5:$J$2004,1)),1))</f>
        <v/>
      </c>
      <c r="V1500" s="79">
        <f t="shared" si="10"/>
        <v>0</v>
      </c>
      <c r="W1500" s="79" t="str">
        <f t="array" ref="W1500">IF($B1500="","",IF(INDEX('Your Portfolio Holdings'!$BW$7:$BW$156,match($D1500,'Your Portfolio Holdings'!$B$7:$B$156,0),0)&gt;0,PRODUCT(IF(($D$5:$D$2004=$D1500)*($C$5:$C$2004="Split")*($B$5:$B$2004&lt;=Dashboard!$C$54)*($B$5:$B$2004&gt;$B1500),$J$5:$J$2004,1)),1))</f>
        <v/>
      </c>
      <c r="X1500" s="79">
        <f t="shared" si="11"/>
        <v>0</v>
      </c>
      <c r="Y1500" s="79" t="str">
        <f t="array" ref="Y1500">IF($B1500="","",IF(INDEX('Your Portfolio Holdings'!$BW$7:$BW$156,match($D1500,'Your Portfolio Holdings'!$B$7:$B$156,0),0)&gt;0,PRODUCT(IF(($D$5:$D$2004=$D1500)*($C$5:$C$2004="Split")*($B$5:$B$2004&lt;=Dashboard!$C$55)*($B$5:$B$2004&gt;$B1500),$J$5:$J$2004,1)),1))</f>
        <v/>
      </c>
      <c r="Z1500" s="79">
        <f t="shared" si="12"/>
        <v>0</v>
      </c>
      <c r="AA1500" s="79" t="str">
        <f>IF($B1499="","",IF(AND($B1500&gt;Dashboard!$C$54,$B1500&lt;=Dashboard!$C$55,OR($C1500="Buy",$C1500="Sell",$C1500="Dividend",$C1500="Return of capital")),MAX(AA$5:AA1499)+1,0))</f>
        <v/>
      </c>
      <c r="AB1500" s="79" t="str">
        <f>if($B1500="","",if($L1500=Dashboard!$C$3,"n/a","Currency:"&amp;$L1500&amp;Dashboard!$C$3))</f>
        <v/>
      </c>
      <c r="AC1500" s="88" t="str">
        <f t="shared" si="13"/>
        <v/>
      </c>
      <c r="AD1500" s="89">
        <f t="shared" si="14"/>
        <v>0</v>
      </c>
      <c r="AE1500" s="90">
        <f t="shared" si="15"/>
        <v>0</v>
      </c>
    </row>
    <row r="1501">
      <c r="A1501" s="1"/>
      <c r="B1501" s="456"/>
      <c r="C1501" s="457"/>
      <c r="D1501" s="457"/>
      <c r="E1501" s="457"/>
      <c r="F1501" s="458"/>
      <c r="G1501" s="44">
        <f t="shared" si="1"/>
        <v>0</v>
      </c>
      <c r="H1501" s="459"/>
      <c r="I1501" s="460"/>
      <c r="J1501" s="95"/>
      <c r="K1501" s="1"/>
      <c r="L1501" s="50" t="str">
        <f t="array" ref="L1501">if($B1501="","",index(Setup!$C$52:$C$201,match($D1501,Setup!$B$52:$B$201,0),0))</f>
        <v/>
      </c>
      <c r="M1501" s="52" t="str">
        <f t="shared" si="2"/>
        <v/>
      </c>
      <c r="N1501" s="58">
        <f t="shared" si="3"/>
        <v>0</v>
      </c>
      <c r="O1501" s="64" t="str">
        <f t="shared" si="4"/>
        <v/>
      </c>
      <c r="P1501" s="64">
        <f t="shared" si="5"/>
        <v>0</v>
      </c>
      <c r="Q1501" s="64">
        <f t="shared" si="6"/>
        <v>0</v>
      </c>
      <c r="R1501" s="68">
        <f t="shared" si="7"/>
        <v>0</v>
      </c>
      <c r="S1501" s="68">
        <f t="shared" si="8"/>
        <v>0</v>
      </c>
      <c r="T1501" s="71" t="str">
        <f t="shared" si="9"/>
        <v/>
      </c>
      <c r="U1501" s="79" t="str">
        <f t="array" ref="U1501">IF($B1501="","",IF(INDEX('Your Portfolio Holdings'!$BW$7:$BW$156,match($D1501,'Your Portfolio Holdings'!$B$7:$B$156,0),0)&gt;0,PRODUCT(IF(($D$5:$D$2004=$D1501)*($C$5:$C$2004="Split")*($B$5:$B$2004&lt;=Dashboard!$C$2)*($B$5:$B$2004&gt;$B1501),$J$5:$J$2004,1)),1))</f>
        <v/>
      </c>
      <c r="V1501" s="79">
        <f t="shared" si="10"/>
        <v>0</v>
      </c>
      <c r="W1501" s="79" t="str">
        <f t="array" ref="W1501">IF($B1501="","",IF(INDEX('Your Portfolio Holdings'!$BW$7:$BW$156,match($D1501,'Your Portfolio Holdings'!$B$7:$B$156,0),0)&gt;0,PRODUCT(IF(($D$5:$D$2004=$D1501)*($C$5:$C$2004="Split")*($B$5:$B$2004&lt;=Dashboard!$C$54)*($B$5:$B$2004&gt;$B1501),$J$5:$J$2004,1)),1))</f>
        <v/>
      </c>
      <c r="X1501" s="79">
        <f t="shared" si="11"/>
        <v>0</v>
      </c>
      <c r="Y1501" s="79" t="str">
        <f t="array" ref="Y1501">IF($B1501="","",IF(INDEX('Your Portfolio Holdings'!$BW$7:$BW$156,match($D1501,'Your Portfolio Holdings'!$B$7:$B$156,0),0)&gt;0,PRODUCT(IF(($D$5:$D$2004=$D1501)*($C$5:$C$2004="Split")*($B$5:$B$2004&lt;=Dashboard!$C$55)*($B$5:$B$2004&gt;$B1501),$J$5:$J$2004,1)),1))</f>
        <v/>
      </c>
      <c r="Z1501" s="79">
        <f t="shared" si="12"/>
        <v>0</v>
      </c>
      <c r="AA1501" s="79" t="str">
        <f>IF($B1500="","",IF(AND($B1501&gt;Dashboard!$C$54,$B1501&lt;=Dashboard!$C$55,OR($C1501="Buy",$C1501="Sell",$C1501="Dividend",$C1501="Return of capital")),MAX(AA$5:AA1500)+1,0))</f>
        <v/>
      </c>
      <c r="AB1501" s="79" t="str">
        <f>if($B1501="","",if($L1501=Dashboard!$C$3,"n/a","Currency:"&amp;$L1501&amp;Dashboard!$C$3))</f>
        <v/>
      </c>
      <c r="AC1501" s="88" t="str">
        <f t="shared" si="13"/>
        <v/>
      </c>
      <c r="AD1501" s="89">
        <f t="shared" si="14"/>
        <v>0</v>
      </c>
      <c r="AE1501" s="90">
        <f t="shared" si="15"/>
        <v>0</v>
      </c>
    </row>
    <row r="1502">
      <c r="A1502" s="1"/>
      <c r="B1502" s="456"/>
      <c r="C1502" s="457"/>
      <c r="D1502" s="457"/>
      <c r="E1502" s="457"/>
      <c r="F1502" s="458"/>
      <c r="G1502" s="44">
        <f t="shared" si="1"/>
        <v>0</v>
      </c>
      <c r="H1502" s="459"/>
      <c r="I1502" s="460"/>
      <c r="J1502" s="95"/>
      <c r="K1502" s="1"/>
      <c r="L1502" s="50" t="str">
        <f t="array" ref="L1502">if($B1502="","",index(Setup!$C$52:$C$201,match($D1502,Setup!$B$52:$B$201,0),0))</f>
        <v/>
      </c>
      <c r="M1502" s="52" t="str">
        <f t="shared" si="2"/>
        <v/>
      </c>
      <c r="N1502" s="58">
        <f t="shared" si="3"/>
        <v>0</v>
      </c>
      <c r="O1502" s="64" t="str">
        <f t="shared" si="4"/>
        <v/>
      </c>
      <c r="P1502" s="64">
        <f t="shared" si="5"/>
        <v>0</v>
      </c>
      <c r="Q1502" s="64">
        <f t="shared" si="6"/>
        <v>0</v>
      </c>
      <c r="R1502" s="68">
        <f t="shared" si="7"/>
        <v>0</v>
      </c>
      <c r="S1502" s="68">
        <f t="shared" si="8"/>
        <v>0</v>
      </c>
      <c r="T1502" s="71" t="str">
        <f t="shared" si="9"/>
        <v/>
      </c>
      <c r="U1502" s="79" t="str">
        <f t="array" ref="U1502">IF($B1502="","",IF(INDEX('Your Portfolio Holdings'!$BW$7:$BW$156,match($D1502,'Your Portfolio Holdings'!$B$7:$B$156,0),0)&gt;0,PRODUCT(IF(($D$5:$D$2004=$D1502)*($C$5:$C$2004="Split")*($B$5:$B$2004&lt;=Dashboard!$C$2)*($B$5:$B$2004&gt;$B1502),$J$5:$J$2004,1)),1))</f>
        <v/>
      </c>
      <c r="V1502" s="79">
        <f t="shared" si="10"/>
        <v>0</v>
      </c>
      <c r="W1502" s="79" t="str">
        <f t="array" ref="W1502">IF($B1502="","",IF(INDEX('Your Portfolio Holdings'!$BW$7:$BW$156,match($D1502,'Your Portfolio Holdings'!$B$7:$B$156,0),0)&gt;0,PRODUCT(IF(($D$5:$D$2004=$D1502)*($C$5:$C$2004="Split")*($B$5:$B$2004&lt;=Dashboard!$C$54)*($B$5:$B$2004&gt;$B1502),$J$5:$J$2004,1)),1))</f>
        <v/>
      </c>
      <c r="X1502" s="79">
        <f t="shared" si="11"/>
        <v>0</v>
      </c>
      <c r="Y1502" s="79" t="str">
        <f t="array" ref="Y1502">IF($B1502="","",IF(INDEX('Your Portfolio Holdings'!$BW$7:$BW$156,match($D1502,'Your Portfolio Holdings'!$B$7:$B$156,0),0)&gt;0,PRODUCT(IF(($D$5:$D$2004=$D1502)*($C$5:$C$2004="Split")*($B$5:$B$2004&lt;=Dashboard!$C$55)*($B$5:$B$2004&gt;$B1502),$J$5:$J$2004,1)),1))</f>
        <v/>
      </c>
      <c r="Z1502" s="79">
        <f t="shared" si="12"/>
        <v>0</v>
      </c>
      <c r="AA1502" s="79" t="str">
        <f>IF($B1501="","",IF(AND($B1502&gt;Dashboard!$C$54,$B1502&lt;=Dashboard!$C$55,OR($C1502="Buy",$C1502="Sell",$C1502="Dividend",$C1502="Return of capital")),MAX(AA$5:AA1501)+1,0))</f>
        <v/>
      </c>
      <c r="AB1502" s="79" t="str">
        <f>if($B1502="","",if($L1502=Dashboard!$C$3,"n/a","Currency:"&amp;$L1502&amp;Dashboard!$C$3))</f>
        <v/>
      </c>
      <c r="AC1502" s="88" t="str">
        <f t="shared" si="13"/>
        <v/>
      </c>
      <c r="AD1502" s="89">
        <f t="shared" si="14"/>
        <v>0</v>
      </c>
      <c r="AE1502" s="90">
        <f t="shared" si="15"/>
        <v>0</v>
      </c>
    </row>
    <row r="1503">
      <c r="A1503" s="1"/>
      <c r="B1503" s="456"/>
      <c r="C1503" s="457"/>
      <c r="D1503" s="457"/>
      <c r="E1503" s="457"/>
      <c r="F1503" s="458"/>
      <c r="G1503" s="44">
        <f t="shared" si="1"/>
        <v>0</v>
      </c>
      <c r="H1503" s="459"/>
      <c r="I1503" s="460"/>
      <c r="J1503" s="95"/>
      <c r="K1503" s="1"/>
      <c r="L1503" s="50" t="str">
        <f t="array" ref="L1503">if($B1503="","",index(Setup!$C$52:$C$201,match($D1503,Setup!$B$52:$B$201,0),0))</f>
        <v/>
      </c>
      <c r="M1503" s="52" t="str">
        <f t="shared" si="2"/>
        <v/>
      </c>
      <c r="N1503" s="58">
        <f t="shared" si="3"/>
        <v>0</v>
      </c>
      <c r="O1503" s="64" t="str">
        <f t="shared" si="4"/>
        <v/>
      </c>
      <c r="P1503" s="64">
        <f t="shared" si="5"/>
        <v>0</v>
      </c>
      <c r="Q1503" s="64">
        <f t="shared" si="6"/>
        <v>0</v>
      </c>
      <c r="R1503" s="68">
        <f t="shared" si="7"/>
        <v>0</v>
      </c>
      <c r="S1503" s="68">
        <f t="shared" si="8"/>
        <v>0</v>
      </c>
      <c r="T1503" s="71" t="str">
        <f t="shared" si="9"/>
        <v/>
      </c>
      <c r="U1503" s="79" t="str">
        <f t="array" ref="U1503">IF($B1503="","",IF(INDEX('Your Portfolio Holdings'!$BW$7:$BW$156,match($D1503,'Your Portfolio Holdings'!$B$7:$B$156,0),0)&gt;0,PRODUCT(IF(($D$5:$D$2004=$D1503)*($C$5:$C$2004="Split")*($B$5:$B$2004&lt;=Dashboard!$C$2)*($B$5:$B$2004&gt;$B1503),$J$5:$J$2004,1)),1))</f>
        <v/>
      </c>
      <c r="V1503" s="79">
        <f t="shared" si="10"/>
        <v>0</v>
      </c>
      <c r="W1503" s="79" t="str">
        <f t="array" ref="W1503">IF($B1503="","",IF(INDEX('Your Portfolio Holdings'!$BW$7:$BW$156,match($D1503,'Your Portfolio Holdings'!$B$7:$B$156,0),0)&gt;0,PRODUCT(IF(($D$5:$D$2004=$D1503)*($C$5:$C$2004="Split")*($B$5:$B$2004&lt;=Dashboard!$C$54)*($B$5:$B$2004&gt;$B1503),$J$5:$J$2004,1)),1))</f>
        <v/>
      </c>
      <c r="X1503" s="79">
        <f t="shared" si="11"/>
        <v>0</v>
      </c>
      <c r="Y1503" s="79" t="str">
        <f t="array" ref="Y1503">IF($B1503="","",IF(INDEX('Your Portfolio Holdings'!$BW$7:$BW$156,match($D1503,'Your Portfolio Holdings'!$B$7:$B$156,0),0)&gt;0,PRODUCT(IF(($D$5:$D$2004=$D1503)*($C$5:$C$2004="Split")*($B$5:$B$2004&lt;=Dashboard!$C$55)*($B$5:$B$2004&gt;$B1503),$J$5:$J$2004,1)),1))</f>
        <v/>
      </c>
      <c r="Z1503" s="79">
        <f t="shared" si="12"/>
        <v>0</v>
      </c>
      <c r="AA1503" s="79" t="str">
        <f>IF($B1502="","",IF(AND($B1503&gt;Dashboard!$C$54,$B1503&lt;=Dashboard!$C$55,OR($C1503="Buy",$C1503="Sell",$C1503="Dividend",$C1503="Return of capital")),MAX(AA$5:AA1502)+1,0))</f>
        <v/>
      </c>
      <c r="AB1503" s="79" t="str">
        <f>if($B1503="","",if($L1503=Dashboard!$C$3,"n/a","Currency:"&amp;$L1503&amp;Dashboard!$C$3))</f>
        <v/>
      </c>
      <c r="AC1503" s="88" t="str">
        <f t="shared" si="13"/>
        <v/>
      </c>
      <c r="AD1503" s="89">
        <f t="shared" si="14"/>
        <v>0</v>
      </c>
      <c r="AE1503" s="90">
        <f t="shared" si="15"/>
        <v>0</v>
      </c>
    </row>
    <row r="1504">
      <c r="A1504" s="1"/>
      <c r="B1504" s="456"/>
      <c r="C1504" s="457"/>
      <c r="D1504" s="457"/>
      <c r="E1504" s="457"/>
      <c r="F1504" s="458"/>
      <c r="G1504" s="44">
        <f t="shared" si="1"/>
        <v>0</v>
      </c>
      <c r="H1504" s="459"/>
      <c r="I1504" s="460"/>
      <c r="J1504" s="95"/>
      <c r="K1504" s="1"/>
      <c r="L1504" s="50" t="str">
        <f t="array" ref="L1504">if($B1504="","",index(Setup!$C$52:$C$201,match($D1504,Setup!$B$52:$B$201,0),0))</f>
        <v/>
      </c>
      <c r="M1504" s="52" t="str">
        <f t="shared" si="2"/>
        <v/>
      </c>
      <c r="N1504" s="58">
        <f t="shared" si="3"/>
        <v>0</v>
      </c>
      <c r="O1504" s="64" t="str">
        <f t="shared" si="4"/>
        <v/>
      </c>
      <c r="P1504" s="64">
        <f t="shared" si="5"/>
        <v>0</v>
      </c>
      <c r="Q1504" s="64">
        <f t="shared" si="6"/>
        <v>0</v>
      </c>
      <c r="R1504" s="68">
        <f t="shared" si="7"/>
        <v>0</v>
      </c>
      <c r="S1504" s="68">
        <f t="shared" si="8"/>
        <v>0</v>
      </c>
      <c r="T1504" s="71" t="str">
        <f t="shared" si="9"/>
        <v/>
      </c>
      <c r="U1504" s="79" t="str">
        <f t="array" ref="U1504">IF($B1504="","",IF(INDEX('Your Portfolio Holdings'!$BW$7:$BW$156,match($D1504,'Your Portfolio Holdings'!$B$7:$B$156,0),0)&gt;0,PRODUCT(IF(($D$5:$D$2004=$D1504)*($C$5:$C$2004="Split")*($B$5:$B$2004&lt;=Dashboard!$C$2)*($B$5:$B$2004&gt;$B1504),$J$5:$J$2004,1)),1))</f>
        <v/>
      </c>
      <c r="V1504" s="79">
        <f t="shared" si="10"/>
        <v>0</v>
      </c>
      <c r="W1504" s="79" t="str">
        <f t="array" ref="W1504">IF($B1504="","",IF(INDEX('Your Portfolio Holdings'!$BW$7:$BW$156,match($D1504,'Your Portfolio Holdings'!$B$7:$B$156,0),0)&gt;0,PRODUCT(IF(($D$5:$D$2004=$D1504)*($C$5:$C$2004="Split")*($B$5:$B$2004&lt;=Dashboard!$C$54)*($B$5:$B$2004&gt;$B1504),$J$5:$J$2004,1)),1))</f>
        <v/>
      </c>
      <c r="X1504" s="79">
        <f t="shared" si="11"/>
        <v>0</v>
      </c>
      <c r="Y1504" s="79" t="str">
        <f t="array" ref="Y1504">IF($B1504="","",IF(INDEX('Your Portfolio Holdings'!$BW$7:$BW$156,match($D1504,'Your Portfolio Holdings'!$B$7:$B$156,0),0)&gt;0,PRODUCT(IF(($D$5:$D$2004=$D1504)*($C$5:$C$2004="Split")*($B$5:$B$2004&lt;=Dashboard!$C$55)*($B$5:$B$2004&gt;$B1504),$J$5:$J$2004,1)),1))</f>
        <v/>
      </c>
      <c r="Z1504" s="79">
        <f t="shared" si="12"/>
        <v>0</v>
      </c>
      <c r="AA1504" s="79" t="str">
        <f>IF($B1503="","",IF(AND($B1504&gt;Dashboard!$C$54,$B1504&lt;=Dashboard!$C$55,OR($C1504="Buy",$C1504="Sell",$C1504="Dividend",$C1504="Return of capital")),MAX(AA$5:AA1503)+1,0))</f>
        <v/>
      </c>
      <c r="AB1504" s="79" t="str">
        <f>if($B1504="","",if($L1504=Dashboard!$C$3,"n/a","Currency:"&amp;$L1504&amp;Dashboard!$C$3))</f>
        <v/>
      </c>
      <c r="AC1504" s="88" t="str">
        <f t="shared" si="13"/>
        <v/>
      </c>
      <c r="AD1504" s="89">
        <f t="shared" si="14"/>
        <v>0</v>
      </c>
      <c r="AE1504" s="90">
        <f t="shared" si="15"/>
        <v>0</v>
      </c>
    </row>
    <row r="1505">
      <c r="A1505" s="1"/>
      <c r="B1505" s="456"/>
      <c r="C1505" s="457"/>
      <c r="D1505" s="457"/>
      <c r="E1505" s="457"/>
      <c r="F1505" s="458"/>
      <c r="G1505" s="44">
        <f t="shared" si="1"/>
        <v>0</v>
      </c>
      <c r="H1505" s="459"/>
      <c r="I1505" s="460"/>
      <c r="J1505" s="95"/>
      <c r="K1505" s="1"/>
      <c r="L1505" s="50" t="str">
        <f t="array" ref="L1505">if($B1505="","",index(Setup!$C$52:$C$201,match($D1505,Setup!$B$52:$B$201,0),0))</f>
        <v/>
      </c>
      <c r="M1505" s="52" t="str">
        <f t="shared" si="2"/>
        <v/>
      </c>
      <c r="N1505" s="58">
        <f t="shared" si="3"/>
        <v>0</v>
      </c>
      <c r="O1505" s="64" t="str">
        <f t="shared" si="4"/>
        <v/>
      </c>
      <c r="P1505" s="64">
        <f t="shared" si="5"/>
        <v>0</v>
      </c>
      <c r="Q1505" s="64">
        <f t="shared" si="6"/>
        <v>0</v>
      </c>
      <c r="R1505" s="68">
        <f t="shared" si="7"/>
        <v>0</v>
      </c>
      <c r="S1505" s="68">
        <f t="shared" si="8"/>
        <v>0</v>
      </c>
      <c r="T1505" s="71" t="str">
        <f t="shared" si="9"/>
        <v/>
      </c>
      <c r="U1505" s="79" t="str">
        <f t="array" ref="U1505">IF($B1505="","",IF(INDEX('Your Portfolio Holdings'!$BW$7:$BW$156,match($D1505,'Your Portfolio Holdings'!$B$7:$B$156,0),0)&gt;0,PRODUCT(IF(($D$5:$D$2004=$D1505)*($C$5:$C$2004="Split")*($B$5:$B$2004&lt;=Dashboard!$C$2)*($B$5:$B$2004&gt;$B1505),$J$5:$J$2004,1)),1))</f>
        <v/>
      </c>
      <c r="V1505" s="79">
        <f t="shared" si="10"/>
        <v>0</v>
      </c>
      <c r="W1505" s="79" t="str">
        <f t="array" ref="W1505">IF($B1505="","",IF(INDEX('Your Portfolio Holdings'!$BW$7:$BW$156,match($D1505,'Your Portfolio Holdings'!$B$7:$B$156,0),0)&gt;0,PRODUCT(IF(($D$5:$D$2004=$D1505)*($C$5:$C$2004="Split")*($B$5:$B$2004&lt;=Dashboard!$C$54)*($B$5:$B$2004&gt;$B1505),$J$5:$J$2004,1)),1))</f>
        <v/>
      </c>
      <c r="X1505" s="79">
        <f t="shared" si="11"/>
        <v>0</v>
      </c>
      <c r="Y1505" s="79" t="str">
        <f t="array" ref="Y1505">IF($B1505="","",IF(INDEX('Your Portfolio Holdings'!$BW$7:$BW$156,match($D1505,'Your Portfolio Holdings'!$B$7:$B$156,0),0)&gt;0,PRODUCT(IF(($D$5:$D$2004=$D1505)*($C$5:$C$2004="Split")*($B$5:$B$2004&lt;=Dashboard!$C$55)*($B$5:$B$2004&gt;$B1505),$J$5:$J$2004,1)),1))</f>
        <v/>
      </c>
      <c r="Z1505" s="79">
        <f t="shared" si="12"/>
        <v>0</v>
      </c>
      <c r="AA1505" s="79" t="str">
        <f>IF($B1504="","",IF(AND($B1505&gt;Dashboard!$C$54,$B1505&lt;=Dashboard!$C$55,OR($C1505="Buy",$C1505="Sell",$C1505="Dividend",$C1505="Return of capital")),MAX(AA$5:AA1504)+1,0))</f>
        <v/>
      </c>
      <c r="AB1505" s="79" t="str">
        <f>if($B1505="","",if($L1505=Dashboard!$C$3,"n/a","Currency:"&amp;$L1505&amp;Dashboard!$C$3))</f>
        <v/>
      </c>
      <c r="AC1505" s="88" t="str">
        <f t="shared" si="13"/>
        <v/>
      </c>
      <c r="AD1505" s="89">
        <f t="shared" si="14"/>
        <v>0</v>
      </c>
      <c r="AE1505" s="90">
        <f t="shared" si="15"/>
        <v>0</v>
      </c>
    </row>
    <row r="1506">
      <c r="A1506" s="1"/>
      <c r="B1506" s="456"/>
      <c r="C1506" s="457"/>
      <c r="D1506" s="457"/>
      <c r="E1506" s="457"/>
      <c r="F1506" s="458"/>
      <c r="G1506" s="44">
        <f t="shared" si="1"/>
        <v>0</v>
      </c>
      <c r="H1506" s="459"/>
      <c r="I1506" s="460"/>
      <c r="J1506" s="95"/>
      <c r="K1506" s="1"/>
      <c r="L1506" s="50" t="str">
        <f t="array" ref="L1506">if($B1506="","",index(Setup!$C$52:$C$201,match($D1506,Setup!$B$52:$B$201,0),0))</f>
        <v/>
      </c>
      <c r="M1506" s="52" t="str">
        <f t="shared" si="2"/>
        <v/>
      </c>
      <c r="N1506" s="58">
        <f t="shared" si="3"/>
        <v>0</v>
      </c>
      <c r="O1506" s="64" t="str">
        <f t="shared" si="4"/>
        <v/>
      </c>
      <c r="P1506" s="64">
        <f t="shared" si="5"/>
        <v>0</v>
      </c>
      <c r="Q1506" s="64">
        <f t="shared" si="6"/>
        <v>0</v>
      </c>
      <c r="R1506" s="68">
        <f t="shared" si="7"/>
        <v>0</v>
      </c>
      <c r="S1506" s="68">
        <f t="shared" si="8"/>
        <v>0</v>
      </c>
      <c r="T1506" s="71" t="str">
        <f t="shared" si="9"/>
        <v/>
      </c>
      <c r="U1506" s="79" t="str">
        <f t="array" ref="U1506">IF($B1506="","",IF(INDEX('Your Portfolio Holdings'!$BW$7:$BW$156,match($D1506,'Your Portfolio Holdings'!$B$7:$B$156,0),0)&gt;0,PRODUCT(IF(($D$5:$D$2004=$D1506)*($C$5:$C$2004="Split")*($B$5:$B$2004&lt;=Dashboard!$C$2)*($B$5:$B$2004&gt;$B1506),$J$5:$J$2004,1)),1))</f>
        <v/>
      </c>
      <c r="V1506" s="79">
        <f t="shared" si="10"/>
        <v>0</v>
      </c>
      <c r="W1506" s="79" t="str">
        <f t="array" ref="W1506">IF($B1506="","",IF(INDEX('Your Portfolio Holdings'!$BW$7:$BW$156,match($D1506,'Your Portfolio Holdings'!$B$7:$B$156,0),0)&gt;0,PRODUCT(IF(($D$5:$D$2004=$D1506)*($C$5:$C$2004="Split")*($B$5:$B$2004&lt;=Dashboard!$C$54)*($B$5:$B$2004&gt;$B1506),$J$5:$J$2004,1)),1))</f>
        <v/>
      </c>
      <c r="X1506" s="79">
        <f t="shared" si="11"/>
        <v>0</v>
      </c>
      <c r="Y1506" s="79" t="str">
        <f t="array" ref="Y1506">IF($B1506="","",IF(INDEX('Your Portfolio Holdings'!$BW$7:$BW$156,match($D1506,'Your Portfolio Holdings'!$B$7:$B$156,0),0)&gt;0,PRODUCT(IF(($D$5:$D$2004=$D1506)*($C$5:$C$2004="Split")*($B$5:$B$2004&lt;=Dashboard!$C$55)*($B$5:$B$2004&gt;$B1506),$J$5:$J$2004,1)),1))</f>
        <v/>
      </c>
      <c r="Z1506" s="79">
        <f t="shared" si="12"/>
        <v>0</v>
      </c>
      <c r="AA1506" s="79" t="str">
        <f>IF($B1505="","",IF(AND($B1506&gt;Dashboard!$C$54,$B1506&lt;=Dashboard!$C$55,OR($C1506="Buy",$C1506="Sell",$C1506="Dividend",$C1506="Return of capital")),MAX(AA$5:AA1505)+1,0))</f>
        <v/>
      </c>
      <c r="AB1506" s="79" t="str">
        <f>if($B1506="","",if($L1506=Dashboard!$C$3,"n/a","Currency:"&amp;$L1506&amp;Dashboard!$C$3))</f>
        <v/>
      </c>
      <c r="AC1506" s="88" t="str">
        <f t="shared" si="13"/>
        <v/>
      </c>
      <c r="AD1506" s="89">
        <f t="shared" si="14"/>
        <v>0</v>
      </c>
      <c r="AE1506" s="90">
        <f t="shared" si="15"/>
        <v>0</v>
      </c>
    </row>
    <row r="1507">
      <c r="A1507" s="1"/>
      <c r="B1507" s="456"/>
      <c r="C1507" s="457"/>
      <c r="D1507" s="457"/>
      <c r="E1507" s="457"/>
      <c r="F1507" s="458"/>
      <c r="G1507" s="44">
        <f t="shared" si="1"/>
        <v>0</v>
      </c>
      <c r="H1507" s="459"/>
      <c r="I1507" s="460"/>
      <c r="J1507" s="95"/>
      <c r="K1507" s="1"/>
      <c r="L1507" s="50" t="str">
        <f t="array" ref="L1507">if($B1507="","",index(Setup!$C$52:$C$201,match($D1507,Setup!$B$52:$B$201,0),0))</f>
        <v/>
      </c>
      <c r="M1507" s="52" t="str">
        <f t="shared" si="2"/>
        <v/>
      </c>
      <c r="N1507" s="58">
        <f t="shared" si="3"/>
        <v>0</v>
      </c>
      <c r="O1507" s="64" t="str">
        <f t="shared" si="4"/>
        <v/>
      </c>
      <c r="P1507" s="64">
        <f t="shared" si="5"/>
        <v>0</v>
      </c>
      <c r="Q1507" s="64">
        <f t="shared" si="6"/>
        <v>0</v>
      </c>
      <c r="R1507" s="68">
        <f t="shared" si="7"/>
        <v>0</v>
      </c>
      <c r="S1507" s="68">
        <f t="shared" si="8"/>
        <v>0</v>
      </c>
      <c r="T1507" s="71" t="str">
        <f t="shared" si="9"/>
        <v/>
      </c>
      <c r="U1507" s="79" t="str">
        <f t="array" ref="U1507">IF($B1507="","",IF(INDEX('Your Portfolio Holdings'!$BW$7:$BW$156,match($D1507,'Your Portfolio Holdings'!$B$7:$B$156,0),0)&gt;0,PRODUCT(IF(($D$5:$D$2004=$D1507)*($C$5:$C$2004="Split")*($B$5:$B$2004&lt;=Dashboard!$C$2)*($B$5:$B$2004&gt;$B1507),$J$5:$J$2004,1)),1))</f>
        <v/>
      </c>
      <c r="V1507" s="79">
        <f t="shared" si="10"/>
        <v>0</v>
      </c>
      <c r="W1507" s="79" t="str">
        <f t="array" ref="W1507">IF($B1507="","",IF(INDEX('Your Portfolio Holdings'!$BW$7:$BW$156,match($D1507,'Your Portfolio Holdings'!$B$7:$B$156,0),0)&gt;0,PRODUCT(IF(($D$5:$D$2004=$D1507)*($C$5:$C$2004="Split")*($B$5:$B$2004&lt;=Dashboard!$C$54)*($B$5:$B$2004&gt;$B1507),$J$5:$J$2004,1)),1))</f>
        <v/>
      </c>
      <c r="X1507" s="79">
        <f t="shared" si="11"/>
        <v>0</v>
      </c>
      <c r="Y1507" s="79" t="str">
        <f t="array" ref="Y1507">IF($B1507="","",IF(INDEX('Your Portfolio Holdings'!$BW$7:$BW$156,match($D1507,'Your Portfolio Holdings'!$B$7:$B$156,0),0)&gt;0,PRODUCT(IF(($D$5:$D$2004=$D1507)*($C$5:$C$2004="Split")*($B$5:$B$2004&lt;=Dashboard!$C$55)*($B$5:$B$2004&gt;$B1507),$J$5:$J$2004,1)),1))</f>
        <v/>
      </c>
      <c r="Z1507" s="79">
        <f t="shared" si="12"/>
        <v>0</v>
      </c>
      <c r="AA1507" s="79" t="str">
        <f>IF($B1506="","",IF(AND($B1507&gt;Dashboard!$C$54,$B1507&lt;=Dashboard!$C$55,OR($C1507="Buy",$C1507="Sell",$C1507="Dividend",$C1507="Return of capital")),MAX(AA$5:AA1506)+1,0))</f>
        <v/>
      </c>
      <c r="AB1507" s="79" t="str">
        <f>if($B1507="","",if($L1507=Dashboard!$C$3,"n/a","Currency:"&amp;$L1507&amp;Dashboard!$C$3))</f>
        <v/>
      </c>
      <c r="AC1507" s="88" t="str">
        <f t="shared" si="13"/>
        <v/>
      </c>
      <c r="AD1507" s="89">
        <f t="shared" si="14"/>
        <v>0</v>
      </c>
      <c r="AE1507" s="90">
        <f t="shared" si="15"/>
        <v>0</v>
      </c>
    </row>
    <row r="1508">
      <c r="A1508" s="1"/>
      <c r="B1508" s="456"/>
      <c r="C1508" s="457"/>
      <c r="D1508" s="457"/>
      <c r="E1508" s="457"/>
      <c r="F1508" s="458"/>
      <c r="G1508" s="44">
        <f t="shared" si="1"/>
        <v>0</v>
      </c>
      <c r="H1508" s="459"/>
      <c r="I1508" s="460"/>
      <c r="J1508" s="95"/>
      <c r="K1508" s="1"/>
      <c r="L1508" s="50" t="str">
        <f t="array" ref="L1508">if($B1508="","",index(Setup!$C$52:$C$201,match($D1508,Setup!$B$52:$B$201,0),0))</f>
        <v/>
      </c>
      <c r="M1508" s="52" t="str">
        <f t="shared" si="2"/>
        <v/>
      </c>
      <c r="N1508" s="58">
        <f t="shared" si="3"/>
        <v>0</v>
      </c>
      <c r="O1508" s="64" t="str">
        <f t="shared" si="4"/>
        <v/>
      </c>
      <c r="P1508" s="64">
        <f t="shared" si="5"/>
        <v>0</v>
      </c>
      <c r="Q1508" s="64">
        <f t="shared" si="6"/>
        <v>0</v>
      </c>
      <c r="R1508" s="68">
        <f t="shared" si="7"/>
        <v>0</v>
      </c>
      <c r="S1508" s="68">
        <f t="shared" si="8"/>
        <v>0</v>
      </c>
      <c r="T1508" s="71" t="str">
        <f t="shared" si="9"/>
        <v/>
      </c>
      <c r="U1508" s="79" t="str">
        <f t="array" ref="U1508">IF($B1508="","",IF(INDEX('Your Portfolio Holdings'!$BW$7:$BW$156,match($D1508,'Your Portfolio Holdings'!$B$7:$B$156,0),0)&gt;0,PRODUCT(IF(($D$5:$D$2004=$D1508)*($C$5:$C$2004="Split")*($B$5:$B$2004&lt;=Dashboard!$C$2)*($B$5:$B$2004&gt;$B1508),$J$5:$J$2004,1)),1))</f>
        <v/>
      </c>
      <c r="V1508" s="79">
        <f t="shared" si="10"/>
        <v>0</v>
      </c>
      <c r="W1508" s="79" t="str">
        <f t="array" ref="W1508">IF($B1508="","",IF(INDEX('Your Portfolio Holdings'!$BW$7:$BW$156,match($D1508,'Your Portfolio Holdings'!$B$7:$B$156,0),0)&gt;0,PRODUCT(IF(($D$5:$D$2004=$D1508)*($C$5:$C$2004="Split")*($B$5:$B$2004&lt;=Dashboard!$C$54)*($B$5:$B$2004&gt;$B1508),$J$5:$J$2004,1)),1))</f>
        <v/>
      </c>
      <c r="X1508" s="79">
        <f t="shared" si="11"/>
        <v>0</v>
      </c>
      <c r="Y1508" s="79" t="str">
        <f t="array" ref="Y1508">IF($B1508="","",IF(INDEX('Your Portfolio Holdings'!$BW$7:$BW$156,match($D1508,'Your Portfolio Holdings'!$B$7:$B$156,0),0)&gt;0,PRODUCT(IF(($D$5:$D$2004=$D1508)*($C$5:$C$2004="Split")*($B$5:$B$2004&lt;=Dashboard!$C$55)*($B$5:$B$2004&gt;$B1508),$J$5:$J$2004,1)),1))</f>
        <v/>
      </c>
      <c r="Z1508" s="79">
        <f t="shared" si="12"/>
        <v>0</v>
      </c>
      <c r="AA1508" s="79" t="str">
        <f>IF($B1507="","",IF(AND($B1508&gt;Dashboard!$C$54,$B1508&lt;=Dashboard!$C$55,OR($C1508="Buy",$C1508="Sell",$C1508="Dividend",$C1508="Return of capital")),MAX(AA$5:AA1507)+1,0))</f>
        <v/>
      </c>
      <c r="AB1508" s="79" t="str">
        <f>if($B1508="","",if($L1508=Dashboard!$C$3,"n/a","Currency:"&amp;$L1508&amp;Dashboard!$C$3))</f>
        <v/>
      </c>
      <c r="AC1508" s="88" t="str">
        <f t="shared" si="13"/>
        <v/>
      </c>
      <c r="AD1508" s="89">
        <f t="shared" si="14"/>
        <v>0</v>
      </c>
      <c r="AE1508" s="90">
        <f t="shared" si="15"/>
        <v>0</v>
      </c>
    </row>
    <row r="1509">
      <c r="A1509" s="1"/>
      <c r="B1509" s="456"/>
      <c r="C1509" s="457"/>
      <c r="D1509" s="457"/>
      <c r="E1509" s="457"/>
      <c r="F1509" s="458"/>
      <c r="G1509" s="44">
        <f t="shared" si="1"/>
        <v>0</v>
      </c>
      <c r="H1509" s="459"/>
      <c r="I1509" s="460"/>
      <c r="J1509" s="95"/>
      <c r="K1509" s="1"/>
      <c r="L1509" s="50" t="str">
        <f t="array" ref="L1509">if($B1509="","",index(Setup!$C$52:$C$201,match($D1509,Setup!$B$52:$B$201,0),0))</f>
        <v/>
      </c>
      <c r="M1509" s="52" t="str">
        <f t="shared" si="2"/>
        <v/>
      </c>
      <c r="N1509" s="58">
        <f t="shared" si="3"/>
        <v>0</v>
      </c>
      <c r="O1509" s="64" t="str">
        <f t="shared" si="4"/>
        <v/>
      </c>
      <c r="P1509" s="64">
        <f t="shared" si="5"/>
        <v>0</v>
      </c>
      <c r="Q1509" s="64">
        <f t="shared" si="6"/>
        <v>0</v>
      </c>
      <c r="R1509" s="68">
        <f t="shared" si="7"/>
        <v>0</v>
      </c>
      <c r="S1509" s="68">
        <f t="shared" si="8"/>
        <v>0</v>
      </c>
      <c r="T1509" s="71" t="str">
        <f t="shared" si="9"/>
        <v/>
      </c>
      <c r="U1509" s="79" t="str">
        <f t="array" ref="U1509">IF($B1509="","",IF(INDEX('Your Portfolio Holdings'!$BW$7:$BW$156,match($D1509,'Your Portfolio Holdings'!$B$7:$B$156,0),0)&gt;0,PRODUCT(IF(($D$5:$D$2004=$D1509)*($C$5:$C$2004="Split")*($B$5:$B$2004&lt;=Dashboard!$C$2)*($B$5:$B$2004&gt;$B1509),$J$5:$J$2004,1)),1))</f>
        <v/>
      </c>
      <c r="V1509" s="79">
        <f t="shared" si="10"/>
        <v>0</v>
      </c>
      <c r="W1509" s="79" t="str">
        <f t="array" ref="W1509">IF($B1509="","",IF(INDEX('Your Portfolio Holdings'!$BW$7:$BW$156,match($D1509,'Your Portfolio Holdings'!$B$7:$B$156,0),0)&gt;0,PRODUCT(IF(($D$5:$D$2004=$D1509)*($C$5:$C$2004="Split")*($B$5:$B$2004&lt;=Dashboard!$C$54)*($B$5:$B$2004&gt;$B1509),$J$5:$J$2004,1)),1))</f>
        <v/>
      </c>
      <c r="X1509" s="79">
        <f t="shared" si="11"/>
        <v>0</v>
      </c>
      <c r="Y1509" s="79" t="str">
        <f t="array" ref="Y1509">IF($B1509="","",IF(INDEX('Your Portfolio Holdings'!$BW$7:$BW$156,match($D1509,'Your Portfolio Holdings'!$B$7:$B$156,0),0)&gt;0,PRODUCT(IF(($D$5:$D$2004=$D1509)*($C$5:$C$2004="Split")*($B$5:$B$2004&lt;=Dashboard!$C$55)*($B$5:$B$2004&gt;$B1509),$J$5:$J$2004,1)),1))</f>
        <v/>
      </c>
      <c r="Z1509" s="79">
        <f t="shared" si="12"/>
        <v>0</v>
      </c>
      <c r="AA1509" s="79" t="str">
        <f>IF($B1508="","",IF(AND($B1509&gt;Dashboard!$C$54,$B1509&lt;=Dashboard!$C$55,OR($C1509="Buy",$C1509="Sell",$C1509="Dividend",$C1509="Return of capital")),MAX(AA$5:AA1508)+1,0))</f>
        <v/>
      </c>
      <c r="AB1509" s="79" t="str">
        <f>if($B1509="","",if($L1509=Dashboard!$C$3,"n/a","Currency:"&amp;$L1509&amp;Dashboard!$C$3))</f>
        <v/>
      </c>
      <c r="AC1509" s="88" t="str">
        <f t="shared" si="13"/>
        <v/>
      </c>
      <c r="AD1509" s="89">
        <f t="shared" si="14"/>
        <v>0</v>
      </c>
      <c r="AE1509" s="90">
        <f t="shared" si="15"/>
        <v>0</v>
      </c>
    </row>
    <row r="1510">
      <c r="A1510" s="1"/>
      <c r="B1510" s="456"/>
      <c r="C1510" s="457"/>
      <c r="D1510" s="457"/>
      <c r="E1510" s="457"/>
      <c r="F1510" s="458"/>
      <c r="G1510" s="44">
        <f t="shared" si="1"/>
        <v>0</v>
      </c>
      <c r="H1510" s="459"/>
      <c r="I1510" s="460"/>
      <c r="J1510" s="95"/>
      <c r="K1510" s="1"/>
      <c r="L1510" s="50" t="str">
        <f t="array" ref="L1510">if($B1510="","",index(Setup!$C$52:$C$201,match($D1510,Setup!$B$52:$B$201,0),0))</f>
        <v/>
      </c>
      <c r="M1510" s="52" t="str">
        <f t="shared" si="2"/>
        <v/>
      </c>
      <c r="N1510" s="58">
        <f t="shared" si="3"/>
        <v>0</v>
      </c>
      <c r="O1510" s="64" t="str">
        <f t="shared" si="4"/>
        <v/>
      </c>
      <c r="P1510" s="64">
        <f t="shared" si="5"/>
        <v>0</v>
      </c>
      <c r="Q1510" s="64">
        <f t="shared" si="6"/>
        <v>0</v>
      </c>
      <c r="R1510" s="68">
        <f t="shared" si="7"/>
        <v>0</v>
      </c>
      <c r="S1510" s="68">
        <f t="shared" si="8"/>
        <v>0</v>
      </c>
      <c r="T1510" s="71" t="str">
        <f t="shared" si="9"/>
        <v/>
      </c>
      <c r="U1510" s="79" t="str">
        <f t="array" ref="U1510">IF($B1510="","",IF(INDEX('Your Portfolio Holdings'!$BW$7:$BW$156,match($D1510,'Your Portfolio Holdings'!$B$7:$B$156,0),0)&gt;0,PRODUCT(IF(($D$5:$D$2004=$D1510)*($C$5:$C$2004="Split")*($B$5:$B$2004&lt;=Dashboard!$C$2)*($B$5:$B$2004&gt;$B1510),$J$5:$J$2004,1)),1))</f>
        <v/>
      </c>
      <c r="V1510" s="79">
        <f t="shared" si="10"/>
        <v>0</v>
      </c>
      <c r="W1510" s="79" t="str">
        <f t="array" ref="W1510">IF($B1510="","",IF(INDEX('Your Portfolio Holdings'!$BW$7:$BW$156,match($D1510,'Your Portfolio Holdings'!$B$7:$B$156,0),0)&gt;0,PRODUCT(IF(($D$5:$D$2004=$D1510)*($C$5:$C$2004="Split")*($B$5:$B$2004&lt;=Dashboard!$C$54)*($B$5:$B$2004&gt;$B1510),$J$5:$J$2004,1)),1))</f>
        <v/>
      </c>
      <c r="X1510" s="79">
        <f t="shared" si="11"/>
        <v>0</v>
      </c>
      <c r="Y1510" s="79" t="str">
        <f t="array" ref="Y1510">IF($B1510="","",IF(INDEX('Your Portfolio Holdings'!$BW$7:$BW$156,match($D1510,'Your Portfolio Holdings'!$B$7:$B$156,0),0)&gt;0,PRODUCT(IF(($D$5:$D$2004=$D1510)*($C$5:$C$2004="Split")*($B$5:$B$2004&lt;=Dashboard!$C$55)*($B$5:$B$2004&gt;$B1510),$J$5:$J$2004,1)),1))</f>
        <v/>
      </c>
      <c r="Z1510" s="79">
        <f t="shared" si="12"/>
        <v>0</v>
      </c>
      <c r="AA1510" s="79" t="str">
        <f>IF($B1509="","",IF(AND($B1510&gt;Dashboard!$C$54,$B1510&lt;=Dashboard!$C$55,OR($C1510="Buy",$C1510="Sell",$C1510="Dividend",$C1510="Return of capital")),MAX(AA$5:AA1509)+1,0))</f>
        <v/>
      </c>
      <c r="AB1510" s="79" t="str">
        <f>if($B1510="","",if($L1510=Dashboard!$C$3,"n/a","Currency:"&amp;$L1510&amp;Dashboard!$C$3))</f>
        <v/>
      </c>
      <c r="AC1510" s="88" t="str">
        <f t="shared" si="13"/>
        <v/>
      </c>
      <c r="AD1510" s="89">
        <f t="shared" si="14"/>
        <v>0</v>
      </c>
      <c r="AE1510" s="90">
        <f t="shared" si="15"/>
        <v>0</v>
      </c>
    </row>
    <row r="1511">
      <c r="A1511" s="1"/>
      <c r="B1511" s="456"/>
      <c r="C1511" s="457"/>
      <c r="D1511" s="457"/>
      <c r="E1511" s="457"/>
      <c r="F1511" s="458"/>
      <c r="G1511" s="44">
        <f t="shared" si="1"/>
        <v>0</v>
      </c>
      <c r="H1511" s="459"/>
      <c r="I1511" s="460"/>
      <c r="J1511" s="95"/>
      <c r="K1511" s="1"/>
      <c r="L1511" s="50" t="str">
        <f t="array" ref="L1511">if($B1511="","",index(Setup!$C$52:$C$201,match($D1511,Setup!$B$52:$B$201,0),0))</f>
        <v/>
      </c>
      <c r="M1511" s="52" t="str">
        <f t="shared" si="2"/>
        <v/>
      </c>
      <c r="N1511" s="58">
        <f t="shared" si="3"/>
        <v>0</v>
      </c>
      <c r="O1511" s="64" t="str">
        <f t="shared" si="4"/>
        <v/>
      </c>
      <c r="P1511" s="64">
        <f t="shared" si="5"/>
        <v>0</v>
      </c>
      <c r="Q1511" s="64">
        <f t="shared" si="6"/>
        <v>0</v>
      </c>
      <c r="R1511" s="68">
        <f t="shared" si="7"/>
        <v>0</v>
      </c>
      <c r="S1511" s="68">
        <f t="shared" si="8"/>
        <v>0</v>
      </c>
      <c r="T1511" s="71" t="str">
        <f t="shared" si="9"/>
        <v/>
      </c>
      <c r="U1511" s="79" t="str">
        <f t="array" ref="U1511">IF($B1511="","",IF(INDEX('Your Portfolio Holdings'!$BW$7:$BW$156,match($D1511,'Your Portfolio Holdings'!$B$7:$B$156,0),0)&gt;0,PRODUCT(IF(($D$5:$D$2004=$D1511)*($C$5:$C$2004="Split")*($B$5:$B$2004&lt;=Dashboard!$C$2)*($B$5:$B$2004&gt;$B1511),$J$5:$J$2004,1)),1))</f>
        <v/>
      </c>
      <c r="V1511" s="79">
        <f t="shared" si="10"/>
        <v>0</v>
      </c>
      <c r="W1511" s="79" t="str">
        <f t="array" ref="W1511">IF($B1511="","",IF(INDEX('Your Portfolio Holdings'!$BW$7:$BW$156,match($D1511,'Your Portfolio Holdings'!$B$7:$B$156,0),0)&gt;0,PRODUCT(IF(($D$5:$D$2004=$D1511)*($C$5:$C$2004="Split")*($B$5:$B$2004&lt;=Dashboard!$C$54)*($B$5:$B$2004&gt;$B1511),$J$5:$J$2004,1)),1))</f>
        <v/>
      </c>
      <c r="X1511" s="79">
        <f t="shared" si="11"/>
        <v>0</v>
      </c>
      <c r="Y1511" s="79" t="str">
        <f t="array" ref="Y1511">IF($B1511="","",IF(INDEX('Your Portfolio Holdings'!$BW$7:$BW$156,match($D1511,'Your Portfolio Holdings'!$B$7:$B$156,0),0)&gt;0,PRODUCT(IF(($D$5:$D$2004=$D1511)*($C$5:$C$2004="Split")*($B$5:$B$2004&lt;=Dashboard!$C$55)*($B$5:$B$2004&gt;$B1511),$J$5:$J$2004,1)),1))</f>
        <v/>
      </c>
      <c r="Z1511" s="79">
        <f t="shared" si="12"/>
        <v>0</v>
      </c>
      <c r="AA1511" s="79" t="str">
        <f>IF($B1510="","",IF(AND($B1511&gt;Dashboard!$C$54,$B1511&lt;=Dashboard!$C$55,OR($C1511="Buy",$C1511="Sell",$C1511="Dividend",$C1511="Return of capital")),MAX(AA$5:AA1510)+1,0))</f>
        <v/>
      </c>
      <c r="AB1511" s="79" t="str">
        <f>if($B1511="","",if($L1511=Dashboard!$C$3,"n/a","Currency:"&amp;$L1511&amp;Dashboard!$C$3))</f>
        <v/>
      </c>
      <c r="AC1511" s="88" t="str">
        <f t="shared" si="13"/>
        <v/>
      </c>
      <c r="AD1511" s="89">
        <f t="shared" si="14"/>
        <v>0</v>
      </c>
      <c r="AE1511" s="90">
        <f t="shared" si="15"/>
        <v>0</v>
      </c>
    </row>
    <row r="1512">
      <c r="A1512" s="1"/>
      <c r="B1512" s="456"/>
      <c r="C1512" s="457"/>
      <c r="D1512" s="457"/>
      <c r="E1512" s="457"/>
      <c r="F1512" s="458"/>
      <c r="G1512" s="44">
        <f t="shared" si="1"/>
        <v>0</v>
      </c>
      <c r="H1512" s="459"/>
      <c r="I1512" s="460"/>
      <c r="J1512" s="95"/>
      <c r="K1512" s="1"/>
      <c r="L1512" s="50" t="str">
        <f t="array" ref="L1512">if($B1512="","",index(Setup!$C$52:$C$201,match($D1512,Setup!$B$52:$B$201,0),0))</f>
        <v/>
      </c>
      <c r="M1512" s="52" t="str">
        <f t="shared" si="2"/>
        <v/>
      </c>
      <c r="N1512" s="58">
        <f t="shared" si="3"/>
        <v>0</v>
      </c>
      <c r="O1512" s="64" t="str">
        <f t="shared" si="4"/>
        <v/>
      </c>
      <c r="P1512" s="64">
        <f t="shared" si="5"/>
        <v>0</v>
      </c>
      <c r="Q1512" s="64">
        <f t="shared" si="6"/>
        <v>0</v>
      </c>
      <c r="R1512" s="68">
        <f t="shared" si="7"/>
        <v>0</v>
      </c>
      <c r="S1512" s="68">
        <f t="shared" si="8"/>
        <v>0</v>
      </c>
      <c r="T1512" s="71" t="str">
        <f t="shared" si="9"/>
        <v/>
      </c>
      <c r="U1512" s="79" t="str">
        <f t="array" ref="U1512">IF($B1512="","",IF(INDEX('Your Portfolio Holdings'!$BW$7:$BW$156,match($D1512,'Your Portfolio Holdings'!$B$7:$B$156,0),0)&gt;0,PRODUCT(IF(($D$5:$D$2004=$D1512)*($C$5:$C$2004="Split")*($B$5:$B$2004&lt;=Dashboard!$C$2)*($B$5:$B$2004&gt;$B1512),$J$5:$J$2004,1)),1))</f>
        <v/>
      </c>
      <c r="V1512" s="79">
        <f t="shared" si="10"/>
        <v>0</v>
      </c>
      <c r="W1512" s="79" t="str">
        <f t="array" ref="W1512">IF($B1512="","",IF(INDEX('Your Portfolio Holdings'!$BW$7:$BW$156,match($D1512,'Your Portfolio Holdings'!$B$7:$B$156,0),0)&gt;0,PRODUCT(IF(($D$5:$D$2004=$D1512)*($C$5:$C$2004="Split")*($B$5:$B$2004&lt;=Dashboard!$C$54)*($B$5:$B$2004&gt;$B1512),$J$5:$J$2004,1)),1))</f>
        <v/>
      </c>
      <c r="X1512" s="79">
        <f t="shared" si="11"/>
        <v>0</v>
      </c>
      <c r="Y1512" s="79" t="str">
        <f t="array" ref="Y1512">IF($B1512="","",IF(INDEX('Your Portfolio Holdings'!$BW$7:$BW$156,match($D1512,'Your Portfolio Holdings'!$B$7:$B$156,0),0)&gt;0,PRODUCT(IF(($D$5:$D$2004=$D1512)*($C$5:$C$2004="Split")*($B$5:$B$2004&lt;=Dashboard!$C$55)*($B$5:$B$2004&gt;$B1512),$J$5:$J$2004,1)),1))</f>
        <v/>
      </c>
      <c r="Z1512" s="79">
        <f t="shared" si="12"/>
        <v>0</v>
      </c>
      <c r="AA1512" s="79" t="str">
        <f>IF($B1511="","",IF(AND($B1512&gt;Dashboard!$C$54,$B1512&lt;=Dashboard!$C$55,OR($C1512="Buy",$C1512="Sell",$C1512="Dividend",$C1512="Return of capital")),MAX(AA$5:AA1511)+1,0))</f>
        <v/>
      </c>
      <c r="AB1512" s="79" t="str">
        <f>if($B1512="","",if($L1512=Dashboard!$C$3,"n/a","Currency:"&amp;$L1512&amp;Dashboard!$C$3))</f>
        <v/>
      </c>
      <c r="AC1512" s="88" t="str">
        <f t="shared" si="13"/>
        <v/>
      </c>
      <c r="AD1512" s="89">
        <f t="shared" si="14"/>
        <v>0</v>
      </c>
      <c r="AE1512" s="90">
        <f t="shared" si="15"/>
        <v>0</v>
      </c>
    </row>
    <row r="1513">
      <c r="A1513" s="1"/>
      <c r="B1513" s="456"/>
      <c r="C1513" s="457"/>
      <c r="D1513" s="457"/>
      <c r="E1513" s="457"/>
      <c r="F1513" s="458"/>
      <c r="G1513" s="44">
        <f t="shared" si="1"/>
        <v>0</v>
      </c>
      <c r="H1513" s="459"/>
      <c r="I1513" s="460"/>
      <c r="J1513" s="95"/>
      <c r="K1513" s="1"/>
      <c r="L1513" s="50" t="str">
        <f t="array" ref="L1513">if($B1513="","",index(Setup!$C$52:$C$201,match($D1513,Setup!$B$52:$B$201,0),0))</f>
        <v/>
      </c>
      <c r="M1513" s="52" t="str">
        <f t="shared" si="2"/>
        <v/>
      </c>
      <c r="N1513" s="58">
        <f t="shared" si="3"/>
        <v>0</v>
      </c>
      <c r="O1513" s="64" t="str">
        <f t="shared" si="4"/>
        <v/>
      </c>
      <c r="P1513" s="64">
        <f t="shared" si="5"/>
        <v>0</v>
      </c>
      <c r="Q1513" s="64">
        <f t="shared" si="6"/>
        <v>0</v>
      </c>
      <c r="R1513" s="68">
        <f t="shared" si="7"/>
        <v>0</v>
      </c>
      <c r="S1513" s="68">
        <f t="shared" si="8"/>
        <v>0</v>
      </c>
      <c r="T1513" s="71" t="str">
        <f t="shared" si="9"/>
        <v/>
      </c>
      <c r="U1513" s="79" t="str">
        <f t="array" ref="U1513">IF($B1513="","",IF(INDEX('Your Portfolio Holdings'!$BW$7:$BW$156,match($D1513,'Your Portfolio Holdings'!$B$7:$B$156,0),0)&gt;0,PRODUCT(IF(($D$5:$D$2004=$D1513)*($C$5:$C$2004="Split")*($B$5:$B$2004&lt;=Dashboard!$C$2)*($B$5:$B$2004&gt;$B1513),$J$5:$J$2004,1)),1))</f>
        <v/>
      </c>
      <c r="V1513" s="79">
        <f t="shared" si="10"/>
        <v>0</v>
      </c>
      <c r="W1513" s="79" t="str">
        <f t="array" ref="W1513">IF($B1513="","",IF(INDEX('Your Portfolio Holdings'!$BW$7:$BW$156,match($D1513,'Your Portfolio Holdings'!$B$7:$B$156,0),0)&gt;0,PRODUCT(IF(($D$5:$D$2004=$D1513)*($C$5:$C$2004="Split")*($B$5:$B$2004&lt;=Dashboard!$C$54)*($B$5:$B$2004&gt;$B1513),$J$5:$J$2004,1)),1))</f>
        <v/>
      </c>
      <c r="X1513" s="79">
        <f t="shared" si="11"/>
        <v>0</v>
      </c>
      <c r="Y1513" s="79" t="str">
        <f t="array" ref="Y1513">IF($B1513="","",IF(INDEX('Your Portfolio Holdings'!$BW$7:$BW$156,match($D1513,'Your Portfolio Holdings'!$B$7:$B$156,0),0)&gt;0,PRODUCT(IF(($D$5:$D$2004=$D1513)*($C$5:$C$2004="Split")*($B$5:$B$2004&lt;=Dashboard!$C$55)*($B$5:$B$2004&gt;$B1513),$J$5:$J$2004,1)),1))</f>
        <v/>
      </c>
      <c r="Z1513" s="79">
        <f t="shared" si="12"/>
        <v>0</v>
      </c>
      <c r="AA1513" s="79" t="str">
        <f>IF($B1512="","",IF(AND($B1513&gt;Dashboard!$C$54,$B1513&lt;=Dashboard!$C$55,OR($C1513="Buy",$C1513="Sell",$C1513="Dividend",$C1513="Return of capital")),MAX(AA$5:AA1512)+1,0))</f>
        <v/>
      </c>
      <c r="AB1513" s="79" t="str">
        <f>if($B1513="","",if($L1513=Dashboard!$C$3,"n/a","Currency:"&amp;$L1513&amp;Dashboard!$C$3))</f>
        <v/>
      </c>
      <c r="AC1513" s="88" t="str">
        <f t="shared" si="13"/>
        <v/>
      </c>
      <c r="AD1513" s="89">
        <f t="shared" si="14"/>
        <v>0</v>
      </c>
      <c r="AE1513" s="90">
        <f t="shared" si="15"/>
        <v>0</v>
      </c>
    </row>
    <row r="1514">
      <c r="A1514" s="1"/>
      <c r="B1514" s="456"/>
      <c r="C1514" s="457"/>
      <c r="D1514" s="457"/>
      <c r="E1514" s="457"/>
      <c r="F1514" s="458"/>
      <c r="G1514" s="44">
        <f t="shared" si="1"/>
        <v>0</v>
      </c>
      <c r="H1514" s="459"/>
      <c r="I1514" s="460"/>
      <c r="J1514" s="95"/>
      <c r="K1514" s="1"/>
      <c r="L1514" s="50" t="str">
        <f t="array" ref="L1514">if($B1514="","",index(Setup!$C$52:$C$201,match($D1514,Setup!$B$52:$B$201,0),0))</f>
        <v/>
      </c>
      <c r="M1514" s="52" t="str">
        <f t="shared" si="2"/>
        <v/>
      </c>
      <c r="N1514" s="58">
        <f t="shared" si="3"/>
        <v>0</v>
      </c>
      <c r="O1514" s="64" t="str">
        <f t="shared" si="4"/>
        <v/>
      </c>
      <c r="P1514" s="64">
        <f t="shared" si="5"/>
        <v>0</v>
      </c>
      <c r="Q1514" s="64">
        <f t="shared" si="6"/>
        <v>0</v>
      </c>
      <c r="R1514" s="68">
        <f t="shared" si="7"/>
        <v>0</v>
      </c>
      <c r="S1514" s="68">
        <f t="shared" si="8"/>
        <v>0</v>
      </c>
      <c r="T1514" s="71" t="str">
        <f t="shared" si="9"/>
        <v/>
      </c>
      <c r="U1514" s="79" t="str">
        <f t="array" ref="U1514">IF($B1514="","",IF(INDEX('Your Portfolio Holdings'!$BW$7:$BW$156,match($D1514,'Your Portfolio Holdings'!$B$7:$B$156,0),0)&gt;0,PRODUCT(IF(($D$5:$D$2004=$D1514)*($C$5:$C$2004="Split")*($B$5:$B$2004&lt;=Dashboard!$C$2)*($B$5:$B$2004&gt;$B1514),$J$5:$J$2004,1)),1))</f>
        <v/>
      </c>
      <c r="V1514" s="79">
        <f t="shared" si="10"/>
        <v>0</v>
      </c>
      <c r="W1514" s="79" t="str">
        <f t="array" ref="W1514">IF($B1514="","",IF(INDEX('Your Portfolio Holdings'!$BW$7:$BW$156,match($D1514,'Your Portfolio Holdings'!$B$7:$B$156,0),0)&gt;0,PRODUCT(IF(($D$5:$D$2004=$D1514)*($C$5:$C$2004="Split")*($B$5:$B$2004&lt;=Dashboard!$C$54)*($B$5:$B$2004&gt;$B1514),$J$5:$J$2004,1)),1))</f>
        <v/>
      </c>
      <c r="X1514" s="79">
        <f t="shared" si="11"/>
        <v>0</v>
      </c>
      <c r="Y1514" s="79" t="str">
        <f t="array" ref="Y1514">IF($B1514="","",IF(INDEX('Your Portfolio Holdings'!$BW$7:$BW$156,match($D1514,'Your Portfolio Holdings'!$B$7:$B$156,0),0)&gt;0,PRODUCT(IF(($D$5:$D$2004=$D1514)*($C$5:$C$2004="Split")*($B$5:$B$2004&lt;=Dashboard!$C$55)*($B$5:$B$2004&gt;$B1514),$J$5:$J$2004,1)),1))</f>
        <v/>
      </c>
      <c r="Z1514" s="79">
        <f t="shared" si="12"/>
        <v>0</v>
      </c>
      <c r="AA1514" s="79" t="str">
        <f>IF($B1513="","",IF(AND($B1514&gt;Dashboard!$C$54,$B1514&lt;=Dashboard!$C$55,OR($C1514="Buy",$C1514="Sell",$C1514="Dividend",$C1514="Return of capital")),MAX(AA$5:AA1513)+1,0))</f>
        <v/>
      </c>
      <c r="AB1514" s="79" t="str">
        <f>if($B1514="","",if($L1514=Dashboard!$C$3,"n/a","Currency:"&amp;$L1514&amp;Dashboard!$C$3))</f>
        <v/>
      </c>
      <c r="AC1514" s="88" t="str">
        <f t="shared" si="13"/>
        <v/>
      </c>
      <c r="AD1514" s="89">
        <f t="shared" si="14"/>
        <v>0</v>
      </c>
      <c r="AE1514" s="90">
        <f t="shared" si="15"/>
        <v>0</v>
      </c>
    </row>
    <row r="1515">
      <c r="A1515" s="1"/>
      <c r="B1515" s="456"/>
      <c r="C1515" s="457"/>
      <c r="D1515" s="457"/>
      <c r="E1515" s="457"/>
      <c r="F1515" s="458"/>
      <c r="G1515" s="44">
        <f t="shared" si="1"/>
        <v>0</v>
      </c>
      <c r="H1515" s="459"/>
      <c r="I1515" s="460"/>
      <c r="J1515" s="95"/>
      <c r="K1515" s="1"/>
      <c r="L1515" s="50" t="str">
        <f t="array" ref="L1515">if($B1515="","",index(Setup!$C$52:$C$201,match($D1515,Setup!$B$52:$B$201,0),0))</f>
        <v/>
      </c>
      <c r="M1515" s="52" t="str">
        <f t="shared" si="2"/>
        <v/>
      </c>
      <c r="N1515" s="58">
        <f t="shared" si="3"/>
        <v>0</v>
      </c>
      <c r="O1515" s="64" t="str">
        <f t="shared" si="4"/>
        <v/>
      </c>
      <c r="P1515" s="64">
        <f t="shared" si="5"/>
        <v>0</v>
      </c>
      <c r="Q1515" s="64">
        <f t="shared" si="6"/>
        <v>0</v>
      </c>
      <c r="R1515" s="68">
        <f t="shared" si="7"/>
        <v>0</v>
      </c>
      <c r="S1515" s="68">
        <f t="shared" si="8"/>
        <v>0</v>
      </c>
      <c r="T1515" s="71" t="str">
        <f t="shared" si="9"/>
        <v/>
      </c>
      <c r="U1515" s="79" t="str">
        <f t="array" ref="U1515">IF($B1515="","",IF(INDEX('Your Portfolio Holdings'!$BW$7:$BW$156,match($D1515,'Your Portfolio Holdings'!$B$7:$B$156,0),0)&gt;0,PRODUCT(IF(($D$5:$D$2004=$D1515)*($C$5:$C$2004="Split")*($B$5:$B$2004&lt;=Dashboard!$C$2)*($B$5:$B$2004&gt;$B1515),$J$5:$J$2004,1)),1))</f>
        <v/>
      </c>
      <c r="V1515" s="79">
        <f t="shared" si="10"/>
        <v>0</v>
      </c>
      <c r="W1515" s="79" t="str">
        <f t="array" ref="W1515">IF($B1515="","",IF(INDEX('Your Portfolio Holdings'!$BW$7:$BW$156,match($D1515,'Your Portfolio Holdings'!$B$7:$B$156,0),0)&gt;0,PRODUCT(IF(($D$5:$D$2004=$D1515)*($C$5:$C$2004="Split")*($B$5:$B$2004&lt;=Dashboard!$C$54)*($B$5:$B$2004&gt;$B1515),$J$5:$J$2004,1)),1))</f>
        <v/>
      </c>
      <c r="X1515" s="79">
        <f t="shared" si="11"/>
        <v>0</v>
      </c>
      <c r="Y1515" s="79" t="str">
        <f t="array" ref="Y1515">IF($B1515="","",IF(INDEX('Your Portfolio Holdings'!$BW$7:$BW$156,match($D1515,'Your Portfolio Holdings'!$B$7:$B$156,0),0)&gt;0,PRODUCT(IF(($D$5:$D$2004=$D1515)*($C$5:$C$2004="Split")*($B$5:$B$2004&lt;=Dashboard!$C$55)*($B$5:$B$2004&gt;$B1515),$J$5:$J$2004,1)),1))</f>
        <v/>
      </c>
      <c r="Z1515" s="79">
        <f t="shared" si="12"/>
        <v>0</v>
      </c>
      <c r="AA1515" s="79" t="str">
        <f>IF($B1514="","",IF(AND($B1515&gt;Dashboard!$C$54,$B1515&lt;=Dashboard!$C$55,OR($C1515="Buy",$C1515="Sell",$C1515="Dividend",$C1515="Return of capital")),MAX(AA$5:AA1514)+1,0))</f>
        <v/>
      </c>
      <c r="AB1515" s="79" t="str">
        <f>if($B1515="","",if($L1515=Dashboard!$C$3,"n/a","Currency:"&amp;$L1515&amp;Dashboard!$C$3))</f>
        <v/>
      </c>
      <c r="AC1515" s="88" t="str">
        <f t="shared" si="13"/>
        <v/>
      </c>
      <c r="AD1515" s="89">
        <f t="shared" si="14"/>
        <v>0</v>
      </c>
      <c r="AE1515" s="90">
        <f t="shared" si="15"/>
        <v>0</v>
      </c>
    </row>
    <row r="1516">
      <c r="A1516" s="1"/>
      <c r="B1516" s="456"/>
      <c r="C1516" s="457"/>
      <c r="D1516" s="457"/>
      <c r="E1516" s="457"/>
      <c r="F1516" s="458"/>
      <c r="G1516" s="44">
        <f t="shared" si="1"/>
        <v>0</v>
      </c>
      <c r="H1516" s="459"/>
      <c r="I1516" s="460"/>
      <c r="J1516" s="95"/>
      <c r="K1516" s="1"/>
      <c r="L1516" s="50" t="str">
        <f t="array" ref="L1516">if($B1516="","",index(Setup!$C$52:$C$201,match($D1516,Setup!$B$52:$B$201,0),0))</f>
        <v/>
      </c>
      <c r="M1516" s="52" t="str">
        <f t="shared" si="2"/>
        <v/>
      </c>
      <c r="N1516" s="58">
        <f t="shared" si="3"/>
        <v>0</v>
      </c>
      <c r="O1516" s="64" t="str">
        <f t="shared" si="4"/>
        <v/>
      </c>
      <c r="P1516" s="64">
        <f t="shared" si="5"/>
        <v>0</v>
      </c>
      <c r="Q1516" s="64">
        <f t="shared" si="6"/>
        <v>0</v>
      </c>
      <c r="R1516" s="68">
        <f t="shared" si="7"/>
        <v>0</v>
      </c>
      <c r="S1516" s="68">
        <f t="shared" si="8"/>
        <v>0</v>
      </c>
      <c r="T1516" s="71" t="str">
        <f t="shared" si="9"/>
        <v/>
      </c>
      <c r="U1516" s="79" t="str">
        <f t="array" ref="U1516">IF($B1516="","",IF(INDEX('Your Portfolio Holdings'!$BW$7:$BW$156,match($D1516,'Your Portfolio Holdings'!$B$7:$B$156,0),0)&gt;0,PRODUCT(IF(($D$5:$D$2004=$D1516)*($C$5:$C$2004="Split")*($B$5:$B$2004&lt;=Dashboard!$C$2)*($B$5:$B$2004&gt;$B1516),$J$5:$J$2004,1)),1))</f>
        <v/>
      </c>
      <c r="V1516" s="79">
        <f t="shared" si="10"/>
        <v>0</v>
      </c>
      <c r="W1516" s="79" t="str">
        <f t="array" ref="W1516">IF($B1516="","",IF(INDEX('Your Portfolio Holdings'!$BW$7:$BW$156,match($D1516,'Your Portfolio Holdings'!$B$7:$B$156,0),0)&gt;0,PRODUCT(IF(($D$5:$D$2004=$D1516)*($C$5:$C$2004="Split")*($B$5:$B$2004&lt;=Dashboard!$C$54)*($B$5:$B$2004&gt;$B1516),$J$5:$J$2004,1)),1))</f>
        <v/>
      </c>
      <c r="X1516" s="79">
        <f t="shared" si="11"/>
        <v>0</v>
      </c>
      <c r="Y1516" s="79" t="str">
        <f t="array" ref="Y1516">IF($B1516="","",IF(INDEX('Your Portfolio Holdings'!$BW$7:$BW$156,match($D1516,'Your Portfolio Holdings'!$B$7:$B$156,0),0)&gt;0,PRODUCT(IF(($D$5:$D$2004=$D1516)*($C$5:$C$2004="Split")*($B$5:$B$2004&lt;=Dashboard!$C$55)*($B$5:$B$2004&gt;$B1516),$J$5:$J$2004,1)),1))</f>
        <v/>
      </c>
      <c r="Z1516" s="79">
        <f t="shared" si="12"/>
        <v>0</v>
      </c>
      <c r="AA1516" s="79" t="str">
        <f>IF($B1515="","",IF(AND($B1516&gt;Dashboard!$C$54,$B1516&lt;=Dashboard!$C$55,OR($C1516="Buy",$C1516="Sell",$C1516="Dividend",$C1516="Return of capital")),MAX(AA$5:AA1515)+1,0))</f>
        <v/>
      </c>
      <c r="AB1516" s="79" t="str">
        <f>if($B1516="","",if($L1516=Dashboard!$C$3,"n/a","Currency:"&amp;$L1516&amp;Dashboard!$C$3))</f>
        <v/>
      </c>
      <c r="AC1516" s="88" t="str">
        <f t="shared" si="13"/>
        <v/>
      </c>
      <c r="AD1516" s="89">
        <f t="shared" si="14"/>
        <v>0</v>
      </c>
      <c r="AE1516" s="90">
        <f t="shared" si="15"/>
        <v>0</v>
      </c>
    </row>
    <row r="1517">
      <c r="A1517" s="1"/>
      <c r="B1517" s="456"/>
      <c r="C1517" s="457"/>
      <c r="D1517" s="457"/>
      <c r="E1517" s="457"/>
      <c r="F1517" s="458"/>
      <c r="G1517" s="44">
        <f t="shared" si="1"/>
        <v>0</v>
      </c>
      <c r="H1517" s="459"/>
      <c r="I1517" s="460"/>
      <c r="J1517" s="95"/>
      <c r="K1517" s="1"/>
      <c r="L1517" s="50" t="str">
        <f t="array" ref="L1517">if($B1517="","",index(Setup!$C$52:$C$201,match($D1517,Setup!$B$52:$B$201,0),0))</f>
        <v/>
      </c>
      <c r="M1517" s="52" t="str">
        <f t="shared" si="2"/>
        <v/>
      </c>
      <c r="N1517" s="58">
        <f t="shared" si="3"/>
        <v>0</v>
      </c>
      <c r="O1517" s="64" t="str">
        <f t="shared" si="4"/>
        <v/>
      </c>
      <c r="P1517" s="64">
        <f t="shared" si="5"/>
        <v>0</v>
      </c>
      <c r="Q1517" s="64">
        <f t="shared" si="6"/>
        <v>0</v>
      </c>
      <c r="R1517" s="68">
        <f t="shared" si="7"/>
        <v>0</v>
      </c>
      <c r="S1517" s="68">
        <f t="shared" si="8"/>
        <v>0</v>
      </c>
      <c r="T1517" s="71" t="str">
        <f t="shared" si="9"/>
        <v/>
      </c>
      <c r="U1517" s="79" t="str">
        <f t="array" ref="U1517">IF($B1517="","",IF(INDEX('Your Portfolio Holdings'!$BW$7:$BW$156,match($D1517,'Your Portfolio Holdings'!$B$7:$B$156,0),0)&gt;0,PRODUCT(IF(($D$5:$D$2004=$D1517)*($C$5:$C$2004="Split")*($B$5:$B$2004&lt;=Dashboard!$C$2)*($B$5:$B$2004&gt;$B1517),$J$5:$J$2004,1)),1))</f>
        <v/>
      </c>
      <c r="V1517" s="79">
        <f t="shared" si="10"/>
        <v>0</v>
      </c>
      <c r="W1517" s="79" t="str">
        <f t="array" ref="W1517">IF($B1517="","",IF(INDEX('Your Portfolio Holdings'!$BW$7:$BW$156,match($D1517,'Your Portfolio Holdings'!$B$7:$B$156,0),0)&gt;0,PRODUCT(IF(($D$5:$D$2004=$D1517)*($C$5:$C$2004="Split")*($B$5:$B$2004&lt;=Dashboard!$C$54)*($B$5:$B$2004&gt;$B1517),$J$5:$J$2004,1)),1))</f>
        <v/>
      </c>
      <c r="X1517" s="79">
        <f t="shared" si="11"/>
        <v>0</v>
      </c>
      <c r="Y1517" s="79" t="str">
        <f t="array" ref="Y1517">IF($B1517="","",IF(INDEX('Your Portfolio Holdings'!$BW$7:$BW$156,match($D1517,'Your Portfolio Holdings'!$B$7:$B$156,0),0)&gt;0,PRODUCT(IF(($D$5:$D$2004=$D1517)*($C$5:$C$2004="Split")*($B$5:$B$2004&lt;=Dashboard!$C$55)*($B$5:$B$2004&gt;$B1517),$J$5:$J$2004,1)),1))</f>
        <v/>
      </c>
      <c r="Z1517" s="79">
        <f t="shared" si="12"/>
        <v>0</v>
      </c>
      <c r="AA1517" s="79" t="str">
        <f>IF($B1516="","",IF(AND($B1517&gt;Dashboard!$C$54,$B1517&lt;=Dashboard!$C$55,OR($C1517="Buy",$C1517="Sell",$C1517="Dividend",$C1517="Return of capital")),MAX(AA$5:AA1516)+1,0))</f>
        <v/>
      </c>
      <c r="AB1517" s="79" t="str">
        <f>if($B1517="","",if($L1517=Dashboard!$C$3,"n/a","Currency:"&amp;$L1517&amp;Dashboard!$C$3))</f>
        <v/>
      </c>
      <c r="AC1517" s="88" t="str">
        <f t="shared" si="13"/>
        <v/>
      </c>
      <c r="AD1517" s="89">
        <f t="shared" si="14"/>
        <v>0</v>
      </c>
      <c r="AE1517" s="90">
        <f t="shared" si="15"/>
        <v>0</v>
      </c>
    </row>
    <row r="1518">
      <c r="A1518" s="1"/>
      <c r="B1518" s="456"/>
      <c r="C1518" s="457"/>
      <c r="D1518" s="457"/>
      <c r="E1518" s="457"/>
      <c r="F1518" s="458"/>
      <c r="G1518" s="44">
        <f t="shared" si="1"/>
        <v>0</v>
      </c>
      <c r="H1518" s="459"/>
      <c r="I1518" s="460"/>
      <c r="J1518" s="95"/>
      <c r="K1518" s="1"/>
      <c r="L1518" s="50" t="str">
        <f t="array" ref="L1518">if($B1518="","",index(Setup!$C$52:$C$201,match($D1518,Setup!$B$52:$B$201,0),0))</f>
        <v/>
      </c>
      <c r="M1518" s="52" t="str">
        <f t="shared" si="2"/>
        <v/>
      </c>
      <c r="N1518" s="58">
        <f t="shared" si="3"/>
        <v>0</v>
      </c>
      <c r="O1518" s="64" t="str">
        <f t="shared" si="4"/>
        <v/>
      </c>
      <c r="P1518" s="64">
        <f t="shared" si="5"/>
        <v>0</v>
      </c>
      <c r="Q1518" s="64">
        <f t="shared" si="6"/>
        <v>0</v>
      </c>
      <c r="R1518" s="68">
        <f t="shared" si="7"/>
        <v>0</v>
      </c>
      <c r="S1518" s="68">
        <f t="shared" si="8"/>
        <v>0</v>
      </c>
      <c r="T1518" s="71" t="str">
        <f t="shared" si="9"/>
        <v/>
      </c>
      <c r="U1518" s="79" t="str">
        <f t="array" ref="U1518">IF($B1518="","",IF(INDEX('Your Portfolio Holdings'!$BW$7:$BW$156,match($D1518,'Your Portfolio Holdings'!$B$7:$B$156,0),0)&gt;0,PRODUCT(IF(($D$5:$D$2004=$D1518)*($C$5:$C$2004="Split")*($B$5:$B$2004&lt;=Dashboard!$C$2)*($B$5:$B$2004&gt;$B1518),$J$5:$J$2004,1)),1))</f>
        <v/>
      </c>
      <c r="V1518" s="79">
        <f t="shared" si="10"/>
        <v>0</v>
      </c>
      <c r="W1518" s="79" t="str">
        <f t="array" ref="W1518">IF($B1518="","",IF(INDEX('Your Portfolio Holdings'!$BW$7:$BW$156,match($D1518,'Your Portfolio Holdings'!$B$7:$B$156,0),0)&gt;0,PRODUCT(IF(($D$5:$D$2004=$D1518)*($C$5:$C$2004="Split")*($B$5:$B$2004&lt;=Dashboard!$C$54)*($B$5:$B$2004&gt;$B1518),$J$5:$J$2004,1)),1))</f>
        <v/>
      </c>
      <c r="X1518" s="79">
        <f t="shared" si="11"/>
        <v>0</v>
      </c>
      <c r="Y1518" s="79" t="str">
        <f t="array" ref="Y1518">IF($B1518="","",IF(INDEX('Your Portfolio Holdings'!$BW$7:$BW$156,match($D1518,'Your Portfolio Holdings'!$B$7:$B$156,0),0)&gt;0,PRODUCT(IF(($D$5:$D$2004=$D1518)*($C$5:$C$2004="Split")*($B$5:$B$2004&lt;=Dashboard!$C$55)*($B$5:$B$2004&gt;$B1518),$J$5:$J$2004,1)),1))</f>
        <v/>
      </c>
      <c r="Z1518" s="79">
        <f t="shared" si="12"/>
        <v>0</v>
      </c>
      <c r="AA1518" s="79" t="str">
        <f>IF($B1517="","",IF(AND($B1518&gt;Dashboard!$C$54,$B1518&lt;=Dashboard!$C$55,OR($C1518="Buy",$C1518="Sell",$C1518="Dividend",$C1518="Return of capital")),MAX(AA$5:AA1517)+1,0))</f>
        <v/>
      </c>
      <c r="AB1518" s="79" t="str">
        <f>if($B1518="","",if($L1518=Dashboard!$C$3,"n/a","Currency:"&amp;$L1518&amp;Dashboard!$C$3))</f>
        <v/>
      </c>
      <c r="AC1518" s="88" t="str">
        <f t="shared" si="13"/>
        <v/>
      </c>
      <c r="AD1518" s="89">
        <f t="shared" si="14"/>
        <v>0</v>
      </c>
      <c r="AE1518" s="90">
        <f t="shared" si="15"/>
        <v>0</v>
      </c>
    </row>
    <row r="1519">
      <c r="A1519" s="1"/>
      <c r="B1519" s="456"/>
      <c r="C1519" s="457"/>
      <c r="D1519" s="457"/>
      <c r="E1519" s="457"/>
      <c r="F1519" s="458"/>
      <c r="G1519" s="44">
        <f t="shared" si="1"/>
        <v>0</v>
      </c>
      <c r="H1519" s="459"/>
      <c r="I1519" s="460"/>
      <c r="J1519" s="95"/>
      <c r="K1519" s="1"/>
      <c r="L1519" s="50" t="str">
        <f t="array" ref="L1519">if($B1519="","",index(Setup!$C$52:$C$201,match($D1519,Setup!$B$52:$B$201,0),0))</f>
        <v/>
      </c>
      <c r="M1519" s="52" t="str">
        <f t="shared" si="2"/>
        <v/>
      </c>
      <c r="N1519" s="58">
        <f t="shared" si="3"/>
        <v>0</v>
      </c>
      <c r="O1519" s="64" t="str">
        <f t="shared" si="4"/>
        <v/>
      </c>
      <c r="P1519" s="64">
        <f t="shared" si="5"/>
        <v>0</v>
      </c>
      <c r="Q1519" s="64">
        <f t="shared" si="6"/>
        <v>0</v>
      </c>
      <c r="R1519" s="68">
        <f t="shared" si="7"/>
        <v>0</v>
      </c>
      <c r="S1519" s="68">
        <f t="shared" si="8"/>
        <v>0</v>
      </c>
      <c r="T1519" s="71" t="str">
        <f t="shared" si="9"/>
        <v/>
      </c>
      <c r="U1519" s="79" t="str">
        <f t="array" ref="U1519">IF($B1519="","",IF(INDEX('Your Portfolio Holdings'!$BW$7:$BW$156,match($D1519,'Your Portfolio Holdings'!$B$7:$B$156,0),0)&gt;0,PRODUCT(IF(($D$5:$D$2004=$D1519)*($C$5:$C$2004="Split")*($B$5:$B$2004&lt;=Dashboard!$C$2)*($B$5:$B$2004&gt;$B1519),$J$5:$J$2004,1)),1))</f>
        <v/>
      </c>
      <c r="V1519" s="79">
        <f t="shared" si="10"/>
        <v>0</v>
      </c>
      <c r="W1519" s="79" t="str">
        <f t="array" ref="W1519">IF($B1519="","",IF(INDEX('Your Portfolio Holdings'!$BW$7:$BW$156,match($D1519,'Your Portfolio Holdings'!$B$7:$B$156,0),0)&gt;0,PRODUCT(IF(($D$5:$D$2004=$D1519)*($C$5:$C$2004="Split")*($B$5:$B$2004&lt;=Dashboard!$C$54)*($B$5:$B$2004&gt;$B1519),$J$5:$J$2004,1)),1))</f>
        <v/>
      </c>
      <c r="X1519" s="79">
        <f t="shared" si="11"/>
        <v>0</v>
      </c>
      <c r="Y1519" s="79" t="str">
        <f t="array" ref="Y1519">IF($B1519="","",IF(INDEX('Your Portfolio Holdings'!$BW$7:$BW$156,match($D1519,'Your Portfolio Holdings'!$B$7:$B$156,0),0)&gt;0,PRODUCT(IF(($D$5:$D$2004=$D1519)*($C$5:$C$2004="Split")*($B$5:$B$2004&lt;=Dashboard!$C$55)*($B$5:$B$2004&gt;$B1519),$J$5:$J$2004,1)),1))</f>
        <v/>
      </c>
      <c r="Z1519" s="79">
        <f t="shared" si="12"/>
        <v>0</v>
      </c>
      <c r="AA1519" s="79" t="str">
        <f>IF($B1518="","",IF(AND($B1519&gt;Dashboard!$C$54,$B1519&lt;=Dashboard!$C$55,OR($C1519="Buy",$C1519="Sell",$C1519="Dividend",$C1519="Return of capital")),MAX(AA$5:AA1518)+1,0))</f>
        <v/>
      </c>
      <c r="AB1519" s="79" t="str">
        <f>if($B1519="","",if($L1519=Dashboard!$C$3,"n/a","Currency:"&amp;$L1519&amp;Dashboard!$C$3))</f>
        <v/>
      </c>
      <c r="AC1519" s="88" t="str">
        <f t="shared" si="13"/>
        <v/>
      </c>
      <c r="AD1519" s="89">
        <f t="shared" si="14"/>
        <v>0</v>
      </c>
      <c r="AE1519" s="90">
        <f t="shared" si="15"/>
        <v>0</v>
      </c>
    </row>
    <row r="1520">
      <c r="A1520" s="1"/>
      <c r="B1520" s="456"/>
      <c r="C1520" s="457"/>
      <c r="D1520" s="457"/>
      <c r="E1520" s="457"/>
      <c r="F1520" s="458"/>
      <c r="G1520" s="44">
        <f t="shared" si="1"/>
        <v>0</v>
      </c>
      <c r="H1520" s="459"/>
      <c r="I1520" s="460"/>
      <c r="J1520" s="95"/>
      <c r="K1520" s="1"/>
      <c r="L1520" s="50" t="str">
        <f t="array" ref="L1520">if($B1520="","",index(Setup!$C$52:$C$201,match($D1520,Setup!$B$52:$B$201,0),0))</f>
        <v/>
      </c>
      <c r="M1520" s="52" t="str">
        <f t="shared" si="2"/>
        <v/>
      </c>
      <c r="N1520" s="58">
        <f t="shared" si="3"/>
        <v>0</v>
      </c>
      <c r="O1520" s="64" t="str">
        <f t="shared" si="4"/>
        <v/>
      </c>
      <c r="P1520" s="64">
        <f t="shared" si="5"/>
        <v>0</v>
      </c>
      <c r="Q1520" s="64">
        <f t="shared" si="6"/>
        <v>0</v>
      </c>
      <c r="R1520" s="68">
        <f t="shared" si="7"/>
        <v>0</v>
      </c>
      <c r="S1520" s="68">
        <f t="shared" si="8"/>
        <v>0</v>
      </c>
      <c r="T1520" s="71" t="str">
        <f t="shared" si="9"/>
        <v/>
      </c>
      <c r="U1520" s="79" t="str">
        <f t="array" ref="U1520">IF($B1520="","",IF(INDEX('Your Portfolio Holdings'!$BW$7:$BW$156,match($D1520,'Your Portfolio Holdings'!$B$7:$B$156,0),0)&gt;0,PRODUCT(IF(($D$5:$D$2004=$D1520)*($C$5:$C$2004="Split")*($B$5:$B$2004&lt;=Dashboard!$C$2)*($B$5:$B$2004&gt;$B1520),$J$5:$J$2004,1)),1))</f>
        <v/>
      </c>
      <c r="V1520" s="79">
        <f t="shared" si="10"/>
        <v>0</v>
      </c>
      <c r="W1520" s="79" t="str">
        <f t="array" ref="W1520">IF($B1520="","",IF(INDEX('Your Portfolio Holdings'!$BW$7:$BW$156,match($D1520,'Your Portfolio Holdings'!$B$7:$B$156,0),0)&gt;0,PRODUCT(IF(($D$5:$D$2004=$D1520)*($C$5:$C$2004="Split")*($B$5:$B$2004&lt;=Dashboard!$C$54)*($B$5:$B$2004&gt;$B1520),$J$5:$J$2004,1)),1))</f>
        <v/>
      </c>
      <c r="X1520" s="79">
        <f t="shared" si="11"/>
        <v>0</v>
      </c>
      <c r="Y1520" s="79" t="str">
        <f t="array" ref="Y1520">IF($B1520="","",IF(INDEX('Your Portfolio Holdings'!$BW$7:$BW$156,match($D1520,'Your Portfolio Holdings'!$B$7:$B$156,0),0)&gt;0,PRODUCT(IF(($D$5:$D$2004=$D1520)*($C$5:$C$2004="Split")*($B$5:$B$2004&lt;=Dashboard!$C$55)*($B$5:$B$2004&gt;$B1520),$J$5:$J$2004,1)),1))</f>
        <v/>
      </c>
      <c r="Z1520" s="79">
        <f t="shared" si="12"/>
        <v>0</v>
      </c>
      <c r="AA1520" s="79" t="str">
        <f>IF($B1519="","",IF(AND($B1520&gt;Dashboard!$C$54,$B1520&lt;=Dashboard!$C$55,OR($C1520="Buy",$C1520="Sell",$C1520="Dividend",$C1520="Return of capital")),MAX(AA$5:AA1519)+1,0))</f>
        <v/>
      </c>
      <c r="AB1520" s="79" t="str">
        <f>if($B1520="","",if($L1520=Dashboard!$C$3,"n/a","Currency:"&amp;$L1520&amp;Dashboard!$C$3))</f>
        <v/>
      </c>
      <c r="AC1520" s="88" t="str">
        <f t="shared" si="13"/>
        <v/>
      </c>
      <c r="AD1520" s="89">
        <f t="shared" si="14"/>
        <v>0</v>
      </c>
      <c r="AE1520" s="90">
        <f t="shared" si="15"/>
        <v>0</v>
      </c>
    </row>
    <row r="1521">
      <c r="A1521" s="1"/>
      <c r="B1521" s="456"/>
      <c r="C1521" s="457"/>
      <c r="D1521" s="457"/>
      <c r="E1521" s="457"/>
      <c r="F1521" s="458"/>
      <c r="G1521" s="44">
        <f t="shared" si="1"/>
        <v>0</v>
      </c>
      <c r="H1521" s="459"/>
      <c r="I1521" s="460"/>
      <c r="J1521" s="95"/>
      <c r="K1521" s="1"/>
      <c r="L1521" s="50" t="str">
        <f t="array" ref="L1521">if($B1521="","",index(Setup!$C$52:$C$201,match($D1521,Setup!$B$52:$B$201,0),0))</f>
        <v/>
      </c>
      <c r="M1521" s="52" t="str">
        <f t="shared" si="2"/>
        <v/>
      </c>
      <c r="N1521" s="58">
        <f t="shared" si="3"/>
        <v>0</v>
      </c>
      <c r="O1521" s="64" t="str">
        <f t="shared" si="4"/>
        <v/>
      </c>
      <c r="P1521" s="64">
        <f t="shared" si="5"/>
        <v>0</v>
      </c>
      <c r="Q1521" s="64">
        <f t="shared" si="6"/>
        <v>0</v>
      </c>
      <c r="R1521" s="68">
        <f t="shared" si="7"/>
        <v>0</v>
      </c>
      <c r="S1521" s="68">
        <f t="shared" si="8"/>
        <v>0</v>
      </c>
      <c r="T1521" s="71" t="str">
        <f t="shared" si="9"/>
        <v/>
      </c>
      <c r="U1521" s="79" t="str">
        <f t="array" ref="U1521">IF($B1521="","",IF(INDEX('Your Portfolio Holdings'!$BW$7:$BW$156,match($D1521,'Your Portfolio Holdings'!$B$7:$B$156,0),0)&gt;0,PRODUCT(IF(($D$5:$D$2004=$D1521)*($C$5:$C$2004="Split")*($B$5:$B$2004&lt;=Dashboard!$C$2)*($B$5:$B$2004&gt;$B1521),$J$5:$J$2004,1)),1))</f>
        <v/>
      </c>
      <c r="V1521" s="79">
        <f t="shared" si="10"/>
        <v>0</v>
      </c>
      <c r="W1521" s="79" t="str">
        <f t="array" ref="W1521">IF($B1521="","",IF(INDEX('Your Portfolio Holdings'!$BW$7:$BW$156,match($D1521,'Your Portfolio Holdings'!$B$7:$B$156,0),0)&gt;0,PRODUCT(IF(($D$5:$D$2004=$D1521)*($C$5:$C$2004="Split")*($B$5:$B$2004&lt;=Dashboard!$C$54)*($B$5:$B$2004&gt;$B1521),$J$5:$J$2004,1)),1))</f>
        <v/>
      </c>
      <c r="X1521" s="79">
        <f t="shared" si="11"/>
        <v>0</v>
      </c>
      <c r="Y1521" s="79" t="str">
        <f t="array" ref="Y1521">IF($B1521="","",IF(INDEX('Your Portfolio Holdings'!$BW$7:$BW$156,match($D1521,'Your Portfolio Holdings'!$B$7:$B$156,0),0)&gt;0,PRODUCT(IF(($D$5:$D$2004=$D1521)*($C$5:$C$2004="Split")*($B$5:$B$2004&lt;=Dashboard!$C$55)*($B$5:$B$2004&gt;$B1521),$J$5:$J$2004,1)),1))</f>
        <v/>
      </c>
      <c r="Z1521" s="79">
        <f t="shared" si="12"/>
        <v>0</v>
      </c>
      <c r="AA1521" s="79" t="str">
        <f>IF($B1520="","",IF(AND($B1521&gt;Dashboard!$C$54,$B1521&lt;=Dashboard!$C$55,OR($C1521="Buy",$C1521="Sell",$C1521="Dividend",$C1521="Return of capital")),MAX(AA$5:AA1520)+1,0))</f>
        <v/>
      </c>
      <c r="AB1521" s="79" t="str">
        <f>if($B1521="","",if($L1521=Dashboard!$C$3,"n/a","Currency:"&amp;$L1521&amp;Dashboard!$C$3))</f>
        <v/>
      </c>
      <c r="AC1521" s="88" t="str">
        <f t="shared" si="13"/>
        <v/>
      </c>
      <c r="AD1521" s="89">
        <f t="shared" si="14"/>
        <v>0</v>
      </c>
      <c r="AE1521" s="90">
        <f t="shared" si="15"/>
        <v>0</v>
      </c>
    </row>
    <row r="1522">
      <c r="A1522" s="1"/>
      <c r="B1522" s="456"/>
      <c r="C1522" s="457"/>
      <c r="D1522" s="457"/>
      <c r="E1522" s="457"/>
      <c r="F1522" s="458"/>
      <c r="G1522" s="44">
        <f t="shared" si="1"/>
        <v>0</v>
      </c>
      <c r="H1522" s="459"/>
      <c r="I1522" s="460"/>
      <c r="J1522" s="95"/>
      <c r="K1522" s="1"/>
      <c r="L1522" s="50" t="str">
        <f t="array" ref="L1522">if($B1522="","",index(Setup!$C$52:$C$201,match($D1522,Setup!$B$52:$B$201,0),0))</f>
        <v/>
      </c>
      <c r="M1522" s="52" t="str">
        <f t="shared" si="2"/>
        <v/>
      </c>
      <c r="N1522" s="58">
        <f t="shared" si="3"/>
        <v>0</v>
      </c>
      <c r="O1522" s="64" t="str">
        <f t="shared" si="4"/>
        <v/>
      </c>
      <c r="P1522" s="64">
        <f t="shared" si="5"/>
        <v>0</v>
      </c>
      <c r="Q1522" s="64">
        <f t="shared" si="6"/>
        <v>0</v>
      </c>
      <c r="R1522" s="68">
        <f t="shared" si="7"/>
        <v>0</v>
      </c>
      <c r="S1522" s="68">
        <f t="shared" si="8"/>
        <v>0</v>
      </c>
      <c r="T1522" s="71" t="str">
        <f t="shared" si="9"/>
        <v/>
      </c>
      <c r="U1522" s="79" t="str">
        <f t="array" ref="U1522">IF($B1522="","",IF(INDEX('Your Portfolio Holdings'!$BW$7:$BW$156,match($D1522,'Your Portfolio Holdings'!$B$7:$B$156,0),0)&gt;0,PRODUCT(IF(($D$5:$D$2004=$D1522)*($C$5:$C$2004="Split")*($B$5:$B$2004&lt;=Dashboard!$C$2)*($B$5:$B$2004&gt;$B1522),$J$5:$J$2004,1)),1))</f>
        <v/>
      </c>
      <c r="V1522" s="79">
        <f t="shared" si="10"/>
        <v>0</v>
      </c>
      <c r="W1522" s="79" t="str">
        <f t="array" ref="W1522">IF($B1522="","",IF(INDEX('Your Portfolio Holdings'!$BW$7:$BW$156,match($D1522,'Your Portfolio Holdings'!$B$7:$B$156,0),0)&gt;0,PRODUCT(IF(($D$5:$D$2004=$D1522)*($C$5:$C$2004="Split")*($B$5:$B$2004&lt;=Dashboard!$C$54)*($B$5:$B$2004&gt;$B1522),$J$5:$J$2004,1)),1))</f>
        <v/>
      </c>
      <c r="X1522" s="79">
        <f t="shared" si="11"/>
        <v>0</v>
      </c>
      <c r="Y1522" s="79" t="str">
        <f t="array" ref="Y1522">IF($B1522="","",IF(INDEX('Your Portfolio Holdings'!$BW$7:$BW$156,match($D1522,'Your Portfolio Holdings'!$B$7:$B$156,0),0)&gt;0,PRODUCT(IF(($D$5:$D$2004=$D1522)*($C$5:$C$2004="Split")*($B$5:$B$2004&lt;=Dashboard!$C$55)*($B$5:$B$2004&gt;$B1522),$J$5:$J$2004,1)),1))</f>
        <v/>
      </c>
      <c r="Z1522" s="79">
        <f t="shared" si="12"/>
        <v>0</v>
      </c>
      <c r="AA1522" s="79" t="str">
        <f>IF($B1521="","",IF(AND($B1522&gt;Dashboard!$C$54,$B1522&lt;=Dashboard!$C$55,OR($C1522="Buy",$C1522="Sell",$C1522="Dividend",$C1522="Return of capital")),MAX(AA$5:AA1521)+1,0))</f>
        <v/>
      </c>
      <c r="AB1522" s="79" t="str">
        <f>if($B1522="","",if($L1522=Dashboard!$C$3,"n/a","Currency:"&amp;$L1522&amp;Dashboard!$C$3))</f>
        <v/>
      </c>
      <c r="AC1522" s="88" t="str">
        <f t="shared" si="13"/>
        <v/>
      </c>
      <c r="AD1522" s="89">
        <f t="shared" si="14"/>
        <v>0</v>
      </c>
      <c r="AE1522" s="90">
        <f t="shared" si="15"/>
        <v>0</v>
      </c>
    </row>
    <row r="1523">
      <c r="A1523" s="1"/>
      <c r="B1523" s="456"/>
      <c r="C1523" s="457"/>
      <c r="D1523" s="457"/>
      <c r="E1523" s="457"/>
      <c r="F1523" s="458"/>
      <c r="G1523" s="44">
        <f t="shared" si="1"/>
        <v>0</v>
      </c>
      <c r="H1523" s="459"/>
      <c r="I1523" s="460"/>
      <c r="J1523" s="95"/>
      <c r="K1523" s="1"/>
      <c r="L1523" s="50" t="str">
        <f t="array" ref="L1523">if($B1523="","",index(Setup!$C$52:$C$201,match($D1523,Setup!$B$52:$B$201,0),0))</f>
        <v/>
      </c>
      <c r="M1523" s="52" t="str">
        <f t="shared" si="2"/>
        <v/>
      </c>
      <c r="N1523" s="58">
        <f t="shared" si="3"/>
        <v>0</v>
      </c>
      <c r="O1523" s="64" t="str">
        <f t="shared" si="4"/>
        <v/>
      </c>
      <c r="P1523" s="64">
        <f t="shared" si="5"/>
        <v>0</v>
      </c>
      <c r="Q1523" s="64">
        <f t="shared" si="6"/>
        <v>0</v>
      </c>
      <c r="R1523" s="68">
        <f t="shared" si="7"/>
        <v>0</v>
      </c>
      <c r="S1523" s="68">
        <f t="shared" si="8"/>
        <v>0</v>
      </c>
      <c r="T1523" s="71" t="str">
        <f t="shared" si="9"/>
        <v/>
      </c>
      <c r="U1523" s="79" t="str">
        <f t="array" ref="U1523">IF($B1523="","",IF(INDEX('Your Portfolio Holdings'!$BW$7:$BW$156,match($D1523,'Your Portfolio Holdings'!$B$7:$B$156,0),0)&gt;0,PRODUCT(IF(($D$5:$D$2004=$D1523)*($C$5:$C$2004="Split")*($B$5:$B$2004&lt;=Dashboard!$C$2)*($B$5:$B$2004&gt;$B1523),$J$5:$J$2004,1)),1))</f>
        <v/>
      </c>
      <c r="V1523" s="79">
        <f t="shared" si="10"/>
        <v>0</v>
      </c>
      <c r="W1523" s="79" t="str">
        <f t="array" ref="W1523">IF($B1523="","",IF(INDEX('Your Portfolio Holdings'!$BW$7:$BW$156,match($D1523,'Your Portfolio Holdings'!$B$7:$B$156,0),0)&gt;0,PRODUCT(IF(($D$5:$D$2004=$D1523)*($C$5:$C$2004="Split")*($B$5:$B$2004&lt;=Dashboard!$C$54)*($B$5:$B$2004&gt;$B1523),$J$5:$J$2004,1)),1))</f>
        <v/>
      </c>
      <c r="X1523" s="79">
        <f t="shared" si="11"/>
        <v>0</v>
      </c>
      <c r="Y1523" s="79" t="str">
        <f t="array" ref="Y1523">IF($B1523="","",IF(INDEX('Your Portfolio Holdings'!$BW$7:$BW$156,match($D1523,'Your Portfolio Holdings'!$B$7:$B$156,0),0)&gt;0,PRODUCT(IF(($D$5:$D$2004=$D1523)*($C$5:$C$2004="Split")*($B$5:$B$2004&lt;=Dashboard!$C$55)*($B$5:$B$2004&gt;$B1523),$J$5:$J$2004,1)),1))</f>
        <v/>
      </c>
      <c r="Z1523" s="79">
        <f t="shared" si="12"/>
        <v>0</v>
      </c>
      <c r="AA1523" s="79" t="str">
        <f>IF($B1522="","",IF(AND($B1523&gt;Dashboard!$C$54,$B1523&lt;=Dashboard!$C$55,OR($C1523="Buy",$C1523="Sell",$C1523="Dividend",$C1523="Return of capital")),MAX(AA$5:AA1522)+1,0))</f>
        <v/>
      </c>
      <c r="AB1523" s="79" t="str">
        <f>if($B1523="","",if($L1523=Dashboard!$C$3,"n/a","Currency:"&amp;$L1523&amp;Dashboard!$C$3))</f>
        <v/>
      </c>
      <c r="AC1523" s="88" t="str">
        <f t="shared" si="13"/>
        <v/>
      </c>
      <c r="AD1523" s="89">
        <f t="shared" si="14"/>
        <v>0</v>
      </c>
      <c r="AE1523" s="90">
        <f t="shared" si="15"/>
        <v>0</v>
      </c>
    </row>
    <row r="1524">
      <c r="A1524" s="1"/>
      <c r="B1524" s="456"/>
      <c r="C1524" s="457"/>
      <c r="D1524" s="457"/>
      <c r="E1524" s="457"/>
      <c r="F1524" s="458"/>
      <c r="G1524" s="44">
        <f t="shared" si="1"/>
        <v>0</v>
      </c>
      <c r="H1524" s="459"/>
      <c r="I1524" s="460"/>
      <c r="J1524" s="95"/>
      <c r="K1524" s="1"/>
      <c r="L1524" s="50" t="str">
        <f t="array" ref="L1524">if($B1524="","",index(Setup!$C$52:$C$201,match($D1524,Setup!$B$52:$B$201,0),0))</f>
        <v/>
      </c>
      <c r="M1524" s="52" t="str">
        <f t="shared" si="2"/>
        <v/>
      </c>
      <c r="N1524" s="58">
        <f t="shared" si="3"/>
        <v>0</v>
      </c>
      <c r="O1524" s="64" t="str">
        <f t="shared" si="4"/>
        <v/>
      </c>
      <c r="P1524" s="64">
        <f t="shared" si="5"/>
        <v>0</v>
      </c>
      <c r="Q1524" s="64">
        <f t="shared" si="6"/>
        <v>0</v>
      </c>
      <c r="R1524" s="68">
        <f t="shared" si="7"/>
        <v>0</v>
      </c>
      <c r="S1524" s="68">
        <f t="shared" si="8"/>
        <v>0</v>
      </c>
      <c r="T1524" s="71" t="str">
        <f t="shared" si="9"/>
        <v/>
      </c>
      <c r="U1524" s="79" t="str">
        <f t="array" ref="U1524">IF($B1524="","",IF(INDEX('Your Portfolio Holdings'!$BW$7:$BW$156,match($D1524,'Your Portfolio Holdings'!$B$7:$B$156,0),0)&gt;0,PRODUCT(IF(($D$5:$D$2004=$D1524)*($C$5:$C$2004="Split")*($B$5:$B$2004&lt;=Dashboard!$C$2)*($B$5:$B$2004&gt;$B1524),$J$5:$J$2004,1)),1))</f>
        <v/>
      </c>
      <c r="V1524" s="79">
        <f t="shared" si="10"/>
        <v>0</v>
      </c>
      <c r="W1524" s="79" t="str">
        <f t="array" ref="W1524">IF($B1524="","",IF(INDEX('Your Portfolio Holdings'!$BW$7:$BW$156,match($D1524,'Your Portfolio Holdings'!$B$7:$B$156,0),0)&gt;0,PRODUCT(IF(($D$5:$D$2004=$D1524)*($C$5:$C$2004="Split")*($B$5:$B$2004&lt;=Dashboard!$C$54)*($B$5:$B$2004&gt;$B1524),$J$5:$J$2004,1)),1))</f>
        <v/>
      </c>
      <c r="X1524" s="79">
        <f t="shared" si="11"/>
        <v>0</v>
      </c>
      <c r="Y1524" s="79" t="str">
        <f t="array" ref="Y1524">IF($B1524="","",IF(INDEX('Your Portfolio Holdings'!$BW$7:$BW$156,match($D1524,'Your Portfolio Holdings'!$B$7:$B$156,0),0)&gt;0,PRODUCT(IF(($D$5:$D$2004=$D1524)*($C$5:$C$2004="Split")*($B$5:$B$2004&lt;=Dashboard!$C$55)*($B$5:$B$2004&gt;$B1524),$J$5:$J$2004,1)),1))</f>
        <v/>
      </c>
      <c r="Z1524" s="79">
        <f t="shared" si="12"/>
        <v>0</v>
      </c>
      <c r="AA1524" s="79" t="str">
        <f>IF($B1523="","",IF(AND($B1524&gt;Dashboard!$C$54,$B1524&lt;=Dashboard!$C$55,OR($C1524="Buy",$C1524="Sell",$C1524="Dividend",$C1524="Return of capital")),MAX(AA$5:AA1523)+1,0))</f>
        <v/>
      </c>
      <c r="AB1524" s="79" t="str">
        <f>if($B1524="","",if($L1524=Dashboard!$C$3,"n/a","Currency:"&amp;$L1524&amp;Dashboard!$C$3))</f>
        <v/>
      </c>
      <c r="AC1524" s="88" t="str">
        <f t="shared" si="13"/>
        <v/>
      </c>
      <c r="AD1524" s="89">
        <f t="shared" si="14"/>
        <v>0</v>
      </c>
      <c r="AE1524" s="90">
        <f t="shared" si="15"/>
        <v>0</v>
      </c>
    </row>
    <row r="1525">
      <c r="A1525" s="1"/>
      <c r="B1525" s="456"/>
      <c r="C1525" s="457"/>
      <c r="D1525" s="457"/>
      <c r="E1525" s="457"/>
      <c r="F1525" s="458"/>
      <c r="G1525" s="44">
        <f t="shared" si="1"/>
        <v>0</v>
      </c>
      <c r="H1525" s="459"/>
      <c r="I1525" s="460"/>
      <c r="J1525" s="95"/>
      <c r="K1525" s="1"/>
      <c r="L1525" s="50" t="str">
        <f t="array" ref="L1525">if($B1525="","",index(Setup!$C$52:$C$201,match($D1525,Setup!$B$52:$B$201,0),0))</f>
        <v/>
      </c>
      <c r="M1525" s="52" t="str">
        <f t="shared" si="2"/>
        <v/>
      </c>
      <c r="N1525" s="58">
        <f t="shared" si="3"/>
        <v>0</v>
      </c>
      <c r="O1525" s="64" t="str">
        <f t="shared" si="4"/>
        <v/>
      </c>
      <c r="P1525" s="64">
        <f t="shared" si="5"/>
        <v>0</v>
      </c>
      <c r="Q1525" s="64">
        <f t="shared" si="6"/>
        <v>0</v>
      </c>
      <c r="R1525" s="68">
        <f t="shared" si="7"/>
        <v>0</v>
      </c>
      <c r="S1525" s="68">
        <f t="shared" si="8"/>
        <v>0</v>
      </c>
      <c r="T1525" s="71" t="str">
        <f t="shared" si="9"/>
        <v/>
      </c>
      <c r="U1525" s="79" t="str">
        <f t="array" ref="U1525">IF($B1525="","",IF(INDEX('Your Portfolio Holdings'!$BW$7:$BW$156,match($D1525,'Your Portfolio Holdings'!$B$7:$B$156,0),0)&gt;0,PRODUCT(IF(($D$5:$D$2004=$D1525)*($C$5:$C$2004="Split")*($B$5:$B$2004&lt;=Dashboard!$C$2)*($B$5:$B$2004&gt;$B1525),$J$5:$J$2004,1)),1))</f>
        <v/>
      </c>
      <c r="V1525" s="79">
        <f t="shared" si="10"/>
        <v>0</v>
      </c>
      <c r="W1525" s="79" t="str">
        <f t="array" ref="W1525">IF($B1525="","",IF(INDEX('Your Portfolio Holdings'!$BW$7:$BW$156,match($D1525,'Your Portfolio Holdings'!$B$7:$B$156,0),0)&gt;0,PRODUCT(IF(($D$5:$D$2004=$D1525)*($C$5:$C$2004="Split")*($B$5:$B$2004&lt;=Dashboard!$C$54)*($B$5:$B$2004&gt;$B1525),$J$5:$J$2004,1)),1))</f>
        <v/>
      </c>
      <c r="X1525" s="79">
        <f t="shared" si="11"/>
        <v>0</v>
      </c>
      <c r="Y1525" s="79" t="str">
        <f t="array" ref="Y1525">IF($B1525="","",IF(INDEX('Your Portfolio Holdings'!$BW$7:$BW$156,match($D1525,'Your Portfolio Holdings'!$B$7:$B$156,0),0)&gt;0,PRODUCT(IF(($D$5:$D$2004=$D1525)*($C$5:$C$2004="Split")*($B$5:$B$2004&lt;=Dashboard!$C$55)*($B$5:$B$2004&gt;$B1525),$J$5:$J$2004,1)),1))</f>
        <v/>
      </c>
      <c r="Z1525" s="79">
        <f t="shared" si="12"/>
        <v>0</v>
      </c>
      <c r="AA1525" s="79" t="str">
        <f>IF($B1524="","",IF(AND($B1525&gt;Dashboard!$C$54,$B1525&lt;=Dashboard!$C$55,OR($C1525="Buy",$C1525="Sell",$C1525="Dividend",$C1525="Return of capital")),MAX(AA$5:AA1524)+1,0))</f>
        <v/>
      </c>
      <c r="AB1525" s="79" t="str">
        <f>if($B1525="","",if($L1525=Dashboard!$C$3,"n/a","Currency:"&amp;$L1525&amp;Dashboard!$C$3))</f>
        <v/>
      </c>
      <c r="AC1525" s="88" t="str">
        <f t="shared" si="13"/>
        <v/>
      </c>
      <c r="AD1525" s="89">
        <f t="shared" si="14"/>
        <v>0</v>
      </c>
      <c r="AE1525" s="90">
        <f t="shared" si="15"/>
        <v>0</v>
      </c>
    </row>
    <row r="1526">
      <c r="A1526" s="1"/>
      <c r="B1526" s="456"/>
      <c r="C1526" s="457"/>
      <c r="D1526" s="457"/>
      <c r="E1526" s="457"/>
      <c r="F1526" s="458"/>
      <c r="G1526" s="44">
        <f t="shared" si="1"/>
        <v>0</v>
      </c>
      <c r="H1526" s="459"/>
      <c r="I1526" s="460"/>
      <c r="J1526" s="95"/>
      <c r="K1526" s="1"/>
      <c r="L1526" s="50" t="str">
        <f t="array" ref="L1526">if($B1526="","",index(Setup!$C$52:$C$201,match($D1526,Setup!$B$52:$B$201,0),0))</f>
        <v/>
      </c>
      <c r="M1526" s="52" t="str">
        <f t="shared" si="2"/>
        <v/>
      </c>
      <c r="N1526" s="58">
        <f t="shared" si="3"/>
        <v>0</v>
      </c>
      <c r="O1526" s="64" t="str">
        <f t="shared" si="4"/>
        <v/>
      </c>
      <c r="P1526" s="64">
        <f t="shared" si="5"/>
        <v>0</v>
      </c>
      <c r="Q1526" s="64">
        <f t="shared" si="6"/>
        <v>0</v>
      </c>
      <c r="R1526" s="68">
        <f t="shared" si="7"/>
        <v>0</v>
      </c>
      <c r="S1526" s="68">
        <f t="shared" si="8"/>
        <v>0</v>
      </c>
      <c r="T1526" s="71" t="str">
        <f t="shared" si="9"/>
        <v/>
      </c>
      <c r="U1526" s="79" t="str">
        <f t="array" ref="U1526">IF($B1526="","",IF(INDEX('Your Portfolio Holdings'!$BW$7:$BW$156,match($D1526,'Your Portfolio Holdings'!$B$7:$B$156,0),0)&gt;0,PRODUCT(IF(($D$5:$D$2004=$D1526)*($C$5:$C$2004="Split")*($B$5:$B$2004&lt;=Dashboard!$C$2)*($B$5:$B$2004&gt;$B1526),$J$5:$J$2004,1)),1))</f>
        <v/>
      </c>
      <c r="V1526" s="79">
        <f t="shared" si="10"/>
        <v>0</v>
      </c>
      <c r="W1526" s="79" t="str">
        <f t="array" ref="W1526">IF($B1526="","",IF(INDEX('Your Portfolio Holdings'!$BW$7:$BW$156,match($D1526,'Your Portfolio Holdings'!$B$7:$B$156,0),0)&gt;0,PRODUCT(IF(($D$5:$D$2004=$D1526)*($C$5:$C$2004="Split")*($B$5:$B$2004&lt;=Dashboard!$C$54)*($B$5:$B$2004&gt;$B1526),$J$5:$J$2004,1)),1))</f>
        <v/>
      </c>
      <c r="X1526" s="79">
        <f t="shared" si="11"/>
        <v>0</v>
      </c>
      <c r="Y1526" s="79" t="str">
        <f t="array" ref="Y1526">IF($B1526="","",IF(INDEX('Your Portfolio Holdings'!$BW$7:$BW$156,match($D1526,'Your Portfolio Holdings'!$B$7:$B$156,0),0)&gt;0,PRODUCT(IF(($D$5:$D$2004=$D1526)*($C$5:$C$2004="Split")*($B$5:$B$2004&lt;=Dashboard!$C$55)*($B$5:$B$2004&gt;$B1526),$J$5:$J$2004,1)),1))</f>
        <v/>
      </c>
      <c r="Z1526" s="79">
        <f t="shared" si="12"/>
        <v>0</v>
      </c>
      <c r="AA1526" s="79" t="str">
        <f>IF($B1525="","",IF(AND($B1526&gt;Dashboard!$C$54,$B1526&lt;=Dashboard!$C$55,OR($C1526="Buy",$C1526="Sell",$C1526="Dividend",$C1526="Return of capital")),MAX(AA$5:AA1525)+1,0))</f>
        <v/>
      </c>
      <c r="AB1526" s="79" t="str">
        <f>if($B1526="","",if($L1526=Dashboard!$C$3,"n/a","Currency:"&amp;$L1526&amp;Dashboard!$C$3))</f>
        <v/>
      </c>
      <c r="AC1526" s="88" t="str">
        <f t="shared" si="13"/>
        <v/>
      </c>
      <c r="AD1526" s="89">
        <f t="shared" si="14"/>
        <v>0</v>
      </c>
      <c r="AE1526" s="90">
        <f t="shared" si="15"/>
        <v>0</v>
      </c>
    </row>
    <row r="1527">
      <c r="A1527" s="1"/>
      <c r="B1527" s="456"/>
      <c r="C1527" s="457"/>
      <c r="D1527" s="457"/>
      <c r="E1527" s="457"/>
      <c r="F1527" s="458"/>
      <c r="G1527" s="44">
        <f t="shared" si="1"/>
        <v>0</v>
      </c>
      <c r="H1527" s="459"/>
      <c r="I1527" s="460"/>
      <c r="J1527" s="95"/>
      <c r="K1527" s="1"/>
      <c r="L1527" s="50" t="str">
        <f t="array" ref="L1527">if($B1527="","",index(Setup!$C$52:$C$201,match($D1527,Setup!$B$52:$B$201,0),0))</f>
        <v/>
      </c>
      <c r="M1527" s="52" t="str">
        <f t="shared" si="2"/>
        <v/>
      </c>
      <c r="N1527" s="58">
        <f t="shared" si="3"/>
        <v>0</v>
      </c>
      <c r="O1527" s="64" t="str">
        <f t="shared" si="4"/>
        <v/>
      </c>
      <c r="P1527" s="64">
        <f t="shared" si="5"/>
        <v>0</v>
      </c>
      <c r="Q1527" s="64">
        <f t="shared" si="6"/>
        <v>0</v>
      </c>
      <c r="R1527" s="68">
        <f t="shared" si="7"/>
        <v>0</v>
      </c>
      <c r="S1527" s="68">
        <f t="shared" si="8"/>
        <v>0</v>
      </c>
      <c r="T1527" s="71" t="str">
        <f t="shared" si="9"/>
        <v/>
      </c>
      <c r="U1527" s="79" t="str">
        <f t="array" ref="U1527">IF($B1527="","",IF(INDEX('Your Portfolio Holdings'!$BW$7:$BW$156,match($D1527,'Your Portfolio Holdings'!$B$7:$B$156,0),0)&gt;0,PRODUCT(IF(($D$5:$D$2004=$D1527)*($C$5:$C$2004="Split")*($B$5:$B$2004&lt;=Dashboard!$C$2)*($B$5:$B$2004&gt;$B1527),$J$5:$J$2004,1)),1))</f>
        <v/>
      </c>
      <c r="V1527" s="79">
        <f t="shared" si="10"/>
        <v>0</v>
      </c>
      <c r="W1527" s="79" t="str">
        <f t="array" ref="W1527">IF($B1527="","",IF(INDEX('Your Portfolio Holdings'!$BW$7:$BW$156,match($D1527,'Your Portfolio Holdings'!$B$7:$B$156,0),0)&gt;0,PRODUCT(IF(($D$5:$D$2004=$D1527)*($C$5:$C$2004="Split")*($B$5:$B$2004&lt;=Dashboard!$C$54)*($B$5:$B$2004&gt;$B1527),$J$5:$J$2004,1)),1))</f>
        <v/>
      </c>
      <c r="X1527" s="79">
        <f t="shared" si="11"/>
        <v>0</v>
      </c>
      <c r="Y1527" s="79" t="str">
        <f t="array" ref="Y1527">IF($B1527="","",IF(INDEX('Your Portfolio Holdings'!$BW$7:$BW$156,match($D1527,'Your Portfolio Holdings'!$B$7:$B$156,0),0)&gt;0,PRODUCT(IF(($D$5:$D$2004=$D1527)*($C$5:$C$2004="Split")*($B$5:$B$2004&lt;=Dashboard!$C$55)*($B$5:$B$2004&gt;$B1527),$J$5:$J$2004,1)),1))</f>
        <v/>
      </c>
      <c r="Z1527" s="79">
        <f t="shared" si="12"/>
        <v>0</v>
      </c>
      <c r="AA1527" s="79" t="str">
        <f>IF($B1526="","",IF(AND($B1527&gt;Dashboard!$C$54,$B1527&lt;=Dashboard!$C$55,OR($C1527="Buy",$C1527="Sell",$C1527="Dividend",$C1527="Return of capital")),MAX(AA$5:AA1526)+1,0))</f>
        <v/>
      </c>
      <c r="AB1527" s="79" t="str">
        <f>if($B1527="","",if($L1527=Dashboard!$C$3,"n/a","Currency:"&amp;$L1527&amp;Dashboard!$C$3))</f>
        <v/>
      </c>
      <c r="AC1527" s="88" t="str">
        <f t="shared" si="13"/>
        <v/>
      </c>
      <c r="AD1527" s="89">
        <f t="shared" si="14"/>
        <v>0</v>
      </c>
      <c r="AE1527" s="90">
        <f t="shared" si="15"/>
        <v>0</v>
      </c>
    </row>
    <row r="1528">
      <c r="A1528" s="1"/>
      <c r="B1528" s="456"/>
      <c r="C1528" s="457"/>
      <c r="D1528" s="457"/>
      <c r="E1528" s="457"/>
      <c r="F1528" s="458"/>
      <c r="G1528" s="44">
        <f t="shared" si="1"/>
        <v>0</v>
      </c>
      <c r="H1528" s="459"/>
      <c r="I1528" s="460"/>
      <c r="J1528" s="95"/>
      <c r="K1528" s="1"/>
      <c r="L1528" s="50" t="str">
        <f t="array" ref="L1528">if($B1528="","",index(Setup!$C$52:$C$201,match($D1528,Setup!$B$52:$B$201,0),0))</f>
        <v/>
      </c>
      <c r="M1528" s="52" t="str">
        <f t="shared" si="2"/>
        <v/>
      </c>
      <c r="N1528" s="58">
        <f t="shared" si="3"/>
        <v>0</v>
      </c>
      <c r="O1528" s="64" t="str">
        <f t="shared" si="4"/>
        <v/>
      </c>
      <c r="P1528" s="64">
        <f t="shared" si="5"/>
        <v>0</v>
      </c>
      <c r="Q1528" s="64">
        <f t="shared" si="6"/>
        <v>0</v>
      </c>
      <c r="R1528" s="68">
        <f t="shared" si="7"/>
        <v>0</v>
      </c>
      <c r="S1528" s="68">
        <f t="shared" si="8"/>
        <v>0</v>
      </c>
      <c r="T1528" s="71" t="str">
        <f t="shared" si="9"/>
        <v/>
      </c>
      <c r="U1528" s="79" t="str">
        <f t="array" ref="U1528">IF($B1528="","",IF(INDEX('Your Portfolio Holdings'!$BW$7:$BW$156,match($D1528,'Your Portfolio Holdings'!$B$7:$B$156,0),0)&gt;0,PRODUCT(IF(($D$5:$D$2004=$D1528)*($C$5:$C$2004="Split")*($B$5:$B$2004&lt;=Dashboard!$C$2)*($B$5:$B$2004&gt;$B1528),$J$5:$J$2004,1)),1))</f>
        <v/>
      </c>
      <c r="V1528" s="79">
        <f t="shared" si="10"/>
        <v>0</v>
      </c>
      <c r="W1528" s="79" t="str">
        <f t="array" ref="W1528">IF($B1528="","",IF(INDEX('Your Portfolio Holdings'!$BW$7:$BW$156,match($D1528,'Your Portfolio Holdings'!$B$7:$B$156,0),0)&gt;0,PRODUCT(IF(($D$5:$D$2004=$D1528)*($C$5:$C$2004="Split")*($B$5:$B$2004&lt;=Dashboard!$C$54)*($B$5:$B$2004&gt;$B1528),$J$5:$J$2004,1)),1))</f>
        <v/>
      </c>
      <c r="X1528" s="79">
        <f t="shared" si="11"/>
        <v>0</v>
      </c>
      <c r="Y1528" s="79" t="str">
        <f t="array" ref="Y1528">IF($B1528="","",IF(INDEX('Your Portfolio Holdings'!$BW$7:$BW$156,match($D1528,'Your Portfolio Holdings'!$B$7:$B$156,0),0)&gt;0,PRODUCT(IF(($D$5:$D$2004=$D1528)*($C$5:$C$2004="Split")*($B$5:$B$2004&lt;=Dashboard!$C$55)*($B$5:$B$2004&gt;$B1528),$J$5:$J$2004,1)),1))</f>
        <v/>
      </c>
      <c r="Z1528" s="79">
        <f t="shared" si="12"/>
        <v>0</v>
      </c>
      <c r="AA1528" s="79" t="str">
        <f>IF($B1527="","",IF(AND($B1528&gt;Dashboard!$C$54,$B1528&lt;=Dashboard!$C$55,OR($C1528="Buy",$C1528="Sell",$C1528="Dividend",$C1528="Return of capital")),MAX(AA$5:AA1527)+1,0))</f>
        <v/>
      </c>
      <c r="AB1528" s="79" t="str">
        <f>if($B1528="","",if($L1528=Dashboard!$C$3,"n/a","Currency:"&amp;$L1528&amp;Dashboard!$C$3))</f>
        <v/>
      </c>
      <c r="AC1528" s="88" t="str">
        <f t="shared" si="13"/>
        <v/>
      </c>
      <c r="AD1528" s="89">
        <f t="shared" si="14"/>
        <v>0</v>
      </c>
      <c r="AE1528" s="90">
        <f t="shared" si="15"/>
        <v>0</v>
      </c>
    </row>
    <row r="1529">
      <c r="A1529" s="1"/>
      <c r="B1529" s="456"/>
      <c r="C1529" s="457"/>
      <c r="D1529" s="457"/>
      <c r="E1529" s="457"/>
      <c r="F1529" s="458"/>
      <c r="G1529" s="44">
        <f t="shared" si="1"/>
        <v>0</v>
      </c>
      <c r="H1529" s="459"/>
      <c r="I1529" s="460"/>
      <c r="J1529" s="95"/>
      <c r="K1529" s="1"/>
      <c r="L1529" s="50" t="str">
        <f t="array" ref="L1529">if($B1529="","",index(Setup!$C$52:$C$201,match($D1529,Setup!$B$52:$B$201,0),0))</f>
        <v/>
      </c>
      <c r="M1529" s="52" t="str">
        <f t="shared" si="2"/>
        <v/>
      </c>
      <c r="N1529" s="58">
        <f t="shared" si="3"/>
        <v>0</v>
      </c>
      <c r="O1529" s="64" t="str">
        <f t="shared" si="4"/>
        <v/>
      </c>
      <c r="P1529" s="64">
        <f t="shared" si="5"/>
        <v>0</v>
      </c>
      <c r="Q1529" s="64">
        <f t="shared" si="6"/>
        <v>0</v>
      </c>
      <c r="R1529" s="68">
        <f t="shared" si="7"/>
        <v>0</v>
      </c>
      <c r="S1529" s="68">
        <f t="shared" si="8"/>
        <v>0</v>
      </c>
      <c r="T1529" s="71" t="str">
        <f t="shared" si="9"/>
        <v/>
      </c>
      <c r="U1529" s="79" t="str">
        <f t="array" ref="U1529">IF($B1529="","",IF(INDEX('Your Portfolio Holdings'!$BW$7:$BW$156,match($D1529,'Your Portfolio Holdings'!$B$7:$B$156,0),0)&gt;0,PRODUCT(IF(($D$5:$D$2004=$D1529)*($C$5:$C$2004="Split")*($B$5:$B$2004&lt;=Dashboard!$C$2)*($B$5:$B$2004&gt;$B1529),$J$5:$J$2004,1)),1))</f>
        <v/>
      </c>
      <c r="V1529" s="79">
        <f t="shared" si="10"/>
        <v>0</v>
      </c>
      <c r="W1529" s="79" t="str">
        <f t="array" ref="W1529">IF($B1529="","",IF(INDEX('Your Portfolio Holdings'!$BW$7:$BW$156,match($D1529,'Your Portfolio Holdings'!$B$7:$B$156,0),0)&gt;0,PRODUCT(IF(($D$5:$D$2004=$D1529)*($C$5:$C$2004="Split")*($B$5:$B$2004&lt;=Dashboard!$C$54)*($B$5:$B$2004&gt;$B1529),$J$5:$J$2004,1)),1))</f>
        <v/>
      </c>
      <c r="X1529" s="79">
        <f t="shared" si="11"/>
        <v>0</v>
      </c>
      <c r="Y1529" s="79" t="str">
        <f t="array" ref="Y1529">IF($B1529="","",IF(INDEX('Your Portfolio Holdings'!$BW$7:$BW$156,match($D1529,'Your Portfolio Holdings'!$B$7:$B$156,0),0)&gt;0,PRODUCT(IF(($D$5:$D$2004=$D1529)*($C$5:$C$2004="Split")*($B$5:$B$2004&lt;=Dashboard!$C$55)*($B$5:$B$2004&gt;$B1529),$J$5:$J$2004,1)),1))</f>
        <v/>
      </c>
      <c r="Z1529" s="79">
        <f t="shared" si="12"/>
        <v>0</v>
      </c>
      <c r="AA1529" s="79" t="str">
        <f>IF($B1528="","",IF(AND($B1529&gt;Dashboard!$C$54,$B1529&lt;=Dashboard!$C$55,OR($C1529="Buy",$C1529="Sell",$C1529="Dividend",$C1529="Return of capital")),MAX(AA$5:AA1528)+1,0))</f>
        <v/>
      </c>
      <c r="AB1529" s="79" t="str">
        <f>if($B1529="","",if($L1529=Dashboard!$C$3,"n/a","Currency:"&amp;$L1529&amp;Dashboard!$C$3))</f>
        <v/>
      </c>
      <c r="AC1529" s="88" t="str">
        <f t="shared" si="13"/>
        <v/>
      </c>
      <c r="AD1529" s="89">
        <f t="shared" si="14"/>
        <v>0</v>
      </c>
      <c r="AE1529" s="90">
        <f t="shared" si="15"/>
        <v>0</v>
      </c>
    </row>
    <row r="1530">
      <c r="A1530" s="1"/>
      <c r="B1530" s="456"/>
      <c r="C1530" s="457"/>
      <c r="D1530" s="457"/>
      <c r="E1530" s="457"/>
      <c r="F1530" s="458"/>
      <c r="G1530" s="44">
        <f t="shared" si="1"/>
        <v>0</v>
      </c>
      <c r="H1530" s="459"/>
      <c r="I1530" s="460"/>
      <c r="J1530" s="95"/>
      <c r="K1530" s="1"/>
      <c r="L1530" s="50" t="str">
        <f t="array" ref="L1530">if($B1530="","",index(Setup!$C$52:$C$201,match($D1530,Setup!$B$52:$B$201,0),0))</f>
        <v/>
      </c>
      <c r="M1530" s="52" t="str">
        <f t="shared" si="2"/>
        <v/>
      </c>
      <c r="N1530" s="58">
        <f t="shared" si="3"/>
        <v>0</v>
      </c>
      <c r="O1530" s="64" t="str">
        <f t="shared" si="4"/>
        <v/>
      </c>
      <c r="P1530" s="64">
        <f t="shared" si="5"/>
        <v>0</v>
      </c>
      <c r="Q1530" s="64">
        <f t="shared" si="6"/>
        <v>0</v>
      </c>
      <c r="R1530" s="68">
        <f t="shared" si="7"/>
        <v>0</v>
      </c>
      <c r="S1530" s="68">
        <f t="shared" si="8"/>
        <v>0</v>
      </c>
      <c r="T1530" s="71" t="str">
        <f t="shared" si="9"/>
        <v/>
      </c>
      <c r="U1530" s="79" t="str">
        <f t="array" ref="U1530">IF($B1530="","",IF(INDEX('Your Portfolio Holdings'!$BW$7:$BW$156,match($D1530,'Your Portfolio Holdings'!$B$7:$B$156,0),0)&gt;0,PRODUCT(IF(($D$5:$D$2004=$D1530)*($C$5:$C$2004="Split")*($B$5:$B$2004&lt;=Dashboard!$C$2)*($B$5:$B$2004&gt;$B1530),$J$5:$J$2004,1)),1))</f>
        <v/>
      </c>
      <c r="V1530" s="79">
        <f t="shared" si="10"/>
        <v>0</v>
      </c>
      <c r="W1530" s="79" t="str">
        <f t="array" ref="W1530">IF($B1530="","",IF(INDEX('Your Portfolio Holdings'!$BW$7:$BW$156,match($D1530,'Your Portfolio Holdings'!$B$7:$B$156,0),0)&gt;0,PRODUCT(IF(($D$5:$D$2004=$D1530)*($C$5:$C$2004="Split")*($B$5:$B$2004&lt;=Dashboard!$C$54)*($B$5:$B$2004&gt;$B1530),$J$5:$J$2004,1)),1))</f>
        <v/>
      </c>
      <c r="X1530" s="79">
        <f t="shared" si="11"/>
        <v>0</v>
      </c>
      <c r="Y1530" s="79" t="str">
        <f t="array" ref="Y1530">IF($B1530="","",IF(INDEX('Your Portfolio Holdings'!$BW$7:$BW$156,match($D1530,'Your Portfolio Holdings'!$B$7:$B$156,0),0)&gt;0,PRODUCT(IF(($D$5:$D$2004=$D1530)*($C$5:$C$2004="Split")*($B$5:$B$2004&lt;=Dashboard!$C$55)*($B$5:$B$2004&gt;$B1530),$J$5:$J$2004,1)),1))</f>
        <v/>
      </c>
      <c r="Z1530" s="79">
        <f t="shared" si="12"/>
        <v>0</v>
      </c>
      <c r="AA1530" s="79" t="str">
        <f>IF($B1529="","",IF(AND($B1530&gt;Dashboard!$C$54,$B1530&lt;=Dashboard!$C$55,OR($C1530="Buy",$C1530="Sell",$C1530="Dividend",$C1530="Return of capital")),MAX(AA$5:AA1529)+1,0))</f>
        <v/>
      </c>
      <c r="AB1530" s="79" t="str">
        <f>if($B1530="","",if($L1530=Dashboard!$C$3,"n/a","Currency:"&amp;$L1530&amp;Dashboard!$C$3))</f>
        <v/>
      </c>
      <c r="AC1530" s="88" t="str">
        <f t="shared" si="13"/>
        <v/>
      </c>
      <c r="AD1530" s="89">
        <f t="shared" si="14"/>
        <v>0</v>
      </c>
      <c r="AE1530" s="90">
        <f t="shared" si="15"/>
        <v>0</v>
      </c>
    </row>
    <row r="1531">
      <c r="A1531" s="1"/>
      <c r="B1531" s="456"/>
      <c r="C1531" s="457"/>
      <c r="D1531" s="457"/>
      <c r="E1531" s="457"/>
      <c r="F1531" s="458"/>
      <c r="G1531" s="44">
        <f t="shared" si="1"/>
        <v>0</v>
      </c>
      <c r="H1531" s="459"/>
      <c r="I1531" s="460"/>
      <c r="J1531" s="95"/>
      <c r="K1531" s="1"/>
      <c r="L1531" s="50" t="str">
        <f t="array" ref="L1531">if($B1531="","",index(Setup!$C$52:$C$201,match($D1531,Setup!$B$52:$B$201,0),0))</f>
        <v/>
      </c>
      <c r="M1531" s="52" t="str">
        <f t="shared" si="2"/>
        <v/>
      </c>
      <c r="N1531" s="58">
        <f t="shared" si="3"/>
        <v>0</v>
      </c>
      <c r="O1531" s="64" t="str">
        <f t="shared" si="4"/>
        <v/>
      </c>
      <c r="P1531" s="64">
        <f t="shared" si="5"/>
        <v>0</v>
      </c>
      <c r="Q1531" s="64">
        <f t="shared" si="6"/>
        <v>0</v>
      </c>
      <c r="R1531" s="68">
        <f t="shared" si="7"/>
        <v>0</v>
      </c>
      <c r="S1531" s="68">
        <f t="shared" si="8"/>
        <v>0</v>
      </c>
      <c r="T1531" s="71" t="str">
        <f t="shared" si="9"/>
        <v/>
      </c>
      <c r="U1531" s="79" t="str">
        <f t="array" ref="U1531">IF($B1531="","",IF(INDEX('Your Portfolio Holdings'!$BW$7:$BW$156,match($D1531,'Your Portfolio Holdings'!$B$7:$B$156,0),0)&gt;0,PRODUCT(IF(($D$5:$D$2004=$D1531)*($C$5:$C$2004="Split")*($B$5:$B$2004&lt;=Dashboard!$C$2)*($B$5:$B$2004&gt;$B1531),$J$5:$J$2004,1)),1))</f>
        <v/>
      </c>
      <c r="V1531" s="79">
        <f t="shared" si="10"/>
        <v>0</v>
      </c>
      <c r="W1531" s="79" t="str">
        <f t="array" ref="W1531">IF($B1531="","",IF(INDEX('Your Portfolio Holdings'!$BW$7:$BW$156,match($D1531,'Your Portfolio Holdings'!$B$7:$B$156,0),0)&gt;0,PRODUCT(IF(($D$5:$D$2004=$D1531)*($C$5:$C$2004="Split")*($B$5:$B$2004&lt;=Dashboard!$C$54)*($B$5:$B$2004&gt;$B1531),$J$5:$J$2004,1)),1))</f>
        <v/>
      </c>
      <c r="X1531" s="79">
        <f t="shared" si="11"/>
        <v>0</v>
      </c>
      <c r="Y1531" s="79" t="str">
        <f t="array" ref="Y1531">IF($B1531="","",IF(INDEX('Your Portfolio Holdings'!$BW$7:$BW$156,match($D1531,'Your Portfolio Holdings'!$B$7:$B$156,0),0)&gt;0,PRODUCT(IF(($D$5:$D$2004=$D1531)*($C$5:$C$2004="Split")*($B$5:$B$2004&lt;=Dashboard!$C$55)*($B$5:$B$2004&gt;$B1531),$J$5:$J$2004,1)),1))</f>
        <v/>
      </c>
      <c r="Z1531" s="79">
        <f t="shared" si="12"/>
        <v>0</v>
      </c>
      <c r="AA1531" s="79" t="str">
        <f>IF($B1530="","",IF(AND($B1531&gt;Dashboard!$C$54,$B1531&lt;=Dashboard!$C$55,OR($C1531="Buy",$C1531="Sell",$C1531="Dividend",$C1531="Return of capital")),MAX(AA$5:AA1530)+1,0))</f>
        <v/>
      </c>
      <c r="AB1531" s="79" t="str">
        <f>if($B1531="","",if($L1531=Dashboard!$C$3,"n/a","Currency:"&amp;$L1531&amp;Dashboard!$C$3))</f>
        <v/>
      </c>
      <c r="AC1531" s="88" t="str">
        <f t="shared" si="13"/>
        <v/>
      </c>
      <c r="AD1531" s="89">
        <f t="shared" si="14"/>
        <v>0</v>
      </c>
      <c r="AE1531" s="90">
        <f t="shared" si="15"/>
        <v>0</v>
      </c>
    </row>
    <row r="1532">
      <c r="A1532" s="1"/>
      <c r="B1532" s="456"/>
      <c r="C1532" s="457"/>
      <c r="D1532" s="457"/>
      <c r="E1532" s="457"/>
      <c r="F1532" s="458"/>
      <c r="G1532" s="44">
        <f t="shared" si="1"/>
        <v>0</v>
      </c>
      <c r="H1532" s="459"/>
      <c r="I1532" s="460"/>
      <c r="J1532" s="95"/>
      <c r="K1532" s="1"/>
      <c r="L1532" s="50" t="str">
        <f t="array" ref="L1532">if($B1532="","",index(Setup!$C$52:$C$201,match($D1532,Setup!$B$52:$B$201,0),0))</f>
        <v/>
      </c>
      <c r="M1532" s="52" t="str">
        <f t="shared" si="2"/>
        <v/>
      </c>
      <c r="N1532" s="58">
        <f t="shared" si="3"/>
        <v>0</v>
      </c>
      <c r="O1532" s="64" t="str">
        <f t="shared" si="4"/>
        <v/>
      </c>
      <c r="P1532" s="64">
        <f t="shared" si="5"/>
        <v>0</v>
      </c>
      <c r="Q1532" s="64">
        <f t="shared" si="6"/>
        <v>0</v>
      </c>
      <c r="R1532" s="68">
        <f t="shared" si="7"/>
        <v>0</v>
      </c>
      <c r="S1532" s="68">
        <f t="shared" si="8"/>
        <v>0</v>
      </c>
      <c r="T1532" s="71" t="str">
        <f t="shared" si="9"/>
        <v/>
      </c>
      <c r="U1532" s="79" t="str">
        <f t="array" ref="U1532">IF($B1532="","",IF(INDEX('Your Portfolio Holdings'!$BW$7:$BW$156,match($D1532,'Your Portfolio Holdings'!$B$7:$B$156,0),0)&gt;0,PRODUCT(IF(($D$5:$D$2004=$D1532)*($C$5:$C$2004="Split")*($B$5:$B$2004&lt;=Dashboard!$C$2)*($B$5:$B$2004&gt;$B1532),$J$5:$J$2004,1)),1))</f>
        <v/>
      </c>
      <c r="V1532" s="79">
        <f t="shared" si="10"/>
        <v>0</v>
      </c>
      <c r="W1532" s="79" t="str">
        <f t="array" ref="W1532">IF($B1532="","",IF(INDEX('Your Portfolio Holdings'!$BW$7:$BW$156,match($D1532,'Your Portfolio Holdings'!$B$7:$B$156,0),0)&gt;0,PRODUCT(IF(($D$5:$D$2004=$D1532)*($C$5:$C$2004="Split")*($B$5:$B$2004&lt;=Dashboard!$C$54)*($B$5:$B$2004&gt;$B1532),$J$5:$J$2004,1)),1))</f>
        <v/>
      </c>
      <c r="X1532" s="79">
        <f t="shared" si="11"/>
        <v>0</v>
      </c>
      <c r="Y1532" s="79" t="str">
        <f t="array" ref="Y1532">IF($B1532="","",IF(INDEX('Your Portfolio Holdings'!$BW$7:$BW$156,match($D1532,'Your Portfolio Holdings'!$B$7:$B$156,0),0)&gt;0,PRODUCT(IF(($D$5:$D$2004=$D1532)*($C$5:$C$2004="Split")*($B$5:$B$2004&lt;=Dashboard!$C$55)*($B$5:$B$2004&gt;$B1532),$J$5:$J$2004,1)),1))</f>
        <v/>
      </c>
      <c r="Z1532" s="79">
        <f t="shared" si="12"/>
        <v>0</v>
      </c>
      <c r="AA1532" s="79" t="str">
        <f>IF($B1531="","",IF(AND($B1532&gt;Dashboard!$C$54,$B1532&lt;=Dashboard!$C$55,OR($C1532="Buy",$C1532="Sell",$C1532="Dividend",$C1532="Return of capital")),MAX(AA$5:AA1531)+1,0))</f>
        <v/>
      </c>
      <c r="AB1532" s="79" t="str">
        <f>if($B1532="","",if($L1532=Dashboard!$C$3,"n/a","Currency:"&amp;$L1532&amp;Dashboard!$C$3))</f>
        <v/>
      </c>
      <c r="AC1532" s="88" t="str">
        <f t="shared" si="13"/>
        <v/>
      </c>
      <c r="AD1532" s="89">
        <f t="shared" si="14"/>
        <v>0</v>
      </c>
      <c r="AE1532" s="90">
        <f t="shared" si="15"/>
        <v>0</v>
      </c>
    </row>
    <row r="1533">
      <c r="A1533" s="1"/>
      <c r="B1533" s="456"/>
      <c r="C1533" s="457"/>
      <c r="D1533" s="457"/>
      <c r="E1533" s="457"/>
      <c r="F1533" s="458"/>
      <c r="G1533" s="44">
        <f t="shared" si="1"/>
        <v>0</v>
      </c>
      <c r="H1533" s="459"/>
      <c r="I1533" s="460"/>
      <c r="J1533" s="95"/>
      <c r="K1533" s="1"/>
      <c r="L1533" s="50" t="str">
        <f t="array" ref="L1533">if($B1533="","",index(Setup!$C$52:$C$201,match($D1533,Setup!$B$52:$B$201,0),0))</f>
        <v/>
      </c>
      <c r="M1533" s="52" t="str">
        <f t="shared" si="2"/>
        <v/>
      </c>
      <c r="N1533" s="58">
        <f t="shared" si="3"/>
        <v>0</v>
      </c>
      <c r="O1533" s="64" t="str">
        <f t="shared" si="4"/>
        <v/>
      </c>
      <c r="P1533" s="64">
        <f t="shared" si="5"/>
        <v>0</v>
      </c>
      <c r="Q1533" s="64">
        <f t="shared" si="6"/>
        <v>0</v>
      </c>
      <c r="R1533" s="68">
        <f t="shared" si="7"/>
        <v>0</v>
      </c>
      <c r="S1533" s="68">
        <f t="shared" si="8"/>
        <v>0</v>
      </c>
      <c r="T1533" s="71" t="str">
        <f t="shared" si="9"/>
        <v/>
      </c>
      <c r="U1533" s="79" t="str">
        <f t="array" ref="U1533">IF($B1533="","",IF(INDEX('Your Portfolio Holdings'!$BW$7:$BW$156,match($D1533,'Your Portfolio Holdings'!$B$7:$B$156,0),0)&gt;0,PRODUCT(IF(($D$5:$D$2004=$D1533)*($C$5:$C$2004="Split")*($B$5:$B$2004&lt;=Dashboard!$C$2)*($B$5:$B$2004&gt;$B1533),$J$5:$J$2004,1)),1))</f>
        <v/>
      </c>
      <c r="V1533" s="79">
        <f t="shared" si="10"/>
        <v>0</v>
      </c>
      <c r="W1533" s="79" t="str">
        <f t="array" ref="W1533">IF($B1533="","",IF(INDEX('Your Portfolio Holdings'!$BW$7:$BW$156,match($D1533,'Your Portfolio Holdings'!$B$7:$B$156,0),0)&gt;0,PRODUCT(IF(($D$5:$D$2004=$D1533)*($C$5:$C$2004="Split")*($B$5:$B$2004&lt;=Dashboard!$C$54)*($B$5:$B$2004&gt;$B1533),$J$5:$J$2004,1)),1))</f>
        <v/>
      </c>
      <c r="X1533" s="79">
        <f t="shared" si="11"/>
        <v>0</v>
      </c>
      <c r="Y1533" s="79" t="str">
        <f t="array" ref="Y1533">IF($B1533="","",IF(INDEX('Your Portfolio Holdings'!$BW$7:$BW$156,match($D1533,'Your Portfolio Holdings'!$B$7:$B$156,0),0)&gt;0,PRODUCT(IF(($D$5:$D$2004=$D1533)*($C$5:$C$2004="Split")*($B$5:$B$2004&lt;=Dashboard!$C$55)*($B$5:$B$2004&gt;$B1533),$J$5:$J$2004,1)),1))</f>
        <v/>
      </c>
      <c r="Z1533" s="79">
        <f t="shared" si="12"/>
        <v>0</v>
      </c>
      <c r="AA1533" s="79" t="str">
        <f>IF($B1532="","",IF(AND($B1533&gt;Dashboard!$C$54,$B1533&lt;=Dashboard!$C$55,OR($C1533="Buy",$C1533="Sell",$C1533="Dividend",$C1533="Return of capital")),MAX(AA$5:AA1532)+1,0))</f>
        <v/>
      </c>
      <c r="AB1533" s="79" t="str">
        <f>if($B1533="","",if($L1533=Dashboard!$C$3,"n/a","Currency:"&amp;$L1533&amp;Dashboard!$C$3))</f>
        <v/>
      </c>
      <c r="AC1533" s="88" t="str">
        <f t="shared" si="13"/>
        <v/>
      </c>
      <c r="AD1533" s="89">
        <f t="shared" si="14"/>
        <v>0</v>
      </c>
      <c r="AE1533" s="90">
        <f t="shared" si="15"/>
        <v>0</v>
      </c>
    </row>
    <row r="1534">
      <c r="A1534" s="1"/>
      <c r="B1534" s="456"/>
      <c r="C1534" s="457"/>
      <c r="D1534" s="457"/>
      <c r="E1534" s="457"/>
      <c r="F1534" s="458"/>
      <c r="G1534" s="44">
        <f t="shared" si="1"/>
        <v>0</v>
      </c>
      <c r="H1534" s="459"/>
      <c r="I1534" s="460"/>
      <c r="J1534" s="95"/>
      <c r="K1534" s="1"/>
      <c r="L1534" s="50" t="str">
        <f t="array" ref="L1534">if($B1534="","",index(Setup!$C$52:$C$201,match($D1534,Setup!$B$52:$B$201,0),0))</f>
        <v/>
      </c>
      <c r="M1534" s="52" t="str">
        <f t="shared" si="2"/>
        <v/>
      </c>
      <c r="N1534" s="58">
        <f t="shared" si="3"/>
        <v>0</v>
      </c>
      <c r="O1534" s="64" t="str">
        <f t="shared" si="4"/>
        <v/>
      </c>
      <c r="P1534" s="64">
        <f t="shared" si="5"/>
        <v>0</v>
      </c>
      <c r="Q1534" s="64">
        <f t="shared" si="6"/>
        <v>0</v>
      </c>
      <c r="R1534" s="68">
        <f t="shared" si="7"/>
        <v>0</v>
      </c>
      <c r="S1534" s="68">
        <f t="shared" si="8"/>
        <v>0</v>
      </c>
      <c r="T1534" s="71" t="str">
        <f t="shared" si="9"/>
        <v/>
      </c>
      <c r="U1534" s="79" t="str">
        <f t="array" ref="U1534">IF($B1534="","",IF(INDEX('Your Portfolio Holdings'!$BW$7:$BW$156,match($D1534,'Your Portfolio Holdings'!$B$7:$B$156,0),0)&gt;0,PRODUCT(IF(($D$5:$D$2004=$D1534)*($C$5:$C$2004="Split")*($B$5:$B$2004&lt;=Dashboard!$C$2)*($B$5:$B$2004&gt;$B1534),$J$5:$J$2004,1)),1))</f>
        <v/>
      </c>
      <c r="V1534" s="79">
        <f t="shared" si="10"/>
        <v>0</v>
      </c>
      <c r="W1534" s="79" t="str">
        <f t="array" ref="W1534">IF($B1534="","",IF(INDEX('Your Portfolio Holdings'!$BW$7:$BW$156,match($D1534,'Your Portfolio Holdings'!$B$7:$B$156,0),0)&gt;0,PRODUCT(IF(($D$5:$D$2004=$D1534)*($C$5:$C$2004="Split")*($B$5:$B$2004&lt;=Dashboard!$C$54)*($B$5:$B$2004&gt;$B1534),$J$5:$J$2004,1)),1))</f>
        <v/>
      </c>
      <c r="X1534" s="79">
        <f t="shared" si="11"/>
        <v>0</v>
      </c>
      <c r="Y1534" s="79" t="str">
        <f t="array" ref="Y1534">IF($B1534="","",IF(INDEX('Your Portfolio Holdings'!$BW$7:$BW$156,match($D1534,'Your Portfolio Holdings'!$B$7:$B$156,0),0)&gt;0,PRODUCT(IF(($D$5:$D$2004=$D1534)*($C$5:$C$2004="Split")*($B$5:$B$2004&lt;=Dashboard!$C$55)*($B$5:$B$2004&gt;$B1534),$J$5:$J$2004,1)),1))</f>
        <v/>
      </c>
      <c r="Z1534" s="79">
        <f t="shared" si="12"/>
        <v>0</v>
      </c>
      <c r="AA1534" s="79" t="str">
        <f>IF($B1533="","",IF(AND($B1534&gt;Dashboard!$C$54,$B1534&lt;=Dashboard!$C$55,OR($C1534="Buy",$C1534="Sell",$C1534="Dividend",$C1534="Return of capital")),MAX(AA$5:AA1533)+1,0))</f>
        <v/>
      </c>
      <c r="AB1534" s="79" t="str">
        <f>if($B1534="","",if($L1534=Dashboard!$C$3,"n/a","Currency:"&amp;$L1534&amp;Dashboard!$C$3))</f>
        <v/>
      </c>
      <c r="AC1534" s="88" t="str">
        <f t="shared" si="13"/>
        <v/>
      </c>
      <c r="AD1534" s="89">
        <f t="shared" si="14"/>
        <v>0</v>
      </c>
      <c r="AE1534" s="90">
        <f t="shared" si="15"/>
        <v>0</v>
      </c>
    </row>
    <row r="1535">
      <c r="A1535" s="1"/>
      <c r="B1535" s="456"/>
      <c r="C1535" s="457"/>
      <c r="D1535" s="457"/>
      <c r="E1535" s="457"/>
      <c r="F1535" s="458"/>
      <c r="G1535" s="44">
        <f t="shared" si="1"/>
        <v>0</v>
      </c>
      <c r="H1535" s="459"/>
      <c r="I1535" s="460"/>
      <c r="J1535" s="95"/>
      <c r="K1535" s="1"/>
      <c r="L1535" s="50" t="str">
        <f t="array" ref="L1535">if($B1535="","",index(Setup!$C$52:$C$201,match($D1535,Setup!$B$52:$B$201,0),0))</f>
        <v/>
      </c>
      <c r="M1535" s="52" t="str">
        <f t="shared" si="2"/>
        <v/>
      </c>
      <c r="N1535" s="58">
        <f t="shared" si="3"/>
        <v>0</v>
      </c>
      <c r="O1535" s="64" t="str">
        <f t="shared" si="4"/>
        <v/>
      </c>
      <c r="P1535" s="64">
        <f t="shared" si="5"/>
        <v>0</v>
      </c>
      <c r="Q1535" s="64">
        <f t="shared" si="6"/>
        <v>0</v>
      </c>
      <c r="R1535" s="68">
        <f t="shared" si="7"/>
        <v>0</v>
      </c>
      <c r="S1535" s="68">
        <f t="shared" si="8"/>
        <v>0</v>
      </c>
      <c r="T1535" s="71" t="str">
        <f t="shared" si="9"/>
        <v/>
      </c>
      <c r="U1535" s="79" t="str">
        <f t="array" ref="U1535">IF($B1535="","",IF(INDEX('Your Portfolio Holdings'!$BW$7:$BW$156,match($D1535,'Your Portfolio Holdings'!$B$7:$B$156,0),0)&gt;0,PRODUCT(IF(($D$5:$D$2004=$D1535)*($C$5:$C$2004="Split")*($B$5:$B$2004&lt;=Dashboard!$C$2)*($B$5:$B$2004&gt;$B1535),$J$5:$J$2004,1)),1))</f>
        <v/>
      </c>
      <c r="V1535" s="79">
        <f t="shared" si="10"/>
        <v>0</v>
      </c>
      <c r="W1535" s="79" t="str">
        <f t="array" ref="W1535">IF($B1535="","",IF(INDEX('Your Portfolio Holdings'!$BW$7:$BW$156,match($D1535,'Your Portfolio Holdings'!$B$7:$B$156,0),0)&gt;0,PRODUCT(IF(($D$5:$D$2004=$D1535)*($C$5:$C$2004="Split")*($B$5:$B$2004&lt;=Dashboard!$C$54)*($B$5:$B$2004&gt;$B1535),$J$5:$J$2004,1)),1))</f>
        <v/>
      </c>
      <c r="X1535" s="79">
        <f t="shared" si="11"/>
        <v>0</v>
      </c>
      <c r="Y1535" s="79" t="str">
        <f t="array" ref="Y1535">IF($B1535="","",IF(INDEX('Your Portfolio Holdings'!$BW$7:$BW$156,match($D1535,'Your Portfolio Holdings'!$B$7:$B$156,0),0)&gt;0,PRODUCT(IF(($D$5:$D$2004=$D1535)*($C$5:$C$2004="Split")*($B$5:$B$2004&lt;=Dashboard!$C$55)*($B$5:$B$2004&gt;$B1535),$J$5:$J$2004,1)),1))</f>
        <v/>
      </c>
      <c r="Z1535" s="79">
        <f t="shared" si="12"/>
        <v>0</v>
      </c>
      <c r="AA1535" s="79" t="str">
        <f>IF($B1534="","",IF(AND($B1535&gt;Dashboard!$C$54,$B1535&lt;=Dashboard!$C$55,OR($C1535="Buy",$C1535="Sell",$C1535="Dividend",$C1535="Return of capital")),MAX(AA$5:AA1534)+1,0))</f>
        <v/>
      </c>
      <c r="AB1535" s="79" t="str">
        <f>if($B1535="","",if($L1535=Dashboard!$C$3,"n/a","Currency:"&amp;$L1535&amp;Dashboard!$C$3))</f>
        <v/>
      </c>
      <c r="AC1535" s="88" t="str">
        <f t="shared" si="13"/>
        <v/>
      </c>
      <c r="AD1535" s="89">
        <f t="shared" si="14"/>
        <v>0</v>
      </c>
      <c r="AE1535" s="90">
        <f t="shared" si="15"/>
        <v>0</v>
      </c>
    </row>
    <row r="1536">
      <c r="A1536" s="1"/>
      <c r="B1536" s="456"/>
      <c r="C1536" s="457"/>
      <c r="D1536" s="457"/>
      <c r="E1536" s="457"/>
      <c r="F1536" s="458"/>
      <c r="G1536" s="44">
        <f t="shared" si="1"/>
        <v>0</v>
      </c>
      <c r="H1536" s="459"/>
      <c r="I1536" s="460"/>
      <c r="J1536" s="95"/>
      <c r="K1536" s="1"/>
      <c r="L1536" s="50" t="str">
        <f t="array" ref="L1536">if($B1536="","",index(Setup!$C$52:$C$201,match($D1536,Setup!$B$52:$B$201,0),0))</f>
        <v/>
      </c>
      <c r="M1536" s="52" t="str">
        <f t="shared" si="2"/>
        <v/>
      </c>
      <c r="N1536" s="58">
        <f t="shared" si="3"/>
        <v>0</v>
      </c>
      <c r="O1536" s="64" t="str">
        <f t="shared" si="4"/>
        <v/>
      </c>
      <c r="P1536" s="64">
        <f t="shared" si="5"/>
        <v>0</v>
      </c>
      <c r="Q1536" s="64">
        <f t="shared" si="6"/>
        <v>0</v>
      </c>
      <c r="R1536" s="68">
        <f t="shared" si="7"/>
        <v>0</v>
      </c>
      <c r="S1536" s="68">
        <f t="shared" si="8"/>
        <v>0</v>
      </c>
      <c r="T1536" s="71" t="str">
        <f t="shared" si="9"/>
        <v/>
      </c>
      <c r="U1536" s="79" t="str">
        <f t="array" ref="U1536">IF($B1536="","",IF(INDEX('Your Portfolio Holdings'!$BW$7:$BW$156,match($D1536,'Your Portfolio Holdings'!$B$7:$B$156,0),0)&gt;0,PRODUCT(IF(($D$5:$D$2004=$D1536)*($C$5:$C$2004="Split")*($B$5:$B$2004&lt;=Dashboard!$C$2)*($B$5:$B$2004&gt;$B1536),$J$5:$J$2004,1)),1))</f>
        <v/>
      </c>
      <c r="V1536" s="79">
        <f t="shared" si="10"/>
        <v>0</v>
      </c>
      <c r="W1536" s="79" t="str">
        <f t="array" ref="W1536">IF($B1536="","",IF(INDEX('Your Portfolio Holdings'!$BW$7:$BW$156,match($D1536,'Your Portfolio Holdings'!$B$7:$B$156,0),0)&gt;0,PRODUCT(IF(($D$5:$D$2004=$D1536)*($C$5:$C$2004="Split")*($B$5:$B$2004&lt;=Dashboard!$C$54)*($B$5:$B$2004&gt;$B1536),$J$5:$J$2004,1)),1))</f>
        <v/>
      </c>
      <c r="X1536" s="79">
        <f t="shared" si="11"/>
        <v>0</v>
      </c>
      <c r="Y1536" s="79" t="str">
        <f t="array" ref="Y1536">IF($B1536="","",IF(INDEX('Your Portfolio Holdings'!$BW$7:$BW$156,match($D1536,'Your Portfolio Holdings'!$B$7:$B$156,0),0)&gt;0,PRODUCT(IF(($D$5:$D$2004=$D1536)*($C$5:$C$2004="Split")*($B$5:$B$2004&lt;=Dashboard!$C$55)*($B$5:$B$2004&gt;$B1536),$J$5:$J$2004,1)),1))</f>
        <v/>
      </c>
      <c r="Z1536" s="79">
        <f t="shared" si="12"/>
        <v>0</v>
      </c>
      <c r="AA1536" s="79" t="str">
        <f>IF($B1535="","",IF(AND($B1536&gt;Dashboard!$C$54,$B1536&lt;=Dashboard!$C$55,OR($C1536="Buy",$C1536="Sell",$C1536="Dividend",$C1536="Return of capital")),MAX(AA$5:AA1535)+1,0))</f>
        <v/>
      </c>
      <c r="AB1536" s="79" t="str">
        <f>if($B1536="","",if($L1536=Dashboard!$C$3,"n/a","Currency:"&amp;$L1536&amp;Dashboard!$C$3))</f>
        <v/>
      </c>
      <c r="AC1536" s="88" t="str">
        <f t="shared" si="13"/>
        <v/>
      </c>
      <c r="AD1536" s="89">
        <f t="shared" si="14"/>
        <v>0</v>
      </c>
      <c r="AE1536" s="90">
        <f t="shared" si="15"/>
        <v>0</v>
      </c>
    </row>
    <row r="1537">
      <c r="A1537" s="1"/>
      <c r="B1537" s="456"/>
      <c r="C1537" s="457"/>
      <c r="D1537" s="457"/>
      <c r="E1537" s="457"/>
      <c r="F1537" s="458"/>
      <c r="G1537" s="44">
        <f t="shared" si="1"/>
        <v>0</v>
      </c>
      <c r="H1537" s="459"/>
      <c r="I1537" s="460"/>
      <c r="J1537" s="95"/>
      <c r="K1537" s="1"/>
      <c r="L1537" s="50" t="str">
        <f t="array" ref="L1537">if($B1537="","",index(Setup!$C$52:$C$201,match($D1537,Setup!$B$52:$B$201,0),0))</f>
        <v/>
      </c>
      <c r="M1537" s="52" t="str">
        <f t="shared" si="2"/>
        <v/>
      </c>
      <c r="N1537" s="58">
        <f t="shared" si="3"/>
        <v>0</v>
      </c>
      <c r="O1537" s="64" t="str">
        <f t="shared" si="4"/>
        <v/>
      </c>
      <c r="P1537" s="64">
        <f t="shared" si="5"/>
        <v>0</v>
      </c>
      <c r="Q1537" s="64">
        <f t="shared" si="6"/>
        <v>0</v>
      </c>
      <c r="R1537" s="68">
        <f t="shared" si="7"/>
        <v>0</v>
      </c>
      <c r="S1537" s="68">
        <f t="shared" si="8"/>
        <v>0</v>
      </c>
      <c r="T1537" s="71" t="str">
        <f t="shared" si="9"/>
        <v/>
      </c>
      <c r="U1537" s="79" t="str">
        <f t="array" ref="U1537">IF($B1537="","",IF(INDEX('Your Portfolio Holdings'!$BW$7:$BW$156,match($D1537,'Your Portfolio Holdings'!$B$7:$B$156,0),0)&gt;0,PRODUCT(IF(($D$5:$D$2004=$D1537)*($C$5:$C$2004="Split")*($B$5:$B$2004&lt;=Dashboard!$C$2)*($B$5:$B$2004&gt;$B1537),$J$5:$J$2004,1)),1))</f>
        <v/>
      </c>
      <c r="V1537" s="79">
        <f t="shared" si="10"/>
        <v>0</v>
      </c>
      <c r="W1537" s="79" t="str">
        <f t="array" ref="W1537">IF($B1537="","",IF(INDEX('Your Portfolio Holdings'!$BW$7:$BW$156,match($D1537,'Your Portfolio Holdings'!$B$7:$B$156,0),0)&gt;0,PRODUCT(IF(($D$5:$D$2004=$D1537)*($C$5:$C$2004="Split")*($B$5:$B$2004&lt;=Dashboard!$C$54)*($B$5:$B$2004&gt;$B1537),$J$5:$J$2004,1)),1))</f>
        <v/>
      </c>
      <c r="X1537" s="79">
        <f t="shared" si="11"/>
        <v>0</v>
      </c>
      <c r="Y1537" s="79" t="str">
        <f t="array" ref="Y1537">IF($B1537="","",IF(INDEX('Your Portfolio Holdings'!$BW$7:$BW$156,match($D1537,'Your Portfolio Holdings'!$B$7:$B$156,0),0)&gt;0,PRODUCT(IF(($D$5:$D$2004=$D1537)*($C$5:$C$2004="Split")*($B$5:$B$2004&lt;=Dashboard!$C$55)*($B$5:$B$2004&gt;$B1537),$J$5:$J$2004,1)),1))</f>
        <v/>
      </c>
      <c r="Z1537" s="79">
        <f t="shared" si="12"/>
        <v>0</v>
      </c>
      <c r="AA1537" s="79" t="str">
        <f>IF($B1536="","",IF(AND($B1537&gt;Dashboard!$C$54,$B1537&lt;=Dashboard!$C$55,OR($C1537="Buy",$C1537="Sell",$C1537="Dividend",$C1537="Return of capital")),MAX(AA$5:AA1536)+1,0))</f>
        <v/>
      </c>
      <c r="AB1537" s="79" t="str">
        <f>if($B1537="","",if($L1537=Dashboard!$C$3,"n/a","Currency:"&amp;$L1537&amp;Dashboard!$C$3))</f>
        <v/>
      </c>
      <c r="AC1537" s="88" t="str">
        <f t="shared" si="13"/>
        <v/>
      </c>
      <c r="AD1537" s="89">
        <f t="shared" si="14"/>
        <v>0</v>
      </c>
      <c r="AE1537" s="90">
        <f t="shared" si="15"/>
        <v>0</v>
      </c>
    </row>
    <row r="1538">
      <c r="A1538" s="1"/>
      <c r="B1538" s="456"/>
      <c r="C1538" s="457"/>
      <c r="D1538" s="457"/>
      <c r="E1538" s="457"/>
      <c r="F1538" s="458"/>
      <c r="G1538" s="44">
        <f t="shared" si="1"/>
        <v>0</v>
      </c>
      <c r="H1538" s="459"/>
      <c r="I1538" s="460"/>
      <c r="J1538" s="95"/>
      <c r="K1538" s="1"/>
      <c r="L1538" s="50" t="str">
        <f t="array" ref="L1538">if($B1538="","",index(Setup!$C$52:$C$201,match($D1538,Setup!$B$52:$B$201,0),0))</f>
        <v/>
      </c>
      <c r="M1538" s="52" t="str">
        <f t="shared" si="2"/>
        <v/>
      </c>
      <c r="N1538" s="58">
        <f t="shared" si="3"/>
        <v>0</v>
      </c>
      <c r="O1538" s="64" t="str">
        <f t="shared" si="4"/>
        <v/>
      </c>
      <c r="P1538" s="64">
        <f t="shared" si="5"/>
        <v>0</v>
      </c>
      <c r="Q1538" s="64">
        <f t="shared" si="6"/>
        <v>0</v>
      </c>
      <c r="R1538" s="68">
        <f t="shared" si="7"/>
        <v>0</v>
      </c>
      <c r="S1538" s="68">
        <f t="shared" si="8"/>
        <v>0</v>
      </c>
      <c r="T1538" s="71" t="str">
        <f t="shared" si="9"/>
        <v/>
      </c>
      <c r="U1538" s="79" t="str">
        <f t="array" ref="U1538">IF($B1538="","",IF(INDEX('Your Portfolio Holdings'!$BW$7:$BW$156,match($D1538,'Your Portfolio Holdings'!$B$7:$B$156,0),0)&gt;0,PRODUCT(IF(($D$5:$D$2004=$D1538)*($C$5:$C$2004="Split")*($B$5:$B$2004&lt;=Dashboard!$C$2)*($B$5:$B$2004&gt;$B1538),$J$5:$J$2004,1)),1))</f>
        <v/>
      </c>
      <c r="V1538" s="79">
        <f t="shared" si="10"/>
        <v>0</v>
      </c>
      <c r="W1538" s="79" t="str">
        <f t="array" ref="W1538">IF($B1538="","",IF(INDEX('Your Portfolio Holdings'!$BW$7:$BW$156,match($D1538,'Your Portfolio Holdings'!$B$7:$B$156,0),0)&gt;0,PRODUCT(IF(($D$5:$D$2004=$D1538)*($C$5:$C$2004="Split")*($B$5:$B$2004&lt;=Dashboard!$C$54)*($B$5:$B$2004&gt;$B1538),$J$5:$J$2004,1)),1))</f>
        <v/>
      </c>
      <c r="X1538" s="79">
        <f t="shared" si="11"/>
        <v>0</v>
      </c>
      <c r="Y1538" s="79" t="str">
        <f t="array" ref="Y1538">IF($B1538="","",IF(INDEX('Your Portfolio Holdings'!$BW$7:$BW$156,match($D1538,'Your Portfolio Holdings'!$B$7:$B$156,0),0)&gt;0,PRODUCT(IF(($D$5:$D$2004=$D1538)*($C$5:$C$2004="Split")*($B$5:$B$2004&lt;=Dashboard!$C$55)*($B$5:$B$2004&gt;$B1538),$J$5:$J$2004,1)),1))</f>
        <v/>
      </c>
      <c r="Z1538" s="79">
        <f t="shared" si="12"/>
        <v>0</v>
      </c>
      <c r="AA1538" s="79" t="str">
        <f>IF($B1537="","",IF(AND($B1538&gt;Dashboard!$C$54,$B1538&lt;=Dashboard!$C$55,OR($C1538="Buy",$C1538="Sell",$C1538="Dividend",$C1538="Return of capital")),MAX(AA$5:AA1537)+1,0))</f>
        <v/>
      </c>
      <c r="AB1538" s="79" t="str">
        <f>if($B1538="","",if($L1538=Dashboard!$C$3,"n/a","Currency:"&amp;$L1538&amp;Dashboard!$C$3))</f>
        <v/>
      </c>
      <c r="AC1538" s="88" t="str">
        <f t="shared" si="13"/>
        <v/>
      </c>
      <c r="AD1538" s="89">
        <f t="shared" si="14"/>
        <v>0</v>
      </c>
      <c r="AE1538" s="90">
        <f t="shared" si="15"/>
        <v>0</v>
      </c>
    </row>
    <row r="1539">
      <c r="A1539" s="1"/>
      <c r="B1539" s="456"/>
      <c r="C1539" s="457"/>
      <c r="D1539" s="457"/>
      <c r="E1539" s="457"/>
      <c r="F1539" s="458"/>
      <c r="G1539" s="44">
        <f t="shared" si="1"/>
        <v>0</v>
      </c>
      <c r="H1539" s="459"/>
      <c r="I1539" s="460"/>
      <c r="J1539" s="95"/>
      <c r="K1539" s="1"/>
      <c r="L1539" s="50" t="str">
        <f t="array" ref="L1539">if($B1539="","",index(Setup!$C$52:$C$201,match($D1539,Setup!$B$52:$B$201,0),0))</f>
        <v/>
      </c>
      <c r="M1539" s="52" t="str">
        <f t="shared" si="2"/>
        <v/>
      </c>
      <c r="N1539" s="58">
        <f t="shared" si="3"/>
        <v>0</v>
      </c>
      <c r="O1539" s="64" t="str">
        <f t="shared" si="4"/>
        <v/>
      </c>
      <c r="P1539" s="64">
        <f t="shared" si="5"/>
        <v>0</v>
      </c>
      <c r="Q1539" s="64">
        <f t="shared" si="6"/>
        <v>0</v>
      </c>
      <c r="R1539" s="68">
        <f t="shared" si="7"/>
        <v>0</v>
      </c>
      <c r="S1539" s="68">
        <f t="shared" si="8"/>
        <v>0</v>
      </c>
      <c r="T1539" s="71" t="str">
        <f t="shared" si="9"/>
        <v/>
      </c>
      <c r="U1539" s="79" t="str">
        <f t="array" ref="U1539">IF($B1539="","",IF(INDEX('Your Portfolio Holdings'!$BW$7:$BW$156,match($D1539,'Your Portfolio Holdings'!$B$7:$B$156,0),0)&gt;0,PRODUCT(IF(($D$5:$D$2004=$D1539)*($C$5:$C$2004="Split")*($B$5:$B$2004&lt;=Dashboard!$C$2)*($B$5:$B$2004&gt;$B1539),$J$5:$J$2004,1)),1))</f>
        <v/>
      </c>
      <c r="V1539" s="79">
        <f t="shared" si="10"/>
        <v>0</v>
      </c>
      <c r="W1539" s="79" t="str">
        <f t="array" ref="W1539">IF($B1539="","",IF(INDEX('Your Portfolio Holdings'!$BW$7:$BW$156,match($D1539,'Your Portfolio Holdings'!$B$7:$B$156,0),0)&gt;0,PRODUCT(IF(($D$5:$D$2004=$D1539)*($C$5:$C$2004="Split")*($B$5:$B$2004&lt;=Dashboard!$C$54)*($B$5:$B$2004&gt;$B1539),$J$5:$J$2004,1)),1))</f>
        <v/>
      </c>
      <c r="X1539" s="79">
        <f t="shared" si="11"/>
        <v>0</v>
      </c>
      <c r="Y1539" s="79" t="str">
        <f t="array" ref="Y1539">IF($B1539="","",IF(INDEX('Your Portfolio Holdings'!$BW$7:$BW$156,match($D1539,'Your Portfolio Holdings'!$B$7:$B$156,0),0)&gt;0,PRODUCT(IF(($D$5:$D$2004=$D1539)*($C$5:$C$2004="Split")*($B$5:$B$2004&lt;=Dashboard!$C$55)*($B$5:$B$2004&gt;$B1539),$J$5:$J$2004,1)),1))</f>
        <v/>
      </c>
      <c r="Z1539" s="79">
        <f t="shared" si="12"/>
        <v>0</v>
      </c>
      <c r="AA1539" s="79" t="str">
        <f>IF($B1538="","",IF(AND($B1539&gt;Dashboard!$C$54,$B1539&lt;=Dashboard!$C$55,OR($C1539="Buy",$C1539="Sell",$C1539="Dividend",$C1539="Return of capital")),MAX(AA$5:AA1538)+1,0))</f>
        <v/>
      </c>
      <c r="AB1539" s="79" t="str">
        <f>if($B1539="","",if($L1539=Dashboard!$C$3,"n/a","Currency:"&amp;$L1539&amp;Dashboard!$C$3))</f>
        <v/>
      </c>
      <c r="AC1539" s="88" t="str">
        <f t="shared" si="13"/>
        <v/>
      </c>
      <c r="AD1539" s="89">
        <f t="shared" si="14"/>
        <v>0</v>
      </c>
      <c r="AE1539" s="90">
        <f t="shared" si="15"/>
        <v>0</v>
      </c>
    </row>
    <row r="1540">
      <c r="A1540" s="1"/>
      <c r="B1540" s="456"/>
      <c r="C1540" s="457"/>
      <c r="D1540" s="457"/>
      <c r="E1540" s="457"/>
      <c r="F1540" s="458"/>
      <c r="G1540" s="44">
        <f t="shared" si="1"/>
        <v>0</v>
      </c>
      <c r="H1540" s="459"/>
      <c r="I1540" s="460"/>
      <c r="J1540" s="95"/>
      <c r="K1540" s="1"/>
      <c r="L1540" s="50" t="str">
        <f t="array" ref="L1540">if($B1540="","",index(Setup!$C$52:$C$201,match($D1540,Setup!$B$52:$B$201,0),0))</f>
        <v/>
      </c>
      <c r="M1540" s="52" t="str">
        <f t="shared" si="2"/>
        <v/>
      </c>
      <c r="N1540" s="58">
        <f t="shared" si="3"/>
        <v>0</v>
      </c>
      <c r="O1540" s="64" t="str">
        <f t="shared" si="4"/>
        <v/>
      </c>
      <c r="P1540" s="64">
        <f t="shared" si="5"/>
        <v>0</v>
      </c>
      <c r="Q1540" s="64">
        <f t="shared" si="6"/>
        <v>0</v>
      </c>
      <c r="R1540" s="68">
        <f t="shared" si="7"/>
        <v>0</v>
      </c>
      <c r="S1540" s="68">
        <f t="shared" si="8"/>
        <v>0</v>
      </c>
      <c r="T1540" s="71" t="str">
        <f t="shared" si="9"/>
        <v/>
      </c>
      <c r="U1540" s="79" t="str">
        <f t="array" ref="U1540">IF($B1540="","",IF(INDEX('Your Portfolio Holdings'!$BW$7:$BW$156,match($D1540,'Your Portfolio Holdings'!$B$7:$B$156,0),0)&gt;0,PRODUCT(IF(($D$5:$D$2004=$D1540)*($C$5:$C$2004="Split")*($B$5:$B$2004&lt;=Dashboard!$C$2)*($B$5:$B$2004&gt;$B1540),$J$5:$J$2004,1)),1))</f>
        <v/>
      </c>
      <c r="V1540" s="79">
        <f t="shared" si="10"/>
        <v>0</v>
      </c>
      <c r="W1540" s="79" t="str">
        <f t="array" ref="W1540">IF($B1540="","",IF(INDEX('Your Portfolio Holdings'!$BW$7:$BW$156,match($D1540,'Your Portfolio Holdings'!$B$7:$B$156,0),0)&gt;0,PRODUCT(IF(($D$5:$D$2004=$D1540)*($C$5:$C$2004="Split")*($B$5:$B$2004&lt;=Dashboard!$C$54)*($B$5:$B$2004&gt;$B1540),$J$5:$J$2004,1)),1))</f>
        <v/>
      </c>
      <c r="X1540" s="79">
        <f t="shared" si="11"/>
        <v>0</v>
      </c>
      <c r="Y1540" s="79" t="str">
        <f t="array" ref="Y1540">IF($B1540="","",IF(INDEX('Your Portfolio Holdings'!$BW$7:$BW$156,match($D1540,'Your Portfolio Holdings'!$B$7:$B$156,0),0)&gt;0,PRODUCT(IF(($D$5:$D$2004=$D1540)*($C$5:$C$2004="Split")*($B$5:$B$2004&lt;=Dashboard!$C$55)*($B$5:$B$2004&gt;$B1540),$J$5:$J$2004,1)),1))</f>
        <v/>
      </c>
      <c r="Z1540" s="79">
        <f t="shared" si="12"/>
        <v>0</v>
      </c>
      <c r="AA1540" s="79" t="str">
        <f>IF($B1539="","",IF(AND($B1540&gt;Dashboard!$C$54,$B1540&lt;=Dashboard!$C$55,OR($C1540="Buy",$C1540="Sell",$C1540="Dividend",$C1540="Return of capital")),MAX(AA$5:AA1539)+1,0))</f>
        <v/>
      </c>
      <c r="AB1540" s="79" t="str">
        <f>if($B1540="","",if($L1540=Dashboard!$C$3,"n/a","Currency:"&amp;$L1540&amp;Dashboard!$C$3))</f>
        <v/>
      </c>
      <c r="AC1540" s="88" t="str">
        <f t="shared" si="13"/>
        <v/>
      </c>
      <c r="AD1540" s="89">
        <f t="shared" si="14"/>
        <v>0</v>
      </c>
      <c r="AE1540" s="90">
        <f t="shared" si="15"/>
        <v>0</v>
      </c>
    </row>
    <row r="1541">
      <c r="A1541" s="1"/>
      <c r="B1541" s="456"/>
      <c r="C1541" s="457"/>
      <c r="D1541" s="457"/>
      <c r="E1541" s="457"/>
      <c r="F1541" s="458"/>
      <c r="G1541" s="44">
        <f t="shared" si="1"/>
        <v>0</v>
      </c>
      <c r="H1541" s="459"/>
      <c r="I1541" s="460"/>
      <c r="J1541" s="95"/>
      <c r="K1541" s="1"/>
      <c r="L1541" s="50" t="str">
        <f t="array" ref="L1541">if($B1541="","",index(Setup!$C$52:$C$201,match($D1541,Setup!$B$52:$B$201,0),0))</f>
        <v/>
      </c>
      <c r="M1541" s="52" t="str">
        <f t="shared" si="2"/>
        <v/>
      </c>
      <c r="N1541" s="58">
        <f t="shared" si="3"/>
        <v>0</v>
      </c>
      <c r="O1541" s="64" t="str">
        <f t="shared" si="4"/>
        <v/>
      </c>
      <c r="P1541" s="64">
        <f t="shared" si="5"/>
        <v>0</v>
      </c>
      <c r="Q1541" s="64">
        <f t="shared" si="6"/>
        <v>0</v>
      </c>
      <c r="R1541" s="68">
        <f t="shared" si="7"/>
        <v>0</v>
      </c>
      <c r="S1541" s="68">
        <f t="shared" si="8"/>
        <v>0</v>
      </c>
      <c r="T1541" s="71" t="str">
        <f t="shared" si="9"/>
        <v/>
      </c>
      <c r="U1541" s="79" t="str">
        <f t="array" ref="U1541">IF($B1541="","",IF(INDEX('Your Portfolio Holdings'!$BW$7:$BW$156,match($D1541,'Your Portfolio Holdings'!$B$7:$B$156,0),0)&gt;0,PRODUCT(IF(($D$5:$D$2004=$D1541)*($C$5:$C$2004="Split")*($B$5:$B$2004&lt;=Dashboard!$C$2)*($B$5:$B$2004&gt;$B1541),$J$5:$J$2004,1)),1))</f>
        <v/>
      </c>
      <c r="V1541" s="79">
        <f t="shared" si="10"/>
        <v>0</v>
      </c>
      <c r="W1541" s="79" t="str">
        <f t="array" ref="W1541">IF($B1541="","",IF(INDEX('Your Portfolio Holdings'!$BW$7:$BW$156,match($D1541,'Your Portfolio Holdings'!$B$7:$B$156,0),0)&gt;0,PRODUCT(IF(($D$5:$D$2004=$D1541)*($C$5:$C$2004="Split")*($B$5:$B$2004&lt;=Dashboard!$C$54)*($B$5:$B$2004&gt;$B1541),$J$5:$J$2004,1)),1))</f>
        <v/>
      </c>
      <c r="X1541" s="79">
        <f t="shared" si="11"/>
        <v>0</v>
      </c>
      <c r="Y1541" s="79" t="str">
        <f t="array" ref="Y1541">IF($B1541="","",IF(INDEX('Your Portfolio Holdings'!$BW$7:$BW$156,match($D1541,'Your Portfolio Holdings'!$B$7:$B$156,0),0)&gt;0,PRODUCT(IF(($D$5:$D$2004=$D1541)*($C$5:$C$2004="Split")*($B$5:$B$2004&lt;=Dashboard!$C$55)*($B$5:$B$2004&gt;$B1541),$J$5:$J$2004,1)),1))</f>
        <v/>
      </c>
      <c r="Z1541" s="79">
        <f t="shared" si="12"/>
        <v>0</v>
      </c>
      <c r="AA1541" s="79" t="str">
        <f>IF($B1540="","",IF(AND($B1541&gt;Dashboard!$C$54,$B1541&lt;=Dashboard!$C$55,OR($C1541="Buy",$C1541="Sell",$C1541="Dividend",$C1541="Return of capital")),MAX(AA$5:AA1540)+1,0))</f>
        <v/>
      </c>
      <c r="AB1541" s="79" t="str">
        <f>if($B1541="","",if($L1541=Dashboard!$C$3,"n/a","Currency:"&amp;$L1541&amp;Dashboard!$C$3))</f>
        <v/>
      </c>
      <c r="AC1541" s="88" t="str">
        <f t="shared" si="13"/>
        <v/>
      </c>
      <c r="AD1541" s="89">
        <f t="shared" si="14"/>
        <v>0</v>
      </c>
      <c r="AE1541" s="90">
        <f t="shared" si="15"/>
        <v>0</v>
      </c>
    </row>
    <row r="1542">
      <c r="A1542" s="1"/>
      <c r="B1542" s="456"/>
      <c r="C1542" s="457"/>
      <c r="D1542" s="457"/>
      <c r="E1542" s="457"/>
      <c r="F1542" s="458"/>
      <c r="G1542" s="44">
        <f t="shared" si="1"/>
        <v>0</v>
      </c>
      <c r="H1542" s="459"/>
      <c r="I1542" s="460"/>
      <c r="J1542" s="95"/>
      <c r="K1542" s="1"/>
      <c r="L1542" s="50" t="str">
        <f t="array" ref="L1542">if($B1542="","",index(Setup!$C$52:$C$201,match($D1542,Setup!$B$52:$B$201,0),0))</f>
        <v/>
      </c>
      <c r="M1542" s="52" t="str">
        <f t="shared" si="2"/>
        <v/>
      </c>
      <c r="N1542" s="58">
        <f t="shared" si="3"/>
        <v>0</v>
      </c>
      <c r="O1542" s="64" t="str">
        <f t="shared" si="4"/>
        <v/>
      </c>
      <c r="P1542" s="64">
        <f t="shared" si="5"/>
        <v>0</v>
      </c>
      <c r="Q1542" s="64">
        <f t="shared" si="6"/>
        <v>0</v>
      </c>
      <c r="R1542" s="68">
        <f t="shared" si="7"/>
        <v>0</v>
      </c>
      <c r="S1542" s="68">
        <f t="shared" si="8"/>
        <v>0</v>
      </c>
      <c r="T1542" s="71" t="str">
        <f t="shared" si="9"/>
        <v/>
      </c>
      <c r="U1542" s="79" t="str">
        <f t="array" ref="U1542">IF($B1542="","",IF(INDEX('Your Portfolio Holdings'!$BW$7:$BW$156,match($D1542,'Your Portfolio Holdings'!$B$7:$B$156,0),0)&gt;0,PRODUCT(IF(($D$5:$D$2004=$D1542)*($C$5:$C$2004="Split")*($B$5:$B$2004&lt;=Dashboard!$C$2)*($B$5:$B$2004&gt;$B1542),$J$5:$J$2004,1)),1))</f>
        <v/>
      </c>
      <c r="V1542" s="79">
        <f t="shared" si="10"/>
        <v>0</v>
      </c>
      <c r="W1542" s="79" t="str">
        <f t="array" ref="W1542">IF($B1542="","",IF(INDEX('Your Portfolio Holdings'!$BW$7:$BW$156,match($D1542,'Your Portfolio Holdings'!$B$7:$B$156,0),0)&gt;0,PRODUCT(IF(($D$5:$D$2004=$D1542)*($C$5:$C$2004="Split")*($B$5:$B$2004&lt;=Dashboard!$C$54)*($B$5:$B$2004&gt;$B1542),$J$5:$J$2004,1)),1))</f>
        <v/>
      </c>
      <c r="X1542" s="79">
        <f t="shared" si="11"/>
        <v>0</v>
      </c>
      <c r="Y1542" s="79" t="str">
        <f t="array" ref="Y1542">IF($B1542="","",IF(INDEX('Your Portfolio Holdings'!$BW$7:$BW$156,match($D1542,'Your Portfolio Holdings'!$B$7:$B$156,0),0)&gt;0,PRODUCT(IF(($D$5:$D$2004=$D1542)*($C$5:$C$2004="Split")*($B$5:$B$2004&lt;=Dashboard!$C$55)*($B$5:$B$2004&gt;$B1542),$J$5:$J$2004,1)),1))</f>
        <v/>
      </c>
      <c r="Z1542" s="79">
        <f t="shared" si="12"/>
        <v>0</v>
      </c>
      <c r="AA1542" s="79" t="str">
        <f>IF($B1541="","",IF(AND($B1542&gt;Dashboard!$C$54,$B1542&lt;=Dashboard!$C$55,OR($C1542="Buy",$C1542="Sell",$C1542="Dividend",$C1542="Return of capital")),MAX(AA$5:AA1541)+1,0))</f>
        <v/>
      </c>
      <c r="AB1542" s="79" t="str">
        <f>if($B1542="","",if($L1542=Dashboard!$C$3,"n/a","Currency:"&amp;$L1542&amp;Dashboard!$C$3))</f>
        <v/>
      </c>
      <c r="AC1542" s="88" t="str">
        <f t="shared" si="13"/>
        <v/>
      </c>
      <c r="AD1542" s="89">
        <f t="shared" si="14"/>
        <v>0</v>
      </c>
      <c r="AE1542" s="90">
        <f t="shared" si="15"/>
        <v>0</v>
      </c>
    </row>
    <row r="1543">
      <c r="A1543" s="1"/>
      <c r="B1543" s="456"/>
      <c r="C1543" s="457"/>
      <c r="D1543" s="457"/>
      <c r="E1543" s="457"/>
      <c r="F1543" s="458"/>
      <c r="G1543" s="44">
        <f t="shared" si="1"/>
        <v>0</v>
      </c>
      <c r="H1543" s="459"/>
      <c r="I1543" s="460"/>
      <c r="J1543" s="95"/>
      <c r="K1543" s="1"/>
      <c r="L1543" s="50" t="str">
        <f t="array" ref="L1543">if($B1543="","",index(Setup!$C$52:$C$201,match($D1543,Setup!$B$52:$B$201,0),0))</f>
        <v/>
      </c>
      <c r="M1543" s="52" t="str">
        <f t="shared" si="2"/>
        <v/>
      </c>
      <c r="N1543" s="58">
        <f t="shared" si="3"/>
        <v>0</v>
      </c>
      <c r="O1543" s="64" t="str">
        <f t="shared" si="4"/>
        <v/>
      </c>
      <c r="P1543" s="64">
        <f t="shared" si="5"/>
        <v>0</v>
      </c>
      <c r="Q1543" s="64">
        <f t="shared" si="6"/>
        <v>0</v>
      </c>
      <c r="R1543" s="68">
        <f t="shared" si="7"/>
        <v>0</v>
      </c>
      <c r="S1543" s="68">
        <f t="shared" si="8"/>
        <v>0</v>
      </c>
      <c r="T1543" s="71" t="str">
        <f t="shared" si="9"/>
        <v/>
      </c>
      <c r="U1543" s="79" t="str">
        <f t="array" ref="U1543">IF($B1543="","",IF(INDEX('Your Portfolio Holdings'!$BW$7:$BW$156,match($D1543,'Your Portfolio Holdings'!$B$7:$B$156,0),0)&gt;0,PRODUCT(IF(($D$5:$D$2004=$D1543)*($C$5:$C$2004="Split")*($B$5:$B$2004&lt;=Dashboard!$C$2)*($B$5:$B$2004&gt;$B1543),$J$5:$J$2004,1)),1))</f>
        <v/>
      </c>
      <c r="V1543" s="79">
        <f t="shared" si="10"/>
        <v>0</v>
      </c>
      <c r="W1543" s="79" t="str">
        <f t="array" ref="W1543">IF($B1543="","",IF(INDEX('Your Portfolio Holdings'!$BW$7:$BW$156,match($D1543,'Your Portfolio Holdings'!$B$7:$B$156,0),0)&gt;0,PRODUCT(IF(($D$5:$D$2004=$D1543)*($C$5:$C$2004="Split")*($B$5:$B$2004&lt;=Dashboard!$C$54)*($B$5:$B$2004&gt;$B1543),$J$5:$J$2004,1)),1))</f>
        <v/>
      </c>
      <c r="X1543" s="79">
        <f t="shared" si="11"/>
        <v>0</v>
      </c>
      <c r="Y1543" s="79" t="str">
        <f t="array" ref="Y1543">IF($B1543="","",IF(INDEX('Your Portfolio Holdings'!$BW$7:$BW$156,match($D1543,'Your Portfolio Holdings'!$B$7:$B$156,0),0)&gt;0,PRODUCT(IF(($D$5:$D$2004=$D1543)*($C$5:$C$2004="Split")*($B$5:$B$2004&lt;=Dashboard!$C$55)*($B$5:$B$2004&gt;$B1543),$J$5:$J$2004,1)),1))</f>
        <v/>
      </c>
      <c r="Z1543" s="79">
        <f t="shared" si="12"/>
        <v>0</v>
      </c>
      <c r="AA1543" s="79" t="str">
        <f>IF($B1542="","",IF(AND($B1543&gt;Dashboard!$C$54,$B1543&lt;=Dashboard!$C$55,OR($C1543="Buy",$C1543="Sell",$C1543="Dividend",$C1543="Return of capital")),MAX(AA$5:AA1542)+1,0))</f>
        <v/>
      </c>
      <c r="AB1543" s="79" t="str">
        <f>if($B1543="","",if($L1543=Dashboard!$C$3,"n/a","Currency:"&amp;$L1543&amp;Dashboard!$C$3))</f>
        <v/>
      </c>
      <c r="AC1543" s="88" t="str">
        <f t="shared" si="13"/>
        <v/>
      </c>
      <c r="AD1543" s="89">
        <f t="shared" si="14"/>
        <v>0</v>
      </c>
      <c r="AE1543" s="90">
        <f t="shared" si="15"/>
        <v>0</v>
      </c>
    </row>
    <row r="1544">
      <c r="A1544" s="1"/>
      <c r="B1544" s="456"/>
      <c r="C1544" s="457"/>
      <c r="D1544" s="457"/>
      <c r="E1544" s="457"/>
      <c r="F1544" s="458"/>
      <c r="G1544" s="44">
        <f t="shared" si="1"/>
        <v>0</v>
      </c>
      <c r="H1544" s="459"/>
      <c r="I1544" s="460"/>
      <c r="J1544" s="95"/>
      <c r="K1544" s="1"/>
      <c r="L1544" s="50" t="str">
        <f t="array" ref="L1544">if($B1544="","",index(Setup!$C$52:$C$201,match($D1544,Setup!$B$52:$B$201,0),0))</f>
        <v/>
      </c>
      <c r="M1544" s="52" t="str">
        <f t="shared" si="2"/>
        <v/>
      </c>
      <c r="N1544" s="58">
        <f t="shared" si="3"/>
        <v>0</v>
      </c>
      <c r="O1544" s="64" t="str">
        <f t="shared" si="4"/>
        <v/>
      </c>
      <c r="P1544" s="64">
        <f t="shared" si="5"/>
        <v>0</v>
      </c>
      <c r="Q1544" s="64">
        <f t="shared" si="6"/>
        <v>0</v>
      </c>
      <c r="R1544" s="68">
        <f t="shared" si="7"/>
        <v>0</v>
      </c>
      <c r="S1544" s="68">
        <f t="shared" si="8"/>
        <v>0</v>
      </c>
      <c r="T1544" s="71" t="str">
        <f t="shared" si="9"/>
        <v/>
      </c>
      <c r="U1544" s="79" t="str">
        <f t="array" ref="U1544">IF($B1544="","",IF(INDEX('Your Portfolio Holdings'!$BW$7:$BW$156,match($D1544,'Your Portfolio Holdings'!$B$7:$B$156,0),0)&gt;0,PRODUCT(IF(($D$5:$D$2004=$D1544)*($C$5:$C$2004="Split")*($B$5:$B$2004&lt;=Dashboard!$C$2)*($B$5:$B$2004&gt;$B1544),$J$5:$J$2004,1)),1))</f>
        <v/>
      </c>
      <c r="V1544" s="79">
        <f t="shared" si="10"/>
        <v>0</v>
      </c>
      <c r="W1544" s="79" t="str">
        <f t="array" ref="W1544">IF($B1544="","",IF(INDEX('Your Portfolio Holdings'!$BW$7:$BW$156,match($D1544,'Your Portfolio Holdings'!$B$7:$B$156,0),0)&gt;0,PRODUCT(IF(($D$5:$D$2004=$D1544)*($C$5:$C$2004="Split")*($B$5:$B$2004&lt;=Dashboard!$C$54)*($B$5:$B$2004&gt;$B1544),$J$5:$J$2004,1)),1))</f>
        <v/>
      </c>
      <c r="X1544" s="79">
        <f t="shared" si="11"/>
        <v>0</v>
      </c>
      <c r="Y1544" s="79" t="str">
        <f t="array" ref="Y1544">IF($B1544="","",IF(INDEX('Your Portfolio Holdings'!$BW$7:$BW$156,match($D1544,'Your Portfolio Holdings'!$B$7:$B$156,0),0)&gt;0,PRODUCT(IF(($D$5:$D$2004=$D1544)*($C$5:$C$2004="Split")*($B$5:$B$2004&lt;=Dashboard!$C$55)*($B$5:$B$2004&gt;$B1544),$J$5:$J$2004,1)),1))</f>
        <v/>
      </c>
      <c r="Z1544" s="79">
        <f t="shared" si="12"/>
        <v>0</v>
      </c>
      <c r="AA1544" s="79" t="str">
        <f>IF($B1543="","",IF(AND($B1544&gt;Dashboard!$C$54,$B1544&lt;=Dashboard!$C$55,OR($C1544="Buy",$C1544="Sell",$C1544="Dividend",$C1544="Return of capital")),MAX(AA$5:AA1543)+1,0))</f>
        <v/>
      </c>
      <c r="AB1544" s="79" t="str">
        <f>if($B1544="","",if($L1544=Dashboard!$C$3,"n/a","Currency:"&amp;$L1544&amp;Dashboard!$C$3))</f>
        <v/>
      </c>
      <c r="AC1544" s="88" t="str">
        <f t="shared" si="13"/>
        <v/>
      </c>
      <c r="AD1544" s="89">
        <f t="shared" si="14"/>
        <v>0</v>
      </c>
      <c r="AE1544" s="90">
        <f t="shared" si="15"/>
        <v>0</v>
      </c>
    </row>
    <row r="1545">
      <c r="A1545" s="1"/>
      <c r="B1545" s="456"/>
      <c r="C1545" s="457"/>
      <c r="D1545" s="457"/>
      <c r="E1545" s="457"/>
      <c r="F1545" s="458"/>
      <c r="G1545" s="44">
        <f t="shared" si="1"/>
        <v>0</v>
      </c>
      <c r="H1545" s="459"/>
      <c r="I1545" s="460"/>
      <c r="J1545" s="95"/>
      <c r="K1545" s="1"/>
      <c r="L1545" s="50" t="str">
        <f t="array" ref="L1545">if($B1545="","",index(Setup!$C$52:$C$201,match($D1545,Setup!$B$52:$B$201,0),0))</f>
        <v/>
      </c>
      <c r="M1545" s="52" t="str">
        <f t="shared" si="2"/>
        <v/>
      </c>
      <c r="N1545" s="58">
        <f t="shared" si="3"/>
        <v>0</v>
      </c>
      <c r="O1545" s="64" t="str">
        <f t="shared" si="4"/>
        <v/>
      </c>
      <c r="P1545" s="64">
        <f t="shared" si="5"/>
        <v>0</v>
      </c>
      <c r="Q1545" s="64">
        <f t="shared" si="6"/>
        <v>0</v>
      </c>
      <c r="R1545" s="68">
        <f t="shared" si="7"/>
        <v>0</v>
      </c>
      <c r="S1545" s="68">
        <f t="shared" si="8"/>
        <v>0</v>
      </c>
      <c r="T1545" s="71" t="str">
        <f t="shared" si="9"/>
        <v/>
      </c>
      <c r="U1545" s="79" t="str">
        <f t="array" ref="U1545">IF($B1545="","",IF(INDEX('Your Portfolio Holdings'!$BW$7:$BW$156,match($D1545,'Your Portfolio Holdings'!$B$7:$B$156,0),0)&gt;0,PRODUCT(IF(($D$5:$D$2004=$D1545)*($C$5:$C$2004="Split")*($B$5:$B$2004&lt;=Dashboard!$C$2)*($B$5:$B$2004&gt;$B1545),$J$5:$J$2004,1)),1))</f>
        <v/>
      </c>
      <c r="V1545" s="79">
        <f t="shared" si="10"/>
        <v>0</v>
      </c>
      <c r="W1545" s="79" t="str">
        <f t="array" ref="W1545">IF($B1545="","",IF(INDEX('Your Portfolio Holdings'!$BW$7:$BW$156,match($D1545,'Your Portfolio Holdings'!$B$7:$B$156,0),0)&gt;0,PRODUCT(IF(($D$5:$D$2004=$D1545)*($C$5:$C$2004="Split")*($B$5:$B$2004&lt;=Dashboard!$C$54)*($B$5:$B$2004&gt;$B1545),$J$5:$J$2004,1)),1))</f>
        <v/>
      </c>
      <c r="X1545" s="79">
        <f t="shared" si="11"/>
        <v>0</v>
      </c>
      <c r="Y1545" s="79" t="str">
        <f t="array" ref="Y1545">IF($B1545="","",IF(INDEX('Your Portfolio Holdings'!$BW$7:$BW$156,match($D1545,'Your Portfolio Holdings'!$B$7:$B$156,0),0)&gt;0,PRODUCT(IF(($D$5:$D$2004=$D1545)*($C$5:$C$2004="Split")*($B$5:$B$2004&lt;=Dashboard!$C$55)*($B$5:$B$2004&gt;$B1545),$J$5:$J$2004,1)),1))</f>
        <v/>
      </c>
      <c r="Z1545" s="79">
        <f t="shared" si="12"/>
        <v>0</v>
      </c>
      <c r="AA1545" s="79" t="str">
        <f>IF($B1544="","",IF(AND($B1545&gt;Dashboard!$C$54,$B1545&lt;=Dashboard!$C$55,OR($C1545="Buy",$C1545="Sell",$C1545="Dividend",$C1545="Return of capital")),MAX(AA$5:AA1544)+1,0))</f>
        <v/>
      </c>
      <c r="AB1545" s="79" t="str">
        <f>if($B1545="","",if($L1545=Dashboard!$C$3,"n/a","Currency:"&amp;$L1545&amp;Dashboard!$C$3))</f>
        <v/>
      </c>
      <c r="AC1545" s="88" t="str">
        <f t="shared" si="13"/>
        <v/>
      </c>
      <c r="AD1545" s="89">
        <f t="shared" si="14"/>
        <v>0</v>
      </c>
      <c r="AE1545" s="90">
        <f t="shared" si="15"/>
        <v>0</v>
      </c>
    </row>
    <row r="1546">
      <c r="A1546" s="1"/>
      <c r="B1546" s="456"/>
      <c r="C1546" s="457"/>
      <c r="D1546" s="457"/>
      <c r="E1546" s="457"/>
      <c r="F1546" s="458"/>
      <c r="G1546" s="44">
        <f t="shared" si="1"/>
        <v>0</v>
      </c>
      <c r="H1546" s="459"/>
      <c r="I1546" s="460"/>
      <c r="J1546" s="95"/>
      <c r="K1546" s="1"/>
      <c r="L1546" s="50" t="str">
        <f t="array" ref="L1546">if($B1546="","",index(Setup!$C$52:$C$201,match($D1546,Setup!$B$52:$B$201,0),0))</f>
        <v/>
      </c>
      <c r="M1546" s="52" t="str">
        <f t="shared" si="2"/>
        <v/>
      </c>
      <c r="N1546" s="58">
        <f t="shared" si="3"/>
        <v>0</v>
      </c>
      <c r="O1546" s="64" t="str">
        <f t="shared" si="4"/>
        <v/>
      </c>
      <c r="P1546" s="64">
        <f t="shared" si="5"/>
        <v>0</v>
      </c>
      <c r="Q1546" s="64">
        <f t="shared" si="6"/>
        <v>0</v>
      </c>
      <c r="R1546" s="68">
        <f t="shared" si="7"/>
        <v>0</v>
      </c>
      <c r="S1546" s="68">
        <f t="shared" si="8"/>
        <v>0</v>
      </c>
      <c r="T1546" s="71" t="str">
        <f t="shared" si="9"/>
        <v/>
      </c>
      <c r="U1546" s="79" t="str">
        <f t="array" ref="U1546">IF($B1546="","",IF(INDEX('Your Portfolio Holdings'!$BW$7:$BW$156,match($D1546,'Your Portfolio Holdings'!$B$7:$B$156,0),0)&gt;0,PRODUCT(IF(($D$5:$D$2004=$D1546)*($C$5:$C$2004="Split")*($B$5:$B$2004&lt;=Dashboard!$C$2)*($B$5:$B$2004&gt;$B1546),$J$5:$J$2004,1)),1))</f>
        <v/>
      </c>
      <c r="V1546" s="79">
        <f t="shared" si="10"/>
        <v>0</v>
      </c>
      <c r="W1546" s="79" t="str">
        <f t="array" ref="W1546">IF($B1546="","",IF(INDEX('Your Portfolio Holdings'!$BW$7:$BW$156,match($D1546,'Your Portfolio Holdings'!$B$7:$B$156,0),0)&gt;0,PRODUCT(IF(($D$5:$D$2004=$D1546)*($C$5:$C$2004="Split")*($B$5:$B$2004&lt;=Dashboard!$C$54)*($B$5:$B$2004&gt;$B1546),$J$5:$J$2004,1)),1))</f>
        <v/>
      </c>
      <c r="X1546" s="79">
        <f t="shared" si="11"/>
        <v>0</v>
      </c>
      <c r="Y1546" s="79" t="str">
        <f t="array" ref="Y1546">IF($B1546="","",IF(INDEX('Your Portfolio Holdings'!$BW$7:$BW$156,match($D1546,'Your Portfolio Holdings'!$B$7:$B$156,0),0)&gt;0,PRODUCT(IF(($D$5:$D$2004=$D1546)*($C$5:$C$2004="Split")*($B$5:$B$2004&lt;=Dashboard!$C$55)*($B$5:$B$2004&gt;$B1546),$J$5:$J$2004,1)),1))</f>
        <v/>
      </c>
      <c r="Z1546" s="79">
        <f t="shared" si="12"/>
        <v>0</v>
      </c>
      <c r="AA1546" s="79" t="str">
        <f>IF($B1545="","",IF(AND($B1546&gt;Dashboard!$C$54,$B1546&lt;=Dashboard!$C$55,OR($C1546="Buy",$C1546="Sell",$C1546="Dividend",$C1546="Return of capital")),MAX(AA$5:AA1545)+1,0))</f>
        <v/>
      </c>
      <c r="AB1546" s="79" t="str">
        <f>if($B1546="","",if($L1546=Dashboard!$C$3,"n/a","Currency:"&amp;$L1546&amp;Dashboard!$C$3))</f>
        <v/>
      </c>
      <c r="AC1546" s="88" t="str">
        <f t="shared" si="13"/>
        <v/>
      </c>
      <c r="AD1546" s="89">
        <f t="shared" si="14"/>
        <v>0</v>
      </c>
      <c r="AE1546" s="90">
        <f t="shared" si="15"/>
        <v>0</v>
      </c>
    </row>
    <row r="1547">
      <c r="A1547" s="1"/>
      <c r="B1547" s="456"/>
      <c r="C1547" s="457"/>
      <c r="D1547" s="457"/>
      <c r="E1547" s="457"/>
      <c r="F1547" s="458"/>
      <c r="G1547" s="44">
        <f t="shared" si="1"/>
        <v>0</v>
      </c>
      <c r="H1547" s="459"/>
      <c r="I1547" s="460"/>
      <c r="J1547" s="95"/>
      <c r="K1547" s="1"/>
      <c r="L1547" s="50" t="str">
        <f t="array" ref="L1547">if($B1547="","",index(Setup!$C$52:$C$201,match($D1547,Setup!$B$52:$B$201,0),0))</f>
        <v/>
      </c>
      <c r="M1547" s="52" t="str">
        <f t="shared" si="2"/>
        <v/>
      </c>
      <c r="N1547" s="58">
        <f t="shared" si="3"/>
        <v>0</v>
      </c>
      <c r="O1547" s="64" t="str">
        <f t="shared" si="4"/>
        <v/>
      </c>
      <c r="P1547" s="64">
        <f t="shared" si="5"/>
        <v>0</v>
      </c>
      <c r="Q1547" s="64">
        <f t="shared" si="6"/>
        <v>0</v>
      </c>
      <c r="R1547" s="68">
        <f t="shared" si="7"/>
        <v>0</v>
      </c>
      <c r="S1547" s="68">
        <f t="shared" si="8"/>
        <v>0</v>
      </c>
      <c r="T1547" s="71" t="str">
        <f t="shared" si="9"/>
        <v/>
      </c>
      <c r="U1547" s="79" t="str">
        <f t="array" ref="U1547">IF($B1547="","",IF(INDEX('Your Portfolio Holdings'!$BW$7:$BW$156,match($D1547,'Your Portfolio Holdings'!$B$7:$B$156,0),0)&gt;0,PRODUCT(IF(($D$5:$D$2004=$D1547)*($C$5:$C$2004="Split")*($B$5:$B$2004&lt;=Dashboard!$C$2)*($B$5:$B$2004&gt;$B1547),$J$5:$J$2004,1)),1))</f>
        <v/>
      </c>
      <c r="V1547" s="79">
        <f t="shared" si="10"/>
        <v>0</v>
      </c>
      <c r="W1547" s="79" t="str">
        <f t="array" ref="W1547">IF($B1547="","",IF(INDEX('Your Portfolio Holdings'!$BW$7:$BW$156,match($D1547,'Your Portfolio Holdings'!$B$7:$B$156,0),0)&gt;0,PRODUCT(IF(($D$5:$D$2004=$D1547)*($C$5:$C$2004="Split")*($B$5:$B$2004&lt;=Dashboard!$C$54)*($B$5:$B$2004&gt;$B1547),$J$5:$J$2004,1)),1))</f>
        <v/>
      </c>
      <c r="X1547" s="79">
        <f t="shared" si="11"/>
        <v>0</v>
      </c>
      <c r="Y1547" s="79" t="str">
        <f t="array" ref="Y1547">IF($B1547="","",IF(INDEX('Your Portfolio Holdings'!$BW$7:$BW$156,match($D1547,'Your Portfolio Holdings'!$B$7:$B$156,0),0)&gt;0,PRODUCT(IF(($D$5:$D$2004=$D1547)*($C$5:$C$2004="Split")*($B$5:$B$2004&lt;=Dashboard!$C$55)*($B$5:$B$2004&gt;$B1547),$J$5:$J$2004,1)),1))</f>
        <v/>
      </c>
      <c r="Z1547" s="79">
        <f t="shared" si="12"/>
        <v>0</v>
      </c>
      <c r="AA1547" s="79" t="str">
        <f>IF($B1546="","",IF(AND($B1547&gt;Dashboard!$C$54,$B1547&lt;=Dashboard!$C$55,OR($C1547="Buy",$C1547="Sell",$C1547="Dividend",$C1547="Return of capital")),MAX(AA$5:AA1546)+1,0))</f>
        <v/>
      </c>
      <c r="AB1547" s="79" t="str">
        <f>if($B1547="","",if($L1547=Dashboard!$C$3,"n/a","Currency:"&amp;$L1547&amp;Dashboard!$C$3))</f>
        <v/>
      </c>
      <c r="AC1547" s="88" t="str">
        <f t="shared" si="13"/>
        <v/>
      </c>
      <c r="AD1547" s="89">
        <f t="shared" si="14"/>
        <v>0</v>
      </c>
      <c r="AE1547" s="90">
        <f t="shared" si="15"/>
        <v>0</v>
      </c>
    </row>
    <row r="1548">
      <c r="A1548" s="1"/>
      <c r="B1548" s="456"/>
      <c r="C1548" s="457"/>
      <c r="D1548" s="457"/>
      <c r="E1548" s="457"/>
      <c r="F1548" s="458"/>
      <c r="G1548" s="44">
        <f t="shared" si="1"/>
        <v>0</v>
      </c>
      <c r="H1548" s="459"/>
      <c r="I1548" s="460"/>
      <c r="J1548" s="95"/>
      <c r="K1548" s="1"/>
      <c r="L1548" s="50" t="str">
        <f t="array" ref="L1548">if($B1548="","",index(Setup!$C$52:$C$201,match($D1548,Setup!$B$52:$B$201,0),0))</f>
        <v/>
      </c>
      <c r="M1548" s="52" t="str">
        <f t="shared" si="2"/>
        <v/>
      </c>
      <c r="N1548" s="58">
        <f t="shared" si="3"/>
        <v>0</v>
      </c>
      <c r="O1548" s="64" t="str">
        <f t="shared" si="4"/>
        <v/>
      </c>
      <c r="P1548" s="64">
        <f t="shared" si="5"/>
        <v>0</v>
      </c>
      <c r="Q1548" s="64">
        <f t="shared" si="6"/>
        <v>0</v>
      </c>
      <c r="R1548" s="68">
        <f t="shared" si="7"/>
        <v>0</v>
      </c>
      <c r="S1548" s="68">
        <f t="shared" si="8"/>
        <v>0</v>
      </c>
      <c r="T1548" s="71" t="str">
        <f t="shared" si="9"/>
        <v/>
      </c>
      <c r="U1548" s="79" t="str">
        <f t="array" ref="U1548">IF($B1548="","",IF(INDEX('Your Portfolio Holdings'!$BW$7:$BW$156,match($D1548,'Your Portfolio Holdings'!$B$7:$B$156,0),0)&gt;0,PRODUCT(IF(($D$5:$D$2004=$D1548)*($C$5:$C$2004="Split")*($B$5:$B$2004&lt;=Dashboard!$C$2)*($B$5:$B$2004&gt;$B1548),$J$5:$J$2004,1)),1))</f>
        <v/>
      </c>
      <c r="V1548" s="79">
        <f t="shared" si="10"/>
        <v>0</v>
      </c>
      <c r="W1548" s="79" t="str">
        <f t="array" ref="W1548">IF($B1548="","",IF(INDEX('Your Portfolio Holdings'!$BW$7:$BW$156,match($D1548,'Your Portfolio Holdings'!$B$7:$B$156,0),0)&gt;0,PRODUCT(IF(($D$5:$D$2004=$D1548)*($C$5:$C$2004="Split")*($B$5:$B$2004&lt;=Dashboard!$C$54)*($B$5:$B$2004&gt;$B1548),$J$5:$J$2004,1)),1))</f>
        <v/>
      </c>
      <c r="X1548" s="79">
        <f t="shared" si="11"/>
        <v>0</v>
      </c>
      <c r="Y1548" s="79" t="str">
        <f t="array" ref="Y1548">IF($B1548="","",IF(INDEX('Your Portfolio Holdings'!$BW$7:$BW$156,match($D1548,'Your Portfolio Holdings'!$B$7:$B$156,0),0)&gt;0,PRODUCT(IF(($D$5:$D$2004=$D1548)*($C$5:$C$2004="Split")*($B$5:$B$2004&lt;=Dashboard!$C$55)*($B$5:$B$2004&gt;$B1548),$J$5:$J$2004,1)),1))</f>
        <v/>
      </c>
      <c r="Z1548" s="79">
        <f t="shared" si="12"/>
        <v>0</v>
      </c>
      <c r="AA1548" s="79" t="str">
        <f>IF($B1547="","",IF(AND($B1548&gt;Dashboard!$C$54,$B1548&lt;=Dashboard!$C$55,OR($C1548="Buy",$C1548="Sell",$C1548="Dividend",$C1548="Return of capital")),MAX(AA$5:AA1547)+1,0))</f>
        <v/>
      </c>
      <c r="AB1548" s="79" t="str">
        <f>if($B1548="","",if($L1548=Dashboard!$C$3,"n/a","Currency:"&amp;$L1548&amp;Dashboard!$C$3))</f>
        <v/>
      </c>
      <c r="AC1548" s="88" t="str">
        <f t="shared" si="13"/>
        <v/>
      </c>
      <c r="AD1548" s="89">
        <f t="shared" si="14"/>
        <v>0</v>
      </c>
      <c r="AE1548" s="90">
        <f t="shared" si="15"/>
        <v>0</v>
      </c>
    </row>
    <row r="1549">
      <c r="A1549" s="1"/>
      <c r="B1549" s="456"/>
      <c r="C1549" s="457"/>
      <c r="D1549" s="457"/>
      <c r="E1549" s="457"/>
      <c r="F1549" s="458"/>
      <c r="G1549" s="44">
        <f t="shared" si="1"/>
        <v>0</v>
      </c>
      <c r="H1549" s="459"/>
      <c r="I1549" s="460"/>
      <c r="J1549" s="95"/>
      <c r="K1549" s="1"/>
      <c r="L1549" s="50" t="str">
        <f t="array" ref="L1549">if($B1549="","",index(Setup!$C$52:$C$201,match($D1549,Setup!$B$52:$B$201,0),0))</f>
        <v/>
      </c>
      <c r="M1549" s="52" t="str">
        <f t="shared" si="2"/>
        <v/>
      </c>
      <c r="N1549" s="58">
        <f t="shared" si="3"/>
        <v>0</v>
      </c>
      <c r="O1549" s="64" t="str">
        <f t="shared" si="4"/>
        <v/>
      </c>
      <c r="P1549" s="64">
        <f t="shared" si="5"/>
        <v>0</v>
      </c>
      <c r="Q1549" s="64">
        <f t="shared" si="6"/>
        <v>0</v>
      </c>
      <c r="R1549" s="68">
        <f t="shared" si="7"/>
        <v>0</v>
      </c>
      <c r="S1549" s="68">
        <f t="shared" si="8"/>
        <v>0</v>
      </c>
      <c r="T1549" s="71" t="str">
        <f t="shared" si="9"/>
        <v/>
      </c>
      <c r="U1549" s="79" t="str">
        <f t="array" ref="U1549">IF($B1549="","",IF(INDEX('Your Portfolio Holdings'!$BW$7:$BW$156,match($D1549,'Your Portfolio Holdings'!$B$7:$B$156,0),0)&gt;0,PRODUCT(IF(($D$5:$D$2004=$D1549)*($C$5:$C$2004="Split")*($B$5:$B$2004&lt;=Dashboard!$C$2)*($B$5:$B$2004&gt;$B1549),$J$5:$J$2004,1)),1))</f>
        <v/>
      </c>
      <c r="V1549" s="79">
        <f t="shared" si="10"/>
        <v>0</v>
      </c>
      <c r="W1549" s="79" t="str">
        <f t="array" ref="W1549">IF($B1549="","",IF(INDEX('Your Portfolio Holdings'!$BW$7:$BW$156,match($D1549,'Your Portfolio Holdings'!$B$7:$B$156,0),0)&gt;0,PRODUCT(IF(($D$5:$D$2004=$D1549)*($C$5:$C$2004="Split")*($B$5:$B$2004&lt;=Dashboard!$C$54)*($B$5:$B$2004&gt;$B1549),$J$5:$J$2004,1)),1))</f>
        <v/>
      </c>
      <c r="X1549" s="79">
        <f t="shared" si="11"/>
        <v>0</v>
      </c>
      <c r="Y1549" s="79" t="str">
        <f t="array" ref="Y1549">IF($B1549="","",IF(INDEX('Your Portfolio Holdings'!$BW$7:$BW$156,match($D1549,'Your Portfolio Holdings'!$B$7:$B$156,0),0)&gt;0,PRODUCT(IF(($D$5:$D$2004=$D1549)*($C$5:$C$2004="Split")*($B$5:$B$2004&lt;=Dashboard!$C$55)*($B$5:$B$2004&gt;$B1549),$J$5:$J$2004,1)),1))</f>
        <v/>
      </c>
      <c r="Z1549" s="79">
        <f t="shared" si="12"/>
        <v>0</v>
      </c>
      <c r="AA1549" s="79" t="str">
        <f>IF($B1548="","",IF(AND($B1549&gt;Dashboard!$C$54,$B1549&lt;=Dashboard!$C$55,OR($C1549="Buy",$C1549="Sell",$C1549="Dividend",$C1549="Return of capital")),MAX(AA$5:AA1548)+1,0))</f>
        <v/>
      </c>
      <c r="AB1549" s="79" t="str">
        <f>if($B1549="","",if($L1549=Dashboard!$C$3,"n/a","Currency:"&amp;$L1549&amp;Dashboard!$C$3))</f>
        <v/>
      </c>
      <c r="AC1549" s="88" t="str">
        <f t="shared" si="13"/>
        <v/>
      </c>
      <c r="AD1549" s="89">
        <f t="shared" si="14"/>
        <v>0</v>
      </c>
      <c r="AE1549" s="90">
        <f t="shared" si="15"/>
        <v>0</v>
      </c>
    </row>
    <row r="1550">
      <c r="A1550" s="1"/>
      <c r="B1550" s="456"/>
      <c r="C1550" s="457"/>
      <c r="D1550" s="457"/>
      <c r="E1550" s="457"/>
      <c r="F1550" s="458"/>
      <c r="G1550" s="44">
        <f t="shared" si="1"/>
        <v>0</v>
      </c>
      <c r="H1550" s="459"/>
      <c r="I1550" s="460"/>
      <c r="J1550" s="95"/>
      <c r="K1550" s="1"/>
      <c r="L1550" s="50" t="str">
        <f t="array" ref="L1550">if($B1550="","",index(Setup!$C$52:$C$201,match($D1550,Setup!$B$52:$B$201,0),0))</f>
        <v/>
      </c>
      <c r="M1550" s="52" t="str">
        <f t="shared" si="2"/>
        <v/>
      </c>
      <c r="N1550" s="58">
        <f t="shared" si="3"/>
        <v>0</v>
      </c>
      <c r="O1550" s="64" t="str">
        <f t="shared" si="4"/>
        <v/>
      </c>
      <c r="P1550" s="64">
        <f t="shared" si="5"/>
        <v>0</v>
      </c>
      <c r="Q1550" s="64">
        <f t="shared" si="6"/>
        <v>0</v>
      </c>
      <c r="R1550" s="68">
        <f t="shared" si="7"/>
        <v>0</v>
      </c>
      <c r="S1550" s="68">
        <f t="shared" si="8"/>
        <v>0</v>
      </c>
      <c r="T1550" s="71" t="str">
        <f t="shared" si="9"/>
        <v/>
      </c>
      <c r="U1550" s="79" t="str">
        <f t="array" ref="U1550">IF($B1550="","",IF(INDEX('Your Portfolio Holdings'!$BW$7:$BW$156,match($D1550,'Your Portfolio Holdings'!$B$7:$B$156,0),0)&gt;0,PRODUCT(IF(($D$5:$D$2004=$D1550)*($C$5:$C$2004="Split")*($B$5:$B$2004&lt;=Dashboard!$C$2)*($B$5:$B$2004&gt;$B1550),$J$5:$J$2004,1)),1))</f>
        <v/>
      </c>
      <c r="V1550" s="79">
        <f t="shared" si="10"/>
        <v>0</v>
      </c>
      <c r="W1550" s="79" t="str">
        <f t="array" ref="W1550">IF($B1550="","",IF(INDEX('Your Portfolio Holdings'!$BW$7:$BW$156,match($D1550,'Your Portfolio Holdings'!$B$7:$B$156,0),0)&gt;0,PRODUCT(IF(($D$5:$D$2004=$D1550)*($C$5:$C$2004="Split")*($B$5:$B$2004&lt;=Dashboard!$C$54)*($B$5:$B$2004&gt;$B1550),$J$5:$J$2004,1)),1))</f>
        <v/>
      </c>
      <c r="X1550" s="79">
        <f t="shared" si="11"/>
        <v>0</v>
      </c>
      <c r="Y1550" s="79" t="str">
        <f t="array" ref="Y1550">IF($B1550="","",IF(INDEX('Your Portfolio Holdings'!$BW$7:$BW$156,match($D1550,'Your Portfolio Holdings'!$B$7:$B$156,0),0)&gt;0,PRODUCT(IF(($D$5:$D$2004=$D1550)*($C$5:$C$2004="Split")*($B$5:$B$2004&lt;=Dashboard!$C$55)*($B$5:$B$2004&gt;$B1550),$J$5:$J$2004,1)),1))</f>
        <v/>
      </c>
      <c r="Z1550" s="79">
        <f t="shared" si="12"/>
        <v>0</v>
      </c>
      <c r="AA1550" s="79" t="str">
        <f>IF($B1549="","",IF(AND($B1550&gt;Dashboard!$C$54,$B1550&lt;=Dashboard!$C$55,OR($C1550="Buy",$C1550="Sell",$C1550="Dividend",$C1550="Return of capital")),MAX(AA$5:AA1549)+1,0))</f>
        <v/>
      </c>
      <c r="AB1550" s="79" t="str">
        <f>if($B1550="","",if($L1550=Dashboard!$C$3,"n/a","Currency:"&amp;$L1550&amp;Dashboard!$C$3))</f>
        <v/>
      </c>
      <c r="AC1550" s="88" t="str">
        <f t="shared" si="13"/>
        <v/>
      </c>
      <c r="AD1550" s="89">
        <f t="shared" si="14"/>
        <v>0</v>
      </c>
      <c r="AE1550" s="90">
        <f t="shared" si="15"/>
        <v>0</v>
      </c>
    </row>
    <row r="1551">
      <c r="A1551" s="1"/>
      <c r="B1551" s="456"/>
      <c r="C1551" s="457"/>
      <c r="D1551" s="457"/>
      <c r="E1551" s="457"/>
      <c r="F1551" s="458"/>
      <c r="G1551" s="44">
        <f t="shared" si="1"/>
        <v>0</v>
      </c>
      <c r="H1551" s="459"/>
      <c r="I1551" s="460"/>
      <c r="J1551" s="95"/>
      <c r="K1551" s="1"/>
      <c r="L1551" s="50" t="str">
        <f t="array" ref="L1551">if($B1551="","",index(Setup!$C$52:$C$201,match($D1551,Setup!$B$52:$B$201,0),0))</f>
        <v/>
      </c>
      <c r="M1551" s="52" t="str">
        <f t="shared" si="2"/>
        <v/>
      </c>
      <c r="N1551" s="58">
        <f t="shared" si="3"/>
        <v>0</v>
      </c>
      <c r="O1551" s="64" t="str">
        <f t="shared" si="4"/>
        <v/>
      </c>
      <c r="P1551" s="64">
        <f t="shared" si="5"/>
        <v>0</v>
      </c>
      <c r="Q1551" s="64">
        <f t="shared" si="6"/>
        <v>0</v>
      </c>
      <c r="R1551" s="68">
        <f t="shared" si="7"/>
        <v>0</v>
      </c>
      <c r="S1551" s="68">
        <f t="shared" si="8"/>
        <v>0</v>
      </c>
      <c r="T1551" s="71" t="str">
        <f t="shared" si="9"/>
        <v/>
      </c>
      <c r="U1551" s="79" t="str">
        <f t="array" ref="U1551">IF($B1551="","",IF(INDEX('Your Portfolio Holdings'!$BW$7:$BW$156,match($D1551,'Your Portfolio Holdings'!$B$7:$B$156,0),0)&gt;0,PRODUCT(IF(($D$5:$D$2004=$D1551)*($C$5:$C$2004="Split")*($B$5:$B$2004&lt;=Dashboard!$C$2)*($B$5:$B$2004&gt;$B1551),$J$5:$J$2004,1)),1))</f>
        <v/>
      </c>
      <c r="V1551" s="79">
        <f t="shared" si="10"/>
        <v>0</v>
      </c>
      <c r="W1551" s="79" t="str">
        <f t="array" ref="W1551">IF($B1551="","",IF(INDEX('Your Portfolio Holdings'!$BW$7:$BW$156,match($D1551,'Your Portfolio Holdings'!$B$7:$B$156,0),0)&gt;0,PRODUCT(IF(($D$5:$D$2004=$D1551)*($C$5:$C$2004="Split")*($B$5:$B$2004&lt;=Dashboard!$C$54)*($B$5:$B$2004&gt;$B1551),$J$5:$J$2004,1)),1))</f>
        <v/>
      </c>
      <c r="X1551" s="79">
        <f t="shared" si="11"/>
        <v>0</v>
      </c>
      <c r="Y1551" s="79" t="str">
        <f t="array" ref="Y1551">IF($B1551="","",IF(INDEX('Your Portfolio Holdings'!$BW$7:$BW$156,match($D1551,'Your Portfolio Holdings'!$B$7:$B$156,0),0)&gt;0,PRODUCT(IF(($D$5:$D$2004=$D1551)*($C$5:$C$2004="Split")*($B$5:$B$2004&lt;=Dashboard!$C$55)*($B$5:$B$2004&gt;$B1551),$J$5:$J$2004,1)),1))</f>
        <v/>
      </c>
      <c r="Z1551" s="79">
        <f t="shared" si="12"/>
        <v>0</v>
      </c>
      <c r="AA1551" s="79" t="str">
        <f>IF($B1550="","",IF(AND($B1551&gt;Dashboard!$C$54,$B1551&lt;=Dashboard!$C$55,OR($C1551="Buy",$C1551="Sell",$C1551="Dividend",$C1551="Return of capital")),MAX(AA$5:AA1550)+1,0))</f>
        <v/>
      </c>
      <c r="AB1551" s="79" t="str">
        <f>if($B1551="","",if($L1551=Dashboard!$C$3,"n/a","Currency:"&amp;$L1551&amp;Dashboard!$C$3))</f>
        <v/>
      </c>
      <c r="AC1551" s="88" t="str">
        <f t="shared" si="13"/>
        <v/>
      </c>
      <c r="AD1551" s="89">
        <f t="shared" si="14"/>
        <v>0</v>
      </c>
      <c r="AE1551" s="90">
        <f t="shared" si="15"/>
        <v>0</v>
      </c>
    </row>
    <row r="1552">
      <c r="A1552" s="1"/>
      <c r="B1552" s="456"/>
      <c r="C1552" s="457"/>
      <c r="D1552" s="457"/>
      <c r="E1552" s="457"/>
      <c r="F1552" s="458"/>
      <c r="G1552" s="44">
        <f t="shared" si="1"/>
        <v>0</v>
      </c>
      <c r="H1552" s="459"/>
      <c r="I1552" s="460"/>
      <c r="J1552" s="95"/>
      <c r="K1552" s="1"/>
      <c r="L1552" s="50" t="str">
        <f t="array" ref="L1552">if($B1552="","",index(Setup!$C$52:$C$201,match($D1552,Setup!$B$52:$B$201,0),0))</f>
        <v/>
      </c>
      <c r="M1552" s="52" t="str">
        <f t="shared" si="2"/>
        <v/>
      </c>
      <c r="N1552" s="58">
        <f t="shared" si="3"/>
        <v>0</v>
      </c>
      <c r="O1552" s="64" t="str">
        <f t="shared" si="4"/>
        <v/>
      </c>
      <c r="P1552" s="64">
        <f t="shared" si="5"/>
        <v>0</v>
      </c>
      <c r="Q1552" s="64">
        <f t="shared" si="6"/>
        <v>0</v>
      </c>
      <c r="R1552" s="68">
        <f t="shared" si="7"/>
        <v>0</v>
      </c>
      <c r="S1552" s="68">
        <f t="shared" si="8"/>
        <v>0</v>
      </c>
      <c r="T1552" s="71" t="str">
        <f t="shared" si="9"/>
        <v/>
      </c>
      <c r="U1552" s="79" t="str">
        <f t="array" ref="U1552">IF($B1552="","",IF(INDEX('Your Portfolio Holdings'!$BW$7:$BW$156,match($D1552,'Your Portfolio Holdings'!$B$7:$B$156,0),0)&gt;0,PRODUCT(IF(($D$5:$D$2004=$D1552)*($C$5:$C$2004="Split")*($B$5:$B$2004&lt;=Dashboard!$C$2)*($B$5:$B$2004&gt;$B1552),$J$5:$J$2004,1)),1))</f>
        <v/>
      </c>
      <c r="V1552" s="79">
        <f t="shared" si="10"/>
        <v>0</v>
      </c>
      <c r="W1552" s="79" t="str">
        <f t="array" ref="W1552">IF($B1552="","",IF(INDEX('Your Portfolio Holdings'!$BW$7:$BW$156,match($D1552,'Your Portfolio Holdings'!$B$7:$B$156,0),0)&gt;0,PRODUCT(IF(($D$5:$D$2004=$D1552)*($C$5:$C$2004="Split")*($B$5:$B$2004&lt;=Dashboard!$C$54)*($B$5:$B$2004&gt;$B1552),$J$5:$J$2004,1)),1))</f>
        <v/>
      </c>
      <c r="X1552" s="79">
        <f t="shared" si="11"/>
        <v>0</v>
      </c>
      <c r="Y1552" s="79" t="str">
        <f t="array" ref="Y1552">IF($B1552="","",IF(INDEX('Your Portfolio Holdings'!$BW$7:$BW$156,match($D1552,'Your Portfolio Holdings'!$B$7:$B$156,0),0)&gt;0,PRODUCT(IF(($D$5:$D$2004=$D1552)*($C$5:$C$2004="Split")*($B$5:$B$2004&lt;=Dashboard!$C$55)*($B$5:$B$2004&gt;$B1552),$J$5:$J$2004,1)),1))</f>
        <v/>
      </c>
      <c r="Z1552" s="79">
        <f t="shared" si="12"/>
        <v>0</v>
      </c>
      <c r="AA1552" s="79" t="str">
        <f>IF($B1551="","",IF(AND($B1552&gt;Dashboard!$C$54,$B1552&lt;=Dashboard!$C$55,OR($C1552="Buy",$C1552="Sell",$C1552="Dividend",$C1552="Return of capital")),MAX(AA$5:AA1551)+1,0))</f>
        <v/>
      </c>
      <c r="AB1552" s="79" t="str">
        <f>if($B1552="","",if($L1552=Dashboard!$C$3,"n/a","Currency:"&amp;$L1552&amp;Dashboard!$C$3))</f>
        <v/>
      </c>
      <c r="AC1552" s="88" t="str">
        <f t="shared" si="13"/>
        <v/>
      </c>
      <c r="AD1552" s="89">
        <f t="shared" si="14"/>
        <v>0</v>
      </c>
      <c r="AE1552" s="90">
        <f t="shared" si="15"/>
        <v>0</v>
      </c>
    </row>
    <row r="1553">
      <c r="A1553" s="1"/>
      <c r="B1553" s="456"/>
      <c r="C1553" s="457"/>
      <c r="D1553" s="457"/>
      <c r="E1553" s="457"/>
      <c r="F1553" s="458"/>
      <c r="G1553" s="44">
        <f t="shared" si="1"/>
        <v>0</v>
      </c>
      <c r="H1553" s="459"/>
      <c r="I1553" s="460"/>
      <c r="J1553" s="95"/>
      <c r="K1553" s="1"/>
      <c r="L1553" s="50" t="str">
        <f t="array" ref="L1553">if($B1553="","",index(Setup!$C$52:$C$201,match($D1553,Setup!$B$52:$B$201,0),0))</f>
        <v/>
      </c>
      <c r="M1553" s="52" t="str">
        <f t="shared" si="2"/>
        <v/>
      </c>
      <c r="N1553" s="58">
        <f t="shared" si="3"/>
        <v>0</v>
      </c>
      <c r="O1553" s="64" t="str">
        <f t="shared" si="4"/>
        <v/>
      </c>
      <c r="P1553" s="64">
        <f t="shared" si="5"/>
        <v>0</v>
      </c>
      <c r="Q1553" s="64">
        <f t="shared" si="6"/>
        <v>0</v>
      </c>
      <c r="R1553" s="68">
        <f t="shared" si="7"/>
        <v>0</v>
      </c>
      <c r="S1553" s="68">
        <f t="shared" si="8"/>
        <v>0</v>
      </c>
      <c r="T1553" s="71" t="str">
        <f t="shared" si="9"/>
        <v/>
      </c>
      <c r="U1553" s="79" t="str">
        <f t="array" ref="U1553">IF($B1553="","",IF(INDEX('Your Portfolio Holdings'!$BW$7:$BW$156,match($D1553,'Your Portfolio Holdings'!$B$7:$B$156,0),0)&gt;0,PRODUCT(IF(($D$5:$D$2004=$D1553)*($C$5:$C$2004="Split")*($B$5:$B$2004&lt;=Dashboard!$C$2)*($B$5:$B$2004&gt;$B1553),$J$5:$J$2004,1)),1))</f>
        <v/>
      </c>
      <c r="V1553" s="79">
        <f t="shared" si="10"/>
        <v>0</v>
      </c>
      <c r="W1553" s="79" t="str">
        <f t="array" ref="W1553">IF($B1553="","",IF(INDEX('Your Portfolio Holdings'!$BW$7:$BW$156,match($D1553,'Your Portfolio Holdings'!$B$7:$B$156,0),0)&gt;0,PRODUCT(IF(($D$5:$D$2004=$D1553)*($C$5:$C$2004="Split")*($B$5:$B$2004&lt;=Dashboard!$C$54)*($B$5:$B$2004&gt;$B1553),$J$5:$J$2004,1)),1))</f>
        <v/>
      </c>
      <c r="X1553" s="79">
        <f t="shared" si="11"/>
        <v>0</v>
      </c>
      <c r="Y1553" s="79" t="str">
        <f t="array" ref="Y1553">IF($B1553="","",IF(INDEX('Your Portfolio Holdings'!$BW$7:$BW$156,match($D1553,'Your Portfolio Holdings'!$B$7:$B$156,0),0)&gt;0,PRODUCT(IF(($D$5:$D$2004=$D1553)*($C$5:$C$2004="Split")*($B$5:$B$2004&lt;=Dashboard!$C$55)*($B$5:$B$2004&gt;$B1553),$J$5:$J$2004,1)),1))</f>
        <v/>
      </c>
      <c r="Z1553" s="79">
        <f t="shared" si="12"/>
        <v>0</v>
      </c>
      <c r="AA1553" s="79" t="str">
        <f>IF($B1552="","",IF(AND($B1553&gt;Dashboard!$C$54,$B1553&lt;=Dashboard!$C$55,OR($C1553="Buy",$C1553="Sell",$C1553="Dividend",$C1553="Return of capital")),MAX(AA$5:AA1552)+1,0))</f>
        <v/>
      </c>
      <c r="AB1553" s="79" t="str">
        <f>if($B1553="","",if($L1553=Dashboard!$C$3,"n/a","Currency:"&amp;$L1553&amp;Dashboard!$C$3))</f>
        <v/>
      </c>
      <c r="AC1553" s="88" t="str">
        <f t="shared" si="13"/>
        <v/>
      </c>
      <c r="AD1553" s="89">
        <f t="shared" si="14"/>
        <v>0</v>
      </c>
      <c r="AE1553" s="90">
        <f t="shared" si="15"/>
        <v>0</v>
      </c>
    </row>
    <row r="1554">
      <c r="A1554" s="1"/>
      <c r="B1554" s="456"/>
      <c r="C1554" s="457"/>
      <c r="D1554" s="457"/>
      <c r="E1554" s="457"/>
      <c r="F1554" s="458"/>
      <c r="G1554" s="44">
        <f t="shared" si="1"/>
        <v>0</v>
      </c>
      <c r="H1554" s="459"/>
      <c r="I1554" s="460"/>
      <c r="J1554" s="95"/>
      <c r="K1554" s="1"/>
      <c r="L1554" s="50" t="str">
        <f t="array" ref="L1554">if($B1554="","",index(Setup!$C$52:$C$201,match($D1554,Setup!$B$52:$B$201,0),0))</f>
        <v/>
      </c>
      <c r="M1554" s="52" t="str">
        <f t="shared" si="2"/>
        <v/>
      </c>
      <c r="N1554" s="58">
        <f t="shared" si="3"/>
        <v>0</v>
      </c>
      <c r="O1554" s="64" t="str">
        <f t="shared" si="4"/>
        <v/>
      </c>
      <c r="P1554" s="64">
        <f t="shared" si="5"/>
        <v>0</v>
      </c>
      <c r="Q1554" s="64">
        <f t="shared" si="6"/>
        <v>0</v>
      </c>
      <c r="R1554" s="68">
        <f t="shared" si="7"/>
        <v>0</v>
      </c>
      <c r="S1554" s="68">
        <f t="shared" si="8"/>
        <v>0</v>
      </c>
      <c r="T1554" s="71" t="str">
        <f t="shared" si="9"/>
        <v/>
      </c>
      <c r="U1554" s="79" t="str">
        <f t="array" ref="U1554">IF($B1554="","",IF(INDEX('Your Portfolio Holdings'!$BW$7:$BW$156,match($D1554,'Your Portfolio Holdings'!$B$7:$B$156,0),0)&gt;0,PRODUCT(IF(($D$5:$D$2004=$D1554)*($C$5:$C$2004="Split")*($B$5:$B$2004&lt;=Dashboard!$C$2)*($B$5:$B$2004&gt;$B1554),$J$5:$J$2004,1)),1))</f>
        <v/>
      </c>
      <c r="V1554" s="79">
        <f t="shared" si="10"/>
        <v>0</v>
      </c>
      <c r="W1554" s="79" t="str">
        <f t="array" ref="W1554">IF($B1554="","",IF(INDEX('Your Portfolio Holdings'!$BW$7:$BW$156,match($D1554,'Your Portfolio Holdings'!$B$7:$B$156,0),0)&gt;0,PRODUCT(IF(($D$5:$D$2004=$D1554)*($C$5:$C$2004="Split")*($B$5:$B$2004&lt;=Dashboard!$C$54)*($B$5:$B$2004&gt;$B1554),$J$5:$J$2004,1)),1))</f>
        <v/>
      </c>
      <c r="X1554" s="79">
        <f t="shared" si="11"/>
        <v>0</v>
      </c>
      <c r="Y1554" s="79" t="str">
        <f t="array" ref="Y1554">IF($B1554="","",IF(INDEX('Your Portfolio Holdings'!$BW$7:$BW$156,match($D1554,'Your Portfolio Holdings'!$B$7:$B$156,0),0)&gt;0,PRODUCT(IF(($D$5:$D$2004=$D1554)*($C$5:$C$2004="Split")*($B$5:$B$2004&lt;=Dashboard!$C$55)*($B$5:$B$2004&gt;$B1554),$J$5:$J$2004,1)),1))</f>
        <v/>
      </c>
      <c r="Z1554" s="79">
        <f t="shared" si="12"/>
        <v>0</v>
      </c>
      <c r="AA1554" s="79" t="str">
        <f>IF($B1553="","",IF(AND($B1554&gt;Dashboard!$C$54,$B1554&lt;=Dashboard!$C$55,OR($C1554="Buy",$C1554="Sell",$C1554="Dividend",$C1554="Return of capital")),MAX(AA$5:AA1553)+1,0))</f>
        <v/>
      </c>
      <c r="AB1554" s="79" t="str">
        <f>if($B1554="","",if($L1554=Dashboard!$C$3,"n/a","Currency:"&amp;$L1554&amp;Dashboard!$C$3))</f>
        <v/>
      </c>
      <c r="AC1554" s="88" t="str">
        <f t="shared" si="13"/>
        <v/>
      </c>
      <c r="AD1554" s="89">
        <f t="shared" si="14"/>
        <v>0</v>
      </c>
      <c r="AE1554" s="90">
        <f t="shared" si="15"/>
        <v>0</v>
      </c>
    </row>
    <row r="1555">
      <c r="A1555" s="1"/>
      <c r="B1555" s="456"/>
      <c r="C1555" s="457"/>
      <c r="D1555" s="457"/>
      <c r="E1555" s="457"/>
      <c r="F1555" s="458"/>
      <c r="G1555" s="44">
        <f t="shared" si="1"/>
        <v>0</v>
      </c>
      <c r="H1555" s="459"/>
      <c r="I1555" s="460"/>
      <c r="J1555" s="95"/>
      <c r="K1555" s="1"/>
      <c r="L1555" s="50" t="str">
        <f t="array" ref="L1555">if($B1555="","",index(Setup!$C$52:$C$201,match($D1555,Setup!$B$52:$B$201,0),0))</f>
        <v/>
      </c>
      <c r="M1555" s="52" t="str">
        <f t="shared" si="2"/>
        <v/>
      </c>
      <c r="N1555" s="58">
        <f t="shared" si="3"/>
        <v>0</v>
      </c>
      <c r="O1555" s="64" t="str">
        <f t="shared" si="4"/>
        <v/>
      </c>
      <c r="P1555" s="64">
        <f t="shared" si="5"/>
        <v>0</v>
      </c>
      <c r="Q1555" s="64">
        <f t="shared" si="6"/>
        <v>0</v>
      </c>
      <c r="R1555" s="68">
        <f t="shared" si="7"/>
        <v>0</v>
      </c>
      <c r="S1555" s="68">
        <f t="shared" si="8"/>
        <v>0</v>
      </c>
      <c r="T1555" s="71" t="str">
        <f t="shared" si="9"/>
        <v/>
      </c>
      <c r="U1555" s="79" t="str">
        <f t="array" ref="U1555">IF($B1555="","",IF(INDEX('Your Portfolio Holdings'!$BW$7:$BW$156,match($D1555,'Your Portfolio Holdings'!$B$7:$B$156,0),0)&gt;0,PRODUCT(IF(($D$5:$D$2004=$D1555)*($C$5:$C$2004="Split")*($B$5:$B$2004&lt;=Dashboard!$C$2)*($B$5:$B$2004&gt;$B1555),$J$5:$J$2004,1)),1))</f>
        <v/>
      </c>
      <c r="V1555" s="79">
        <f t="shared" si="10"/>
        <v>0</v>
      </c>
      <c r="W1555" s="79" t="str">
        <f t="array" ref="W1555">IF($B1555="","",IF(INDEX('Your Portfolio Holdings'!$BW$7:$BW$156,match($D1555,'Your Portfolio Holdings'!$B$7:$B$156,0),0)&gt;0,PRODUCT(IF(($D$5:$D$2004=$D1555)*($C$5:$C$2004="Split")*($B$5:$B$2004&lt;=Dashboard!$C$54)*($B$5:$B$2004&gt;$B1555),$J$5:$J$2004,1)),1))</f>
        <v/>
      </c>
      <c r="X1555" s="79">
        <f t="shared" si="11"/>
        <v>0</v>
      </c>
      <c r="Y1555" s="79" t="str">
        <f t="array" ref="Y1555">IF($B1555="","",IF(INDEX('Your Portfolio Holdings'!$BW$7:$BW$156,match($D1555,'Your Portfolio Holdings'!$B$7:$B$156,0),0)&gt;0,PRODUCT(IF(($D$5:$D$2004=$D1555)*($C$5:$C$2004="Split")*($B$5:$B$2004&lt;=Dashboard!$C$55)*($B$5:$B$2004&gt;$B1555),$J$5:$J$2004,1)),1))</f>
        <v/>
      </c>
      <c r="Z1555" s="79">
        <f t="shared" si="12"/>
        <v>0</v>
      </c>
      <c r="AA1555" s="79" t="str">
        <f>IF($B1554="","",IF(AND($B1555&gt;Dashboard!$C$54,$B1555&lt;=Dashboard!$C$55,OR($C1555="Buy",$C1555="Sell",$C1555="Dividend",$C1555="Return of capital")),MAX(AA$5:AA1554)+1,0))</f>
        <v/>
      </c>
      <c r="AB1555" s="79" t="str">
        <f>if($B1555="","",if($L1555=Dashboard!$C$3,"n/a","Currency:"&amp;$L1555&amp;Dashboard!$C$3))</f>
        <v/>
      </c>
      <c r="AC1555" s="88" t="str">
        <f t="shared" si="13"/>
        <v/>
      </c>
      <c r="AD1555" s="89">
        <f t="shared" si="14"/>
        <v>0</v>
      </c>
      <c r="AE1555" s="90">
        <f t="shared" si="15"/>
        <v>0</v>
      </c>
    </row>
    <row r="1556">
      <c r="A1556" s="1"/>
      <c r="B1556" s="456"/>
      <c r="C1556" s="457"/>
      <c r="D1556" s="457"/>
      <c r="E1556" s="457"/>
      <c r="F1556" s="458"/>
      <c r="G1556" s="44">
        <f t="shared" si="1"/>
        <v>0</v>
      </c>
      <c r="H1556" s="459"/>
      <c r="I1556" s="460"/>
      <c r="J1556" s="95"/>
      <c r="K1556" s="1"/>
      <c r="L1556" s="50" t="str">
        <f t="array" ref="L1556">if($B1556="","",index(Setup!$C$52:$C$201,match($D1556,Setup!$B$52:$B$201,0),0))</f>
        <v/>
      </c>
      <c r="M1556" s="52" t="str">
        <f t="shared" si="2"/>
        <v/>
      </c>
      <c r="N1556" s="58">
        <f t="shared" si="3"/>
        <v>0</v>
      </c>
      <c r="O1556" s="64" t="str">
        <f t="shared" si="4"/>
        <v/>
      </c>
      <c r="P1556" s="64">
        <f t="shared" si="5"/>
        <v>0</v>
      </c>
      <c r="Q1556" s="64">
        <f t="shared" si="6"/>
        <v>0</v>
      </c>
      <c r="R1556" s="68">
        <f t="shared" si="7"/>
        <v>0</v>
      </c>
      <c r="S1556" s="68">
        <f t="shared" si="8"/>
        <v>0</v>
      </c>
      <c r="T1556" s="71" t="str">
        <f t="shared" si="9"/>
        <v/>
      </c>
      <c r="U1556" s="79" t="str">
        <f t="array" ref="U1556">IF($B1556="","",IF(INDEX('Your Portfolio Holdings'!$BW$7:$BW$156,match($D1556,'Your Portfolio Holdings'!$B$7:$B$156,0),0)&gt;0,PRODUCT(IF(($D$5:$D$2004=$D1556)*($C$5:$C$2004="Split")*($B$5:$B$2004&lt;=Dashboard!$C$2)*($B$5:$B$2004&gt;$B1556),$J$5:$J$2004,1)),1))</f>
        <v/>
      </c>
      <c r="V1556" s="79">
        <f t="shared" si="10"/>
        <v>0</v>
      </c>
      <c r="W1556" s="79" t="str">
        <f t="array" ref="W1556">IF($B1556="","",IF(INDEX('Your Portfolio Holdings'!$BW$7:$BW$156,match($D1556,'Your Portfolio Holdings'!$B$7:$B$156,0),0)&gt;0,PRODUCT(IF(($D$5:$D$2004=$D1556)*($C$5:$C$2004="Split")*($B$5:$B$2004&lt;=Dashboard!$C$54)*($B$5:$B$2004&gt;$B1556),$J$5:$J$2004,1)),1))</f>
        <v/>
      </c>
      <c r="X1556" s="79">
        <f t="shared" si="11"/>
        <v>0</v>
      </c>
      <c r="Y1556" s="79" t="str">
        <f t="array" ref="Y1556">IF($B1556="","",IF(INDEX('Your Portfolio Holdings'!$BW$7:$BW$156,match($D1556,'Your Portfolio Holdings'!$B$7:$B$156,0),0)&gt;0,PRODUCT(IF(($D$5:$D$2004=$D1556)*($C$5:$C$2004="Split")*($B$5:$B$2004&lt;=Dashboard!$C$55)*($B$5:$B$2004&gt;$B1556),$J$5:$J$2004,1)),1))</f>
        <v/>
      </c>
      <c r="Z1556" s="79">
        <f t="shared" si="12"/>
        <v>0</v>
      </c>
      <c r="AA1556" s="79" t="str">
        <f>IF($B1555="","",IF(AND($B1556&gt;Dashboard!$C$54,$B1556&lt;=Dashboard!$C$55,OR($C1556="Buy",$C1556="Sell",$C1556="Dividend",$C1556="Return of capital")),MAX(AA$5:AA1555)+1,0))</f>
        <v/>
      </c>
      <c r="AB1556" s="79" t="str">
        <f>if($B1556="","",if($L1556=Dashboard!$C$3,"n/a","Currency:"&amp;$L1556&amp;Dashboard!$C$3))</f>
        <v/>
      </c>
      <c r="AC1556" s="88" t="str">
        <f t="shared" si="13"/>
        <v/>
      </c>
      <c r="AD1556" s="89">
        <f t="shared" si="14"/>
        <v>0</v>
      </c>
      <c r="AE1556" s="90">
        <f t="shared" si="15"/>
        <v>0</v>
      </c>
    </row>
    <row r="1557">
      <c r="A1557" s="1"/>
      <c r="B1557" s="456"/>
      <c r="C1557" s="457"/>
      <c r="D1557" s="457"/>
      <c r="E1557" s="457"/>
      <c r="F1557" s="458"/>
      <c r="G1557" s="44">
        <f t="shared" si="1"/>
        <v>0</v>
      </c>
      <c r="H1557" s="459"/>
      <c r="I1557" s="460"/>
      <c r="J1557" s="95"/>
      <c r="K1557" s="1"/>
      <c r="L1557" s="50" t="str">
        <f t="array" ref="L1557">if($B1557="","",index(Setup!$C$52:$C$201,match($D1557,Setup!$B$52:$B$201,0),0))</f>
        <v/>
      </c>
      <c r="M1557" s="52" t="str">
        <f t="shared" si="2"/>
        <v/>
      </c>
      <c r="N1557" s="58">
        <f t="shared" si="3"/>
        <v>0</v>
      </c>
      <c r="O1557" s="64" t="str">
        <f t="shared" si="4"/>
        <v/>
      </c>
      <c r="P1557" s="64">
        <f t="shared" si="5"/>
        <v>0</v>
      </c>
      <c r="Q1557" s="64">
        <f t="shared" si="6"/>
        <v>0</v>
      </c>
      <c r="R1557" s="68">
        <f t="shared" si="7"/>
        <v>0</v>
      </c>
      <c r="S1557" s="68">
        <f t="shared" si="8"/>
        <v>0</v>
      </c>
      <c r="T1557" s="71" t="str">
        <f t="shared" si="9"/>
        <v/>
      </c>
      <c r="U1557" s="79" t="str">
        <f t="array" ref="U1557">IF($B1557="","",IF(INDEX('Your Portfolio Holdings'!$BW$7:$BW$156,match($D1557,'Your Portfolio Holdings'!$B$7:$B$156,0),0)&gt;0,PRODUCT(IF(($D$5:$D$2004=$D1557)*($C$5:$C$2004="Split")*($B$5:$B$2004&lt;=Dashboard!$C$2)*($B$5:$B$2004&gt;$B1557),$J$5:$J$2004,1)),1))</f>
        <v/>
      </c>
      <c r="V1557" s="79">
        <f t="shared" si="10"/>
        <v>0</v>
      </c>
      <c r="W1557" s="79" t="str">
        <f t="array" ref="W1557">IF($B1557="","",IF(INDEX('Your Portfolio Holdings'!$BW$7:$BW$156,match($D1557,'Your Portfolio Holdings'!$B$7:$B$156,0),0)&gt;0,PRODUCT(IF(($D$5:$D$2004=$D1557)*($C$5:$C$2004="Split")*($B$5:$B$2004&lt;=Dashboard!$C$54)*($B$5:$B$2004&gt;$B1557),$J$5:$J$2004,1)),1))</f>
        <v/>
      </c>
      <c r="X1557" s="79">
        <f t="shared" si="11"/>
        <v>0</v>
      </c>
      <c r="Y1557" s="79" t="str">
        <f t="array" ref="Y1557">IF($B1557="","",IF(INDEX('Your Portfolio Holdings'!$BW$7:$BW$156,match($D1557,'Your Portfolio Holdings'!$B$7:$B$156,0),0)&gt;0,PRODUCT(IF(($D$5:$D$2004=$D1557)*($C$5:$C$2004="Split")*($B$5:$B$2004&lt;=Dashboard!$C$55)*($B$5:$B$2004&gt;$B1557),$J$5:$J$2004,1)),1))</f>
        <v/>
      </c>
      <c r="Z1557" s="79">
        <f t="shared" si="12"/>
        <v>0</v>
      </c>
      <c r="AA1557" s="79" t="str">
        <f>IF($B1556="","",IF(AND($B1557&gt;Dashboard!$C$54,$B1557&lt;=Dashboard!$C$55,OR($C1557="Buy",$C1557="Sell",$C1557="Dividend",$C1557="Return of capital")),MAX(AA$5:AA1556)+1,0))</f>
        <v/>
      </c>
      <c r="AB1557" s="79" t="str">
        <f>if($B1557="","",if($L1557=Dashboard!$C$3,"n/a","Currency:"&amp;$L1557&amp;Dashboard!$C$3))</f>
        <v/>
      </c>
      <c r="AC1557" s="88" t="str">
        <f t="shared" si="13"/>
        <v/>
      </c>
      <c r="AD1557" s="89">
        <f t="shared" si="14"/>
        <v>0</v>
      </c>
      <c r="AE1557" s="90">
        <f t="shared" si="15"/>
        <v>0</v>
      </c>
    </row>
    <row r="1558">
      <c r="A1558" s="1"/>
      <c r="B1558" s="456"/>
      <c r="C1558" s="457"/>
      <c r="D1558" s="457"/>
      <c r="E1558" s="457"/>
      <c r="F1558" s="458"/>
      <c r="G1558" s="44">
        <f t="shared" si="1"/>
        <v>0</v>
      </c>
      <c r="H1558" s="459"/>
      <c r="I1558" s="460"/>
      <c r="J1558" s="95"/>
      <c r="K1558" s="1"/>
      <c r="L1558" s="50" t="str">
        <f t="array" ref="L1558">if($B1558="","",index(Setup!$C$52:$C$201,match($D1558,Setup!$B$52:$B$201,0),0))</f>
        <v/>
      </c>
      <c r="M1558" s="52" t="str">
        <f t="shared" si="2"/>
        <v/>
      </c>
      <c r="N1558" s="58">
        <f t="shared" si="3"/>
        <v>0</v>
      </c>
      <c r="O1558" s="64" t="str">
        <f t="shared" si="4"/>
        <v/>
      </c>
      <c r="P1558" s="64">
        <f t="shared" si="5"/>
        <v>0</v>
      </c>
      <c r="Q1558" s="64">
        <f t="shared" si="6"/>
        <v>0</v>
      </c>
      <c r="R1558" s="68">
        <f t="shared" si="7"/>
        <v>0</v>
      </c>
      <c r="S1558" s="68">
        <f t="shared" si="8"/>
        <v>0</v>
      </c>
      <c r="T1558" s="71" t="str">
        <f t="shared" si="9"/>
        <v/>
      </c>
      <c r="U1558" s="79" t="str">
        <f t="array" ref="U1558">IF($B1558="","",IF(INDEX('Your Portfolio Holdings'!$BW$7:$BW$156,match($D1558,'Your Portfolio Holdings'!$B$7:$B$156,0),0)&gt;0,PRODUCT(IF(($D$5:$D$2004=$D1558)*($C$5:$C$2004="Split")*($B$5:$B$2004&lt;=Dashboard!$C$2)*($B$5:$B$2004&gt;$B1558),$J$5:$J$2004,1)),1))</f>
        <v/>
      </c>
      <c r="V1558" s="79">
        <f t="shared" si="10"/>
        <v>0</v>
      </c>
      <c r="W1558" s="79" t="str">
        <f t="array" ref="W1558">IF($B1558="","",IF(INDEX('Your Portfolio Holdings'!$BW$7:$BW$156,match($D1558,'Your Portfolio Holdings'!$B$7:$B$156,0),0)&gt;0,PRODUCT(IF(($D$5:$D$2004=$D1558)*($C$5:$C$2004="Split")*($B$5:$B$2004&lt;=Dashboard!$C$54)*($B$5:$B$2004&gt;$B1558),$J$5:$J$2004,1)),1))</f>
        <v/>
      </c>
      <c r="X1558" s="79">
        <f t="shared" si="11"/>
        <v>0</v>
      </c>
      <c r="Y1558" s="79" t="str">
        <f t="array" ref="Y1558">IF($B1558="","",IF(INDEX('Your Portfolio Holdings'!$BW$7:$BW$156,match($D1558,'Your Portfolio Holdings'!$B$7:$B$156,0),0)&gt;0,PRODUCT(IF(($D$5:$D$2004=$D1558)*($C$5:$C$2004="Split")*($B$5:$B$2004&lt;=Dashboard!$C$55)*($B$5:$B$2004&gt;$B1558),$J$5:$J$2004,1)),1))</f>
        <v/>
      </c>
      <c r="Z1558" s="79">
        <f t="shared" si="12"/>
        <v>0</v>
      </c>
      <c r="AA1558" s="79" t="str">
        <f>IF($B1557="","",IF(AND($B1558&gt;Dashboard!$C$54,$B1558&lt;=Dashboard!$C$55,OR($C1558="Buy",$C1558="Sell",$C1558="Dividend",$C1558="Return of capital")),MAX(AA$5:AA1557)+1,0))</f>
        <v/>
      </c>
      <c r="AB1558" s="79" t="str">
        <f>if($B1558="","",if($L1558=Dashboard!$C$3,"n/a","Currency:"&amp;$L1558&amp;Dashboard!$C$3))</f>
        <v/>
      </c>
      <c r="AC1558" s="88" t="str">
        <f t="shared" si="13"/>
        <v/>
      </c>
      <c r="AD1558" s="89">
        <f t="shared" si="14"/>
        <v>0</v>
      </c>
      <c r="AE1558" s="90">
        <f t="shared" si="15"/>
        <v>0</v>
      </c>
    </row>
    <row r="1559">
      <c r="A1559" s="1"/>
      <c r="B1559" s="456"/>
      <c r="C1559" s="457"/>
      <c r="D1559" s="457"/>
      <c r="E1559" s="457"/>
      <c r="F1559" s="458"/>
      <c r="G1559" s="44">
        <f t="shared" si="1"/>
        <v>0</v>
      </c>
      <c r="H1559" s="459"/>
      <c r="I1559" s="460"/>
      <c r="J1559" s="95"/>
      <c r="K1559" s="1"/>
      <c r="L1559" s="50" t="str">
        <f t="array" ref="L1559">if($B1559="","",index(Setup!$C$52:$C$201,match($D1559,Setup!$B$52:$B$201,0),0))</f>
        <v/>
      </c>
      <c r="M1559" s="52" t="str">
        <f t="shared" si="2"/>
        <v/>
      </c>
      <c r="N1559" s="58">
        <f t="shared" si="3"/>
        <v>0</v>
      </c>
      <c r="O1559" s="64" t="str">
        <f t="shared" si="4"/>
        <v/>
      </c>
      <c r="P1559" s="64">
        <f t="shared" si="5"/>
        <v>0</v>
      </c>
      <c r="Q1559" s="64">
        <f t="shared" si="6"/>
        <v>0</v>
      </c>
      <c r="R1559" s="68">
        <f t="shared" si="7"/>
        <v>0</v>
      </c>
      <c r="S1559" s="68">
        <f t="shared" si="8"/>
        <v>0</v>
      </c>
      <c r="T1559" s="71" t="str">
        <f t="shared" si="9"/>
        <v/>
      </c>
      <c r="U1559" s="79" t="str">
        <f t="array" ref="U1559">IF($B1559="","",IF(INDEX('Your Portfolio Holdings'!$BW$7:$BW$156,match($D1559,'Your Portfolio Holdings'!$B$7:$B$156,0),0)&gt;0,PRODUCT(IF(($D$5:$D$2004=$D1559)*($C$5:$C$2004="Split")*($B$5:$B$2004&lt;=Dashboard!$C$2)*($B$5:$B$2004&gt;$B1559),$J$5:$J$2004,1)),1))</f>
        <v/>
      </c>
      <c r="V1559" s="79">
        <f t="shared" si="10"/>
        <v>0</v>
      </c>
      <c r="W1559" s="79" t="str">
        <f t="array" ref="W1559">IF($B1559="","",IF(INDEX('Your Portfolio Holdings'!$BW$7:$BW$156,match($D1559,'Your Portfolio Holdings'!$B$7:$B$156,0),0)&gt;0,PRODUCT(IF(($D$5:$D$2004=$D1559)*($C$5:$C$2004="Split")*($B$5:$B$2004&lt;=Dashboard!$C$54)*($B$5:$B$2004&gt;$B1559),$J$5:$J$2004,1)),1))</f>
        <v/>
      </c>
      <c r="X1559" s="79">
        <f t="shared" si="11"/>
        <v>0</v>
      </c>
      <c r="Y1559" s="79" t="str">
        <f t="array" ref="Y1559">IF($B1559="","",IF(INDEX('Your Portfolio Holdings'!$BW$7:$BW$156,match($D1559,'Your Portfolio Holdings'!$B$7:$B$156,0),0)&gt;0,PRODUCT(IF(($D$5:$D$2004=$D1559)*($C$5:$C$2004="Split")*($B$5:$B$2004&lt;=Dashboard!$C$55)*($B$5:$B$2004&gt;$B1559),$J$5:$J$2004,1)),1))</f>
        <v/>
      </c>
      <c r="Z1559" s="79">
        <f t="shared" si="12"/>
        <v>0</v>
      </c>
      <c r="AA1559" s="79" t="str">
        <f>IF($B1558="","",IF(AND($B1559&gt;Dashboard!$C$54,$B1559&lt;=Dashboard!$C$55,OR($C1559="Buy",$C1559="Sell",$C1559="Dividend",$C1559="Return of capital")),MAX(AA$5:AA1558)+1,0))</f>
        <v/>
      </c>
      <c r="AB1559" s="79" t="str">
        <f>if($B1559="","",if($L1559=Dashboard!$C$3,"n/a","Currency:"&amp;$L1559&amp;Dashboard!$C$3))</f>
        <v/>
      </c>
      <c r="AC1559" s="88" t="str">
        <f t="shared" si="13"/>
        <v/>
      </c>
      <c r="AD1559" s="89">
        <f t="shared" si="14"/>
        <v>0</v>
      </c>
      <c r="AE1559" s="90">
        <f t="shared" si="15"/>
        <v>0</v>
      </c>
    </row>
    <row r="1560">
      <c r="A1560" s="1"/>
      <c r="B1560" s="456"/>
      <c r="C1560" s="457"/>
      <c r="D1560" s="457"/>
      <c r="E1560" s="457"/>
      <c r="F1560" s="458"/>
      <c r="G1560" s="44">
        <f t="shared" si="1"/>
        <v>0</v>
      </c>
      <c r="H1560" s="459"/>
      <c r="I1560" s="460"/>
      <c r="J1560" s="95"/>
      <c r="K1560" s="1"/>
      <c r="L1560" s="50" t="str">
        <f t="array" ref="L1560">if($B1560="","",index(Setup!$C$52:$C$201,match($D1560,Setup!$B$52:$B$201,0),0))</f>
        <v/>
      </c>
      <c r="M1560" s="52" t="str">
        <f t="shared" si="2"/>
        <v/>
      </c>
      <c r="N1560" s="58">
        <f t="shared" si="3"/>
        <v>0</v>
      </c>
      <c r="O1560" s="64" t="str">
        <f t="shared" si="4"/>
        <v/>
      </c>
      <c r="P1560" s="64">
        <f t="shared" si="5"/>
        <v>0</v>
      </c>
      <c r="Q1560" s="64">
        <f t="shared" si="6"/>
        <v>0</v>
      </c>
      <c r="R1560" s="68">
        <f t="shared" si="7"/>
        <v>0</v>
      </c>
      <c r="S1560" s="68">
        <f t="shared" si="8"/>
        <v>0</v>
      </c>
      <c r="T1560" s="71" t="str">
        <f t="shared" si="9"/>
        <v/>
      </c>
      <c r="U1560" s="79" t="str">
        <f t="array" ref="U1560">IF($B1560="","",IF(INDEX('Your Portfolio Holdings'!$BW$7:$BW$156,match($D1560,'Your Portfolio Holdings'!$B$7:$B$156,0),0)&gt;0,PRODUCT(IF(($D$5:$D$2004=$D1560)*($C$5:$C$2004="Split")*($B$5:$B$2004&lt;=Dashboard!$C$2)*($B$5:$B$2004&gt;$B1560),$J$5:$J$2004,1)),1))</f>
        <v/>
      </c>
      <c r="V1560" s="79">
        <f t="shared" si="10"/>
        <v>0</v>
      </c>
      <c r="W1560" s="79" t="str">
        <f t="array" ref="W1560">IF($B1560="","",IF(INDEX('Your Portfolio Holdings'!$BW$7:$BW$156,match($D1560,'Your Portfolio Holdings'!$B$7:$B$156,0),0)&gt;0,PRODUCT(IF(($D$5:$D$2004=$D1560)*($C$5:$C$2004="Split")*($B$5:$B$2004&lt;=Dashboard!$C$54)*($B$5:$B$2004&gt;$B1560),$J$5:$J$2004,1)),1))</f>
        <v/>
      </c>
      <c r="X1560" s="79">
        <f t="shared" si="11"/>
        <v>0</v>
      </c>
      <c r="Y1560" s="79" t="str">
        <f t="array" ref="Y1560">IF($B1560="","",IF(INDEX('Your Portfolio Holdings'!$BW$7:$BW$156,match($D1560,'Your Portfolio Holdings'!$B$7:$B$156,0),0)&gt;0,PRODUCT(IF(($D$5:$D$2004=$D1560)*($C$5:$C$2004="Split")*($B$5:$B$2004&lt;=Dashboard!$C$55)*($B$5:$B$2004&gt;$B1560),$J$5:$J$2004,1)),1))</f>
        <v/>
      </c>
      <c r="Z1560" s="79">
        <f t="shared" si="12"/>
        <v>0</v>
      </c>
      <c r="AA1560" s="79" t="str">
        <f>IF($B1559="","",IF(AND($B1560&gt;Dashboard!$C$54,$B1560&lt;=Dashboard!$C$55,OR($C1560="Buy",$C1560="Sell",$C1560="Dividend",$C1560="Return of capital")),MAX(AA$5:AA1559)+1,0))</f>
        <v/>
      </c>
      <c r="AB1560" s="79" t="str">
        <f>if($B1560="","",if($L1560=Dashboard!$C$3,"n/a","Currency:"&amp;$L1560&amp;Dashboard!$C$3))</f>
        <v/>
      </c>
      <c r="AC1560" s="88" t="str">
        <f t="shared" si="13"/>
        <v/>
      </c>
      <c r="AD1560" s="89">
        <f t="shared" si="14"/>
        <v>0</v>
      </c>
      <c r="AE1560" s="90">
        <f t="shared" si="15"/>
        <v>0</v>
      </c>
    </row>
    <row r="1561">
      <c r="A1561" s="1"/>
      <c r="B1561" s="456"/>
      <c r="C1561" s="457"/>
      <c r="D1561" s="457"/>
      <c r="E1561" s="457"/>
      <c r="F1561" s="458"/>
      <c r="G1561" s="44">
        <f t="shared" si="1"/>
        <v>0</v>
      </c>
      <c r="H1561" s="459"/>
      <c r="I1561" s="460"/>
      <c r="J1561" s="95"/>
      <c r="K1561" s="1"/>
      <c r="L1561" s="50" t="str">
        <f t="array" ref="L1561">if($B1561="","",index(Setup!$C$52:$C$201,match($D1561,Setup!$B$52:$B$201,0),0))</f>
        <v/>
      </c>
      <c r="M1561" s="52" t="str">
        <f t="shared" si="2"/>
        <v/>
      </c>
      <c r="N1561" s="58">
        <f t="shared" si="3"/>
        <v>0</v>
      </c>
      <c r="O1561" s="64" t="str">
        <f t="shared" si="4"/>
        <v/>
      </c>
      <c r="P1561" s="64">
        <f t="shared" si="5"/>
        <v>0</v>
      </c>
      <c r="Q1561" s="64">
        <f t="shared" si="6"/>
        <v>0</v>
      </c>
      <c r="R1561" s="68">
        <f t="shared" si="7"/>
        <v>0</v>
      </c>
      <c r="S1561" s="68">
        <f t="shared" si="8"/>
        <v>0</v>
      </c>
      <c r="T1561" s="71" t="str">
        <f t="shared" si="9"/>
        <v/>
      </c>
      <c r="U1561" s="79" t="str">
        <f t="array" ref="U1561">IF($B1561="","",IF(INDEX('Your Portfolio Holdings'!$BW$7:$BW$156,match($D1561,'Your Portfolio Holdings'!$B$7:$B$156,0),0)&gt;0,PRODUCT(IF(($D$5:$D$2004=$D1561)*($C$5:$C$2004="Split")*($B$5:$B$2004&lt;=Dashboard!$C$2)*($B$5:$B$2004&gt;$B1561),$J$5:$J$2004,1)),1))</f>
        <v/>
      </c>
      <c r="V1561" s="79">
        <f t="shared" si="10"/>
        <v>0</v>
      </c>
      <c r="W1561" s="79" t="str">
        <f t="array" ref="W1561">IF($B1561="","",IF(INDEX('Your Portfolio Holdings'!$BW$7:$BW$156,match($D1561,'Your Portfolio Holdings'!$B$7:$B$156,0),0)&gt;0,PRODUCT(IF(($D$5:$D$2004=$D1561)*($C$5:$C$2004="Split")*($B$5:$B$2004&lt;=Dashboard!$C$54)*($B$5:$B$2004&gt;$B1561),$J$5:$J$2004,1)),1))</f>
        <v/>
      </c>
      <c r="X1561" s="79">
        <f t="shared" si="11"/>
        <v>0</v>
      </c>
      <c r="Y1561" s="79" t="str">
        <f t="array" ref="Y1561">IF($B1561="","",IF(INDEX('Your Portfolio Holdings'!$BW$7:$BW$156,match($D1561,'Your Portfolio Holdings'!$B$7:$B$156,0),0)&gt;0,PRODUCT(IF(($D$5:$D$2004=$D1561)*($C$5:$C$2004="Split")*($B$5:$B$2004&lt;=Dashboard!$C$55)*($B$5:$B$2004&gt;$B1561),$J$5:$J$2004,1)),1))</f>
        <v/>
      </c>
      <c r="Z1561" s="79">
        <f t="shared" si="12"/>
        <v>0</v>
      </c>
      <c r="AA1561" s="79" t="str">
        <f>IF($B1560="","",IF(AND($B1561&gt;Dashboard!$C$54,$B1561&lt;=Dashboard!$C$55,OR($C1561="Buy",$C1561="Sell",$C1561="Dividend",$C1561="Return of capital")),MAX(AA$5:AA1560)+1,0))</f>
        <v/>
      </c>
      <c r="AB1561" s="79" t="str">
        <f>if($B1561="","",if($L1561=Dashboard!$C$3,"n/a","Currency:"&amp;$L1561&amp;Dashboard!$C$3))</f>
        <v/>
      </c>
      <c r="AC1561" s="88" t="str">
        <f t="shared" si="13"/>
        <v/>
      </c>
      <c r="AD1561" s="89">
        <f t="shared" si="14"/>
        <v>0</v>
      </c>
      <c r="AE1561" s="90">
        <f t="shared" si="15"/>
        <v>0</v>
      </c>
    </row>
    <row r="1562">
      <c r="A1562" s="1"/>
      <c r="B1562" s="456"/>
      <c r="C1562" s="457"/>
      <c r="D1562" s="457"/>
      <c r="E1562" s="457"/>
      <c r="F1562" s="458"/>
      <c r="G1562" s="44">
        <f t="shared" si="1"/>
        <v>0</v>
      </c>
      <c r="H1562" s="459"/>
      <c r="I1562" s="460"/>
      <c r="J1562" s="95"/>
      <c r="K1562" s="1"/>
      <c r="L1562" s="50" t="str">
        <f t="array" ref="L1562">if($B1562="","",index(Setup!$C$52:$C$201,match($D1562,Setup!$B$52:$B$201,0),0))</f>
        <v/>
      </c>
      <c r="M1562" s="52" t="str">
        <f t="shared" si="2"/>
        <v/>
      </c>
      <c r="N1562" s="58">
        <f t="shared" si="3"/>
        <v>0</v>
      </c>
      <c r="O1562" s="64" t="str">
        <f t="shared" si="4"/>
        <v/>
      </c>
      <c r="P1562" s="64">
        <f t="shared" si="5"/>
        <v>0</v>
      </c>
      <c r="Q1562" s="64">
        <f t="shared" si="6"/>
        <v>0</v>
      </c>
      <c r="R1562" s="68">
        <f t="shared" si="7"/>
        <v>0</v>
      </c>
      <c r="S1562" s="68">
        <f t="shared" si="8"/>
        <v>0</v>
      </c>
      <c r="T1562" s="71" t="str">
        <f t="shared" si="9"/>
        <v/>
      </c>
      <c r="U1562" s="79" t="str">
        <f t="array" ref="U1562">IF($B1562="","",IF(INDEX('Your Portfolio Holdings'!$BW$7:$BW$156,match($D1562,'Your Portfolio Holdings'!$B$7:$B$156,0),0)&gt;0,PRODUCT(IF(($D$5:$D$2004=$D1562)*($C$5:$C$2004="Split")*($B$5:$B$2004&lt;=Dashboard!$C$2)*($B$5:$B$2004&gt;$B1562),$J$5:$J$2004,1)),1))</f>
        <v/>
      </c>
      <c r="V1562" s="79">
        <f t="shared" si="10"/>
        <v>0</v>
      </c>
      <c r="W1562" s="79" t="str">
        <f t="array" ref="W1562">IF($B1562="","",IF(INDEX('Your Portfolio Holdings'!$BW$7:$BW$156,match($D1562,'Your Portfolio Holdings'!$B$7:$B$156,0),0)&gt;0,PRODUCT(IF(($D$5:$D$2004=$D1562)*($C$5:$C$2004="Split")*($B$5:$B$2004&lt;=Dashboard!$C$54)*($B$5:$B$2004&gt;$B1562),$J$5:$J$2004,1)),1))</f>
        <v/>
      </c>
      <c r="X1562" s="79">
        <f t="shared" si="11"/>
        <v>0</v>
      </c>
      <c r="Y1562" s="79" t="str">
        <f t="array" ref="Y1562">IF($B1562="","",IF(INDEX('Your Portfolio Holdings'!$BW$7:$BW$156,match($D1562,'Your Portfolio Holdings'!$B$7:$B$156,0),0)&gt;0,PRODUCT(IF(($D$5:$D$2004=$D1562)*($C$5:$C$2004="Split")*($B$5:$B$2004&lt;=Dashboard!$C$55)*($B$5:$B$2004&gt;$B1562),$J$5:$J$2004,1)),1))</f>
        <v/>
      </c>
      <c r="Z1562" s="79">
        <f t="shared" si="12"/>
        <v>0</v>
      </c>
      <c r="AA1562" s="79" t="str">
        <f>IF($B1561="","",IF(AND($B1562&gt;Dashboard!$C$54,$B1562&lt;=Dashboard!$C$55,OR($C1562="Buy",$C1562="Sell",$C1562="Dividend",$C1562="Return of capital")),MAX(AA$5:AA1561)+1,0))</f>
        <v/>
      </c>
      <c r="AB1562" s="79" t="str">
        <f>if($B1562="","",if($L1562=Dashboard!$C$3,"n/a","Currency:"&amp;$L1562&amp;Dashboard!$C$3))</f>
        <v/>
      </c>
      <c r="AC1562" s="88" t="str">
        <f t="shared" si="13"/>
        <v/>
      </c>
      <c r="AD1562" s="89">
        <f t="shared" si="14"/>
        <v>0</v>
      </c>
      <c r="AE1562" s="90">
        <f t="shared" si="15"/>
        <v>0</v>
      </c>
    </row>
    <row r="1563">
      <c r="A1563" s="1"/>
      <c r="B1563" s="456"/>
      <c r="C1563" s="457"/>
      <c r="D1563" s="457"/>
      <c r="E1563" s="457"/>
      <c r="F1563" s="458"/>
      <c r="G1563" s="44">
        <f t="shared" si="1"/>
        <v>0</v>
      </c>
      <c r="H1563" s="459"/>
      <c r="I1563" s="460"/>
      <c r="J1563" s="95"/>
      <c r="K1563" s="1"/>
      <c r="L1563" s="50" t="str">
        <f t="array" ref="L1563">if($B1563="","",index(Setup!$C$52:$C$201,match($D1563,Setup!$B$52:$B$201,0),0))</f>
        <v/>
      </c>
      <c r="M1563" s="52" t="str">
        <f t="shared" si="2"/>
        <v/>
      </c>
      <c r="N1563" s="58">
        <f t="shared" si="3"/>
        <v>0</v>
      </c>
      <c r="O1563" s="64" t="str">
        <f t="shared" si="4"/>
        <v/>
      </c>
      <c r="P1563" s="64">
        <f t="shared" si="5"/>
        <v>0</v>
      </c>
      <c r="Q1563" s="64">
        <f t="shared" si="6"/>
        <v>0</v>
      </c>
      <c r="R1563" s="68">
        <f t="shared" si="7"/>
        <v>0</v>
      </c>
      <c r="S1563" s="68">
        <f t="shared" si="8"/>
        <v>0</v>
      </c>
      <c r="T1563" s="71" t="str">
        <f t="shared" si="9"/>
        <v/>
      </c>
      <c r="U1563" s="79" t="str">
        <f t="array" ref="U1563">IF($B1563="","",IF(INDEX('Your Portfolio Holdings'!$BW$7:$BW$156,match($D1563,'Your Portfolio Holdings'!$B$7:$B$156,0),0)&gt;0,PRODUCT(IF(($D$5:$D$2004=$D1563)*($C$5:$C$2004="Split")*($B$5:$B$2004&lt;=Dashboard!$C$2)*($B$5:$B$2004&gt;$B1563),$J$5:$J$2004,1)),1))</f>
        <v/>
      </c>
      <c r="V1563" s="79">
        <f t="shared" si="10"/>
        <v>0</v>
      </c>
      <c r="W1563" s="79" t="str">
        <f t="array" ref="W1563">IF($B1563="","",IF(INDEX('Your Portfolio Holdings'!$BW$7:$BW$156,match($D1563,'Your Portfolio Holdings'!$B$7:$B$156,0),0)&gt;0,PRODUCT(IF(($D$5:$D$2004=$D1563)*($C$5:$C$2004="Split")*($B$5:$B$2004&lt;=Dashboard!$C$54)*($B$5:$B$2004&gt;$B1563),$J$5:$J$2004,1)),1))</f>
        <v/>
      </c>
      <c r="X1563" s="79">
        <f t="shared" si="11"/>
        <v>0</v>
      </c>
      <c r="Y1563" s="79" t="str">
        <f t="array" ref="Y1563">IF($B1563="","",IF(INDEX('Your Portfolio Holdings'!$BW$7:$BW$156,match($D1563,'Your Portfolio Holdings'!$B$7:$B$156,0),0)&gt;0,PRODUCT(IF(($D$5:$D$2004=$D1563)*($C$5:$C$2004="Split")*($B$5:$B$2004&lt;=Dashboard!$C$55)*($B$5:$B$2004&gt;$B1563),$J$5:$J$2004,1)),1))</f>
        <v/>
      </c>
      <c r="Z1563" s="79">
        <f t="shared" si="12"/>
        <v>0</v>
      </c>
      <c r="AA1563" s="79" t="str">
        <f>IF($B1562="","",IF(AND($B1563&gt;Dashboard!$C$54,$B1563&lt;=Dashboard!$C$55,OR($C1563="Buy",$C1563="Sell",$C1563="Dividend",$C1563="Return of capital")),MAX(AA$5:AA1562)+1,0))</f>
        <v/>
      </c>
      <c r="AB1563" s="79" t="str">
        <f>if($B1563="","",if($L1563=Dashboard!$C$3,"n/a","Currency:"&amp;$L1563&amp;Dashboard!$C$3))</f>
        <v/>
      </c>
      <c r="AC1563" s="88" t="str">
        <f t="shared" si="13"/>
        <v/>
      </c>
      <c r="AD1563" s="89">
        <f t="shared" si="14"/>
        <v>0</v>
      </c>
      <c r="AE1563" s="90">
        <f t="shared" si="15"/>
        <v>0</v>
      </c>
    </row>
    <row r="1564">
      <c r="A1564" s="1"/>
      <c r="B1564" s="456"/>
      <c r="C1564" s="457"/>
      <c r="D1564" s="457"/>
      <c r="E1564" s="457"/>
      <c r="F1564" s="458"/>
      <c r="G1564" s="44">
        <f t="shared" si="1"/>
        <v>0</v>
      </c>
      <c r="H1564" s="459"/>
      <c r="I1564" s="460"/>
      <c r="J1564" s="95"/>
      <c r="K1564" s="1"/>
      <c r="L1564" s="50" t="str">
        <f t="array" ref="L1564">if($B1564="","",index(Setup!$C$52:$C$201,match($D1564,Setup!$B$52:$B$201,0),0))</f>
        <v/>
      </c>
      <c r="M1564" s="52" t="str">
        <f t="shared" si="2"/>
        <v/>
      </c>
      <c r="N1564" s="58">
        <f t="shared" si="3"/>
        <v>0</v>
      </c>
      <c r="O1564" s="64" t="str">
        <f t="shared" si="4"/>
        <v/>
      </c>
      <c r="P1564" s="64">
        <f t="shared" si="5"/>
        <v>0</v>
      </c>
      <c r="Q1564" s="64">
        <f t="shared" si="6"/>
        <v>0</v>
      </c>
      <c r="R1564" s="68">
        <f t="shared" si="7"/>
        <v>0</v>
      </c>
      <c r="S1564" s="68">
        <f t="shared" si="8"/>
        <v>0</v>
      </c>
      <c r="T1564" s="71" t="str">
        <f t="shared" si="9"/>
        <v/>
      </c>
      <c r="U1564" s="79" t="str">
        <f t="array" ref="U1564">IF($B1564="","",IF(INDEX('Your Portfolio Holdings'!$BW$7:$BW$156,match($D1564,'Your Portfolio Holdings'!$B$7:$B$156,0),0)&gt;0,PRODUCT(IF(($D$5:$D$2004=$D1564)*($C$5:$C$2004="Split")*($B$5:$B$2004&lt;=Dashboard!$C$2)*($B$5:$B$2004&gt;$B1564),$J$5:$J$2004,1)),1))</f>
        <v/>
      </c>
      <c r="V1564" s="79">
        <f t="shared" si="10"/>
        <v>0</v>
      </c>
      <c r="W1564" s="79" t="str">
        <f t="array" ref="W1564">IF($B1564="","",IF(INDEX('Your Portfolio Holdings'!$BW$7:$BW$156,match($D1564,'Your Portfolio Holdings'!$B$7:$B$156,0),0)&gt;0,PRODUCT(IF(($D$5:$D$2004=$D1564)*($C$5:$C$2004="Split")*($B$5:$B$2004&lt;=Dashboard!$C$54)*($B$5:$B$2004&gt;$B1564),$J$5:$J$2004,1)),1))</f>
        <v/>
      </c>
      <c r="X1564" s="79">
        <f t="shared" si="11"/>
        <v>0</v>
      </c>
      <c r="Y1564" s="79" t="str">
        <f t="array" ref="Y1564">IF($B1564="","",IF(INDEX('Your Portfolio Holdings'!$BW$7:$BW$156,match($D1564,'Your Portfolio Holdings'!$B$7:$B$156,0),0)&gt;0,PRODUCT(IF(($D$5:$D$2004=$D1564)*($C$5:$C$2004="Split")*($B$5:$B$2004&lt;=Dashboard!$C$55)*($B$5:$B$2004&gt;$B1564),$J$5:$J$2004,1)),1))</f>
        <v/>
      </c>
      <c r="Z1564" s="79">
        <f t="shared" si="12"/>
        <v>0</v>
      </c>
      <c r="AA1564" s="79" t="str">
        <f>IF($B1563="","",IF(AND($B1564&gt;Dashboard!$C$54,$B1564&lt;=Dashboard!$C$55,OR($C1564="Buy",$C1564="Sell",$C1564="Dividend",$C1564="Return of capital")),MAX(AA$5:AA1563)+1,0))</f>
        <v/>
      </c>
      <c r="AB1564" s="79" t="str">
        <f>if($B1564="","",if($L1564=Dashboard!$C$3,"n/a","Currency:"&amp;$L1564&amp;Dashboard!$C$3))</f>
        <v/>
      </c>
      <c r="AC1564" s="88" t="str">
        <f t="shared" si="13"/>
        <v/>
      </c>
      <c r="AD1564" s="89">
        <f t="shared" si="14"/>
        <v>0</v>
      </c>
      <c r="AE1564" s="90">
        <f t="shared" si="15"/>
        <v>0</v>
      </c>
    </row>
    <row r="1565">
      <c r="A1565" s="1"/>
      <c r="B1565" s="456"/>
      <c r="C1565" s="457"/>
      <c r="D1565" s="457"/>
      <c r="E1565" s="457"/>
      <c r="F1565" s="458"/>
      <c r="G1565" s="44">
        <f t="shared" si="1"/>
        <v>0</v>
      </c>
      <c r="H1565" s="459"/>
      <c r="I1565" s="460"/>
      <c r="J1565" s="95"/>
      <c r="K1565" s="1"/>
      <c r="L1565" s="50" t="str">
        <f t="array" ref="L1565">if($B1565="","",index(Setup!$C$52:$C$201,match($D1565,Setup!$B$52:$B$201,0),0))</f>
        <v/>
      </c>
      <c r="M1565" s="52" t="str">
        <f t="shared" si="2"/>
        <v/>
      </c>
      <c r="N1565" s="58">
        <f t="shared" si="3"/>
        <v>0</v>
      </c>
      <c r="O1565" s="64" t="str">
        <f t="shared" si="4"/>
        <v/>
      </c>
      <c r="P1565" s="64">
        <f t="shared" si="5"/>
        <v>0</v>
      </c>
      <c r="Q1565" s="64">
        <f t="shared" si="6"/>
        <v>0</v>
      </c>
      <c r="R1565" s="68">
        <f t="shared" si="7"/>
        <v>0</v>
      </c>
      <c r="S1565" s="68">
        <f t="shared" si="8"/>
        <v>0</v>
      </c>
      <c r="T1565" s="71" t="str">
        <f t="shared" si="9"/>
        <v/>
      </c>
      <c r="U1565" s="79" t="str">
        <f t="array" ref="U1565">IF($B1565="","",IF(INDEX('Your Portfolio Holdings'!$BW$7:$BW$156,match($D1565,'Your Portfolio Holdings'!$B$7:$B$156,0),0)&gt;0,PRODUCT(IF(($D$5:$D$2004=$D1565)*($C$5:$C$2004="Split")*($B$5:$B$2004&lt;=Dashboard!$C$2)*($B$5:$B$2004&gt;$B1565),$J$5:$J$2004,1)),1))</f>
        <v/>
      </c>
      <c r="V1565" s="79">
        <f t="shared" si="10"/>
        <v>0</v>
      </c>
      <c r="W1565" s="79" t="str">
        <f t="array" ref="W1565">IF($B1565="","",IF(INDEX('Your Portfolio Holdings'!$BW$7:$BW$156,match($D1565,'Your Portfolio Holdings'!$B$7:$B$156,0),0)&gt;0,PRODUCT(IF(($D$5:$D$2004=$D1565)*($C$5:$C$2004="Split")*($B$5:$B$2004&lt;=Dashboard!$C$54)*($B$5:$B$2004&gt;$B1565),$J$5:$J$2004,1)),1))</f>
        <v/>
      </c>
      <c r="X1565" s="79">
        <f t="shared" si="11"/>
        <v>0</v>
      </c>
      <c r="Y1565" s="79" t="str">
        <f t="array" ref="Y1565">IF($B1565="","",IF(INDEX('Your Portfolio Holdings'!$BW$7:$BW$156,match($D1565,'Your Portfolio Holdings'!$B$7:$B$156,0),0)&gt;0,PRODUCT(IF(($D$5:$D$2004=$D1565)*($C$5:$C$2004="Split")*($B$5:$B$2004&lt;=Dashboard!$C$55)*($B$5:$B$2004&gt;$B1565),$J$5:$J$2004,1)),1))</f>
        <v/>
      </c>
      <c r="Z1565" s="79">
        <f t="shared" si="12"/>
        <v>0</v>
      </c>
      <c r="AA1565" s="79" t="str">
        <f>IF($B1564="","",IF(AND($B1565&gt;Dashboard!$C$54,$B1565&lt;=Dashboard!$C$55,OR($C1565="Buy",$C1565="Sell",$C1565="Dividend",$C1565="Return of capital")),MAX(AA$5:AA1564)+1,0))</f>
        <v/>
      </c>
      <c r="AB1565" s="79" t="str">
        <f>if($B1565="","",if($L1565=Dashboard!$C$3,"n/a","Currency:"&amp;$L1565&amp;Dashboard!$C$3))</f>
        <v/>
      </c>
      <c r="AC1565" s="88" t="str">
        <f t="shared" si="13"/>
        <v/>
      </c>
      <c r="AD1565" s="89">
        <f t="shared" si="14"/>
        <v>0</v>
      </c>
      <c r="AE1565" s="90">
        <f t="shared" si="15"/>
        <v>0</v>
      </c>
    </row>
    <row r="1566">
      <c r="A1566" s="1"/>
      <c r="B1566" s="456"/>
      <c r="C1566" s="457"/>
      <c r="D1566" s="457"/>
      <c r="E1566" s="457"/>
      <c r="F1566" s="458"/>
      <c r="G1566" s="44">
        <f t="shared" si="1"/>
        <v>0</v>
      </c>
      <c r="H1566" s="459"/>
      <c r="I1566" s="460"/>
      <c r="J1566" s="95"/>
      <c r="K1566" s="1"/>
      <c r="L1566" s="50" t="str">
        <f t="array" ref="L1566">if($B1566="","",index(Setup!$C$52:$C$201,match($D1566,Setup!$B$52:$B$201,0),0))</f>
        <v/>
      </c>
      <c r="M1566" s="52" t="str">
        <f t="shared" si="2"/>
        <v/>
      </c>
      <c r="N1566" s="58">
        <f t="shared" si="3"/>
        <v>0</v>
      </c>
      <c r="O1566" s="64" t="str">
        <f t="shared" si="4"/>
        <v/>
      </c>
      <c r="P1566" s="64">
        <f t="shared" si="5"/>
        <v>0</v>
      </c>
      <c r="Q1566" s="64">
        <f t="shared" si="6"/>
        <v>0</v>
      </c>
      <c r="R1566" s="68">
        <f t="shared" si="7"/>
        <v>0</v>
      </c>
      <c r="S1566" s="68">
        <f t="shared" si="8"/>
        <v>0</v>
      </c>
      <c r="T1566" s="71" t="str">
        <f t="shared" si="9"/>
        <v/>
      </c>
      <c r="U1566" s="79" t="str">
        <f t="array" ref="U1566">IF($B1566="","",IF(INDEX('Your Portfolio Holdings'!$BW$7:$BW$156,match($D1566,'Your Portfolio Holdings'!$B$7:$B$156,0),0)&gt;0,PRODUCT(IF(($D$5:$D$2004=$D1566)*($C$5:$C$2004="Split")*($B$5:$B$2004&lt;=Dashboard!$C$2)*($B$5:$B$2004&gt;$B1566),$J$5:$J$2004,1)),1))</f>
        <v/>
      </c>
      <c r="V1566" s="79">
        <f t="shared" si="10"/>
        <v>0</v>
      </c>
      <c r="W1566" s="79" t="str">
        <f t="array" ref="W1566">IF($B1566="","",IF(INDEX('Your Portfolio Holdings'!$BW$7:$BW$156,match($D1566,'Your Portfolio Holdings'!$B$7:$B$156,0),0)&gt;0,PRODUCT(IF(($D$5:$D$2004=$D1566)*($C$5:$C$2004="Split")*($B$5:$B$2004&lt;=Dashboard!$C$54)*($B$5:$B$2004&gt;$B1566),$J$5:$J$2004,1)),1))</f>
        <v/>
      </c>
      <c r="X1566" s="79">
        <f t="shared" si="11"/>
        <v>0</v>
      </c>
      <c r="Y1566" s="79" t="str">
        <f t="array" ref="Y1566">IF($B1566="","",IF(INDEX('Your Portfolio Holdings'!$BW$7:$BW$156,match($D1566,'Your Portfolio Holdings'!$B$7:$B$156,0),0)&gt;0,PRODUCT(IF(($D$5:$D$2004=$D1566)*($C$5:$C$2004="Split")*($B$5:$B$2004&lt;=Dashboard!$C$55)*($B$5:$B$2004&gt;$B1566),$J$5:$J$2004,1)),1))</f>
        <v/>
      </c>
      <c r="Z1566" s="79">
        <f t="shared" si="12"/>
        <v>0</v>
      </c>
      <c r="AA1566" s="79" t="str">
        <f>IF($B1565="","",IF(AND($B1566&gt;Dashboard!$C$54,$B1566&lt;=Dashboard!$C$55,OR($C1566="Buy",$C1566="Sell",$C1566="Dividend",$C1566="Return of capital")),MAX(AA$5:AA1565)+1,0))</f>
        <v/>
      </c>
      <c r="AB1566" s="79" t="str">
        <f>if($B1566="","",if($L1566=Dashboard!$C$3,"n/a","Currency:"&amp;$L1566&amp;Dashboard!$C$3))</f>
        <v/>
      </c>
      <c r="AC1566" s="88" t="str">
        <f t="shared" si="13"/>
        <v/>
      </c>
      <c r="AD1566" s="89">
        <f t="shared" si="14"/>
        <v>0</v>
      </c>
      <c r="AE1566" s="90">
        <f t="shared" si="15"/>
        <v>0</v>
      </c>
    </row>
    <row r="1567">
      <c r="A1567" s="1"/>
      <c r="B1567" s="456"/>
      <c r="C1567" s="457"/>
      <c r="D1567" s="457"/>
      <c r="E1567" s="457"/>
      <c r="F1567" s="458"/>
      <c r="G1567" s="44">
        <f t="shared" si="1"/>
        <v>0</v>
      </c>
      <c r="H1567" s="459"/>
      <c r="I1567" s="460"/>
      <c r="J1567" s="95"/>
      <c r="K1567" s="1"/>
      <c r="L1567" s="50" t="str">
        <f t="array" ref="L1567">if($B1567="","",index(Setup!$C$52:$C$201,match($D1567,Setup!$B$52:$B$201,0),0))</f>
        <v/>
      </c>
      <c r="M1567" s="52" t="str">
        <f t="shared" si="2"/>
        <v/>
      </c>
      <c r="N1567" s="58">
        <f t="shared" si="3"/>
        <v>0</v>
      </c>
      <c r="O1567" s="64" t="str">
        <f t="shared" si="4"/>
        <v/>
      </c>
      <c r="P1567" s="64">
        <f t="shared" si="5"/>
        <v>0</v>
      </c>
      <c r="Q1567" s="64">
        <f t="shared" si="6"/>
        <v>0</v>
      </c>
      <c r="R1567" s="68">
        <f t="shared" si="7"/>
        <v>0</v>
      </c>
      <c r="S1567" s="68">
        <f t="shared" si="8"/>
        <v>0</v>
      </c>
      <c r="T1567" s="71" t="str">
        <f t="shared" si="9"/>
        <v/>
      </c>
      <c r="U1567" s="79" t="str">
        <f t="array" ref="U1567">IF($B1567="","",IF(INDEX('Your Portfolio Holdings'!$BW$7:$BW$156,match($D1567,'Your Portfolio Holdings'!$B$7:$B$156,0),0)&gt;0,PRODUCT(IF(($D$5:$D$2004=$D1567)*($C$5:$C$2004="Split")*($B$5:$B$2004&lt;=Dashboard!$C$2)*($B$5:$B$2004&gt;$B1567),$J$5:$J$2004,1)),1))</f>
        <v/>
      </c>
      <c r="V1567" s="79">
        <f t="shared" si="10"/>
        <v>0</v>
      </c>
      <c r="W1567" s="79" t="str">
        <f t="array" ref="W1567">IF($B1567="","",IF(INDEX('Your Portfolio Holdings'!$BW$7:$BW$156,match($D1567,'Your Portfolio Holdings'!$B$7:$B$156,0),0)&gt;0,PRODUCT(IF(($D$5:$D$2004=$D1567)*($C$5:$C$2004="Split")*($B$5:$B$2004&lt;=Dashboard!$C$54)*($B$5:$B$2004&gt;$B1567),$J$5:$J$2004,1)),1))</f>
        <v/>
      </c>
      <c r="X1567" s="79">
        <f t="shared" si="11"/>
        <v>0</v>
      </c>
      <c r="Y1567" s="79" t="str">
        <f t="array" ref="Y1567">IF($B1567="","",IF(INDEX('Your Portfolio Holdings'!$BW$7:$BW$156,match($D1567,'Your Portfolio Holdings'!$B$7:$B$156,0),0)&gt;0,PRODUCT(IF(($D$5:$D$2004=$D1567)*($C$5:$C$2004="Split")*($B$5:$B$2004&lt;=Dashboard!$C$55)*($B$5:$B$2004&gt;$B1567),$J$5:$J$2004,1)),1))</f>
        <v/>
      </c>
      <c r="Z1567" s="79">
        <f t="shared" si="12"/>
        <v>0</v>
      </c>
      <c r="AA1567" s="79" t="str">
        <f>IF($B1566="","",IF(AND($B1567&gt;Dashboard!$C$54,$B1567&lt;=Dashboard!$C$55,OR($C1567="Buy",$C1567="Sell",$C1567="Dividend",$C1567="Return of capital")),MAX(AA$5:AA1566)+1,0))</f>
        <v/>
      </c>
      <c r="AB1567" s="79" t="str">
        <f>if($B1567="","",if($L1567=Dashboard!$C$3,"n/a","Currency:"&amp;$L1567&amp;Dashboard!$C$3))</f>
        <v/>
      </c>
      <c r="AC1567" s="88" t="str">
        <f t="shared" si="13"/>
        <v/>
      </c>
      <c r="AD1567" s="89">
        <f t="shared" si="14"/>
        <v>0</v>
      </c>
      <c r="AE1567" s="90">
        <f t="shared" si="15"/>
        <v>0</v>
      </c>
    </row>
    <row r="1568">
      <c r="A1568" s="1"/>
      <c r="B1568" s="456"/>
      <c r="C1568" s="457"/>
      <c r="D1568" s="457"/>
      <c r="E1568" s="457"/>
      <c r="F1568" s="458"/>
      <c r="G1568" s="44">
        <f t="shared" si="1"/>
        <v>0</v>
      </c>
      <c r="H1568" s="459"/>
      <c r="I1568" s="460"/>
      <c r="J1568" s="95"/>
      <c r="K1568" s="1"/>
      <c r="L1568" s="50" t="str">
        <f t="array" ref="L1568">if($B1568="","",index(Setup!$C$52:$C$201,match($D1568,Setup!$B$52:$B$201,0),0))</f>
        <v/>
      </c>
      <c r="M1568" s="52" t="str">
        <f t="shared" si="2"/>
        <v/>
      </c>
      <c r="N1568" s="58">
        <f t="shared" si="3"/>
        <v>0</v>
      </c>
      <c r="O1568" s="64" t="str">
        <f t="shared" si="4"/>
        <v/>
      </c>
      <c r="P1568" s="64">
        <f t="shared" si="5"/>
        <v>0</v>
      </c>
      <c r="Q1568" s="64">
        <f t="shared" si="6"/>
        <v>0</v>
      </c>
      <c r="R1568" s="68">
        <f t="shared" si="7"/>
        <v>0</v>
      </c>
      <c r="S1568" s="68">
        <f t="shared" si="8"/>
        <v>0</v>
      </c>
      <c r="T1568" s="71" t="str">
        <f t="shared" si="9"/>
        <v/>
      </c>
      <c r="U1568" s="79" t="str">
        <f t="array" ref="U1568">IF($B1568="","",IF(INDEX('Your Portfolio Holdings'!$BW$7:$BW$156,match($D1568,'Your Portfolio Holdings'!$B$7:$B$156,0),0)&gt;0,PRODUCT(IF(($D$5:$D$2004=$D1568)*($C$5:$C$2004="Split")*($B$5:$B$2004&lt;=Dashboard!$C$2)*($B$5:$B$2004&gt;$B1568),$J$5:$J$2004,1)),1))</f>
        <v/>
      </c>
      <c r="V1568" s="79">
        <f t="shared" si="10"/>
        <v>0</v>
      </c>
      <c r="W1568" s="79" t="str">
        <f t="array" ref="W1568">IF($B1568="","",IF(INDEX('Your Portfolio Holdings'!$BW$7:$BW$156,match($D1568,'Your Portfolio Holdings'!$B$7:$B$156,0),0)&gt;0,PRODUCT(IF(($D$5:$D$2004=$D1568)*($C$5:$C$2004="Split")*($B$5:$B$2004&lt;=Dashboard!$C$54)*($B$5:$B$2004&gt;$B1568),$J$5:$J$2004,1)),1))</f>
        <v/>
      </c>
      <c r="X1568" s="79">
        <f t="shared" si="11"/>
        <v>0</v>
      </c>
      <c r="Y1568" s="79" t="str">
        <f t="array" ref="Y1568">IF($B1568="","",IF(INDEX('Your Portfolio Holdings'!$BW$7:$BW$156,match($D1568,'Your Portfolio Holdings'!$B$7:$B$156,0),0)&gt;0,PRODUCT(IF(($D$5:$D$2004=$D1568)*($C$5:$C$2004="Split")*($B$5:$B$2004&lt;=Dashboard!$C$55)*($B$5:$B$2004&gt;$B1568),$J$5:$J$2004,1)),1))</f>
        <v/>
      </c>
      <c r="Z1568" s="79">
        <f t="shared" si="12"/>
        <v>0</v>
      </c>
      <c r="AA1568" s="79" t="str">
        <f>IF($B1567="","",IF(AND($B1568&gt;Dashboard!$C$54,$B1568&lt;=Dashboard!$C$55,OR($C1568="Buy",$C1568="Sell",$C1568="Dividend",$C1568="Return of capital")),MAX(AA$5:AA1567)+1,0))</f>
        <v/>
      </c>
      <c r="AB1568" s="79" t="str">
        <f>if($B1568="","",if($L1568=Dashboard!$C$3,"n/a","Currency:"&amp;$L1568&amp;Dashboard!$C$3))</f>
        <v/>
      </c>
      <c r="AC1568" s="88" t="str">
        <f t="shared" si="13"/>
        <v/>
      </c>
      <c r="AD1568" s="89">
        <f t="shared" si="14"/>
        <v>0</v>
      </c>
      <c r="AE1568" s="90">
        <f t="shared" si="15"/>
        <v>0</v>
      </c>
    </row>
    <row r="1569">
      <c r="A1569" s="1"/>
      <c r="B1569" s="456"/>
      <c r="C1569" s="457"/>
      <c r="D1569" s="457"/>
      <c r="E1569" s="457"/>
      <c r="F1569" s="458"/>
      <c r="G1569" s="44">
        <f t="shared" si="1"/>
        <v>0</v>
      </c>
      <c r="H1569" s="459"/>
      <c r="I1569" s="460"/>
      <c r="J1569" s="95"/>
      <c r="K1569" s="1"/>
      <c r="L1569" s="50" t="str">
        <f t="array" ref="L1569">if($B1569="","",index(Setup!$C$52:$C$201,match($D1569,Setup!$B$52:$B$201,0),0))</f>
        <v/>
      </c>
      <c r="M1569" s="52" t="str">
        <f t="shared" si="2"/>
        <v/>
      </c>
      <c r="N1569" s="58">
        <f t="shared" si="3"/>
        <v>0</v>
      </c>
      <c r="O1569" s="64" t="str">
        <f t="shared" si="4"/>
        <v/>
      </c>
      <c r="P1569" s="64">
        <f t="shared" si="5"/>
        <v>0</v>
      </c>
      <c r="Q1569" s="64">
        <f t="shared" si="6"/>
        <v>0</v>
      </c>
      <c r="R1569" s="68">
        <f t="shared" si="7"/>
        <v>0</v>
      </c>
      <c r="S1569" s="68">
        <f t="shared" si="8"/>
        <v>0</v>
      </c>
      <c r="T1569" s="71" t="str">
        <f t="shared" si="9"/>
        <v/>
      </c>
      <c r="U1569" s="79" t="str">
        <f t="array" ref="U1569">IF($B1569="","",IF(INDEX('Your Portfolio Holdings'!$BW$7:$BW$156,match($D1569,'Your Portfolio Holdings'!$B$7:$B$156,0),0)&gt;0,PRODUCT(IF(($D$5:$D$2004=$D1569)*($C$5:$C$2004="Split")*($B$5:$B$2004&lt;=Dashboard!$C$2)*($B$5:$B$2004&gt;$B1569),$J$5:$J$2004,1)),1))</f>
        <v/>
      </c>
      <c r="V1569" s="79">
        <f t="shared" si="10"/>
        <v>0</v>
      </c>
      <c r="W1569" s="79" t="str">
        <f t="array" ref="W1569">IF($B1569="","",IF(INDEX('Your Portfolio Holdings'!$BW$7:$BW$156,match($D1569,'Your Portfolio Holdings'!$B$7:$B$156,0),0)&gt;0,PRODUCT(IF(($D$5:$D$2004=$D1569)*($C$5:$C$2004="Split")*($B$5:$B$2004&lt;=Dashboard!$C$54)*($B$5:$B$2004&gt;$B1569),$J$5:$J$2004,1)),1))</f>
        <v/>
      </c>
      <c r="X1569" s="79">
        <f t="shared" si="11"/>
        <v>0</v>
      </c>
      <c r="Y1569" s="79" t="str">
        <f t="array" ref="Y1569">IF($B1569="","",IF(INDEX('Your Portfolio Holdings'!$BW$7:$BW$156,match($D1569,'Your Portfolio Holdings'!$B$7:$B$156,0),0)&gt;0,PRODUCT(IF(($D$5:$D$2004=$D1569)*($C$5:$C$2004="Split")*($B$5:$B$2004&lt;=Dashboard!$C$55)*($B$5:$B$2004&gt;$B1569),$J$5:$J$2004,1)),1))</f>
        <v/>
      </c>
      <c r="Z1569" s="79">
        <f t="shared" si="12"/>
        <v>0</v>
      </c>
      <c r="AA1569" s="79" t="str">
        <f>IF($B1568="","",IF(AND($B1569&gt;Dashboard!$C$54,$B1569&lt;=Dashboard!$C$55,OR($C1569="Buy",$C1569="Sell",$C1569="Dividend",$C1569="Return of capital")),MAX(AA$5:AA1568)+1,0))</f>
        <v/>
      </c>
      <c r="AB1569" s="79" t="str">
        <f>if($B1569="","",if($L1569=Dashboard!$C$3,"n/a","Currency:"&amp;$L1569&amp;Dashboard!$C$3))</f>
        <v/>
      </c>
      <c r="AC1569" s="88" t="str">
        <f t="shared" si="13"/>
        <v/>
      </c>
      <c r="AD1569" s="89">
        <f t="shared" si="14"/>
        <v>0</v>
      </c>
      <c r="AE1569" s="90">
        <f t="shared" si="15"/>
        <v>0</v>
      </c>
    </row>
    <row r="1570">
      <c r="A1570" s="1"/>
      <c r="B1570" s="456"/>
      <c r="C1570" s="457"/>
      <c r="D1570" s="457"/>
      <c r="E1570" s="457"/>
      <c r="F1570" s="458"/>
      <c r="G1570" s="44">
        <f t="shared" si="1"/>
        <v>0</v>
      </c>
      <c r="H1570" s="459"/>
      <c r="I1570" s="460"/>
      <c r="J1570" s="95"/>
      <c r="K1570" s="1"/>
      <c r="L1570" s="50" t="str">
        <f t="array" ref="L1570">if($B1570="","",index(Setup!$C$52:$C$201,match($D1570,Setup!$B$52:$B$201,0),0))</f>
        <v/>
      </c>
      <c r="M1570" s="52" t="str">
        <f t="shared" si="2"/>
        <v/>
      </c>
      <c r="N1570" s="58">
        <f t="shared" si="3"/>
        <v>0</v>
      </c>
      <c r="O1570" s="64" t="str">
        <f t="shared" si="4"/>
        <v/>
      </c>
      <c r="P1570" s="64">
        <f t="shared" si="5"/>
        <v>0</v>
      </c>
      <c r="Q1570" s="64">
        <f t="shared" si="6"/>
        <v>0</v>
      </c>
      <c r="R1570" s="68">
        <f t="shared" si="7"/>
        <v>0</v>
      </c>
      <c r="S1570" s="68">
        <f t="shared" si="8"/>
        <v>0</v>
      </c>
      <c r="T1570" s="71" t="str">
        <f t="shared" si="9"/>
        <v/>
      </c>
      <c r="U1570" s="79" t="str">
        <f t="array" ref="U1570">IF($B1570="","",IF(INDEX('Your Portfolio Holdings'!$BW$7:$BW$156,match($D1570,'Your Portfolio Holdings'!$B$7:$B$156,0),0)&gt;0,PRODUCT(IF(($D$5:$D$2004=$D1570)*($C$5:$C$2004="Split")*($B$5:$B$2004&lt;=Dashboard!$C$2)*($B$5:$B$2004&gt;$B1570),$J$5:$J$2004,1)),1))</f>
        <v/>
      </c>
      <c r="V1570" s="79">
        <f t="shared" si="10"/>
        <v>0</v>
      </c>
      <c r="W1570" s="79" t="str">
        <f t="array" ref="W1570">IF($B1570="","",IF(INDEX('Your Portfolio Holdings'!$BW$7:$BW$156,match($D1570,'Your Portfolio Holdings'!$B$7:$B$156,0),0)&gt;0,PRODUCT(IF(($D$5:$D$2004=$D1570)*($C$5:$C$2004="Split")*($B$5:$B$2004&lt;=Dashboard!$C$54)*($B$5:$B$2004&gt;$B1570),$J$5:$J$2004,1)),1))</f>
        <v/>
      </c>
      <c r="X1570" s="79">
        <f t="shared" si="11"/>
        <v>0</v>
      </c>
      <c r="Y1570" s="79" t="str">
        <f t="array" ref="Y1570">IF($B1570="","",IF(INDEX('Your Portfolio Holdings'!$BW$7:$BW$156,match($D1570,'Your Portfolio Holdings'!$B$7:$B$156,0),0)&gt;0,PRODUCT(IF(($D$5:$D$2004=$D1570)*($C$5:$C$2004="Split")*($B$5:$B$2004&lt;=Dashboard!$C$55)*($B$5:$B$2004&gt;$B1570),$J$5:$J$2004,1)),1))</f>
        <v/>
      </c>
      <c r="Z1570" s="79">
        <f t="shared" si="12"/>
        <v>0</v>
      </c>
      <c r="AA1570" s="79" t="str">
        <f>IF($B1569="","",IF(AND($B1570&gt;Dashboard!$C$54,$B1570&lt;=Dashboard!$C$55,OR($C1570="Buy",$C1570="Sell",$C1570="Dividend",$C1570="Return of capital")),MAX(AA$5:AA1569)+1,0))</f>
        <v/>
      </c>
      <c r="AB1570" s="79" t="str">
        <f>if($B1570="","",if($L1570=Dashboard!$C$3,"n/a","Currency:"&amp;$L1570&amp;Dashboard!$C$3))</f>
        <v/>
      </c>
      <c r="AC1570" s="88" t="str">
        <f t="shared" si="13"/>
        <v/>
      </c>
      <c r="AD1570" s="89">
        <f t="shared" si="14"/>
        <v>0</v>
      </c>
      <c r="AE1570" s="90">
        <f t="shared" si="15"/>
        <v>0</v>
      </c>
    </row>
    <row r="1571">
      <c r="A1571" s="1"/>
      <c r="B1571" s="456"/>
      <c r="C1571" s="457"/>
      <c r="D1571" s="457"/>
      <c r="E1571" s="457"/>
      <c r="F1571" s="458"/>
      <c r="G1571" s="44">
        <f t="shared" si="1"/>
        <v>0</v>
      </c>
      <c r="H1571" s="459"/>
      <c r="I1571" s="460"/>
      <c r="J1571" s="95"/>
      <c r="K1571" s="1"/>
      <c r="L1571" s="50" t="str">
        <f t="array" ref="L1571">if($B1571="","",index(Setup!$C$52:$C$201,match($D1571,Setup!$B$52:$B$201,0),0))</f>
        <v/>
      </c>
      <c r="M1571" s="52" t="str">
        <f t="shared" si="2"/>
        <v/>
      </c>
      <c r="N1571" s="58">
        <f t="shared" si="3"/>
        <v>0</v>
      </c>
      <c r="O1571" s="64" t="str">
        <f t="shared" si="4"/>
        <v/>
      </c>
      <c r="P1571" s="64">
        <f t="shared" si="5"/>
        <v>0</v>
      </c>
      <c r="Q1571" s="64">
        <f t="shared" si="6"/>
        <v>0</v>
      </c>
      <c r="R1571" s="68">
        <f t="shared" si="7"/>
        <v>0</v>
      </c>
      <c r="S1571" s="68">
        <f t="shared" si="8"/>
        <v>0</v>
      </c>
      <c r="T1571" s="71" t="str">
        <f t="shared" si="9"/>
        <v/>
      </c>
      <c r="U1571" s="79" t="str">
        <f t="array" ref="U1571">IF($B1571="","",IF(INDEX('Your Portfolio Holdings'!$BW$7:$BW$156,match($D1571,'Your Portfolio Holdings'!$B$7:$B$156,0),0)&gt;0,PRODUCT(IF(($D$5:$D$2004=$D1571)*($C$5:$C$2004="Split")*($B$5:$B$2004&lt;=Dashboard!$C$2)*($B$5:$B$2004&gt;$B1571),$J$5:$J$2004,1)),1))</f>
        <v/>
      </c>
      <c r="V1571" s="79">
        <f t="shared" si="10"/>
        <v>0</v>
      </c>
      <c r="W1571" s="79" t="str">
        <f t="array" ref="W1571">IF($B1571="","",IF(INDEX('Your Portfolio Holdings'!$BW$7:$BW$156,match($D1571,'Your Portfolio Holdings'!$B$7:$B$156,0),0)&gt;0,PRODUCT(IF(($D$5:$D$2004=$D1571)*($C$5:$C$2004="Split")*($B$5:$B$2004&lt;=Dashboard!$C$54)*($B$5:$B$2004&gt;$B1571),$J$5:$J$2004,1)),1))</f>
        <v/>
      </c>
      <c r="X1571" s="79">
        <f t="shared" si="11"/>
        <v>0</v>
      </c>
      <c r="Y1571" s="79" t="str">
        <f t="array" ref="Y1571">IF($B1571="","",IF(INDEX('Your Portfolio Holdings'!$BW$7:$BW$156,match($D1571,'Your Portfolio Holdings'!$B$7:$B$156,0),0)&gt;0,PRODUCT(IF(($D$5:$D$2004=$D1571)*($C$5:$C$2004="Split")*($B$5:$B$2004&lt;=Dashboard!$C$55)*($B$5:$B$2004&gt;$B1571),$J$5:$J$2004,1)),1))</f>
        <v/>
      </c>
      <c r="Z1571" s="79">
        <f t="shared" si="12"/>
        <v>0</v>
      </c>
      <c r="AA1571" s="79" t="str">
        <f>IF($B1570="","",IF(AND($B1571&gt;Dashboard!$C$54,$B1571&lt;=Dashboard!$C$55,OR($C1571="Buy",$C1571="Sell",$C1571="Dividend",$C1571="Return of capital")),MAX(AA$5:AA1570)+1,0))</f>
        <v/>
      </c>
      <c r="AB1571" s="79" t="str">
        <f>if($B1571="","",if($L1571=Dashboard!$C$3,"n/a","Currency:"&amp;$L1571&amp;Dashboard!$C$3))</f>
        <v/>
      </c>
      <c r="AC1571" s="88" t="str">
        <f t="shared" si="13"/>
        <v/>
      </c>
      <c r="AD1571" s="89">
        <f t="shared" si="14"/>
        <v>0</v>
      </c>
      <c r="AE1571" s="90">
        <f t="shared" si="15"/>
        <v>0</v>
      </c>
    </row>
    <row r="1572">
      <c r="A1572" s="1"/>
      <c r="B1572" s="456"/>
      <c r="C1572" s="457"/>
      <c r="D1572" s="457"/>
      <c r="E1572" s="457"/>
      <c r="F1572" s="458"/>
      <c r="G1572" s="44">
        <f t="shared" si="1"/>
        <v>0</v>
      </c>
      <c r="H1572" s="459"/>
      <c r="I1572" s="460"/>
      <c r="J1572" s="95"/>
      <c r="K1572" s="1"/>
      <c r="L1572" s="50" t="str">
        <f t="array" ref="L1572">if($B1572="","",index(Setup!$C$52:$C$201,match($D1572,Setup!$B$52:$B$201,0),0))</f>
        <v/>
      </c>
      <c r="M1572" s="52" t="str">
        <f t="shared" si="2"/>
        <v/>
      </c>
      <c r="N1572" s="58">
        <f t="shared" si="3"/>
        <v>0</v>
      </c>
      <c r="O1572" s="64" t="str">
        <f t="shared" si="4"/>
        <v/>
      </c>
      <c r="P1572" s="64">
        <f t="shared" si="5"/>
        <v>0</v>
      </c>
      <c r="Q1572" s="64">
        <f t="shared" si="6"/>
        <v>0</v>
      </c>
      <c r="R1572" s="68">
        <f t="shared" si="7"/>
        <v>0</v>
      </c>
      <c r="S1572" s="68">
        <f t="shared" si="8"/>
        <v>0</v>
      </c>
      <c r="T1572" s="71" t="str">
        <f t="shared" si="9"/>
        <v/>
      </c>
      <c r="U1572" s="79" t="str">
        <f t="array" ref="U1572">IF($B1572="","",IF(INDEX('Your Portfolio Holdings'!$BW$7:$BW$156,match($D1572,'Your Portfolio Holdings'!$B$7:$B$156,0),0)&gt;0,PRODUCT(IF(($D$5:$D$2004=$D1572)*($C$5:$C$2004="Split")*($B$5:$B$2004&lt;=Dashboard!$C$2)*($B$5:$B$2004&gt;$B1572),$J$5:$J$2004,1)),1))</f>
        <v/>
      </c>
      <c r="V1572" s="79">
        <f t="shared" si="10"/>
        <v>0</v>
      </c>
      <c r="W1572" s="79" t="str">
        <f t="array" ref="W1572">IF($B1572="","",IF(INDEX('Your Portfolio Holdings'!$BW$7:$BW$156,match($D1572,'Your Portfolio Holdings'!$B$7:$B$156,0),0)&gt;0,PRODUCT(IF(($D$5:$D$2004=$D1572)*($C$5:$C$2004="Split")*($B$5:$B$2004&lt;=Dashboard!$C$54)*($B$5:$B$2004&gt;$B1572),$J$5:$J$2004,1)),1))</f>
        <v/>
      </c>
      <c r="X1572" s="79">
        <f t="shared" si="11"/>
        <v>0</v>
      </c>
      <c r="Y1572" s="79" t="str">
        <f t="array" ref="Y1572">IF($B1572="","",IF(INDEX('Your Portfolio Holdings'!$BW$7:$BW$156,match($D1572,'Your Portfolio Holdings'!$B$7:$B$156,0),0)&gt;0,PRODUCT(IF(($D$5:$D$2004=$D1572)*($C$5:$C$2004="Split")*($B$5:$B$2004&lt;=Dashboard!$C$55)*($B$5:$B$2004&gt;$B1572),$J$5:$J$2004,1)),1))</f>
        <v/>
      </c>
      <c r="Z1572" s="79">
        <f t="shared" si="12"/>
        <v>0</v>
      </c>
      <c r="AA1572" s="79" t="str">
        <f>IF($B1571="","",IF(AND($B1572&gt;Dashboard!$C$54,$B1572&lt;=Dashboard!$C$55,OR($C1572="Buy",$C1572="Sell",$C1572="Dividend",$C1572="Return of capital")),MAX(AA$5:AA1571)+1,0))</f>
        <v/>
      </c>
      <c r="AB1572" s="79" t="str">
        <f>if($B1572="","",if($L1572=Dashboard!$C$3,"n/a","Currency:"&amp;$L1572&amp;Dashboard!$C$3))</f>
        <v/>
      </c>
      <c r="AC1572" s="88" t="str">
        <f t="shared" si="13"/>
        <v/>
      </c>
      <c r="AD1572" s="89">
        <f t="shared" si="14"/>
        <v>0</v>
      </c>
      <c r="AE1572" s="90">
        <f t="shared" si="15"/>
        <v>0</v>
      </c>
    </row>
    <row r="1573">
      <c r="A1573" s="1"/>
      <c r="B1573" s="456"/>
      <c r="C1573" s="457"/>
      <c r="D1573" s="457"/>
      <c r="E1573" s="457"/>
      <c r="F1573" s="458"/>
      <c r="G1573" s="44">
        <f t="shared" si="1"/>
        <v>0</v>
      </c>
      <c r="H1573" s="459"/>
      <c r="I1573" s="460"/>
      <c r="J1573" s="95"/>
      <c r="K1573" s="1"/>
      <c r="L1573" s="50" t="str">
        <f t="array" ref="L1573">if($B1573="","",index(Setup!$C$52:$C$201,match($D1573,Setup!$B$52:$B$201,0),0))</f>
        <v/>
      </c>
      <c r="M1573" s="52" t="str">
        <f t="shared" si="2"/>
        <v/>
      </c>
      <c r="N1573" s="58">
        <f t="shared" si="3"/>
        <v>0</v>
      </c>
      <c r="O1573" s="64" t="str">
        <f t="shared" si="4"/>
        <v/>
      </c>
      <c r="P1573" s="64">
        <f t="shared" si="5"/>
        <v>0</v>
      </c>
      <c r="Q1573" s="64">
        <f t="shared" si="6"/>
        <v>0</v>
      </c>
      <c r="R1573" s="68">
        <f t="shared" si="7"/>
        <v>0</v>
      </c>
      <c r="S1573" s="68">
        <f t="shared" si="8"/>
        <v>0</v>
      </c>
      <c r="T1573" s="71" t="str">
        <f t="shared" si="9"/>
        <v/>
      </c>
      <c r="U1573" s="79" t="str">
        <f t="array" ref="U1573">IF($B1573="","",IF(INDEX('Your Portfolio Holdings'!$BW$7:$BW$156,match($D1573,'Your Portfolio Holdings'!$B$7:$B$156,0),0)&gt;0,PRODUCT(IF(($D$5:$D$2004=$D1573)*($C$5:$C$2004="Split")*($B$5:$B$2004&lt;=Dashboard!$C$2)*($B$5:$B$2004&gt;$B1573),$J$5:$J$2004,1)),1))</f>
        <v/>
      </c>
      <c r="V1573" s="79">
        <f t="shared" si="10"/>
        <v>0</v>
      </c>
      <c r="W1573" s="79" t="str">
        <f t="array" ref="W1573">IF($B1573="","",IF(INDEX('Your Portfolio Holdings'!$BW$7:$BW$156,match($D1573,'Your Portfolio Holdings'!$B$7:$B$156,0),0)&gt;0,PRODUCT(IF(($D$5:$D$2004=$D1573)*($C$5:$C$2004="Split")*($B$5:$B$2004&lt;=Dashboard!$C$54)*($B$5:$B$2004&gt;$B1573),$J$5:$J$2004,1)),1))</f>
        <v/>
      </c>
      <c r="X1573" s="79">
        <f t="shared" si="11"/>
        <v>0</v>
      </c>
      <c r="Y1573" s="79" t="str">
        <f t="array" ref="Y1573">IF($B1573="","",IF(INDEX('Your Portfolio Holdings'!$BW$7:$BW$156,match($D1573,'Your Portfolio Holdings'!$B$7:$B$156,0),0)&gt;0,PRODUCT(IF(($D$5:$D$2004=$D1573)*($C$5:$C$2004="Split")*($B$5:$B$2004&lt;=Dashboard!$C$55)*($B$5:$B$2004&gt;$B1573),$J$5:$J$2004,1)),1))</f>
        <v/>
      </c>
      <c r="Z1573" s="79">
        <f t="shared" si="12"/>
        <v>0</v>
      </c>
      <c r="AA1573" s="79" t="str">
        <f>IF($B1572="","",IF(AND($B1573&gt;Dashboard!$C$54,$B1573&lt;=Dashboard!$C$55,OR($C1573="Buy",$C1573="Sell",$C1573="Dividend",$C1573="Return of capital")),MAX(AA$5:AA1572)+1,0))</f>
        <v/>
      </c>
      <c r="AB1573" s="79" t="str">
        <f>if($B1573="","",if($L1573=Dashboard!$C$3,"n/a","Currency:"&amp;$L1573&amp;Dashboard!$C$3))</f>
        <v/>
      </c>
      <c r="AC1573" s="88" t="str">
        <f t="shared" si="13"/>
        <v/>
      </c>
      <c r="AD1573" s="89">
        <f t="shared" si="14"/>
        <v>0</v>
      </c>
      <c r="AE1573" s="90">
        <f t="shared" si="15"/>
        <v>0</v>
      </c>
    </row>
    <row r="1574">
      <c r="A1574" s="1"/>
      <c r="B1574" s="456"/>
      <c r="C1574" s="457"/>
      <c r="D1574" s="457"/>
      <c r="E1574" s="457"/>
      <c r="F1574" s="458"/>
      <c r="G1574" s="44">
        <f t="shared" si="1"/>
        <v>0</v>
      </c>
      <c r="H1574" s="459"/>
      <c r="I1574" s="460"/>
      <c r="J1574" s="95"/>
      <c r="K1574" s="1"/>
      <c r="L1574" s="50" t="str">
        <f t="array" ref="L1574">if($B1574="","",index(Setup!$C$52:$C$201,match($D1574,Setup!$B$52:$B$201,0),0))</f>
        <v/>
      </c>
      <c r="M1574" s="52" t="str">
        <f t="shared" si="2"/>
        <v/>
      </c>
      <c r="N1574" s="58">
        <f t="shared" si="3"/>
        <v>0</v>
      </c>
      <c r="O1574" s="64" t="str">
        <f t="shared" si="4"/>
        <v/>
      </c>
      <c r="P1574" s="64">
        <f t="shared" si="5"/>
        <v>0</v>
      </c>
      <c r="Q1574" s="64">
        <f t="shared" si="6"/>
        <v>0</v>
      </c>
      <c r="R1574" s="68">
        <f t="shared" si="7"/>
        <v>0</v>
      </c>
      <c r="S1574" s="68">
        <f t="shared" si="8"/>
        <v>0</v>
      </c>
      <c r="T1574" s="71" t="str">
        <f t="shared" si="9"/>
        <v/>
      </c>
      <c r="U1574" s="79" t="str">
        <f t="array" ref="U1574">IF($B1574="","",IF(INDEX('Your Portfolio Holdings'!$BW$7:$BW$156,match($D1574,'Your Portfolio Holdings'!$B$7:$B$156,0),0)&gt;0,PRODUCT(IF(($D$5:$D$2004=$D1574)*($C$5:$C$2004="Split")*($B$5:$B$2004&lt;=Dashboard!$C$2)*($B$5:$B$2004&gt;$B1574),$J$5:$J$2004,1)),1))</f>
        <v/>
      </c>
      <c r="V1574" s="79">
        <f t="shared" si="10"/>
        <v>0</v>
      </c>
      <c r="W1574" s="79" t="str">
        <f t="array" ref="W1574">IF($B1574="","",IF(INDEX('Your Portfolio Holdings'!$BW$7:$BW$156,match($D1574,'Your Portfolio Holdings'!$B$7:$B$156,0),0)&gt;0,PRODUCT(IF(($D$5:$D$2004=$D1574)*($C$5:$C$2004="Split")*($B$5:$B$2004&lt;=Dashboard!$C$54)*($B$5:$B$2004&gt;$B1574),$J$5:$J$2004,1)),1))</f>
        <v/>
      </c>
      <c r="X1574" s="79">
        <f t="shared" si="11"/>
        <v>0</v>
      </c>
      <c r="Y1574" s="79" t="str">
        <f t="array" ref="Y1574">IF($B1574="","",IF(INDEX('Your Portfolio Holdings'!$BW$7:$BW$156,match($D1574,'Your Portfolio Holdings'!$B$7:$B$156,0),0)&gt;0,PRODUCT(IF(($D$5:$D$2004=$D1574)*($C$5:$C$2004="Split")*($B$5:$B$2004&lt;=Dashboard!$C$55)*($B$5:$B$2004&gt;$B1574),$J$5:$J$2004,1)),1))</f>
        <v/>
      </c>
      <c r="Z1574" s="79">
        <f t="shared" si="12"/>
        <v>0</v>
      </c>
      <c r="AA1574" s="79" t="str">
        <f>IF($B1573="","",IF(AND($B1574&gt;Dashboard!$C$54,$B1574&lt;=Dashboard!$C$55,OR($C1574="Buy",$C1574="Sell",$C1574="Dividend",$C1574="Return of capital")),MAX(AA$5:AA1573)+1,0))</f>
        <v/>
      </c>
      <c r="AB1574" s="79" t="str">
        <f>if($B1574="","",if($L1574=Dashboard!$C$3,"n/a","Currency:"&amp;$L1574&amp;Dashboard!$C$3))</f>
        <v/>
      </c>
      <c r="AC1574" s="88" t="str">
        <f t="shared" si="13"/>
        <v/>
      </c>
      <c r="AD1574" s="89">
        <f t="shared" si="14"/>
        <v>0</v>
      </c>
      <c r="AE1574" s="90">
        <f t="shared" si="15"/>
        <v>0</v>
      </c>
    </row>
    <row r="1575">
      <c r="A1575" s="1"/>
      <c r="B1575" s="456"/>
      <c r="C1575" s="457"/>
      <c r="D1575" s="457"/>
      <c r="E1575" s="457"/>
      <c r="F1575" s="458"/>
      <c r="G1575" s="44">
        <f t="shared" si="1"/>
        <v>0</v>
      </c>
      <c r="H1575" s="459"/>
      <c r="I1575" s="460"/>
      <c r="J1575" s="95"/>
      <c r="K1575" s="1"/>
      <c r="L1575" s="50" t="str">
        <f t="array" ref="L1575">if($B1575="","",index(Setup!$C$52:$C$201,match($D1575,Setup!$B$52:$B$201,0),0))</f>
        <v/>
      </c>
      <c r="M1575" s="52" t="str">
        <f t="shared" si="2"/>
        <v/>
      </c>
      <c r="N1575" s="58">
        <f t="shared" si="3"/>
        <v>0</v>
      </c>
      <c r="O1575" s="64" t="str">
        <f t="shared" si="4"/>
        <v/>
      </c>
      <c r="P1575" s="64">
        <f t="shared" si="5"/>
        <v>0</v>
      </c>
      <c r="Q1575" s="64">
        <f t="shared" si="6"/>
        <v>0</v>
      </c>
      <c r="R1575" s="68">
        <f t="shared" si="7"/>
        <v>0</v>
      </c>
      <c r="S1575" s="68">
        <f t="shared" si="8"/>
        <v>0</v>
      </c>
      <c r="T1575" s="71" t="str">
        <f t="shared" si="9"/>
        <v/>
      </c>
      <c r="U1575" s="79" t="str">
        <f t="array" ref="U1575">IF($B1575="","",IF(INDEX('Your Portfolio Holdings'!$BW$7:$BW$156,match($D1575,'Your Portfolio Holdings'!$B$7:$B$156,0),0)&gt;0,PRODUCT(IF(($D$5:$D$2004=$D1575)*($C$5:$C$2004="Split")*($B$5:$B$2004&lt;=Dashboard!$C$2)*($B$5:$B$2004&gt;$B1575),$J$5:$J$2004,1)),1))</f>
        <v/>
      </c>
      <c r="V1575" s="79">
        <f t="shared" si="10"/>
        <v>0</v>
      </c>
      <c r="W1575" s="79" t="str">
        <f t="array" ref="W1575">IF($B1575="","",IF(INDEX('Your Portfolio Holdings'!$BW$7:$BW$156,match($D1575,'Your Portfolio Holdings'!$B$7:$B$156,0),0)&gt;0,PRODUCT(IF(($D$5:$D$2004=$D1575)*($C$5:$C$2004="Split")*($B$5:$B$2004&lt;=Dashboard!$C$54)*($B$5:$B$2004&gt;$B1575),$J$5:$J$2004,1)),1))</f>
        <v/>
      </c>
      <c r="X1575" s="79">
        <f t="shared" si="11"/>
        <v>0</v>
      </c>
      <c r="Y1575" s="79" t="str">
        <f t="array" ref="Y1575">IF($B1575="","",IF(INDEX('Your Portfolio Holdings'!$BW$7:$BW$156,match($D1575,'Your Portfolio Holdings'!$B$7:$B$156,0),0)&gt;0,PRODUCT(IF(($D$5:$D$2004=$D1575)*($C$5:$C$2004="Split")*($B$5:$B$2004&lt;=Dashboard!$C$55)*($B$5:$B$2004&gt;$B1575),$J$5:$J$2004,1)),1))</f>
        <v/>
      </c>
      <c r="Z1575" s="79">
        <f t="shared" si="12"/>
        <v>0</v>
      </c>
      <c r="AA1575" s="79" t="str">
        <f>IF($B1574="","",IF(AND($B1575&gt;Dashboard!$C$54,$B1575&lt;=Dashboard!$C$55,OR($C1575="Buy",$C1575="Sell",$C1575="Dividend",$C1575="Return of capital")),MAX(AA$5:AA1574)+1,0))</f>
        <v/>
      </c>
      <c r="AB1575" s="79" t="str">
        <f>if($B1575="","",if($L1575=Dashboard!$C$3,"n/a","Currency:"&amp;$L1575&amp;Dashboard!$C$3))</f>
        <v/>
      </c>
      <c r="AC1575" s="88" t="str">
        <f t="shared" si="13"/>
        <v/>
      </c>
      <c r="AD1575" s="89">
        <f t="shared" si="14"/>
        <v>0</v>
      </c>
      <c r="AE1575" s="90">
        <f t="shared" si="15"/>
        <v>0</v>
      </c>
    </row>
    <row r="1576">
      <c r="A1576" s="1"/>
      <c r="B1576" s="456"/>
      <c r="C1576" s="457"/>
      <c r="D1576" s="457"/>
      <c r="E1576" s="457"/>
      <c r="F1576" s="458"/>
      <c r="G1576" s="44">
        <f t="shared" si="1"/>
        <v>0</v>
      </c>
      <c r="H1576" s="459"/>
      <c r="I1576" s="460"/>
      <c r="J1576" s="95"/>
      <c r="K1576" s="1"/>
      <c r="L1576" s="50" t="str">
        <f t="array" ref="L1576">if($B1576="","",index(Setup!$C$52:$C$201,match($D1576,Setup!$B$52:$B$201,0),0))</f>
        <v/>
      </c>
      <c r="M1576" s="52" t="str">
        <f t="shared" si="2"/>
        <v/>
      </c>
      <c r="N1576" s="58">
        <f t="shared" si="3"/>
        <v>0</v>
      </c>
      <c r="O1576" s="64" t="str">
        <f t="shared" si="4"/>
        <v/>
      </c>
      <c r="P1576" s="64">
        <f t="shared" si="5"/>
        <v>0</v>
      </c>
      <c r="Q1576" s="64">
        <f t="shared" si="6"/>
        <v>0</v>
      </c>
      <c r="R1576" s="68">
        <f t="shared" si="7"/>
        <v>0</v>
      </c>
      <c r="S1576" s="68">
        <f t="shared" si="8"/>
        <v>0</v>
      </c>
      <c r="T1576" s="71" t="str">
        <f t="shared" si="9"/>
        <v/>
      </c>
      <c r="U1576" s="79" t="str">
        <f t="array" ref="U1576">IF($B1576="","",IF(INDEX('Your Portfolio Holdings'!$BW$7:$BW$156,match($D1576,'Your Portfolio Holdings'!$B$7:$B$156,0),0)&gt;0,PRODUCT(IF(($D$5:$D$2004=$D1576)*($C$5:$C$2004="Split")*($B$5:$B$2004&lt;=Dashboard!$C$2)*($B$5:$B$2004&gt;$B1576),$J$5:$J$2004,1)),1))</f>
        <v/>
      </c>
      <c r="V1576" s="79">
        <f t="shared" si="10"/>
        <v>0</v>
      </c>
      <c r="W1576" s="79" t="str">
        <f t="array" ref="W1576">IF($B1576="","",IF(INDEX('Your Portfolio Holdings'!$BW$7:$BW$156,match($D1576,'Your Portfolio Holdings'!$B$7:$B$156,0),0)&gt;0,PRODUCT(IF(($D$5:$D$2004=$D1576)*($C$5:$C$2004="Split")*($B$5:$B$2004&lt;=Dashboard!$C$54)*($B$5:$B$2004&gt;$B1576),$J$5:$J$2004,1)),1))</f>
        <v/>
      </c>
      <c r="X1576" s="79">
        <f t="shared" si="11"/>
        <v>0</v>
      </c>
      <c r="Y1576" s="79" t="str">
        <f t="array" ref="Y1576">IF($B1576="","",IF(INDEX('Your Portfolio Holdings'!$BW$7:$BW$156,match($D1576,'Your Portfolio Holdings'!$B$7:$B$156,0),0)&gt;0,PRODUCT(IF(($D$5:$D$2004=$D1576)*($C$5:$C$2004="Split")*($B$5:$B$2004&lt;=Dashboard!$C$55)*($B$5:$B$2004&gt;$B1576),$J$5:$J$2004,1)),1))</f>
        <v/>
      </c>
      <c r="Z1576" s="79">
        <f t="shared" si="12"/>
        <v>0</v>
      </c>
      <c r="AA1576" s="79" t="str">
        <f>IF($B1575="","",IF(AND($B1576&gt;Dashboard!$C$54,$B1576&lt;=Dashboard!$C$55,OR($C1576="Buy",$C1576="Sell",$C1576="Dividend",$C1576="Return of capital")),MAX(AA$5:AA1575)+1,0))</f>
        <v/>
      </c>
      <c r="AB1576" s="79" t="str">
        <f>if($B1576="","",if($L1576=Dashboard!$C$3,"n/a","Currency:"&amp;$L1576&amp;Dashboard!$C$3))</f>
        <v/>
      </c>
      <c r="AC1576" s="88" t="str">
        <f t="shared" si="13"/>
        <v/>
      </c>
      <c r="AD1576" s="89">
        <f t="shared" si="14"/>
        <v>0</v>
      </c>
      <c r="AE1576" s="90">
        <f t="shared" si="15"/>
        <v>0</v>
      </c>
    </row>
    <row r="1577">
      <c r="A1577" s="1"/>
      <c r="B1577" s="456"/>
      <c r="C1577" s="457"/>
      <c r="D1577" s="457"/>
      <c r="E1577" s="457"/>
      <c r="F1577" s="458"/>
      <c r="G1577" s="44">
        <f t="shared" si="1"/>
        <v>0</v>
      </c>
      <c r="H1577" s="459"/>
      <c r="I1577" s="460"/>
      <c r="J1577" s="95"/>
      <c r="K1577" s="1"/>
      <c r="L1577" s="50" t="str">
        <f t="array" ref="L1577">if($B1577="","",index(Setup!$C$52:$C$201,match($D1577,Setup!$B$52:$B$201,0),0))</f>
        <v/>
      </c>
      <c r="M1577" s="52" t="str">
        <f t="shared" si="2"/>
        <v/>
      </c>
      <c r="N1577" s="58">
        <f t="shared" si="3"/>
        <v>0</v>
      </c>
      <c r="O1577" s="64" t="str">
        <f t="shared" si="4"/>
        <v/>
      </c>
      <c r="P1577" s="64">
        <f t="shared" si="5"/>
        <v>0</v>
      </c>
      <c r="Q1577" s="64">
        <f t="shared" si="6"/>
        <v>0</v>
      </c>
      <c r="R1577" s="68">
        <f t="shared" si="7"/>
        <v>0</v>
      </c>
      <c r="S1577" s="68">
        <f t="shared" si="8"/>
        <v>0</v>
      </c>
      <c r="T1577" s="71" t="str">
        <f t="shared" si="9"/>
        <v/>
      </c>
      <c r="U1577" s="79" t="str">
        <f t="array" ref="U1577">IF($B1577="","",IF(INDEX('Your Portfolio Holdings'!$BW$7:$BW$156,match($D1577,'Your Portfolio Holdings'!$B$7:$B$156,0),0)&gt;0,PRODUCT(IF(($D$5:$D$2004=$D1577)*($C$5:$C$2004="Split")*($B$5:$B$2004&lt;=Dashboard!$C$2)*($B$5:$B$2004&gt;$B1577),$J$5:$J$2004,1)),1))</f>
        <v/>
      </c>
      <c r="V1577" s="79">
        <f t="shared" si="10"/>
        <v>0</v>
      </c>
      <c r="W1577" s="79" t="str">
        <f t="array" ref="W1577">IF($B1577="","",IF(INDEX('Your Portfolio Holdings'!$BW$7:$BW$156,match($D1577,'Your Portfolio Holdings'!$B$7:$B$156,0),0)&gt;0,PRODUCT(IF(($D$5:$D$2004=$D1577)*($C$5:$C$2004="Split")*($B$5:$B$2004&lt;=Dashboard!$C$54)*($B$5:$B$2004&gt;$B1577),$J$5:$J$2004,1)),1))</f>
        <v/>
      </c>
      <c r="X1577" s="79">
        <f t="shared" si="11"/>
        <v>0</v>
      </c>
      <c r="Y1577" s="79" t="str">
        <f t="array" ref="Y1577">IF($B1577="","",IF(INDEX('Your Portfolio Holdings'!$BW$7:$BW$156,match($D1577,'Your Portfolio Holdings'!$B$7:$B$156,0),0)&gt;0,PRODUCT(IF(($D$5:$D$2004=$D1577)*($C$5:$C$2004="Split")*($B$5:$B$2004&lt;=Dashboard!$C$55)*($B$5:$B$2004&gt;$B1577),$J$5:$J$2004,1)),1))</f>
        <v/>
      </c>
      <c r="Z1577" s="79">
        <f t="shared" si="12"/>
        <v>0</v>
      </c>
      <c r="AA1577" s="79" t="str">
        <f>IF($B1576="","",IF(AND($B1577&gt;Dashboard!$C$54,$B1577&lt;=Dashboard!$C$55,OR($C1577="Buy",$C1577="Sell",$C1577="Dividend",$C1577="Return of capital")),MAX(AA$5:AA1576)+1,0))</f>
        <v/>
      </c>
      <c r="AB1577" s="79" t="str">
        <f>if($B1577="","",if($L1577=Dashboard!$C$3,"n/a","Currency:"&amp;$L1577&amp;Dashboard!$C$3))</f>
        <v/>
      </c>
      <c r="AC1577" s="88" t="str">
        <f t="shared" si="13"/>
        <v/>
      </c>
      <c r="AD1577" s="89">
        <f t="shared" si="14"/>
        <v>0</v>
      </c>
      <c r="AE1577" s="90">
        <f t="shared" si="15"/>
        <v>0</v>
      </c>
    </row>
    <row r="1578">
      <c r="A1578" s="1"/>
      <c r="B1578" s="456"/>
      <c r="C1578" s="457"/>
      <c r="D1578" s="457"/>
      <c r="E1578" s="457"/>
      <c r="F1578" s="458"/>
      <c r="G1578" s="44">
        <f t="shared" si="1"/>
        <v>0</v>
      </c>
      <c r="H1578" s="459"/>
      <c r="I1578" s="460"/>
      <c r="J1578" s="95"/>
      <c r="K1578" s="1"/>
      <c r="L1578" s="50" t="str">
        <f t="array" ref="L1578">if($B1578="","",index(Setup!$C$52:$C$201,match($D1578,Setup!$B$52:$B$201,0),0))</f>
        <v/>
      </c>
      <c r="M1578" s="52" t="str">
        <f t="shared" si="2"/>
        <v/>
      </c>
      <c r="N1578" s="58">
        <f t="shared" si="3"/>
        <v>0</v>
      </c>
      <c r="O1578" s="64" t="str">
        <f t="shared" si="4"/>
        <v/>
      </c>
      <c r="P1578" s="64">
        <f t="shared" si="5"/>
        <v>0</v>
      </c>
      <c r="Q1578" s="64">
        <f t="shared" si="6"/>
        <v>0</v>
      </c>
      <c r="R1578" s="68">
        <f t="shared" si="7"/>
        <v>0</v>
      </c>
      <c r="S1578" s="68">
        <f t="shared" si="8"/>
        <v>0</v>
      </c>
      <c r="T1578" s="71" t="str">
        <f t="shared" si="9"/>
        <v/>
      </c>
      <c r="U1578" s="79" t="str">
        <f t="array" ref="U1578">IF($B1578="","",IF(INDEX('Your Portfolio Holdings'!$BW$7:$BW$156,match($D1578,'Your Portfolio Holdings'!$B$7:$B$156,0),0)&gt;0,PRODUCT(IF(($D$5:$D$2004=$D1578)*($C$5:$C$2004="Split")*($B$5:$B$2004&lt;=Dashboard!$C$2)*($B$5:$B$2004&gt;$B1578),$J$5:$J$2004,1)),1))</f>
        <v/>
      </c>
      <c r="V1578" s="79">
        <f t="shared" si="10"/>
        <v>0</v>
      </c>
      <c r="W1578" s="79" t="str">
        <f t="array" ref="W1578">IF($B1578="","",IF(INDEX('Your Portfolio Holdings'!$BW$7:$BW$156,match($D1578,'Your Portfolio Holdings'!$B$7:$B$156,0),0)&gt;0,PRODUCT(IF(($D$5:$D$2004=$D1578)*($C$5:$C$2004="Split")*($B$5:$B$2004&lt;=Dashboard!$C$54)*($B$5:$B$2004&gt;$B1578),$J$5:$J$2004,1)),1))</f>
        <v/>
      </c>
      <c r="X1578" s="79">
        <f t="shared" si="11"/>
        <v>0</v>
      </c>
      <c r="Y1578" s="79" t="str">
        <f t="array" ref="Y1578">IF($B1578="","",IF(INDEX('Your Portfolio Holdings'!$BW$7:$BW$156,match($D1578,'Your Portfolio Holdings'!$B$7:$B$156,0),0)&gt;0,PRODUCT(IF(($D$5:$D$2004=$D1578)*($C$5:$C$2004="Split")*($B$5:$B$2004&lt;=Dashboard!$C$55)*($B$5:$B$2004&gt;$B1578),$J$5:$J$2004,1)),1))</f>
        <v/>
      </c>
      <c r="Z1578" s="79">
        <f t="shared" si="12"/>
        <v>0</v>
      </c>
      <c r="AA1578" s="79" t="str">
        <f>IF($B1577="","",IF(AND($B1578&gt;Dashboard!$C$54,$B1578&lt;=Dashboard!$C$55,OR($C1578="Buy",$C1578="Sell",$C1578="Dividend",$C1578="Return of capital")),MAX(AA$5:AA1577)+1,0))</f>
        <v/>
      </c>
      <c r="AB1578" s="79" t="str">
        <f>if($B1578="","",if($L1578=Dashboard!$C$3,"n/a","Currency:"&amp;$L1578&amp;Dashboard!$C$3))</f>
        <v/>
      </c>
      <c r="AC1578" s="88" t="str">
        <f t="shared" si="13"/>
        <v/>
      </c>
      <c r="AD1578" s="89">
        <f t="shared" si="14"/>
        <v>0</v>
      </c>
      <c r="AE1578" s="90">
        <f t="shared" si="15"/>
        <v>0</v>
      </c>
    </row>
    <row r="1579">
      <c r="A1579" s="1"/>
      <c r="B1579" s="456"/>
      <c r="C1579" s="457"/>
      <c r="D1579" s="457"/>
      <c r="E1579" s="457"/>
      <c r="F1579" s="458"/>
      <c r="G1579" s="44">
        <f t="shared" si="1"/>
        <v>0</v>
      </c>
      <c r="H1579" s="459"/>
      <c r="I1579" s="460"/>
      <c r="J1579" s="95"/>
      <c r="K1579" s="1"/>
      <c r="L1579" s="50" t="str">
        <f t="array" ref="L1579">if($B1579="","",index(Setup!$C$52:$C$201,match($D1579,Setup!$B$52:$B$201,0),0))</f>
        <v/>
      </c>
      <c r="M1579" s="52" t="str">
        <f t="shared" si="2"/>
        <v/>
      </c>
      <c r="N1579" s="58">
        <f t="shared" si="3"/>
        <v>0</v>
      </c>
      <c r="O1579" s="64" t="str">
        <f t="shared" si="4"/>
        <v/>
      </c>
      <c r="P1579" s="64">
        <f t="shared" si="5"/>
        <v>0</v>
      </c>
      <c r="Q1579" s="64">
        <f t="shared" si="6"/>
        <v>0</v>
      </c>
      <c r="R1579" s="68">
        <f t="shared" si="7"/>
        <v>0</v>
      </c>
      <c r="S1579" s="68">
        <f t="shared" si="8"/>
        <v>0</v>
      </c>
      <c r="T1579" s="71" t="str">
        <f t="shared" si="9"/>
        <v/>
      </c>
      <c r="U1579" s="79" t="str">
        <f t="array" ref="U1579">IF($B1579="","",IF(INDEX('Your Portfolio Holdings'!$BW$7:$BW$156,match($D1579,'Your Portfolio Holdings'!$B$7:$B$156,0),0)&gt;0,PRODUCT(IF(($D$5:$D$2004=$D1579)*($C$5:$C$2004="Split")*($B$5:$B$2004&lt;=Dashboard!$C$2)*($B$5:$B$2004&gt;$B1579),$J$5:$J$2004,1)),1))</f>
        <v/>
      </c>
      <c r="V1579" s="79">
        <f t="shared" si="10"/>
        <v>0</v>
      </c>
      <c r="W1579" s="79" t="str">
        <f t="array" ref="W1579">IF($B1579="","",IF(INDEX('Your Portfolio Holdings'!$BW$7:$BW$156,match($D1579,'Your Portfolio Holdings'!$B$7:$B$156,0),0)&gt;0,PRODUCT(IF(($D$5:$D$2004=$D1579)*($C$5:$C$2004="Split")*($B$5:$B$2004&lt;=Dashboard!$C$54)*($B$5:$B$2004&gt;$B1579),$J$5:$J$2004,1)),1))</f>
        <v/>
      </c>
      <c r="X1579" s="79">
        <f t="shared" si="11"/>
        <v>0</v>
      </c>
      <c r="Y1579" s="79" t="str">
        <f t="array" ref="Y1579">IF($B1579="","",IF(INDEX('Your Portfolio Holdings'!$BW$7:$BW$156,match($D1579,'Your Portfolio Holdings'!$B$7:$B$156,0),0)&gt;0,PRODUCT(IF(($D$5:$D$2004=$D1579)*($C$5:$C$2004="Split")*($B$5:$B$2004&lt;=Dashboard!$C$55)*($B$5:$B$2004&gt;$B1579),$J$5:$J$2004,1)),1))</f>
        <v/>
      </c>
      <c r="Z1579" s="79">
        <f t="shared" si="12"/>
        <v>0</v>
      </c>
      <c r="AA1579" s="79" t="str">
        <f>IF($B1578="","",IF(AND($B1579&gt;Dashboard!$C$54,$B1579&lt;=Dashboard!$C$55,OR($C1579="Buy",$C1579="Sell",$C1579="Dividend",$C1579="Return of capital")),MAX(AA$5:AA1578)+1,0))</f>
        <v/>
      </c>
      <c r="AB1579" s="79" t="str">
        <f>if($B1579="","",if($L1579=Dashboard!$C$3,"n/a","Currency:"&amp;$L1579&amp;Dashboard!$C$3))</f>
        <v/>
      </c>
      <c r="AC1579" s="88" t="str">
        <f t="shared" si="13"/>
        <v/>
      </c>
      <c r="AD1579" s="89">
        <f t="shared" si="14"/>
        <v>0</v>
      </c>
      <c r="AE1579" s="90">
        <f t="shared" si="15"/>
        <v>0</v>
      </c>
    </row>
    <row r="1580">
      <c r="A1580" s="1"/>
      <c r="B1580" s="456"/>
      <c r="C1580" s="457"/>
      <c r="D1580" s="457"/>
      <c r="E1580" s="457"/>
      <c r="F1580" s="458"/>
      <c r="G1580" s="44">
        <f t="shared" si="1"/>
        <v>0</v>
      </c>
      <c r="H1580" s="459"/>
      <c r="I1580" s="460"/>
      <c r="J1580" s="95"/>
      <c r="K1580" s="1"/>
      <c r="L1580" s="50" t="str">
        <f t="array" ref="L1580">if($B1580="","",index(Setup!$C$52:$C$201,match($D1580,Setup!$B$52:$B$201,0),0))</f>
        <v/>
      </c>
      <c r="M1580" s="52" t="str">
        <f t="shared" si="2"/>
        <v/>
      </c>
      <c r="N1580" s="58">
        <f t="shared" si="3"/>
        <v>0</v>
      </c>
      <c r="O1580" s="64" t="str">
        <f t="shared" si="4"/>
        <v/>
      </c>
      <c r="P1580" s="64">
        <f t="shared" si="5"/>
        <v>0</v>
      </c>
      <c r="Q1580" s="64">
        <f t="shared" si="6"/>
        <v>0</v>
      </c>
      <c r="R1580" s="68">
        <f t="shared" si="7"/>
        <v>0</v>
      </c>
      <c r="S1580" s="68">
        <f t="shared" si="8"/>
        <v>0</v>
      </c>
      <c r="T1580" s="71" t="str">
        <f t="shared" si="9"/>
        <v/>
      </c>
      <c r="U1580" s="79" t="str">
        <f t="array" ref="U1580">IF($B1580="","",IF(INDEX('Your Portfolio Holdings'!$BW$7:$BW$156,match($D1580,'Your Portfolio Holdings'!$B$7:$B$156,0),0)&gt;0,PRODUCT(IF(($D$5:$D$2004=$D1580)*($C$5:$C$2004="Split")*($B$5:$B$2004&lt;=Dashboard!$C$2)*($B$5:$B$2004&gt;$B1580),$J$5:$J$2004,1)),1))</f>
        <v/>
      </c>
      <c r="V1580" s="79">
        <f t="shared" si="10"/>
        <v>0</v>
      </c>
      <c r="W1580" s="79" t="str">
        <f t="array" ref="W1580">IF($B1580="","",IF(INDEX('Your Portfolio Holdings'!$BW$7:$BW$156,match($D1580,'Your Portfolio Holdings'!$B$7:$B$156,0),0)&gt;0,PRODUCT(IF(($D$5:$D$2004=$D1580)*($C$5:$C$2004="Split")*($B$5:$B$2004&lt;=Dashboard!$C$54)*($B$5:$B$2004&gt;$B1580),$J$5:$J$2004,1)),1))</f>
        <v/>
      </c>
      <c r="X1580" s="79">
        <f t="shared" si="11"/>
        <v>0</v>
      </c>
      <c r="Y1580" s="79" t="str">
        <f t="array" ref="Y1580">IF($B1580="","",IF(INDEX('Your Portfolio Holdings'!$BW$7:$BW$156,match($D1580,'Your Portfolio Holdings'!$B$7:$B$156,0),0)&gt;0,PRODUCT(IF(($D$5:$D$2004=$D1580)*($C$5:$C$2004="Split")*($B$5:$B$2004&lt;=Dashboard!$C$55)*($B$5:$B$2004&gt;$B1580),$J$5:$J$2004,1)),1))</f>
        <v/>
      </c>
      <c r="Z1580" s="79">
        <f t="shared" si="12"/>
        <v>0</v>
      </c>
      <c r="AA1580" s="79" t="str">
        <f>IF($B1579="","",IF(AND($B1580&gt;Dashboard!$C$54,$B1580&lt;=Dashboard!$C$55,OR($C1580="Buy",$C1580="Sell",$C1580="Dividend",$C1580="Return of capital")),MAX(AA$5:AA1579)+1,0))</f>
        <v/>
      </c>
      <c r="AB1580" s="79" t="str">
        <f>if($B1580="","",if($L1580=Dashboard!$C$3,"n/a","Currency:"&amp;$L1580&amp;Dashboard!$C$3))</f>
        <v/>
      </c>
      <c r="AC1580" s="88" t="str">
        <f t="shared" si="13"/>
        <v/>
      </c>
      <c r="AD1580" s="89">
        <f t="shared" si="14"/>
        <v>0</v>
      </c>
      <c r="AE1580" s="90">
        <f t="shared" si="15"/>
        <v>0</v>
      </c>
    </row>
    <row r="1581">
      <c r="A1581" s="1"/>
      <c r="B1581" s="456"/>
      <c r="C1581" s="457"/>
      <c r="D1581" s="457"/>
      <c r="E1581" s="457"/>
      <c r="F1581" s="458"/>
      <c r="G1581" s="44">
        <f t="shared" si="1"/>
        <v>0</v>
      </c>
      <c r="H1581" s="459"/>
      <c r="I1581" s="460"/>
      <c r="J1581" s="95"/>
      <c r="K1581" s="1"/>
      <c r="L1581" s="50" t="str">
        <f t="array" ref="L1581">if($B1581="","",index(Setup!$C$52:$C$201,match($D1581,Setup!$B$52:$B$201,0),0))</f>
        <v/>
      </c>
      <c r="M1581" s="52" t="str">
        <f t="shared" si="2"/>
        <v/>
      </c>
      <c r="N1581" s="58">
        <f t="shared" si="3"/>
        <v>0</v>
      </c>
      <c r="O1581" s="64" t="str">
        <f t="shared" si="4"/>
        <v/>
      </c>
      <c r="P1581" s="64">
        <f t="shared" si="5"/>
        <v>0</v>
      </c>
      <c r="Q1581" s="64">
        <f t="shared" si="6"/>
        <v>0</v>
      </c>
      <c r="R1581" s="68">
        <f t="shared" si="7"/>
        <v>0</v>
      </c>
      <c r="S1581" s="68">
        <f t="shared" si="8"/>
        <v>0</v>
      </c>
      <c r="T1581" s="71" t="str">
        <f t="shared" si="9"/>
        <v/>
      </c>
      <c r="U1581" s="79" t="str">
        <f t="array" ref="U1581">IF($B1581="","",IF(INDEX('Your Portfolio Holdings'!$BW$7:$BW$156,match($D1581,'Your Portfolio Holdings'!$B$7:$B$156,0),0)&gt;0,PRODUCT(IF(($D$5:$D$2004=$D1581)*($C$5:$C$2004="Split")*($B$5:$B$2004&lt;=Dashboard!$C$2)*($B$5:$B$2004&gt;$B1581),$J$5:$J$2004,1)),1))</f>
        <v/>
      </c>
      <c r="V1581" s="79">
        <f t="shared" si="10"/>
        <v>0</v>
      </c>
      <c r="W1581" s="79" t="str">
        <f t="array" ref="W1581">IF($B1581="","",IF(INDEX('Your Portfolio Holdings'!$BW$7:$BW$156,match($D1581,'Your Portfolio Holdings'!$B$7:$B$156,0),0)&gt;0,PRODUCT(IF(($D$5:$D$2004=$D1581)*($C$5:$C$2004="Split")*($B$5:$B$2004&lt;=Dashboard!$C$54)*($B$5:$B$2004&gt;$B1581),$J$5:$J$2004,1)),1))</f>
        <v/>
      </c>
      <c r="X1581" s="79">
        <f t="shared" si="11"/>
        <v>0</v>
      </c>
      <c r="Y1581" s="79" t="str">
        <f t="array" ref="Y1581">IF($B1581="","",IF(INDEX('Your Portfolio Holdings'!$BW$7:$BW$156,match($D1581,'Your Portfolio Holdings'!$B$7:$B$156,0),0)&gt;0,PRODUCT(IF(($D$5:$D$2004=$D1581)*($C$5:$C$2004="Split")*($B$5:$B$2004&lt;=Dashboard!$C$55)*($B$5:$B$2004&gt;$B1581),$J$5:$J$2004,1)),1))</f>
        <v/>
      </c>
      <c r="Z1581" s="79">
        <f t="shared" si="12"/>
        <v>0</v>
      </c>
      <c r="AA1581" s="79" t="str">
        <f>IF($B1580="","",IF(AND($B1581&gt;Dashboard!$C$54,$B1581&lt;=Dashboard!$C$55,OR($C1581="Buy",$C1581="Sell",$C1581="Dividend",$C1581="Return of capital")),MAX(AA$5:AA1580)+1,0))</f>
        <v/>
      </c>
      <c r="AB1581" s="79" t="str">
        <f>if($B1581="","",if($L1581=Dashboard!$C$3,"n/a","Currency:"&amp;$L1581&amp;Dashboard!$C$3))</f>
        <v/>
      </c>
      <c r="AC1581" s="88" t="str">
        <f t="shared" si="13"/>
        <v/>
      </c>
      <c r="AD1581" s="89">
        <f t="shared" si="14"/>
        <v>0</v>
      </c>
      <c r="AE1581" s="90">
        <f t="shared" si="15"/>
        <v>0</v>
      </c>
    </row>
    <row r="1582">
      <c r="A1582" s="1"/>
      <c r="B1582" s="456"/>
      <c r="C1582" s="457"/>
      <c r="D1582" s="457"/>
      <c r="E1582" s="457"/>
      <c r="F1582" s="458"/>
      <c r="G1582" s="44">
        <f t="shared" si="1"/>
        <v>0</v>
      </c>
      <c r="H1582" s="459"/>
      <c r="I1582" s="460"/>
      <c r="J1582" s="95"/>
      <c r="K1582" s="1"/>
      <c r="L1582" s="50" t="str">
        <f t="array" ref="L1582">if($B1582="","",index(Setup!$C$52:$C$201,match($D1582,Setup!$B$52:$B$201,0),0))</f>
        <v/>
      </c>
      <c r="M1582" s="52" t="str">
        <f t="shared" si="2"/>
        <v/>
      </c>
      <c r="N1582" s="58">
        <f t="shared" si="3"/>
        <v>0</v>
      </c>
      <c r="O1582" s="64" t="str">
        <f t="shared" si="4"/>
        <v/>
      </c>
      <c r="P1582" s="64">
        <f t="shared" si="5"/>
        <v>0</v>
      </c>
      <c r="Q1582" s="64">
        <f t="shared" si="6"/>
        <v>0</v>
      </c>
      <c r="R1582" s="68">
        <f t="shared" si="7"/>
        <v>0</v>
      </c>
      <c r="S1582" s="68">
        <f t="shared" si="8"/>
        <v>0</v>
      </c>
      <c r="T1582" s="71" t="str">
        <f t="shared" si="9"/>
        <v/>
      </c>
      <c r="U1582" s="79" t="str">
        <f t="array" ref="U1582">IF($B1582="","",IF(INDEX('Your Portfolio Holdings'!$BW$7:$BW$156,match($D1582,'Your Portfolio Holdings'!$B$7:$B$156,0),0)&gt;0,PRODUCT(IF(($D$5:$D$2004=$D1582)*($C$5:$C$2004="Split")*($B$5:$B$2004&lt;=Dashboard!$C$2)*($B$5:$B$2004&gt;$B1582),$J$5:$J$2004,1)),1))</f>
        <v/>
      </c>
      <c r="V1582" s="79">
        <f t="shared" si="10"/>
        <v>0</v>
      </c>
      <c r="W1582" s="79" t="str">
        <f t="array" ref="W1582">IF($B1582="","",IF(INDEX('Your Portfolio Holdings'!$BW$7:$BW$156,match($D1582,'Your Portfolio Holdings'!$B$7:$B$156,0),0)&gt;0,PRODUCT(IF(($D$5:$D$2004=$D1582)*($C$5:$C$2004="Split")*($B$5:$B$2004&lt;=Dashboard!$C$54)*($B$5:$B$2004&gt;$B1582),$J$5:$J$2004,1)),1))</f>
        <v/>
      </c>
      <c r="X1582" s="79">
        <f t="shared" si="11"/>
        <v>0</v>
      </c>
      <c r="Y1582" s="79" t="str">
        <f t="array" ref="Y1582">IF($B1582="","",IF(INDEX('Your Portfolio Holdings'!$BW$7:$BW$156,match($D1582,'Your Portfolio Holdings'!$B$7:$B$156,0),0)&gt;0,PRODUCT(IF(($D$5:$D$2004=$D1582)*($C$5:$C$2004="Split")*($B$5:$B$2004&lt;=Dashboard!$C$55)*($B$5:$B$2004&gt;$B1582),$J$5:$J$2004,1)),1))</f>
        <v/>
      </c>
      <c r="Z1582" s="79">
        <f t="shared" si="12"/>
        <v>0</v>
      </c>
      <c r="AA1582" s="79" t="str">
        <f>IF($B1581="","",IF(AND($B1582&gt;Dashboard!$C$54,$B1582&lt;=Dashboard!$C$55,OR($C1582="Buy",$C1582="Sell",$C1582="Dividend",$C1582="Return of capital")),MAX(AA$5:AA1581)+1,0))</f>
        <v/>
      </c>
      <c r="AB1582" s="79" t="str">
        <f>if($B1582="","",if($L1582=Dashboard!$C$3,"n/a","Currency:"&amp;$L1582&amp;Dashboard!$C$3))</f>
        <v/>
      </c>
      <c r="AC1582" s="88" t="str">
        <f t="shared" si="13"/>
        <v/>
      </c>
      <c r="AD1582" s="89">
        <f t="shared" si="14"/>
        <v>0</v>
      </c>
      <c r="AE1582" s="90">
        <f t="shared" si="15"/>
        <v>0</v>
      </c>
    </row>
    <row r="1583">
      <c r="A1583" s="1"/>
      <c r="B1583" s="456"/>
      <c r="C1583" s="457"/>
      <c r="D1583" s="457"/>
      <c r="E1583" s="457"/>
      <c r="F1583" s="458"/>
      <c r="G1583" s="44">
        <f t="shared" si="1"/>
        <v>0</v>
      </c>
      <c r="H1583" s="459"/>
      <c r="I1583" s="460"/>
      <c r="J1583" s="95"/>
      <c r="K1583" s="1"/>
      <c r="L1583" s="50" t="str">
        <f t="array" ref="L1583">if($B1583="","",index(Setup!$C$52:$C$201,match($D1583,Setup!$B$52:$B$201,0),0))</f>
        <v/>
      </c>
      <c r="M1583" s="52" t="str">
        <f t="shared" si="2"/>
        <v/>
      </c>
      <c r="N1583" s="58">
        <f t="shared" si="3"/>
        <v>0</v>
      </c>
      <c r="O1583" s="64" t="str">
        <f t="shared" si="4"/>
        <v/>
      </c>
      <c r="P1583" s="64">
        <f t="shared" si="5"/>
        <v>0</v>
      </c>
      <c r="Q1583" s="64">
        <f t="shared" si="6"/>
        <v>0</v>
      </c>
      <c r="R1583" s="68">
        <f t="shared" si="7"/>
        <v>0</v>
      </c>
      <c r="S1583" s="68">
        <f t="shared" si="8"/>
        <v>0</v>
      </c>
      <c r="T1583" s="71" t="str">
        <f t="shared" si="9"/>
        <v/>
      </c>
      <c r="U1583" s="79" t="str">
        <f t="array" ref="U1583">IF($B1583="","",IF(INDEX('Your Portfolio Holdings'!$BW$7:$BW$156,match($D1583,'Your Portfolio Holdings'!$B$7:$B$156,0),0)&gt;0,PRODUCT(IF(($D$5:$D$2004=$D1583)*($C$5:$C$2004="Split")*($B$5:$B$2004&lt;=Dashboard!$C$2)*($B$5:$B$2004&gt;$B1583),$J$5:$J$2004,1)),1))</f>
        <v/>
      </c>
      <c r="V1583" s="79">
        <f t="shared" si="10"/>
        <v>0</v>
      </c>
      <c r="W1583" s="79" t="str">
        <f t="array" ref="W1583">IF($B1583="","",IF(INDEX('Your Portfolio Holdings'!$BW$7:$BW$156,match($D1583,'Your Portfolio Holdings'!$B$7:$B$156,0),0)&gt;0,PRODUCT(IF(($D$5:$D$2004=$D1583)*($C$5:$C$2004="Split")*($B$5:$B$2004&lt;=Dashboard!$C$54)*($B$5:$B$2004&gt;$B1583),$J$5:$J$2004,1)),1))</f>
        <v/>
      </c>
      <c r="X1583" s="79">
        <f t="shared" si="11"/>
        <v>0</v>
      </c>
      <c r="Y1583" s="79" t="str">
        <f t="array" ref="Y1583">IF($B1583="","",IF(INDEX('Your Portfolio Holdings'!$BW$7:$BW$156,match($D1583,'Your Portfolio Holdings'!$B$7:$B$156,0),0)&gt;0,PRODUCT(IF(($D$5:$D$2004=$D1583)*($C$5:$C$2004="Split")*($B$5:$B$2004&lt;=Dashboard!$C$55)*($B$5:$B$2004&gt;$B1583),$J$5:$J$2004,1)),1))</f>
        <v/>
      </c>
      <c r="Z1583" s="79">
        <f t="shared" si="12"/>
        <v>0</v>
      </c>
      <c r="AA1583" s="79" t="str">
        <f>IF($B1582="","",IF(AND($B1583&gt;Dashboard!$C$54,$B1583&lt;=Dashboard!$C$55,OR($C1583="Buy",$C1583="Sell",$C1583="Dividend",$C1583="Return of capital")),MAX(AA$5:AA1582)+1,0))</f>
        <v/>
      </c>
      <c r="AB1583" s="79" t="str">
        <f>if($B1583="","",if($L1583=Dashboard!$C$3,"n/a","Currency:"&amp;$L1583&amp;Dashboard!$C$3))</f>
        <v/>
      </c>
      <c r="AC1583" s="88" t="str">
        <f t="shared" si="13"/>
        <v/>
      </c>
      <c r="AD1583" s="89">
        <f t="shared" si="14"/>
        <v>0</v>
      </c>
      <c r="AE1583" s="90">
        <f t="shared" si="15"/>
        <v>0</v>
      </c>
    </row>
    <row r="1584">
      <c r="A1584" s="1"/>
      <c r="B1584" s="456"/>
      <c r="C1584" s="457"/>
      <c r="D1584" s="457"/>
      <c r="E1584" s="457"/>
      <c r="F1584" s="458"/>
      <c r="G1584" s="44">
        <f t="shared" si="1"/>
        <v>0</v>
      </c>
      <c r="H1584" s="459"/>
      <c r="I1584" s="460"/>
      <c r="J1584" s="95"/>
      <c r="K1584" s="1"/>
      <c r="L1584" s="50" t="str">
        <f t="array" ref="L1584">if($B1584="","",index(Setup!$C$52:$C$201,match($D1584,Setup!$B$52:$B$201,0),0))</f>
        <v/>
      </c>
      <c r="M1584" s="52" t="str">
        <f t="shared" si="2"/>
        <v/>
      </c>
      <c r="N1584" s="58">
        <f t="shared" si="3"/>
        <v>0</v>
      </c>
      <c r="O1584" s="64" t="str">
        <f t="shared" si="4"/>
        <v/>
      </c>
      <c r="P1584" s="64">
        <f t="shared" si="5"/>
        <v>0</v>
      </c>
      <c r="Q1584" s="64">
        <f t="shared" si="6"/>
        <v>0</v>
      </c>
      <c r="R1584" s="68">
        <f t="shared" si="7"/>
        <v>0</v>
      </c>
      <c r="S1584" s="68">
        <f t="shared" si="8"/>
        <v>0</v>
      </c>
      <c r="T1584" s="71" t="str">
        <f t="shared" si="9"/>
        <v/>
      </c>
      <c r="U1584" s="79" t="str">
        <f t="array" ref="U1584">IF($B1584="","",IF(INDEX('Your Portfolio Holdings'!$BW$7:$BW$156,match($D1584,'Your Portfolio Holdings'!$B$7:$B$156,0),0)&gt;0,PRODUCT(IF(($D$5:$D$2004=$D1584)*($C$5:$C$2004="Split")*($B$5:$B$2004&lt;=Dashboard!$C$2)*($B$5:$B$2004&gt;$B1584),$J$5:$J$2004,1)),1))</f>
        <v/>
      </c>
      <c r="V1584" s="79">
        <f t="shared" si="10"/>
        <v>0</v>
      </c>
      <c r="W1584" s="79" t="str">
        <f t="array" ref="W1584">IF($B1584="","",IF(INDEX('Your Portfolio Holdings'!$BW$7:$BW$156,match($D1584,'Your Portfolio Holdings'!$B$7:$B$156,0),0)&gt;0,PRODUCT(IF(($D$5:$D$2004=$D1584)*($C$5:$C$2004="Split")*($B$5:$B$2004&lt;=Dashboard!$C$54)*($B$5:$B$2004&gt;$B1584),$J$5:$J$2004,1)),1))</f>
        <v/>
      </c>
      <c r="X1584" s="79">
        <f t="shared" si="11"/>
        <v>0</v>
      </c>
      <c r="Y1584" s="79" t="str">
        <f t="array" ref="Y1584">IF($B1584="","",IF(INDEX('Your Portfolio Holdings'!$BW$7:$BW$156,match($D1584,'Your Portfolio Holdings'!$B$7:$B$156,0),0)&gt;0,PRODUCT(IF(($D$5:$D$2004=$D1584)*($C$5:$C$2004="Split")*($B$5:$B$2004&lt;=Dashboard!$C$55)*($B$5:$B$2004&gt;$B1584),$J$5:$J$2004,1)),1))</f>
        <v/>
      </c>
      <c r="Z1584" s="79">
        <f t="shared" si="12"/>
        <v>0</v>
      </c>
      <c r="AA1584" s="79" t="str">
        <f>IF($B1583="","",IF(AND($B1584&gt;Dashboard!$C$54,$B1584&lt;=Dashboard!$C$55,OR($C1584="Buy",$C1584="Sell",$C1584="Dividend",$C1584="Return of capital")),MAX(AA$5:AA1583)+1,0))</f>
        <v/>
      </c>
      <c r="AB1584" s="79" t="str">
        <f>if($B1584="","",if($L1584=Dashboard!$C$3,"n/a","Currency:"&amp;$L1584&amp;Dashboard!$C$3))</f>
        <v/>
      </c>
      <c r="AC1584" s="88" t="str">
        <f t="shared" si="13"/>
        <v/>
      </c>
      <c r="AD1584" s="89">
        <f t="shared" si="14"/>
        <v>0</v>
      </c>
      <c r="AE1584" s="90">
        <f t="shared" si="15"/>
        <v>0</v>
      </c>
    </row>
    <row r="1585">
      <c r="A1585" s="1"/>
      <c r="B1585" s="456"/>
      <c r="C1585" s="457"/>
      <c r="D1585" s="457"/>
      <c r="E1585" s="457"/>
      <c r="F1585" s="458"/>
      <c r="G1585" s="44">
        <f t="shared" si="1"/>
        <v>0</v>
      </c>
      <c r="H1585" s="459"/>
      <c r="I1585" s="460"/>
      <c r="J1585" s="95"/>
      <c r="K1585" s="1"/>
      <c r="L1585" s="50" t="str">
        <f t="array" ref="L1585">if($B1585="","",index(Setup!$C$52:$C$201,match($D1585,Setup!$B$52:$B$201,0),0))</f>
        <v/>
      </c>
      <c r="M1585" s="52" t="str">
        <f t="shared" si="2"/>
        <v/>
      </c>
      <c r="N1585" s="58">
        <f t="shared" si="3"/>
        <v>0</v>
      </c>
      <c r="O1585" s="64" t="str">
        <f t="shared" si="4"/>
        <v/>
      </c>
      <c r="P1585" s="64">
        <f t="shared" si="5"/>
        <v>0</v>
      </c>
      <c r="Q1585" s="64">
        <f t="shared" si="6"/>
        <v>0</v>
      </c>
      <c r="R1585" s="68">
        <f t="shared" si="7"/>
        <v>0</v>
      </c>
      <c r="S1585" s="68">
        <f t="shared" si="8"/>
        <v>0</v>
      </c>
      <c r="T1585" s="71" t="str">
        <f t="shared" si="9"/>
        <v/>
      </c>
      <c r="U1585" s="79" t="str">
        <f t="array" ref="U1585">IF($B1585="","",IF(INDEX('Your Portfolio Holdings'!$BW$7:$BW$156,match($D1585,'Your Portfolio Holdings'!$B$7:$B$156,0),0)&gt;0,PRODUCT(IF(($D$5:$D$2004=$D1585)*($C$5:$C$2004="Split")*($B$5:$B$2004&lt;=Dashboard!$C$2)*($B$5:$B$2004&gt;$B1585),$J$5:$J$2004,1)),1))</f>
        <v/>
      </c>
      <c r="V1585" s="79">
        <f t="shared" si="10"/>
        <v>0</v>
      </c>
      <c r="W1585" s="79" t="str">
        <f t="array" ref="W1585">IF($B1585="","",IF(INDEX('Your Portfolio Holdings'!$BW$7:$BW$156,match($D1585,'Your Portfolio Holdings'!$B$7:$B$156,0),0)&gt;0,PRODUCT(IF(($D$5:$D$2004=$D1585)*($C$5:$C$2004="Split")*($B$5:$B$2004&lt;=Dashboard!$C$54)*($B$5:$B$2004&gt;$B1585),$J$5:$J$2004,1)),1))</f>
        <v/>
      </c>
      <c r="X1585" s="79">
        <f t="shared" si="11"/>
        <v>0</v>
      </c>
      <c r="Y1585" s="79" t="str">
        <f t="array" ref="Y1585">IF($B1585="","",IF(INDEX('Your Portfolio Holdings'!$BW$7:$BW$156,match($D1585,'Your Portfolio Holdings'!$B$7:$B$156,0),0)&gt;0,PRODUCT(IF(($D$5:$D$2004=$D1585)*($C$5:$C$2004="Split")*($B$5:$B$2004&lt;=Dashboard!$C$55)*($B$5:$B$2004&gt;$B1585),$J$5:$J$2004,1)),1))</f>
        <v/>
      </c>
      <c r="Z1585" s="79">
        <f t="shared" si="12"/>
        <v>0</v>
      </c>
      <c r="AA1585" s="79" t="str">
        <f>IF($B1584="","",IF(AND($B1585&gt;Dashboard!$C$54,$B1585&lt;=Dashboard!$C$55,OR($C1585="Buy",$C1585="Sell",$C1585="Dividend",$C1585="Return of capital")),MAX(AA$5:AA1584)+1,0))</f>
        <v/>
      </c>
      <c r="AB1585" s="79" t="str">
        <f>if($B1585="","",if($L1585=Dashboard!$C$3,"n/a","Currency:"&amp;$L1585&amp;Dashboard!$C$3))</f>
        <v/>
      </c>
      <c r="AC1585" s="88" t="str">
        <f t="shared" si="13"/>
        <v/>
      </c>
      <c r="AD1585" s="89">
        <f t="shared" si="14"/>
        <v>0</v>
      </c>
      <c r="AE1585" s="90">
        <f t="shared" si="15"/>
        <v>0</v>
      </c>
    </row>
    <row r="1586">
      <c r="A1586" s="1"/>
      <c r="B1586" s="456"/>
      <c r="C1586" s="457"/>
      <c r="D1586" s="457"/>
      <c r="E1586" s="457"/>
      <c r="F1586" s="458"/>
      <c r="G1586" s="44">
        <f t="shared" si="1"/>
        <v>0</v>
      </c>
      <c r="H1586" s="459"/>
      <c r="I1586" s="460"/>
      <c r="J1586" s="95"/>
      <c r="K1586" s="1"/>
      <c r="L1586" s="50" t="str">
        <f t="array" ref="L1586">if($B1586="","",index(Setup!$C$52:$C$201,match($D1586,Setup!$B$52:$B$201,0),0))</f>
        <v/>
      </c>
      <c r="M1586" s="52" t="str">
        <f t="shared" si="2"/>
        <v/>
      </c>
      <c r="N1586" s="58">
        <f t="shared" si="3"/>
        <v>0</v>
      </c>
      <c r="O1586" s="64" t="str">
        <f t="shared" si="4"/>
        <v/>
      </c>
      <c r="P1586" s="64">
        <f t="shared" si="5"/>
        <v>0</v>
      </c>
      <c r="Q1586" s="64">
        <f t="shared" si="6"/>
        <v>0</v>
      </c>
      <c r="R1586" s="68">
        <f t="shared" si="7"/>
        <v>0</v>
      </c>
      <c r="S1586" s="68">
        <f t="shared" si="8"/>
        <v>0</v>
      </c>
      <c r="T1586" s="71" t="str">
        <f t="shared" si="9"/>
        <v/>
      </c>
      <c r="U1586" s="79" t="str">
        <f t="array" ref="U1586">IF($B1586="","",IF(INDEX('Your Portfolio Holdings'!$BW$7:$BW$156,match($D1586,'Your Portfolio Holdings'!$B$7:$B$156,0),0)&gt;0,PRODUCT(IF(($D$5:$D$2004=$D1586)*($C$5:$C$2004="Split")*($B$5:$B$2004&lt;=Dashboard!$C$2)*($B$5:$B$2004&gt;$B1586),$J$5:$J$2004,1)),1))</f>
        <v/>
      </c>
      <c r="V1586" s="79">
        <f t="shared" si="10"/>
        <v>0</v>
      </c>
      <c r="W1586" s="79" t="str">
        <f t="array" ref="W1586">IF($B1586="","",IF(INDEX('Your Portfolio Holdings'!$BW$7:$BW$156,match($D1586,'Your Portfolio Holdings'!$B$7:$B$156,0),0)&gt;0,PRODUCT(IF(($D$5:$D$2004=$D1586)*($C$5:$C$2004="Split")*($B$5:$B$2004&lt;=Dashboard!$C$54)*($B$5:$B$2004&gt;$B1586),$J$5:$J$2004,1)),1))</f>
        <v/>
      </c>
      <c r="X1586" s="79">
        <f t="shared" si="11"/>
        <v>0</v>
      </c>
      <c r="Y1586" s="79" t="str">
        <f t="array" ref="Y1586">IF($B1586="","",IF(INDEX('Your Portfolio Holdings'!$BW$7:$BW$156,match($D1586,'Your Portfolio Holdings'!$B$7:$B$156,0),0)&gt;0,PRODUCT(IF(($D$5:$D$2004=$D1586)*($C$5:$C$2004="Split")*($B$5:$B$2004&lt;=Dashboard!$C$55)*($B$5:$B$2004&gt;$B1586),$J$5:$J$2004,1)),1))</f>
        <v/>
      </c>
      <c r="Z1586" s="79">
        <f t="shared" si="12"/>
        <v>0</v>
      </c>
      <c r="AA1586" s="79" t="str">
        <f>IF($B1585="","",IF(AND($B1586&gt;Dashboard!$C$54,$B1586&lt;=Dashboard!$C$55,OR($C1586="Buy",$C1586="Sell",$C1586="Dividend",$C1586="Return of capital")),MAX(AA$5:AA1585)+1,0))</f>
        <v/>
      </c>
      <c r="AB1586" s="79" t="str">
        <f>if($B1586="","",if($L1586=Dashboard!$C$3,"n/a","Currency:"&amp;$L1586&amp;Dashboard!$C$3))</f>
        <v/>
      </c>
      <c r="AC1586" s="88" t="str">
        <f t="shared" si="13"/>
        <v/>
      </c>
      <c r="AD1586" s="89">
        <f t="shared" si="14"/>
        <v>0</v>
      </c>
      <c r="AE1586" s="90">
        <f t="shared" si="15"/>
        <v>0</v>
      </c>
    </row>
    <row r="1587">
      <c r="A1587" s="1"/>
      <c r="B1587" s="456"/>
      <c r="C1587" s="457"/>
      <c r="D1587" s="457"/>
      <c r="E1587" s="457"/>
      <c r="F1587" s="458"/>
      <c r="G1587" s="44">
        <f t="shared" si="1"/>
        <v>0</v>
      </c>
      <c r="H1587" s="459"/>
      <c r="I1587" s="460"/>
      <c r="J1587" s="95"/>
      <c r="K1587" s="1"/>
      <c r="L1587" s="50" t="str">
        <f t="array" ref="L1587">if($B1587="","",index(Setup!$C$52:$C$201,match($D1587,Setup!$B$52:$B$201,0),0))</f>
        <v/>
      </c>
      <c r="M1587" s="52" t="str">
        <f t="shared" si="2"/>
        <v/>
      </c>
      <c r="N1587" s="58">
        <f t="shared" si="3"/>
        <v>0</v>
      </c>
      <c r="O1587" s="64" t="str">
        <f t="shared" si="4"/>
        <v/>
      </c>
      <c r="P1587" s="64">
        <f t="shared" si="5"/>
        <v>0</v>
      </c>
      <c r="Q1587" s="64">
        <f t="shared" si="6"/>
        <v>0</v>
      </c>
      <c r="R1587" s="68">
        <f t="shared" si="7"/>
        <v>0</v>
      </c>
      <c r="S1587" s="68">
        <f t="shared" si="8"/>
        <v>0</v>
      </c>
      <c r="T1587" s="71" t="str">
        <f t="shared" si="9"/>
        <v/>
      </c>
      <c r="U1587" s="79" t="str">
        <f t="array" ref="U1587">IF($B1587="","",IF(INDEX('Your Portfolio Holdings'!$BW$7:$BW$156,match($D1587,'Your Portfolio Holdings'!$B$7:$B$156,0),0)&gt;0,PRODUCT(IF(($D$5:$D$2004=$D1587)*($C$5:$C$2004="Split")*($B$5:$B$2004&lt;=Dashboard!$C$2)*($B$5:$B$2004&gt;$B1587),$J$5:$J$2004,1)),1))</f>
        <v/>
      </c>
      <c r="V1587" s="79">
        <f t="shared" si="10"/>
        <v>0</v>
      </c>
      <c r="W1587" s="79" t="str">
        <f t="array" ref="W1587">IF($B1587="","",IF(INDEX('Your Portfolio Holdings'!$BW$7:$BW$156,match($D1587,'Your Portfolio Holdings'!$B$7:$B$156,0),0)&gt;0,PRODUCT(IF(($D$5:$D$2004=$D1587)*($C$5:$C$2004="Split")*($B$5:$B$2004&lt;=Dashboard!$C$54)*($B$5:$B$2004&gt;$B1587),$J$5:$J$2004,1)),1))</f>
        <v/>
      </c>
      <c r="X1587" s="79">
        <f t="shared" si="11"/>
        <v>0</v>
      </c>
      <c r="Y1587" s="79" t="str">
        <f t="array" ref="Y1587">IF($B1587="","",IF(INDEX('Your Portfolio Holdings'!$BW$7:$BW$156,match($D1587,'Your Portfolio Holdings'!$B$7:$B$156,0),0)&gt;0,PRODUCT(IF(($D$5:$D$2004=$D1587)*($C$5:$C$2004="Split")*($B$5:$B$2004&lt;=Dashboard!$C$55)*($B$5:$B$2004&gt;$B1587),$J$5:$J$2004,1)),1))</f>
        <v/>
      </c>
      <c r="Z1587" s="79">
        <f t="shared" si="12"/>
        <v>0</v>
      </c>
      <c r="AA1587" s="79" t="str">
        <f>IF($B1586="","",IF(AND($B1587&gt;Dashboard!$C$54,$B1587&lt;=Dashboard!$C$55,OR($C1587="Buy",$C1587="Sell",$C1587="Dividend",$C1587="Return of capital")),MAX(AA$5:AA1586)+1,0))</f>
        <v/>
      </c>
      <c r="AB1587" s="79" t="str">
        <f>if($B1587="","",if($L1587=Dashboard!$C$3,"n/a","Currency:"&amp;$L1587&amp;Dashboard!$C$3))</f>
        <v/>
      </c>
      <c r="AC1587" s="88" t="str">
        <f t="shared" si="13"/>
        <v/>
      </c>
      <c r="AD1587" s="89">
        <f t="shared" si="14"/>
        <v>0</v>
      </c>
      <c r="AE1587" s="90">
        <f t="shared" si="15"/>
        <v>0</v>
      </c>
    </row>
    <row r="1588">
      <c r="A1588" s="1"/>
      <c r="B1588" s="456"/>
      <c r="C1588" s="457"/>
      <c r="D1588" s="457"/>
      <c r="E1588" s="457"/>
      <c r="F1588" s="458"/>
      <c r="G1588" s="44">
        <f t="shared" si="1"/>
        <v>0</v>
      </c>
      <c r="H1588" s="459"/>
      <c r="I1588" s="460"/>
      <c r="J1588" s="95"/>
      <c r="K1588" s="1"/>
      <c r="L1588" s="50" t="str">
        <f t="array" ref="L1588">if($B1588="","",index(Setup!$C$52:$C$201,match($D1588,Setup!$B$52:$B$201,0),0))</f>
        <v/>
      </c>
      <c r="M1588" s="52" t="str">
        <f t="shared" si="2"/>
        <v/>
      </c>
      <c r="N1588" s="58">
        <f t="shared" si="3"/>
        <v>0</v>
      </c>
      <c r="O1588" s="64" t="str">
        <f t="shared" si="4"/>
        <v/>
      </c>
      <c r="P1588" s="64">
        <f t="shared" si="5"/>
        <v>0</v>
      </c>
      <c r="Q1588" s="64">
        <f t="shared" si="6"/>
        <v>0</v>
      </c>
      <c r="R1588" s="68">
        <f t="shared" si="7"/>
        <v>0</v>
      </c>
      <c r="S1588" s="68">
        <f t="shared" si="8"/>
        <v>0</v>
      </c>
      <c r="T1588" s="71" t="str">
        <f t="shared" si="9"/>
        <v/>
      </c>
      <c r="U1588" s="79" t="str">
        <f t="array" ref="U1588">IF($B1588="","",IF(INDEX('Your Portfolio Holdings'!$BW$7:$BW$156,match($D1588,'Your Portfolio Holdings'!$B$7:$B$156,0),0)&gt;0,PRODUCT(IF(($D$5:$D$2004=$D1588)*($C$5:$C$2004="Split")*($B$5:$B$2004&lt;=Dashboard!$C$2)*($B$5:$B$2004&gt;$B1588),$J$5:$J$2004,1)),1))</f>
        <v/>
      </c>
      <c r="V1588" s="79">
        <f t="shared" si="10"/>
        <v>0</v>
      </c>
      <c r="W1588" s="79" t="str">
        <f t="array" ref="W1588">IF($B1588="","",IF(INDEX('Your Portfolio Holdings'!$BW$7:$BW$156,match($D1588,'Your Portfolio Holdings'!$B$7:$B$156,0),0)&gt;0,PRODUCT(IF(($D$5:$D$2004=$D1588)*($C$5:$C$2004="Split")*($B$5:$B$2004&lt;=Dashboard!$C$54)*($B$5:$B$2004&gt;$B1588),$J$5:$J$2004,1)),1))</f>
        <v/>
      </c>
      <c r="X1588" s="79">
        <f t="shared" si="11"/>
        <v>0</v>
      </c>
      <c r="Y1588" s="79" t="str">
        <f t="array" ref="Y1588">IF($B1588="","",IF(INDEX('Your Portfolio Holdings'!$BW$7:$BW$156,match($D1588,'Your Portfolio Holdings'!$B$7:$B$156,0),0)&gt;0,PRODUCT(IF(($D$5:$D$2004=$D1588)*($C$5:$C$2004="Split")*($B$5:$B$2004&lt;=Dashboard!$C$55)*($B$5:$B$2004&gt;$B1588),$J$5:$J$2004,1)),1))</f>
        <v/>
      </c>
      <c r="Z1588" s="79">
        <f t="shared" si="12"/>
        <v>0</v>
      </c>
      <c r="AA1588" s="79" t="str">
        <f>IF($B1587="","",IF(AND($B1588&gt;Dashboard!$C$54,$B1588&lt;=Dashboard!$C$55,OR($C1588="Buy",$C1588="Sell",$C1588="Dividend",$C1588="Return of capital")),MAX(AA$5:AA1587)+1,0))</f>
        <v/>
      </c>
      <c r="AB1588" s="79" t="str">
        <f>if($B1588="","",if($L1588=Dashboard!$C$3,"n/a","Currency:"&amp;$L1588&amp;Dashboard!$C$3))</f>
        <v/>
      </c>
      <c r="AC1588" s="88" t="str">
        <f t="shared" si="13"/>
        <v/>
      </c>
      <c r="AD1588" s="89">
        <f t="shared" si="14"/>
        <v>0</v>
      </c>
      <c r="AE1588" s="90">
        <f t="shared" si="15"/>
        <v>0</v>
      </c>
    </row>
    <row r="1589">
      <c r="A1589" s="1"/>
      <c r="B1589" s="456"/>
      <c r="C1589" s="457"/>
      <c r="D1589" s="457"/>
      <c r="E1589" s="457"/>
      <c r="F1589" s="458"/>
      <c r="G1589" s="44">
        <f t="shared" si="1"/>
        <v>0</v>
      </c>
      <c r="H1589" s="459"/>
      <c r="I1589" s="460"/>
      <c r="J1589" s="95"/>
      <c r="K1589" s="1"/>
      <c r="L1589" s="50" t="str">
        <f t="array" ref="L1589">if($B1589="","",index(Setup!$C$52:$C$201,match($D1589,Setup!$B$52:$B$201,0),0))</f>
        <v/>
      </c>
      <c r="M1589" s="52" t="str">
        <f t="shared" si="2"/>
        <v/>
      </c>
      <c r="N1589" s="58">
        <f t="shared" si="3"/>
        <v>0</v>
      </c>
      <c r="O1589" s="64" t="str">
        <f t="shared" si="4"/>
        <v/>
      </c>
      <c r="P1589" s="64">
        <f t="shared" si="5"/>
        <v>0</v>
      </c>
      <c r="Q1589" s="64">
        <f t="shared" si="6"/>
        <v>0</v>
      </c>
      <c r="R1589" s="68">
        <f t="shared" si="7"/>
        <v>0</v>
      </c>
      <c r="S1589" s="68">
        <f t="shared" si="8"/>
        <v>0</v>
      </c>
      <c r="T1589" s="71" t="str">
        <f t="shared" si="9"/>
        <v/>
      </c>
      <c r="U1589" s="79" t="str">
        <f t="array" ref="U1589">IF($B1589="","",IF(INDEX('Your Portfolio Holdings'!$BW$7:$BW$156,match($D1589,'Your Portfolio Holdings'!$B$7:$B$156,0),0)&gt;0,PRODUCT(IF(($D$5:$D$2004=$D1589)*($C$5:$C$2004="Split")*($B$5:$B$2004&lt;=Dashboard!$C$2)*($B$5:$B$2004&gt;$B1589),$J$5:$J$2004,1)),1))</f>
        <v/>
      </c>
      <c r="V1589" s="79">
        <f t="shared" si="10"/>
        <v>0</v>
      </c>
      <c r="W1589" s="79" t="str">
        <f t="array" ref="W1589">IF($B1589="","",IF(INDEX('Your Portfolio Holdings'!$BW$7:$BW$156,match($D1589,'Your Portfolio Holdings'!$B$7:$B$156,0),0)&gt;0,PRODUCT(IF(($D$5:$D$2004=$D1589)*($C$5:$C$2004="Split")*($B$5:$B$2004&lt;=Dashboard!$C$54)*($B$5:$B$2004&gt;$B1589),$J$5:$J$2004,1)),1))</f>
        <v/>
      </c>
      <c r="X1589" s="79">
        <f t="shared" si="11"/>
        <v>0</v>
      </c>
      <c r="Y1589" s="79" t="str">
        <f t="array" ref="Y1589">IF($B1589="","",IF(INDEX('Your Portfolio Holdings'!$BW$7:$BW$156,match($D1589,'Your Portfolio Holdings'!$B$7:$B$156,0),0)&gt;0,PRODUCT(IF(($D$5:$D$2004=$D1589)*($C$5:$C$2004="Split")*($B$5:$B$2004&lt;=Dashboard!$C$55)*($B$5:$B$2004&gt;$B1589),$J$5:$J$2004,1)),1))</f>
        <v/>
      </c>
      <c r="Z1589" s="79">
        <f t="shared" si="12"/>
        <v>0</v>
      </c>
      <c r="AA1589" s="79" t="str">
        <f>IF($B1588="","",IF(AND($B1589&gt;Dashboard!$C$54,$B1589&lt;=Dashboard!$C$55,OR($C1589="Buy",$C1589="Sell",$C1589="Dividend",$C1589="Return of capital")),MAX(AA$5:AA1588)+1,0))</f>
        <v/>
      </c>
      <c r="AB1589" s="79" t="str">
        <f>if($B1589="","",if($L1589=Dashboard!$C$3,"n/a","Currency:"&amp;$L1589&amp;Dashboard!$C$3))</f>
        <v/>
      </c>
      <c r="AC1589" s="88" t="str">
        <f t="shared" si="13"/>
        <v/>
      </c>
      <c r="AD1589" s="89">
        <f t="shared" si="14"/>
        <v>0</v>
      </c>
      <c r="AE1589" s="90">
        <f t="shared" si="15"/>
        <v>0</v>
      </c>
    </row>
    <row r="1590">
      <c r="A1590" s="1"/>
      <c r="B1590" s="456"/>
      <c r="C1590" s="457"/>
      <c r="D1590" s="457"/>
      <c r="E1590" s="457"/>
      <c r="F1590" s="458"/>
      <c r="G1590" s="44">
        <f t="shared" si="1"/>
        <v>0</v>
      </c>
      <c r="H1590" s="459"/>
      <c r="I1590" s="460"/>
      <c r="J1590" s="95"/>
      <c r="K1590" s="1"/>
      <c r="L1590" s="50" t="str">
        <f t="array" ref="L1590">if($B1590="","",index(Setup!$C$52:$C$201,match($D1590,Setup!$B$52:$B$201,0),0))</f>
        <v/>
      </c>
      <c r="M1590" s="52" t="str">
        <f t="shared" si="2"/>
        <v/>
      </c>
      <c r="N1590" s="58">
        <f t="shared" si="3"/>
        <v>0</v>
      </c>
      <c r="O1590" s="64" t="str">
        <f t="shared" si="4"/>
        <v/>
      </c>
      <c r="P1590" s="64">
        <f t="shared" si="5"/>
        <v>0</v>
      </c>
      <c r="Q1590" s="64">
        <f t="shared" si="6"/>
        <v>0</v>
      </c>
      <c r="R1590" s="68">
        <f t="shared" si="7"/>
        <v>0</v>
      </c>
      <c r="S1590" s="68">
        <f t="shared" si="8"/>
        <v>0</v>
      </c>
      <c r="T1590" s="71" t="str">
        <f t="shared" si="9"/>
        <v/>
      </c>
      <c r="U1590" s="79" t="str">
        <f t="array" ref="U1590">IF($B1590="","",IF(INDEX('Your Portfolio Holdings'!$BW$7:$BW$156,match($D1590,'Your Portfolio Holdings'!$B$7:$B$156,0),0)&gt;0,PRODUCT(IF(($D$5:$D$2004=$D1590)*($C$5:$C$2004="Split")*($B$5:$B$2004&lt;=Dashboard!$C$2)*($B$5:$B$2004&gt;$B1590),$J$5:$J$2004,1)),1))</f>
        <v/>
      </c>
      <c r="V1590" s="79">
        <f t="shared" si="10"/>
        <v>0</v>
      </c>
      <c r="W1590" s="79" t="str">
        <f t="array" ref="W1590">IF($B1590="","",IF(INDEX('Your Portfolio Holdings'!$BW$7:$BW$156,match($D1590,'Your Portfolio Holdings'!$B$7:$B$156,0),0)&gt;0,PRODUCT(IF(($D$5:$D$2004=$D1590)*($C$5:$C$2004="Split")*($B$5:$B$2004&lt;=Dashboard!$C$54)*($B$5:$B$2004&gt;$B1590),$J$5:$J$2004,1)),1))</f>
        <v/>
      </c>
      <c r="X1590" s="79">
        <f t="shared" si="11"/>
        <v>0</v>
      </c>
      <c r="Y1590" s="79" t="str">
        <f t="array" ref="Y1590">IF($B1590="","",IF(INDEX('Your Portfolio Holdings'!$BW$7:$BW$156,match($D1590,'Your Portfolio Holdings'!$B$7:$B$156,0),0)&gt;0,PRODUCT(IF(($D$5:$D$2004=$D1590)*($C$5:$C$2004="Split")*($B$5:$B$2004&lt;=Dashboard!$C$55)*($B$5:$B$2004&gt;$B1590),$J$5:$J$2004,1)),1))</f>
        <v/>
      </c>
      <c r="Z1590" s="79">
        <f t="shared" si="12"/>
        <v>0</v>
      </c>
      <c r="AA1590" s="79" t="str">
        <f>IF($B1589="","",IF(AND($B1590&gt;Dashboard!$C$54,$B1590&lt;=Dashboard!$C$55,OR($C1590="Buy",$C1590="Sell",$C1590="Dividend",$C1590="Return of capital")),MAX(AA$5:AA1589)+1,0))</f>
        <v/>
      </c>
      <c r="AB1590" s="79" t="str">
        <f>if($B1590="","",if($L1590=Dashboard!$C$3,"n/a","Currency:"&amp;$L1590&amp;Dashboard!$C$3))</f>
        <v/>
      </c>
      <c r="AC1590" s="88" t="str">
        <f t="shared" si="13"/>
        <v/>
      </c>
      <c r="AD1590" s="89">
        <f t="shared" si="14"/>
        <v>0</v>
      </c>
      <c r="AE1590" s="90">
        <f t="shared" si="15"/>
        <v>0</v>
      </c>
    </row>
    <row r="1591">
      <c r="A1591" s="1"/>
      <c r="B1591" s="456"/>
      <c r="C1591" s="457"/>
      <c r="D1591" s="457"/>
      <c r="E1591" s="457"/>
      <c r="F1591" s="458"/>
      <c r="G1591" s="44">
        <f t="shared" si="1"/>
        <v>0</v>
      </c>
      <c r="H1591" s="459"/>
      <c r="I1591" s="460"/>
      <c r="J1591" s="95"/>
      <c r="K1591" s="1"/>
      <c r="L1591" s="50" t="str">
        <f t="array" ref="L1591">if($B1591="","",index(Setup!$C$52:$C$201,match($D1591,Setup!$B$52:$B$201,0),0))</f>
        <v/>
      </c>
      <c r="M1591" s="52" t="str">
        <f t="shared" si="2"/>
        <v/>
      </c>
      <c r="N1591" s="58">
        <f t="shared" si="3"/>
        <v>0</v>
      </c>
      <c r="O1591" s="64" t="str">
        <f t="shared" si="4"/>
        <v/>
      </c>
      <c r="P1591" s="64">
        <f t="shared" si="5"/>
        <v>0</v>
      </c>
      <c r="Q1591" s="64">
        <f t="shared" si="6"/>
        <v>0</v>
      </c>
      <c r="R1591" s="68">
        <f t="shared" si="7"/>
        <v>0</v>
      </c>
      <c r="S1591" s="68">
        <f t="shared" si="8"/>
        <v>0</v>
      </c>
      <c r="T1591" s="71" t="str">
        <f t="shared" si="9"/>
        <v/>
      </c>
      <c r="U1591" s="79" t="str">
        <f t="array" ref="U1591">IF($B1591="","",IF(INDEX('Your Portfolio Holdings'!$BW$7:$BW$156,match($D1591,'Your Portfolio Holdings'!$B$7:$B$156,0),0)&gt;0,PRODUCT(IF(($D$5:$D$2004=$D1591)*($C$5:$C$2004="Split")*($B$5:$B$2004&lt;=Dashboard!$C$2)*($B$5:$B$2004&gt;$B1591),$J$5:$J$2004,1)),1))</f>
        <v/>
      </c>
      <c r="V1591" s="79">
        <f t="shared" si="10"/>
        <v>0</v>
      </c>
      <c r="W1591" s="79" t="str">
        <f t="array" ref="W1591">IF($B1591="","",IF(INDEX('Your Portfolio Holdings'!$BW$7:$BW$156,match($D1591,'Your Portfolio Holdings'!$B$7:$B$156,0),0)&gt;0,PRODUCT(IF(($D$5:$D$2004=$D1591)*($C$5:$C$2004="Split")*($B$5:$B$2004&lt;=Dashboard!$C$54)*($B$5:$B$2004&gt;$B1591),$J$5:$J$2004,1)),1))</f>
        <v/>
      </c>
      <c r="X1591" s="79">
        <f t="shared" si="11"/>
        <v>0</v>
      </c>
      <c r="Y1591" s="79" t="str">
        <f t="array" ref="Y1591">IF($B1591="","",IF(INDEX('Your Portfolio Holdings'!$BW$7:$BW$156,match($D1591,'Your Portfolio Holdings'!$B$7:$B$156,0),0)&gt;0,PRODUCT(IF(($D$5:$D$2004=$D1591)*($C$5:$C$2004="Split")*($B$5:$B$2004&lt;=Dashboard!$C$55)*($B$5:$B$2004&gt;$B1591),$J$5:$J$2004,1)),1))</f>
        <v/>
      </c>
      <c r="Z1591" s="79">
        <f t="shared" si="12"/>
        <v>0</v>
      </c>
      <c r="AA1591" s="79" t="str">
        <f>IF($B1590="","",IF(AND($B1591&gt;Dashboard!$C$54,$B1591&lt;=Dashboard!$C$55,OR($C1591="Buy",$C1591="Sell",$C1591="Dividend",$C1591="Return of capital")),MAX(AA$5:AA1590)+1,0))</f>
        <v/>
      </c>
      <c r="AB1591" s="79" t="str">
        <f>if($B1591="","",if($L1591=Dashboard!$C$3,"n/a","Currency:"&amp;$L1591&amp;Dashboard!$C$3))</f>
        <v/>
      </c>
      <c r="AC1591" s="88" t="str">
        <f t="shared" si="13"/>
        <v/>
      </c>
      <c r="AD1591" s="89">
        <f t="shared" si="14"/>
        <v>0</v>
      </c>
      <c r="AE1591" s="90">
        <f t="shared" si="15"/>
        <v>0</v>
      </c>
    </row>
    <row r="1592">
      <c r="A1592" s="1"/>
      <c r="B1592" s="456"/>
      <c r="C1592" s="457"/>
      <c r="D1592" s="457"/>
      <c r="E1592" s="457"/>
      <c r="F1592" s="458"/>
      <c r="G1592" s="44">
        <f t="shared" si="1"/>
        <v>0</v>
      </c>
      <c r="H1592" s="459"/>
      <c r="I1592" s="460"/>
      <c r="J1592" s="95"/>
      <c r="K1592" s="1"/>
      <c r="L1592" s="50" t="str">
        <f t="array" ref="L1592">if($B1592="","",index(Setup!$C$52:$C$201,match($D1592,Setup!$B$52:$B$201,0),0))</f>
        <v/>
      </c>
      <c r="M1592" s="52" t="str">
        <f t="shared" si="2"/>
        <v/>
      </c>
      <c r="N1592" s="58">
        <f t="shared" si="3"/>
        <v>0</v>
      </c>
      <c r="O1592" s="64" t="str">
        <f t="shared" si="4"/>
        <v/>
      </c>
      <c r="P1592" s="64">
        <f t="shared" si="5"/>
        <v>0</v>
      </c>
      <c r="Q1592" s="64">
        <f t="shared" si="6"/>
        <v>0</v>
      </c>
      <c r="R1592" s="68">
        <f t="shared" si="7"/>
        <v>0</v>
      </c>
      <c r="S1592" s="68">
        <f t="shared" si="8"/>
        <v>0</v>
      </c>
      <c r="T1592" s="71" t="str">
        <f t="shared" si="9"/>
        <v/>
      </c>
      <c r="U1592" s="79" t="str">
        <f t="array" ref="U1592">IF($B1592="","",IF(INDEX('Your Portfolio Holdings'!$BW$7:$BW$156,match($D1592,'Your Portfolio Holdings'!$B$7:$B$156,0),0)&gt;0,PRODUCT(IF(($D$5:$D$2004=$D1592)*($C$5:$C$2004="Split")*($B$5:$B$2004&lt;=Dashboard!$C$2)*($B$5:$B$2004&gt;$B1592),$J$5:$J$2004,1)),1))</f>
        <v/>
      </c>
      <c r="V1592" s="79">
        <f t="shared" si="10"/>
        <v>0</v>
      </c>
      <c r="W1592" s="79" t="str">
        <f t="array" ref="W1592">IF($B1592="","",IF(INDEX('Your Portfolio Holdings'!$BW$7:$BW$156,match($D1592,'Your Portfolio Holdings'!$B$7:$B$156,0),0)&gt;0,PRODUCT(IF(($D$5:$D$2004=$D1592)*($C$5:$C$2004="Split")*($B$5:$B$2004&lt;=Dashboard!$C$54)*($B$5:$B$2004&gt;$B1592),$J$5:$J$2004,1)),1))</f>
        <v/>
      </c>
      <c r="X1592" s="79">
        <f t="shared" si="11"/>
        <v>0</v>
      </c>
      <c r="Y1592" s="79" t="str">
        <f t="array" ref="Y1592">IF($B1592="","",IF(INDEX('Your Portfolio Holdings'!$BW$7:$BW$156,match($D1592,'Your Portfolio Holdings'!$B$7:$B$156,0),0)&gt;0,PRODUCT(IF(($D$5:$D$2004=$D1592)*($C$5:$C$2004="Split")*($B$5:$B$2004&lt;=Dashboard!$C$55)*($B$5:$B$2004&gt;$B1592),$J$5:$J$2004,1)),1))</f>
        <v/>
      </c>
      <c r="Z1592" s="79">
        <f t="shared" si="12"/>
        <v>0</v>
      </c>
      <c r="AA1592" s="79" t="str">
        <f>IF($B1591="","",IF(AND($B1592&gt;Dashboard!$C$54,$B1592&lt;=Dashboard!$C$55,OR($C1592="Buy",$C1592="Sell",$C1592="Dividend",$C1592="Return of capital")),MAX(AA$5:AA1591)+1,0))</f>
        <v/>
      </c>
      <c r="AB1592" s="79" t="str">
        <f>if($B1592="","",if($L1592=Dashboard!$C$3,"n/a","Currency:"&amp;$L1592&amp;Dashboard!$C$3))</f>
        <v/>
      </c>
      <c r="AC1592" s="88" t="str">
        <f t="shared" si="13"/>
        <v/>
      </c>
      <c r="AD1592" s="89">
        <f t="shared" si="14"/>
        <v>0</v>
      </c>
      <c r="AE1592" s="90">
        <f t="shared" si="15"/>
        <v>0</v>
      </c>
    </row>
    <row r="1593">
      <c r="A1593" s="1"/>
      <c r="B1593" s="456"/>
      <c r="C1593" s="457"/>
      <c r="D1593" s="457"/>
      <c r="E1593" s="457"/>
      <c r="F1593" s="458"/>
      <c r="G1593" s="44">
        <f t="shared" si="1"/>
        <v>0</v>
      </c>
      <c r="H1593" s="459"/>
      <c r="I1593" s="460"/>
      <c r="J1593" s="95"/>
      <c r="K1593" s="1"/>
      <c r="L1593" s="50" t="str">
        <f t="array" ref="L1593">if($B1593="","",index(Setup!$C$52:$C$201,match($D1593,Setup!$B$52:$B$201,0),0))</f>
        <v/>
      </c>
      <c r="M1593" s="52" t="str">
        <f t="shared" si="2"/>
        <v/>
      </c>
      <c r="N1593" s="58">
        <f t="shared" si="3"/>
        <v>0</v>
      </c>
      <c r="O1593" s="64" t="str">
        <f t="shared" si="4"/>
        <v/>
      </c>
      <c r="P1593" s="64">
        <f t="shared" si="5"/>
        <v>0</v>
      </c>
      <c r="Q1593" s="64">
        <f t="shared" si="6"/>
        <v>0</v>
      </c>
      <c r="R1593" s="68">
        <f t="shared" si="7"/>
        <v>0</v>
      </c>
      <c r="S1593" s="68">
        <f t="shared" si="8"/>
        <v>0</v>
      </c>
      <c r="T1593" s="71" t="str">
        <f t="shared" si="9"/>
        <v/>
      </c>
      <c r="U1593" s="79" t="str">
        <f t="array" ref="U1593">IF($B1593="","",IF(INDEX('Your Portfolio Holdings'!$BW$7:$BW$156,match($D1593,'Your Portfolio Holdings'!$B$7:$B$156,0),0)&gt;0,PRODUCT(IF(($D$5:$D$2004=$D1593)*($C$5:$C$2004="Split")*($B$5:$B$2004&lt;=Dashboard!$C$2)*($B$5:$B$2004&gt;$B1593),$J$5:$J$2004,1)),1))</f>
        <v/>
      </c>
      <c r="V1593" s="79">
        <f t="shared" si="10"/>
        <v>0</v>
      </c>
      <c r="W1593" s="79" t="str">
        <f t="array" ref="W1593">IF($B1593="","",IF(INDEX('Your Portfolio Holdings'!$BW$7:$BW$156,match($D1593,'Your Portfolio Holdings'!$B$7:$B$156,0),0)&gt;0,PRODUCT(IF(($D$5:$D$2004=$D1593)*($C$5:$C$2004="Split")*($B$5:$B$2004&lt;=Dashboard!$C$54)*($B$5:$B$2004&gt;$B1593),$J$5:$J$2004,1)),1))</f>
        <v/>
      </c>
      <c r="X1593" s="79">
        <f t="shared" si="11"/>
        <v>0</v>
      </c>
      <c r="Y1593" s="79" t="str">
        <f t="array" ref="Y1593">IF($B1593="","",IF(INDEX('Your Portfolio Holdings'!$BW$7:$BW$156,match($D1593,'Your Portfolio Holdings'!$B$7:$B$156,0),0)&gt;0,PRODUCT(IF(($D$5:$D$2004=$D1593)*($C$5:$C$2004="Split")*($B$5:$B$2004&lt;=Dashboard!$C$55)*($B$5:$B$2004&gt;$B1593),$J$5:$J$2004,1)),1))</f>
        <v/>
      </c>
      <c r="Z1593" s="79">
        <f t="shared" si="12"/>
        <v>0</v>
      </c>
      <c r="AA1593" s="79" t="str">
        <f>IF($B1592="","",IF(AND($B1593&gt;Dashboard!$C$54,$B1593&lt;=Dashboard!$C$55,OR($C1593="Buy",$C1593="Sell",$C1593="Dividend",$C1593="Return of capital")),MAX(AA$5:AA1592)+1,0))</f>
        <v/>
      </c>
      <c r="AB1593" s="79" t="str">
        <f>if($B1593="","",if($L1593=Dashboard!$C$3,"n/a","Currency:"&amp;$L1593&amp;Dashboard!$C$3))</f>
        <v/>
      </c>
      <c r="AC1593" s="88" t="str">
        <f t="shared" si="13"/>
        <v/>
      </c>
      <c r="AD1593" s="89">
        <f t="shared" si="14"/>
        <v>0</v>
      </c>
      <c r="AE1593" s="90">
        <f t="shared" si="15"/>
        <v>0</v>
      </c>
    </row>
    <row r="1594">
      <c r="A1594" s="1"/>
      <c r="B1594" s="456"/>
      <c r="C1594" s="457"/>
      <c r="D1594" s="457"/>
      <c r="E1594" s="457"/>
      <c r="F1594" s="458"/>
      <c r="G1594" s="44">
        <f t="shared" si="1"/>
        <v>0</v>
      </c>
      <c r="H1594" s="459"/>
      <c r="I1594" s="460"/>
      <c r="J1594" s="95"/>
      <c r="K1594" s="1"/>
      <c r="L1594" s="50" t="str">
        <f t="array" ref="L1594">if($B1594="","",index(Setup!$C$52:$C$201,match($D1594,Setup!$B$52:$B$201,0),0))</f>
        <v/>
      </c>
      <c r="M1594" s="52" t="str">
        <f t="shared" si="2"/>
        <v/>
      </c>
      <c r="N1594" s="58">
        <f t="shared" si="3"/>
        <v>0</v>
      </c>
      <c r="O1594" s="64" t="str">
        <f t="shared" si="4"/>
        <v/>
      </c>
      <c r="P1594" s="64">
        <f t="shared" si="5"/>
        <v>0</v>
      </c>
      <c r="Q1594" s="64">
        <f t="shared" si="6"/>
        <v>0</v>
      </c>
      <c r="R1594" s="68">
        <f t="shared" si="7"/>
        <v>0</v>
      </c>
      <c r="S1594" s="68">
        <f t="shared" si="8"/>
        <v>0</v>
      </c>
      <c r="T1594" s="71" t="str">
        <f t="shared" si="9"/>
        <v/>
      </c>
      <c r="U1594" s="79" t="str">
        <f t="array" ref="U1594">IF($B1594="","",IF(INDEX('Your Portfolio Holdings'!$BW$7:$BW$156,match($D1594,'Your Portfolio Holdings'!$B$7:$B$156,0),0)&gt;0,PRODUCT(IF(($D$5:$D$2004=$D1594)*($C$5:$C$2004="Split")*($B$5:$B$2004&lt;=Dashboard!$C$2)*($B$5:$B$2004&gt;$B1594),$J$5:$J$2004,1)),1))</f>
        <v/>
      </c>
      <c r="V1594" s="79">
        <f t="shared" si="10"/>
        <v>0</v>
      </c>
      <c r="W1594" s="79" t="str">
        <f t="array" ref="W1594">IF($B1594="","",IF(INDEX('Your Portfolio Holdings'!$BW$7:$BW$156,match($D1594,'Your Portfolio Holdings'!$B$7:$B$156,0),0)&gt;0,PRODUCT(IF(($D$5:$D$2004=$D1594)*($C$5:$C$2004="Split")*($B$5:$B$2004&lt;=Dashboard!$C$54)*($B$5:$B$2004&gt;$B1594),$J$5:$J$2004,1)),1))</f>
        <v/>
      </c>
      <c r="X1594" s="79">
        <f t="shared" si="11"/>
        <v>0</v>
      </c>
      <c r="Y1594" s="79" t="str">
        <f t="array" ref="Y1594">IF($B1594="","",IF(INDEX('Your Portfolio Holdings'!$BW$7:$BW$156,match($D1594,'Your Portfolio Holdings'!$B$7:$B$156,0),0)&gt;0,PRODUCT(IF(($D$5:$D$2004=$D1594)*($C$5:$C$2004="Split")*($B$5:$B$2004&lt;=Dashboard!$C$55)*($B$5:$B$2004&gt;$B1594),$J$5:$J$2004,1)),1))</f>
        <v/>
      </c>
      <c r="Z1594" s="79">
        <f t="shared" si="12"/>
        <v>0</v>
      </c>
      <c r="AA1594" s="79" t="str">
        <f>IF($B1593="","",IF(AND($B1594&gt;Dashboard!$C$54,$B1594&lt;=Dashboard!$C$55,OR($C1594="Buy",$C1594="Sell",$C1594="Dividend",$C1594="Return of capital")),MAX(AA$5:AA1593)+1,0))</f>
        <v/>
      </c>
      <c r="AB1594" s="79" t="str">
        <f>if($B1594="","",if($L1594=Dashboard!$C$3,"n/a","Currency:"&amp;$L1594&amp;Dashboard!$C$3))</f>
        <v/>
      </c>
      <c r="AC1594" s="88" t="str">
        <f t="shared" si="13"/>
        <v/>
      </c>
      <c r="AD1594" s="89">
        <f t="shared" si="14"/>
        <v>0</v>
      </c>
      <c r="AE1594" s="90">
        <f t="shared" si="15"/>
        <v>0</v>
      </c>
    </row>
    <row r="1595">
      <c r="A1595" s="1"/>
      <c r="B1595" s="456"/>
      <c r="C1595" s="457"/>
      <c r="D1595" s="457"/>
      <c r="E1595" s="457"/>
      <c r="F1595" s="458"/>
      <c r="G1595" s="44">
        <f t="shared" si="1"/>
        <v>0</v>
      </c>
      <c r="H1595" s="459"/>
      <c r="I1595" s="460"/>
      <c r="J1595" s="95"/>
      <c r="K1595" s="1"/>
      <c r="L1595" s="50" t="str">
        <f t="array" ref="L1595">if($B1595="","",index(Setup!$C$52:$C$201,match($D1595,Setup!$B$52:$B$201,0),0))</f>
        <v/>
      </c>
      <c r="M1595" s="52" t="str">
        <f t="shared" si="2"/>
        <v/>
      </c>
      <c r="N1595" s="58">
        <f t="shared" si="3"/>
        <v>0</v>
      </c>
      <c r="O1595" s="64" t="str">
        <f t="shared" si="4"/>
        <v/>
      </c>
      <c r="P1595" s="64">
        <f t="shared" si="5"/>
        <v>0</v>
      </c>
      <c r="Q1595" s="64">
        <f t="shared" si="6"/>
        <v>0</v>
      </c>
      <c r="R1595" s="68">
        <f t="shared" si="7"/>
        <v>0</v>
      </c>
      <c r="S1595" s="68">
        <f t="shared" si="8"/>
        <v>0</v>
      </c>
      <c r="T1595" s="71" t="str">
        <f t="shared" si="9"/>
        <v/>
      </c>
      <c r="U1595" s="79" t="str">
        <f t="array" ref="U1595">IF($B1595="","",IF(INDEX('Your Portfolio Holdings'!$BW$7:$BW$156,match($D1595,'Your Portfolio Holdings'!$B$7:$B$156,0),0)&gt;0,PRODUCT(IF(($D$5:$D$2004=$D1595)*($C$5:$C$2004="Split")*($B$5:$B$2004&lt;=Dashboard!$C$2)*($B$5:$B$2004&gt;$B1595),$J$5:$J$2004,1)),1))</f>
        <v/>
      </c>
      <c r="V1595" s="79">
        <f t="shared" si="10"/>
        <v>0</v>
      </c>
      <c r="W1595" s="79" t="str">
        <f t="array" ref="W1595">IF($B1595="","",IF(INDEX('Your Portfolio Holdings'!$BW$7:$BW$156,match($D1595,'Your Portfolio Holdings'!$B$7:$B$156,0),0)&gt;0,PRODUCT(IF(($D$5:$D$2004=$D1595)*($C$5:$C$2004="Split")*($B$5:$B$2004&lt;=Dashboard!$C$54)*($B$5:$B$2004&gt;$B1595),$J$5:$J$2004,1)),1))</f>
        <v/>
      </c>
      <c r="X1595" s="79">
        <f t="shared" si="11"/>
        <v>0</v>
      </c>
      <c r="Y1595" s="79" t="str">
        <f t="array" ref="Y1595">IF($B1595="","",IF(INDEX('Your Portfolio Holdings'!$BW$7:$BW$156,match($D1595,'Your Portfolio Holdings'!$B$7:$B$156,0),0)&gt;0,PRODUCT(IF(($D$5:$D$2004=$D1595)*($C$5:$C$2004="Split")*($B$5:$B$2004&lt;=Dashboard!$C$55)*($B$5:$B$2004&gt;$B1595),$J$5:$J$2004,1)),1))</f>
        <v/>
      </c>
      <c r="Z1595" s="79">
        <f t="shared" si="12"/>
        <v>0</v>
      </c>
      <c r="AA1595" s="79" t="str">
        <f>IF($B1594="","",IF(AND($B1595&gt;Dashboard!$C$54,$B1595&lt;=Dashboard!$C$55,OR($C1595="Buy",$C1595="Sell",$C1595="Dividend",$C1595="Return of capital")),MAX(AA$5:AA1594)+1,0))</f>
        <v/>
      </c>
      <c r="AB1595" s="79" t="str">
        <f>if($B1595="","",if($L1595=Dashboard!$C$3,"n/a","Currency:"&amp;$L1595&amp;Dashboard!$C$3))</f>
        <v/>
      </c>
      <c r="AC1595" s="88" t="str">
        <f t="shared" si="13"/>
        <v/>
      </c>
      <c r="AD1595" s="89">
        <f t="shared" si="14"/>
        <v>0</v>
      </c>
      <c r="AE1595" s="90">
        <f t="shared" si="15"/>
        <v>0</v>
      </c>
    </row>
    <row r="1596">
      <c r="A1596" s="1"/>
      <c r="B1596" s="456"/>
      <c r="C1596" s="457"/>
      <c r="D1596" s="457"/>
      <c r="E1596" s="457"/>
      <c r="F1596" s="458"/>
      <c r="G1596" s="44">
        <f t="shared" si="1"/>
        <v>0</v>
      </c>
      <c r="H1596" s="459"/>
      <c r="I1596" s="460"/>
      <c r="J1596" s="95"/>
      <c r="K1596" s="1"/>
      <c r="L1596" s="50" t="str">
        <f t="array" ref="L1596">if($B1596="","",index(Setup!$C$52:$C$201,match($D1596,Setup!$B$52:$B$201,0),0))</f>
        <v/>
      </c>
      <c r="M1596" s="52" t="str">
        <f t="shared" si="2"/>
        <v/>
      </c>
      <c r="N1596" s="58">
        <f t="shared" si="3"/>
        <v>0</v>
      </c>
      <c r="O1596" s="64" t="str">
        <f t="shared" si="4"/>
        <v/>
      </c>
      <c r="P1596" s="64">
        <f t="shared" si="5"/>
        <v>0</v>
      </c>
      <c r="Q1596" s="64">
        <f t="shared" si="6"/>
        <v>0</v>
      </c>
      <c r="R1596" s="68">
        <f t="shared" si="7"/>
        <v>0</v>
      </c>
      <c r="S1596" s="68">
        <f t="shared" si="8"/>
        <v>0</v>
      </c>
      <c r="T1596" s="71" t="str">
        <f t="shared" si="9"/>
        <v/>
      </c>
      <c r="U1596" s="79" t="str">
        <f t="array" ref="U1596">IF($B1596="","",IF(INDEX('Your Portfolio Holdings'!$BW$7:$BW$156,match($D1596,'Your Portfolio Holdings'!$B$7:$B$156,0),0)&gt;0,PRODUCT(IF(($D$5:$D$2004=$D1596)*($C$5:$C$2004="Split")*($B$5:$B$2004&lt;=Dashboard!$C$2)*($B$5:$B$2004&gt;$B1596),$J$5:$J$2004,1)),1))</f>
        <v/>
      </c>
      <c r="V1596" s="79">
        <f t="shared" si="10"/>
        <v>0</v>
      </c>
      <c r="W1596" s="79" t="str">
        <f t="array" ref="W1596">IF($B1596="","",IF(INDEX('Your Portfolio Holdings'!$BW$7:$BW$156,match($D1596,'Your Portfolio Holdings'!$B$7:$B$156,0),0)&gt;0,PRODUCT(IF(($D$5:$D$2004=$D1596)*($C$5:$C$2004="Split")*($B$5:$B$2004&lt;=Dashboard!$C$54)*($B$5:$B$2004&gt;$B1596),$J$5:$J$2004,1)),1))</f>
        <v/>
      </c>
      <c r="X1596" s="79">
        <f t="shared" si="11"/>
        <v>0</v>
      </c>
      <c r="Y1596" s="79" t="str">
        <f t="array" ref="Y1596">IF($B1596="","",IF(INDEX('Your Portfolio Holdings'!$BW$7:$BW$156,match($D1596,'Your Portfolio Holdings'!$B$7:$B$156,0),0)&gt;0,PRODUCT(IF(($D$5:$D$2004=$D1596)*($C$5:$C$2004="Split")*($B$5:$B$2004&lt;=Dashboard!$C$55)*($B$5:$B$2004&gt;$B1596),$J$5:$J$2004,1)),1))</f>
        <v/>
      </c>
      <c r="Z1596" s="79">
        <f t="shared" si="12"/>
        <v>0</v>
      </c>
      <c r="AA1596" s="79" t="str">
        <f>IF($B1595="","",IF(AND($B1596&gt;Dashboard!$C$54,$B1596&lt;=Dashboard!$C$55,OR($C1596="Buy",$C1596="Sell",$C1596="Dividend",$C1596="Return of capital")),MAX(AA$5:AA1595)+1,0))</f>
        <v/>
      </c>
      <c r="AB1596" s="79" t="str">
        <f>if($B1596="","",if($L1596=Dashboard!$C$3,"n/a","Currency:"&amp;$L1596&amp;Dashboard!$C$3))</f>
        <v/>
      </c>
      <c r="AC1596" s="88" t="str">
        <f t="shared" si="13"/>
        <v/>
      </c>
      <c r="AD1596" s="89">
        <f t="shared" si="14"/>
        <v>0</v>
      </c>
      <c r="AE1596" s="90">
        <f t="shared" si="15"/>
        <v>0</v>
      </c>
    </row>
    <row r="1597">
      <c r="A1597" s="1"/>
      <c r="B1597" s="456"/>
      <c r="C1597" s="457"/>
      <c r="D1597" s="457"/>
      <c r="E1597" s="457"/>
      <c r="F1597" s="458"/>
      <c r="G1597" s="44">
        <f t="shared" si="1"/>
        <v>0</v>
      </c>
      <c r="H1597" s="459"/>
      <c r="I1597" s="460"/>
      <c r="J1597" s="95"/>
      <c r="K1597" s="1"/>
      <c r="L1597" s="50" t="str">
        <f t="array" ref="L1597">if($B1597="","",index(Setup!$C$52:$C$201,match($D1597,Setup!$B$52:$B$201,0),0))</f>
        <v/>
      </c>
      <c r="M1597" s="52" t="str">
        <f t="shared" si="2"/>
        <v/>
      </c>
      <c r="N1597" s="58">
        <f t="shared" si="3"/>
        <v>0</v>
      </c>
      <c r="O1597" s="64" t="str">
        <f t="shared" si="4"/>
        <v/>
      </c>
      <c r="P1597" s="64">
        <f t="shared" si="5"/>
        <v>0</v>
      </c>
      <c r="Q1597" s="64">
        <f t="shared" si="6"/>
        <v>0</v>
      </c>
      <c r="R1597" s="68">
        <f t="shared" si="7"/>
        <v>0</v>
      </c>
      <c r="S1597" s="68">
        <f t="shared" si="8"/>
        <v>0</v>
      </c>
      <c r="T1597" s="71" t="str">
        <f t="shared" si="9"/>
        <v/>
      </c>
      <c r="U1597" s="79" t="str">
        <f t="array" ref="U1597">IF($B1597="","",IF(INDEX('Your Portfolio Holdings'!$BW$7:$BW$156,match($D1597,'Your Portfolio Holdings'!$B$7:$B$156,0),0)&gt;0,PRODUCT(IF(($D$5:$D$2004=$D1597)*($C$5:$C$2004="Split")*($B$5:$B$2004&lt;=Dashboard!$C$2)*($B$5:$B$2004&gt;$B1597),$J$5:$J$2004,1)),1))</f>
        <v/>
      </c>
      <c r="V1597" s="79">
        <f t="shared" si="10"/>
        <v>0</v>
      </c>
      <c r="W1597" s="79" t="str">
        <f t="array" ref="W1597">IF($B1597="","",IF(INDEX('Your Portfolio Holdings'!$BW$7:$BW$156,match($D1597,'Your Portfolio Holdings'!$B$7:$B$156,0),0)&gt;0,PRODUCT(IF(($D$5:$D$2004=$D1597)*($C$5:$C$2004="Split")*($B$5:$B$2004&lt;=Dashboard!$C$54)*($B$5:$B$2004&gt;$B1597),$J$5:$J$2004,1)),1))</f>
        <v/>
      </c>
      <c r="X1597" s="79">
        <f t="shared" si="11"/>
        <v>0</v>
      </c>
      <c r="Y1597" s="79" t="str">
        <f t="array" ref="Y1597">IF($B1597="","",IF(INDEX('Your Portfolio Holdings'!$BW$7:$BW$156,match($D1597,'Your Portfolio Holdings'!$B$7:$B$156,0),0)&gt;0,PRODUCT(IF(($D$5:$D$2004=$D1597)*($C$5:$C$2004="Split")*($B$5:$B$2004&lt;=Dashboard!$C$55)*($B$5:$B$2004&gt;$B1597),$J$5:$J$2004,1)),1))</f>
        <v/>
      </c>
      <c r="Z1597" s="79">
        <f t="shared" si="12"/>
        <v>0</v>
      </c>
      <c r="AA1597" s="79" t="str">
        <f>IF($B1596="","",IF(AND($B1597&gt;Dashboard!$C$54,$B1597&lt;=Dashboard!$C$55,OR($C1597="Buy",$C1597="Sell",$C1597="Dividend",$C1597="Return of capital")),MAX(AA$5:AA1596)+1,0))</f>
        <v/>
      </c>
      <c r="AB1597" s="79" t="str">
        <f>if($B1597="","",if($L1597=Dashboard!$C$3,"n/a","Currency:"&amp;$L1597&amp;Dashboard!$C$3))</f>
        <v/>
      </c>
      <c r="AC1597" s="88" t="str">
        <f t="shared" si="13"/>
        <v/>
      </c>
      <c r="AD1597" s="89">
        <f t="shared" si="14"/>
        <v>0</v>
      </c>
      <c r="AE1597" s="90">
        <f t="shared" si="15"/>
        <v>0</v>
      </c>
    </row>
    <row r="1598">
      <c r="A1598" s="1"/>
      <c r="B1598" s="456"/>
      <c r="C1598" s="457"/>
      <c r="D1598" s="457"/>
      <c r="E1598" s="457"/>
      <c r="F1598" s="458"/>
      <c r="G1598" s="44">
        <f t="shared" si="1"/>
        <v>0</v>
      </c>
      <c r="H1598" s="459"/>
      <c r="I1598" s="460"/>
      <c r="J1598" s="95"/>
      <c r="K1598" s="1"/>
      <c r="L1598" s="50" t="str">
        <f t="array" ref="L1598">if($B1598="","",index(Setup!$C$52:$C$201,match($D1598,Setup!$B$52:$B$201,0),0))</f>
        <v/>
      </c>
      <c r="M1598" s="52" t="str">
        <f t="shared" si="2"/>
        <v/>
      </c>
      <c r="N1598" s="58">
        <f t="shared" si="3"/>
        <v>0</v>
      </c>
      <c r="O1598" s="64" t="str">
        <f t="shared" si="4"/>
        <v/>
      </c>
      <c r="P1598" s="64">
        <f t="shared" si="5"/>
        <v>0</v>
      </c>
      <c r="Q1598" s="64">
        <f t="shared" si="6"/>
        <v>0</v>
      </c>
      <c r="R1598" s="68">
        <f t="shared" si="7"/>
        <v>0</v>
      </c>
      <c r="S1598" s="68">
        <f t="shared" si="8"/>
        <v>0</v>
      </c>
      <c r="T1598" s="71" t="str">
        <f t="shared" si="9"/>
        <v/>
      </c>
      <c r="U1598" s="79" t="str">
        <f t="array" ref="U1598">IF($B1598="","",IF(INDEX('Your Portfolio Holdings'!$BW$7:$BW$156,match($D1598,'Your Portfolio Holdings'!$B$7:$B$156,0),0)&gt;0,PRODUCT(IF(($D$5:$D$2004=$D1598)*($C$5:$C$2004="Split")*($B$5:$B$2004&lt;=Dashboard!$C$2)*($B$5:$B$2004&gt;$B1598),$J$5:$J$2004,1)),1))</f>
        <v/>
      </c>
      <c r="V1598" s="79">
        <f t="shared" si="10"/>
        <v>0</v>
      </c>
      <c r="W1598" s="79" t="str">
        <f t="array" ref="W1598">IF($B1598="","",IF(INDEX('Your Portfolio Holdings'!$BW$7:$BW$156,match($D1598,'Your Portfolio Holdings'!$B$7:$B$156,0),0)&gt;0,PRODUCT(IF(($D$5:$D$2004=$D1598)*($C$5:$C$2004="Split")*($B$5:$B$2004&lt;=Dashboard!$C$54)*($B$5:$B$2004&gt;$B1598),$J$5:$J$2004,1)),1))</f>
        <v/>
      </c>
      <c r="X1598" s="79">
        <f t="shared" si="11"/>
        <v>0</v>
      </c>
      <c r="Y1598" s="79" t="str">
        <f t="array" ref="Y1598">IF($B1598="","",IF(INDEX('Your Portfolio Holdings'!$BW$7:$BW$156,match($D1598,'Your Portfolio Holdings'!$B$7:$B$156,0),0)&gt;0,PRODUCT(IF(($D$5:$D$2004=$D1598)*($C$5:$C$2004="Split")*($B$5:$B$2004&lt;=Dashboard!$C$55)*($B$5:$B$2004&gt;$B1598),$J$5:$J$2004,1)),1))</f>
        <v/>
      </c>
      <c r="Z1598" s="79">
        <f t="shared" si="12"/>
        <v>0</v>
      </c>
      <c r="AA1598" s="79" t="str">
        <f>IF($B1597="","",IF(AND($B1598&gt;Dashboard!$C$54,$B1598&lt;=Dashboard!$C$55,OR($C1598="Buy",$C1598="Sell",$C1598="Dividend",$C1598="Return of capital")),MAX(AA$5:AA1597)+1,0))</f>
        <v/>
      </c>
      <c r="AB1598" s="79" t="str">
        <f>if($B1598="","",if($L1598=Dashboard!$C$3,"n/a","Currency:"&amp;$L1598&amp;Dashboard!$C$3))</f>
        <v/>
      </c>
      <c r="AC1598" s="88" t="str">
        <f t="shared" si="13"/>
        <v/>
      </c>
      <c r="AD1598" s="89">
        <f t="shared" si="14"/>
        <v>0</v>
      </c>
      <c r="AE1598" s="90">
        <f t="shared" si="15"/>
        <v>0</v>
      </c>
    </row>
    <row r="1599">
      <c r="A1599" s="1"/>
      <c r="B1599" s="456"/>
      <c r="C1599" s="457"/>
      <c r="D1599" s="457"/>
      <c r="E1599" s="457"/>
      <c r="F1599" s="458"/>
      <c r="G1599" s="44">
        <f t="shared" si="1"/>
        <v>0</v>
      </c>
      <c r="H1599" s="459"/>
      <c r="I1599" s="460"/>
      <c r="J1599" s="95"/>
      <c r="K1599" s="1"/>
      <c r="L1599" s="50" t="str">
        <f t="array" ref="L1599">if($B1599="","",index(Setup!$C$52:$C$201,match($D1599,Setup!$B$52:$B$201,0),0))</f>
        <v/>
      </c>
      <c r="M1599" s="52" t="str">
        <f t="shared" si="2"/>
        <v/>
      </c>
      <c r="N1599" s="58">
        <f t="shared" si="3"/>
        <v>0</v>
      </c>
      <c r="O1599" s="64" t="str">
        <f t="shared" si="4"/>
        <v/>
      </c>
      <c r="P1599" s="64">
        <f t="shared" si="5"/>
        <v>0</v>
      </c>
      <c r="Q1599" s="64">
        <f t="shared" si="6"/>
        <v>0</v>
      </c>
      <c r="R1599" s="68">
        <f t="shared" si="7"/>
        <v>0</v>
      </c>
      <c r="S1599" s="68">
        <f t="shared" si="8"/>
        <v>0</v>
      </c>
      <c r="T1599" s="71" t="str">
        <f t="shared" si="9"/>
        <v/>
      </c>
      <c r="U1599" s="79" t="str">
        <f t="array" ref="U1599">IF($B1599="","",IF(INDEX('Your Portfolio Holdings'!$BW$7:$BW$156,match($D1599,'Your Portfolio Holdings'!$B$7:$B$156,0),0)&gt;0,PRODUCT(IF(($D$5:$D$2004=$D1599)*($C$5:$C$2004="Split")*($B$5:$B$2004&lt;=Dashboard!$C$2)*($B$5:$B$2004&gt;$B1599),$J$5:$J$2004,1)),1))</f>
        <v/>
      </c>
      <c r="V1599" s="79">
        <f t="shared" si="10"/>
        <v>0</v>
      </c>
      <c r="W1599" s="79" t="str">
        <f t="array" ref="W1599">IF($B1599="","",IF(INDEX('Your Portfolio Holdings'!$BW$7:$BW$156,match($D1599,'Your Portfolio Holdings'!$B$7:$B$156,0),0)&gt;0,PRODUCT(IF(($D$5:$D$2004=$D1599)*($C$5:$C$2004="Split")*($B$5:$B$2004&lt;=Dashboard!$C$54)*($B$5:$B$2004&gt;$B1599),$J$5:$J$2004,1)),1))</f>
        <v/>
      </c>
      <c r="X1599" s="79">
        <f t="shared" si="11"/>
        <v>0</v>
      </c>
      <c r="Y1599" s="79" t="str">
        <f t="array" ref="Y1599">IF($B1599="","",IF(INDEX('Your Portfolio Holdings'!$BW$7:$BW$156,match($D1599,'Your Portfolio Holdings'!$B$7:$B$156,0),0)&gt;0,PRODUCT(IF(($D$5:$D$2004=$D1599)*($C$5:$C$2004="Split")*($B$5:$B$2004&lt;=Dashboard!$C$55)*($B$5:$B$2004&gt;$B1599),$J$5:$J$2004,1)),1))</f>
        <v/>
      </c>
      <c r="Z1599" s="79">
        <f t="shared" si="12"/>
        <v>0</v>
      </c>
      <c r="AA1599" s="79" t="str">
        <f>IF($B1598="","",IF(AND($B1599&gt;Dashboard!$C$54,$B1599&lt;=Dashboard!$C$55,OR($C1599="Buy",$C1599="Sell",$C1599="Dividend",$C1599="Return of capital")),MAX(AA$5:AA1598)+1,0))</f>
        <v/>
      </c>
      <c r="AB1599" s="79" t="str">
        <f>if($B1599="","",if($L1599=Dashboard!$C$3,"n/a","Currency:"&amp;$L1599&amp;Dashboard!$C$3))</f>
        <v/>
      </c>
      <c r="AC1599" s="88" t="str">
        <f t="shared" si="13"/>
        <v/>
      </c>
      <c r="AD1599" s="89">
        <f t="shared" si="14"/>
        <v>0</v>
      </c>
      <c r="AE1599" s="90">
        <f t="shared" si="15"/>
        <v>0</v>
      </c>
    </row>
    <row r="1600">
      <c r="A1600" s="1"/>
      <c r="B1600" s="456"/>
      <c r="C1600" s="457"/>
      <c r="D1600" s="457"/>
      <c r="E1600" s="457"/>
      <c r="F1600" s="458"/>
      <c r="G1600" s="44">
        <f t="shared" si="1"/>
        <v>0</v>
      </c>
      <c r="H1600" s="459"/>
      <c r="I1600" s="460"/>
      <c r="J1600" s="95"/>
      <c r="K1600" s="1"/>
      <c r="L1600" s="50" t="str">
        <f t="array" ref="L1600">if($B1600="","",index(Setup!$C$52:$C$201,match($D1600,Setup!$B$52:$B$201,0),0))</f>
        <v/>
      </c>
      <c r="M1600" s="52" t="str">
        <f t="shared" si="2"/>
        <v/>
      </c>
      <c r="N1600" s="58">
        <f t="shared" si="3"/>
        <v>0</v>
      </c>
      <c r="O1600" s="64" t="str">
        <f t="shared" si="4"/>
        <v/>
      </c>
      <c r="P1600" s="64">
        <f t="shared" si="5"/>
        <v>0</v>
      </c>
      <c r="Q1600" s="64">
        <f t="shared" si="6"/>
        <v>0</v>
      </c>
      <c r="R1600" s="68">
        <f t="shared" si="7"/>
        <v>0</v>
      </c>
      <c r="S1600" s="68">
        <f t="shared" si="8"/>
        <v>0</v>
      </c>
      <c r="T1600" s="71" t="str">
        <f t="shared" si="9"/>
        <v/>
      </c>
      <c r="U1600" s="79" t="str">
        <f t="array" ref="U1600">IF($B1600="","",IF(INDEX('Your Portfolio Holdings'!$BW$7:$BW$156,match($D1600,'Your Portfolio Holdings'!$B$7:$B$156,0),0)&gt;0,PRODUCT(IF(($D$5:$D$2004=$D1600)*($C$5:$C$2004="Split")*($B$5:$B$2004&lt;=Dashboard!$C$2)*($B$5:$B$2004&gt;$B1600),$J$5:$J$2004,1)),1))</f>
        <v/>
      </c>
      <c r="V1600" s="79">
        <f t="shared" si="10"/>
        <v>0</v>
      </c>
      <c r="W1600" s="79" t="str">
        <f t="array" ref="W1600">IF($B1600="","",IF(INDEX('Your Portfolio Holdings'!$BW$7:$BW$156,match($D1600,'Your Portfolio Holdings'!$B$7:$B$156,0),0)&gt;0,PRODUCT(IF(($D$5:$D$2004=$D1600)*($C$5:$C$2004="Split")*($B$5:$B$2004&lt;=Dashboard!$C$54)*($B$5:$B$2004&gt;$B1600),$J$5:$J$2004,1)),1))</f>
        <v/>
      </c>
      <c r="X1600" s="79">
        <f t="shared" si="11"/>
        <v>0</v>
      </c>
      <c r="Y1600" s="79" t="str">
        <f t="array" ref="Y1600">IF($B1600="","",IF(INDEX('Your Portfolio Holdings'!$BW$7:$BW$156,match($D1600,'Your Portfolio Holdings'!$B$7:$B$156,0),0)&gt;0,PRODUCT(IF(($D$5:$D$2004=$D1600)*($C$5:$C$2004="Split")*($B$5:$B$2004&lt;=Dashboard!$C$55)*($B$5:$B$2004&gt;$B1600),$J$5:$J$2004,1)),1))</f>
        <v/>
      </c>
      <c r="Z1600" s="79">
        <f t="shared" si="12"/>
        <v>0</v>
      </c>
      <c r="AA1600" s="79" t="str">
        <f>IF($B1599="","",IF(AND($B1600&gt;Dashboard!$C$54,$B1600&lt;=Dashboard!$C$55,OR($C1600="Buy",$C1600="Sell",$C1600="Dividend",$C1600="Return of capital")),MAX(AA$5:AA1599)+1,0))</f>
        <v/>
      </c>
      <c r="AB1600" s="79" t="str">
        <f>if($B1600="","",if($L1600=Dashboard!$C$3,"n/a","Currency:"&amp;$L1600&amp;Dashboard!$C$3))</f>
        <v/>
      </c>
      <c r="AC1600" s="88" t="str">
        <f t="shared" si="13"/>
        <v/>
      </c>
      <c r="AD1600" s="89">
        <f t="shared" si="14"/>
        <v>0</v>
      </c>
      <c r="AE1600" s="90">
        <f t="shared" si="15"/>
        <v>0</v>
      </c>
    </row>
    <row r="1601">
      <c r="A1601" s="1"/>
      <c r="B1601" s="456"/>
      <c r="C1601" s="457"/>
      <c r="D1601" s="457"/>
      <c r="E1601" s="457"/>
      <c r="F1601" s="458"/>
      <c r="G1601" s="44">
        <f t="shared" si="1"/>
        <v>0</v>
      </c>
      <c r="H1601" s="459"/>
      <c r="I1601" s="460"/>
      <c r="J1601" s="95"/>
      <c r="K1601" s="1"/>
      <c r="L1601" s="50" t="str">
        <f t="array" ref="L1601">if($B1601="","",index(Setup!$C$52:$C$201,match($D1601,Setup!$B$52:$B$201,0),0))</f>
        <v/>
      </c>
      <c r="M1601" s="52" t="str">
        <f t="shared" si="2"/>
        <v/>
      </c>
      <c r="N1601" s="58">
        <f t="shared" si="3"/>
        <v>0</v>
      </c>
      <c r="O1601" s="64" t="str">
        <f t="shared" si="4"/>
        <v/>
      </c>
      <c r="P1601" s="64">
        <f t="shared" si="5"/>
        <v>0</v>
      </c>
      <c r="Q1601" s="64">
        <f t="shared" si="6"/>
        <v>0</v>
      </c>
      <c r="R1601" s="68">
        <f t="shared" si="7"/>
        <v>0</v>
      </c>
      <c r="S1601" s="68">
        <f t="shared" si="8"/>
        <v>0</v>
      </c>
      <c r="T1601" s="71" t="str">
        <f t="shared" si="9"/>
        <v/>
      </c>
      <c r="U1601" s="79" t="str">
        <f t="array" ref="U1601">IF($B1601="","",IF(INDEX('Your Portfolio Holdings'!$BW$7:$BW$156,match($D1601,'Your Portfolio Holdings'!$B$7:$B$156,0),0)&gt;0,PRODUCT(IF(($D$5:$D$2004=$D1601)*($C$5:$C$2004="Split")*($B$5:$B$2004&lt;=Dashboard!$C$2)*($B$5:$B$2004&gt;$B1601),$J$5:$J$2004,1)),1))</f>
        <v/>
      </c>
      <c r="V1601" s="79">
        <f t="shared" si="10"/>
        <v>0</v>
      </c>
      <c r="W1601" s="79" t="str">
        <f t="array" ref="W1601">IF($B1601="","",IF(INDEX('Your Portfolio Holdings'!$BW$7:$BW$156,match($D1601,'Your Portfolio Holdings'!$B$7:$B$156,0),0)&gt;0,PRODUCT(IF(($D$5:$D$2004=$D1601)*($C$5:$C$2004="Split")*($B$5:$B$2004&lt;=Dashboard!$C$54)*($B$5:$B$2004&gt;$B1601),$J$5:$J$2004,1)),1))</f>
        <v/>
      </c>
      <c r="X1601" s="79">
        <f t="shared" si="11"/>
        <v>0</v>
      </c>
      <c r="Y1601" s="79" t="str">
        <f t="array" ref="Y1601">IF($B1601="","",IF(INDEX('Your Portfolio Holdings'!$BW$7:$BW$156,match($D1601,'Your Portfolio Holdings'!$B$7:$B$156,0),0)&gt;0,PRODUCT(IF(($D$5:$D$2004=$D1601)*($C$5:$C$2004="Split")*($B$5:$B$2004&lt;=Dashboard!$C$55)*($B$5:$B$2004&gt;$B1601),$J$5:$J$2004,1)),1))</f>
        <v/>
      </c>
      <c r="Z1601" s="79">
        <f t="shared" si="12"/>
        <v>0</v>
      </c>
      <c r="AA1601" s="79" t="str">
        <f>IF($B1600="","",IF(AND($B1601&gt;Dashboard!$C$54,$B1601&lt;=Dashboard!$C$55,OR($C1601="Buy",$C1601="Sell",$C1601="Dividend",$C1601="Return of capital")),MAX(AA$5:AA1600)+1,0))</f>
        <v/>
      </c>
      <c r="AB1601" s="79" t="str">
        <f>if($B1601="","",if($L1601=Dashboard!$C$3,"n/a","Currency:"&amp;$L1601&amp;Dashboard!$C$3))</f>
        <v/>
      </c>
      <c r="AC1601" s="88" t="str">
        <f t="shared" si="13"/>
        <v/>
      </c>
      <c r="AD1601" s="89">
        <f t="shared" si="14"/>
        <v>0</v>
      </c>
      <c r="AE1601" s="90">
        <f t="shared" si="15"/>
        <v>0</v>
      </c>
    </row>
    <row r="1602">
      <c r="A1602" s="1"/>
      <c r="B1602" s="456"/>
      <c r="C1602" s="457"/>
      <c r="D1602" s="457"/>
      <c r="E1602" s="457"/>
      <c r="F1602" s="458"/>
      <c r="G1602" s="44">
        <f t="shared" si="1"/>
        <v>0</v>
      </c>
      <c r="H1602" s="459"/>
      <c r="I1602" s="460"/>
      <c r="J1602" s="95"/>
      <c r="K1602" s="1"/>
      <c r="L1602" s="50" t="str">
        <f t="array" ref="L1602">if($B1602="","",index(Setup!$C$52:$C$201,match($D1602,Setup!$B$52:$B$201,0),0))</f>
        <v/>
      </c>
      <c r="M1602" s="52" t="str">
        <f t="shared" si="2"/>
        <v/>
      </c>
      <c r="N1602" s="58">
        <f t="shared" si="3"/>
        <v>0</v>
      </c>
      <c r="O1602" s="64" t="str">
        <f t="shared" si="4"/>
        <v/>
      </c>
      <c r="P1602" s="64">
        <f t="shared" si="5"/>
        <v>0</v>
      </c>
      <c r="Q1602" s="64">
        <f t="shared" si="6"/>
        <v>0</v>
      </c>
      <c r="R1602" s="68">
        <f t="shared" si="7"/>
        <v>0</v>
      </c>
      <c r="S1602" s="68">
        <f t="shared" si="8"/>
        <v>0</v>
      </c>
      <c r="T1602" s="71" t="str">
        <f t="shared" si="9"/>
        <v/>
      </c>
      <c r="U1602" s="79" t="str">
        <f t="array" ref="U1602">IF($B1602="","",IF(INDEX('Your Portfolio Holdings'!$BW$7:$BW$156,match($D1602,'Your Portfolio Holdings'!$B$7:$B$156,0),0)&gt;0,PRODUCT(IF(($D$5:$D$2004=$D1602)*($C$5:$C$2004="Split")*($B$5:$B$2004&lt;=Dashboard!$C$2)*($B$5:$B$2004&gt;$B1602),$J$5:$J$2004,1)),1))</f>
        <v/>
      </c>
      <c r="V1602" s="79">
        <f t="shared" si="10"/>
        <v>0</v>
      </c>
      <c r="W1602" s="79" t="str">
        <f t="array" ref="W1602">IF($B1602="","",IF(INDEX('Your Portfolio Holdings'!$BW$7:$BW$156,match($D1602,'Your Portfolio Holdings'!$B$7:$B$156,0),0)&gt;0,PRODUCT(IF(($D$5:$D$2004=$D1602)*($C$5:$C$2004="Split")*($B$5:$B$2004&lt;=Dashboard!$C$54)*($B$5:$B$2004&gt;$B1602),$J$5:$J$2004,1)),1))</f>
        <v/>
      </c>
      <c r="X1602" s="79">
        <f t="shared" si="11"/>
        <v>0</v>
      </c>
      <c r="Y1602" s="79" t="str">
        <f t="array" ref="Y1602">IF($B1602="","",IF(INDEX('Your Portfolio Holdings'!$BW$7:$BW$156,match($D1602,'Your Portfolio Holdings'!$B$7:$B$156,0),0)&gt;0,PRODUCT(IF(($D$5:$D$2004=$D1602)*($C$5:$C$2004="Split")*($B$5:$B$2004&lt;=Dashboard!$C$55)*($B$5:$B$2004&gt;$B1602),$J$5:$J$2004,1)),1))</f>
        <v/>
      </c>
      <c r="Z1602" s="79">
        <f t="shared" si="12"/>
        <v>0</v>
      </c>
      <c r="AA1602" s="79" t="str">
        <f>IF($B1601="","",IF(AND($B1602&gt;Dashboard!$C$54,$B1602&lt;=Dashboard!$C$55,OR($C1602="Buy",$C1602="Sell",$C1602="Dividend",$C1602="Return of capital")),MAX(AA$5:AA1601)+1,0))</f>
        <v/>
      </c>
      <c r="AB1602" s="79" t="str">
        <f>if($B1602="","",if($L1602=Dashboard!$C$3,"n/a","Currency:"&amp;$L1602&amp;Dashboard!$C$3))</f>
        <v/>
      </c>
      <c r="AC1602" s="88" t="str">
        <f t="shared" si="13"/>
        <v/>
      </c>
      <c r="AD1602" s="89">
        <f t="shared" si="14"/>
        <v>0</v>
      </c>
      <c r="AE1602" s="90">
        <f t="shared" si="15"/>
        <v>0</v>
      </c>
    </row>
    <row r="1603">
      <c r="A1603" s="1"/>
      <c r="B1603" s="456"/>
      <c r="C1603" s="457"/>
      <c r="D1603" s="457"/>
      <c r="E1603" s="457"/>
      <c r="F1603" s="458"/>
      <c r="G1603" s="44">
        <f t="shared" si="1"/>
        <v>0</v>
      </c>
      <c r="H1603" s="459"/>
      <c r="I1603" s="460"/>
      <c r="J1603" s="95"/>
      <c r="K1603" s="1"/>
      <c r="L1603" s="50" t="str">
        <f t="array" ref="L1603">if($B1603="","",index(Setup!$C$52:$C$201,match($D1603,Setup!$B$52:$B$201,0),0))</f>
        <v/>
      </c>
      <c r="M1603" s="52" t="str">
        <f t="shared" si="2"/>
        <v/>
      </c>
      <c r="N1603" s="58">
        <f t="shared" si="3"/>
        <v>0</v>
      </c>
      <c r="O1603" s="64" t="str">
        <f t="shared" si="4"/>
        <v/>
      </c>
      <c r="P1603" s="64">
        <f t="shared" si="5"/>
        <v>0</v>
      </c>
      <c r="Q1603" s="64">
        <f t="shared" si="6"/>
        <v>0</v>
      </c>
      <c r="R1603" s="68">
        <f t="shared" si="7"/>
        <v>0</v>
      </c>
      <c r="S1603" s="68">
        <f t="shared" si="8"/>
        <v>0</v>
      </c>
      <c r="T1603" s="71" t="str">
        <f t="shared" si="9"/>
        <v/>
      </c>
      <c r="U1603" s="79" t="str">
        <f t="array" ref="U1603">IF($B1603="","",IF(INDEX('Your Portfolio Holdings'!$BW$7:$BW$156,match($D1603,'Your Portfolio Holdings'!$B$7:$B$156,0),0)&gt;0,PRODUCT(IF(($D$5:$D$2004=$D1603)*($C$5:$C$2004="Split")*($B$5:$B$2004&lt;=Dashboard!$C$2)*($B$5:$B$2004&gt;$B1603),$J$5:$J$2004,1)),1))</f>
        <v/>
      </c>
      <c r="V1603" s="79">
        <f t="shared" si="10"/>
        <v>0</v>
      </c>
      <c r="W1603" s="79" t="str">
        <f t="array" ref="W1603">IF($B1603="","",IF(INDEX('Your Portfolio Holdings'!$BW$7:$BW$156,match($D1603,'Your Portfolio Holdings'!$B$7:$B$156,0),0)&gt;0,PRODUCT(IF(($D$5:$D$2004=$D1603)*($C$5:$C$2004="Split")*($B$5:$B$2004&lt;=Dashboard!$C$54)*($B$5:$B$2004&gt;$B1603),$J$5:$J$2004,1)),1))</f>
        <v/>
      </c>
      <c r="X1603" s="79">
        <f t="shared" si="11"/>
        <v>0</v>
      </c>
      <c r="Y1603" s="79" t="str">
        <f t="array" ref="Y1603">IF($B1603="","",IF(INDEX('Your Portfolio Holdings'!$BW$7:$BW$156,match($D1603,'Your Portfolio Holdings'!$B$7:$B$156,0),0)&gt;0,PRODUCT(IF(($D$5:$D$2004=$D1603)*($C$5:$C$2004="Split")*($B$5:$B$2004&lt;=Dashboard!$C$55)*($B$5:$B$2004&gt;$B1603),$J$5:$J$2004,1)),1))</f>
        <v/>
      </c>
      <c r="Z1603" s="79">
        <f t="shared" si="12"/>
        <v>0</v>
      </c>
      <c r="AA1603" s="79" t="str">
        <f>IF($B1602="","",IF(AND($B1603&gt;Dashboard!$C$54,$B1603&lt;=Dashboard!$C$55,OR($C1603="Buy",$C1603="Sell",$C1603="Dividend",$C1603="Return of capital")),MAX(AA$5:AA1602)+1,0))</f>
        <v/>
      </c>
      <c r="AB1603" s="79" t="str">
        <f>if($B1603="","",if($L1603=Dashboard!$C$3,"n/a","Currency:"&amp;$L1603&amp;Dashboard!$C$3))</f>
        <v/>
      </c>
      <c r="AC1603" s="88" t="str">
        <f t="shared" si="13"/>
        <v/>
      </c>
      <c r="AD1603" s="89">
        <f t="shared" si="14"/>
        <v>0</v>
      </c>
      <c r="AE1603" s="90">
        <f t="shared" si="15"/>
        <v>0</v>
      </c>
    </row>
    <row r="1604">
      <c r="A1604" s="1"/>
      <c r="B1604" s="456"/>
      <c r="C1604" s="457"/>
      <c r="D1604" s="457"/>
      <c r="E1604" s="457"/>
      <c r="F1604" s="458"/>
      <c r="G1604" s="44">
        <f t="shared" si="1"/>
        <v>0</v>
      </c>
      <c r="H1604" s="459"/>
      <c r="I1604" s="460"/>
      <c r="J1604" s="95"/>
      <c r="K1604" s="1"/>
      <c r="L1604" s="50" t="str">
        <f t="array" ref="L1604">if($B1604="","",index(Setup!$C$52:$C$201,match($D1604,Setup!$B$52:$B$201,0),0))</f>
        <v/>
      </c>
      <c r="M1604" s="52" t="str">
        <f t="shared" si="2"/>
        <v/>
      </c>
      <c r="N1604" s="58">
        <f t="shared" si="3"/>
        <v>0</v>
      </c>
      <c r="O1604" s="64" t="str">
        <f t="shared" si="4"/>
        <v/>
      </c>
      <c r="P1604" s="64">
        <f t="shared" si="5"/>
        <v>0</v>
      </c>
      <c r="Q1604" s="64">
        <f t="shared" si="6"/>
        <v>0</v>
      </c>
      <c r="R1604" s="68">
        <f t="shared" si="7"/>
        <v>0</v>
      </c>
      <c r="S1604" s="68">
        <f t="shared" si="8"/>
        <v>0</v>
      </c>
      <c r="T1604" s="71" t="str">
        <f t="shared" si="9"/>
        <v/>
      </c>
      <c r="U1604" s="79" t="str">
        <f t="array" ref="U1604">IF($B1604="","",IF(INDEX('Your Portfolio Holdings'!$BW$7:$BW$156,match($D1604,'Your Portfolio Holdings'!$B$7:$B$156,0),0)&gt;0,PRODUCT(IF(($D$5:$D$2004=$D1604)*($C$5:$C$2004="Split")*($B$5:$B$2004&lt;=Dashboard!$C$2)*($B$5:$B$2004&gt;$B1604),$J$5:$J$2004,1)),1))</f>
        <v/>
      </c>
      <c r="V1604" s="79">
        <f t="shared" si="10"/>
        <v>0</v>
      </c>
      <c r="W1604" s="79" t="str">
        <f t="array" ref="W1604">IF($B1604="","",IF(INDEX('Your Portfolio Holdings'!$BW$7:$BW$156,match($D1604,'Your Portfolio Holdings'!$B$7:$B$156,0),0)&gt;0,PRODUCT(IF(($D$5:$D$2004=$D1604)*($C$5:$C$2004="Split")*($B$5:$B$2004&lt;=Dashboard!$C$54)*($B$5:$B$2004&gt;$B1604),$J$5:$J$2004,1)),1))</f>
        <v/>
      </c>
      <c r="X1604" s="79">
        <f t="shared" si="11"/>
        <v>0</v>
      </c>
      <c r="Y1604" s="79" t="str">
        <f t="array" ref="Y1604">IF($B1604="","",IF(INDEX('Your Portfolio Holdings'!$BW$7:$BW$156,match($D1604,'Your Portfolio Holdings'!$B$7:$B$156,0),0)&gt;0,PRODUCT(IF(($D$5:$D$2004=$D1604)*($C$5:$C$2004="Split")*($B$5:$B$2004&lt;=Dashboard!$C$55)*($B$5:$B$2004&gt;$B1604),$J$5:$J$2004,1)),1))</f>
        <v/>
      </c>
      <c r="Z1604" s="79">
        <f t="shared" si="12"/>
        <v>0</v>
      </c>
      <c r="AA1604" s="79" t="str">
        <f>IF($B1603="","",IF(AND($B1604&gt;Dashboard!$C$54,$B1604&lt;=Dashboard!$C$55,OR($C1604="Buy",$C1604="Sell",$C1604="Dividend",$C1604="Return of capital")),MAX(AA$5:AA1603)+1,0))</f>
        <v/>
      </c>
      <c r="AB1604" s="79" t="str">
        <f>if($B1604="","",if($L1604=Dashboard!$C$3,"n/a","Currency:"&amp;$L1604&amp;Dashboard!$C$3))</f>
        <v/>
      </c>
      <c r="AC1604" s="88" t="str">
        <f t="shared" si="13"/>
        <v/>
      </c>
      <c r="AD1604" s="89">
        <f t="shared" si="14"/>
        <v>0</v>
      </c>
      <c r="AE1604" s="90">
        <f t="shared" si="15"/>
        <v>0</v>
      </c>
    </row>
    <row r="1605">
      <c r="A1605" s="1"/>
      <c r="B1605" s="456"/>
      <c r="C1605" s="457"/>
      <c r="D1605" s="457"/>
      <c r="E1605" s="457"/>
      <c r="F1605" s="458"/>
      <c r="G1605" s="44">
        <f t="shared" si="1"/>
        <v>0</v>
      </c>
      <c r="H1605" s="459"/>
      <c r="I1605" s="460"/>
      <c r="J1605" s="95"/>
      <c r="K1605" s="1"/>
      <c r="L1605" s="50" t="str">
        <f t="array" ref="L1605">if($B1605="","",index(Setup!$C$52:$C$201,match($D1605,Setup!$B$52:$B$201,0),0))</f>
        <v/>
      </c>
      <c r="M1605" s="52" t="str">
        <f t="shared" si="2"/>
        <v/>
      </c>
      <c r="N1605" s="58">
        <f t="shared" si="3"/>
        <v>0</v>
      </c>
      <c r="O1605" s="64" t="str">
        <f t="shared" si="4"/>
        <v/>
      </c>
      <c r="P1605" s="64">
        <f t="shared" si="5"/>
        <v>0</v>
      </c>
      <c r="Q1605" s="64">
        <f t="shared" si="6"/>
        <v>0</v>
      </c>
      <c r="R1605" s="68">
        <f t="shared" si="7"/>
        <v>0</v>
      </c>
      <c r="S1605" s="68">
        <f t="shared" si="8"/>
        <v>0</v>
      </c>
      <c r="T1605" s="71" t="str">
        <f t="shared" si="9"/>
        <v/>
      </c>
      <c r="U1605" s="79" t="str">
        <f t="array" ref="U1605">IF($B1605="","",IF(INDEX('Your Portfolio Holdings'!$BW$7:$BW$156,match($D1605,'Your Portfolio Holdings'!$B$7:$B$156,0),0)&gt;0,PRODUCT(IF(($D$5:$D$2004=$D1605)*($C$5:$C$2004="Split")*($B$5:$B$2004&lt;=Dashboard!$C$2)*($B$5:$B$2004&gt;$B1605),$J$5:$J$2004,1)),1))</f>
        <v/>
      </c>
      <c r="V1605" s="79">
        <f t="shared" si="10"/>
        <v>0</v>
      </c>
      <c r="W1605" s="79" t="str">
        <f t="array" ref="W1605">IF($B1605="","",IF(INDEX('Your Portfolio Holdings'!$BW$7:$BW$156,match($D1605,'Your Portfolio Holdings'!$B$7:$B$156,0),0)&gt;0,PRODUCT(IF(($D$5:$D$2004=$D1605)*($C$5:$C$2004="Split")*($B$5:$B$2004&lt;=Dashboard!$C$54)*($B$5:$B$2004&gt;$B1605),$J$5:$J$2004,1)),1))</f>
        <v/>
      </c>
      <c r="X1605" s="79">
        <f t="shared" si="11"/>
        <v>0</v>
      </c>
      <c r="Y1605" s="79" t="str">
        <f t="array" ref="Y1605">IF($B1605="","",IF(INDEX('Your Portfolio Holdings'!$BW$7:$BW$156,match($D1605,'Your Portfolio Holdings'!$B$7:$B$156,0),0)&gt;0,PRODUCT(IF(($D$5:$D$2004=$D1605)*($C$5:$C$2004="Split")*($B$5:$B$2004&lt;=Dashboard!$C$55)*($B$5:$B$2004&gt;$B1605),$J$5:$J$2004,1)),1))</f>
        <v/>
      </c>
      <c r="Z1605" s="79">
        <f t="shared" si="12"/>
        <v>0</v>
      </c>
      <c r="AA1605" s="79" t="str">
        <f>IF($B1604="","",IF(AND($B1605&gt;Dashboard!$C$54,$B1605&lt;=Dashboard!$C$55,OR($C1605="Buy",$C1605="Sell",$C1605="Dividend",$C1605="Return of capital")),MAX(AA$5:AA1604)+1,0))</f>
        <v/>
      </c>
      <c r="AB1605" s="79" t="str">
        <f>if($B1605="","",if($L1605=Dashboard!$C$3,"n/a","Currency:"&amp;$L1605&amp;Dashboard!$C$3))</f>
        <v/>
      </c>
      <c r="AC1605" s="88" t="str">
        <f t="shared" si="13"/>
        <v/>
      </c>
      <c r="AD1605" s="89">
        <f t="shared" si="14"/>
        <v>0</v>
      </c>
      <c r="AE1605" s="90">
        <f t="shared" si="15"/>
        <v>0</v>
      </c>
    </row>
    <row r="1606">
      <c r="A1606" s="1"/>
      <c r="B1606" s="456"/>
      <c r="C1606" s="457"/>
      <c r="D1606" s="457"/>
      <c r="E1606" s="457"/>
      <c r="F1606" s="458"/>
      <c r="G1606" s="44">
        <f t="shared" si="1"/>
        <v>0</v>
      </c>
      <c r="H1606" s="459"/>
      <c r="I1606" s="460"/>
      <c r="J1606" s="95"/>
      <c r="K1606" s="1"/>
      <c r="L1606" s="50" t="str">
        <f t="array" ref="L1606">if($B1606="","",index(Setup!$C$52:$C$201,match($D1606,Setup!$B$52:$B$201,0),0))</f>
        <v/>
      </c>
      <c r="M1606" s="52" t="str">
        <f t="shared" si="2"/>
        <v/>
      </c>
      <c r="N1606" s="58">
        <f t="shared" si="3"/>
        <v>0</v>
      </c>
      <c r="O1606" s="64" t="str">
        <f t="shared" si="4"/>
        <v/>
      </c>
      <c r="P1606" s="64">
        <f t="shared" si="5"/>
        <v>0</v>
      </c>
      <c r="Q1606" s="64">
        <f t="shared" si="6"/>
        <v>0</v>
      </c>
      <c r="R1606" s="68">
        <f t="shared" si="7"/>
        <v>0</v>
      </c>
      <c r="S1606" s="68">
        <f t="shared" si="8"/>
        <v>0</v>
      </c>
      <c r="T1606" s="71" t="str">
        <f t="shared" si="9"/>
        <v/>
      </c>
      <c r="U1606" s="79" t="str">
        <f t="array" ref="U1606">IF($B1606="","",IF(INDEX('Your Portfolio Holdings'!$BW$7:$BW$156,match($D1606,'Your Portfolio Holdings'!$B$7:$B$156,0),0)&gt;0,PRODUCT(IF(($D$5:$D$2004=$D1606)*($C$5:$C$2004="Split")*($B$5:$B$2004&lt;=Dashboard!$C$2)*($B$5:$B$2004&gt;$B1606),$J$5:$J$2004,1)),1))</f>
        <v/>
      </c>
      <c r="V1606" s="79">
        <f t="shared" si="10"/>
        <v>0</v>
      </c>
      <c r="W1606" s="79" t="str">
        <f t="array" ref="W1606">IF($B1606="","",IF(INDEX('Your Portfolio Holdings'!$BW$7:$BW$156,match($D1606,'Your Portfolio Holdings'!$B$7:$B$156,0),0)&gt;0,PRODUCT(IF(($D$5:$D$2004=$D1606)*($C$5:$C$2004="Split")*($B$5:$B$2004&lt;=Dashboard!$C$54)*($B$5:$B$2004&gt;$B1606),$J$5:$J$2004,1)),1))</f>
        <v/>
      </c>
      <c r="X1606" s="79">
        <f t="shared" si="11"/>
        <v>0</v>
      </c>
      <c r="Y1606" s="79" t="str">
        <f t="array" ref="Y1606">IF($B1606="","",IF(INDEX('Your Portfolio Holdings'!$BW$7:$BW$156,match($D1606,'Your Portfolio Holdings'!$B$7:$B$156,0),0)&gt;0,PRODUCT(IF(($D$5:$D$2004=$D1606)*($C$5:$C$2004="Split")*($B$5:$B$2004&lt;=Dashboard!$C$55)*($B$5:$B$2004&gt;$B1606),$J$5:$J$2004,1)),1))</f>
        <v/>
      </c>
      <c r="Z1606" s="79">
        <f t="shared" si="12"/>
        <v>0</v>
      </c>
      <c r="AA1606" s="79" t="str">
        <f>IF($B1605="","",IF(AND($B1606&gt;Dashboard!$C$54,$B1606&lt;=Dashboard!$C$55,OR($C1606="Buy",$C1606="Sell",$C1606="Dividend",$C1606="Return of capital")),MAX(AA$5:AA1605)+1,0))</f>
        <v/>
      </c>
      <c r="AB1606" s="79" t="str">
        <f>if($B1606="","",if($L1606=Dashboard!$C$3,"n/a","Currency:"&amp;$L1606&amp;Dashboard!$C$3))</f>
        <v/>
      </c>
      <c r="AC1606" s="88" t="str">
        <f t="shared" si="13"/>
        <v/>
      </c>
      <c r="AD1606" s="89">
        <f t="shared" si="14"/>
        <v>0</v>
      </c>
      <c r="AE1606" s="90">
        <f t="shared" si="15"/>
        <v>0</v>
      </c>
    </row>
    <row r="1607">
      <c r="A1607" s="1"/>
      <c r="B1607" s="456"/>
      <c r="C1607" s="457"/>
      <c r="D1607" s="457"/>
      <c r="E1607" s="457"/>
      <c r="F1607" s="458"/>
      <c r="G1607" s="44">
        <f t="shared" si="1"/>
        <v>0</v>
      </c>
      <c r="H1607" s="459"/>
      <c r="I1607" s="460"/>
      <c r="J1607" s="95"/>
      <c r="K1607" s="1"/>
      <c r="L1607" s="50" t="str">
        <f t="array" ref="L1607">if($B1607="","",index(Setup!$C$52:$C$201,match($D1607,Setup!$B$52:$B$201,0),0))</f>
        <v/>
      </c>
      <c r="M1607" s="52" t="str">
        <f t="shared" si="2"/>
        <v/>
      </c>
      <c r="N1607" s="58">
        <f t="shared" si="3"/>
        <v>0</v>
      </c>
      <c r="O1607" s="64" t="str">
        <f t="shared" si="4"/>
        <v/>
      </c>
      <c r="P1607" s="64">
        <f t="shared" si="5"/>
        <v>0</v>
      </c>
      <c r="Q1607" s="64">
        <f t="shared" si="6"/>
        <v>0</v>
      </c>
      <c r="R1607" s="68">
        <f t="shared" si="7"/>
        <v>0</v>
      </c>
      <c r="S1607" s="68">
        <f t="shared" si="8"/>
        <v>0</v>
      </c>
      <c r="T1607" s="71" t="str">
        <f t="shared" si="9"/>
        <v/>
      </c>
      <c r="U1607" s="79" t="str">
        <f t="array" ref="U1607">IF($B1607="","",IF(INDEX('Your Portfolio Holdings'!$BW$7:$BW$156,match($D1607,'Your Portfolio Holdings'!$B$7:$B$156,0),0)&gt;0,PRODUCT(IF(($D$5:$D$2004=$D1607)*($C$5:$C$2004="Split")*($B$5:$B$2004&lt;=Dashboard!$C$2)*($B$5:$B$2004&gt;$B1607),$J$5:$J$2004,1)),1))</f>
        <v/>
      </c>
      <c r="V1607" s="79">
        <f t="shared" si="10"/>
        <v>0</v>
      </c>
      <c r="W1607" s="79" t="str">
        <f t="array" ref="W1607">IF($B1607="","",IF(INDEX('Your Portfolio Holdings'!$BW$7:$BW$156,match($D1607,'Your Portfolio Holdings'!$B$7:$B$156,0),0)&gt;0,PRODUCT(IF(($D$5:$D$2004=$D1607)*($C$5:$C$2004="Split")*($B$5:$B$2004&lt;=Dashboard!$C$54)*($B$5:$B$2004&gt;$B1607),$J$5:$J$2004,1)),1))</f>
        <v/>
      </c>
      <c r="X1607" s="79">
        <f t="shared" si="11"/>
        <v>0</v>
      </c>
      <c r="Y1607" s="79" t="str">
        <f t="array" ref="Y1607">IF($B1607="","",IF(INDEX('Your Portfolio Holdings'!$BW$7:$BW$156,match($D1607,'Your Portfolio Holdings'!$B$7:$B$156,0),0)&gt;0,PRODUCT(IF(($D$5:$D$2004=$D1607)*($C$5:$C$2004="Split")*($B$5:$B$2004&lt;=Dashboard!$C$55)*($B$5:$B$2004&gt;$B1607),$J$5:$J$2004,1)),1))</f>
        <v/>
      </c>
      <c r="Z1607" s="79">
        <f t="shared" si="12"/>
        <v>0</v>
      </c>
      <c r="AA1607" s="79" t="str">
        <f>IF($B1606="","",IF(AND($B1607&gt;Dashboard!$C$54,$B1607&lt;=Dashboard!$C$55,OR($C1607="Buy",$C1607="Sell",$C1607="Dividend",$C1607="Return of capital")),MAX(AA$5:AA1606)+1,0))</f>
        <v/>
      </c>
      <c r="AB1607" s="79" t="str">
        <f>if($B1607="","",if($L1607=Dashboard!$C$3,"n/a","Currency:"&amp;$L1607&amp;Dashboard!$C$3))</f>
        <v/>
      </c>
      <c r="AC1607" s="88" t="str">
        <f t="shared" si="13"/>
        <v/>
      </c>
      <c r="AD1607" s="89">
        <f t="shared" si="14"/>
        <v>0</v>
      </c>
      <c r="AE1607" s="90">
        <f t="shared" si="15"/>
        <v>0</v>
      </c>
    </row>
    <row r="1608">
      <c r="A1608" s="1"/>
      <c r="B1608" s="456"/>
      <c r="C1608" s="457"/>
      <c r="D1608" s="457"/>
      <c r="E1608" s="457"/>
      <c r="F1608" s="458"/>
      <c r="G1608" s="44">
        <f t="shared" si="1"/>
        <v>0</v>
      </c>
      <c r="H1608" s="459"/>
      <c r="I1608" s="460"/>
      <c r="J1608" s="95"/>
      <c r="K1608" s="1"/>
      <c r="L1608" s="50" t="str">
        <f t="array" ref="L1608">if($B1608="","",index(Setup!$C$52:$C$201,match($D1608,Setup!$B$52:$B$201,0),0))</f>
        <v/>
      </c>
      <c r="M1608" s="52" t="str">
        <f t="shared" si="2"/>
        <v/>
      </c>
      <c r="N1608" s="58">
        <f t="shared" si="3"/>
        <v>0</v>
      </c>
      <c r="O1608" s="64" t="str">
        <f t="shared" si="4"/>
        <v/>
      </c>
      <c r="P1608" s="64">
        <f t="shared" si="5"/>
        <v>0</v>
      </c>
      <c r="Q1608" s="64">
        <f t="shared" si="6"/>
        <v>0</v>
      </c>
      <c r="R1608" s="68">
        <f t="shared" si="7"/>
        <v>0</v>
      </c>
      <c r="S1608" s="68">
        <f t="shared" si="8"/>
        <v>0</v>
      </c>
      <c r="T1608" s="71" t="str">
        <f t="shared" si="9"/>
        <v/>
      </c>
      <c r="U1608" s="79" t="str">
        <f t="array" ref="U1608">IF($B1608="","",IF(INDEX('Your Portfolio Holdings'!$BW$7:$BW$156,match($D1608,'Your Portfolio Holdings'!$B$7:$B$156,0),0)&gt;0,PRODUCT(IF(($D$5:$D$2004=$D1608)*($C$5:$C$2004="Split")*($B$5:$B$2004&lt;=Dashboard!$C$2)*($B$5:$B$2004&gt;$B1608),$J$5:$J$2004,1)),1))</f>
        <v/>
      </c>
      <c r="V1608" s="79">
        <f t="shared" si="10"/>
        <v>0</v>
      </c>
      <c r="W1608" s="79" t="str">
        <f t="array" ref="W1608">IF($B1608="","",IF(INDEX('Your Portfolio Holdings'!$BW$7:$BW$156,match($D1608,'Your Portfolio Holdings'!$B$7:$B$156,0),0)&gt;0,PRODUCT(IF(($D$5:$D$2004=$D1608)*($C$5:$C$2004="Split")*($B$5:$B$2004&lt;=Dashboard!$C$54)*($B$5:$B$2004&gt;$B1608),$J$5:$J$2004,1)),1))</f>
        <v/>
      </c>
      <c r="X1608" s="79">
        <f t="shared" si="11"/>
        <v>0</v>
      </c>
      <c r="Y1608" s="79" t="str">
        <f t="array" ref="Y1608">IF($B1608="","",IF(INDEX('Your Portfolio Holdings'!$BW$7:$BW$156,match($D1608,'Your Portfolio Holdings'!$B$7:$B$156,0),0)&gt;0,PRODUCT(IF(($D$5:$D$2004=$D1608)*($C$5:$C$2004="Split")*($B$5:$B$2004&lt;=Dashboard!$C$55)*($B$5:$B$2004&gt;$B1608),$J$5:$J$2004,1)),1))</f>
        <v/>
      </c>
      <c r="Z1608" s="79">
        <f t="shared" si="12"/>
        <v>0</v>
      </c>
      <c r="AA1608" s="79" t="str">
        <f>IF($B1607="","",IF(AND($B1608&gt;Dashboard!$C$54,$B1608&lt;=Dashboard!$C$55,OR($C1608="Buy",$C1608="Sell",$C1608="Dividend",$C1608="Return of capital")),MAX(AA$5:AA1607)+1,0))</f>
        <v/>
      </c>
      <c r="AB1608" s="79" t="str">
        <f>if($B1608="","",if($L1608=Dashboard!$C$3,"n/a","Currency:"&amp;$L1608&amp;Dashboard!$C$3))</f>
        <v/>
      </c>
      <c r="AC1608" s="88" t="str">
        <f t="shared" si="13"/>
        <v/>
      </c>
      <c r="AD1608" s="89">
        <f t="shared" si="14"/>
        <v>0</v>
      </c>
      <c r="AE1608" s="90">
        <f t="shared" si="15"/>
        <v>0</v>
      </c>
    </row>
    <row r="1609">
      <c r="A1609" s="1"/>
      <c r="B1609" s="456"/>
      <c r="C1609" s="457"/>
      <c r="D1609" s="457"/>
      <c r="E1609" s="457"/>
      <c r="F1609" s="458"/>
      <c r="G1609" s="44">
        <f t="shared" si="1"/>
        <v>0</v>
      </c>
      <c r="H1609" s="459"/>
      <c r="I1609" s="460"/>
      <c r="J1609" s="95"/>
      <c r="K1609" s="1"/>
      <c r="L1609" s="50" t="str">
        <f t="array" ref="L1609">if($B1609="","",index(Setup!$C$52:$C$201,match($D1609,Setup!$B$52:$B$201,0),0))</f>
        <v/>
      </c>
      <c r="M1609" s="52" t="str">
        <f t="shared" si="2"/>
        <v/>
      </c>
      <c r="N1609" s="58">
        <f t="shared" si="3"/>
        <v>0</v>
      </c>
      <c r="O1609" s="64" t="str">
        <f t="shared" si="4"/>
        <v/>
      </c>
      <c r="P1609" s="64">
        <f t="shared" si="5"/>
        <v>0</v>
      </c>
      <c r="Q1609" s="64">
        <f t="shared" si="6"/>
        <v>0</v>
      </c>
      <c r="R1609" s="68">
        <f t="shared" si="7"/>
        <v>0</v>
      </c>
      <c r="S1609" s="68">
        <f t="shared" si="8"/>
        <v>0</v>
      </c>
      <c r="T1609" s="71" t="str">
        <f t="shared" si="9"/>
        <v/>
      </c>
      <c r="U1609" s="79" t="str">
        <f t="array" ref="U1609">IF($B1609="","",IF(INDEX('Your Portfolio Holdings'!$BW$7:$BW$156,match($D1609,'Your Portfolio Holdings'!$B$7:$B$156,0),0)&gt;0,PRODUCT(IF(($D$5:$D$2004=$D1609)*($C$5:$C$2004="Split")*($B$5:$B$2004&lt;=Dashboard!$C$2)*($B$5:$B$2004&gt;$B1609),$J$5:$J$2004,1)),1))</f>
        <v/>
      </c>
      <c r="V1609" s="79">
        <f t="shared" si="10"/>
        <v>0</v>
      </c>
      <c r="W1609" s="79" t="str">
        <f t="array" ref="W1609">IF($B1609="","",IF(INDEX('Your Portfolio Holdings'!$BW$7:$BW$156,match($D1609,'Your Portfolio Holdings'!$B$7:$B$156,0),0)&gt;0,PRODUCT(IF(($D$5:$D$2004=$D1609)*($C$5:$C$2004="Split")*($B$5:$B$2004&lt;=Dashboard!$C$54)*($B$5:$B$2004&gt;$B1609),$J$5:$J$2004,1)),1))</f>
        <v/>
      </c>
      <c r="X1609" s="79">
        <f t="shared" si="11"/>
        <v>0</v>
      </c>
      <c r="Y1609" s="79" t="str">
        <f t="array" ref="Y1609">IF($B1609="","",IF(INDEX('Your Portfolio Holdings'!$BW$7:$BW$156,match($D1609,'Your Portfolio Holdings'!$B$7:$B$156,0),0)&gt;0,PRODUCT(IF(($D$5:$D$2004=$D1609)*($C$5:$C$2004="Split")*($B$5:$B$2004&lt;=Dashboard!$C$55)*($B$5:$B$2004&gt;$B1609),$J$5:$J$2004,1)),1))</f>
        <v/>
      </c>
      <c r="Z1609" s="79">
        <f t="shared" si="12"/>
        <v>0</v>
      </c>
      <c r="AA1609" s="79" t="str">
        <f>IF($B1608="","",IF(AND($B1609&gt;Dashboard!$C$54,$B1609&lt;=Dashboard!$C$55,OR($C1609="Buy",$C1609="Sell",$C1609="Dividend",$C1609="Return of capital")),MAX(AA$5:AA1608)+1,0))</f>
        <v/>
      </c>
      <c r="AB1609" s="79" t="str">
        <f>if($B1609="","",if($L1609=Dashboard!$C$3,"n/a","Currency:"&amp;$L1609&amp;Dashboard!$C$3))</f>
        <v/>
      </c>
      <c r="AC1609" s="88" t="str">
        <f t="shared" si="13"/>
        <v/>
      </c>
      <c r="AD1609" s="89">
        <f t="shared" si="14"/>
        <v>0</v>
      </c>
      <c r="AE1609" s="90">
        <f t="shared" si="15"/>
        <v>0</v>
      </c>
    </row>
    <row r="1610">
      <c r="A1610" s="1"/>
      <c r="B1610" s="456"/>
      <c r="C1610" s="457"/>
      <c r="D1610" s="457"/>
      <c r="E1610" s="457"/>
      <c r="F1610" s="458"/>
      <c r="G1610" s="44">
        <f t="shared" si="1"/>
        <v>0</v>
      </c>
      <c r="H1610" s="459"/>
      <c r="I1610" s="460"/>
      <c r="J1610" s="95"/>
      <c r="K1610" s="1"/>
      <c r="L1610" s="50" t="str">
        <f t="array" ref="L1610">if($B1610="","",index(Setup!$C$52:$C$201,match($D1610,Setup!$B$52:$B$201,0),0))</f>
        <v/>
      </c>
      <c r="M1610" s="52" t="str">
        <f t="shared" si="2"/>
        <v/>
      </c>
      <c r="N1610" s="58">
        <f t="shared" si="3"/>
        <v>0</v>
      </c>
      <c r="O1610" s="64" t="str">
        <f t="shared" si="4"/>
        <v/>
      </c>
      <c r="P1610" s="64">
        <f t="shared" si="5"/>
        <v>0</v>
      </c>
      <c r="Q1610" s="64">
        <f t="shared" si="6"/>
        <v>0</v>
      </c>
      <c r="R1610" s="68">
        <f t="shared" si="7"/>
        <v>0</v>
      </c>
      <c r="S1610" s="68">
        <f t="shared" si="8"/>
        <v>0</v>
      </c>
      <c r="T1610" s="71" t="str">
        <f t="shared" si="9"/>
        <v/>
      </c>
      <c r="U1610" s="79" t="str">
        <f t="array" ref="U1610">IF($B1610="","",IF(INDEX('Your Portfolio Holdings'!$BW$7:$BW$156,match($D1610,'Your Portfolio Holdings'!$B$7:$B$156,0),0)&gt;0,PRODUCT(IF(($D$5:$D$2004=$D1610)*($C$5:$C$2004="Split")*($B$5:$B$2004&lt;=Dashboard!$C$2)*($B$5:$B$2004&gt;$B1610),$J$5:$J$2004,1)),1))</f>
        <v/>
      </c>
      <c r="V1610" s="79">
        <f t="shared" si="10"/>
        <v>0</v>
      </c>
      <c r="W1610" s="79" t="str">
        <f t="array" ref="W1610">IF($B1610="","",IF(INDEX('Your Portfolio Holdings'!$BW$7:$BW$156,match($D1610,'Your Portfolio Holdings'!$B$7:$B$156,0),0)&gt;0,PRODUCT(IF(($D$5:$D$2004=$D1610)*($C$5:$C$2004="Split")*($B$5:$B$2004&lt;=Dashboard!$C$54)*($B$5:$B$2004&gt;$B1610),$J$5:$J$2004,1)),1))</f>
        <v/>
      </c>
      <c r="X1610" s="79">
        <f t="shared" si="11"/>
        <v>0</v>
      </c>
      <c r="Y1610" s="79" t="str">
        <f t="array" ref="Y1610">IF($B1610="","",IF(INDEX('Your Portfolio Holdings'!$BW$7:$BW$156,match($D1610,'Your Portfolio Holdings'!$B$7:$B$156,0),0)&gt;0,PRODUCT(IF(($D$5:$D$2004=$D1610)*($C$5:$C$2004="Split")*($B$5:$B$2004&lt;=Dashboard!$C$55)*($B$5:$B$2004&gt;$B1610),$J$5:$J$2004,1)),1))</f>
        <v/>
      </c>
      <c r="Z1610" s="79">
        <f t="shared" si="12"/>
        <v>0</v>
      </c>
      <c r="AA1610" s="79" t="str">
        <f>IF($B1609="","",IF(AND($B1610&gt;Dashboard!$C$54,$B1610&lt;=Dashboard!$C$55,OR($C1610="Buy",$C1610="Sell",$C1610="Dividend",$C1610="Return of capital")),MAX(AA$5:AA1609)+1,0))</f>
        <v/>
      </c>
      <c r="AB1610" s="79" t="str">
        <f>if($B1610="","",if($L1610=Dashboard!$C$3,"n/a","Currency:"&amp;$L1610&amp;Dashboard!$C$3))</f>
        <v/>
      </c>
      <c r="AC1610" s="88" t="str">
        <f t="shared" si="13"/>
        <v/>
      </c>
      <c r="AD1610" s="89">
        <f t="shared" si="14"/>
        <v>0</v>
      </c>
      <c r="AE1610" s="90">
        <f t="shared" si="15"/>
        <v>0</v>
      </c>
    </row>
    <row r="1611">
      <c r="A1611" s="1"/>
      <c r="B1611" s="456"/>
      <c r="C1611" s="457"/>
      <c r="D1611" s="457"/>
      <c r="E1611" s="457"/>
      <c r="F1611" s="458"/>
      <c r="G1611" s="44">
        <f t="shared" si="1"/>
        <v>0</v>
      </c>
      <c r="H1611" s="459"/>
      <c r="I1611" s="460"/>
      <c r="J1611" s="95"/>
      <c r="K1611" s="1"/>
      <c r="L1611" s="50" t="str">
        <f t="array" ref="L1611">if($B1611="","",index(Setup!$C$52:$C$201,match($D1611,Setup!$B$52:$B$201,0),0))</f>
        <v/>
      </c>
      <c r="M1611" s="52" t="str">
        <f t="shared" si="2"/>
        <v/>
      </c>
      <c r="N1611" s="58">
        <f t="shared" si="3"/>
        <v>0</v>
      </c>
      <c r="O1611" s="64" t="str">
        <f t="shared" si="4"/>
        <v/>
      </c>
      <c r="P1611" s="64">
        <f t="shared" si="5"/>
        <v>0</v>
      </c>
      <c r="Q1611" s="64">
        <f t="shared" si="6"/>
        <v>0</v>
      </c>
      <c r="R1611" s="68">
        <f t="shared" si="7"/>
        <v>0</v>
      </c>
      <c r="S1611" s="68">
        <f t="shared" si="8"/>
        <v>0</v>
      </c>
      <c r="T1611" s="71" t="str">
        <f t="shared" si="9"/>
        <v/>
      </c>
      <c r="U1611" s="79" t="str">
        <f t="array" ref="U1611">IF($B1611="","",IF(INDEX('Your Portfolio Holdings'!$BW$7:$BW$156,match($D1611,'Your Portfolio Holdings'!$B$7:$B$156,0),0)&gt;0,PRODUCT(IF(($D$5:$D$2004=$D1611)*($C$5:$C$2004="Split")*($B$5:$B$2004&lt;=Dashboard!$C$2)*($B$5:$B$2004&gt;$B1611),$J$5:$J$2004,1)),1))</f>
        <v/>
      </c>
      <c r="V1611" s="79">
        <f t="shared" si="10"/>
        <v>0</v>
      </c>
      <c r="W1611" s="79" t="str">
        <f t="array" ref="W1611">IF($B1611="","",IF(INDEX('Your Portfolio Holdings'!$BW$7:$BW$156,match($D1611,'Your Portfolio Holdings'!$B$7:$B$156,0),0)&gt;0,PRODUCT(IF(($D$5:$D$2004=$D1611)*($C$5:$C$2004="Split")*($B$5:$B$2004&lt;=Dashboard!$C$54)*($B$5:$B$2004&gt;$B1611),$J$5:$J$2004,1)),1))</f>
        <v/>
      </c>
      <c r="X1611" s="79">
        <f t="shared" si="11"/>
        <v>0</v>
      </c>
      <c r="Y1611" s="79" t="str">
        <f t="array" ref="Y1611">IF($B1611="","",IF(INDEX('Your Portfolio Holdings'!$BW$7:$BW$156,match($D1611,'Your Portfolio Holdings'!$B$7:$B$156,0),0)&gt;0,PRODUCT(IF(($D$5:$D$2004=$D1611)*($C$5:$C$2004="Split")*($B$5:$B$2004&lt;=Dashboard!$C$55)*($B$5:$B$2004&gt;$B1611),$J$5:$J$2004,1)),1))</f>
        <v/>
      </c>
      <c r="Z1611" s="79">
        <f t="shared" si="12"/>
        <v>0</v>
      </c>
      <c r="AA1611" s="79" t="str">
        <f>IF($B1610="","",IF(AND($B1611&gt;Dashboard!$C$54,$B1611&lt;=Dashboard!$C$55,OR($C1611="Buy",$C1611="Sell",$C1611="Dividend",$C1611="Return of capital")),MAX(AA$5:AA1610)+1,0))</f>
        <v/>
      </c>
      <c r="AB1611" s="79" t="str">
        <f>if($B1611="","",if($L1611=Dashboard!$C$3,"n/a","Currency:"&amp;$L1611&amp;Dashboard!$C$3))</f>
        <v/>
      </c>
      <c r="AC1611" s="88" t="str">
        <f t="shared" si="13"/>
        <v/>
      </c>
      <c r="AD1611" s="89">
        <f t="shared" si="14"/>
        <v>0</v>
      </c>
      <c r="AE1611" s="90">
        <f t="shared" si="15"/>
        <v>0</v>
      </c>
    </row>
    <row r="1612">
      <c r="A1612" s="1"/>
      <c r="B1612" s="456"/>
      <c r="C1612" s="457"/>
      <c r="D1612" s="457"/>
      <c r="E1612" s="457"/>
      <c r="F1612" s="458"/>
      <c r="G1612" s="44">
        <f t="shared" si="1"/>
        <v>0</v>
      </c>
      <c r="H1612" s="459"/>
      <c r="I1612" s="460"/>
      <c r="J1612" s="95"/>
      <c r="K1612" s="1"/>
      <c r="L1612" s="50" t="str">
        <f t="array" ref="L1612">if($B1612="","",index(Setup!$C$52:$C$201,match($D1612,Setup!$B$52:$B$201,0),0))</f>
        <v/>
      </c>
      <c r="M1612" s="52" t="str">
        <f t="shared" si="2"/>
        <v/>
      </c>
      <c r="N1612" s="58">
        <f t="shared" si="3"/>
        <v>0</v>
      </c>
      <c r="O1612" s="64" t="str">
        <f t="shared" si="4"/>
        <v/>
      </c>
      <c r="P1612" s="64">
        <f t="shared" si="5"/>
        <v>0</v>
      </c>
      <c r="Q1612" s="64">
        <f t="shared" si="6"/>
        <v>0</v>
      </c>
      <c r="R1612" s="68">
        <f t="shared" si="7"/>
        <v>0</v>
      </c>
      <c r="S1612" s="68">
        <f t="shared" si="8"/>
        <v>0</v>
      </c>
      <c r="T1612" s="71" t="str">
        <f t="shared" si="9"/>
        <v/>
      </c>
      <c r="U1612" s="79" t="str">
        <f t="array" ref="U1612">IF($B1612="","",IF(INDEX('Your Portfolio Holdings'!$BW$7:$BW$156,match($D1612,'Your Portfolio Holdings'!$B$7:$B$156,0),0)&gt;0,PRODUCT(IF(($D$5:$D$2004=$D1612)*($C$5:$C$2004="Split")*($B$5:$B$2004&lt;=Dashboard!$C$2)*($B$5:$B$2004&gt;$B1612),$J$5:$J$2004,1)),1))</f>
        <v/>
      </c>
      <c r="V1612" s="79">
        <f t="shared" si="10"/>
        <v>0</v>
      </c>
      <c r="W1612" s="79" t="str">
        <f t="array" ref="W1612">IF($B1612="","",IF(INDEX('Your Portfolio Holdings'!$BW$7:$BW$156,match($D1612,'Your Portfolio Holdings'!$B$7:$B$156,0),0)&gt;0,PRODUCT(IF(($D$5:$D$2004=$D1612)*($C$5:$C$2004="Split")*($B$5:$B$2004&lt;=Dashboard!$C$54)*($B$5:$B$2004&gt;$B1612),$J$5:$J$2004,1)),1))</f>
        <v/>
      </c>
      <c r="X1612" s="79">
        <f t="shared" si="11"/>
        <v>0</v>
      </c>
      <c r="Y1612" s="79" t="str">
        <f t="array" ref="Y1612">IF($B1612="","",IF(INDEX('Your Portfolio Holdings'!$BW$7:$BW$156,match($D1612,'Your Portfolio Holdings'!$B$7:$B$156,0),0)&gt;0,PRODUCT(IF(($D$5:$D$2004=$D1612)*($C$5:$C$2004="Split")*($B$5:$B$2004&lt;=Dashboard!$C$55)*($B$5:$B$2004&gt;$B1612),$J$5:$J$2004,1)),1))</f>
        <v/>
      </c>
      <c r="Z1612" s="79">
        <f t="shared" si="12"/>
        <v>0</v>
      </c>
      <c r="AA1612" s="79" t="str">
        <f>IF($B1611="","",IF(AND($B1612&gt;Dashboard!$C$54,$B1612&lt;=Dashboard!$C$55,OR($C1612="Buy",$C1612="Sell",$C1612="Dividend",$C1612="Return of capital")),MAX(AA$5:AA1611)+1,0))</f>
        <v/>
      </c>
      <c r="AB1612" s="79" t="str">
        <f>if($B1612="","",if($L1612=Dashboard!$C$3,"n/a","Currency:"&amp;$L1612&amp;Dashboard!$C$3))</f>
        <v/>
      </c>
      <c r="AC1612" s="88" t="str">
        <f t="shared" si="13"/>
        <v/>
      </c>
      <c r="AD1612" s="89">
        <f t="shared" si="14"/>
        <v>0</v>
      </c>
      <c r="AE1612" s="90">
        <f t="shared" si="15"/>
        <v>0</v>
      </c>
    </row>
    <row r="1613">
      <c r="A1613" s="1"/>
      <c r="B1613" s="456"/>
      <c r="C1613" s="457"/>
      <c r="D1613" s="457"/>
      <c r="E1613" s="457"/>
      <c r="F1613" s="458"/>
      <c r="G1613" s="44">
        <f t="shared" si="1"/>
        <v>0</v>
      </c>
      <c r="H1613" s="459"/>
      <c r="I1613" s="460"/>
      <c r="J1613" s="95"/>
      <c r="K1613" s="1"/>
      <c r="L1613" s="50" t="str">
        <f t="array" ref="L1613">if($B1613="","",index(Setup!$C$52:$C$201,match($D1613,Setup!$B$52:$B$201,0),0))</f>
        <v/>
      </c>
      <c r="M1613" s="52" t="str">
        <f t="shared" si="2"/>
        <v/>
      </c>
      <c r="N1613" s="58">
        <f t="shared" si="3"/>
        <v>0</v>
      </c>
      <c r="O1613" s="64" t="str">
        <f t="shared" si="4"/>
        <v/>
      </c>
      <c r="P1613" s="64">
        <f t="shared" si="5"/>
        <v>0</v>
      </c>
      <c r="Q1613" s="64">
        <f t="shared" si="6"/>
        <v>0</v>
      </c>
      <c r="R1613" s="68">
        <f t="shared" si="7"/>
        <v>0</v>
      </c>
      <c r="S1613" s="68">
        <f t="shared" si="8"/>
        <v>0</v>
      </c>
      <c r="T1613" s="71" t="str">
        <f t="shared" si="9"/>
        <v/>
      </c>
      <c r="U1613" s="79" t="str">
        <f t="array" ref="U1613">IF($B1613="","",IF(INDEX('Your Portfolio Holdings'!$BW$7:$BW$156,match($D1613,'Your Portfolio Holdings'!$B$7:$B$156,0),0)&gt;0,PRODUCT(IF(($D$5:$D$2004=$D1613)*($C$5:$C$2004="Split")*($B$5:$B$2004&lt;=Dashboard!$C$2)*($B$5:$B$2004&gt;$B1613),$J$5:$J$2004,1)),1))</f>
        <v/>
      </c>
      <c r="V1613" s="79">
        <f t="shared" si="10"/>
        <v>0</v>
      </c>
      <c r="W1613" s="79" t="str">
        <f t="array" ref="W1613">IF($B1613="","",IF(INDEX('Your Portfolio Holdings'!$BW$7:$BW$156,match($D1613,'Your Portfolio Holdings'!$B$7:$B$156,0),0)&gt;0,PRODUCT(IF(($D$5:$D$2004=$D1613)*($C$5:$C$2004="Split")*($B$5:$B$2004&lt;=Dashboard!$C$54)*($B$5:$B$2004&gt;$B1613),$J$5:$J$2004,1)),1))</f>
        <v/>
      </c>
      <c r="X1613" s="79">
        <f t="shared" si="11"/>
        <v>0</v>
      </c>
      <c r="Y1613" s="79" t="str">
        <f t="array" ref="Y1613">IF($B1613="","",IF(INDEX('Your Portfolio Holdings'!$BW$7:$BW$156,match($D1613,'Your Portfolio Holdings'!$B$7:$B$156,0),0)&gt;0,PRODUCT(IF(($D$5:$D$2004=$D1613)*($C$5:$C$2004="Split")*($B$5:$B$2004&lt;=Dashboard!$C$55)*($B$5:$B$2004&gt;$B1613),$J$5:$J$2004,1)),1))</f>
        <v/>
      </c>
      <c r="Z1613" s="79">
        <f t="shared" si="12"/>
        <v>0</v>
      </c>
      <c r="AA1613" s="79" t="str">
        <f>IF($B1612="","",IF(AND($B1613&gt;Dashboard!$C$54,$B1613&lt;=Dashboard!$C$55,OR($C1613="Buy",$C1613="Sell",$C1613="Dividend",$C1613="Return of capital")),MAX(AA$5:AA1612)+1,0))</f>
        <v/>
      </c>
      <c r="AB1613" s="79" t="str">
        <f>if($B1613="","",if($L1613=Dashboard!$C$3,"n/a","Currency:"&amp;$L1613&amp;Dashboard!$C$3))</f>
        <v/>
      </c>
      <c r="AC1613" s="88" t="str">
        <f t="shared" si="13"/>
        <v/>
      </c>
      <c r="AD1613" s="89">
        <f t="shared" si="14"/>
        <v>0</v>
      </c>
      <c r="AE1613" s="90">
        <f t="shared" si="15"/>
        <v>0</v>
      </c>
    </row>
    <row r="1614">
      <c r="A1614" s="1"/>
      <c r="B1614" s="456"/>
      <c r="C1614" s="457"/>
      <c r="D1614" s="457"/>
      <c r="E1614" s="457"/>
      <c r="F1614" s="458"/>
      <c r="G1614" s="44">
        <f t="shared" si="1"/>
        <v>0</v>
      </c>
      <c r="H1614" s="459"/>
      <c r="I1614" s="460"/>
      <c r="J1614" s="95"/>
      <c r="K1614" s="1"/>
      <c r="L1614" s="50" t="str">
        <f t="array" ref="L1614">if($B1614="","",index(Setup!$C$52:$C$201,match($D1614,Setup!$B$52:$B$201,0),0))</f>
        <v/>
      </c>
      <c r="M1614" s="52" t="str">
        <f t="shared" si="2"/>
        <v/>
      </c>
      <c r="N1614" s="58">
        <f t="shared" si="3"/>
        <v>0</v>
      </c>
      <c r="O1614" s="64" t="str">
        <f t="shared" si="4"/>
        <v/>
      </c>
      <c r="P1614" s="64">
        <f t="shared" si="5"/>
        <v>0</v>
      </c>
      <c r="Q1614" s="64">
        <f t="shared" si="6"/>
        <v>0</v>
      </c>
      <c r="R1614" s="68">
        <f t="shared" si="7"/>
        <v>0</v>
      </c>
      <c r="S1614" s="68">
        <f t="shared" si="8"/>
        <v>0</v>
      </c>
      <c r="T1614" s="71" t="str">
        <f t="shared" si="9"/>
        <v/>
      </c>
      <c r="U1614" s="79" t="str">
        <f t="array" ref="U1614">IF($B1614="","",IF(INDEX('Your Portfolio Holdings'!$BW$7:$BW$156,match($D1614,'Your Portfolio Holdings'!$B$7:$B$156,0),0)&gt;0,PRODUCT(IF(($D$5:$D$2004=$D1614)*($C$5:$C$2004="Split")*($B$5:$B$2004&lt;=Dashboard!$C$2)*($B$5:$B$2004&gt;$B1614),$J$5:$J$2004,1)),1))</f>
        <v/>
      </c>
      <c r="V1614" s="79">
        <f t="shared" si="10"/>
        <v>0</v>
      </c>
      <c r="W1614" s="79" t="str">
        <f t="array" ref="W1614">IF($B1614="","",IF(INDEX('Your Portfolio Holdings'!$BW$7:$BW$156,match($D1614,'Your Portfolio Holdings'!$B$7:$B$156,0),0)&gt;0,PRODUCT(IF(($D$5:$D$2004=$D1614)*($C$5:$C$2004="Split")*($B$5:$B$2004&lt;=Dashboard!$C$54)*($B$5:$B$2004&gt;$B1614),$J$5:$J$2004,1)),1))</f>
        <v/>
      </c>
      <c r="X1614" s="79">
        <f t="shared" si="11"/>
        <v>0</v>
      </c>
      <c r="Y1614" s="79" t="str">
        <f t="array" ref="Y1614">IF($B1614="","",IF(INDEX('Your Portfolio Holdings'!$BW$7:$BW$156,match($D1614,'Your Portfolio Holdings'!$B$7:$B$156,0),0)&gt;0,PRODUCT(IF(($D$5:$D$2004=$D1614)*($C$5:$C$2004="Split")*($B$5:$B$2004&lt;=Dashboard!$C$55)*($B$5:$B$2004&gt;$B1614),$J$5:$J$2004,1)),1))</f>
        <v/>
      </c>
      <c r="Z1614" s="79">
        <f t="shared" si="12"/>
        <v>0</v>
      </c>
      <c r="AA1614" s="79" t="str">
        <f>IF($B1613="","",IF(AND($B1614&gt;Dashboard!$C$54,$B1614&lt;=Dashboard!$C$55,OR($C1614="Buy",$C1614="Sell",$C1614="Dividend",$C1614="Return of capital")),MAX(AA$5:AA1613)+1,0))</f>
        <v/>
      </c>
      <c r="AB1614" s="79" t="str">
        <f>if($B1614="","",if($L1614=Dashboard!$C$3,"n/a","Currency:"&amp;$L1614&amp;Dashboard!$C$3))</f>
        <v/>
      </c>
      <c r="AC1614" s="88" t="str">
        <f t="shared" si="13"/>
        <v/>
      </c>
      <c r="AD1614" s="89">
        <f t="shared" si="14"/>
        <v>0</v>
      </c>
      <c r="AE1614" s="90">
        <f t="shared" si="15"/>
        <v>0</v>
      </c>
    </row>
    <row r="1615">
      <c r="A1615" s="1"/>
      <c r="B1615" s="456"/>
      <c r="C1615" s="457"/>
      <c r="D1615" s="457"/>
      <c r="E1615" s="457"/>
      <c r="F1615" s="458"/>
      <c r="G1615" s="44">
        <f t="shared" si="1"/>
        <v>0</v>
      </c>
      <c r="H1615" s="459"/>
      <c r="I1615" s="460"/>
      <c r="J1615" s="95"/>
      <c r="K1615" s="1"/>
      <c r="L1615" s="50" t="str">
        <f t="array" ref="L1615">if($B1615="","",index(Setup!$C$52:$C$201,match($D1615,Setup!$B$52:$B$201,0),0))</f>
        <v/>
      </c>
      <c r="M1615" s="52" t="str">
        <f t="shared" si="2"/>
        <v/>
      </c>
      <c r="N1615" s="58">
        <f t="shared" si="3"/>
        <v>0</v>
      </c>
      <c r="O1615" s="64" t="str">
        <f t="shared" si="4"/>
        <v/>
      </c>
      <c r="P1615" s="64">
        <f t="shared" si="5"/>
        <v>0</v>
      </c>
      <c r="Q1615" s="64">
        <f t="shared" si="6"/>
        <v>0</v>
      </c>
      <c r="R1615" s="68">
        <f t="shared" si="7"/>
        <v>0</v>
      </c>
      <c r="S1615" s="68">
        <f t="shared" si="8"/>
        <v>0</v>
      </c>
      <c r="T1615" s="71" t="str">
        <f t="shared" si="9"/>
        <v/>
      </c>
      <c r="U1615" s="79" t="str">
        <f t="array" ref="U1615">IF($B1615="","",IF(INDEX('Your Portfolio Holdings'!$BW$7:$BW$156,match($D1615,'Your Portfolio Holdings'!$B$7:$B$156,0),0)&gt;0,PRODUCT(IF(($D$5:$D$2004=$D1615)*($C$5:$C$2004="Split")*($B$5:$B$2004&lt;=Dashboard!$C$2)*($B$5:$B$2004&gt;$B1615),$J$5:$J$2004,1)),1))</f>
        <v/>
      </c>
      <c r="V1615" s="79">
        <f t="shared" si="10"/>
        <v>0</v>
      </c>
      <c r="W1615" s="79" t="str">
        <f t="array" ref="W1615">IF($B1615="","",IF(INDEX('Your Portfolio Holdings'!$BW$7:$BW$156,match($D1615,'Your Portfolio Holdings'!$B$7:$B$156,0),0)&gt;0,PRODUCT(IF(($D$5:$D$2004=$D1615)*($C$5:$C$2004="Split")*($B$5:$B$2004&lt;=Dashboard!$C$54)*($B$5:$B$2004&gt;$B1615),$J$5:$J$2004,1)),1))</f>
        <v/>
      </c>
      <c r="X1615" s="79">
        <f t="shared" si="11"/>
        <v>0</v>
      </c>
      <c r="Y1615" s="79" t="str">
        <f t="array" ref="Y1615">IF($B1615="","",IF(INDEX('Your Portfolio Holdings'!$BW$7:$BW$156,match($D1615,'Your Portfolio Holdings'!$B$7:$B$156,0),0)&gt;0,PRODUCT(IF(($D$5:$D$2004=$D1615)*($C$5:$C$2004="Split")*($B$5:$B$2004&lt;=Dashboard!$C$55)*($B$5:$B$2004&gt;$B1615),$J$5:$J$2004,1)),1))</f>
        <v/>
      </c>
      <c r="Z1615" s="79">
        <f t="shared" si="12"/>
        <v>0</v>
      </c>
      <c r="AA1615" s="79" t="str">
        <f>IF($B1614="","",IF(AND($B1615&gt;Dashboard!$C$54,$B1615&lt;=Dashboard!$C$55,OR($C1615="Buy",$C1615="Sell",$C1615="Dividend",$C1615="Return of capital")),MAX(AA$5:AA1614)+1,0))</f>
        <v/>
      </c>
      <c r="AB1615" s="79" t="str">
        <f>if($B1615="","",if($L1615=Dashboard!$C$3,"n/a","Currency:"&amp;$L1615&amp;Dashboard!$C$3))</f>
        <v/>
      </c>
      <c r="AC1615" s="88" t="str">
        <f t="shared" si="13"/>
        <v/>
      </c>
      <c r="AD1615" s="89">
        <f t="shared" si="14"/>
        <v>0</v>
      </c>
      <c r="AE1615" s="90">
        <f t="shared" si="15"/>
        <v>0</v>
      </c>
    </row>
    <row r="1616">
      <c r="A1616" s="1"/>
      <c r="B1616" s="456"/>
      <c r="C1616" s="457"/>
      <c r="D1616" s="457"/>
      <c r="E1616" s="457"/>
      <c r="F1616" s="458"/>
      <c r="G1616" s="44">
        <f t="shared" si="1"/>
        <v>0</v>
      </c>
      <c r="H1616" s="459"/>
      <c r="I1616" s="460"/>
      <c r="J1616" s="95"/>
      <c r="K1616" s="1"/>
      <c r="L1616" s="50" t="str">
        <f t="array" ref="L1616">if($B1616="","",index(Setup!$C$52:$C$201,match($D1616,Setup!$B$52:$B$201,0),0))</f>
        <v/>
      </c>
      <c r="M1616" s="52" t="str">
        <f t="shared" si="2"/>
        <v/>
      </c>
      <c r="N1616" s="58">
        <f t="shared" si="3"/>
        <v>0</v>
      </c>
      <c r="O1616" s="64" t="str">
        <f t="shared" si="4"/>
        <v/>
      </c>
      <c r="P1616" s="64">
        <f t="shared" si="5"/>
        <v>0</v>
      </c>
      <c r="Q1616" s="64">
        <f t="shared" si="6"/>
        <v>0</v>
      </c>
      <c r="R1616" s="68">
        <f t="shared" si="7"/>
        <v>0</v>
      </c>
      <c r="S1616" s="68">
        <f t="shared" si="8"/>
        <v>0</v>
      </c>
      <c r="T1616" s="71" t="str">
        <f t="shared" si="9"/>
        <v/>
      </c>
      <c r="U1616" s="79" t="str">
        <f t="array" ref="U1616">IF($B1616="","",IF(INDEX('Your Portfolio Holdings'!$BW$7:$BW$156,match($D1616,'Your Portfolio Holdings'!$B$7:$B$156,0),0)&gt;0,PRODUCT(IF(($D$5:$D$2004=$D1616)*($C$5:$C$2004="Split")*($B$5:$B$2004&lt;=Dashboard!$C$2)*($B$5:$B$2004&gt;$B1616),$J$5:$J$2004,1)),1))</f>
        <v/>
      </c>
      <c r="V1616" s="79">
        <f t="shared" si="10"/>
        <v>0</v>
      </c>
      <c r="W1616" s="79" t="str">
        <f t="array" ref="W1616">IF($B1616="","",IF(INDEX('Your Portfolio Holdings'!$BW$7:$BW$156,match($D1616,'Your Portfolio Holdings'!$B$7:$B$156,0),0)&gt;0,PRODUCT(IF(($D$5:$D$2004=$D1616)*($C$5:$C$2004="Split")*($B$5:$B$2004&lt;=Dashboard!$C$54)*($B$5:$B$2004&gt;$B1616),$J$5:$J$2004,1)),1))</f>
        <v/>
      </c>
      <c r="X1616" s="79">
        <f t="shared" si="11"/>
        <v>0</v>
      </c>
      <c r="Y1616" s="79" t="str">
        <f t="array" ref="Y1616">IF($B1616="","",IF(INDEX('Your Portfolio Holdings'!$BW$7:$BW$156,match($D1616,'Your Portfolio Holdings'!$B$7:$B$156,0),0)&gt;0,PRODUCT(IF(($D$5:$D$2004=$D1616)*($C$5:$C$2004="Split")*($B$5:$B$2004&lt;=Dashboard!$C$55)*($B$5:$B$2004&gt;$B1616),$J$5:$J$2004,1)),1))</f>
        <v/>
      </c>
      <c r="Z1616" s="79">
        <f t="shared" si="12"/>
        <v>0</v>
      </c>
      <c r="AA1616" s="79" t="str">
        <f>IF($B1615="","",IF(AND($B1616&gt;Dashboard!$C$54,$B1616&lt;=Dashboard!$C$55,OR($C1616="Buy",$C1616="Sell",$C1616="Dividend",$C1616="Return of capital")),MAX(AA$5:AA1615)+1,0))</f>
        <v/>
      </c>
      <c r="AB1616" s="79" t="str">
        <f>if($B1616="","",if($L1616=Dashboard!$C$3,"n/a","Currency:"&amp;$L1616&amp;Dashboard!$C$3))</f>
        <v/>
      </c>
      <c r="AC1616" s="88" t="str">
        <f t="shared" si="13"/>
        <v/>
      </c>
      <c r="AD1616" s="89">
        <f t="shared" si="14"/>
        <v>0</v>
      </c>
      <c r="AE1616" s="90">
        <f t="shared" si="15"/>
        <v>0</v>
      </c>
    </row>
    <row r="1617">
      <c r="A1617" s="1"/>
      <c r="B1617" s="456"/>
      <c r="C1617" s="457"/>
      <c r="D1617" s="457"/>
      <c r="E1617" s="457"/>
      <c r="F1617" s="458"/>
      <c r="G1617" s="44">
        <f t="shared" si="1"/>
        <v>0</v>
      </c>
      <c r="H1617" s="459"/>
      <c r="I1617" s="460"/>
      <c r="J1617" s="95"/>
      <c r="K1617" s="1"/>
      <c r="L1617" s="50" t="str">
        <f t="array" ref="L1617">if($B1617="","",index(Setup!$C$52:$C$201,match($D1617,Setup!$B$52:$B$201,0),0))</f>
        <v/>
      </c>
      <c r="M1617" s="52" t="str">
        <f t="shared" si="2"/>
        <v/>
      </c>
      <c r="N1617" s="58">
        <f t="shared" si="3"/>
        <v>0</v>
      </c>
      <c r="O1617" s="64" t="str">
        <f t="shared" si="4"/>
        <v/>
      </c>
      <c r="P1617" s="64">
        <f t="shared" si="5"/>
        <v>0</v>
      </c>
      <c r="Q1617" s="64">
        <f t="shared" si="6"/>
        <v>0</v>
      </c>
      <c r="R1617" s="68">
        <f t="shared" si="7"/>
        <v>0</v>
      </c>
      <c r="S1617" s="68">
        <f t="shared" si="8"/>
        <v>0</v>
      </c>
      <c r="T1617" s="71" t="str">
        <f t="shared" si="9"/>
        <v/>
      </c>
      <c r="U1617" s="79" t="str">
        <f t="array" ref="U1617">IF($B1617="","",IF(INDEX('Your Portfolio Holdings'!$BW$7:$BW$156,match($D1617,'Your Portfolio Holdings'!$B$7:$B$156,0),0)&gt;0,PRODUCT(IF(($D$5:$D$2004=$D1617)*($C$5:$C$2004="Split")*($B$5:$B$2004&lt;=Dashboard!$C$2)*($B$5:$B$2004&gt;$B1617),$J$5:$J$2004,1)),1))</f>
        <v/>
      </c>
      <c r="V1617" s="79">
        <f t="shared" si="10"/>
        <v>0</v>
      </c>
      <c r="W1617" s="79" t="str">
        <f t="array" ref="W1617">IF($B1617="","",IF(INDEX('Your Portfolio Holdings'!$BW$7:$BW$156,match($D1617,'Your Portfolio Holdings'!$B$7:$B$156,0),0)&gt;0,PRODUCT(IF(($D$5:$D$2004=$D1617)*($C$5:$C$2004="Split")*($B$5:$B$2004&lt;=Dashboard!$C$54)*($B$5:$B$2004&gt;$B1617),$J$5:$J$2004,1)),1))</f>
        <v/>
      </c>
      <c r="X1617" s="79">
        <f t="shared" si="11"/>
        <v>0</v>
      </c>
      <c r="Y1617" s="79" t="str">
        <f t="array" ref="Y1617">IF($B1617="","",IF(INDEX('Your Portfolio Holdings'!$BW$7:$BW$156,match($D1617,'Your Portfolio Holdings'!$B$7:$B$156,0),0)&gt;0,PRODUCT(IF(($D$5:$D$2004=$D1617)*($C$5:$C$2004="Split")*($B$5:$B$2004&lt;=Dashboard!$C$55)*($B$5:$B$2004&gt;$B1617),$J$5:$J$2004,1)),1))</f>
        <v/>
      </c>
      <c r="Z1617" s="79">
        <f t="shared" si="12"/>
        <v>0</v>
      </c>
      <c r="AA1617" s="79" t="str">
        <f>IF($B1616="","",IF(AND($B1617&gt;Dashboard!$C$54,$B1617&lt;=Dashboard!$C$55,OR($C1617="Buy",$C1617="Sell",$C1617="Dividend",$C1617="Return of capital")),MAX(AA$5:AA1616)+1,0))</f>
        <v/>
      </c>
      <c r="AB1617" s="79" t="str">
        <f>if($B1617="","",if($L1617=Dashboard!$C$3,"n/a","Currency:"&amp;$L1617&amp;Dashboard!$C$3))</f>
        <v/>
      </c>
      <c r="AC1617" s="88" t="str">
        <f t="shared" si="13"/>
        <v/>
      </c>
      <c r="AD1617" s="89">
        <f t="shared" si="14"/>
        <v>0</v>
      </c>
      <c r="AE1617" s="90">
        <f t="shared" si="15"/>
        <v>0</v>
      </c>
    </row>
    <row r="1618">
      <c r="A1618" s="1"/>
      <c r="B1618" s="456"/>
      <c r="C1618" s="457"/>
      <c r="D1618" s="457"/>
      <c r="E1618" s="457"/>
      <c r="F1618" s="458"/>
      <c r="G1618" s="44">
        <f t="shared" si="1"/>
        <v>0</v>
      </c>
      <c r="H1618" s="459"/>
      <c r="I1618" s="460"/>
      <c r="J1618" s="95"/>
      <c r="K1618" s="1"/>
      <c r="L1618" s="50" t="str">
        <f t="array" ref="L1618">if($B1618="","",index(Setup!$C$52:$C$201,match($D1618,Setup!$B$52:$B$201,0),0))</f>
        <v/>
      </c>
      <c r="M1618" s="52" t="str">
        <f t="shared" si="2"/>
        <v/>
      </c>
      <c r="N1618" s="58">
        <f t="shared" si="3"/>
        <v>0</v>
      </c>
      <c r="O1618" s="64" t="str">
        <f t="shared" si="4"/>
        <v/>
      </c>
      <c r="P1618" s="64">
        <f t="shared" si="5"/>
        <v>0</v>
      </c>
      <c r="Q1618" s="64">
        <f t="shared" si="6"/>
        <v>0</v>
      </c>
      <c r="R1618" s="68">
        <f t="shared" si="7"/>
        <v>0</v>
      </c>
      <c r="S1618" s="68">
        <f t="shared" si="8"/>
        <v>0</v>
      </c>
      <c r="T1618" s="71" t="str">
        <f t="shared" si="9"/>
        <v/>
      </c>
      <c r="U1618" s="79" t="str">
        <f t="array" ref="U1618">IF($B1618="","",IF(INDEX('Your Portfolio Holdings'!$BW$7:$BW$156,match($D1618,'Your Portfolio Holdings'!$B$7:$B$156,0),0)&gt;0,PRODUCT(IF(($D$5:$D$2004=$D1618)*($C$5:$C$2004="Split")*($B$5:$B$2004&lt;=Dashboard!$C$2)*($B$5:$B$2004&gt;$B1618),$J$5:$J$2004,1)),1))</f>
        <v/>
      </c>
      <c r="V1618" s="79">
        <f t="shared" si="10"/>
        <v>0</v>
      </c>
      <c r="W1618" s="79" t="str">
        <f t="array" ref="W1618">IF($B1618="","",IF(INDEX('Your Portfolio Holdings'!$BW$7:$BW$156,match($D1618,'Your Portfolio Holdings'!$B$7:$B$156,0),0)&gt;0,PRODUCT(IF(($D$5:$D$2004=$D1618)*($C$5:$C$2004="Split")*($B$5:$B$2004&lt;=Dashboard!$C$54)*($B$5:$B$2004&gt;$B1618),$J$5:$J$2004,1)),1))</f>
        <v/>
      </c>
      <c r="X1618" s="79">
        <f t="shared" si="11"/>
        <v>0</v>
      </c>
      <c r="Y1618" s="79" t="str">
        <f t="array" ref="Y1618">IF($B1618="","",IF(INDEX('Your Portfolio Holdings'!$BW$7:$BW$156,match($D1618,'Your Portfolio Holdings'!$B$7:$B$156,0),0)&gt;0,PRODUCT(IF(($D$5:$D$2004=$D1618)*($C$5:$C$2004="Split")*($B$5:$B$2004&lt;=Dashboard!$C$55)*($B$5:$B$2004&gt;$B1618),$J$5:$J$2004,1)),1))</f>
        <v/>
      </c>
      <c r="Z1618" s="79">
        <f t="shared" si="12"/>
        <v>0</v>
      </c>
      <c r="AA1618" s="79" t="str">
        <f>IF($B1617="","",IF(AND($B1618&gt;Dashboard!$C$54,$B1618&lt;=Dashboard!$C$55,OR($C1618="Buy",$C1618="Sell",$C1618="Dividend",$C1618="Return of capital")),MAX(AA$5:AA1617)+1,0))</f>
        <v/>
      </c>
      <c r="AB1618" s="79" t="str">
        <f>if($B1618="","",if($L1618=Dashboard!$C$3,"n/a","Currency:"&amp;$L1618&amp;Dashboard!$C$3))</f>
        <v/>
      </c>
      <c r="AC1618" s="88" t="str">
        <f t="shared" si="13"/>
        <v/>
      </c>
      <c r="AD1618" s="89">
        <f t="shared" si="14"/>
        <v>0</v>
      </c>
      <c r="AE1618" s="90">
        <f t="shared" si="15"/>
        <v>0</v>
      </c>
    </row>
    <row r="1619">
      <c r="A1619" s="1"/>
      <c r="B1619" s="456"/>
      <c r="C1619" s="457"/>
      <c r="D1619" s="457"/>
      <c r="E1619" s="457"/>
      <c r="F1619" s="458"/>
      <c r="G1619" s="44">
        <f t="shared" si="1"/>
        <v>0</v>
      </c>
      <c r="H1619" s="459"/>
      <c r="I1619" s="460"/>
      <c r="J1619" s="95"/>
      <c r="K1619" s="1"/>
      <c r="L1619" s="50" t="str">
        <f t="array" ref="L1619">if($B1619="","",index(Setup!$C$52:$C$201,match($D1619,Setup!$B$52:$B$201,0),0))</f>
        <v/>
      </c>
      <c r="M1619" s="52" t="str">
        <f t="shared" si="2"/>
        <v/>
      </c>
      <c r="N1619" s="58">
        <f t="shared" si="3"/>
        <v>0</v>
      </c>
      <c r="O1619" s="64" t="str">
        <f t="shared" si="4"/>
        <v/>
      </c>
      <c r="P1619" s="64">
        <f t="shared" si="5"/>
        <v>0</v>
      </c>
      <c r="Q1619" s="64">
        <f t="shared" si="6"/>
        <v>0</v>
      </c>
      <c r="R1619" s="68">
        <f t="shared" si="7"/>
        <v>0</v>
      </c>
      <c r="S1619" s="68">
        <f t="shared" si="8"/>
        <v>0</v>
      </c>
      <c r="T1619" s="71" t="str">
        <f t="shared" si="9"/>
        <v/>
      </c>
      <c r="U1619" s="79" t="str">
        <f t="array" ref="U1619">IF($B1619="","",IF(INDEX('Your Portfolio Holdings'!$BW$7:$BW$156,match($D1619,'Your Portfolio Holdings'!$B$7:$B$156,0),0)&gt;0,PRODUCT(IF(($D$5:$D$2004=$D1619)*($C$5:$C$2004="Split")*($B$5:$B$2004&lt;=Dashboard!$C$2)*($B$5:$B$2004&gt;$B1619),$J$5:$J$2004,1)),1))</f>
        <v/>
      </c>
      <c r="V1619" s="79">
        <f t="shared" si="10"/>
        <v>0</v>
      </c>
      <c r="W1619" s="79" t="str">
        <f t="array" ref="W1619">IF($B1619="","",IF(INDEX('Your Portfolio Holdings'!$BW$7:$BW$156,match($D1619,'Your Portfolio Holdings'!$B$7:$B$156,0),0)&gt;0,PRODUCT(IF(($D$5:$D$2004=$D1619)*($C$5:$C$2004="Split")*($B$5:$B$2004&lt;=Dashboard!$C$54)*($B$5:$B$2004&gt;$B1619),$J$5:$J$2004,1)),1))</f>
        <v/>
      </c>
      <c r="X1619" s="79">
        <f t="shared" si="11"/>
        <v>0</v>
      </c>
      <c r="Y1619" s="79" t="str">
        <f t="array" ref="Y1619">IF($B1619="","",IF(INDEX('Your Portfolio Holdings'!$BW$7:$BW$156,match($D1619,'Your Portfolio Holdings'!$B$7:$B$156,0),0)&gt;0,PRODUCT(IF(($D$5:$D$2004=$D1619)*($C$5:$C$2004="Split")*($B$5:$B$2004&lt;=Dashboard!$C$55)*($B$5:$B$2004&gt;$B1619),$J$5:$J$2004,1)),1))</f>
        <v/>
      </c>
      <c r="Z1619" s="79">
        <f t="shared" si="12"/>
        <v>0</v>
      </c>
      <c r="AA1619" s="79" t="str">
        <f>IF($B1618="","",IF(AND($B1619&gt;Dashboard!$C$54,$B1619&lt;=Dashboard!$C$55,OR($C1619="Buy",$C1619="Sell",$C1619="Dividend",$C1619="Return of capital")),MAX(AA$5:AA1618)+1,0))</f>
        <v/>
      </c>
      <c r="AB1619" s="79" t="str">
        <f>if($B1619="","",if($L1619=Dashboard!$C$3,"n/a","Currency:"&amp;$L1619&amp;Dashboard!$C$3))</f>
        <v/>
      </c>
      <c r="AC1619" s="88" t="str">
        <f t="shared" si="13"/>
        <v/>
      </c>
      <c r="AD1619" s="89">
        <f t="shared" si="14"/>
        <v>0</v>
      </c>
      <c r="AE1619" s="90">
        <f t="shared" si="15"/>
        <v>0</v>
      </c>
    </row>
    <row r="1620">
      <c r="A1620" s="1"/>
      <c r="B1620" s="456"/>
      <c r="C1620" s="457"/>
      <c r="D1620" s="457"/>
      <c r="E1620" s="457"/>
      <c r="F1620" s="458"/>
      <c r="G1620" s="44">
        <f t="shared" si="1"/>
        <v>0</v>
      </c>
      <c r="H1620" s="459"/>
      <c r="I1620" s="460"/>
      <c r="J1620" s="95"/>
      <c r="K1620" s="1"/>
      <c r="L1620" s="50" t="str">
        <f t="array" ref="L1620">if($B1620="","",index(Setup!$C$52:$C$201,match($D1620,Setup!$B$52:$B$201,0),0))</f>
        <v/>
      </c>
      <c r="M1620" s="52" t="str">
        <f t="shared" si="2"/>
        <v/>
      </c>
      <c r="N1620" s="58">
        <f t="shared" si="3"/>
        <v>0</v>
      </c>
      <c r="O1620" s="64" t="str">
        <f t="shared" si="4"/>
        <v/>
      </c>
      <c r="P1620" s="64">
        <f t="shared" si="5"/>
        <v>0</v>
      </c>
      <c r="Q1620" s="64">
        <f t="shared" si="6"/>
        <v>0</v>
      </c>
      <c r="R1620" s="68">
        <f t="shared" si="7"/>
        <v>0</v>
      </c>
      <c r="S1620" s="68">
        <f t="shared" si="8"/>
        <v>0</v>
      </c>
      <c r="T1620" s="71" t="str">
        <f t="shared" si="9"/>
        <v/>
      </c>
      <c r="U1620" s="79" t="str">
        <f t="array" ref="U1620">IF($B1620="","",IF(INDEX('Your Portfolio Holdings'!$BW$7:$BW$156,match($D1620,'Your Portfolio Holdings'!$B$7:$B$156,0),0)&gt;0,PRODUCT(IF(($D$5:$D$2004=$D1620)*($C$5:$C$2004="Split")*($B$5:$B$2004&lt;=Dashboard!$C$2)*($B$5:$B$2004&gt;$B1620),$J$5:$J$2004,1)),1))</f>
        <v/>
      </c>
      <c r="V1620" s="79">
        <f t="shared" si="10"/>
        <v>0</v>
      </c>
      <c r="W1620" s="79" t="str">
        <f t="array" ref="W1620">IF($B1620="","",IF(INDEX('Your Portfolio Holdings'!$BW$7:$BW$156,match($D1620,'Your Portfolio Holdings'!$B$7:$B$156,0),0)&gt;0,PRODUCT(IF(($D$5:$D$2004=$D1620)*($C$5:$C$2004="Split")*($B$5:$B$2004&lt;=Dashboard!$C$54)*($B$5:$B$2004&gt;$B1620),$J$5:$J$2004,1)),1))</f>
        <v/>
      </c>
      <c r="X1620" s="79">
        <f t="shared" si="11"/>
        <v>0</v>
      </c>
      <c r="Y1620" s="79" t="str">
        <f t="array" ref="Y1620">IF($B1620="","",IF(INDEX('Your Portfolio Holdings'!$BW$7:$BW$156,match($D1620,'Your Portfolio Holdings'!$B$7:$B$156,0),0)&gt;0,PRODUCT(IF(($D$5:$D$2004=$D1620)*($C$5:$C$2004="Split")*($B$5:$B$2004&lt;=Dashboard!$C$55)*($B$5:$B$2004&gt;$B1620),$J$5:$J$2004,1)),1))</f>
        <v/>
      </c>
      <c r="Z1620" s="79">
        <f t="shared" si="12"/>
        <v>0</v>
      </c>
      <c r="AA1620" s="79" t="str">
        <f>IF($B1619="","",IF(AND($B1620&gt;Dashboard!$C$54,$B1620&lt;=Dashboard!$C$55,OR($C1620="Buy",$C1620="Sell",$C1620="Dividend",$C1620="Return of capital")),MAX(AA$5:AA1619)+1,0))</f>
        <v/>
      </c>
      <c r="AB1620" s="79" t="str">
        <f>if($B1620="","",if($L1620=Dashboard!$C$3,"n/a","Currency:"&amp;$L1620&amp;Dashboard!$C$3))</f>
        <v/>
      </c>
      <c r="AC1620" s="88" t="str">
        <f t="shared" si="13"/>
        <v/>
      </c>
      <c r="AD1620" s="89">
        <f t="shared" si="14"/>
        <v>0</v>
      </c>
      <c r="AE1620" s="90">
        <f t="shared" si="15"/>
        <v>0</v>
      </c>
    </row>
    <row r="1621">
      <c r="A1621" s="1"/>
      <c r="B1621" s="456"/>
      <c r="C1621" s="457"/>
      <c r="D1621" s="457"/>
      <c r="E1621" s="457"/>
      <c r="F1621" s="458"/>
      <c r="G1621" s="44">
        <f t="shared" si="1"/>
        <v>0</v>
      </c>
      <c r="H1621" s="459"/>
      <c r="I1621" s="460"/>
      <c r="J1621" s="95"/>
      <c r="K1621" s="1"/>
      <c r="L1621" s="50" t="str">
        <f t="array" ref="L1621">if($B1621="","",index(Setup!$C$52:$C$201,match($D1621,Setup!$B$52:$B$201,0),0))</f>
        <v/>
      </c>
      <c r="M1621" s="52" t="str">
        <f t="shared" si="2"/>
        <v/>
      </c>
      <c r="N1621" s="58">
        <f t="shared" si="3"/>
        <v>0</v>
      </c>
      <c r="O1621" s="64" t="str">
        <f t="shared" si="4"/>
        <v/>
      </c>
      <c r="P1621" s="64">
        <f t="shared" si="5"/>
        <v>0</v>
      </c>
      <c r="Q1621" s="64">
        <f t="shared" si="6"/>
        <v>0</v>
      </c>
      <c r="R1621" s="68">
        <f t="shared" si="7"/>
        <v>0</v>
      </c>
      <c r="S1621" s="68">
        <f t="shared" si="8"/>
        <v>0</v>
      </c>
      <c r="T1621" s="71" t="str">
        <f t="shared" si="9"/>
        <v/>
      </c>
      <c r="U1621" s="79" t="str">
        <f t="array" ref="U1621">IF($B1621="","",IF(INDEX('Your Portfolio Holdings'!$BW$7:$BW$156,match($D1621,'Your Portfolio Holdings'!$B$7:$B$156,0),0)&gt;0,PRODUCT(IF(($D$5:$D$2004=$D1621)*($C$5:$C$2004="Split")*($B$5:$B$2004&lt;=Dashboard!$C$2)*($B$5:$B$2004&gt;$B1621),$J$5:$J$2004,1)),1))</f>
        <v/>
      </c>
      <c r="V1621" s="79">
        <f t="shared" si="10"/>
        <v>0</v>
      </c>
      <c r="W1621" s="79" t="str">
        <f t="array" ref="W1621">IF($B1621="","",IF(INDEX('Your Portfolio Holdings'!$BW$7:$BW$156,match($D1621,'Your Portfolio Holdings'!$B$7:$B$156,0),0)&gt;0,PRODUCT(IF(($D$5:$D$2004=$D1621)*($C$5:$C$2004="Split")*($B$5:$B$2004&lt;=Dashboard!$C$54)*($B$5:$B$2004&gt;$B1621),$J$5:$J$2004,1)),1))</f>
        <v/>
      </c>
      <c r="X1621" s="79">
        <f t="shared" si="11"/>
        <v>0</v>
      </c>
      <c r="Y1621" s="79" t="str">
        <f t="array" ref="Y1621">IF($B1621="","",IF(INDEX('Your Portfolio Holdings'!$BW$7:$BW$156,match($D1621,'Your Portfolio Holdings'!$B$7:$B$156,0),0)&gt;0,PRODUCT(IF(($D$5:$D$2004=$D1621)*($C$5:$C$2004="Split")*($B$5:$B$2004&lt;=Dashboard!$C$55)*($B$5:$B$2004&gt;$B1621),$J$5:$J$2004,1)),1))</f>
        <v/>
      </c>
      <c r="Z1621" s="79">
        <f t="shared" si="12"/>
        <v>0</v>
      </c>
      <c r="AA1621" s="79" t="str">
        <f>IF($B1620="","",IF(AND($B1621&gt;Dashboard!$C$54,$B1621&lt;=Dashboard!$C$55,OR($C1621="Buy",$C1621="Sell",$C1621="Dividend",$C1621="Return of capital")),MAX(AA$5:AA1620)+1,0))</f>
        <v/>
      </c>
      <c r="AB1621" s="79" t="str">
        <f>if($B1621="","",if($L1621=Dashboard!$C$3,"n/a","Currency:"&amp;$L1621&amp;Dashboard!$C$3))</f>
        <v/>
      </c>
      <c r="AC1621" s="88" t="str">
        <f t="shared" si="13"/>
        <v/>
      </c>
      <c r="AD1621" s="89">
        <f t="shared" si="14"/>
        <v>0</v>
      </c>
      <c r="AE1621" s="90">
        <f t="shared" si="15"/>
        <v>0</v>
      </c>
    </row>
    <row r="1622">
      <c r="A1622" s="1"/>
      <c r="B1622" s="456"/>
      <c r="C1622" s="457"/>
      <c r="D1622" s="457"/>
      <c r="E1622" s="457"/>
      <c r="F1622" s="458"/>
      <c r="G1622" s="44">
        <f t="shared" si="1"/>
        <v>0</v>
      </c>
      <c r="H1622" s="459"/>
      <c r="I1622" s="460"/>
      <c r="J1622" s="95"/>
      <c r="K1622" s="1"/>
      <c r="L1622" s="50" t="str">
        <f t="array" ref="L1622">if($B1622="","",index(Setup!$C$52:$C$201,match($D1622,Setup!$B$52:$B$201,0),0))</f>
        <v/>
      </c>
      <c r="M1622" s="52" t="str">
        <f t="shared" si="2"/>
        <v/>
      </c>
      <c r="N1622" s="58">
        <f t="shared" si="3"/>
        <v>0</v>
      </c>
      <c r="O1622" s="64" t="str">
        <f t="shared" si="4"/>
        <v/>
      </c>
      <c r="P1622" s="64">
        <f t="shared" si="5"/>
        <v>0</v>
      </c>
      <c r="Q1622" s="64">
        <f t="shared" si="6"/>
        <v>0</v>
      </c>
      <c r="R1622" s="68">
        <f t="shared" si="7"/>
        <v>0</v>
      </c>
      <c r="S1622" s="68">
        <f t="shared" si="8"/>
        <v>0</v>
      </c>
      <c r="T1622" s="71" t="str">
        <f t="shared" si="9"/>
        <v/>
      </c>
      <c r="U1622" s="79" t="str">
        <f t="array" ref="U1622">IF($B1622="","",IF(INDEX('Your Portfolio Holdings'!$BW$7:$BW$156,match($D1622,'Your Portfolio Holdings'!$B$7:$B$156,0),0)&gt;0,PRODUCT(IF(($D$5:$D$2004=$D1622)*($C$5:$C$2004="Split")*($B$5:$B$2004&lt;=Dashboard!$C$2)*($B$5:$B$2004&gt;$B1622),$J$5:$J$2004,1)),1))</f>
        <v/>
      </c>
      <c r="V1622" s="79">
        <f t="shared" si="10"/>
        <v>0</v>
      </c>
      <c r="W1622" s="79" t="str">
        <f t="array" ref="W1622">IF($B1622="","",IF(INDEX('Your Portfolio Holdings'!$BW$7:$BW$156,match($D1622,'Your Portfolio Holdings'!$B$7:$B$156,0),0)&gt;0,PRODUCT(IF(($D$5:$D$2004=$D1622)*($C$5:$C$2004="Split")*($B$5:$B$2004&lt;=Dashboard!$C$54)*($B$5:$B$2004&gt;$B1622),$J$5:$J$2004,1)),1))</f>
        <v/>
      </c>
      <c r="X1622" s="79">
        <f t="shared" si="11"/>
        <v>0</v>
      </c>
      <c r="Y1622" s="79" t="str">
        <f t="array" ref="Y1622">IF($B1622="","",IF(INDEX('Your Portfolio Holdings'!$BW$7:$BW$156,match($D1622,'Your Portfolio Holdings'!$B$7:$B$156,0),0)&gt;0,PRODUCT(IF(($D$5:$D$2004=$D1622)*($C$5:$C$2004="Split")*($B$5:$B$2004&lt;=Dashboard!$C$55)*($B$5:$B$2004&gt;$B1622),$J$5:$J$2004,1)),1))</f>
        <v/>
      </c>
      <c r="Z1622" s="79">
        <f t="shared" si="12"/>
        <v>0</v>
      </c>
      <c r="AA1622" s="79" t="str">
        <f>IF($B1621="","",IF(AND($B1622&gt;Dashboard!$C$54,$B1622&lt;=Dashboard!$C$55,OR($C1622="Buy",$C1622="Sell",$C1622="Dividend",$C1622="Return of capital")),MAX(AA$5:AA1621)+1,0))</f>
        <v/>
      </c>
      <c r="AB1622" s="79" t="str">
        <f>if($B1622="","",if($L1622=Dashboard!$C$3,"n/a","Currency:"&amp;$L1622&amp;Dashboard!$C$3))</f>
        <v/>
      </c>
      <c r="AC1622" s="88" t="str">
        <f t="shared" si="13"/>
        <v/>
      </c>
      <c r="AD1622" s="89">
        <f t="shared" si="14"/>
        <v>0</v>
      </c>
      <c r="AE1622" s="90">
        <f t="shared" si="15"/>
        <v>0</v>
      </c>
    </row>
    <row r="1623">
      <c r="A1623" s="1"/>
      <c r="B1623" s="456"/>
      <c r="C1623" s="457"/>
      <c r="D1623" s="457"/>
      <c r="E1623" s="457"/>
      <c r="F1623" s="458"/>
      <c r="G1623" s="44">
        <f t="shared" si="1"/>
        <v>0</v>
      </c>
      <c r="H1623" s="459"/>
      <c r="I1623" s="460"/>
      <c r="J1623" s="95"/>
      <c r="K1623" s="1"/>
      <c r="L1623" s="50" t="str">
        <f t="array" ref="L1623">if($B1623="","",index(Setup!$C$52:$C$201,match($D1623,Setup!$B$52:$B$201,0),0))</f>
        <v/>
      </c>
      <c r="M1623" s="52" t="str">
        <f t="shared" si="2"/>
        <v/>
      </c>
      <c r="N1623" s="58">
        <f t="shared" si="3"/>
        <v>0</v>
      </c>
      <c r="O1623" s="64" t="str">
        <f t="shared" si="4"/>
        <v/>
      </c>
      <c r="P1623" s="64">
        <f t="shared" si="5"/>
        <v>0</v>
      </c>
      <c r="Q1623" s="64">
        <f t="shared" si="6"/>
        <v>0</v>
      </c>
      <c r="R1623" s="68">
        <f t="shared" si="7"/>
        <v>0</v>
      </c>
      <c r="S1623" s="68">
        <f t="shared" si="8"/>
        <v>0</v>
      </c>
      <c r="T1623" s="71" t="str">
        <f t="shared" si="9"/>
        <v/>
      </c>
      <c r="U1623" s="79" t="str">
        <f t="array" ref="U1623">IF($B1623="","",IF(INDEX('Your Portfolio Holdings'!$BW$7:$BW$156,match($D1623,'Your Portfolio Holdings'!$B$7:$B$156,0),0)&gt;0,PRODUCT(IF(($D$5:$D$2004=$D1623)*($C$5:$C$2004="Split")*($B$5:$B$2004&lt;=Dashboard!$C$2)*($B$5:$B$2004&gt;$B1623),$J$5:$J$2004,1)),1))</f>
        <v/>
      </c>
      <c r="V1623" s="79">
        <f t="shared" si="10"/>
        <v>0</v>
      </c>
      <c r="W1623" s="79" t="str">
        <f t="array" ref="W1623">IF($B1623="","",IF(INDEX('Your Portfolio Holdings'!$BW$7:$BW$156,match($D1623,'Your Portfolio Holdings'!$B$7:$B$156,0),0)&gt;0,PRODUCT(IF(($D$5:$D$2004=$D1623)*($C$5:$C$2004="Split")*($B$5:$B$2004&lt;=Dashboard!$C$54)*($B$5:$B$2004&gt;$B1623),$J$5:$J$2004,1)),1))</f>
        <v/>
      </c>
      <c r="X1623" s="79">
        <f t="shared" si="11"/>
        <v>0</v>
      </c>
      <c r="Y1623" s="79" t="str">
        <f t="array" ref="Y1623">IF($B1623="","",IF(INDEX('Your Portfolio Holdings'!$BW$7:$BW$156,match($D1623,'Your Portfolio Holdings'!$B$7:$B$156,0),0)&gt;0,PRODUCT(IF(($D$5:$D$2004=$D1623)*($C$5:$C$2004="Split")*($B$5:$B$2004&lt;=Dashboard!$C$55)*($B$5:$B$2004&gt;$B1623),$J$5:$J$2004,1)),1))</f>
        <v/>
      </c>
      <c r="Z1623" s="79">
        <f t="shared" si="12"/>
        <v>0</v>
      </c>
      <c r="AA1623" s="79" t="str">
        <f>IF($B1622="","",IF(AND($B1623&gt;Dashboard!$C$54,$B1623&lt;=Dashboard!$C$55,OR($C1623="Buy",$C1623="Sell",$C1623="Dividend",$C1623="Return of capital")),MAX(AA$5:AA1622)+1,0))</f>
        <v/>
      </c>
      <c r="AB1623" s="79" t="str">
        <f>if($B1623="","",if($L1623=Dashboard!$C$3,"n/a","Currency:"&amp;$L1623&amp;Dashboard!$C$3))</f>
        <v/>
      </c>
      <c r="AC1623" s="88" t="str">
        <f t="shared" si="13"/>
        <v/>
      </c>
      <c r="AD1623" s="89">
        <f t="shared" si="14"/>
        <v>0</v>
      </c>
      <c r="AE1623" s="90">
        <f t="shared" si="15"/>
        <v>0</v>
      </c>
    </row>
    <row r="1624">
      <c r="A1624" s="1"/>
      <c r="B1624" s="456"/>
      <c r="C1624" s="457"/>
      <c r="D1624" s="457"/>
      <c r="E1624" s="457"/>
      <c r="F1624" s="458"/>
      <c r="G1624" s="44">
        <f t="shared" si="1"/>
        <v>0</v>
      </c>
      <c r="H1624" s="459"/>
      <c r="I1624" s="460"/>
      <c r="J1624" s="95"/>
      <c r="K1624" s="1"/>
      <c r="L1624" s="50" t="str">
        <f t="array" ref="L1624">if($B1624="","",index(Setup!$C$52:$C$201,match($D1624,Setup!$B$52:$B$201,0),0))</f>
        <v/>
      </c>
      <c r="M1624" s="52" t="str">
        <f t="shared" si="2"/>
        <v/>
      </c>
      <c r="N1624" s="58">
        <f t="shared" si="3"/>
        <v>0</v>
      </c>
      <c r="O1624" s="64" t="str">
        <f t="shared" si="4"/>
        <v/>
      </c>
      <c r="P1624" s="64">
        <f t="shared" si="5"/>
        <v>0</v>
      </c>
      <c r="Q1624" s="64">
        <f t="shared" si="6"/>
        <v>0</v>
      </c>
      <c r="R1624" s="68">
        <f t="shared" si="7"/>
        <v>0</v>
      </c>
      <c r="S1624" s="68">
        <f t="shared" si="8"/>
        <v>0</v>
      </c>
      <c r="T1624" s="71" t="str">
        <f t="shared" si="9"/>
        <v/>
      </c>
      <c r="U1624" s="79" t="str">
        <f t="array" ref="U1624">IF($B1624="","",IF(INDEX('Your Portfolio Holdings'!$BW$7:$BW$156,match($D1624,'Your Portfolio Holdings'!$B$7:$B$156,0),0)&gt;0,PRODUCT(IF(($D$5:$D$2004=$D1624)*($C$5:$C$2004="Split")*($B$5:$B$2004&lt;=Dashboard!$C$2)*($B$5:$B$2004&gt;$B1624),$J$5:$J$2004,1)),1))</f>
        <v/>
      </c>
      <c r="V1624" s="79">
        <f t="shared" si="10"/>
        <v>0</v>
      </c>
      <c r="W1624" s="79" t="str">
        <f t="array" ref="W1624">IF($B1624="","",IF(INDEX('Your Portfolio Holdings'!$BW$7:$BW$156,match($D1624,'Your Portfolio Holdings'!$B$7:$B$156,0),0)&gt;0,PRODUCT(IF(($D$5:$D$2004=$D1624)*($C$5:$C$2004="Split")*($B$5:$B$2004&lt;=Dashboard!$C$54)*($B$5:$B$2004&gt;$B1624),$J$5:$J$2004,1)),1))</f>
        <v/>
      </c>
      <c r="X1624" s="79">
        <f t="shared" si="11"/>
        <v>0</v>
      </c>
      <c r="Y1624" s="79" t="str">
        <f t="array" ref="Y1624">IF($B1624="","",IF(INDEX('Your Portfolio Holdings'!$BW$7:$BW$156,match($D1624,'Your Portfolio Holdings'!$B$7:$B$156,0),0)&gt;0,PRODUCT(IF(($D$5:$D$2004=$D1624)*($C$5:$C$2004="Split")*($B$5:$B$2004&lt;=Dashboard!$C$55)*($B$5:$B$2004&gt;$B1624),$J$5:$J$2004,1)),1))</f>
        <v/>
      </c>
      <c r="Z1624" s="79">
        <f t="shared" si="12"/>
        <v>0</v>
      </c>
      <c r="AA1624" s="79" t="str">
        <f>IF($B1623="","",IF(AND($B1624&gt;Dashboard!$C$54,$B1624&lt;=Dashboard!$C$55,OR($C1624="Buy",$C1624="Sell",$C1624="Dividend",$C1624="Return of capital")),MAX(AA$5:AA1623)+1,0))</f>
        <v/>
      </c>
      <c r="AB1624" s="79" t="str">
        <f>if($B1624="","",if($L1624=Dashboard!$C$3,"n/a","Currency:"&amp;$L1624&amp;Dashboard!$C$3))</f>
        <v/>
      </c>
      <c r="AC1624" s="88" t="str">
        <f t="shared" si="13"/>
        <v/>
      </c>
      <c r="AD1624" s="89">
        <f t="shared" si="14"/>
        <v>0</v>
      </c>
      <c r="AE1624" s="90">
        <f t="shared" si="15"/>
        <v>0</v>
      </c>
    </row>
    <row r="1625">
      <c r="A1625" s="1"/>
      <c r="B1625" s="456"/>
      <c r="C1625" s="457"/>
      <c r="D1625" s="457"/>
      <c r="E1625" s="457"/>
      <c r="F1625" s="458"/>
      <c r="G1625" s="44">
        <f t="shared" si="1"/>
        <v>0</v>
      </c>
      <c r="H1625" s="459"/>
      <c r="I1625" s="460"/>
      <c r="J1625" s="95"/>
      <c r="K1625" s="1"/>
      <c r="L1625" s="50" t="str">
        <f t="array" ref="L1625">if($B1625="","",index(Setup!$C$52:$C$201,match($D1625,Setup!$B$52:$B$201,0),0))</f>
        <v/>
      </c>
      <c r="M1625" s="52" t="str">
        <f t="shared" si="2"/>
        <v/>
      </c>
      <c r="N1625" s="58">
        <f t="shared" si="3"/>
        <v>0</v>
      </c>
      <c r="O1625" s="64" t="str">
        <f t="shared" si="4"/>
        <v/>
      </c>
      <c r="P1625" s="64">
        <f t="shared" si="5"/>
        <v>0</v>
      </c>
      <c r="Q1625" s="64">
        <f t="shared" si="6"/>
        <v>0</v>
      </c>
      <c r="R1625" s="68">
        <f t="shared" si="7"/>
        <v>0</v>
      </c>
      <c r="S1625" s="68">
        <f t="shared" si="8"/>
        <v>0</v>
      </c>
      <c r="T1625" s="71" t="str">
        <f t="shared" si="9"/>
        <v/>
      </c>
      <c r="U1625" s="79" t="str">
        <f t="array" ref="U1625">IF($B1625="","",IF(INDEX('Your Portfolio Holdings'!$BW$7:$BW$156,match($D1625,'Your Portfolio Holdings'!$B$7:$B$156,0),0)&gt;0,PRODUCT(IF(($D$5:$D$2004=$D1625)*($C$5:$C$2004="Split")*($B$5:$B$2004&lt;=Dashboard!$C$2)*($B$5:$B$2004&gt;$B1625),$J$5:$J$2004,1)),1))</f>
        <v/>
      </c>
      <c r="V1625" s="79">
        <f t="shared" si="10"/>
        <v>0</v>
      </c>
      <c r="W1625" s="79" t="str">
        <f t="array" ref="W1625">IF($B1625="","",IF(INDEX('Your Portfolio Holdings'!$BW$7:$BW$156,match($D1625,'Your Portfolio Holdings'!$B$7:$B$156,0),0)&gt;0,PRODUCT(IF(($D$5:$D$2004=$D1625)*($C$5:$C$2004="Split")*($B$5:$B$2004&lt;=Dashboard!$C$54)*($B$5:$B$2004&gt;$B1625),$J$5:$J$2004,1)),1))</f>
        <v/>
      </c>
      <c r="X1625" s="79">
        <f t="shared" si="11"/>
        <v>0</v>
      </c>
      <c r="Y1625" s="79" t="str">
        <f t="array" ref="Y1625">IF($B1625="","",IF(INDEX('Your Portfolio Holdings'!$BW$7:$BW$156,match($D1625,'Your Portfolio Holdings'!$B$7:$B$156,0),0)&gt;0,PRODUCT(IF(($D$5:$D$2004=$D1625)*($C$5:$C$2004="Split")*($B$5:$B$2004&lt;=Dashboard!$C$55)*($B$5:$B$2004&gt;$B1625),$J$5:$J$2004,1)),1))</f>
        <v/>
      </c>
      <c r="Z1625" s="79">
        <f t="shared" si="12"/>
        <v>0</v>
      </c>
      <c r="AA1625" s="79" t="str">
        <f>IF($B1624="","",IF(AND($B1625&gt;Dashboard!$C$54,$B1625&lt;=Dashboard!$C$55,OR($C1625="Buy",$C1625="Sell",$C1625="Dividend",$C1625="Return of capital")),MAX(AA$5:AA1624)+1,0))</f>
        <v/>
      </c>
      <c r="AB1625" s="79" t="str">
        <f>if($B1625="","",if($L1625=Dashboard!$C$3,"n/a","Currency:"&amp;$L1625&amp;Dashboard!$C$3))</f>
        <v/>
      </c>
      <c r="AC1625" s="88" t="str">
        <f t="shared" si="13"/>
        <v/>
      </c>
      <c r="AD1625" s="89">
        <f t="shared" si="14"/>
        <v>0</v>
      </c>
      <c r="AE1625" s="90">
        <f t="shared" si="15"/>
        <v>0</v>
      </c>
    </row>
    <row r="1626">
      <c r="A1626" s="1"/>
      <c r="B1626" s="456"/>
      <c r="C1626" s="457"/>
      <c r="D1626" s="457"/>
      <c r="E1626" s="457"/>
      <c r="F1626" s="458"/>
      <c r="G1626" s="44">
        <f t="shared" si="1"/>
        <v>0</v>
      </c>
      <c r="H1626" s="459"/>
      <c r="I1626" s="460"/>
      <c r="J1626" s="95"/>
      <c r="K1626" s="1"/>
      <c r="L1626" s="50" t="str">
        <f t="array" ref="L1626">if($B1626="","",index(Setup!$C$52:$C$201,match($D1626,Setup!$B$52:$B$201,0),0))</f>
        <v/>
      </c>
      <c r="M1626" s="52" t="str">
        <f t="shared" si="2"/>
        <v/>
      </c>
      <c r="N1626" s="58">
        <f t="shared" si="3"/>
        <v>0</v>
      </c>
      <c r="O1626" s="64" t="str">
        <f t="shared" si="4"/>
        <v/>
      </c>
      <c r="P1626" s="64">
        <f t="shared" si="5"/>
        <v>0</v>
      </c>
      <c r="Q1626" s="64">
        <f t="shared" si="6"/>
        <v>0</v>
      </c>
      <c r="R1626" s="68">
        <f t="shared" si="7"/>
        <v>0</v>
      </c>
      <c r="S1626" s="68">
        <f t="shared" si="8"/>
        <v>0</v>
      </c>
      <c r="T1626" s="71" t="str">
        <f t="shared" si="9"/>
        <v/>
      </c>
      <c r="U1626" s="79" t="str">
        <f t="array" ref="U1626">IF($B1626="","",IF(INDEX('Your Portfolio Holdings'!$BW$7:$BW$156,match($D1626,'Your Portfolio Holdings'!$B$7:$B$156,0),0)&gt;0,PRODUCT(IF(($D$5:$D$2004=$D1626)*($C$5:$C$2004="Split")*($B$5:$B$2004&lt;=Dashboard!$C$2)*($B$5:$B$2004&gt;$B1626),$J$5:$J$2004,1)),1))</f>
        <v/>
      </c>
      <c r="V1626" s="79">
        <f t="shared" si="10"/>
        <v>0</v>
      </c>
      <c r="W1626" s="79" t="str">
        <f t="array" ref="W1626">IF($B1626="","",IF(INDEX('Your Portfolio Holdings'!$BW$7:$BW$156,match($D1626,'Your Portfolio Holdings'!$B$7:$B$156,0),0)&gt;0,PRODUCT(IF(($D$5:$D$2004=$D1626)*($C$5:$C$2004="Split")*($B$5:$B$2004&lt;=Dashboard!$C$54)*($B$5:$B$2004&gt;$B1626),$J$5:$J$2004,1)),1))</f>
        <v/>
      </c>
      <c r="X1626" s="79">
        <f t="shared" si="11"/>
        <v>0</v>
      </c>
      <c r="Y1626" s="79" t="str">
        <f t="array" ref="Y1626">IF($B1626="","",IF(INDEX('Your Portfolio Holdings'!$BW$7:$BW$156,match($D1626,'Your Portfolio Holdings'!$B$7:$B$156,0),0)&gt;0,PRODUCT(IF(($D$5:$D$2004=$D1626)*($C$5:$C$2004="Split")*($B$5:$B$2004&lt;=Dashboard!$C$55)*($B$5:$B$2004&gt;$B1626),$J$5:$J$2004,1)),1))</f>
        <v/>
      </c>
      <c r="Z1626" s="79">
        <f t="shared" si="12"/>
        <v>0</v>
      </c>
      <c r="AA1626" s="79" t="str">
        <f>IF($B1625="","",IF(AND($B1626&gt;Dashboard!$C$54,$B1626&lt;=Dashboard!$C$55,OR($C1626="Buy",$C1626="Sell",$C1626="Dividend",$C1626="Return of capital")),MAX(AA$5:AA1625)+1,0))</f>
        <v/>
      </c>
      <c r="AB1626" s="79" t="str">
        <f>if($B1626="","",if($L1626=Dashboard!$C$3,"n/a","Currency:"&amp;$L1626&amp;Dashboard!$C$3))</f>
        <v/>
      </c>
      <c r="AC1626" s="88" t="str">
        <f t="shared" si="13"/>
        <v/>
      </c>
      <c r="AD1626" s="89">
        <f t="shared" si="14"/>
        <v>0</v>
      </c>
      <c r="AE1626" s="90">
        <f t="shared" si="15"/>
        <v>0</v>
      </c>
    </row>
    <row r="1627">
      <c r="A1627" s="1"/>
      <c r="B1627" s="456"/>
      <c r="C1627" s="457"/>
      <c r="D1627" s="457"/>
      <c r="E1627" s="457"/>
      <c r="F1627" s="458"/>
      <c r="G1627" s="44">
        <f t="shared" si="1"/>
        <v>0</v>
      </c>
      <c r="H1627" s="459"/>
      <c r="I1627" s="460"/>
      <c r="J1627" s="95"/>
      <c r="K1627" s="1"/>
      <c r="L1627" s="50" t="str">
        <f t="array" ref="L1627">if($B1627="","",index(Setup!$C$52:$C$201,match($D1627,Setup!$B$52:$B$201,0),0))</f>
        <v/>
      </c>
      <c r="M1627" s="52" t="str">
        <f t="shared" si="2"/>
        <v/>
      </c>
      <c r="N1627" s="58">
        <f t="shared" si="3"/>
        <v>0</v>
      </c>
      <c r="O1627" s="64" t="str">
        <f t="shared" si="4"/>
        <v/>
      </c>
      <c r="P1627" s="64">
        <f t="shared" si="5"/>
        <v>0</v>
      </c>
      <c r="Q1627" s="64">
        <f t="shared" si="6"/>
        <v>0</v>
      </c>
      <c r="R1627" s="68">
        <f t="shared" si="7"/>
        <v>0</v>
      </c>
      <c r="S1627" s="68">
        <f t="shared" si="8"/>
        <v>0</v>
      </c>
      <c r="T1627" s="71" t="str">
        <f t="shared" si="9"/>
        <v/>
      </c>
      <c r="U1627" s="79" t="str">
        <f t="array" ref="U1627">IF($B1627="","",IF(INDEX('Your Portfolio Holdings'!$BW$7:$BW$156,match($D1627,'Your Portfolio Holdings'!$B$7:$B$156,0),0)&gt;0,PRODUCT(IF(($D$5:$D$2004=$D1627)*($C$5:$C$2004="Split")*($B$5:$B$2004&lt;=Dashboard!$C$2)*($B$5:$B$2004&gt;$B1627),$J$5:$J$2004,1)),1))</f>
        <v/>
      </c>
      <c r="V1627" s="79">
        <f t="shared" si="10"/>
        <v>0</v>
      </c>
      <c r="W1627" s="79" t="str">
        <f t="array" ref="W1627">IF($B1627="","",IF(INDEX('Your Portfolio Holdings'!$BW$7:$BW$156,match($D1627,'Your Portfolio Holdings'!$B$7:$B$156,0),0)&gt;0,PRODUCT(IF(($D$5:$D$2004=$D1627)*($C$5:$C$2004="Split")*($B$5:$B$2004&lt;=Dashboard!$C$54)*($B$5:$B$2004&gt;$B1627),$J$5:$J$2004,1)),1))</f>
        <v/>
      </c>
      <c r="X1627" s="79">
        <f t="shared" si="11"/>
        <v>0</v>
      </c>
      <c r="Y1627" s="79" t="str">
        <f t="array" ref="Y1627">IF($B1627="","",IF(INDEX('Your Portfolio Holdings'!$BW$7:$BW$156,match($D1627,'Your Portfolio Holdings'!$B$7:$B$156,0),0)&gt;0,PRODUCT(IF(($D$5:$D$2004=$D1627)*($C$5:$C$2004="Split")*($B$5:$B$2004&lt;=Dashboard!$C$55)*($B$5:$B$2004&gt;$B1627),$J$5:$J$2004,1)),1))</f>
        <v/>
      </c>
      <c r="Z1627" s="79">
        <f t="shared" si="12"/>
        <v>0</v>
      </c>
      <c r="AA1627" s="79" t="str">
        <f>IF($B1626="","",IF(AND($B1627&gt;Dashboard!$C$54,$B1627&lt;=Dashboard!$C$55,OR($C1627="Buy",$C1627="Sell",$C1627="Dividend",$C1627="Return of capital")),MAX(AA$5:AA1626)+1,0))</f>
        <v/>
      </c>
      <c r="AB1627" s="79" t="str">
        <f>if($B1627="","",if($L1627=Dashboard!$C$3,"n/a","Currency:"&amp;$L1627&amp;Dashboard!$C$3))</f>
        <v/>
      </c>
      <c r="AC1627" s="88" t="str">
        <f t="shared" si="13"/>
        <v/>
      </c>
      <c r="AD1627" s="89">
        <f t="shared" si="14"/>
        <v>0</v>
      </c>
      <c r="AE1627" s="90">
        <f t="shared" si="15"/>
        <v>0</v>
      </c>
    </row>
    <row r="1628">
      <c r="A1628" s="1"/>
      <c r="B1628" s="456"/>
      <c r="C1628" s="457"/>
      <c r="D1628" s="457"/>
      <c r="E1628" s="457"/>
      <c r="F1628" s="458"/>
      <c r="G1628" s="44">
        <f t="shared" si="1"/>
        <v>0</v>
      </c>
      <c r="H1628" s="459"/>
      <c r="I1628" s="460"/>
      <c r="J1628" s="95"/>
      <c r="K1628" s="1"/>
      <c r="L1628" s="50" t="str">
        <f t="array" ref="L1628">if($B1628="","",index(Setup!$C$52:$C$201,match($D1628,Setup!$B$52:$B$201,0),0))</f>
        <v/>
      </c>
      <c r="M1628" s="52" t="str">
        <f t="shared" si="2"/>
        <v/>
      </c>
      <c r="N1628" s="58">
        <f t="shared" si="3"/>
        <v>0</v>
      </c>
      <c r="O1628" s="64" t="str">
        <f t="shared" si="4"/>
        <v/>
      </c>
      <c r="P1628" s="64">
        <f t="shared" si="5"/>
        <v>0</v>
      </c>
      <c r="Q1628" s="64">
        <f t="shared" si="6"/>
        <v>0</v>
      </c>
      <c r="R1628" s="68">
        <f t="shared" si="7"/>
        <v>0</v>
      </c>
      <c r="S1628" s="68">
        <f t="shared" si="8"/>
        <v>0</v>
      </c>
      <c r="T1628" s="71" t="str">
        <f t="shared" si="9"/>
        <v/>
      </c>
      <c r="U1628" s="79" t="str">
        <f t="array" ref="U1628">IF($B1628="","",IF(INDEX('Your Portfolio Holdings'!$BW$7:$BW$156,match($D1628,'Your Portfolio Holdings'!$B$7:$B$156,0),0)&gt;0,PRODUCT(IF(($D$5:$D$2004=$D1628)*($C$5:$C$2004="Split")*($B$5:$B$2004&lt;=Dashboard!$C$2)*($B$5:$B$2004&gt;$B1628),$J$5:$J$2004,1)),1))</f>
        <v/>
      </c>
      <c r="V1628" s="79">
        <f t="shared" si="10"/>
        <v>0</v>
      </c>
      <c r="W1628" s="79" t="str">
        <f t="array" ref="W1628">IF($B1628="","",IF(INDEX('Your Portfolio Holdings'!$BW$7:$BW$156,match($D1628,'Your Portfolio Holdings'!$B$7:$B$156,0),0)&gt;0,PRODUCT(IF(($D$5:$D$2004=$D1628)*($C$5:$C$2004="Split")*($B$5:$B$2004&lt;=Dashboard!$C$54)*($B$5:$B$2004&gt;$B1628),$J$5:$J$2004,1)),1))</f>
        <v/>
      </c>
      <c r="X1628" s="79">
        <f t="shared" si="11"/>
        <v>0</v>
      </c>
      <c r="Y1628" s="79" t="str">
        <f t="array" ref="Y1628">IF($B1628="","",IF(INDEX('Your Portfolio Holdings'!$BW$7:$BW$156,match($D1628,'Your Portfolio Holdings'!$B$7:$B$156,0),0)&gt;0,PRODUCT(IF(($D$5:$D$2004=$D1628)*($C$5:$C$2004="Split")*($B$5:$B$2004&lt;=Dashboard!$C$55)*($B$5:$B$2004&gt;$B1628),$J$5:$J$2004,1)),1))</f>
        <v/>
      </c>
      <c r="Z1628" s="79">
        <f t="shared" si="12"/>
        <v>0</v>
      </c>
      <c r="AA1628" s="79" t="str">
        <f>IF($B1627="","",IF(AND($B1628&gt;Dashboard!$C$54,$B1628&lt;=Dashboard!$C$55,OR($C1628="Buy",$C1628="Sell",$C1628="Dividend",$C1628="Return of capital")),MAX(AA$5:AA1627)+1,0))</f>
        <v/>
      </c>
      <c r="AB1628" s="79" t="str">
        <f>if($B1628="","",if($L1628=Dashboard!$C$3,"n/a","Currency:"&amp;$L1628&amp;Dashboard!$C$3))</f>
        <v/>
      </c>
      <c r="AC1628" s="88" t="str">
        <f t="shared" si="13"/>
        <v/>
      </c>
      <c r="AD1628" s="89">
        <f t="shared" si="14"/>
        <v>0</v>
      </c>
      <c r="AE1628" s="90">
        <f t="shared" si="15"/>
        <v>0</v>
      </c>
    </row>
    <row r="1629">
      <c r="A1629" s="1"/>
      <c r="B1629" s="456"/>
      <c r="C1629" s="457"/>
      <c r="D1629" s="457"/>
      <c r="E1629" s="457"/>
      <c r="F1629" s="458"/>
      <c r="G1629" s="44">
        <f t="shared" si="1"/>
        <v>0</v>
      </c>
      <c r="H1629" s="459"/>
      <c r="I1629" s="460"/>
      <c r="J1629" s="95"/>
      <c r="K1629" s="1"/>
      <c r="L1629" s="50" t="str">
        <f t="array" ref="L1629">if($B1629="","",index(Setup!$C$52:$C$201,match($D1629,Setup!$B$52:$B$201,0),0))</f>
        <v/>
      </c>
      <c r="M1629" s="52" t="str">
        <f t="shared" si="2"/>
        <v/>
      </c>
      <c r="N1629" s="58">
        <f t="shared" si="3"/>
        <v>0</v>
      </c>
      <c r="O1629" s="64" t="str">
        <f t="shared" si="4"/>
        <v/>
      </c>
      <c r="P1629" s="64">
        <f t="shared" si="5"/>
        <v>0</v>
      </c>
      <c r="Q1629" s="64">
        <f t="shared" si="6"/>
        <v>0</v>
      </c>
      <c r="R1629" s="68">
        <f t="shared" si="7"/>
        <v>0</v>
      </c>
      <c r="S1629" s="68">
        <f t="shared" si="8"/>
        <v>0</v>
      </c>
      <c r="T1629" s="71" t="str">
        <f t="shared" si="9"/>
        <v/>
      </c>
      <c r="U1629" s="79" t="str">
        <f t="array" ref="U1629">IF($B1629="","",IF(INDEX('Your Portfolio Holdings'!$BW$7:$BW$156,match($D1629,'Your Portfolio Holdings'!$B$7:$B$156,0),0)&gt;0,PRODUCT(IF(($D$5:$D$2004=$D1629)*($C$5:$C$2004="Split")*($B$5:$B$2004&lt;=Dashboard!$C$2)*($B$5:$B$2004&gt;$B1629),$J$5:$J$2004,1)),1))</f>
        <v/>
      </c>
      <c r="V1629" s="79">
        <f t="shared" si="10"/>
        <v>0</v>
      </c>
      <c r="W1629" s="79" t="str">
        <f t="array" ref="W1629">IF($B1629="","",IF(INDEX('Your Portfolio Holdings'!$BW$7:$BW$156,match($D1629,'Your Portfolio Holdings'!$B$7:$B$156,0),0)&gt;0,PRODUCT(IF(($D$5:$D$2004=$D1629)*($C$5:$C$2004="Split")*($B$5:$B$2004&lt;=Dashboard!$C$54)*($B$5:$B$2004&gt;$B1629),$J$5:$J$2004,1)),1))</f>
        <v/>
      </c>
      <c r="X1629" s="79">
        <f t="shared" si="11"/>
        <v>0</v>
      </c>
      <c r="Y1629" s="79" t="str">
        <f t="array" ref="Y1629">IF($B1629="","",IF(INDEX('Your Portfolio Holdings'!$BW$7:$BW$156,match($D1629,'Your Portfolio Holdings'!$B$7:$B$156,0),0)&gt;0,PRODUCT(IF(($D$5:$D$2004=$D1629)*($C$5:$C$2004="Split")*($B$5:$B$2004&lt;=Dashboard!$C$55)*($B$5:$B$2004&gt;$B1629),$J$5:$J$2004,1)),1))</f>
        <v/>
      </c>
      <c r="Z1629" s="79">
        <f t="shared" si="12"/>
        <v>0</v>
      </c>
      <c r="AA1629" s="79" t="str">
        <f>IF($B1628="","",IF(AND($B1629&gt;Dashboard!$C$54,$B1629&lt;=Dashboard!$C$55,OR($C1629="Buy",$C1629="Sell",$C1629="Dividend",$C1629="Return of capital")),MAX(AA$5:AA1628)+1,0))</f>
        <v/>
      </c>
      <c r="AB1629" s="79" t="str">
        <f>if($B1629="","",if($L1629=Dashboard!$C$3,"n/a","Currency:"&amp;$L1629&amp;Dashboard!$C$3))</f>
        <v/>
      </c>
      <c r="AC1629" s="88" t="str">
        <f t="shared" si="13"/>
        <v/>
      </c>
      <c r="AD1629" s="89">
        <f t="shared" si="14"/>
        <v>0</v>
      </c>
      <c r="AE1629" s="90">
        <f t="shared" si="15"/>
        <v>0</v>
      </c>
    </row>
    <row r="1630">
      <c r="A1630" s="1"/>
      <c r="B1630" s="456"/>
      <c r="C1630" s="457"/>
      <c r="D1630" s="457"/>
      <c r="E1630" s="457"/>
      <c r="F1630" s="458"/>
      <c r="G1630" s="44">
        <f t="shared" si="1"/>
        <v>0</v>
      </c>
      <c r="H1630" s="459"/>
      <c r="I1630" s="460"/>
      <c r="J1630" s="95"/>
      <c r="K1630" s="1"/>
      <c r="L1630" s="50" t="str">
        <f t="array" ref="L1630">if($B1630="","",index(Setup!$C$52:$C$201,match($D1630,Setup!$B$52:$B$201,0),0))</f>
        <v/>
      </c>
      <c r="M1630" s="52" t="str">
        <f t="shared" si="2"/>
        <v/>
      </c>
      <c r="N1630" s="58">
        <f t="shared" si="3"/>
        <v>0</v>
      </c>
      <c r="O1630" s="64" t="str">
        <f t="shared" si="4"/>
        <v/>
      </c>
      <c r="P1630" s="64">
        <f t="shared" si="5"/>
        <v>0</v>
      </c>
      <c r="Q1630" s="64">
        <f t="shared" si="6"/>
        <v>0</v>
      </c>
      <c r="R1630" s="68">
        <f t="shared" si="7"/>
        <v>0</v>
      </c>
      <c r="S1630" s="68">
        <f t="shared" si="8"/>
        <v>0</v>
      </c>
      <c r="T1630" s="71" t="str">
        <f t="shared" si="9"/>
        <v/>
      </c>
      <c r="U1630" s="79" t="str">
        <f t="array" ref="U1630">IF($B1630="","",IF(INDEX('Your Portfolio Holdings'!$BW$7:$BW$156,match($D1630,'Your Portfolio Holdings'!$B$7:$B$156,0),0)&gt;0,PRODUCT(IF(($D$5:$D$2004=$D1630)*($C$5:$C$2004="Split")*($B$5:$B$2004&lt;=Dashboard!$C$2)*($B$5:$B$2004&gt;$B1630),$J$5:$J$2004,1)),1))</f>
        <v/>
      </c>
      <c r="V1630" s="79">
        <f t="shared" si="10"/>
        <v>0</v>
      </c>
      <c r="W1630" s="79" t="str">
        <f t="array" ref="W1630">IF($B1630="","",IF(INDEX('Your Portfolio Holdings'!$BW$7:$BW$156,match($D1630,'Your Portfolio Holdings'!$B$7:$B$156,0),0)&gt;0,PRODUCT(IF(($D$5:$D$2004=$D1630)*($C$5:$C$2004="Split")*($B$5:$B$2004&lt;=Dashboard!$C$54)*($B$5:$B$2004&gt;$B1630),$J$5:$J$2004,1)),1))</f>
        <v/>
      </c>
      <c r="X1630" s="79">
        <f t="shared" si="11"/>
        <v>0</v>
      </c>
      <c r="Y1630" s="79" t="str">
        <f t="array" ref="Y1630">IF($B1630="","",IF(INDEX('Your Portfolio Holdings'!$BW$7:$BW$156,match($D1630,'Your Portfolio Holdings'!$B$7:$B$156,0),0)&gt;0,PRODUCT(IF(($D$5:$D$2004=$D1630)*($C$5:$C$2004="Split")*($B$5:$B$2004&lt;=Dashboard!$C$55)*($B$5:$B$2004&gt;$B1630),$J$5:$J$2004,1)),1))</f>
        <v/>
      </c>
      <c r="Z1630" s="79">
        <f t="shared" si="12"/>
        <v>0</v>
      </c>
      <c r="AA1630" s="79" t="str">
        <f>IF($B1629="","",IF(AND($B1630&gt;Dashboard!$C$54,$B1630&lt;=Dashboard!$C$55,OR($C1630="Buy",$C1630="Sell",$C1630="Dividend",$C1630="Return of capital")),MAX(AA$5:AA1629)+1,0))</f>
        <v/>
      </c>
      <c r="AB1630" s="79" t="str">
        <f>if($B1630="","",if($L1630=Dashboard!$C$3,"n/a","Currency:"&amp;$L1630&amp;Dashboard!$C$3))</f>
        <v/>
      </c>
      <c r="AC1630" s="88" t="str">
        <f t="shared" si="13"/>
        <v/>
      </c>
      <c r="AD1630" s="89">
        <f t="shared" si="14"/>
        <v>0</v>
      </c>
      <c r="AE1630" s="90">
        <f t="shared" si="15"/>
        <v>0</v>
      </c>
    </row>
    <row r="1631">
      <c r="A1631" s="1"/>
      <c r="B1631" s="456"/>
      <c r="C1631" s="457"/>
      <c r="D1631" s="457"/>
      <c r="E1631" s="457"/>
      <c r="F1631" s="458"/>
      <c r="G1631" s="44">
        <f t="shared" si="1"/>
        <v>0</v>
      </c>
      <c r="H1631" s="459"/>
      <c r="I1631" s="460"/>
      <c r="J1631" s="95"/>
      <c r="K1631" s="1"/>
      <c r="L1631" s="50" t="str">
        <f t="array" ref="L1631">if($B1631="","",index(Setup!$C$52:$C$201,match($D1631,Setup!$B$52:$B$201,0),0))</f>
        <v/>
      </c>
      <c r="M1631" s="52" t="str">
        <f t="shared" si="2"/>
        <v/>
      </c>
      <c r="N1631" s="58">
        <f t="shared" si="3"/>
        <v>0</v>
      </c>
      <c r="O1631" s="64" t="str">
        <f t="shared" si="4"/>
        <v/>
      </c>
      <c r="P1631" s="64">
        <f t="shared" si="5"/>
        <v>0</v>
      </c>
      <c r="Q1631" s="64">
        <f t="shared" si="6"/>
        <v>0</v>
      </c>
      <c r="R1631" s="68">
        <f t="shared" si="7"/>
        <v>0</v>
      </c>
      <c r="S1631" s="68">
        <f t="shared" si="8"/>
        <v>0</v>
      </c>
      <c r="T1631" s="71" t="str">
        <f t="shared" si="9"/>
        <v/>
      </c>
      <c r="U1631" s="79" t="str">
        <f t="array" ref="U1631">IF($B1631="","",IF(INDEX('Your Portfolio Holdings'!$BW$7:$BW$156,match($D1631,'Your Portfolio Holdings'!$B$7:$B$156,0),0)&gt;0,PRODUCT(IF(($D$5:$D$2004=$D1631)*($C$5:$C$2004="Split")*($B$5:$B$2004&lt;=Dashboard!$C$2)*($B$5:$B$2004&gt;$B1631),$J$5:$J$2004,1)),1))</f>
        <v/>
      </c>
      <c r="V1631" s="79">
        <f t="shared" si="10"/>
        <v>0</v>
      </c>
      <c r="W1631" s="79" t="str">
        <f t="array" ref="W1631">IF($B1631="","",IF(INDEX('Your Portfolio Holdings'!$BW$7:$BW$156,match($D1631,'Your Portfolio Holdings'!$B$7:$B$156,0),0)&gt;0,PRODUCT(IF(($D$5:$D$2004=$D1631)*($C$5:$C$2004="Split")*($B$5:$B$2004&lt;=Dashboard!$C$54)*($B$5:$B$2004&gt;$B1631),$J$5:$J$2004,1)),1))</f>
        <v/>
      </c>
      <c r="X1631" s="79">
        <f t="shared" si="11"/>
        <v>0</v>
      </c>
      <c r="Y1631" s="79" t="str">
        <f t="array" ref="Y1631">IF($B1631="","",IF(INDEX('Your Portfolio Holdings'!$BW$7:$BW$156,match($D1631,'Your Portfolio Holdings'!$B$7:$B$156,0),0)&gt;0,PRODUCT(IF(($D$5:$D$2004=$D1631)*($C$5:$C$2004="Split")*($B$5:$B$2004&lt;=Dashboard!$C$55)*($B$5:$B$2004&gt;$B1631),$J$5:$J$2004,1)),1))</f>
        <v/>
      </c>
      <c r="Z1631" s="79">
        <f t="shared" si="12"/>
        <v>0</v>
      </c>
      <c r="AA1631" s="79" t="str">
        <f>IF($B1630="","",IF(AND($B1631&gt;Dashboard!$C$54,$B1631&lt;=Dashboard!$C$55,OR($C1631="Buy",$C1631="Sell",$C1631="Dividend",$C1631="Return of capital")),MAX(AA$5:AA1630)+1,0))</f>
        <v/>
      </c>
      <c r="AB1631" s="79" t="str">
        <f>if($B1631="","",if($L1631=Dashboard!$C$3,"n/a","Currency:"&amp;$L1631&amp;Dashboard!$C$3))</f>
        <v/>
      </c>
      <c r="AC1631" s="88" t="str">
        <f t="shared" si="13"/>
        <v/>
      </c>
      <c r="AD1631" s="89">
        <f t="shared" si="14"/>
        <v>0</v>
      </c>
      <c r="AE1631" s="90">
        <f t="shared" si="15"/>
        <v>0</v>
      </c>
    </row>
    <row r="1632">
      <c r="A1632" s="1"/>
      <c r="B1632" s="456"/>
      <c r="C1632" s="457"/>
      <c r="D1632" s="457"/>
      <c r="E1632" s="457"/>
      <c r="F1632" s="458"/>
      <c r="G1632" s="44">
        <f t="shared" si="1"/>
        <v>0</v>
      </c>
      <c r="H1632" s="459"/>
      <c r="I1632" s="460"/>
      <c r="J1632" s="95"/>
      <c r="K1632" s="1"/>
      <c r="L1632" s="50" t="str">
        <f t="array" ref="L1632">if($B1632="","",index(Setup!$C$52:$C$201,match($D1632,Setup!$B$52:$B$201,0),0))</f>
        <v/>
      </c>
      <c r="M1632" s="52" t="str">
        <f t="shared" si="2"/>
        <v/>
      </c>
      <c r="N1632" s="58">
        <f t="shared" si="3"/>
        <v>0</v>
      </c>
      <c r="O1632" s="64" t="str">
        <f t="shared" si="4"/>
        <v/>
      </c>
      <c r="P1632" s="64">
        <f t="shared" si="5"/>
        <v>0</v>
      </c>
      <c r="Q1632" s="64">
        <f t="shared" si="6"/>
        <v>0</v>
      </c>
      <c r="R1632" s="68">
        <f t="shared" si="7"/>
        <v>0</v>
      </c>
      <c r="S1632" s="68">
        <f t="shared" si="8"/>
        <v>0</v>
      </c>
      <c r="T1632" s="71" t="str">
        <f t="shared" si="9"/>
        <v/>
      </c>
      <c r="U1632" s="79" t="str">
        <f t="array" ref="U1632">IF($B1632="","",IF(INDEX('Your Portfolio Holdings'!$BW$7:$BW$156,match($D1632,'Your Portfolio Holdings'!$B$7:$B$156,0),0)&gt;0,PRODUCT(IF(($D$5:$D$2004=$D1632)*($C$5:$C$2004="Split")*($B$5:$B$2004&lt;=Dashboard!$C$2)*($B$5:$B$2004&gt;$B1632),$J$5:$J$2004,1)),1))</f>
        <v/>
      </c>
      <c r="V1632" s="79">
        <f t="shared" si="10"/>
        <v>0</v>
      </c>
      <c r="W1632" s="79" t="str">
        <f t="array" ref="W1632">IF($B1632="","",IF(INDEX('Your Portfolio Holdings'!$BW$7:$BW$156,match($D1632,'Your Portfolio Holdings'!$B$7:$B$156,0),0)&gt;0,PRODUCT(IF(($D$5:$D$2004=$D1632)*($C$5:$C$2004="Split")*($B$5:$B$2004&lt;=Dashboard!$C$54)*($B$5:$B$2004&gt;$B1632),$J$5:$J$2004,1)),1))</f>
        <v/>
      </c>
      <c r="X1632" s="79">
        <f t="shared" si="11"/>
        <v>0</v>
      </c>
      <c r="Y1632" s="79" t="str">
        <f t="array" ref="Y1632">IF($B1632="","",IF(INDEX('Your Portfolio Holdings'!$BW$7:$BW$156,match($D1632,'Your Portfolio Holdings'!$B$7:$B$156,0),0)&gt;0,PRODUCT(IF(($D$5:$D$2004=$D1632)*($C$5:$C$2004="Split")*($B$5:$B$2004&lt;=Dashboard!$C$55)*($B$5:$B$2004&gt;$B1632),$J$5:$J$2004,1)),1))</f>
        <v/>
      </c>
      <c r="Z1632" s="79">
        <f t="shared" si="12"/>
        <v>0</v>
      </c>
      <c r="AA1632" s="79" t="str">
        <f>IF($B1631="","",IF(AND($B1632&gt;Dashboard!$C$54,$B1632&lt;=Dashboard!$C$55,OR($C1632="Buy",$C1632="Sell",$C1632="Dividend",$C1632="Return of capital")),MAX(AA$5:AA1631)+1,0))</f>
        <v/>
      </c>
      <c r="AB1632" s="79" t="str">
        <f>if($B1632="","",if($L1632=Dashboard!$C$3,"n/a","Currency:"&amp;$L1632&amp;Dashboard!$C$3))</f>
        <v/>
      </c>
      <c r="AC1632" s="88" t="str">
        <f t="shared" si="13"/>
        <v/>
      </c>
      <c r="AD1632" s="89">
        <f t="shared" si="14"/>
        <v>0</v>
      </c>
      <c r="AE1632" s="90">
        <f t="shared" si="15"/>
        <v>0</v>
      </c>
    </row>
    <row r="1633">
      <c r="A1633" s="1"/>
      <c r="B1633" s="456"/>
      <c r="C1633" s="457"/>
      <c r="D1633" s="457"/>
      <c r="E1633" s="457"/>
      <c r="F1633" s="458"/>
      <c r="G1633" s="44">
        <f t="shared" si="1"/>
        <v>0</v>
      </c>
      <c r="H1633" s="459"/>
      <c r="I1633" s="460"/>
      <c r="J1633" s="95"/>
      <c r="K1633" s="1"/>
      <c r="L1633" s="50" t="str">
        <f t="array" ref="L1633">if($B1633="","",index(Setup!$C$52:$C$201,match($D1633,Setup!$B$52:$B$201,0),0))</f>
        <v/>
      </c>
      <c r="M1633" s="52" t="str">
        <f t="shared" si="2"/>
        <v/>
      </c>
      <c r="N1633" s="58">
        <f t="shared" si="3"/>
        <v>0</v>
      </c>
      <c r="O1633" s="64" t="str">
        <f t="shared" si="4"/>
        <v/>
      </c>
      <c r="P1633" s="64">
        <f t="shared" si="5"/>
        <v>0</v>
      </c>
      <c r="Q1633" s="64">
        <f t="shared" si="6"/>
        <v>0</v>
      </c>
      <c r="R1633" s="68">
        <f t="shared" si="7"/>
        <v>0</v>
      </c>
      <c r="S1633" s="68">
        <f t="shared" si="8"/>
        <v>0</v>
      </c>
      <c r="T1633" s="71" t="str">
        <f t="shared" si="9"/>
        <v/>
      </c>
      <c r="U1633" s="79" t="str">
        <f t="array" ref="U1633">IF($B1633="","",IF(INDEX('Your Portfolio Holdings'!$BW$7:$BW$156,match($D1633,'Your Portfolio Holdings'!$B$7:$B$156,0),0)&gt;0,PRODUCT(IF(($D$5:$D$2004=$D1633)*($C$5:$C$2004="Split")*($B$5:$B$2004&lt;=Dashboard!$C$2)*($B$5:$B$2004&gt;$B1633),$J$5:$J$2004,1)),1))</f>
        <v/>
      </c>
      <c r="V1633" s="79">
        <f t="shared" si="10"/>
        <v>0</v>
      </c>
      <c r="W1633" s="79" t="str">
        <f t="array" ref="W1633">IF($B1633="","",IF(INDEX('Your Portfolio Holdings'!$BW$7:$BW$156,match($D1633,'Your Portfolio Holdings'!$B$7:$B$156,0),0)&gt;0,PRODUCT(IF(($D$5:$D$2004=$D1633)*($C$5:$C$2004="Split")*($B$5:$B$2004&lt;=Dashboard!$C$54)*($B$5:$B$2004&gt;$B1633),$J$5:$J$2004,1)),1))</f>
        <v/>
      </c>
      <c r="X1633" s="79">
        <f t="shared" si="11"/>
        <v>0</v>
      </c>
      <c r="Y1633" s="79" t="str">
        <f t="array" ref="Y1633">IF($B1633="","",IF(INDEX('Your Portfolio Holdings'!$BW$7:$BW$156,match($D1633,'Your Portfolio Holdings'!$B$7:$B$156,0),0)&gt;0,PRODUCT(IF(($D$5:$D$2004=$D1633)*($C$5:$C$2004="Split")*($B$5:$B$2004&lt;=Dashboard!$C$55)*($B$5:$B$2004&gt;$B1633),$J$5:$J$2004,1)),1))</f>
        <v/>
      </c>
      <c r="Z1633" s="79">
        <f t="shared" si="12"/>
        <v>0</v>
      </c>
      <c r="AA1633" s="79" t="str">
        <f>IF($B1632="","",IF(AND($B1633&gt;Dashboard!$C$54,$B1633&lt;=Dashboard!$C$55,OR($C1633="Buy",$C1633="Sell",$C1633="Dividend",$C1633="Return of capital")),MAX(AA$5:AA1632)+1,0))</f>
        <v/>
      </c>
      <c r="AB1633" s="79" t="str">
        <f>if($B1633="","",if($L1633=Dashboard!$C$3,"n/a","Currency:"&amp;$L1633&amp;Dashboard!$C$3))</f>
        <v/>
      </c>
      <c r="AC1633" s="88" t="str">
        <f t="shared" si="13"/>
        <v/>
      </c>
      <c r="AD1633" s="89">
        <f t="shared" si="14"/>
        <v>0</v>
      </c>
      <c r="AE1633" s="90">
        <f t="shared" si="15"/>
        <v>0</v>
      </c>
    </row>
    <row r="1634">
      <c r="A1634" s="1"/>
      <c r="B1634" s="456"/>
      <c r="C1634" s="457"/>
      <c r="D1634" s="457"/>
      <c r="E1634" s="457"/>
      <c r="F1634" s="458"/>
      <c r="G1634" s="44">
        <f t="shared" si="1"/>
        <v>0</v>
      </c>
      <c r="H1634" s="459"/>
      <c r="I1634" s="460"/>
      <c r="J1634" s="95"/>
      <c r="K1634" s="1"/>
      <c r="L1634" s="50" t="str">
        <f t="array" ref="L1634">if($B1634="","",index(Setup!$C$52:$C$201,match($D1634,Setup!$B$52:$B$201,0),0))</f>
        <v/>
      </c>
      <c r="M1634" s="52" t="str">
        <f t="shared" si="2"/>
        <v/>
      </c>
      <c r="N1634" s="58">
        <f t="shared" si="3"/>
        <v>0</v>
      </c>
      <c r="O1634" s="64" t="str">
        <f t="shared" si="4"/>
        <v/>
      </c>
      <c r="P1634" s="64">
        <f t="shared" si="5"/>
        <v>0</v>
      </c>
      <c r="Q1634" s="64">
        <f t="shared" si="6"/>
        <v>0</v>
      </c>
      <c r="R1634" s="68">
        <f t="shared" si="7"/>
        <v>0</v>
      </c>
      <c r="S1634" s="68">
        <f t="shared" si="8"/>
        <v>0</v>
      </c>
      <c r="T1634" s="71" t="str">
        <f t="shared" si="9"/>
        <v/>
      </c>
      <c r="U1634" s="79" t="str">
        <f t="array" ref="U1634">IF($B1634="","",IF(INDEX('Your Portfolio Holdings'!$BW$7:$BW$156,match($D1634,'Your Portfolio Holdings'!$B$7:$B$156,0),0)&gt;0,PRODUCT(IF(($D$5:$D$2004=$D1634)*($C$5:$C$2004="Split")*($B$5:$B$2004&lt;=Dashboard!$C$2)*($B$5:$B$2004&gt;$B1634),$J$5:$J$2004,1)),1))</f>
        <v/>
      </c>
      <c r="V1634" s="79">
        <f t="shared" si="10"/>
        <v>0</v>
      </c>
      <c r="W1634" s="79" t="str">
        <f t="array" ref="W1634">IF($B1634="","",IF(INDEX('Your Portfolio Holdings'!$BW$7:$BW$156,match($D1634,'Your Portfolio Holdings'!$B$7:$B$156,0),0)&gt;0,PRODUCT(IF(($D$5:$D$2004=$D1634)*($C$5:$C$2004="Split")*($B$5:$B$2004&lt;=Dashboard!$C$54)*($B$5:$B$2004&gt;$B1634),$J$5:$J$2004,1)),1))</f>
        <v/>
      </c>
      <c r="X1634" s="79">
        <f t="shared" si="11"/>
        <v>0</v>
      </c>
      <c r="Y1634" s="79" t="str">
        <f t="array" ref="Y1634">IF($B1634="","",IF(INDEX('Your Portfolio Holdings'!$BW$7:$BW$156,match($D1634,'Your Portfolio Holdings'!$B$7:$B$156,0),0)&gt;0,PRODUCT(IF(($D$5:$D$2004=$D1634)*($C$5:$C$2004="Split")*($B$5:$B$2004&lt;=Dashboard!$C$55)*($B$5:$B$2004&gt;$B1634),$J$5:$J$2004,1)),1))</f>
        <v/>
      </c>
      <c r="Z1634" s="79">
        <f t="shared" si="12"/>
        <v>0</v>
      </c>
      <c r="AA1634" s="79" t="str">
        <f>IF($B1633="","",IF(AND($B1634&gt;Dashboard!$C$54,$B1634&lt;=Dashboard!$C$55,OR($C1634="Buy",$C1634="Sell",$C1634="Dividend",$C1634="Return of capital")),MAX(AA$5:AA1633)+1,0))</f>
        <v/>
      </c>
      <c r="AB1634" s="79" t="str">
        <f>if($B1634="","",if($L1634=Dashboard!$C$3,"n/a","Currency:"&amp;$L1634&amp;Dashboard!$C$3))</f>
        <v/>
      </c>
      <c r="AC1634" s="88" t="str">
        <f t="shared" si="13"/>
        <v/>
      </c>
      <c r="AD1634" s="89">
        <f t="shared" si="14"/>
        <v>0</v>
      </c>
      <c r="AE1634" s="90">
        <f t="shared" si="15"/>
        <v>0</v>
      </c>
    </row>
    <row r="1635">
      <c r="A1635" s="1"/>
      <c r="B1635" s="456"/>
      <c r="C1635" s="457"/>
      <c r="D1635" s="457"/>
      <c r="E1635" s="457"/>
      <c r="F1635" s="458"/>
      <c r="G1635" s="44">
        <f t="shared" si="1"/>
        <v>0</v>
      </c>
      <c r="H1635" s="459"/>
      <c r="I1635" s="460"/>
      <c r="J1635" s="95"/>
      <c r="K1635" s="1"/>
      <c r="L1635" s="50" t="str">
        <f t="array" ref="L1635">if($B1635="","",index(Setup!$C$52:$C$201,match($D1635,Setup!$B$52:$B$201,0),0))</f>
        <v/>
      </c>
      <c r="M1635" s="52" t="str">
        <f t="shared" si="2"/>
        <v/>
      </c>
      <c r="N1635" s="58">
        <f t="shared" si="3"/>
        <v>0</v>
      </c>
      <c r="O1635" s="64" t="str">
        <f t="shared" si="4"/>
        <v/>
      </c>
      <c r="P1635" s="64">
        <f t="shared" si="5"/>
        <v>0</v>
      </c>
      <c r="Q1635" s="64">
        <f t="shared" si="6"/>
        <v>0</v>
      </c>
      <c r="R1635" s="68">
        <f t="shared" si="7"/>
        <v>0</v>
      </c>
      <c r="S1635" s="68">
        <f t="shared" si="8"/>
        <v>0</v>
      </c>
      <c r="T1635" s="71" t="str">
        <f t="shared" si="9"/>
        <v/>
      </c>
      <c r="U1635" s="79" t="str">
        <f t="array" ref="U1635">IF($B1635="","",IF(INDEX('Your Portfolio Holdings'!$BW$7:$BW$156,match($D1635,'Your Portfolio Holdings'!$B$7:$B$156,0),0)&gt;0,PRODUCT(IF(($D$5:$D$2004=$D1635)*($C$5:$C$2004="Split")*($B$5:$B$2004&lt;=Dashboard!$C$2)*($B$5:$B$2004&gt;$B1635),$J$5:$J$2004,1)),1))</f>
        <v/>
      </c>
      <c r="V1635" s="79">
        <f t="shared" si="10"/>
        <v>0</v>
      </c>
      <c r="W1635" s="79" t="str">
        <f t="array" ref="W1635">IF($B1635="","",IF(INDEX('Your Portfolio Holdings'!$BW$7:$BW$156,match($D1635,'Your Portfolio Holdings'!$B$7:$B$156,0),0)&gt;0,PRODUCT(IF(($D$5:$D$2004=$D1635)*($C$5:$C$2004="Split")*($B$5:$B$2004&lt;=Dashboard!$C$54)*($B$5:$B$2004&gt;$B1635),$J$5:$J$2004,1)),1))</f>
        <v/>
      </c>
      <c r="X1635" s="79">
        <f t="shared" si="11"/>
        <v>0</v>
      </c>
      <c r="Y1635" s="79" t="str">
        <f t="array" ref="Y1635">IF($B1635="","",IF(INDEX('Your Portfolio Holdings'!$BW$7:$BW$156,match($D1635,'Your Portfolio Holdings'!$B$7:$B$156,0),0)&gt;0,PRODUCT(IF(($D$5:$D$2004=$D1635)*($C$5:$C$2004="Split")*($B$5:$B$2004&lt;=Dashboard!$C$55)*($B$5:$B$2004&gt;$B1635),$J$5:$J$2004,1)),1))</f>
        <v/>
      </c>
      <c r="Z1635" s="79">
        <f t="shared" si="12"/>
        <v>0</v>
      </c>
      <c r="AA1635" s="79" t="str">
        <f>IF($B1634="","",IF(AND($B1635&gt;Dashboard!$C$54,$B1635&lt;=Dashboard!$C$55,OR($C1635="Buy",$C1635="Sell",$C1635="Dividend",$C1635="Return of capital")),MAX(AA$5:AA1634)+1,0))</f>
        <v/>
      </c>
      <c r="AB1635" s="79" t="str">
        <f>if($B1635="","",if($L1635=Dashboard!$C$3,"n/a","Currency:"&amp;$L1635&amp;Dashboard!$C$3))</f>
        <v/>
      </c>
      <c r="AC1635" s="88" t="str">
        <f t="shared" si="13"/>
        <v/>
      </c>
      <c r="AD1635" s="89">
        <f t="shared" si="14"/>
        <v>0</v>
      </c>
      <c r="AE1635" s="90">
        <f t="shared" si="15"/>
        <v>0</v>
      </c>
    </row>
    <row r="1636">
      <c r="A1636" s="1"/>
      <c r="B1636" s="456"/>
      <c r="C1636" s="457"/>
      <c r="D1636" s="457"/>
      <c r="E1636" s="457"/>
      <c r="F1636" s="458"/>
      <c r="G1636" s="44">
        <f t="shared" si="1"/>
        <v>0</v>
      </c>
      <c r="H1636" s="459"/>
      <c r="I1636" s="460"/>
      <c r="J1636" s="95"/>
      <c r="K1636" s="1"/>
      <c r="L1636" s="50" t="str">
        <f t="array" ref="L1636">if($B1636="","",index(Setup!$C$52:$C$201,match($D1636,Setup!$B$52:$B$201,0),0))</f>
        <v/>
      </c>
      <c r="M1636" s="52" t="str">
        <f t="shared" si="2"/>
        <v/>
      </c>
      <c r="N1636" s="58">
        <f t="shared" si="3"/>
        <v>0</v>
      </c>
      <c r="O1636" s="64" t="str">
        <f t="shared" si="4"/>
        <v/>
      </c>
      <c r="P1636" s="64">
        <f t="shared" si="5"/>
        <v>0</v>
      </c>
      <c r="Q1636" s="64">
        <f t="shared" si="6"/>
        <v>0</v>
      </c>
      <c r="R1636" s="68">
        <f t="shared" si="7"/>
        <v>0</v>
      </c>
      <c r="S1636" s="68">
        <f t="shared" si="8"/>
        <v>0</v>
      </c>
      <c r="T1636" s="71" t="str">
        <f t="shared" si="9"/>
        <v/>
      </c>
      <c r="U1636" s="79" t="str">
        <f t="array" ref="U1636">IF($B1636="","",IF(INDEX('Your Portfolio Holdings'!$BW$7:$BW$156,match($D1636,'Your Portfolio Holdings'!$B$7:$B$156,0),0)&gt;0,PRODUCT(IF(($D$5:$D$2004=$D1636)*($C$5:$C$2004="Split")*($B$5:$B$2004&lt;=Dashboard!$C$2)*($B$5:$B$2004&gt;$B1636),$J$5:$J$2004,1)),1))</f>
        <v/>
      </c>
      <c r="V1636" s="79">
        <f t="shared" si="10"/>
        <v>0</v>
      </c>
      <c r="W1636" s="79" t="str">
        <f t="array" ref="W1636">IF($B1636="","",IF(INDEX('Your Portfolio Holdings'!$BW$7:$BW$156,match($D1636,'Your Portfolio Holdings'!$B$7:$B$156,0),0)&gt;0,PRODUCT(IF(($D$5:$D$2004=$D1636)*($C$5:$C$2004="Split")*($B$5:$B$2004&lt;=Dashboard!$C$54)*($B$5:$B$2004&gt;$B1636),$J$5:$J$2004,1)),1))</f>
        <v/>
      </c>
      <c r="X1636" s="79">
        <f t="shared" si="11"/>
        <v>0</v>
      </c>
      <c r="Y1636" s="79" t="str">
        <f t="array" ref="Y1636">IF($B1636="","",IF(INDEX('Your Portfolio Holdings'!$BW$7:$BW$156,match($D1636,'Your Portfolio Holdings'!$B$7:$B$156,0),0)&gt;0,PRODUCT(IF(($D$5:$D$2004=$D1636)*($C$5:$C$2004="Split")*($B$5:$B$2004&lt;=Dashboard!$C$55)*($B$5:$B$2004&gt;$B1636),$J$5:$J$2004,1)),1))</f>
        <v/>
      </c>
      <c r="Z1636" s="79">
        <f t="shared" si="12"/>
        <v>0</v>
      </c>
      <c r="AA1636" s="79" t="str">
        <f>IF($B1635="","",IF(AND($B1636&gt;Dashboard!$C$54,$B1636&lt;=Dashboard!$C$55,OR($C1636="Buy",$C1636="Sell",$C1636="Dividend",$C1636="Return of capital")),MAX(AA$5:AA1635)+1,0))</f>
        <v/>
      </c>
      <c r="AB1636" s="79" t="str">
        <f>if($B1636="","",if($L1636=Dashboard!$C$3,"n/a","Currency:"&amp;$L1636&amp;Dashboard!$C$3))</f>
        <v/>
      </c>
      <c r="AC1636" s="88" t="str">
        <f t="shared" si="13"/>
        <v/>
      </c>
      <c r="AD1636" s="89">
        <f t="shared" si="14"/>
        <v>0</v>
      </c>
      <c r="AE1636" s="90">
        <f t="shared" si="15"/>
        <v>0</v>
      </c>
    </row>
    <row r="1637">
      <c r="A1637" s="1"/>
      <c r="B1637" s="456"/>
      <c r="C1637" s="457"/>
      <c r="D1637" s="457"/>
      <c r="E1637" s="457"/>
      <c r="F1637" s="458"/>
      <c r="G1637" s="44">
        <f t="shared" si="1"/>
        <v>0</v>
      </c>
      <c r="H1637" s="459"/>
      <c r="I1637" s="460"/>
      <c r="J1637" s="95"/>
      <c r="K1637" s="1"/>
      <c r="L1637" s="50" t="str">
        <f t="array" ref="L1637">if($B1637="","",index(Setup!$C$52:$C$201,match($D1637,Setup!$B$52:$B$201,0),0))</f>
        <v/>
      </c>
      <c r="M1637" s="52" t="str">
        <f t="shared" si="2"/>
        <v/>
      </c>
      <c r="N1637" s="58">
        <f t="shared" si="3"/>
        <v>0</v>
      </c>
      <c r="O1637" s="64" t="str">
        <f t="shared" si="4"/>
        <v/>
      </c>
      <c r="P1637" s="64">
        <f t="shared" si="5"/>
        <v>0</v>
      </c>
      <c r="Q1637" s="64">
        <f t="shared" si="6"/>
        <v>0</v>
      </c>
      <c r="R1637" s="68">
        <f t="shared" si="7"/>
        <v>0</v>
      </c>
      <c r="S1637" s="68">
        <f t="shared" si="8"/>
        <v>0</v>
      </c>
      <c r="T1637" s="71" t="str">
        <f t="shared" si="9"/>
        <v/>
      </c>
      <c r="U1637" s="79" t="str">
        <f t="array" ref="U1637">IF($B1637="","",IF(INDEX('Your Portfolio Holdings'!$BW$7:$BW$156,match($D1637,'Your Portfolio Holdings'!$B$7:$B$156,0),0)&gt;0,PRODUCT(IF(($D$5:$D$2004=$D1637)*($C$5:$C$2004="Split")*($B$5:$B$2004&lt;=Dashboard!$C$2)*($B$5:$B$2004&gt;$B1637),$J$5:$J$2004,1)),1))</f>
        <v/>
      </c>
      <c r="V1637" s="79">
        <f t="shared" si="10"/>
        <v>0</v>
      </c>
      <c r="W1637" s="79" t="str">
        <f t="array" ref="W1637">IF($B1637="","",IF(INDEX('Your Portfolio Holdings'!$BW$7:$BW$156,match($D1637,'Your Portfolio Holdings'!$B$7:$B$156,0),0)&gt;0,PRODUCT(IF(($D$5:$D$2004=$D1637)*($C$5:$C$2004="Split")*($B$5:$B$2004&lt;=Dashboard!$C$54)*($B$5:$B$2004&gt;$B1637),$J$5:$J$2004,1)),1))</f>
        <v/>
      </c>
      <c r="X1637" s="79">
        <f t="shared" si="11"/>
        <v>0</v>
      </c>
      <c r="Y1637" s="79" t="str">
        <f t="array" ref="Y1637">IF($B1637="","",IF(INDEX('Your Portfolio Holdings'!$BW$7:$BW$156,match($D1637,'Your Portfolio Holdings'!$B$7:$B$156,0),0)&gt;0,PRODUCT(IF(($D$5:$D$2004=$D1637)*($C$5:$C$2004="Split")*($B$5:$B$2004&lt;=Dashboard!$C$55)*($B$5:$B$2004&gt;$B1637),$J$5:$J$2004,1)),1))</f>
        <v/>
      </c>
      <c r="Z1637" s="79">
        <f t="shared" si="12"/>
        <v>0</v>
      </c>
      <c r="AA1637" s="79" t="str">
        <f>IF($B1636="","",IF(AND($B1637&gt;Dashboard!$C$54,$B1637&lt;=Dashboard!$C$55,OR($C1637="Buy",$C1637="Sell",$C1637="Dividend",$C1637="Return of capital")),MAX(AA$5:AA1636)+1,0))</f>
        <v/>
      </c>
      <c r="AB1637" s="79" t="str">
        <f>if($B1637="","",if($L1637=Dashboard!$C$3,"n/a","Currency:"&amp;$L1637&amp;Dashboard!$C$3))</f>
        <v/>
      </c>
      <c r="AC1637" s="88" t="str">
        <f t="shared" si="13"/>
        <v/>
      </c>
      <c r="AD1637" s="89">
        <f t="shared" si="14"/>
        <v>0</v>
      </c>
      <c r="AE1637" s="90">
        <f t="shared" si="15"/>
        <v>0</v>
      </c>
    </row>
    <row r="1638">
      <c r="A1638" s="1"/>
      <c r="B1638" s="456"/>
      <c r="C1638" s="457"/>
      <c r="D1638" s="457"/>
      <c r="E1638" s="457"/>
      <c r="F1638" s="458"/>
      <c r="G1638" s="44">
        <f t="shared" si="1"/>
        <v>0</v>
      </c>
      <c r="H1638" s="459"/>
      <c r="I1638" s="460"/>
      <c r="J1638" s="95"/>
      <c r="K1638" s="1"/>
      <c r="L1638" s="50" t="str">
        <f t="array" ref="L1638">if($B1638="","",index(Setup!$C$52:$C$201,match($D1638,Setup!$B$52:$B$201,0),0))</f>
        <v/>
      </c>
      <c r="M1638" s="52" t="str">
        <f t="shared" si="2"/>
        <v/>
      </c>
      <c r="N1638" s="58">
        <f t="shared" si="3"/>
        <v>0</v>
      </c>
      <c r="O1638" s="64" t="str">
        <f t="shared" si="4"/>
        <v/>
      </c>
      <c r="P1638" s="64">
        <f t="shared" si="5"/>
        <v>0</v>
      </c>
      <c r="Q1638" s="64">
        <f t="shared" si="6"/>
        <v>0</v>
      </c>
      <c r="R1638" s="68">
        <f t="shared" si="7"/>
        <v>0</v>
      </c>
      <c r="S1638" s="68">
        <f t="shared" si="8"/>
        <v>0</v>
      </c>
      <c r="T1638" s="71" t="str">
        <f t="shared" si="9"/>
        <v/>
      </c>
      <c r="U1638" s="79" t="str">
        <f t="array" ref="U1638">IF($B1638="","",IF(INDEX('Your Portfolio Holdings'!$BW$7:$BW$156,match($D1638,'Your Portfolio Holdings'!$B$7:$B$156,0),0)&gt;0,PRODUCT(IF(($D$5:$D$2004=$D1638)*($C$5:$C$2004="Split")*($B$5:$B$2004&lt;=Dashboard!$C$2)*($B$5:$B$2004&gt;$B1638),$J$5:$J$2004,1)),1))</f>
        <v/>
      </c>
      <c r="V1638" s="79">
        <f t="shared" si="10"/>
        <v>0</v>
      </c>
      <c r="W1638" s="79" t="str">
        <f t="array" ref="W1638">IF($B1638="","",IF(INDEX('Your Portfolio Holdings'!$BW$7:$BW$156,match($D1638,'Your Portfolio Holdings'!$B$7:$B$156,0),0)&gt;0,PRODUCT(IF(($D$5:$D$2004=$D1638)*($C$5:$C$2004="Split")*($B$5:$B$2004&lt;=Dashboard!$C$54)*($B$5:$B$2004&gt;$B1638),$J$5:$J$2004,1)),1))</f>
        <v/>
      </c>
      <c r="X1638" s="79">
        <f t="shared" si="11"/>
        <v>0</v>
      </c>
      <c r="Y1638" s="79" t="str">
        <f t="array" ref="Y1638">IF($B1638="","",IF(INDEX('Your Portfolio Holdings'!$BW$7:$BW$156,match($D1638,'Your Portfolio Holdings'!$B$7:$B$156,0),0)&gt;0,PRODUCT(IF(($D$5:$D$2004=$D1638)*($C$5:$C$2004="Split")*($B$5:$B$2004&lt;=Dashboard!$C$55)*($B$5:$B$2004&gt;$B1638),$J$5:$J$2004,1)),1))</f>
        <v/>
      </c>
      <c r="Z1638" s="79">
        <f t="shared" si="12"/>
        <v>0</v>
      </c>
      <c r="AA1638" s="79" t="str">
        <f>IF($B1637="","",IF(AND($B1638&gt;Dashboard!$C$54,$B1638&lt;=Dashboard!$C$55,OR($C1638="Buy",$C1638="Sell",$C1638="Dividend",$C1638="Return of capital")),MAX(AA$5:AA1637)+1,0))</f>
        <v/>
      </c>
      <c r="AB1638" s="79" t="str">
        <f>if($B1638="","",if($L1638=Dashboard!$C$3,"n/a","Currency:"&amp;$L1638&amp;Dashboard!$C$3))</f>
        <v/>
      </c>
      <c r="AC1638" s="88" t="str">
        <f t="shared" si="13"/>
        <v/>
      </c>
      <c r="AD1638" s="89">
        <f t="shared" si="14"/>
        <v>0</v>
      </c>
      <c r="AE1638" s="90">
        <f t="shared" si="15"/>
        <v>0</v>
      </c>
    </row>
    <row r="1639">
      <c r="A1639" s="1"/>
      <c r="B1639" s="456"/>
      <c r="C1639" s="457"/>
      <c r="D1639" s="457"/>
      <c r="E1639" s="457"/>
      <c r="F1639" s="458"/>
      <c r="G1639" s="44">
        <f t="shared" si="1"/>
        <v>0</v>
      </c>
      <c r="H1639" s="459"/>
      <c r="I1639" s="460"/>
      <c r="J1639" s="95"/>
      <c r="K1639" s="1"/>
      <c r="L1639" s="50" t="str">
        <f t="array" ref="L1639">if($B1639="","",index(Setup!$C$52:$C$201,match($D1639,Setup!$B$52:$B$201,0),0))</f>
        <v/>
      </c>
      <c r="M1639" s="52" t="str">
        <f t="shared" si="2"/>
        <v/>
      </c>
      <c r="N1639" s="58">
        <f t="shared" si="3"/>
        <v>0</v>
      </c>
      <c r="O1639" s="64" t="str">
        <f t="shared" si="4"/>
        <v/>
      </c>
      <c r="P1639" s="64">
        <f t="shared" si="5"/>
        <v>0</v>
      </c>
      <c r="Q1639" s="64">
        <f t="shared" si="6"/>
        <v>0</v>
      </c>
      <c r="R1639" s="68">
        <f t="shared" si="7"/>
        <v>0</v>
      </c>
      <c r="S1639" s="68">
        <f t="shared" si="8"/>
        <v>0</v>
      </c>
      <c r="T1639" s="71" t="str">
        <f t="shared" si="9"/>
        <v/>
      </c>
      <c r="U1639" s="79" t="str">
        <f t="array" ref="U1639">IF($B1639="","",IF(INDEX('Your Portfolio Holdings'!$BW$7:$BW$156,match($D1639,'Your Portfolio Holdings'!$B$7:$B$156,0),0)&gt;0,PRODUCT(IF(($D$5:$D$2004=$D1639)*($C$5:$C$2004="Split")*($B$5:$B$2004&lt;=Dashboard!$C$2)*($B$5:$B$2004&gt;$B1639),$J$5:$J$2004,1)),1))</f>
        <v/>
      </c>
      <c r="V1639" s="79">
        <f t="shared" si="10"/>
        <v>0</v>
      </c>
      <c r="W1639" s="79" t="str">
        <f t="array" ref="W1639">IF($B1639="","",IF(INDEX('Your Portfolio Holdings'!$BW$7:$BW$156,match($D1639,'Your Portfolio Holdings'!$B$7:$B$156,0),0)&gt;0,PRODUCT(IF(($D$5:$D$2004=$D1639)*($C$5:$C$2004="Split")*($B$5:$B$2004&lt;=Dashboard!$C$54)*($B$5:$B$2004&gt;$B1639),$J$5:$J$2004,1)),1))</f>
        <v/>
      </c>
      <c r="X1639" s="79">
        <f t="shared" si="11"/>
        <v>0</v>
      </c>
      <c r="Y1639" s="79" t="str">
        <f t="array" ref="Y1639">IF($B1639="","",IF(INDEX('Your Portfolio Holdings'!$BW$7:$BW$156,match($D1639,'Your Portfolio Holdings'!$B$7:$B$156,0),0)&gt;0,PRODUCT(IF(($D$5:$D$2004=$D1639)*($C$5:$C$2004="Split")*($B$5:$B$2004&lt;=Dashboard!$C$55)*($B$5:$B$2004&gt;$B1639),$J$5:$J$2004,1)),1))</f>
        <v/>
      </c>
      <c r="Z1639" s="79">
        <f t="shared" si="12"/>
        <v>0</v>
      </c>
      <c r="AA1639" s="79" t="str">
        <f>IF($B1638="","",IF(AND($B1639&gt;Dashboard!$C$54,$B1639&lt;=Dashboard!$C$55,OR($C1639="Buy",$C1639="Sell",$C1639="Dividend",$C1639="Return of capital")),MAX(AA$5:AA1638)+1,0))</f>
        <v/>
      </c>
      <c r="AB1639" s="79" t="str">
        <f>if($B1639="","",if($L1639=Dashboard!$C$3,"n/a","Currency:"&amp;$L1639&amp;Dashboard!$C$3))</f>
        <v/>
      </c>
      <c r="AC1639" s="88" t="str">
        <f t="shared" si="13"/>
        <v/>
      </c>
      <c r="AD1639" s="89">
        <f t="shared" si="14"/>
        <v>0</v>
      </c>
      <c r="AE1639" s="90">
        <f t="shared" si="15"/>
        <v>0</v>
      </c>
    </row>
    <row r="1640">
      <c r="A1640" s="1"/>
      <c r="B1640" s="456"/>
      <c r="C1640" s="457"/>
      <c r="D1640" s="457"/>
      <c r="E1640" s="457"/>
      <c r="F1640" s="458"/>
      <c r="G1640" s="44">
        <f t="shared" si="1"/>
        <v>0</v>
      </c>
      <c r="H1640" s="459"/>
      <c r="I1640" s="460"/>
      <c r="J1640" s="95"/>
      <c r="K1640" s="1"/>
      <c r="L1640" s="50" t="str">
        <f t="array" ref="L1640">if($B1640="","",index(Setup!$C$52:$C$201,match($D1640,Setup!$B$52:$B$201,0),0))</f>
        <v/>
      </c>
      <c r="M1640" s="52" t="str">
        <f t="shared" si="2"/>
        <v/>
      </c>
      <c r="N1640" s="58">
        <f t="shared" si="3"/>
        <v>0</v>
      </c>
      <c r="O1640" s="64" t="str">
        <f t="shared" si="4"/>
        <v/>
      </c>
      <c r="P1640" s="64">
        <f t="shared" si="5"/>
        <v>0</v>
      </c>
      <c r="Q1640" s="64">
        <f t="shared" si="6"/>
        <v>0</v>
      </c>
      <c r="R1640" s="68">
        <f t="shared" si="7"/>
        <v>0</v>
      </c>
      <c r="S1640" s="68">
        <f t="shared" si="8"/>
        <v>0</v>
      </c>
      <c r="T1640" s="71" t="str">
        <f t="shared" si="9"/>
        <v/>
      </c>
      <c r="U1640" s="79" t="str">
        <f t="array" ref="U1640">IF($B1640="","",IF(INDEX('Your Portfolio Holdings'!$BW$7:$BW$156,match($D1640,'Your Portfolio Holdings'!$B$7:$B$156,0),0)&gt;0,PRODUCT(IF(($D$5:$D$2004=$D1640)*($C$5:$C$2004="Split")*($B$5:$B$2004&lt;=Dashboard!$C$2)*($B$5:$B$2004&gt;$B1640),$J$5:$J$2004,1)),1))</f>
        <v/>
      </c>
      <c r="V1640" s="79">
        <f t="shared" si="10"/>
        <v>0</v>
      </c>
      <c r="W1640" s="79" t="str">
        <f t="array" ref="W1640">IF($B1640="","",IF(INDEX('Your Portfolio Holdings'!$BW$7:$BW$156,match($D1640,'Your Portfolio Holdings'!$B$7:$B$156,0),0)&gt;0,PRODUCT(IF(($D$5:$D$2004=$D1640)*($C$5:$C$2004="Split")*($B$5:$B$2004&lt;=Dashboard!$C$54)*($B$5:$B$2004&gt;$B1640),$J$5:$J$2004,1)),1))</f>
        <v/>
      </c>
      <c r="X1640" s="79">
        <f t="shared" si="11"/>
        <v>0</v>
      </c>
      <c r="Y1640" s="79" t="str">
        <f t="array" ref="Y1640">IF($B1640="","",IF(INDEX('Your Portfolio Holdings'!$BW$7:$BW$156,match($D1640,'Your Portfolio Holdings'!$B$7:$B$156,0),0)&gt;0,PRODUCT(IF(($D$5:$D$2004=$D1640)*($C$5:$C$2004="Split")*($B$5:$B$2004&lt;=Dashboard!$C$55)*($B$5:$B$2004&gt;$B1640),$J$5:$J$2004,1)),1))</f>
        <v/>
      </c>
      <c r="Z1640" s="79">
        <f t="shared" si="12"/>
        <v>0</v>
      </c>
      <c r="AA1640" s="79" t="str">
        <f>IF($B1639="","",IF(AND($B1640&gt;Dashboard!$C$54,$B1640&lt;=Dashboard!$C$55,OR($C1640="Buy",$C1640="Sell",$C1640="Dividend",$C1640="Return of capital")),MAX(AA$5:AA1639)+1,0))</f>
        <v/>
      </c>
      <c r="AB1640" s="79" t="str">
        <f>if($B1640="","",if($L1640=Dashboard!$C$3,"n/a","Currency:"&amp;$L1640&amp;Dashboard!$C$3))</f>
        <v/>
      </c>
      <c r="AC1640" s="88" t="str">
        <f t="shared" si="13"/>
        <v/>
      </c>
      <c r="AD1640" s="89">
        <f t="shared" si="14"/>
        <v>0</v>
      </c>
      <c r="AE1640" s="90">
        <f t="shared" si="15"/>
        <v>0</v>
      </c>
    </row>
    <row r="1641">
      <c r="A1641" s="1"/>
      <c r="B1641" s="456"/>
      <c r="C1641" s="457"/>
      <c r="D1641" s="457"/>
      <c r="E1641" s="457"/>
      <c r="F1641" s="458"/>
      <c r="G1641" s="44">
        <f t="shared" si="1"/>
        <v>0</v>
      </c>
      <c r="H1641" s="459"/>
      <c r="I1641" s="460"/>
      <c r="J1641" s="95"/>
      <c r="K1641" s="1"/>
      <c r="L1641" s="50" t="str">
        <f t="array" ref="L1641">if($B1641="","",index(Setup!$C$52:$C$201,match($D1641,Setup!$B$52:$B$201,0),0))</f>
        <v/>
      </c>
      <c r="M1641" s="52" t="str">
        <f t="shared" si="2"/>
        <v/>
      </c>
      <c r="N1641" s="58">
        <f t="shared" si="3"/>
        <v>0</v>
      </c>
      <c r="O1641" s="64" t="str">
        <f t="shared" si="4"/>
        <v/>
      </c>
      <c r="P1641" s="64">
        <f t="shared" si="5"/>
        <v>0</v>
      </c>
      <c r="Q1641" s="64">
        <f t="shared" si="6"/>
        <v>0</v>
      </c>
      <c r="R1641" s="68">
        <f t="shared" si="7"/>
        <v>0</v>
      </c>
      <c r="S1641" s="68">
        <f t="shared" si="8"/>
        <v>0</v>
      </c>
      <c r="T1641" s="71" t="str">
        <f t="shared" si="9"/>
        <v/>
      </c>
      <c r="U1641" s="79" t="str">
        <f t="array" ref="U1641">IF($B1641="","",IF(INDEX('Your Portfolio Holdings'!$BW$7:$BW$156,match($D1641,'Your Portfolio Holdings'!$B$7:$B$156,0),0)&gt;0,PRODUCT(IF(($D$5:$D$2004=$D1641)*($C$5:$C$2004="Split")*($B$5:$B$2004&lt;=Dashboard!$C$2)*($B$5:$B$2004&gt;$B1641),$J$5:$J$2004,1)),1))</f>
        <v/>
      </c>
      <c r="V1641" s="79">
        <f t="shared" si="10"/>
        <v>0</v>
      </c>
      <c r="W1641" s="79" t="str">
        <f t="array" ref="W1641">IF($B1641="","",IF(INDEX('Your Portfolio Holdings'!$BW$7:$BW$156,match($D1641,'Your Portfolio Holdings'!$B$7:$B$156,0),0)&gt;0,PRODUCT(IF(($D$5:$D$2004=$D1641)*($C$5:$C$2004="Split")*($B$5:$B$2004&lt;=Dashboard!$C$54)*($B$5:$B$2004&gt;$B1641),$J$5:$J$2004,1)),1))</f>
        <v/>
      </c>
      <c r="X1641" s="79">
        <f t="shared" si="11"/>
        <v>0</v>
      </c>
      <c r="Y1641" s="79" t="str">
        <f t="array" ref="Y1641">IF($B1641="","",IF(INDEX('Your Portfolio Holdings'!$BW$7:$BW$156,match($D1641,'Your Portfolio Holdings'!$B$7:$B$156,0),0)&gt;0,PRODUCT(IF(($D$5:$D$2004=$D1641)*($C$5:$C$2004="Split")*($B$5:$B$2004&lt;=Dashboard!$C$55)*($B$5:$B$2004&gt;$B1641),$J$5:$J$2004,1)),1))</f>
        <v/>
      </c>
      <c r="Z1641" s="79">
        <f t="shared" si="12"/>
        <v>0</v>
      </c>
      <c r="AA1641" s="79" t="str">
        <f>IF($B1640="","",IF(AND($B1641&gt;Dashboard!$C$54,$B1641&lt;=Dashboard!$C$55,OR($C1641="Buy",$C1641="Sell",$C1641="Dividend",$C1641="Return of capital")),MAX(AA$5:AA1640)+1,0))</f>
        <v/>
      </c>
      <c r="AB1641" s="79" t="str">
        <f>if($B1641="","",if($L1641=Dashboard!$C$3,"n/a","Currency:"&amp;$L1641&amp;Dashboard!$C$3))</f>
        <v/>
      </c>
      <c r="AC1641" s="88" t="str">
        <f t="shared" si="13"/>
        <v/>
      </c>
      <c r="AD1641" s="89">
        <f t="shared" si="14"/>
        <v>0</v>
      </c>
      <c r="AE1641" s="90">
        <f t="shared" si="15"/>
        <v>0</v>
      </c>
    </row>
    <row r="1642">
      <c r="A1642" s="1"/>
      <c r="B1642" s="456"/>
      <c r="C1642" s="457"/>
      <c r="D1642" s="457"/>
      <c r="E1642" s="457"/>
      <c r="F1642" s="458"/>
      <c r="G1642" s="44">
        <f t="shared" si="1"/>
        <v>0</v>
      </c>
      <c r="H1642" s="459"/>
      <c r="I1642" s="460"/>
      <c r="J1642" s="95"/>
      <c r="K1642" s="1"/>
      <c r="L1642" s="50" t="str">
        <f t="array" ref="L1642">if($B1642="","",index(Setup!$C$52:$C$201,match($D1642,Setup!$B$52:$B$201,0),0))</f>
        <v/>
      </c>
      <c r="M1642" s="52" t="str">
        <f t="shared" si="2"/>
        <v/>
      </c>
      <c r="N1642" s="58">
        <f t="shared" si="3"/>
        <v>0</v>
      </c>
      <c r="O1642" s="64" t="str">
        <f t="shared" si="4"/>
        <v/>
      </c>
      <c r="P1642" s="64">
        <f t="shared" si="5"/>
        <v>0</v>
      </c>
      <c r="Q1642" s="64">
        <f t="shared" si="6"/>
        <v>0</v>
      </c>
      <c r="R1642" s="68">
        <f t="shared" si="7"/>
        <v>0</v>
      </c>
      <c r="S1642" s="68">
        <f t="shared" si="8"/>
        <v>0</v>
      </c>
      <c r="T1642" s="71" t="str">
        <f t="shared" si="9"/>
        <v/>
      </c>
      <c r="U1642" s="79" t="str">
        <f t="array" ref="U1642">IF($B1642="","",IF(INDEX('Your Portfolio Holdings'!$BW$7:$BW$156,match($D1642,'Your Portfolio Holdings'!$B$7:$B$156,0),0)&gt;0,PRODUCT(IF(($D$5:$D$2004=$D1642)*($C$5:$C$2004="Split")*($B$5:$B$2004&lt;=Dashboard!$C$2)*($B$5:$B$2004&gt;$B1642),$J$5:$J$2004,1)),1))</f>
        <v/>
      </c>
      <c r="V1642" s="79">
        <f t="shared" si="10"/>
        <v>0</v>
      </c>
      <c r="W1642" s="79" t="str">
        <f t="array" ref="W1642">IF($B1642="","",IF(INDEX('Your Portfolio Holdings'!$BW$7:$BW$156,match($D1642,'Your Portfolio Holdings'!$B$7:$B$156,0),0)&gt;0,PRODUCT(IF(($D$5:$D$2004=$D1642)*($C$5:$C$2004="Split")*($B$5:$B$2004&lt;=Dashboard!$C$54)*($B$5:$B$2004&gt;$B1642),$J$5:$J$2004,1)),1))</f>
        <v/>
      </c>
      <c r="X1642" s="79">
        <f t="shared" si="11"/>
        <v>0</v>
      </c>
      <c r="Y1642" s="79" t="str">
        <f t="array" ref="Y1642">IF($B1642="","",IF(INDEX('Your Portfolio Holdings'!$BW$7:$BW$156,match($D1642,'Your Portfolio Holdings'!$B$7:$B$156,0),0)&gt;0,PRODUCT(IF(($D$5:$D$2004=$D1642)*($C$5:$C$2004="Split")*($B$5:$B$2004&lt;=Dashboard!$C$55)*($B$5:$B$2004&gt;$B1642),$J$5:$J$2004,1)),1))</f>
        <v/>
      </c>
      <c r="Z1642" s="79">
        <f t="shared" si="12"/>
        <v>0</v>
      </c>
      <c r="AA1642" s="79" t="str">
        <f>IF($B1641="","",IF(AND($B1642&gt;Dashboard!$C$54,$B1642&lt;=Dashboard!$C$55,OR($C1642="Buy",$C1642="Sell",$C1642="Dividend",$C1642="Return of capital")),MAX(AA$5:AA1641)+1,0))</f>
        <v/>
      </c>
      <c r="AB1642" s="79" t="str">
        <f>if($B1642="","",if($L1642=Dashboard!$C$3,"n/a","Currency:"&amp;$L1642&amp;Dashboard!$C$3))</f>
        <v/>
      </c>
      <c r="AC1642" s="88" t="str">
        <f t="shared" si="13"/>
        <v/>
      </c>
      <c r="AD1642" s="89">
        <f t="shared" si="14"/>
        <v>0</v>
      </c>
      <c r="AE1642" s="90">
        <f t="shared" si="15"/>
        <v>0</v>
      </c>
    </row>
    <row r="1643">
      <c r="A1643" s="1"/>
      <c r="B1643" s="456"/>
      <c r="C1643" s="457"/>
      <c r="D1643" s="457"/>
      <c r="E1643" s="457"/>
      <c r="F1643" s="458"/>
      <c r="G1643" s="44">
        <f t="shared" si="1"/>
        <v>0</v>
      </c>
      <c r="H1643" s="459"/>
      <c r="I1643" s="460"/>
      <c r="J1643" s="95"/>
      <c r="K1643" s="1"/>
      <c r="L1643" s="50" t="str">
        <f t="array" ref="L1643">if($B1643="","",index(Setup!$C$52:$C$201,match($D1643,Setup!$B$52:$B$201,0),0))</f>
        <v/>
      </c>
      <c r="M1643" s="52" t="str">
        <f t="shared" si="2"/>
        <v/>
      </c>
      <c r="N1643" s="58">
        <f t="shared" si="3"/>
        <v>0</v>
      </c>
      <c r="O1643" s="64" t="str">
        <f t="shared" si="4"/>
        <v/>
      </c>
      <c r="P1643" s="64">
        <f t="shared" si="5"/>
        <v>0</v>
      </c>
      <c r="Q1643" s="64">
        <f t="shared" si="6"/>
        <v>0</v>
      </c>
      <c r="R1643" s="68">
        <f t="shared" si="7"/>
        <v>0</v>
      </c>
      <c r="S1643" s="68">
        <f t="shared" si="8"/>
        <v>0</v>
      </c>
      <c r="T1643" s="71" t="str">
        <f t="shared" si="9"/>
        <v/>
      </c>
      <c r="U1643" s="79" t="str">
        <f t="array" ref="U1643">IF($B1643="","",IF(INDEX('Your Portfolio Holdings'!$BW$7:$BW$156,match($D1643,'Your Portfolio Holdings'!$B$7:$B$156,0),0)&gt;0,PRODUCT(IF(($D$5:$D$2004=$D1643)*($C$5:$C$2004="Split")*($B$5:$B$2004&lt;=Dashboard!$C$2)*($B$5:$B$2004&gt;$B1643),$J$5:$J$2004,1)),1))</f>
        <v/>
      </c>
      <c r="V1643" s="79">
        <f t="shared" si="10"/>
        <v>0</v>
      </c>
      <c r="W1643" s="79" t="str">
        <f t="array" ref="W1643">IF($B1643="","",IF(INDEX('Your Portfolio Holdings'!$BW$7:$BW$156,match($D1643,'Your Portfolio Holdings'!$B$7:$B$156,0),0)&gt;0,PRODUCT(IF(($D$5:$D$2004=$D1643)*($C$5:$C$2004="Split")*($B$5:$B$2004&lt;=Dashboard!$C$54)*($B$5:$B$2004&gt;$B1643),$J$5:$J$2004,1)),1))</f>
        <v/>
      </c>
      <c r="X1643" s="79">
        <f t="shared" si="11"/>
        <v>0</v>
      </c>
      <c r="Y1643" s="79" t="str">
        <f t="array" ref="Y1643">IF($B1643="","",IF(INDEX('Your Portfolio Holdings'!$BW$7:$BW$156,match($D1643,'Your Portfolio Holdings'!$B$7:$B$156,0),0)&gt;0,PRODUCT(IF(($D$5:$D$2004=$D1643)*($C$5:$C$2004="Split")*($B$5:$B$2004&lt;=Dashboard!$C$55)*($B$5:$B$2004&gt;$B1643),$J$5:$J$2004,1)),1))</f>
        <v/>
      </c>
      <c r="Z1643" s="79">
        <f t="shared" si="12"/>
        <v>0</v>
      </c>
      <c r="AA1643" s="79" t="str">
        <f>IF($B1642="","",IF(AND($B1643&gt;Dashboard!$C$54,$B1643&lt;=Dashboard!$C$55,OR($C1643="Buy",$C1643="Sell",$C1643="Dividend",$C1643="Return of capital")),MAX(AA$5:AA1642)+1,0))</f>
        <v/>
      </c>
      <c r="AB1643" s="79" t="str">
        <f>if($B1643="","",if($L1643=Dashboard!$C$3,"n/a","Currency:"&amp;$L1643&amp;Dashboard!$C$3))</f>
        <v/>
      </c>
      <c r="AC1643" s="88" t="str">
        <f t="shared" si="13"/>
        <v/>
      </c>
      <c r="AD1643" s="89">
        <f t="shared" si="14"/>
        <v>0</v>
      </c>
      <c r="AE1643" s="90">
        <f t="shared" si="15"/>
        <v>0</v>
      </c>
    </row>
    <row r="1644">
      <c r="A1644" s="1"/>
      <c r="B1644" s="456"/>
      <c r="C1644" s="457"/>
      <c r="D1644" s="457"/>
      <c r="E1644" s="457"/>
      <c r="F1644" s="458"/>
      <c r="G1644" s="44">
        <f t="shared" si="1"/>
        <v>0</v>
      </c>
      <c r="H1644" s="459"/>
      <c r="I1644" s="460"/>
      <c r="J1644" s="95"/>
      <c r="K1644" s="1"/>
      <c r="L1644" s="50" t="str">
        <f t="array" ref="L1644">if($B1644="","",index(Setup!$C$52:$C$201,match($D1644,Setup!$B$52:$B$201,0),0))</f>
        <v/>
      </c>
      <c r="M1644" s="52" t="str">
        <f t="shared" si="2"/>
        <v/>
      </c>
      <c r="N1644" s="58">
        <f t="shared" si="3"/>
        <v>0</v>
      </c>
      <c r="O1644" s="64" t="str">
        <f t="shared" si="4"/>
        <v/>
      </c>
      <c r="P1644" s="64">
        <f t="shared" si="5"/>
        <v>0</v>
      </c>
      <c r="Q1644" s="64">
        <f t="shared" si="6"/>
        <v>0</v>
      </c>
      <c r="R1644" s="68">
        <f t="shared" si="7"/>
        <v>0</v>
      </c>
      <c r="S1644" s="68">
        <f t="shared" si="8"/>
        <v>0</v>
      </c>
      <c r="T1644" s="71" t="str">
        <f t="shared" si="9"/>
        <v/>
      </c>
      <c r="U1644" s="79" t="str">
        <f t="array" ref="U1644">IF($B1644="","",IF(INDEX('Your Portfolio Holdings'!$BW$7:$BW$156,match($D1644,'Your Portfolio Holdings'!$B$7:$B$156,0),0)&gt;0,PRODUCT(IF(($D$5:$D$2004=$D1644)*($C$5:$C$2004="Split")*($B$5:$B$2004&lt;=Dashboard!$C$2)*($B$5:$B$2004&gt;$B1644),$J$5:$J$2004,1)),1))</f>
        <v/>
      </c>
      <c r="V1644" s="79">
        <f t="shared" si="10"/>
        <v>0</v>
      </c>
      <c r="W1644" s="79" t="str">
        <f t="array" ref="W1644">IF($B1644="","",IF(INDEX('Your Portfolio Holdings'!$BW$7:$BW$156,match($D1644,'Your Portfolio Holdings'!$B$7:$B$156,0),0)&gt;0,PRODUCT(IF(($D$5:$D$2004=$D1644)*($C$5:$C$2004="Split")*($B$5:$B$2004&lt;=Dashboard!$C$54)*($B$5:$B$2004&gt;$B1644),$J$5:$J$2004,1)),1))</f>
        <v/>
      </c>
      <c r="X1644" s="79">
        <f t="shared" si="11"/>
        <v>0</v>
      </c>
      <c r="Y1644" s="79" t="str">
        <f t="array" ref="Y1644">IF($B1644="","",IF(INDEX('Your Portfolio Holdings'!$BW$7:$BW$156,match($D1644,'Your Portfolio Holdings'!$B$7:$B$156,0),0)&gt;0,PRODUCT(IF(($D$5:$D$2004=$D1644)*($C$5:$C$2004="Split")*($B$5:$B$2004&lt;=Dashboard!$C$55)*($B$5:$B$2004&gt;$B1644),$J$5:$J$2004,1)),1))</f>
        <v/>
      </c>
      <c r="Z1644" s="79">
        <f t="shared" si="12"/>
        <v>0</v>
      </c>
      <c r="AA1644" s="79" t="str">
        <f>IF($B1643="","",IF(AND($B1644&gt;Dashboard!$C$54,$B1644&lt;=Dashboard!$C$55,OR($C1644="Buy",$C1644="Sell",$C1644="Dividend",$C1644="Return of capital")),MAX(AA$5:AA1643)+1,0))</f>
        <v/>
      </c>
      <c r="AB1644" s="79" t="str">
        <f>if($B1644="","",if($L1644=Dashboard!$C$3,"n/a","Currency:"&amp;$L1644&amp;Dashboard!$C$3))</f>
        <v/>
      </c>
      <c r="AC1644" s="88" t="str">
        <f t="shared" si="13"/>
        <v/>
      </c>
      <c r="AD1644" s="89">
        <f t="shared" si="14"/>
        <v>0</v>
      </c>
      <c r="AE1644" s="90">
        <f t="shared" si="15"/>
        <v>0</v>
      </c>
    </row>
    <row r="1645">
      <c r="A1645" s="1"/>
      <c r="B1645" s="456"/>
      <c r="C1645" s="457"/>
      <c r="D1645" s="457"/>
      <c r="E1645" s="457"/>
      <c r="F1645" s="458"/>
      <c r="G1645" s="44">
        <f t="shared" si="1"/>
        <v>0</v>
      </c>
      <c r="H1645" s="459"/>
      <c r="I1645" s="460"/>
      <c r="J1645" s="95"/>
      <c r="K1645" s="1"/>
      <c r="L1645" s="50" t="str">
        <f t="array" ref="L1645">if($B1645="","",index(Setup!$C$52:$C$201,match($D1645,Setup!$B$52:$B$201,0),0))</f>
        <v/>
      </c>
      <c r="M1645" s="52" t="str">
        <f t="shared" si="2"/>
        <v/>
      </c>
      <c r="N1645" s="58">
        <f t="shared" si="3"/>
        <v>0</v>
      </c>
      <c r="O1645" s="64" t="str">
        <f t="shared" si="4"/>
        <v/>
      </c>
      <c r="P1645" s="64">
        <f t="shared" si="5"/>
        <v>0</v>
      </c>
      <c r="Q1645" s="64">
        <f t="shared" si="6"/>
        <v>0</v>
      </c>
      <c r="R1645" s="68">
        <f t="shared" si="7"/>
        <v>0</v>
      </c>
      <c r="S1645" s="68">
        <f t="shared" si="8"/>
        <v>0</v>
      </c>
      <c r="T1645" s="71" t="str">
        <f t="shared" si="9"/>
        <v/>
      </c>
      <c r="U1645" s="79" t="str">
        <f t="array" ref="U1645">IF($B1645="","",IF(INDEX('Your Portfolio Holdings'!$BW$7:$BW$156,match($D1645,'Your Portfolio Holdings'!$B$7:$B$156,0),0)&gt;0,PRODUCT(IF(($D$5:$D$2004=$D1645)*($C$5:$C$2004="Split")*($B$5:$B$2004&lt;=Dashboard!$C$2)*($B$5:$B$2004&gt;$B1645),$J$5:$J$2004,1)),1))</f>
        <v/>
      </c>
      <c r="V1645" s="79">
        <f t="shared" si="10"/>
        <v>0</v>
      </c>
      <c r="W1645" s="79" t="str">
        <f t="array" ref="W1645">IF($B1645="","",IF(INDEX('Your Portfolio Holdings'!$BW$7:$BW$156,match($D1645,'Your Portfolio Holdings'!$B$7:$B$156,0),0)&gt;0,PRODUCT(IF(($D$5:$D$2004=$D1645)*($C$5:$C$2004="Split")*($B$5:$B$2004&lt;=Dashboard!$C$54)*($B$5:$B$2004&gt;$B1645),$J$5:$J$2004,1)),1))</f>
        <v/>
      </c>
      <c r="X1645" s="79">
        <f t="shared" si="11"/>
        <v>0</v>
      </c>
      <c r="Y1645" s="79" t="str">
        <f t="array" ref="Y1645">IF($B1645="","",IF(INDEX('Your Portfolio Holdings'!$BW$7:$BW$156,match($D1645,'Your Portfolio Holdings'!$B$7:$B$156,0),0)&gt;0,PRODUCT(IF(($D$5:$D$2004=$D1645)*($C$5:$C$2004="Split")*($B$5:$B$2004&lt;=Dashboard!$C$55)*($B$5:$B$2004&gt;$B1645),$J$5:$J$2004,1)),1))</f>
        <v/>
      </c>
      <c r="Z1645" s="79">
        <f t="shared" si="12"/>
        <v>0</v>
      </c>
      <c r="AA1645" s="79" t="str">
        <f>IF($B1644="","",IF(AND($B1645&gt;Dashboard!$C$54,$B1645&lt;=Dashboard!$C$55,OR($C1645="Buy",$C1645="Sell",$C1645="Dividend",$C1645="Return of capital")),MAX(AA$5:AA1644)+1,0))</f>
        <v/>
      </c>
      <c r="AB1645" s="79" t="str">
        <f>if($B1645="","",if($L1645=Dashboard!$C$3,"n/a","Currency:"&amp;$L1645&amp;Dashboard!$C$3))</f>
        <v/>
      </c>
      <c r="AC1645" s="88" t="str">
        <f t="shared" si="13"/>
        <v/>
      </c>
      <c r="AD1645" s="89">
        <f t="shared" si="14"/>
        <v>0</v>
      </c>
      <c r="AE1645" s="90">
        <f t="shared" si="15"/>
        <v>0</v>
      </c>
    </row>
    <row r="1646">
      <c r="A1646" s="1"/>
      <c r="B1646" s="456"/>
      <c r="C1646" s="457"/>
      <c r="D1646" s="457"/>
      <c r="E1646" s="457"/>
      <c r="F1646" s="458"/>
      <c r="G1646" s="44">
        <f t="shared" si="1"/>
        <v>0</v>
      </c>
      <c r="H1646" s="459"/>
      <c r="I1646" s="460"/>
      <c r="J1646" s="95"/>
      <c r="K1646" s="1"/>
      <c r="L1646" s="50" t="str">
        <f t="array" ref="L1646">if($B1646="","",index(Setup!$C$52:$C$201,match($D1646,Setup!$B$52:$B$201,0),0))</f>
        <v/>
      </c>
      <c r="M1646" s="52" t="str">
        <f t="shared" si="2"/>
        <v/>
      </c>
      <c r="N1646" s="58">
        <f t="shared" si="3"/>
        <v>0</v>
      </c>
      <c r="O1646" s="64" t="str">
        <f t="shared" si="4"/>
        <v/>
      </c>
      <c r="P1646" s="64">
        <f t="shared" si="5"/>
        <v>0</v>
      </c>
      <c r="Q1646" s="64">
        <f t="shared" si="6"/>
        <v>0</v>
      </c>
      <c r="R1646" s="68">
        <f t="shared" si="7"/>
        <v>0</v>
      </c>
      <c r="S1646" s="68">
        <f t="shared" si="8"/>
        <v>0</v>
      </c>
      <c r="T1646" s="71" t="str">
        <f t="shared" si="9"/>
        <v/>
      </c>
      <c r="U1646" s="79" t="str">
        <f t="array" ref="U1646">IF($B1646="","",IF(INDEX('Your Portfolio Holdings'!$BW$7:$BW$156,match($D1646,'Your Portfolio Holdings'!$B$7:$B$156,0),0)&gt;0,PRODUCT(IF(($D$5:$D$2004=$D1646)*($C$5:$C$2004="Split")*($B$5:$B$2004&lt;=Dashboard!$C$2)*($B$5:$B$2004&gt;$B1646),$J$5:$J$2004,1)),1))</f>
        <v/>
      </c>
      <c r="V1646" s="79">
        <f t="shared" si="10"/>
        <v>0</v>
      </c>
      <c r="W1646" s="79" t="str">
        <f t="array" ref="W1646">IF($B1646="","",IF(INDEX('Your Portfolio Holdings'!$BW$7:$BW$156,match($D1646,'Your Portfolio Holdings'!$B$7:$B$156,0),0)&gt;0,PRODUCT(IF(($D$5:$D$2004=$D1646)*($C$5:$C$2004="Split")*($B$5:$B$2004&lt;=Dashboard!$C$54)*($B$5:$B$2004&gt;$B1646),$J$5:$J$2004,1)),1))</f>
        <v/>
      </c>
      <c r="X1646" s="79">
        <f t="shared" si="11"/>
        <v>0</v>
      </c>
      <c r="Y1646" s="79" t="str">
        <f t="array" ref="Y1646">IF($B1646="","",IF(INDEX('Your Portfolio Holdings'!$BW$7:$BW$156,match($D1646,'Your Portfolio Holdings'!$B$7:$B$156,0),0)&gt;0,PRODUCT(IF(($D$5:$D$2004=$D1646)*($C$5:$C$2004="Split")*($B$5:$B$2004&lt;=Dashboard!$C$55)*($B$5:$B$2004&gt;$B1646),$J$5:$J$2004,1)),1))</f>
        <v/>
      </c>
      <c r="Z1646" s="79">
        <f t="shared" si="12"/>
        <v>0</v>
      </c>
      <c r="AA1646" s="79" t="str">
        <f>IF($B1645="","",IF(AND($B1646&gt;Dashboard!$C$54,$B1646&lt;=Dashboard!$C$55,OR($C1646="Buy",$C1646="Sell",$C1646="Dividend",$C1646="Return of capital")),MAX(AA$5:AA1645)+1,0))</f>
        <v/>
      </c>
      <c r="AB1646" s="79" t="str">
        <f>if($B1646="","",if($L1646=Dashboard!$C$3,"n/a","Currency:"&amp;$L1646&amp;Dashboard!$C$3))</f>
        <v/>
      </c>
      <c r="AC1646" s="88" t="str">
        <f t="shared" si="13"/>
        <v/>
      </c>
      <c r="AD1646" s="89">
        <f t="shared" si="14"/>
        <v>0</v>
      </c>
      <c r="AE1646" s="90">
        <f t="shared" si="15"/>
        <v>0</v>
      </c>
    </row>
    <row r="1647">
      <c r="A1647" s="1"/>
      <c r="B1647" s="456"/>
      <c r="C1647" s="457"/>
      <c r="D1647" s="457"/>
      <c r="E1647" s="457"/>
      <c r="F1647" s="458"/>
      <c r="G1647" s="44">
        <f t="shared" si="1"/>
        <v>0</v>
      </c>
      <c r="H1647" s="459"/>
      <c r="I1647" s="460"/>
      <c r="J1647" s="95"/>
      <c r="K1647" s="1"/>
      <c r="L1647" s="50" t="str">
        <f t="array" ref="L1647">if($B1647="","",index(Setup!$C$52:$C$201,match($D1647,Setup!$B$52:$B$201,0),0))</f>
        <v/>
      </c>
      <c r="M1647" s="52" t="str">
        <f t="shared" si="2"/>
        <v/>
      </c>
      <c r="N1647" s="58">
        <f t="shared" si="3"/>
        <v>0</v>
      </c>
      <c r="O1647" s="64" t="str">
        <f t="shared" si="4"/>
        <v/>
      </c>
      <c r="P1647" s="64">
        <f t="shared" si="5"/>
        <v>0</v>
      </c>
      <c r="Q1647" s="64">
        <f t="shared" si="6"/>
        <v>0</v>
      </c>
      <c r="R1647" s="68">
        <f t="shared" si="7"/>
        <v>0</v>
      </c>
      <c r="S1647" s="68">
        <f t="shared" si="8"/>
        <v>0</v>
      </c>
      <c r="T1647" s="71" t="str">
        <f t="shared" si="9"/>
        <v/>
      </c>
      <c r="U1647" s="79" t="str">
        <f t="array" ref="U1647">IF($B1647="","",IF(INDEX('Your Portfolio Holdings'!$BW$7:$BW$156,match($D1647,'Your Portfolio Holdings'!$B$7:$B$156,0),0)&gt;0,PRODUCT(IF(($D$5:$D$2004=$D1647)*($C$5:$C$2004="Split")*($B$5:$B$2004&lt;=Dashboard!$C$2)*($B$5:$B$2004&gt;$B1647),$J$5:$J$2004,1)),1))</f>
        <v/>
      </c>
      <c r="V1647" s="79">
        <f t="shared" si="10"/>
        <v>0</v>
      </c>
      <c r="W1647" s="79" t="str">
        <f t="array" ref="W1647">IF($B1647="","",IF(INDEX('Your Portfolio Holdings'!$BW$7:$BW$156,match($D1647,'Your Portfolio Holdings'!$B$7:$B$156,0),0)&gt;0,PRODUCT(IF(($D$5:$D$2004=$D1647)*($C$5:$C$2004="Split")*($B$5:$B$2004&lt;=Dashboard!$C$54)*($B$5:$B$2004&gt;$B1647),$J$5:$J$2004,1)),1))</f>
        <v/>
      </c>
      <c r="X1647" s="79">
        <f t="shared" si="11"/>
        <v>0</v>
      </c>
      <c r="Y1647" s="79" t="str">
        <f t="array" ref="Y1647">IF($B1647="","",IF(INDEX('Your Portfolio Holdings'!$BW$7:$BW$156,match($D1647,'Your Portfolio Holdings'!$B$7:$B$156,0),0)&gt;0,PRODUCT(IF(($D$5:$D$2004=$D1647)*($C$5:$C$2004="Split")*($B$5:$B$2004&lt;=Dashboard!$C$55)*($B$5:$B$2004&gt;$B1647),$J$5:$J$2004,1)),1))</f>
        <v/>
      </c>
      <c r="Z1647" s="79">
        <f t="shared" si="12"/>
        <v>0</v>
      </c>
      <c r="AA1647" s="79" t="str">
        <f>IF($B1646="","",IF(AND($B1647&gt;Dashboard!$C$54,$B1647&lt;=Dashboard!$C$55,OR($C1647="Buy",$C1647="Sell",$C1647="Dividend",$C1647="Return of capital")),MAX(AA$5:AA1646)+1,0))</f>
        <v/>
      </c>
      <c r="AB1647" s="79" t="str">
        <f>if($B1647="","",if($L1647=Dashboard!$C$3,"n/a","Currency:"&amp;$L1647&amp;Dashboard!$C$3))</f>
        <v/>
      </c>
      <c r="AC1647" s="88" t="str">
        <f t="shared" si="13"/>
        <v/>
      </c>
      <c r="AD1647" s="89">
        <f t="shared" si="14"/>
        <v>0</v>
      </c>
      <c r="AE1647" s="90">
        <f t="shared" si="15"/>
        <v>0</v>
      </c>
    </row>
    <row r="1648">
      <c r="A1648" s="1"/>
      <c r="B1648" s="456"/>
      <c r="C1648" s="457"/>
      <c r="D1648" s="457"/>
      <c r="E1648" s="457"/>
      <c r="F1648" s="458"/>
      <c r="G1648" s="44">
        <f t="shared" si="1"/>
        <v>0</v>
      </c>
      <c r="H1648" s="459"/>
      <c r="I1648" s="460"/>
      <c r="J1648" s="95"/>
      <c r="K1648" s="1"/>
      <c r="L1648" s="50" t="str">
        <f t="array" ref="L1648">if($B1648="","",index(Setup!$C$52:$C$201,match($D1648,Setup!$B$52:$B$201,0),0))</f>
        <v/>
      </c>
      <c r="M1648" s="52" t="str">
        <f t="shared" si="2"/>
        <v/>
      </c>
      <c r="N1648" s="58">
        <f t="shared" si="3"/>
        <v>0</v>
      </c>
      <c r="O1648" s="64" t="str">
        <f t="shared" si="4"/>
        <v/>
      </c>
      <c r="P1648" s="64">
        <f t="shared" si="5"/>
        <v>0</v>
      </c>
      <c r="Q1648" s="64">
        <f t="shared" si="6"/>
        <v>0</v>
      </c>
      <c r="R1648" s="68">
        <f t="shared" si="7"/>
        <v>0</v>
      </c>
      <c r="S1648" s="68">
        <f t="shared" si="8"/>
        <v>0</v>
      </c>
      <c r="T1648" s="71" t="str">
        <f t="shared" si="9"/>
        <v/>
      </c>
      <c r="U1648" s="79" t="str">
        <f t="array" ref="U1648">IF($B1648="","",IF(INDEX('Your Portfolio Holdings'!$BW$7:$BW$156,match($D1648,'Your Portfolio Holdings'!$B$7:$B$156,0),0)&gt;0,PRODUCT(IF(($D$5:$D$2004=$D1648)*($C$5:$C$2004="Split")*($B$5:$B$2004&lt;=Dashboard!$C$2)*($B$5:$B$2004&gt;$B1648),$J$5:$J$2004,1)),1))</f>
        <v/>
      </c>
      <c r="V1648" s="79">
        <f t="shared" si="10"/>
        <v>0</v>
      </c>
      <c r="W1648" s="79" t="str">
        <f t="array" ref="W1648">IF($B1648="","",IF(INDEX('Your Portfolio Holdings'!$BW$7:$BW$156,match($D1648,'Your Portfolio Holdings'!$B$7:$B$156,0),0)&gt;0,PRODUCT(IF(($D$5:$D$2004=$D1648)*($C$5:$C$2004="Split")*($B$5:$B$2004&lt;=Dashboard!$C$54)*($B$5:$B$2004&gt;$B1648),$J$5:$J$2004,1)),1))</f>
        <v/>
      </c>
      <c r="X1648" s="79">
        <f t="shared" si="11"/>
        <v>0</v>
      </c>
      <c r="Y1648" s="79" t="str">
        <f t="array" ref="Y1648">IF($B1648="","",IF(INDEX('Your Portfolio Holdings'!$BW$7:$BW$156,match($D1648,'Your Portfolio Holdings'!$B$7:$B$156,0),0)&gt;0,PRODUCT(IF(($D$5:$D$2004=$D1648)*($C$5:$C$2004="Split")*($B$5:$B$2004&lt;=Dashboard!$C$55)*($B$5:$B$2004&gt;$B1648),$J$5:$J$2004,1)),1))</f>
        <v/>
      </c>
      <c r="Z1648" s="79">
        <f t="shared" si="12"/>
        <v>0</v>
      </c>
      <c r="AA1648" s="79" t="str">
        <f>IF($B1647="","",IF(AND($B1648&gt;Dashboard!$C$54,$B1648&lt;=Dashboard!$C$55,OR($C1648="Buy",$C1648="Sell",$C1648="Dividend",$C1648="Return of capital")),MAX(AA$5:AA1647)+1,0))</f>
        <v/>
      </c>
      <c r="AB1648" s="79" t="str">
        <f>if($B1648="","",if($L1648=Dashboard!$C$3,"n/a","Currency:"&amp;$L1648&amp;Dashboard!$C$3))</f>
        <v/>
      </c>
      <c r="AC1648" s="88" t="str">
        <f t="shared" si="13"/>
        <v/>
      </c>
      <c r="AD1648" s="89">
        <f t="shared" si="14"/>
        <v>0</v>
      </c>
      <c r="AE1648" s="90">
        <f t="shared" si="15"/>
        <v>0</v>
      </c>
    </row>
    <row r="1649">
      <c r="A1649" s="1"/>
      <c r="B1649" s="456"/>
      <c r="C1649" s="457"/>
      <c r="D1649" s="457"/>
      <c r="E1649" s="457"/>
      <c r="F1649" s="458"/>
      <c r="G1649" s="44">
        <f t="shared" si="1"/>
        <v>0</v>
      </c>
      <c r="H1649" s="459"/>
      <c r="I1649" s="460"/>
      <c r="J1649" s="95"/>
      <c r="K1649" s="1"/>
      <c r="L1649" s="50" t="str">
        <f t="array" ref="L1649">if($B1649="","",index(Setup!$C$52:$C$201,match($D1649,Setup!$B$52:$B$201,0),0))</f>
        <v/>
      </c>
      <c r="M1649" s="52" t="str">
        <f t="shared" si="2"/>
        <v/>
      </c>
      <c r="N1649" s="58">
        <f t="shared" si="3"/>
        <v>0</v>
      </c>
      <c r="O1649" s="64" t="str">
        <f t="shared" si="4"/>
        <v/>
      </c>
      <c r="P1649" s="64">
        <f t="shared" si="5"/>
        <v>0</v>
      </c>
      <c r="Q1649" s="64">
        <f t="shared" si="6"/>
        <v>0</v>
      </c>
      <c r="R1649" s="68">
        <f t="shared" si="7"/>
        <v>0</v>
      </c>
      <c r="S1649" s="68">
        <f t="shared" si="8"/>
        <v>0</v>
      </c>
      <c r="T1649" s="71" t="str">
        <f t="shared" si="9"/>
        <v/>
      </c>
      <c r="U1649" s="79" t="str">
        <f t="array" ref="U1649">IF($B1649="","",IF(INDEX('Your Portfolio Holdings'!$BW$7:$BW$156,match($D1649,'Your Portfolio Holdings'!$B$7:$B$156,0),0)&gt;0,PRODUCT(IF(($D$5:$D$2004=$D1649)*($C$5:$C$2004="Split")*($B$5:$B$2004&lt;=Dashboard!$C$2)*($B$5:$B$2004&gt;$B1649),$J$5:$J$2004,1)),1))</f>
        <v/>
      </c>
      <c r="V1649" s="79">
        <f t="shared" si="10"/>
        <v>0</v>
      </c>
      <c r="W1649" s="79" t="str">
        <f t="array" ref="W1649">IF($B1649="","",IF(INDEX('Your Portfolio Holdings'!$BW$7:$BW$156,match($D1649,'Your Portfolio Holdings'!$B$7:$B$156,0),0)&gt;0,PRODUCT(IF(($D$5:$D$2004=$D1649)*($C$5:$C$2004="Split")*($B$5:$B$2004&lt;=Dashboard!$C$54)*($B$5:$B$2004&gt;$B1649),$J$5:$J$2004,1)),1))</f>
        <v/>
      </c>
      <c r="X1649" s="79">
        <f t="shared" si="11"/>
        <v>0</v>
      </c>
      <c r="Y1649" s="79" t="str">
        <f t="array" ref="Y1649">IF($B1649="","",IF(INDEX('Your Portfolio Holdings'!$BW$7:$BW$156,match($D1649,'Your Portfolio Holdings'!$B$7:$B$156,0),0)&gt;0,PRODUCT(IF(($D$5:$D$2004=$D1649)*($C$5:$C$2004="Split")*($B$5:$B$2004&lt;=Dashboard!$C$55)*($B$5:$B$2004&gt;$B1649),$J$5:$J$2004,1)),1))</f>
        <v/>
      </c>
      <c r="Z1649" s="79">
        <f t="shared" si="12"/>
        <v>0</v>
      </c>
      <c r="AA1649" s="79" t="str">
        <f>IF($B1648="","",IF(AND($B1649&gt;Dashboard!$C$54,$B1649&lt;=Dashboard!$C$55,OR($C1649="Buy",$C1649="Sell",$C1649="Dividend",$C1649="Return of capital")),MAX(AA$5:AA1648)+1,0))</f>
        <v/>
      </c>
      <c r="AB1649" s="79" t="str">
        <f>if($B1649="","",if($L1649=Dashboard!$C$3,"n/a","Currency:"&amp;$L1649&amp;Dashboard!$C$3))</f>
        <v/>
      </c>
      <c r="AC1649" s="88" t="str">
        <f t="shared" si="13"/>
        <v/>
      </c>
      <c r="AD1649" s="89">
        <f t="shared" si="14"/>
        <v>0</v>
      </c>
      <c r="AE1649" s="90">
        <f t="shared" si="15"/>
        <v>0</v>
      </c>
    </row>
    <row r="1650">
      <c r="A1650" s="1"/>
      <c r="B1650" s="456"/>
      <c r="C1650" s="457"/>
      <c r="D1650" s="457"/>
      <c r="E1650" s="457"/>
      <c r="F1650" s="458"/>
      <c r="G1650" s="44">
        <f t="shared" si="1"/>
        <v>0</v>
      </c>
      <c r="H1650" s="459"/>
      <c r="I1650" s="460"/>
      <c r="J1650" s="95"/>
      <c r="K1650" s="1"/>
      <c r="L1650" s="50" t="str">
        <f t="array" ref="L1650">if($B1650="","",index(Setup!$C$52:$C$201,match($D1650,Setup!$B$52:$B$201,0),0))</f>
        <v/>
      </c>
      <c r="M1650" s="52" t="str">
        <f t="shared" si="2"/>
        <v/>
      </c>
      <c r="N1650" s="58">
        <f t="shared" si="3"/>
        <v>0</v>
      </c>
      <c r="O1650" s="64" t="str">
        <f t="shared" si="4"/>
        <v/>
      </c>
      <c r="P1650" s="64">
        <f t="shared" si="5"/>
        <v>0</v>
      </c>
      <c r="Q1650" s="64">
        <f t="shared" si="6"/>
        <v>0</v>
      </c>
      <c r="R1650" s="68">
        <f t="shared" si="7"/>
        <v>0</v>
      </c>
      <c r="S1650" s="68">
        <f t="shared" si="8"/>
        <v>0</v>
      </c>
      <c r="T1650" s="71" t="str">
        <f t="shared" si="9"/>
        <v/>
      </c>
      <c r="U1650" s="79" t="str">
        <f t="array" ref="U1650">IF($B1650="","",IF(INDEX('Your Portfolio Holdings'!$BW$7:$BW$156,match($D1650,'Your Portfolio Holdings'!$B$7:$B$156,0),0)&gt;0,PRODUCT(IF(($D$5:$D$2004=$D1650)*($C$5:$C$2004="Split")*($B$5:$B$2004&lt;=Dashboard!$C$2)*($B$5:$B$2004&gt;$B1650),$J$5:$J$2004,1)),1))</f>
        <v/>
      </c>
      <c r="V1650" s="79">
        <f t="shared" si="10"/>
        <v>0</v>
      </c>
      <c r="W1650" s="79" t="str">
        <f t="array" ref="W1650">IF($B1650="","",IF(INDEX('Your Portfolio Holdings'!$BW$7:$BW$156,match($D1650,'Your Portfolio Holdings'!$B$7:$B$156,0),0)&gt;0,PRODUCT(IF(($D$5:$D$2004=$D1650)*($C$5:$C$2004="Split")*($B$5:$B$2004&lt;=Dashboard!$C$54)*($B$5:$B$2004&gt;$B1650),$J$5:$J$2004,1)),1))</f>
        <v/>
      </c>
      <c r="X1650" s="79">
        <f t="shared" si="11"/>
        <v>0</v>
      </c>
      <c r="Y1650" s="79" t="str">
        <f t="array" ref="Y1650">IF($B1650="","",IF(INDEX('Your Portfolio Holdings'!$BW$7:$BW$156,match($D1650,'Your Portfolio Holdings'!$B$7:$B$156,0),0)&gt;0,PRODUCT(IF(($D$5:$D$2004=$D1650)*($C$5:$C$2004="Split")*($B$5:$B$2004&lt;=Dashboard!$C$55)*($B$5:$B$2004&gt;$B1650),$J$5:$J$2004,1)),1))</f>
        <v/>
      </c>
      <c r="Z1650" s="79">
        <f t="shared" si="12"/>
        <v>0</v>
      </c>
      <c r="AA1650" s="79" t="str">
        <f>IF($B1649="","",IF(AND($B1650&gt;Dashboard!$C$54,$B1650&lt;=Dashboard!$C$55,OR($C1650="Buy",$C1650="Sell",$C1650="Dividend",$C1650="Return of capital")),MAX(AA$5:AA1649)+1,0))</f>
        <v/>
      </c>
      <c r="AB1650" s="79" t="str">
        <f>if($B1650="","",if($L1650=Dashboard!$C$3,"n/a","Currency:"&amp;$L1650&amp;Dashboard!$C$3))</f>
        <v/>
      </c>
      <c r="AC1650" s="88" t="str">
        <f t="shared" si="13"/>
        <v/>
      </c>
      <c r="AD1650" s="89">
        <f t="shared" si="14"/>
        <v>0</v>
      </c>
      <c r="AE1650" s="90">
        <f t="shared" si="15"/>
        <v>0</v>
      </c>
    </row>
    <row r="1651">
      <c r="A1651" s="1"/>
      <c r="B1651" s="456"/>
      <c r="C1651" s="457"/>
      <c r="D1651" s="457"/>
      <c r="E1651" s="457"/>
      <c r="F1651" s="458"/>
      <c r="G1651" s="44">
        <f t="shared" si="1"/>
        <v>0</v>
      </c>
      <c r="H1651" s="459"/>
      <c r="I1651" s="460"/>
      <c r="J1651" s="95"/>
      <c r="K1651" s="1"/>
      <c r="L1651" s="50" t="str">
        <f t="array" ref="L1651">if($B1651="","",index(Setup!$C$52:$C$201,match($D1651,Setup!$B$52:$B$201,0),0))</f>
        <v/>
      </c>
      <c r="M1651" s="52" t="str">
        <f t="shared" si="2"/>
        <v/>
      </c>
      <c r="N1651" s="58">
        <f t="shared" si="3"/>
        <v>0</v>
      </c>
      <c r="O1651" s="64" t="str">
        <f t="shared" si="4"/>
        <v/>
      </c>
      <c r="P1651" s="64">
        <f t="shared" si="5"/>
        <v>0</v>
      </c>
      <c r="Q1651" s="64">
        <f t="shared" si="6"/>
        <v>0</v>
      </c>
      <c r="R1651" s="68">
        <f t="shared" si="7"/>
        <v>0</v>
      </c>
      <c r="S1651" s="68">
        <f t="shared" si="8"/>
        <v>0</v>
      </c>
      <c r="T1651" s="71" t="str">
        <f t="shared" si="9"/>
        <v/>
      </c>
      <c r="U1651" s="79" t="str">
        <f t="array" ref="U1651">IF($B1651="","",IF(INDEX('Your Portfolio Holdings'!$BW$7:$BW$156,match($D1651,'Your Portfolio Holdings'!$B$7:$B$156,0),0)&gt;0,PRODUCT(IF(($D$5:$D$2004=$D1651)*($C$5:$C$2004="Split")*($B$5:$B$2004&lt;=Dashboard!$C$2)*($B$5:$B$2004&gt;$B1651),$J$5:$J$2004,1)),1))</f>
        <v/>
      </c>
      <c r="V1651" s="79">
        <f t="shared" si="10"/>
        <v>0</v>
      </c>
      <c r="W1651" s="79" t="str">
        <f t="array" ref="W1651">IF($B1651="","",IF(INDEX('Your Portfolio Holdings'!$BW$7:$BW$156,match($D1651,'Your Portfolio Holdings'!$B$7:$B$156,0),0)&gt;0,PRODUCT(IF(($D$5:$D$2004=$D1651)*($C$5:$C$2004="Split")*($B$5:$B$2004&lt;=Dashboard!$C$54)*($B$5:$B$2004&gt;$B1651),$J$5:$J$2004,1)),1))</f>
        <v/>
      </c>
      <c r="X1651" s="79">
        <f t="shared" si="11"/>
        <v>0</v>
      </c>
      <c r="Y1651" s="79" t="str">
        <f t="array" ref="Y1651">IF($B1651="","",IF(INDEX('Your Portfolio Holdings'!$BW$7:$BW$156,match($D1651,'Your Portfolio Holdings'!$B$7:$B$156,0),0)&gt;0,PRODUCT(IF(($D$5:$D$2004=$D1651)*($C$5:$C$2004="Split")*($B$5:$B$2004&lt;=Dashboard!$C$55)*($B$5:$B$2004&gt;$B1651),$J$5:$J$2004,1)),1))</f>
        <v/>
      </c>
      <c r="Z1651" s="79">
        <f t="shared" si="12"/>
        <v>0</v>
      </c>
      <c r="AA1651" s="79" t="str">
        <f>IF($B1650="","",IF(AND($B1651&gt;Dashboard!$C$54,$B1651&lt;=Dashboard!$C$55,OR($C1651="Buy",$C1651="Sell",$C1651="Dividend",$C1651="Return of capital")),MAX(AA$5:AA1650)+1,0))</f>
        <v/>
      </c>
      <c r="AB1651" s="79" t="str">
        <f>if($B1651="","",if($L1651=Dashboard!$C$3,"n/a","Currency:"&amp;$L1651&amp;Dashboard!$C$3))</f>
        <v/>
      </c>
      <c r="AC1651" s="88" t="str">
        <f t="shared" si="13"/>
        <v/>
      </c>
      <c r="AD1651" s="89">
        <f t="shared" si="14"/>
        <v>0</v>
      </c>
      <c r="AE1651" s="90">
        <f t="shared" si="15"/>
        <v>0</v>
      </c>
    </row>
    <row r="1652">
      <c r="A1652" s="1"/>
      <c r="B1652" s="456"/>
      <c r="C1652" s="457"/>
      <c r="D1652" s="457"/>
      <c r="E1652" s="457"/>
      <c r="F1652" s="458"/>
      <c r="G1652" s="44">
        <f t="shared" si="1"/>
        <v>0</v>
      </c>
      <c r="H1652" s="459"/>
      <c r="I1652" s="460"/>
      <c r="J1652" s="95"/>
      <c r="K1652" s="1"/>
      <c r="L1652" s="50" t="str">
        <f t="array" ref="L1652">if($B1652="","",index(Setup!$C$52:$C$201,match($D1652,Setup!$B$52:$B$201,0),0))</f>
        <v/>
      </c>
      <c r="M1652" s="52" t="str">
        <f t="shared" si="2"/>
        <v/>
      </c>
      <c r="N1652" s="58">
        <f t="shared" si="3"/>
        <v>0</v>
      </c>
      <c r="O1652" s="64" t="str">
        <f t="shared" si="4"/>
        <v/>
      </c>
      <c r="P1652" s="64">
        <f t="shared" si="5"/>
        <v>0</v>
      </c>
      <c r="Q1652" s="64">
        <f t="shared" si="6"/>
        <v>0</v>
      </c>
      <c r="R1652" s="68">
        <f t="shared" si="7"/>
        <v>0</v>
      </c>
      <c r="S1652" s="68">
        <f t="shared" si="8"/>
        <v>0</v>
      </c>
      <c r="T1652" s="71" t="str">
        <f t="shared" si="9"/>
        <v/>
      </c>
      <c r="U1652" s="79" t="str">
        <f t="array" ref="U1652">IF($B1652="","",IF(INDEX('Your Portfolio Holdings'!$BW$7:$BW$156,match($D1652,'Your Portfolio Holdings'!$B$7:$B$156,0),0)&gt;0,PRODUCT(IF(($D$5:$D$2004=$D1652)*($C$5:$C$2004="Split")*($B$5:$B$2004&lt;=Dashboard!$C$2)*($B$5:$B$2004&gt;$B1652),$J$5:$J$2004,1)),1))</f>
        <v/>
      </c>
      <c r="V1652" s="79">
        <f t="shared" si="10"/>
        <v>0</v>
      </c>
      <c r="W1652" s="79" t="str">
        <f t="array" ref="W1652">IF($B1652="","",IF(INDEX('Your Portfolio Holdings'!$BW$7:$BW$156,match($D1652,'Your Portfolio Holdings'!$B$7:$B$156,0),0)&gt;0,PRODUCT(IF(($D$5:$D$2004=$D1652)*($C$5:$C$2004="Split")*($B$5:$B$2004&lt;=Dashboard!$C$54)*($B$5:$B$2004&gt;$B1652),$J$5:$J$2004,1)),1))</f>
        <v/>
      </c>
      <c r="X1652" s="79">
        <f t="shared" si="11"/>
        <v>0</v>
      </c>
      <c r="Y1652" s="79" t="str">
        <f t="array" ref="Y1652">IF($B1652="","",IF(INDEX('Your Portfolio Holdings'!$BW$7:$BW$156,match($D1652,'Your Portfolio Holdings'!$B$7:$B$156,0),0)&gt;0,PRODUCT(IF(($D$5:$D$2004=$D1652)*($C$5:$C$2004="Split")*($B$5:$B$2004&lt;=Dashboard!$C$55)*($B$5:$B$2004&gt;$B1652),$J$5:$J$2004,1)),1))</f>
        <v/>
      </c>
      <c r="Z1652" s="79">
        <f t="shared" si="12"/>
        <v>0</v>
      </c>
      <c r="AA1652" s="79" t="str">
        <f>IF($B1651="","",IF(AND($B1652&gt;Dashboard!$C$54,$B1652&lt;=Dashboard!$C$55,OR($C1652="Buy",$C1652="Sell",$C1652="Dividend",$C1652="Return of capital")),MAX(AA$5:AA1651)+1,0))</f>
        <v/>
      </c>
      <c r="AB1652" s="79" t="str">
        <f>if($B1652="","",if($L1652=Dashboard!$C$3,"n/a","Currency:"&amp;$L1652&amp;Dashboard!$C$3))</f>
        <v/>
      </c>
      <c r="AC1652" s="88" t="str">
        <f t="shared" si="13"/>
        <v/>
      </c>
      <c r="AD1652" s="89">
        <f t="shared" si="14"/>
        <v>0</v>
      </c>
      <c r="AE1652" s="90">
        <f t="shared" si="15"/>
        <v>0</v>
      </c>
    </row>
    <row r="1653">
      <c r="A1653" s="1"/>
      <c r="B1653" s="456"/>
      <c r="C1653" s="457"/>
      <c r="D1653" s="457"/>
      <c r="E1653" s="457"/>
      <c r="F1653" s="458"/>
      <c r="G1653" s="44">
        <f t="shared" si="1"/>
        <v>0</v>
      </c>
      <c r="H1653" s="459"/>
      <c r="I1653" s="460"/>
      <c r="J1653" s="95"/>
      <c r="K1653" s="1"/>
      <c r="L1653" s="50" t="str">
        <f t="array" ref="L1653">if($B1653="","",index(Setup!$C$52:$C$201,match($D1653,Setup!$B$52:$B$201,0),0))</f>
        <v/>
      </c>
      <c r="M1653" s="52" t="str">
        <f t="shared" si="2"/>
        <v/>
      </c>
      <c r="N1653" s="58">
        <f t="shared" si="3"/>
        <v>0</v>
      </c>
      <c r="O1653" s="64" t="str">
        <f t="shared" si="4"/>
        <v/>
      </c>
      <c r="P1653" s="64">
        <f t="shared" si="5"/>
        <v>0</v>
      </c>
      <c r="Q1653" s="64">
        <f t="shared" si="6"/>
        <v>0</v>
      </c>
      <c r="R1653" s="68">
        <f t="shared" si="7"/>
        <v>0</v>
      </c>
      <c r="S1653" s="68">
        <f t="shared" si="8"/>
        <v>0</v>
      </c>
      <c r="T1653" s="71" t="str">
        <f t="shared" si="9"/>
        <v/>
      </c>
      <c r="U1653" s="79" t="str">
        <f t="array" ref="U1653">IF($B1653="","",IF(INDEX('Your Portfolio Holdings'!$BW$7:$BW$156,match($D1653,'Your Portfolio Holdings'!$B$7:$B$156,0),0)&gt;0,PRODUCT(IF(($D$5:$D$2004=$D1653)*($C$5:$C$2004="Split")*($B$5:$B$2004&lt;=Dashboard!$C$2)*($B$5:$B$2004&gt;$B1653),$J$5:$J$2004,1)),1))</f>
        <v/>
      </c>
      <c r="V1653" s="79">
        <f t="shared" si="10"/>
        <v>0</v>
      </c>
      <c r="W1653" s="79" t="str">
        <f t="array" ref="W1653">IF($B1653="","",IF(INDEX('Your Portfolio Holdings'!$BW$7:$BW$156,match($D1653,'Your Portfolio Holdings'!$B$7:$B$156,0),0)&gt;0,PRODUCT(IF(($D$5:$D$2004=$D1653)*($C$5:$C$2004="Split")*($B$5:$B$2004&lt;=Dashboard!$C$54)*($B$5:$B$2004&gt;$B1653),$J$5:$J$2004,1)),1))</f>
        <v/>
      </c>
      <c r="X1653" s="79">
        <f t="shared" si="11"/>
        <v>0</v>
      </c>
      <c r="Y1653" s="79" t="str">
        <f t="array" ref="Y1653">IF($B1653="","",IF(INDEX('Your Portfolio Holdings'!$BW$7:$BW$156,match($D1653,'Your Portfolio Holdings'!$B$7:$B$156,0),0)&gt;0,PRODUCT(IF(($D$5:$D$2004=$D1653)*($C$5:$C$2004="Split")*($B$5:$B$2004&lt;=Dashboard!$C$55)*($B$5:$B$2004&gt;$B1653),$J$5:$J$2004,1)),1))</f>
        <v/>
      </c>
      <c r="Z1653" s="79">
        <f t="shared" si="12"/>
        <v>0</v>
      </c>
      <c r="AA1653" s="79" t="str">
        <f>IF($B1652="","",IF(AND($B1653&gt;Dashboard!$C$54,$B1653&lt;=Dashboard!$C$55,OR($C1653="Buy",$C1653="Sell",$C1653="Dividend",$C1653="Return of capital")),MAX(AA$5:AA1652)+1,0))</f>
        <v/>
      </c>
      <c r="AB1653" s="79" t="str">
        <f>if($B1653="","",if($L1653=Dashboard!$C$3,"n/a","Currency:"&amp;$L1653&amp;Dashboard!$C$3))</f>
        <v/>
      </c>
      <c r="AC1653" s="88" t="str">
        <f t="shared" si="13"/>
        <v/>
      </c>
      <c r="AD1653" s="89">
        <f t="shared" si="14"/>
        <v>0</v>
      </c>
      <c r="AE1653" s="90">
        <f t="shared" si="15"/>
        <v>0</v>
      </c>
    </row>
    <row r="1654">
      <c r="A1654" s="1"/>
      <c r="B1654" s="456"/>
      <c r="C1654" s="457"/>
      <c r="D1654" s="457"/>
      <c r="E1654" s="457"/>
      <c r="F1654" s="458"/>
      <c r="G1654" s="44">
        <f t="shared" si="1"/>
        <v>0</v>
      </c>
      <c r="H1654" s="459"/>
      <c r="I1654" s="460"/>
      <c r="J1654" s="95"/>
      <c r="K1654" s="1"/>
      <c r="L1654" s="50" t="str">
        <f t="array" ref="L1654">if($B1654="","",index(Setup!$C$52:$C$201,match($D1654,Setup!$B$52:$B$201,0),0))</f>
        <v/>
      </c>
      <c r="M1654" s="52" t="str">
        <f t="shared" si="2"/>
        <v/>
      </c>
      <c r="N1654" s="58">
        <f t="shared" si="3"/>
        <v>0</v>
      </c>
      <c r="O1654" s="64" t="str">
        <f t="shared" si="4"/>
        <v/>
      </c>
      <c r="P1654" s="64">
        <f t="shared" si="5"/>
        <v>0</v>
      </c>
      <c r="Q1654" s="64">
        <f t="shared" si="6"/>
        <v>0</v>
      </c>
      <c r="R1654" s="68">
        <f t="shared" si="7"/>
        <v>0</v>
      </c>
      <c r="S1654" s="68">
        <f t="shared" si="8"/>
        <v>0</v>
      </c>
      <c r="T1654" s="71" t="str">
        <f t="shared" si="9"/>
        <v/>
      </c>
      <c r="U1654" s="79" t="str">
        <f t="array" ref="U1654">IF($B1654="","",IF(INDEX('Your Portfolio Holdings'!$BW$7:$BW$156,match($D1654,'Your Portfolio Holdings'!$B$7:$B$156,0),0)&gt;0,PRODUCT(IF(($D$5:$D$2004=$D1654)*($C$5:$C$2004="Split")*($B$5:$B$2004&lt;=Dashboard!$C$2)*($B$5:$B$2004&gt;$B1654),$J$5:$J$2004,1)),1))</f>
        <v/>
      </c>
      <c r="V1654" s="79">
        <f t="shared" si="10"/>
        <v>0</v>
      </c>
      <c r="W1654" s="79" t="str">
        <f t="array" ref="W1654">IF($B1654="","",IF(INDEX('Your Portfolio Holdings'!$BW$7:$BW$156,match($D1654,'Your Portfolio Holdings'!$B$7:$B$156,0),0)&gt;0,PRODUCT(IF(($D$5:$D$2004=$D1654)*($C$5:$C$2004="Split")*($B$5:$B$2004&lt;=Dashboard!$C$54)*($B$5:$B$2004&gt;$B1654),$J$5:$J$2004,1)),1))</f>
        <v/>
      </c>
      <c r="X1654" s="79">
        <f t="shared" si="11"/>
        <v>0</v>
      </c>
      <c r="Y1654" s="79" t="str">
        <f t="array" ref="Y1654">IF($B1654="","",IF(INDEX('Your Portfolio Holdings'!$BW$7:$BW$156,match($D1654,'Your Portfolio Holdings'!$B$7:$B$156,0),0)&gt;0,PRODUCT(IF(($D$5:$D$2004=$D1654)*($C$5:$C$2004="Split")*($B$5:$B$2004&lt;=Dashboard!$C$55)*($B$5:$B$2004&gt;$B1654),$J$5:$J$2004,1)),1))</f>
        <v/>
      </c>
      <c r="Z1654" s="79">
        <f t="shared" si="12"/>
        <v>0</v>
      </c>
      <c r="AA1654" s="79" t="str">
        <f>IF($B1653="","",IF(AND($B1654&gt;Dashboard!$C$54,$B1654&lt;=Dashboard!$C$55,OR($C1654="Buy",$C1654="Sell",$C1654="Dividend",$C1654="Return of capital")),MAX(AA$5:AA1653)+1,0))</f>
        <v/>
      </c>
      <c r="AB1654" s="79" t="str">
        <f>if($B1654="","",if($L1654=Dashboard!$C$3,"n/a","Currency:"&amp;$L1654&amp;Dashboard!$C$3))</f>
        <v/>
      </c>
      <c r="AC1654" s="88" t="str">
        <f t="shared" si="13"/>
        <v/>
      </c>
      <c r="AD1654" s="89">
        <f t="shared" si="14"/>
        <v>0</v>
      </c>
      <c r="AE1654" s="90">
        <f t="shared" si="15"/>
        <v>0</v>
      </c>
    </row>
    <row r="1655">
      <c r="A1655" s="1"/>
      <c r="B1655" s="456"/>
      <c r="C1655" s="457"/>
      <c r="D1655" s="457"/>
      <c r="E1655" s="457"/>
      <c r="F1655" s="458"/>
      <c r="G1655" s="44">
        <f t="shared" si="1"/>
        <v>0</v>
      </c>
      <c r="H1655" s="459"/>
      <c r="I1655" s="460"/>
      <c r="J1655" s="95"/>
      <c r="K1655" s="1"/>
      <c r="L1655" s="50" t="str">
        <f t="array" ref="L1655">if($B1655="","",index(Setup!$C$52:$C$201,match($D1655,Setup!$B$52:$B$201,0),0))</f>
        <v/>
      </c>
      <c r="M1655" s="52" t="str">
        <f t="shared" si="2"/>
        <v/>
      </c>
      <c r="N1655" s="58">
        <f t="shared" si="3"/>
        <v>0</v>
      </c>
      <c r="O1655" s="64" t="str">
        <f t="shared" si="4"/>
        <v/>
      </c>
      <c r="P1655" s="64">
        <f t="shared" si="5"/>
        <v>0</v>
      </c>
      <c r="Q1655" s="64">
        <f t="shared" si="6"/>
        <v>0</v>
      </c>
      <c r="R1655" s="68">
        <f t="shared" si="7"/>
        <v>0</v>
      </c>
      <c r="S1655" s="68">
        <f t="shared" si="8"/>
        <v>0</v>
      </c>
      <c r="T1655" s="71" t="str">
        <f t="shared" si="9"/>
        <v/>
      </c>
      <c r="U1655" s="79" t="str">
        <f t="array" ref="U1655">IF($B1655="","",IF(INDEX('Your Portfolio Holdings'!$BW$7:$BW$156,match($D1655,'Your Portfolio Holdings'!$B$7:$B$156,0),0)&gt;0,PRODUCT(IF(($D$5:$D$2004=$D1655)*($C$5:$C$2004="Split")*($B$5:$B$2004&lt;=Dashboard!$C$2)*($B$5:$B$2004&gt;$B1655),$J$5:$J$2004,1)),1))</f>
        <v/>
      </c>
      <c r="V1655" s="79">
        <f t="shared" si="10"/>
        <v>0</v>
      </c>
      <c r="W1655" s="79" t="str">
        <f t="array" ref="W1655">IF($B1655="","",IF(INDEX('Your Portfolio Holdings'!$BW$7:$BW$156,match($D1655,'Your Portfolio Holdings'!$B$7:$B$156,0),0)&gt;0,PRODUCT(IF(($D$5:$D$2004=$D1655)*($C$5:$C$2004="Split")*($B$5:$B$2004&lt;=Dashboard!$C$54)*($B$5:$B$2004&gt;$B1655),$J$5:$J$2004,1)),1))</f>
        <v/>
      </c>
      <c r="X1655" s="79">
        <f t="shared" si="11"/>
        <v>0</v>
      </c>
      <c r="Y1655" s="79" t="str">
        <f t="array" ref="Y1655">IF($B1655="","",IF(INDEX('Your Portfolio Holdings'!$BW$7:$BW$156,match($D1655,'Your Portfolio Holdings'!$B$7:$B$156,0),0)&gt;0,PRODUCT(IF(($D$5:$D$2004=$D1655)*($C$5:$C$2004="Split")*($B$5:$B$2004&lt;=Dashboard!$C$55)*($B$5:$B$2004&gt;$B1655),$J$5:$J$2004,1)),1))</f>
        <v/>
      </c>
      <c r="Z1655" s="79">
        <f t="shared" si="12"/>
        <v>0</v>
      </c>
      <c r="AA1655" s="79" t="str">
        <f>IF($B1654="","",IF(AND($B1655&gt;Dashboard!$C$54,$B1655&lt;=Dashboard!$C$55,OR($C1655="Buy",$C1655="Sell",$C1655="Dividend",$C1655="Return of capital")),MAX(AA$5:AA1654)+1,0))</f>
        <v/>
      </c>
      <c r="AB1655" s="79" t="str">
        <f>if($B1655="","",if($L1655=Dashboard!$C$3,"n/a","Currency:"&amp;$L1655&amp;Dashboard!$C$3))</f>
        <v/>
      </c>
      <c r="AC1655" s="88" t="str">
        <f t="shared" si="13"/>
        <v/>
      </c>
      <c r="AD1655" s="89">
        <f t="shared" si="14"/>
        <v>0</v>
      </c>
      <c r="AE1655" s="90">
        <f t="shared" si="15"/>
        <v>0</v>
      </c>
    </row>
    <row r="1656">
      <c r="A1656" s="1"/>
      <c r="B1656" s="456"/>
      <c r="C1656" s="457"/>
      <c r="D1656" s="457"/>
      <c r="E1656" s="457"/>
      <c r="F1656" s="458"/>
      <c r="G1656" s="44">
        <f t="shared" si="1"/>
        <v>0</v>
      </c>
      <c r="H1656" s="459"/>
      <c r="I1656" s="460"/>
      <c r="J1656" s="95"/>
      <c r="K1656" s="1"/>
      <c r="L1656" s="50" t="str">
        <f t="array" ref="L1656">if($B1656="","",index(Setup!$C$52:$C$201,match($D1656,Setup!$B$52:$B$201,0),0))</f>
        <v/>
      </c>
      <c r="M1656" s="52" t="str">
        <f t="shared" si="2"/>
        <v/>
      </c>
      <c r="N1656" s="58">
        <f t="shared" si="3"/>
        <v>0</v>
      </c>
      <c r="O1656" s="64" t="str">
        <f t="shared" si="4"/>
        <v/>
      </c>
      <c r="P1656" s="64">
        <f t="shared" si="5"/>
        <v>0</v>
      </c>
      <c r="Q1656" s="64">
        <f t="shared" si="6"/>
        <v>0</v>
      </c>
      <c r="R1656" s="68">
        <f t="shared" si="7"/>
        <v>0</v>
      </c>
      <c r="S1656" s="68">
        <f t="shared" si="8"/>
        <v>0</v>
      </c>
      <c r="T1656" s="71" t="str">
        <f t="shared" si="9"/>
        <v/>
      </c>
      <c r="U1656" s="79" t="str">
        <f t="array" ref="U1656">IF($B1656="","",IF(INDEX('Your Portfolio Holdings'!$BW$7:$BW$156,match($D1656,'Your Portfolio Holdings'!$B$7:$B$156,0),0)&gt;0,PRODUCT(IF(($D$5:$D$2004=$D1656)*($C$5:$C$2004="Split")*($B$5:$B$2004&lt;=Dashboard!$C$2)*($B$5:$B$2004&gt;$B1656),$J$5:$J$2004,1)),1))</f>
        <v/>
      </c>
      <c r="V1656" s="79">
        <f t="shared" si="10"/>
        <v>0</v>
      </c>
      <c r="W1656" s="79" t="str">
        <f t="array" ref="W1656">IF($B1656="","",IF(INDEX('Your Portfolio Holdings'!$BW$7:$BW$156,match($D1656,'Your Portfolio Holdings'!$B$7:$B$156,0),0)&gt;0,PRODUCT(IF(($D$5:$D$2004=$D1656)*($C$5:$C$2004="Split")*($B$5:$B$2004&lt;=Dashboard!$C$54)*($B$5:$B$2004&gt;$B1656),$J$5:$J$2004,1)),1))</f>
        <v/>
      </c>
      <c r="X1656" s="79">
        <f t="shared" si="11"/>
        <v>0</v>
      </c>
      <c r="Y1656" s="79" t="str">
        <f t="array" ref="Y1656">IF($B1656="","",IF(INDEX('Your Portfolio Holdings'!$BW$7:$BW$156,match($D1656,'Your Portfolio Holdings'!$B$7:$B$156,0),0)&gt;0,PRODUCT(IF(($D$5:$D$2004=$D1656)*($C$5:$C$2004="Split")*($B$5:$B$2004&lt;=Dashboard!$C$55)*($B$5:$B$2004&gt;$B1656),$J$5:$J$2004,1)),1))</f>
        <v/>
      </c>
      <c r="Z1656" s="79">
        <f t="shared" si="12"/>
        <v>0</v>
      </c>
      <c r="AA1656" s="79" t="str">
        <f>IF($B1655="","",IF(AND($B1656&gt;Dashboard!$C$54,$B1656&lt;=Dashboard!$C$55,OR($C1656="Buy",$C1656="Sell",$C1656="Dividend",$C1656="Return of capital")),MAX(AA$5:AA1655)+1,0))</f>
        <v/>
      </c>
      <c r="AB1656" s="79" t="str">
        <f>if($B1656="","",if($L1656=Dashboard!$C$3,"n/a","Currency:"&amp;$L1656&amp;Dashboard!$C$3))</f>
        <v/>
      </c>
      <c r="AC1656" s="88" t="str">
        <f t="shared" si="13"/>
        <v/>
      </c>
      <c r="AD1656" s="89">
        <f t="shared" si="14"/>
        <v>0</v>
      </c>
      <c r="AE1656" s="90">
        <f t="shared" si="15"/>
        <v>0</v>
      </c>
    </row>
    <row r="1657">
      <c r="A1657" s="1"/>
      <c r="B1657" s="456"/>
      <c r="C1657" s="457"/>
      <c r="D1657" s="457"/>
      <c r="E1657" s="457"/>
      <c r="F1657" s="458"/>
      <c r="G1657" s="44">
        <f t="shared" si="1"/>
        <v>0</v>
      </c>
      <c r="H1657" s="459"/>
      <c r="I1657" s="460"/>
      <c r="J1657" s="95"/>
      <c r="K1657" s="1"/>
      <c r="L1657" s="50" t="str">
        <f t="array" ref="L1657">if($B1657="","",index(Setup!$C$52:$C$201,match($D1657,Setup!$B$52:$B$201,0),0))</f>
        <v/>
      </c>
      <c r="M1657" s="52" t="str">
        <f t="shared" si="2"/>
        <v/>
      </c>
      <c r="N1657" s="58">
        <f t="shared" si="3"/>
        <v>0</v>
      </c>
      <c r="O1657" s="64" t="str">
        <f t="shared" si="4"/>
        <v/>
      </c>
      <c r="P1657" s="64">
        <f t="shared" si="5"/>
        <v>0</v>
      </c>
      <c r="Q1657" s="64">
        <f t="shared" si="6"/>
        <v>0</v>
      </c>
      <c r="R1657" s="68">
        <f t="shared" si="7"/>
        <v>0</v>
      </c>
      <c r="S1657" s="68">
        <f t="shared" si="8"/>
        <v>0</v>
      </c>
      <c r="T1657" s="71" t="str">
        <f t="shared" si="9"/>
        <v/>
      </c>
      <c r="U1657" s="79" t="str">
        <f t="array" ref="U1657">IF($B1657="","",IF(INDEX('Your Portfolio Holdings'!$BW$7:$BW$156,match($D1657,'Your Portfolio Holdings'!$B$7:$B$156,0),0)&gt;0,PRODUCT(IF(($D$5:$D$2004=$D1657)*($C$5:$C$2004="Split")*($B$5:$B$2004&lt;=Dashboard!$C$2)*($B$5:$B$2004&gt;$B1657),$J$5:$J$2004,1)),1))</f>
        <v/>
      </c>
      <c r="V1657" s="79">
        <f t="shared" si="10"/>
        <v>0</v>
      </c>
      <c r="W1657" s="79" t="str">
        <f t="array" ref="W1657">IF($B1657="","",IF(INDEX('Your Portfolio Holdings'!$BW$7:$BW$156,match($D1657,'Your Portfolio Holdings'!$B$7:$B$156,0),0)&gt;0,PRODUCT(IF(($D$5:$D$2004=$D1657)*($C$5:$C$2004="Split")*($B$5:$B$2004&lt;=Dashboard!$C$54)*($B$5:$B$2004&gt;$B1657),$J$5:$J$2004,1)),1))</f>
        <v/>
      </c>
      <c r="X1657" s="79">
        <f t="shared" si="11"/>
        <v>0</v>
      </c>
      <c r="Y1657" s="79" t="str">
        <f t="array" ref="Y1657">IF($B1657="","",IF(INDEX('Your Portfolio Holdings'!$BW$7:$BW$156,match($D1657,'Your Portfolio Holdings'!$B$7:$B$156,0),0)&gt;0,PRODUCT(IF(($D$5:$D$2004=$D1657)*($C$5:$C$2004="Split")*($B$5:$B$2004&lt;=Dashboard!$C$55)*($B$5:$B$2004&gt;$B1657),$J$5:$J$2004,1)),1))</f>
        <v/>
      </c>
      <c r="Z1657" s="79">
        <f t="shared" si="12"/>
        <v>0</v>
      </c>
      <c r="AA1657" s="79" t="str">
        <f>IF($B1656="","",IF(AND($B1657&gt;Dashboard!$C$54,$B1657&lt;=Dashboard!$C$55,OR($C1657="Buy",$C1657="Sell",$C1657="Dividend",$C1657="Return of capital")),MAX(AA$5:AA1656)+1,0))</f>
        <v/>
      </c>
      <c r="AB1657" s="79" t="str">
        <f>if($B1657="","",if($L1657=Dashboard!$C$3,"n/a","Currency:"&amp;$L1657&amp;Dashboard!$C$3))</f>
        <v/>
      </c>
      <c r="AC1657" s="88" t="str">
        <f t="shared" si="13"/>
        <v/>
      </c>
      <c r="AD1657" s="89">
        <f t="shared" si="14"/>
        <v>0</v>
      </c>
      <c r="AE1657" s="90">
        <f t="shared" si="15"/>
        <v>0</v>
      </c>
    </row>
    <row r="1658">
      <c r="A1658" s="1"/>
      <c r="B1658" s="456"/>
      <c r="C1658" s="457"/>
      <c r="D1658" s="457"/>
      <c r="E1658" s="457"/>
      <c r="F1658" s="458"/>
      <c r="G1658" s="44">
        <f t="shared" si="1"/>
        <v>0</v>
      </c>
      <c r="H1658" s="459"/>
      <c r="I1658" s="460"/>
      <c r="J1658" s="95"/>
      <c r="K1658" s="1"/>
      <c r="L1658" s="50" t="str">
        <f t="array" ref="L1658">if($B1658="","",index(Setup!$C$52:$C$201,match($D1658,Setup!$B$52:$B$201,0),0))</f>
        <v/>
      </c>
      <c r="M1658" s="52" t="str">
        <f t="shared" si="2"/>
        <v/>
      </c>
      <c r="N1658" s="58">
        <f t="shared" si="3"/>
        <v>0</v>
      </c>
      <c r="O1658" s="64" t="str">
        <f t="shared" si="4"/>
        <v/>
      </c>
      <c r="P1658" s="64">
        <f t="shared" si="5"/>
        <v>0</v>
      </c>
      <c r="Q1658" s="64">
        <f t="shared" si="6"/>
        <v>0</v>
      </c>
      <c r="R1658" s="68">
        <f t="shared" si="7"/>
        <v>0</v>
      </c>
      <c r="S1658" s="68">
        <f t="shared" si="8"/>
        <v>0</v>
      </c>
      <c r="T1658" s="71" t="str">
        <f t="shared" si="9"/>
        <v/>
      </c>
      <c r="U1658" s="79" t="str">
        <f t="array" ref="U1658">IF($B1658="","",IF(INDEX('Your Portfolio Holdings'!$BW$7:$BW$156,match($D1658,'Your Portfolio Holdings'!$B$7:$B$156,0),0)&gt;0,PRODUCT(IF(($D$5:$D$2004=$D1658)*($C$5:$C$2004="Split")*($B$5:$B$2004&lt;=Dashboard!$C$2)*($B$5:$B$2004&gt;$B1658),$J$5:$J$2004,1)),1))</f>
        <v/>
      </c>
      <c r="V1658" s="79">
        <f t="shared" si="10"/>
        <v>0</v>
      </c>
      <c r="W1658" s="79" t="str">
        <f t="array" ref="W1658">IF($B1658="","",IF(INDEX('Your Portfolio Holdings'!$BW$7:$BW$156,match($D1658,'Your Portfolio Holdings'!$B$7:$B$156,0),0)&gt;0,PRODUCT(IF(($D$5:$D$2004=$D1658)*($C$5:$C$2004="Split")*($B$5:$B$2004&lt;=Dashboard!$C$54)*($B$5:$B$2004&gt;$B1658),$J$5:$J$2004,1)),1))</f>
        <v/>
      </c>
      <c r="X1658" s="79">
        <f t="shared" si="11"/>
        <v>0</v>
      </c>
      <c r="Y1658" s="79" t="str">
        <f t="array" ref="Y1658">IF($B1658="","",IF(INDEX('Your Portfolio Holdings'!$BW$7:$BW$156,match($D1658,'Your Portfolio Holdings'!$B$7:$B$156,0),0)&gt;0,PRODUCT(IF(($D$5:$D$2004=$D1658)*($C$5:$C$2004="Split")*($B$5:$B$2004&lt;=Dashboard!$C$55)*($B$5:$B$2004&gt;$B1658),$J$5:$J$2004,1)),1))</f>
        <v/>
      </c>
      <c r="Z1658" s="79">
        <f t="shared" si="12"/>
        <v>0</v>
      </c>
      <c r="AA1658" s="79" t="str">
        <f>IF($B1657="","",IF(AND($B1658&gt;Dashboard!$C$54,$B1658&lt;=Dashboard!$C$55,OR($C1658="Buy",$C1658="Sell",$C1658="Dividend",$C1658="Return of capital")),MAX(AA$5:AA1657)+1,0))</f>
        <v/>
      </c>
      <c r="AB1658" s="79" t="str">
        <f>if($B1658="","",if($L1658=Dashboard!$C$3,"n/a","Currency:"&amp;$L1658&amp;Dashboard!$C$3))</f>
        <v/>
      </c>
      <c r="AC1658" s="88" t="str">
        <f t="shared" si="13"/>
        <v/>
      </c>
      <c r="AD1658" s="89">
        <f t="shared" si="14"/>
        <v>0</v>
      </c>
      <c r="AE1658" s="90">
        <f t="shared" si="15"/>
        <v>0</v>
      </c>
    </row>
    <row r="1659">
      <c r="A1659" s="1"/>
      <c r="B1659" s="456"/>
      <c r="C1659" s="457"/>
      <c r="D1659" s="457"/>
      <c r="E1659" s="457"/>
      <c r="F1659" s="458"/>
      <c r="G1659" s="44">
        <f t="shared" si="1"/>
        <v>0</v>
      </c>
      <c r="H1659" s="459"/>
      <c r="I1659" s="460"/>
      <c r="J1659" s="95"/>
      <c r="K1659" s="1"/>
      <c r="L1659" s="50" t="str">
        <f t="array" ref="L1659">if($B1659="","",index(Setup!$C$52:$C$201,match($D1659,Setup!$B$52:$B$201,0),0))</f>
        <v/>
      </c>
      <c r="M1659" s="52" t="str">
        <f t="shared" si="2"/>
        <v/>
      </c>
      <c r="N1659" s="58">
        <f t="shared" si="3"/>
        <v>0</v>
      </c>
      <c r="O1659" s="64" t="str">
        <f t="shared" si="4"/>
        <v/>
      </c>
      <c r="P1659" s="64">
        <f t="shared" si="5"/>
        <v>0</v>
      </c>
      <c r="Q1659" s="64">
        <f t="shared" si="6"/>
        <v>0</v>
      </c>
      <c r="R1659" s="68">
        <f t="shared" si="7"/>
        <v>0</v>
      </c>
      <c r="S1659" s="68">
        <f t="shared" si="8"/>
        <v>0</v>
      </c>
      <c r="T1659" s="71" t="str">
        <f t="shared" si="9"/>
        <v/>
      </c>
      <c r="U1659" s="79" t="str">
        <f t="array" ref="U1659">IF($B1659="","",IF(INDEX('Your Portfolio Holdings'!$BW$7:$BW$156,match($D1659,'Your Portfolio Holdings'!$B$7:$B$156,0),0)&gt;0,PRODUCT(IF(($D$5:$D$2004=$D1659)*($C$5:$C$2004="Split")*($B$5:$B$2004&lt;=Dashboard!$C$2)*($B$5:$B$2004&gt;$B1659),$J$5:$J$2004,1)),1))</f>
        <v/>
      </c>
      <c r="V1659" s="79">
        <f t="shared" si="10"/>
        <v>0</v>
      </c>
      <c r="W1659" s="79" t="str">
        <f t="array" ref="W1659">IF($B1659="","",IF(INDEX('Your Portfolio Holdings'!$BW$7:$BW$156,match($D1659,'Your Portfolio Holdings'!$B$7:$B$156,0),0)&gt;0,PRODUCT(IF(($D$5:$D$2004=$D1659)*($C$5:$C$2004="Split")*($B$5:$B$2004&lt;=Dashboard!$C$54)*($B$5:$B$2004&gt;$B1659),$J$5:$J$2004,1)),1))</f>
        <v/>
      </c>
      <c r="X1659" s="79">
        <f t="shared" si="11"/>
        <v>0</v>
      </c>
      <c r="Y1659" s="79" t="str">
        <f t="array" ref="Y1659">IF($B1659="","",IF(INDEX('Your Portfolio Holdings'!$BW$7:$BW$156,match($D1659,'Your Portfolio Holdings'!$B$7:$B$156,0),0)&gt;0,PRODUCT(IF(($D$5:$D$2004=$D1659)*($C$5:$C$2004="Split")*($B$5:$B$2004&lt;=Dashboard!$C$55)*($B$5:$B$2004&gt;$B1659),$J$5:$J$2004,1)),1))</f>
        <v/>
      </c>
      <c r="Z1659" s="79">
        <f t="shared" si="12"/>
        <v>0</v>
      </c>
      <c r="AA1659" s="79" t="str">
        <f>IF($B1658="","",IF(AND($B1659&gt;Dashboard!$C$54,$B1659&lt;=Dashboard!$C$55,OR($C1659="Buy",$C1659="Sell",$C1659="Dividend",$C1659="Return of capital")),MAX(AA$5:AA1658)+1,0))</f>
        <v/>
      </c>
      <c r="AB1659" s="79" t="str">
        <f>if($B1659="","",if($L1659=Dashboard!$C$3,"n/a","Currency:"&amp;$L1659&amp;Dashboard!$C$3))</f>
        <v/>
      </c>
      <c r="AC1659" s="88" t="str">
        <f t="shared" si="13"/>
        <v/>
      </c>
      <c r="AD1659" s="89">
        <f t="shared" si="14"/>
        <v>0</v>
      </c>
      <c r="AE1659" s="90">
        <f t="shared" si="15"/>
        <v>0</v>
      </c>
    </row>
    <row r="1660">
      <c r="A1660" s="1"/>
      <c r="B1660" s="456"/>
      <c r="C1660" s="457"/>
      <c r="D1660" s="457"/>
      <c r="E1660" s="457"/>
      <c r="F1660" s="458"/>
      <c r="G1660" s="44">
        <f t="shared" si="1"/>
        <v>0</v>
      </c>
      <c r="H1660" s="459"/>
      <c r="I1660" s="460"/>
      <c r="J1660" s="95"/>
      <c r="K1660" s="1"/>
      <c r="L1660" s="50" t="str">
        <f t="array" ref="L1660">if($B1660="","",index(Setup!$C$52:$C$201,match($D1660,Setup!$B$52:$B$201,0),0))</f>
        <v/>
      </c>
      <c r="M1660" s="52" t="str">
        <f t="shared" si="2"/>
        <v/>
      </c>
      <c r="N1660" s="58">
        <f t="shared" si="3"/>
        <v>0</v>
      </c>
      <c r="O1660" s="64" t="str">
        <f t="shared" si="4"/>
        <v/>
      </c>
      <c r="P1660" s="64">
        <f t="shared" si="5"/>
        <v>0</v>
      </c>
      <c r="Q1660" s="64">
        <f t="shared" si="6"/>
        <v>0</v>
      </c>
      <c r="R1660" s="68">
        <f t="shared" si="7"/>
        <v>0</v>
      </c>
      <c r="S1660" s="68">
        <f t="shared" si="8"/>
        <v>0</v>
      </c>
      <c r="T1660" s="71" t="str">
        <f t="shared" si="9"/>
        <v/>
      </c>
      <c r="U1660" s="79" t="str">
        <f t="array" ref="U1660">IF($B1660="","",IF(INDEX('Your Portfolio Holdings'!$BW$7:$BW$156,match($D1660,'Your Portfolio Holdings'!$B$7:$B$156,0),0)&gt;0,PRODUCT(IF(($D$5:$D$2004=$D1660)*($C$5:$C$2004="Split")*($B$5:$B$2004&lt;=Dashboard!$C$2)*($B$5:$B$2004&gt;$B1660),$J$5:$J$2004,1)),1))</f>
        <v/>
      </c>
      <c r="V1660" s="79">
        <f t="shared" si="10"/>
        <v>0</v>
      </c>
      <c r="W1660" s="79" t="str">
        <f t="array" ref="W1660">IF($B1660="","",IF(INDEX('Your Portfolio Holdings'!$BW$7:$BW$156,match($D1660,'Your Portfolio Holdings'!$B$7:$B$156,0),0)&gt;0,PRODUCT(IF(($D$5:$D$2004=$D1660)*($C$5:$C$2004="Split")*($B$5:$B$2004&lt;=Dashboard!$C$54)*($B$5:$B$2004&gt;$B1660),$J$5:$J$2004,1)),1))</f>
        <v/>
      </c>
      <c r="X1660" s="79">
        <f t="shared" si="11"/>
        <v>0</v>
      </c>
      <c r="Y1660" s="79" t="str">
        <f t="array" ref="Y1660">IF($B1660="","",IF(INDEX('Your Portfolio Holdings'!$BW$7:$BW$156,match($D1660,'Your Portfolio Holdings'!$B$7:$B$156,0),0)&gt;0,PRODUCT(IF(($D$5:$D$2004=$D1660)*($C$5:$C$2004="Split")*($B$5:$B$2004&lt;=Dashboard!$C$55)*($B$5:$B$2004&gt;$B1660),$J$5:$J$2004,1)),1))</f>
        <v/>
      </c>
      <c r="Z1660" s="79">
        <f t="shared" si="12"/>
        <v>0</v>
      </c>
      <c r="AA1660" s="79" t="str">
        <f>IF($B1659="","",IF(AND($B1660&gt;Dashboard!$C$54,$B1660&lt;=Dashboard!$C$55,OR($C1660="Buy",$C1660="Sell",$C1660="Dividend",$C1660="Return of capital")),MAX(AA$5:AA1659)+1,0))</f>
        <v/>
      </c>
      <c r="AB1660" s="79" t="str">
        <f>if($B1660="","",if($L1660=Dashboard!$C$3,"n/a","Currency:"&amp;$L1660&amp;Dashboard!$C$3))</f>
        <v/>
      </c>
      <c r="AC1660" s="88" t="str">
        <f t="shared" si="13"/>
        <v/>
      </c>
      <c r="AD1660" s="89">
        <f t="shared" si="14"/>
        <v>0</v>
      </c>
      <c r="AE1660" s="90">
        <f t="shared" si="15"/>
        <v>0</v>
      </c>
    </row>
    <row r="1661">
      <c r="A1661" s="1"/>
      <c r="B1661" s="456"/>
      <c r="C1661" s="457"/>
      <c r="D1661" s="457"/>
      <c r="E1661" s="457"/>
      <c r="F1661" s="458"/>
      <c r="G1661" s="44">
        <f t="shared" si="1"/>
        <v>0</v>
      </c>
      <c r="H1661" s="459"/>
      <c r="I1661" s="460"/>
      <c r="J1661" s="95"/>
      <c r="K1661" s="1"/>
      <c r="L1661" s="50" t="str">
        <f t="array" ref="L1661">if($B1661="","",index(Setup!$C$52:$C$201,match($D1661,Setup!$B$52:$B$201,0),0))</f>
        <v/>
      </c>
      <c r="M1661" s="52" t="str">
        <f t="shared" si="2"/>
        <v/>
      </c>
      <c r="N1661" s="58">
        <f t="shared" si="3"/>
        <v>0</v>
      </c>
      <c r="O1661" s="64" t="str">
        <f t="shared" si="4"/>
        <v/>
      </c>
      <c r="P1661" s="64">
        <f t="shared" si="5"/>
        <v>0</v>
      </c>
      <c r="Q1661" s="64">
        <f t="shared" si="6"/>
        <v>0</v>
      </c>
      <c r="R1661" s="68">
        <f t="shared" si="7"/>
        <v>0</v>
      </c>
      <c r="S1661" s="68">
        <f t="shared" si="8"/>
        <v>0</v>
      </c>
      <c r="T1661" s="71" t="str">
        <f t="shared" si="9"/>
        <v/>
      </c>
      <c r="U1661" s="79" t="str">
        <f t="array" ref="U1661">IF($B1661="","",IF(INDEX('Your Portfolio Holdings'!$BW$7:$BW$156,match($D1661,'Your Portfolio Holdings'!$B$7:$B$156,0),0)&gt;0,PRODUCT(IF(($D$5:$D$2004=$D1661)*($C$5:$C$2004="Split")*($B$5:$B$2004&lt;=Dashboard!$C$2)*($B$5:$B$2004&gt;$B1661),$J$5:$J$2004,1)),1))</f>
        <v/>
      </c>
      <c r="V1661" s="79">
        <f t="shared" si="10"/>
        <v>0</v>
      </c>
      <c r="W1661" s="79" t="str">
        <f t="array" ref="W1661">IF($B1661="","",IF(INDEX('Your Portfolio Holdings'!$BW$7:$BW$156,match($D1661,'Your Portfolio Holdings'!$B$7:$B$156,0),0)&gt;0,PRODUCT(IF(($D$5:$D$2004=$D1661)*($C$5:$C$2004="Split")*($B$5:$B$2004&lt;=Dashboard!$C$54)*($B$5:$B$2004&gt;$B1661),$J$5:$J$2004,1)),1))</f>
        <v/>
      </c>
      <c r="X1661" s="79">
        <f t="shared" si="11"/>
        <v>0</v>
      </c>
      <c r="Y1661" s="79" t="str">
        <f t="array" ref="Y1661">IF($B1661="","",IF(INDEX('Your Portfolio Holdings'!$BW$7:$BW$156,match($D1661,'Your Portfolio Holdings'!$B$7:$B$156,0),0)&gt;0,PRODUCT(IF(($D$5:$D$2004=$D1661)*($C$5:$C$2004="Split")*($B$5:$B$2004&lt;=Dashboard!$C$55)*($B$5:$B$2004&gt;$B1661),$J$5:$J$2004,1)),1))</f>
        <v/>
      </c>
      <c r="Z1661" s="79">
        <f t="shared" si="12"/>
        <v>0</v>
      </c>
      <c r="AA1661" s="79" t="str">
        <f>IF($B1660="","",IF(AND($B1661&gt;Dashboard!$C$54,$B1661&lt;=Dashboard!$C$55,OR($C1661="Buy",$C1661="Sell",$C1661="Dividend",$C1661="Return of capital")),MAX(AA$5:AA1660)+1,0))</f>
        <v/>
      </c>
      <c r="AB1661" s="79" t="str">
        <f>if($B1661="","",if($L1661=Dashboard!$C$3,"n/a","Currency:"&amp;$L1661&amp;Dashboard!$C$3))</f>
        <v/>
      </c>
      <c r="AC1661" s="88" t="str">
        <f t="shared" si="13"/>
        <v/>
      </c>
      <c r="AD1661" s="89">
        <f t="shared" si="14"/>
        <v>0</v>
      </c>
      <c r="AE1661" s="90">
        <f t="shared" si="15"/>
        <v>0</v>
      </c>
    </row>
    <row r="1662">
      <c r="A1662" s="1"/>
      <c r="B1662" s="456"/>
      <c r="C1662" s="457"/>
      <c r="D1662" s="457"/>
      <c r="E1662" s="457"/>
      <c r="F1662" s="458"/>
      <c r="G1662" s="44">
        <f t="shared" si="1"/>
        <v>0</v>
      </c>
      <c r="H1662" s="459"/>
      <c r="I1662" s="460"/>
      <c r="J1662" s="95"/>
      <c r="K1662" s="1"/>
      <c r="L1662" s="50" t="str">
        <f t="array" ref="L1662">if($B1662="","",index(Setup!$C$52:$C$201,match($D1662,Setup!$B$52:$B$201,0),0))</f>
        <v/>
      </c>
      <c r="M1662" s="52" t="str">
        <f t="shared" si="2"/>
        <v/>
      </c>
      <c r="N1662" s="58">
        <f t="shared" si="3"/>
        <v>0</v>
      </c>
      <c r="O1662" s="64" t="str">
        <f t="shared" si="4"/>
        <v/>
      </c>
      <c r="P1662" s="64">
        <f t="shared" si="5"/>
        <v>0</v>
      </c>
      <c r="Q1662" s="64">
        <f t="shared" si="6"/>
        <v>0</v>
      </c>
      <c r="R1662" s="68">
        <f t="shared" si="7"/>
        <v>0</v>
      </c>
      <c r="S1662" s="68">
        <f t="shared" si="8"/>
        <v>0</v>
      </c>
      <c r="T1662" s="71" t="str">
        <f t="shared" si="9"/>
        <v/>
      </c>
      <c r="U1662" s="79" t="str">
        <f t="array" ref="U1662">IF($B1662="","",IF(INDEX('Your Portfolio Holdings'!$BW$7:$BW$156,match($D1662,'Your Portfolio Holdings'!$B$7:$B$156,0),0)&gt;0,PRODUCT(IF(($D$5:$D$2004=$D1662)*($C$5:$C$2004="Split")*($B$5:$B$2004&lt;=Dashboard!$C$2)*($B$5:$B$2004&gt;$B1662),$J$5:$J$2004,1)),1))</f>
        <v/>
      </c>
      <c r="V1662" s="79">
        <f t="shared" si="10"/>
        <v>0</v>
      </c>
      <c r="W1662" s="79" t="str">
        <f t="array" ref="W1662">IF($B1662="","",IF(INDEX('Your Portfolio Holdings'!$BW$7:$BW$156,match($D1662,'Your Portfolio Holdings'!$B$7:$B$156,0),0)&gt;0,PRODUCT(IF(($D$5:$D$2004=$D1662)*($C$5:$C$2004="Split")*($B$5:$B$2004&lt;=Dashboard!$C$54)*($B$5:$B$2004&gt;$B1662),$J$5:$J$2004,1)),1))</f>
        <v/>
      </c>
      <c r="X1662" s="79">
        <f t="shared" si="11"/>
        <v>0</v>
      </c>
      <c r="Y1662" s="79" t="str">
        <f t="array" ref="Y1662">IF($B1662="","",IF(INDEX('Your Portfolio Holdings'!$BW$7:$BW$156,match($D1662,'Your Portfolio Holdings'!$B$7:$B$156,0),0)&gt;0,PRODUCT(IF(($D$5:$D$2004=$D1662)*($C$5:$C$2004="Split")*($B$5:$B$2004&lt;=Dashboard!$C$55)*($B$5:$B$2004&gt;$B1662),$J$5:$J$2004,1)),1))</f>
        <v/>
      </c>
      <c r="Z1662" s="79">
        <f t="shared" si="12"/>
        <v>0</v>
      </c>
      <c r="AA1662" s="79" t="str">
        <f>IF($B1661="","",IF(AND($B1662&gt;Dashboard!$C$54,$B1662&lt;=Dashboard!$C$55,OR($C1662="Buy",$C1662="Sell",$C1662="Dividend",$C1662="Return of capital")),MAX(AA$5:AA1661)+1,0))</f>
        <v/>
      </c>
      <c r="AB1662" s="79" t="str">
        <f>if($B1662="","",if($L1662=Dashboard!$C$3,"n/a","Currency:"&amp;$L1662&amp;Dashboard!$C$3))</f>
        <v/>
      </c>
      <c r="AC1662" s="88" t="str">
        <f t="shared" si="13"/>
        <v/>
      </c>
      <c r="AD1662" s="89">
        <f t="shared" si="14"/>
        <v>0</v>
      </c>
      <c r="AE1662" s="90">
        <f t="shared" si="15"/>
        <v>0</v>
      </c>
    </row>
    <row r="1663">
      <c r="A1663" s="1"/>
      <c r="B1663" s="456"/>
      <c r="C1663" s="457"/>
      <c r="D1663" s="457"/>
      <c r="E1663" s="457"/>
      <c r="F1663" s="458"/>
      <c r="G1663" s="44">
        <f t="shared" si="1"/>
        <v>0</v>
      </c>
      <c r="H1663" s="459"/>
      <c r="I1663" s="460"/>
      <c r="J1663" s="95"/>
      <c r="K1663" s="1"/>
      <c r="L1663" s="50" t="str">
        <f t="array" ref="L1663">if($B1663="","",index(Setup!$C$52:$C$201,match($D1663,Setup!$B$52:$B$201,0),0))</f>
        <v/>
      </c>
      <c r="M1663" s="52" t="str">
        <f t="shared" si="2"/>
        <v/>
      </c>
      <c r="N1663" s="58">
        <f t="shared" si="3"/>
        <v>0</v>
      </c>
      <c r="O1663" s="64" t="str">
        <f t="shared" si="4"/>
        <v/>
      </c>
      <c r="P1663" s="64">
        <f t="shared" si="5"/>
        <v>0</v>
      </c>
      <c r="Q1663" s="64">
        <f t="shared" si="6"/>
        <v>0</v>
      </c>
      <c r="R1663" s="68">
        <f t="shared" si="7"/>
        <v>0</v>
      </c>
      <c r="S1663" s="68">
        <f t="shared" si="8"/>
        <v>0</v>
      </c>
      <c r="T1663" s="71" t="str">
        <f t="shared" si="9"/>
        <v/>
      </c>
      <c r="U1663" s="79" t="str">
        <f t="array" ref="U1663">IF($B1663="","",IF(INDEX('Your Portfolio Holdings'!$BW$7:$BW$156,match($D1663,'Your Portfolio Holdings'!$B$7:$B$156,0),0)&gt;0,PRODUCT(IF(($D$5:$D$2004=$D1663)*($C$5:$C$2004="Split")*($B$5:$B$2004&lt;=Dashboard!$C$2)*($B$5:$B$2004&gt;$B1663),$J$5:$J$2004,1)),1))</f>
        <v/>
      </c>
      <c r="V1663" s="79">
        <f t="shared" si="10"/>
        <v>0</v>
      </c>
      <c r="W1663" s="79" t="str">
        <f t="array" ref="W1663">IF($B1663="","",IF(INDEX('Your Portfolio Holdings'!$BW$7:$BW$156,match($D1663,'Your Portfolio Holdings'!$B$7:$B$156,0),0)&gt;0,PRODUCT(IF(($D$5:$D$2004=$D1663)*($C$5:$C$2004="Split")*($B$5:$B$2004&lt;=Dashboard!$C$54)*($B$5:$B$2004&gt;$B1663),$J$5:$J$2004,1)),1))</f>
        <v/>
      </c>
      <c r="X1663" s="79">
        <f t="shared" si="11"/>
        <v>0</v>
      </c>
      <c r="Y1663" s="79" t="str">
        <f t="array" ref="Y1663">IF($B1663="","",IF(INDEX('Your Portfolio Holdings'!$BW$7:$BW$156,match($D1663,'Your Portfolio Holdings'!$B$7:$B$156,0),0)&gt;0,PRODUCT(IF(($D$5:$D$2004=$D1663)*($C$5:$C$2004="Split")*($B$5:$B$2004&lt;=Dashboard!$C$55)*($B$5:$B$2004&gt;$B1663),$J$5:$J$2004,1)),1))</f>
        <v/>
      </c>
      <c r="Z1663" s="79">
        <f t="shared" si="12"/>
        <v>0</v>
      </c>
      <c r="AA1663" s="79" t="str">
        <f>IF($B1662="","",IF(AND($B1663&gt;Dashboard!$C$54,$B1663&lt;=Dashboard!$C$55,OR($C1663="Buy",$C1663="Sell",$C1663="Dividend",$C1663="Return of capital")),MAX(AA$5:AA1662)+1,0))</f>
        <v/>
      </c>
      <c r="AB1663" s="79" t="str">
        <f>if($B1663="","",if($L1663=Dashboard!$C$3,"n/a","Currency:"&amp;$L1663&amp;Dashboard!$C$3))</f>
        <v/>
      </c>
      <c r="AC1663" s="88" t="str">
        <f t="shared" si="13"/>
        <v/>
      </c>
      <c r="AD1663" s="89">
        <f t="shared" si="14"/>
        <v>0</v>
      </c>
      <c r="AE1663" s="90">
        <f t="shared" si="15"/>
        <v>0</v>
      </c>
    </row>
    <row r="1664">
      <c r="A1664" s="1"/>
      <c r="B1664" s="456"/>
      <c r="C1664" s="457"/>
      <c r="D1664" s="457"/>
      <c r="E1664" s="457"/>
      <c r="F1664" s="458"/>
      <c r="G1664" s="44">
        <f t="shared" si="1"/>
        <v>0</v>
      </c>
      <c r="H1664" s="459"/>
      <c r="I1664" s="460"/>
      <c r="J1664" s="95"/>
      <c r="K1664" s="1"/>
      <c r="L1664" s="50" t="str">
        <f t="array" ref="L1664">if($B1664="","",index(Setup!$C$52:$C$201,match($D1664,Setup!$B$52:$B$201,0),0))</f>
        <v/>
      </c>
      <c r="M1664" s="52" t="str">
        <f t="shared" si="2"/>
        <v/>
      </c>
      <c r="N1664" s="58">
        <f t="shared" si="3"/>
        <v>0</v>
      </c>
      <c r="O1664" s="64" t="str">
        <f t="shared" si="4"/>
        <v/>
      </c>
      <c r="P1664" s="64">
        <f t="shared" si="5"/>
        <v>0</v>
      </c>
      <c r="Q1664" s="64">
        <f t="shared" si="6"/>
        <v>0</v>
      </c>
      <c r="R1664" s="68">
        <f t="shared" si="7"/>
        <v>0</v>
      </c>
      <c r="S1664" s="68">
        <f t="shared" si="8"/>
        <v>0</v>
      </c>
      <c r="T1664" s="71" t="str">
        <f t="shared" si="9"/>
        <v/>
      </c>
      <c r="U1664" s="79" t="str">
        <f t="array" ref="U1664">IF($B1664="","",IF(INDEX('Your Portfolio Holdings'!$BW$7:$BW$156,match($D1664,'Your Portfolio Holdings'!$B$7:$B$156,0),0)&gt;0,PRODUCT(IF(($D$5:$D$2004=$D1664)*($C$5:$C$2004="Split")*($B$5:$B$2004&lt;=Dashboard!$C$2)*($B$5:$B$2004&gt;$B1664),$J$5:$J$2004,1)),1))</f>
        <v/>
      </c>
      <c r="V1664" s="79">
        <f t="shared" si="10"/>
        <v>0</v>
      </c>
      <c r="W1664" s="79" t="str">
        <f t="array" ref="W1664">IF($B1664="","",IF(INDEX('Your Portfolio Holdings'!$BW$7:$BW$156,match($D1664,'Your Portfolio Holdings'!$B$7:$B$156,0),0)&gt;0,PRODUCT(IF(($D$5:$D$2004=$D1664)*($C$5:$C$2004="Split")*($B$5:$B$2004&lt;=Dashboard!$C$54)*($B$5:$B$2004&gt;$B1664),$J$5:$J$2004,1)),1))</f>
        <v/>
      </c>
      <c r="X1664" s="79">
        <f t="shared" si="11"/>
        <v>0</v>
      </c>
      <c r="Y1664" s="79" t="str">
        <f t="array" ref="Y1664">IF($B1664="","",IF(INDEX('Your Portfolio Holdings'!$BW$7:$BW$156,match($D1664,'Your Portfolio Holdings'!$B$7:$B$156,0),0)&gt;0,PRODUCT(IF(($D$5:$D$2004=$D1664)*($C$5:$C$2004="Split")*($B$5:$B$2004&lt;=Dashboard!$C$55)*($B$5:$B$2004&gt;$B1664),$J$5:$J$2004,1)),1))</f>
        <v/>
      </c>
      <c r="Z1664" s="79">
        <f t="shared" si="12"/>
        <v>0</v>
      </c>
      <c r="AA1664" s="79" t="str">
        <f>IF($B1663="","",IF(AND($B1664&gt;Dashboard!$C$54,$B1664&lt;=Dashboard!$C$55,OR($C1664="Buy",$C1664="Sell",$C1664="Dividend",$C1664="Return of capital")),MAX(AA$5:AA1663)+1,0))</f>
        <v/>
      </c>
      <c r="AB1664" s="79" t="str">
        <f>if($B1664="","",if($L1664=Dashboard!$C$3,"n/a","Currency:"&amp;$L1664&amp;Dashboard!$C$3))</f>
        <v/>
      </c>
      <c r="AC1664" s="88" t="str">
        <f t="shared" si="13"/>
        <v/>
      </c>
      <c r="AD1664" s="89">
        <f t="shared" si="14"/>
        <v>0</v>
      </c>
      <c r="AE1664" s="90">
        <f t="shared" si="15"/>
        <v>0</v>
      </c>
    </row>
    <row r="1665">
      <c r="A1665" s="1"/>
      <c r="B1665" s="456"/>
      <c r="C1665" s="457"/>
      <c r="D1665" s="457"/>
      <c r="E1665" s="457"/>
      <c r="F1665" s="458"/>
      <c r="G1665" s="44">
        <f t="shared" si="1"/>
        <v>0</v>
      </c>
      <c r="H1665" s="459"/>
      <c r="I1665" s="460"/>
      <c r="J1665" s="95"/>
      <c r="K1665" s="1"/>
      <c r="L1665" s="50" t="str">
        <f t="array" ref="L1665">if($B1665="","",index(Setup!$C$52:$C$201,match($D1665,Setup!$B$52:$B$201,0),0))</f>
        <v/>
      </c>
      <c r="M1665" s="52" t="str">
        <f t="shared" si="2"/>
        <v/>
      </c>
      <c r="N1665" s="58">
        <f t="shared" si="3"/>
        <v>0</v>
      </c>
      <c r="O1665" s="64" t="str">
        <f t="shared" si="4"/>
        <v/>
      </c>
      <c r="P1665" s="64">
        <f t="shared" si="5"/>
        <v>0</v>
      </c>
      <c r="Q1665" s="64">
        <f t="shared" si="6"/>
        <v>0</v>
      </c>
      <c r="R1665" s="68">
        <f t="shared" si="7"/>
        <v>0</v>
      </c>
      <c r="S1665" s="68">
        <f t="shared" si="8"/>
        <v>0</v>
      </c>
      <c r="T1665" s="71" t="str">
        <f t="shared" si="9"/>
        <v/>
      </c>
      <c r="U1665" s="79" t="str">
        <f t="array" ref="U1665">IF($B1665="","",IF(INDEX('Your Portfolio Holdings'!$BW$7:$BW$156,match($D1665,'Your Portfolio Holdings'!$B$7:$B$156,0),0)&gt;0,PRODUCT(IF(($D$5:$D$2004=$D1665)*($C$5:$C$2004="Split")*($B$5:$B$2004&lt;=Dashboard!$C$2)*($B$5:$B$2004&gt;$B1665),$J$5:$J$2004,1)),1))</f>
        <v/>
      </c>
      <c r="V1665" s="79">
        <f t="shared" si="10"/>
        <v>0</v>
      </c>
      <c r="W1665" s="79" t="str">
        <f t="array" ref="W1665">IF($B1665="","",IF(INDEX('Your Portfolio Holdings'!$BW$7:$BW$156,match($D1665,'Your Portfolio Holdings'!$B$7:$B$156,0),0)&gt;0,PRODUCT(IF(($D$5:$D$2004=$D1665)*($C$5:$C$2004="Split")*($B$5:$B$2004&lt;=Dashboard!$C$54)*($B$5:$B$2004&gt;$B1665),$J$5:$J$2004,1)),1))</f>
        <v/>
      </c>
      <c r="X1665" s="79">
        <f t="shared" si="11"/>
        <v>0</v>
      </c>
      <c r="Y1665" s="79" t="str">
        <f t="array" ref="Y1665">IF($B1665="","",IF(INDEX('Your Portfolio Holdings'!$BW$7:$BW$156,match($D1665,'Your Portfolio Holdings'!$B$7:$B$156,0),0)&gt;0,PRODUCT(IF(($D$5:$D$2004=$D1665)*($C$5:$C$2004="Split")*($B$5:$B$2004&lt;=Dashboard!$C$55)*($B$5:$B$2004&gt;$B1665),$J$5:$J$2004,1)),1))</f>
        <v/>
      </c>
      <c r="Z1665" s="79">
        <f t="shared" si="12"/>
        <v>0</v>
      </c>
      <c r="AA1665" s="79" t="str">
        <f>IF($B1664="","",IF(AND($B1665&gt;Dashboard!$C$54,$B1665&lt;=Dashboard!$C$55,OR($C1665="Buy",$C1665="Sell",$C1665="Dividend",$C1665="Return of capital")),MAX(AA$5:AA1664)+1,0))</f>
        <v/>
      </c>
      <c r="AB1665" s="79" t="str">
        <f>if($B1665="","",if($L1665=Dashboard!$C$3,"n/a","Currency:"&amp;$L1665&amp;Dashboard!$C$3))</f>
        <v/>
      </c>
      <c r="AC1665" s="88" t="str">
        <f t="shared" si="13"/>
        <v/>
      </c>
      <c r="AD1665" s="89">
        <f t="shared" si="14"/>
        <v>0</v>
      </c>
      <c r="AE1665" s="90">
        <f t="shared" si="15"/>
        <v>0</v>
      </c>
    </row>
    <row r="1666">
      <c r="A1666" s="1"/>
      <c r="B1666" s="456"/>
      <c r="C1666" s="457"/>
      <c r="D1666" s="457"/>
      <c r="E1666" s="457"/>
      <c r="F1666" s="458"/>
      <c r="G1666" s="44">
        <f t="shared" si="1"/>
        <v>0</v>
      </c>
      <c r="H1666" s="459"/>
      <c r="I1666" s="460"/>
      <c r="J1666" s="95"/>
      <c r="K1666" s="1"/>
      <c r="L1666" s="50" t="str">
        <f t="array" ref="L1666">if($B1666="","",index(Setup!$C$52:$C$201,match($D1666,Setup!$B$52:$B$201,0),0))</f>
        <v/>
      </c>
      <c r="M1666" s="52" t="str">
        <f t="shared" si="2"/>
        <v/>
      </c>
      <c r="N1666" s="58">
        <f t="shared" si="3"/>
        <v>0</v>
      </c>
      <c r="O1666" s="64" t="str">
        <f t="shared" si="4"/>
        <v/>
      </c>
      <c r="P1666" s="64">
        <f t="shared" si="5"/>
        <v>0</v>
      </c>
      <c r="Q1666" s="64">
        <f t="shared" si="6"/>
        <v>0</v>
      </c>
      <c r="R1666" s="68">
        <f t="shared" si="7"/>
        <v>0</v>
      </c>
      <c r="S1666" s="68">
        <f t="shared" si="8"/>
        <v>0</v>
      </c>
      <c r="T1666" s="71" t="str">
        <f t="shared" si="9"/>
        <v/>
      </c>
      <c r="U1666" s="79" t="str">
        <f t="array" ref="U1666">IF($B1666="","",IF(INDEX('Your Portfolio Holdings'!$BW$7:$BW$156,match($D1666,'Your Portfolio Holdings'!$B$7:$B$156,0),0)&gt;0,PRODUCT(IF(($D$5:$D$2004=$D1666)*($C$5:$C$2004="Split")*($B$5:$B$2004&lt;=Dashboard!$C$2)*($B$5:$B$2004&gt;$B1666),$J$5:$J$2004,1)),1))</f>
        <v/>
      </c>
      <c r="V1666" s="79">
        <f t="shared" si="10"/>
        <v>0</v>
      </c>
      <c r="W1666" s="79" t="str">
        <f t="array" ref="W1666">IF($B1666="","",IF(INDEX('Your Portfolio Holdings'!$BW$7:$BW$156,match($D1666,'Your Portfolio Holdings'!$B$7:$B$156,0),0)&gt;0,PRODUCT(IF(($D$5:$D$2004=$D1666)*($C$5:$C$2004="Split")*($B$5:$B$2004&lt;=Dashboard!$C$54)*($B$5:$B$2004&gt;$B1666),$J$5:$J$2004,1)),1))</f>
        <v/>
      </c>
      <c r="X1666" s="79">
        <f t="shared" si="11"/>
        <v>0</v>
      </c>
      <c r="Y1666" s="79" t="str">
        <f t="array" ref="Y1666">IF($B1666="","",IF(INDEX('Your Portfolio Holdings'!$BW$7:$BW$156,match($D1666,'Your Portfolio Holdings'!$B$7:$B$156,0),0)&gt;0,PRODUCT(IF(($D$5:$D$2004=$D1666)*($C$5:$C$2004="Split")*($B$5:$B$2004&lt;=Dashboard!$C$55)*($B$5:$B$2004&gt;$B1666),$J$5:$J$2004,1)),1))</f>
        <v/>
      </c>
      <c r="Z1666" s="79">
        <f t="shared" si="12"/>
        <v>0</v>
      </c>
      <c r="AA1666" s="79" t="str">
        <f>IF($B1665="","",IF(AND($B1666&gt;Dashboard!$C$54,$B1666&lt;=Dashboard!$C$55,OR($C1666="Buy",$C1666="Sell",$C1666="Dividend",$C1666="Return of capital")),MAX(AA$5:AA1665)+1,0))</f>
        <v/>
      </c>
      <c r="AB1666" s="79" t="str">
        <f>if($B1666="","",if($L1666=Dashboard!$C$3,"n/a","Currency:"&amp;$L1666&amp;Dashboard!$C$3))</f>
        <v/>
      </c>
      <c r="AC1666" s="88" t="str">
        <f t="shared" si="13"/>
        <v/>
      </c>
      <c r="AD1666" s="89">
        <f t="shared" si="14"/>
        <v>0</v>
      </c>
      <c r="AE1666" s="90">
        <f t="shared" si="15"/>
        <v>0</v>
      </c>
    </row>
    <row r="1667">
      <c r="A1667" s="1"/>
      <c r="B1667" s="456"/>
      <c r="C1667" s="457"/>
      <c r="D1667" s="457"/>
      <c r="E1667" s="457"/>
      <c r="F1667" s="458"/>
      <c r="G1667" s="44">
        <f t="shared" si="1"/>
        <v>0</v>
      </c>
      <c r="H1667" s="459"/>
      <c r="I1667" s="460"/>
      <c r="J1667" s="95"/>
      <c r="K1667" s="1"/>
      <c r="L1667" s="50" t="str">
        <f t="array" ref="L1667">if($B1667="","",index(Setup!$C$52:$C$201,match($D1667,Setup!$B$52:$B$201,0),0))</f>
        <v/>
      </c>
      <c r="M1667" s="52" t="str">
        <f t="shared" si="2"/>
        <v/>
      </c>
      <c r="N1667" s="58">
        <f t="shared" si="3"/>
        <v>0</v>
      </c>
      <c r="O1667" s="64" t="str">
        <f t="shared" si="4"/>
        <v/>
      </c>
      <c r="P1667" s="64">
        <f t="shared" si="5"/>
        <v>0</v>
      </c>
      <c r="Q1667" s="64">
        <f t="shared" si="6"/>
        <v>0</v>
      </c>
      <c r="R1667" s="68">
        <f t="shared" si="7"/>
        <v>0</v>
      </c>
      <c r="S1667" s="68">
        <f t="shared" si="8"/>
        <v>0</v>
      </c>
      <c r="T1667" s="71" t="str">
        <f t="shared" si="9"/>
        <v/>
      </c>
      <c r="U1667" s="79" t="str">
        <f t="array" ref="U1667">IF($B1667="","",IF(INDEX('Your Portfolio Holdings'!$BW$7:$BW$156,match($D1667,'Your Portfolio Holdings'!$B$7:$B$156,0),0)&gt;0,PRODUCT(IF(($D$5:$D$2004=$D1667)*($C$5:$C$2004="Split")*($B$5:$B$2004&lt;=Dashboard!$C$2)*($B$5:$B$2004&gt;$B1667),$J$5:$J$2004,1)),1))</f>
        <v/>
      </c>
      <c r="V1667" s="79">
        <f t="shared" si="10"/>
        <v>0</v>
      </c>
      <c r="W1667" s="79" t="str">
        <f t="array" ref="W1667">IF($B1667="","",IF(INDEX('Your Portfolio Holdings'!$BW$7:$BW$156,match($D1667,'Your Portfolio Holdings'!$B$7:$B$156,0),0)&gt;0,PRODUCT(IF(($D$5:$D$2004=$D1667)*($C$5:$C$2004="Split")*($B$5:$B$2004&lt;=Dashboard!$C$54)*($B$5:$B$2004&gt;$B1667),$J$5:$J$2004,1)),1))</f>
        <v/>
      </c>
      <c r="X1667" s="79">
        <f t="shared" si="11"/>
        <v>0</v>
      </c>
      <c r="Y1667" s="79" t="str">
        <f t="array" ref="Y1667">IF($B1667="","",IF(INDEX('Your Portfolio Holdings'!$BW$7:$BW$156,match($D1667,'Your Portfolio Holdings'!$B$7:$B$156,0),0)&gt;0,PRODUCT(IF(($D$5:$D$2004=$D1667)*($C$5:$C$2004="Split")*($B$5:$B$2004&lt;=Dashboard!$C$55)*($B$5:$B$2004&gt;$B1667),$J$5:$J$2004,1)),1))</f>
        <v/>
      </c>
      <c r="Z1667" s="79">
        <f t="shared" si="12"/>
        <v>0</v>
      </c>
      <c r="AA1667" s="79" t="str">
        <f>IF($B1666="","",IF(AND($B1667&gt;Dashboard!$C$54,$B1667&lt;=Dashboard!$C$55,OR($C1667="Buy",$C1667="Sell",$C1667="Dividend",$C1667="Return of capital")),MAX(AA$5:AA1666)+1,0))</f>
        <v/>
      </c>
      <c r="AB1667" s="79" t="str">
        <f>if($B1667="","",if($L1667=Dashboard!$C$3,"n/a","Currency:"&amp;$L1667&amp;Dashboard!$C$3))</f>
        <v/>
      </c>
      <c r="AC1667" s="88" t="str">
        <f t="shared" si="13"/>
        <v/>
      </c>
      <c r="AD1667" s="89">
        <f t="shared" si="14"/>
        <v>0</v>
      </c>
      <c r="AE1667" s="90">
        <f t="shared" si="15"/>
        <v>0</v>
      </c>
    </row>
    <row r="1668">
      <c r="A1668" s="1"/>
      <c r="B1668" s="456"/>
      <c r="C1668" s="457"/>
      <c r="D1668" s="457"/>
      <c r="E1668" s="457"/>
      <c r="F1668" s="458"/>
      <c r="G1668" s="44">
        <f t="shared" si="1"/>
        <v>0</v>
      </c>
      <c r="H1668" s="459"/>
      <c r="I1668" s="460"/>
      <c r="J1668" s="95"/>
      <c r="K1668" s="1"/>
      <c r="L1668" s="50" t="str">
        <f t="array" ref="L1668">if($B1668="","",index(Setup!$C$52:$C$201,match($D1668,Setup!$B$52:$B$201,0),0))</f>
        <v/>
      </c>
      <c r="M1668" s="52" t="str">
        <f t="shared" si="2"/>
        <v/>
      </c>
      <c r="N1668" s="58">
        <f t="shared" si="3"/>
        <v>0</v>
      </c>
      <c r="O1668" s="64" t="str">
        <f t="shared" si="4"/>
        <v/>
      </c>
      <c r="P1668" s="64">
        <f t="shared" si="5"/>
        <v>0</v>
      </c>
      <c r="Q1668" s="64">
        <f t="shared" si="6"/>
        <v>0</v>
      </c>
      <c r="R1668" s="68">
        <f t="shared" si="7"/>
        <v>0</v>
      </c>
      <c r="S1668" s="68">
        <f t="shared" si="8"/>
        <v>0</v>
      </c>
      <c r="T1668" s="71" t="str">
        <f t="shared" si="9"/>
        <v/>
      </c>
      <c r="U1668" s="79" t="str">
        <f t="array" ref="U1668">IF($B1668="","",IF(INDEX('Your Portfolio Holdings'!$BW$7:$BW$156,match($D1668,'Your Portfolio Holdings'!$B$7:$B$156,0),0)&gt;0,PRODUCT(IF(($D$5:$D$2004=$D1668)*($C$5:$C$2004="Split")*($B$5:$B$2004&lt;=Dashboard!$C$2)*($B$5:$B$2004&gt;$B1668),$J$5:$J$2004,1)),1))</f>
        <v/>
      </c>
      <c r="V1668" s="79">
        <f t="shared" si="10"/>
        <v>0</v>
      </c>
      <c r="W1668" s="79" t="str">
        <f t="array" ref="W1668">IF($B1668="","",IF(INDEX('Your Portfolio Holdings'!$BW$7:$BW$156,match($D1668,'Your Portfolio Holdings'!$B$7:$B$156,0),0)&gt;0,PRODUCT(IF(($D$5:$D$2004=$D1668)*($C$5:$C$2004="Split")*($B$5:$B$2004&lt;=Dashboard!$C$54)*($B$5:$B$2004&gt;$B1668),$J$5:$J$2004,1)),1))</f>
        <v/>
      </c>
      <c r="X1668" s="79">
        <f t="shared" si="11"/>
        <v>0</v>
      </c>
      <c r="Y1668" s="79" t="str">
        <f t="array" ref="Y1668">IF($B1668="","",IF(INDEX('Your Portfolio Holdings'!$BW$7:$BW$156,match($D1668,'Your Portfolio Holdings'!$B$7:$B$156,0),0)&gt;0,PRODUCT(IF(($D$5:$D$2004=$D1668)*($C$5:$C$2004="Split")*($B$5:$B$2004&lt;=Dashboard!$C$55)*($B$5:$B$2004&gt;$B1668),$J$5:$J$2004,1)),1))</f>
        <v/>
      </c>
      <c r="Z1668" s="79">
        <f t="shared" si="12"/>
        <v>0</v>
      </c>
      <c r="AA1668" s="79" t="str">
        <f>IF($B1667="","",IF(AND($B1668&gt;Dashboard!$C$54,$B1668&lt;=Dashboard!$C$55,OR($C1668="Buy",$C1668="Sell",$C1668="Dividend",$C1668="Return of capital")),MAX(AA$5:AA1667)+1,0))</f>
        <v/>
      </c>
      <c r="AB1668" s="79" t="str">
        <f>if($B1668="","",if($L1668=Dashboard!$C$3,"n/a","Currency:"&amp;$L1668&amp;Dashboard!$C$3))</f>
        <v/>
      </c>
      <c r="AC1668" s="88" t="str">
        <f t="shared" si="13"/>
        <v/>
      </c>
      <c r="AD1668" s="89">
        <f t="shared" si="14"/>
        <v>0</v>
      </c>
      <c r="AE1668" s="90">
        <f t="shared" si="15"/>
        <v>0</v>
      </c>
    </row>
    <row r="1669">
      <c r="A1669" s="1"/>
      <c r="B1669" s="456"/>
      <c r="C1669" s="457"/>
      <c r="D1669" s="457"/>
      <c r="E1669" s="457"/>
      <c r="F1669" s="458"/>
      <c r="G1669" s="44">
        <f t="shared" si="1"/>
        <v>0</v>
      </c>
      <c r="H1669" s="459"/>
      <c r="I1669" s="460"/>
      <c r="J1669" s="95"/>
      <c r="K1669" s="1"/>
      <c r="L1669" s="50" t="str">
        <f t="array" ref="L1669">if($B1669="","",index(Setup!$C$52:$C$201,match($D1669,Setup!$B$52:$B$201,0),0))</f>
        <v/>
      </c>
      <c r="M1669" s="52" t="str">
        <f t="shared" si="2"/>
        <v/>
      </c>
      <c r="N1669" s="58">
        <f t="shared" si="3"/>
        <v>0</v>
      </c>
      <c r="O1669" s="64" t="str">
        <f t="shared" si="4"/>
        <v/>
      </c>
      <c r="P1669" s="64">
        <f t="shared" si="5"/>
        <v>0</v>
      </c>
      <c r="Q1669" s="64">
        <f t="shared" si="6"/>
        <v>0</v>
      </c>
      <c r="R1669" s="68">
        <f t="shared" si="7"/>
        <v>0</v>
      </c>
      <c r="S1669" s="68">
        <f t="shared" si="8"/>
        <v>0</v>
      </c>
      <c r="T1669" s="71" t="str">
        <f t="shared" si="9"/>
        <v/>
      </c>
      <c r="U1669" s="79" t="str">
        <f t="array" ref="U1669">IF($B1669="","",IF(INDEX('Your Portfolio Holdings'!$BW$7:$BW$156,match($D1669,'Your Portfolio Holdings'!$B$7:$B$156,0),0)&gt;0,PRODUCT(IF(($D$5:$D$2004=$D1669)*($C$5:$C$2004="Split")*($B$5:$B$2004&lt;=Dashboard!$C$2)*($B$5:$B$2004&gt;$B1669),$J$5:$J$2004,1)),1))</f>
        <v/>
      </c>
      <c r="V1669" s="79">
        <f t="shared" si="10"/>
        <v>0</v>
      </c>
      <c r="W1669" s="79" t="str">
        <f t="array" ref="W1669">IF($B1669="","",IF(INDEX('Your Portfolio Holdings'!$BW$7:$BW$156,match($D1669,'Your Portfolio Holdings'!$B$7:$B$156,0),0)&gt;0,PRODUCT(IF(($D$5:$D$2004=$D1669)*($C$5:$C$2004="Split")*($B$5:$B$2004&lt;=Dashboard!$C$54)*($B$5:$B$2004&gt;$B1669),$J$5:$J$2004,1)),1))</f>
        <v/>
      </c>
      <c r="X1669" s="79">
        <f t="shared" si="11"/>
        <v>0</v>
      </c>
      <c r="Y1669" s="79" t="str">
        <f t="array" ref="Y1669">IF($B1669="","",IF(INDEX('Your Portfolio Holdings'!$BW$7:$BW$156,match($D1669,'Your Portfolio Holdings'!$B$7:$B$156,0),0)&gt;0,PRODUCT(IF(($D$5:$D$2004=$D1669)*($C$5:$C$2004="Split")*($B$5:$B$2004&lt;=Dashboard!$C$55)*($B$5:$B$2004&gt;$B1669),$J$5:$J$2004,1)),1))</f>
        <v/>
      </c>
      <c r="Z1669" s="79">
        <f t="shared" si="12"/>
        <v>0</v>
      </c>
      <c r="AA1669" s="79" t="str">
        <f>IF($B1668="","",IF(AND($B1669&gt;Dashboard!$C$54,$B1669&lt;=Dashboard!$C$55,OR($C1669="Buy",$C1669="Sell",$C1669="Dividend",$C1669="Return of capital")),MAX(AA$5:AA1668)+1,0))</f>
        <v/>
      </c>
      <c r="AB1669" s="79" t="str">
        <f>if($B1669="","",if($L1669=Dashboard!$C$3,"n/a","Currency:"&amp;$L1669&amp;Dashboard!$C$3))</f>
        <v/>
      </c>
      <c r="AC1669" s="88" t="str">
        <f t="shared" si="13"/>
        <v/>
      </c>
      <c r="AD1669" s="89">
        <f t="shared" si="14"/>
        <v>0</v>
      </c>
      <c r="AE1669" s="90">
        <f t="shared" si="15"/>
        <v>0</v>
      </c>
    </row>
    <row r="1670">
      <c r="A1670" s="1"/>
      <c r="B1670" s="456"/>
      <c r="C1670" s="457"/>
      <c r="D1670" s="457"/>
      <c r="E1670" s="457"/>
      <c r="F1670" s="458"/>
      <c r="G1670" s="44">
        <f t="shared" si="1"/>
        <v>0</v>
      </c>
      <c r="H1670" s="459"/>
      <c r="I1670" s="460"/>
      <c r="J1670" s="95"/>
      <c r="K1670" s="1"/>
      <c r="L1670" s="50" t="str">
        <f t="array" ref="L1670">if($B1670="","",index(Setup!$C$52:$C$201,match($D1670,Setup!$B$52:$B$201,0),0))</f>
        <v/>
      </c>
      <c r="M1670" s="52" t="str">
        <f t="shared" si="2"/>
        <v/>
      </c>
      <c r="N1670" s="58">
        <f t="shared" si="3"/>
        <v>0</v>
      </c>
      <c r="O1670" s="64" t="str">
        <f t="shared" si="4"/>
        <v/>
      </c>
      <c r="P1670" s="64">
        <f t="shared" si="5"/>
        <v>0</v>
      </c>
      <c r="Q1670" s="64">
        <f t="shared" si="6"/>
        <v>0</v>
      </c>
      <c r="R1670" s="68">
        <f t="shared" si="7"/>
        <v>0</v>
      </c>
      <c r="S1670" s="68">
        <f t="shared" si="8"/>
        <v>0</v>
      </c>
      <c r="T1670" s="71" t="str">
        <f t="shared" si="9"/>
        <v/>
      </c>
      <c r="U1670" s="79" t="str">
        <f t="array" ref="U1670">IF($B1670="","",IF(INDEX('Your Portfolio Holdings'!$BW$7:$BW$156,match($D1670,'Your Portfolio Holdings'!$B$7:$B$156,0),0)&gt;0,PRODUCT(IF(($D$5:$D$2004=$D1670)*($C$5:$C$2004="Split")*($B$5:$B$2004&lt;=Dashboard!$C$2)*($B$5:$B$2004&gt;$B1670),$J$5:$J$2004,1)),1))</f>
        <v/>
      </c>
      <c r="V1670" s="79">
        <f t="shared" si="10"/>
        <v>0</v>
      </c>
      <c r="W1670" s="79" t="str">
        <f t="array" ref="W1670">IF($B1670="","",IF(INDEX('Your Portfolio Holdings'!$BW$7:$BW$156,match($D1670,'Your Portfolio Holdings'!$B$7:$B$156,0),0)&gt;0,PRODUCT(IF(($D$5:$D$2004=$D1670)*($C$5:$C$2004="Split")*($B$5:$B$2004&lt;=Dashboard!$C$54)*($B$5:$B$2004&gt;$B1670),$J$5:$J$2004,1)),1))</f>
        <v/>
      </c>
      <c r="X1670" s="79">
        <f t="shared" si="11"/>
        <v>0</v>
      </c>
      <c r="Y1670" s="79" t="str">
        <f t="array" ref="Y1670">IF($B1670="","",IF(INDEX('Your Portfolio Holdings'!$BW$7:$BW$156,match($D1670,'Your Portfolio Holdings'!$B$7:$B$156,0),0)&gt;0,PRODUCT(IF(($D$5:$D$2004=$D1670)*($C$5:$C$2004="Split")*($B$5:$B$2004&lt;=Dashboard!$C$55)*($B$5:$B$2004&gt;$B1670),$J$5:$J$2004,1)),1))</f>
        <v/>
      </c>
      <c r="Z1670" s="79">
        <f t="shared" si="12"/>
        <v>0</v>
      </c>
      <c r="AA1670" s="79" t="str">
        <f>IF($B1669="","",IF(AND($B1670&gt;Dashboard!$C$54,$B1670&lt;=Dashboard!$C$55,OR($C1670="Buy",$C1670="Sell",$C1670="Dividend",$C1670="Return of capital")),MAX(AA$5:AA1669)+1,0))</f>
        <v/>
      </c>
      <c r="AB1670" s="79" t="str">
        <f>if($B1670="","",if($L1670=Dashboard!$C$3,"n/a","Currency:"&amp;$L1670&amp;Dashboard!$C$3))</f>
        <v/>
      </c>
      <c r="AC1670" s="88" t="str">
        <f t="shared" si="13"/>
        <v/>
      </c>
      <c r="AD1670" s="89">
        <f t="shared" si="14"/>
        <v>0</v>
      </c>
      <c r="AE1670" s="90">
        <f t="shared" si="15"/>
        <v>0</v>
      </c>
    </row>
    <row r="1671">
      <c r="A1671" s="1"/>
      <c r="B1671" s="456"/>
      <c r="C1671" s="457"/>
      <c r="D1671" s="457"/>
      <c r="E1671" s="457"/>
      <c r="F1671" s="458"/>
      <c r="G1671" s="44">
        <f t="shared" si="1"/>
        <v>0</v>
      </c>
      <c r="H1671" s="459"/>
      <c r="I1671" s="460"/>
      <c r="J1671" s="95"/>
      <c r="K1671" s="1"/>
      <c r="L1671" s="50" t="str">
        <f t="array" ref="L1671">if($B1671="","",index(Setup!$C$52:$C$201,match($D1671,Setup!$B$52:$B$201,0),0))</f>
        <v/>
      </c>
      <c r="M1671" s="52" t="str">
        <f t="shared" si="2"/>
        <v/>
      </c>
      <c r="N1671" s="58">
        <f t="shared" si="3"/>
        <v>0</v>
      </c>
      <c r="O1671" s="64" t="str">
        <f t="shared" si="4"/>
        <v/>
      </c>
      <c r="P1671" s="64">
        <f t="shared" si="5"/>
        <v>0</v>
      </c>
      <c r="Q1671" s="64">
        <f t="shared" si="6"/>
        <v>0</v>
      </c>
      <c r="R1671" s="68">
        <f t="shared" si="7"/>
        <v>0</v>
      </c>
      <c r="S1671" s="68">
        <f t="shared" si="8"/>
        <v>0</v>
      </c>
      <c r="T1671" s="71" t="str">
        <f t="shared" si="9"/>
        <v/>
      </c>
      <c r="U1671" s="79" t="str">
        <f t="array" ref="U1671">IF($B1671="","",IF(INDEX('Your Portfolio Holdings'!$BW$7:$BW$156,match($D1671,'Your Portfolio Holdings'!$B$7:$B$156,0),0)&gt;0,PRODUCT(IF(($D$5:$D$2004=$D1671)*($C$5:$C$2004="Split")*($B$5:$B$2004&lt;=Dashboard!$C$2)*($B$5:$B$2004&gt;$B1671),$J$5:$J$2004,1)),1))</f>
        <v/>
      </c>
      <c r="V1671" s="79">
        <f t="shared" si="10"/>
        <v>0</v>
      </c>
      <c r="W1671" s="79" t="str">
        <f t="array" ref="W1671">IF($B1671="","",IF(INDEX('Your Portfolio Holdings'!$BW$7:$BW$156,match($D1671,'Your Portfolio Holdings'!$B$7:$B$156,0),0)&gt;0,PRODUCT(IF(($D$5:$D$2004=$D1671)*($C$5:$C$2004="Split")*($B$5:$B$2004&lt;=Dashboard!$C$54)*($B$5:$B$2004&gt;$B1671),$J$5:$J$2004,1)),1))</f>
        <v/>
      </c>
      <c r="X1671" s="79">
        <f t="shared" si="11"/>
        <v>0</v>
      </c>
      <c r="Y1671" s="79" t="str">
        <f t="array" ref="Y1671">IF($B1671="","",IF(INDEX('Your Portfolio Holdings'!$BW$7:$BW$156,match($D1671,'Your Portfolio Holdings'!$B$7:$B$156,0),0)&gt;0,PRODUCT(IF(($D$5:$D$2004=$D1671)*($C$5:$C$2004="Split")*($B$5:$B$2004&lt;=Dashboard!$C$55)*($B$5:$B$2004&gt;$B1671),$J$5:$J$2004,1)),1))</f>
        <v/>
      </c>
      <c r="Z1671" s="79">
        <f t="shared" si="12"/>
        <v>0</v>
      </c>
      <c r="AA1671" s="79" t="str">
        <f>IF($B1670="","",IF(AND($B1671&gt;Dashboard!$C$54,$B1671&lt;=Dashboard!$C$55,OR($C1671="Buy",$C1671="Sell",$C1671="Dividend",$C1671="Return of capital")),MAX(AA$5:AA1670)+1,0))</f>
        <v/>
      </c>
      <c r="AB1671" s="79" t="str">
        <f>if($B1671="","",if($L1671=Dashboard!$C$3,"n/a","Currency:"&amp;$L1671&amp;Dashboard!$C$3))</f>
        <v/>
      </c>
      <c r="AC1671" s="88" t="str">
        <f t="shared" si="13"/>
        <v/>
      </c>
      <c r="AD1671" s="89">
        <f t="shared" si="14"/>
        <v>0</v>
      </c>
      <c r="AE1671" s="90">
        <f t="shared" si="15"/>
        <v>0</v>
      </c>
    </row>
    <row r="1672">
      <c r="A1672" s="1"/>
      <c r="B1672" s="456"/>
      <c r="C1672" s="457"/>
      <c r="D1672" s="457"/>
      <c r="E1672" s="457"/>
      <c r="F1672" s="458"/>
      <c r="G1672" s="44">
        <f t="shared" si="1"/>
        <v>0</v>
      </c>
      <c r="H1672" s="459"/>
      <c r="I1672" s="460"/>
      <c r="J1672" s="95"/>
      <c r="K1672" s="1"/>
      <c r="L1672" s="50" t="str">
        <f t="array" ref="L1672">if($B1672="","",index(Setup!$C$52:$C$201,match($D1672,Setup!$B$52:$B$201,0),0))</f>
        <v/>
      </c>
      <c r="M1672" s="52" t="str">
        <f t="shared" si="2"/>
        <v/>
      </c>
      <c r="N1672" s="58">
        <f t="shared" si="3"/>
        <v>0</v>
      </c>
      <c r="O1672" s="64" t="str">
        <f t="shared" si="4"/>
        <v/>
      </c>
      <c r="P1672" s="64">
        <f t="shared" si="5"/>
        <v>0</v>
      </c>
      <c r="Q1672" s="64">
        <f t="shared" si="6"/>
        <v>0</v>
      </c>
      <c r="R1672" s="68">
        <f t="shared" si="7"/>
        <v>0</v>
      </c>
      <c r="S1672" s="68">
        <f t="shared" si="8"/>
        <v>0</v>
      </c>
      <c r="T1672" s="71" t="str">
        <f t="shared" si="9"/>
        <v/>
      </c>
      <c r="U1672" s="79" t="str">
        <f t="array" ref="U1672">IF($B1672="","",IF(INDEX('Your Portfolio Holdings'!$BW$7:$BW$156,match($D1672,'Your Portfolio Holdings'!$B$7:$B$156,0),0)&gt;0,PRODUCT(IF(($D$5:$D$2004=$D1672)*($C$5:$C$2004="Split")*($B$5:$B$2004&lt;=Dashboard!$C$2)*($B$5:$B$2004&gt;$B1672),$J$5:$J$2004,1)),1))</f>
        <v/>
      </c>
      <c r="V1672" s="79">
        <f t="shared" si="10"/>
        <v>0</v>
      </c>
      <c r="W1672" s="79" t="str">
        <f t="array" ref="W1672">IF($B1672="","",IF(INDEX('Your Portfolio Holdings'!$BW$7:$BW$156,match($D1672,'Your Portfolio Holdings'!$B$7:$B$156,0),0)&gt;0,PRODUCT(IF(($D$5:$D$2004=$D1672)*($C$5:$C$2004="Split")*($B$5:$B$2004&lt;=Dashboard!$C$54)*($B$5:$B$2004&gt;$B1672),$J$5:$J$2004,1)),1))</f>
        <v/>
      </c>
      <c r="X1672" s="79">
        <f t="shared" si="11"/>
        <v>0</v>
      </c>
      <c r="Y1672" s="79" t="str">
        <f t="array" ref="Y1672">IF($B1672="","",IF(INDEX('Your Portfolio Holdings'!$BW$7:$BW$156,match($D1672,'Your Portfolio Holdings'!$B$7:$B$156,0),0)&gt;0,PRODUCT(IF(($D$5:$D$2004=$D1672)*($C$5:$C$2004="Split")*($B$5:$B$2004&lt;=Dashboard!$C$55)*($B$5:$B$2004&gt;$B1672),$J$5:$J$2004,1)),1))</f>
        <v/>
      </c>
      <c r="Z1672" s="79">
        <f t="shared" si="12"/>
        <v>0</v>
      </c>
      <c r="AA1672" s="79" t="str">
        <f>IF($B1671="","",IF(AND($B1672&gt;Dashboard!$C$54,$B1672&lt;=Dashboard!$C$55,OR($C1672="Buy",$C1672="Sell",$C1672="Dividend",$C1672="Return of capital")),MAX(AA$5:AA1671)+1,0))</f>
        <v/>
      </c>
      <c r="AB1672" s="79" t="str">
        <f>if($B1672="","",if($L1672=Dashboard!$C$3,"n/a","Currency:"&amp;$L1672&amp;Dashboard!$C$3))</f>
        <v/>
      </c>
      <c r="AC1672" s="88" t="str">
        <f t="shared" si="13"/>
        <v/>
      </c>
      <c r="AD1672" s="89">
        <f t="shared" si="14"/>
        <v>0</v>
      </c>
      <c r="AE1672" s="90">
        <f t="shared" si="15"/>
        <v>0</v>
      </c>
    </row>
    <row r="1673">
      <c r="A1673" s="1"/>
      <c r="B1673" s="456"/>
      <c r="C1673" s="457"/>
      <c r="D1673" s="457"/>
      <c r="E1673" s="457"/>
      <c r="F1673" s="458"/>
      <c r="G1673" s="44">
        <f t="shared" si="1"/>
        <v>0</v>
      </c>
      <c r="H1673" s="459"/>
      <c r="I1673" s="460"/>
      <c r="J1673" s="95"/>
      <c r="K1673" s="1"/>
      <c r="L1673" s="50" t="str">
        <f t="array" ref="L1673">if($B1673="","",index(Setup!$C$52:$C$201,match($D1673,Setup!$B$52:$B$201,0),0))</f>
        <v/>
      </c>
      <c r="M1673" s="52" t="str">
        <f t="shared" si="2"/>
        <v/>
      </c>
      <c r="N1673" s="58">
        <f t="shared" si="3"/>
        <v>0</v>
      </c>
      <c r="O1673" s="64" t="str">
        <f t="shared" si="4"/>
        <v/>
      </c>
      <c r="P1673" s="64">
        <f t="shared" si="5"/>
        <v>0</v>
      </c>
      <c r="Q1673" s="64">
        <f t="shared" si="6"/>
        <v>0</v>
      </c>
      <c r="R1673" s="68">
        <f t="shared" si="7"/>
        <v>0</v>
      </c>
      <c r="S1673" s="68">
        <f t="shared" si="8"/>
        <v>0</v>
      </c>
      <c r="T1673" s="71" t="str">
        <f t="shared" si="9"/>
        <v/>
      </c>
      <c r="U1673" s="79" t="str">
        <f t="array" ref="U1673">IF($B1673="","",IF(INDEX('Your Portfolio Holdings'!$BW$7:$BW$156,match($D1673,'Your Portfolio Holdings'!$B$7:$B$156,0),0)&gt;0,PRODUCT(IF(($D$5:$D$2004=$D1673)*($C$5:$C$2004="Split")*($B$5:$B$2004&lt;=Dashboard!$C$2)*($B$5:$B$2004&gt;$B1673),$J$5:$J$2004,1)),1))</f>
        <v/>
      </c>
      <c r="V1673" s="79">
        <f t="shared" si="10"/>
        <v>0</v>
      </c>
      <c r="W1673" s="79" t="str">
        <f t="array" ref="W1673">IF($B1673="","",IF(INDEX('Your Portfolio Holdings'!$BW$7:$BW$156,match($D1673,'Your Portfolio Holdings'!$B$7:$B$156,0),0)&gt;0,PRODUCT(IF(($D$5:$D$2004=$D1673)*($C$5:$C$2004="Split")*($B$5:$B$2004&lt;=Dashboard!$C$54)*($B$5:$B$2004&gt;$B1673),$J$5:$J$2004,1)),1))</f>
        <v/>
      </c>
      <c r="X1673" s="79">
        <f t="shared" si="11"/>
        <v>0</v>
      </c>
      <c r="Y1673" s="79" t="str">
        <f t="array" ref="Y1673">IF($B1673="","",IF(INDEX('Your Portfolio Holdings'!$BW$7:$BW$156,match($D1673,'Your Portfolio Holdings'!$B$7:$B$156,0),0)&gt;0,PRODUCT(IF(($D$5:$D$2004=$D1673)*($C$5:$C$2004="Split")*($B$5:$B$2004&lt;=Dashboard!$C$55)*($B$5:$B$2004&gt;$B1673),$J$5:$J$2004,1)),1))</f>
        <v/>
      </c>
      <c r="Z1673" s="79">
        <f t="shared" si="12"/>
        <v>0</v>
      </c>
      <c r="AA1673" s="79" t="str">
        <f>IF($B1672="","",IF(AND($B1673&gt;Dashboard!$C$54,$B1673&lt;=Dashboard!$C$55,OR($C1673="Buy",$C1673="Sell",$C1673="Dividend",$C1673="Return of capital")),MAX(AA$5:AA1672)+1,0))</f>
        <v/>
      </c>
      <c r="AB1673" s="79" t="str">
        <f>if($B1673="","",if($L1673=Dashboard!$C$3,"n/a","Currency:"&amp;$L1673&amp;Dashboard!$C$3))</f>
        <v/>
      </c>
      <c r="AC1673" s="88" t="str">
        <f t="shared" si="13"/>
        <v/>
      </c>
      <c r="AD1673" s="89">
        <f t="shared" si="14"/>
        <v>0</v>
      </c>
      <c r="AE1673" s="90">
        <f t="shared" si="15"/>
        <v>0</v>
      </c>
    </row>
    <row r="1674">
      <c r="A1674" s="1"/>
      <c r="B1674" s="456"/>
      <c r="C1674" s="457"/>
      <c r="D1674" s="457"/>
      <c r="E1674" s="457"/>
      <c r="F1674" s="458"/>
      <c r="G1674" s="44">
        <f t="shared" si="1"/>
        <v>0</v>
      </c>
      <c r="H1674" s="459"/>
      <c r="I1674" s="460"/>
      <c r="J1674" s="95"/>
      <c r="K1674" s="1"/>
      <c r="L1674" s="50" t="str">
        <f t="array" ref="L1674">if($B1674="","",index(Setup!$C$52:$C$201,match($D1674,Setup!$B$52:$B$201,0),0))</f>
        <v/>
      </c>
      <c r="M1674" s="52" t="str">
        <f t="shared" si="2"/>
        <v/>
      </c>
      <c r="N1674" s="58">
        <f t="shared" si="3"/>
        <v>0</v>
      </c>
      <c r="O1674" s="64" t="str">
        <f t="shared" si="4"/>
        <v/>
      </c>
      <c r="P1674" s="64">
        <f t="shared" si="5"/>
        <v>0</v>
      </c>
      <c r="Q1674" s="64">
        <f t="shared" si="6"/>
        <v>0</v>
      </c>
      <c r="R1674" s="68">
        <f t="shared" si="7"/>
        <v>0</v>
      </c>
      <c r="S1674" s="68">
        <f t="shared" si="8"/>
        <v>0</v>
      </c>
      <c r="T1674" s="71" t="str">
        <f t="shared" si="9"/>
        <v/>
      </c>
      <c r="U1674" s="79" t="str">
        <f t="array" ref="U1674">IF($B1674="","",IF(INDEX('Your Portfolio Holdings'!$BW$7:$BW$156,match($D1674,'Your Portfolio Holdings'!$B$7:$B$156,0),0)&gt;0,PRODUCT(IF(($D$5:$D$2004=$D1674)*($C$5:$C$2004="Split")*($B$5:$B$2004&lt;=Dashboard!$C$2)*($B$5:$B$2004&gt;$B1674),$J$5:$J$2004,1)),1))</f>
        <v/>
      </c>
      <c r="V1674" s="79">
        <f t="shared" si="10"/>
        <v>0</v>
      </c>
      <c r="W1674" s="79" t="str">
        <f t="array" ref="W1674">IF($B1674="","",IF(INDEX('Your Portfolio Holdings'!$BW$7:$BW$156,match($D1674,'Your Portfolio Holdings'!$B$7:$B$156,0),0)&gt;0,PRODUCT(IF(($D$5:$D$2004=$D1674)*($C$5:$C$2004="Split")*($B$5:$B$2004&lt;=Dashboard!$C$54)*($B$5:$B$2004&gt;$B1674),$J$5:$J$2004,1)),1))</f>
        <v/>
      </c>
      <c r="X1674" s="79">
        <f t="shared" si="11"/>
        <v>0</v>
      </c>
      <c r="Y1674" s="79" t="str">
        <f t="array" ref="Y1674">IF($B1674="","",IF(INDEX('Your Portfolio Holdings'!$BW$7:$BW$156,match($D1674,'Your Portfolio Holdings'!$B$7:$B$156,0),0)&gt;0,PRODUCT(IF(($D$5:$D$2004=$D1674)*($C$5:$C$2004="Split")*($B$5:$B$2004&lt;=Dashboard!$C$55)*($B$5:$B$2004&gt;$B1674),$J$5:$J$2004,1)),1))</f>
        <v/>
      </c>
      <c r="Z1674" s="79">
        <f t="shared" si="12"/>
        <v>0</v>
      </c>
      <c r="AA1674" s="79" t="str">
        <f>IF($B1673="","",IF(AND($B1674&gt;Dashboard!$C$54,$B1674&lt;=Dashboard!$C$55,OR($C1674="Buy",$C1674="Sell",$C1674="Dividend",$C1674="Return of capital")),MAX(AA$5:AA1673)+1,0))</f>
        <v/>
      </c>
      <c r="AB1674" s="79" t="str">
        <f>if($B1674="","",if($L1674=Dashboard!$C$3,"n/a","Currency:"&amp;$L1674&amp;Dashboard!$C$3))</f>
        <v/>
      </c>
      <c r="AC1674" s="88" t="str">
        <f t="shared" si="13"/>
        <v/>
      </c>
      <c r="AD1674" s="89">
        <f t="shared" si="14"/>
        <v>0</v>
      </c>
      <c r="AE1674" s="90">
        <f t="shared" si="15"/>
        <v>0</v>
      </c>
    </row>
    <row r="1675">
      <c r="A1675" s="1"/>
      <c r="B1675" s="456"/>
      <c r="C1675" s="457"/>
      <c r="D1675" s="457"/>
      <c r="E1675" s="457"/>
      <c r="F1675" s="458"/>
      <c r="G1675" s="44">
        <f t="shared" si="1"/>
        <v>0</v>
      </c>
      <c r="H1675" s="459"/>
      <c r="I1675" s="460"/>
      <c r="J1675" s="95"/>
      <c r="K1675" s="1"/>
      <c r="L1675" s="50" t="str">
        <f t="array" ref="L1675">if($B1675="","",index(Setup!$C$52:$C$201,match($D1675,Setup!$B$52:$B$201,0),0))</f>
        <v/>
      </c>
      <c r="M1675" s="52" t="str">
        <f t="shared" si="2"/>
        <v/>
      </c>
      <c r="N1675" s="58">
        <f t="shared" si="3"/>
        <v>0</v>
      </c>
      <c r="O1675" s="64" t="str">
        <f t="shared" si="4"/>
        <v/>
      </c>
      <c r="P1675" s="64">
        <f t="shared" si="5"/>
        <v>0</v>
      </c>
      <c r="Q1675" s="64">
        <f t="shared" si="6"/>
        <v>0</v>
      </c>
      <c r="R1675" s="68">
        <f t="shared" si="7"/>
        <v>0</v>
      </c>
      <c r="S1675" s="68">
        <f t="shared" si="8"/>
        <v>0</v>
      </c>
      <c r="T1675" s="71" t="str">
        <f t="shared" si="9"/>
        <v/>
      </c>
      <c r="U1675" s="79" t="str">
        <f t="array" ref="U1675">IF($B1675="","",IF(INDEX('Your Portfolio Holdings'!$BW$7:$BW$156,match($D1675,'Your Portfolio Holdings'!$B$7:$B$156,0),0)&gt;0,PRODUCT(IF(($D$5:$D$2004=$D1675)*($C$5:$C$2004="Split")*($B$5:$B$2004&lt;=Dashboard!$C$2)*($B$5:$B$2004&gt;$B1675),$J$5:$J$2004,1)),1))</f>
        <v/>
      </c>
      <c r="V1675" s="79">
        <f t="shared" si="10"/>
        <v>0</v>
      </c>
      <c r="W1675" s="79" t="str">
        <f t="array" ref="W1675">IF($B1675="","",IF(INDEX('Your Portfolio Holdings'!$BW$7:$BW$156,match($D1675,'Your Portfolio Holdings'!$B$7:$B$156,0),0)&gt;0,PRODUCT(IF(($D$5:$D$2004=$D1675)*($C$5:$C$2004="Split")*($B$5:$B$2004&lt;=Dashboard!$C$54)*($B$5:$B$2004&gt;$B1675),$J$5:$J$2004,1)),1))</f>
        <v/>
      </c>
      <c r="X1675" s="79">
        <f t="shared" si="11"/>
        <v>0</v>
      </c>
      <c r="Y1675" s="79" t="str">
        <f t="array" ref="Y1675">IF($B1675="","",IF(INDEX('Your Portfolio Holdings'!$BW$7:$BW$156,match($D1675,'Your Portfolio Holdings'!$B$7:$B$156,0),0)&gt;0,PRODUCT(IF(($D$5:$D$2004=$D1675)*($C$5:$C$2004="Split")*($B$5:$B$2004&lt;=Dashboard!$C$55)*($B$5:$B$2004&gt;$B1675),$J$5:$J$2004,1)),1))</f>
        <v/>
      </c>
      <c r="Z1675" s="79">
        <f t="shared" si="12"/>
        <v>0</v>
      </c>
      <c r="AA1675" s="79" t="str">
        <f>IF($B1674="","",IF(AND($B1675&gt;Dashboard!$C$54,$B1675&lt;=Dashboard!$C$55,OR($C1675="Buy",$C1675="Sell",$C1675="Dividend",$C1675="Return of capital")),MAX(AA$5:AA1674)+1,0))</f>
        <v/>
      </c>
      <c r="AB1675" s="79" t="str">
        <f>if($B1675="","",if($L1675=Dashboard!$C$3,"n/a","Currency:"&amp;$L1675&amp;Dashboard!$C$3))</f>
        <v/>
      </c>
      <c r="AC1675" s="88" t="str">
        <f t="shared" si="13"/>
        <v/>
      </c>
      <c r="AD1675" s="89">
        <f t="shared" si="14"/>
        <v>0</v>
      </c>
      <c r="AE1675" s="90">
        <f t="shared" si="15"/>
        <v>0</v>
      </c>
    </row>
    <row r="1676">
      <c r="A1676" s="1"/>
      <c r="B1676" s="456"/>
      <c r="C1676" s="457"/>
      <c r="D1676" s="457"/>
      <c r="E1676" s="457"/>
      <c r="F1676" s="458"/>
      <c r="G1676" s="44">
        <f t="shared" si="1"/>
        <v>0</v>
      </c>
      <c r="H1676" s="459"/>
      <c r="I1676" s="460"/>
      <c r="J1676" s="95"/>
      <c r="K1676" s="1"/>
      <c r="L1676" s="50" t="str">
        <f t="array" ref="L1676">if($B1676="","",index(Setup!$C$52:$C$201,match($D1676,Setup!$B$52:$B$201,0),0))</f>
        <v/>
      </c>
      <c r="M1676" s="52" t="str">
        <f t="shared" si="2"/>
        <v/>
      </c>
      <c r="N1676" s="58">
        <f t="shared" si="3"/>
        <v>0</v>
      </c>
      <c r="O1676" s="64" t="str">
        <f t="shared" si="4"/>
        <v/>
      </c>
      <c r="P1676" s="64">
        <f t="shared" si="5"/>
        <v>0</v>
      </c>
      <c r="Q1676" s="64">
        <f t="shared" si="6"/>
        <v>0</v>
      </c>
      <c r="R1676" s="68">
        <f t="shared" si="7"/>
        <v>0</v>
      </c>
      <c r="S1676" s="68">
        <f t="shared" si="8"/>
        <v>0</v>
      </c>
      <c r="T1676" s="71" t="str">
        <f t="shared" si="9"/>
        <v/>
      </c>
      <c r="U1676" s="79" t="str">
        <f t="array" ref="U1676">IF($B1676="","",IF(INDEX('Your Portfolio Holdings'!$BW$7:$BW$156,match($D1676,'Your Portfolio Holdings'!$B$7:$B$156,0),0)&gt;0,PRODUCT(IF(($D$5:$D$2004=$D1676)*($C$5:$C$2004="Split")*($B$5:$B$2004&lt;=Dashboard!$C$2)*($B$5:$B$2004&gt;$B1676),$J$5:$J$2004,1)),1))</f>
        <v/>
      </c>
      <c r="V1676" s="79">
        <f t="shared" si="10"/>
        <v>0</v>
      </c>
      <c r="W1676" s="79" t="str">
        <f t="array" ref="W1676">IF($B1676="","",IF(INDEX('Your Portfolio Holdings'!$BW$7:$BW$156,match($D1676,'Your Portfolio Holdings'!$B$7:$B$156,0),0)&gt;0,PRODUCT(IF(($D$5:$D$2004=$D1676)*($C$5:$C$2004="Split")*($B$5:$B$2004&lt;=Dashboard!$C$54)*($B$5:$B$2004&gt;$B1676),$J$5:$J$2004,1)),1))</f>
        <v/>
      </c>
      <c r="X1676" s="79">
        <f t="shared" si="11"/>
        <v>0</v>
      </c>
      <c r="Y1676" s="79" t="str">
        <f t="array" ref="Y1676">IF($B1676="","",IF(INDEX('Your Portfolio Holdings'!$BW$7:$BW$156,match($D1676,'Your Portfolio Holdings'!$B$7:$B$156,0),0)&gt;0,PRODUCT(IF(($D$5:$D$2004=$D1676)*($C$5:$C$2004="Split")*($B$5:$B$2004&lt;=Dashboard!$C$55)*($B$5:$B$2004&gt;$B1676),$J$5:$J$2004,1)),1))</f>
        <v/>
      </c>
      <c r="Z1676" s="79">
        <f t="shared" si="12"/>
        <v>0</v>
      </c>
      <c r="AA1676" s="79" t="str">
        <f>IF($B1675="","",IF(AND($B1676&gt;Dashboard!$C$54,$B1676&lt;=Dashboard!$C$55,OR($C1676="Buy",$C1676="Sell",$C1676="Dividend",$C1676="Return of capital")),MAX(AA$5:AA1675)+1,0))</f>
        <v/>
      </c>
      <c r="AB1676" s="79" t="str">
        <f>if($B1676="","",if($L1676=Dashboard!$C$3,"n/a","Currency:"&amp;$L1676&amp;Dashboard!$C$3))</f>
        <v/>
      </c>
      <c r="AC1676" s="88" t="str">
        <f t="shared" si="13"/>
        <v/>
      </c>
      <c r="AD1676" s="89">
        <f t="shared" si="14"/>
        <v>0</v>
      </c>
      <c r="AE1676" s="90">
        <f t="shared" si="15"/>
        <v>0</v>
      </c>
    </row>
    <row r="1677">
      <c r="A1677" s="1"/>
      <c r="B1677" s="456"/>
      <c r="C1677" s="457"/>
      <c r="D1677" s="457"/>
      <c r="E1677" s="457"/>
      <c r="F1677" s="458"/>
      <c r="G1677" s="44">
        <f t="shared" si="1"/>
        <v>0</v>
      </c>
      <c r="H1677" s="459"/>
      <c r="I1677" s="460"/>
      <c r="J1677" s="95"/>
      <c r="K1677" s="1"/>
      <c r="L1677" s="50" t="str">
        <f t="array" ref="L1677">if($B1677="","",index(Setup!$C$52:$C$201,match($D1677,Setup!$B$52:$B$201,0),0))</f>
        <v/>
      </c>
      <c r="M1677" s="52" t="str">
        <f t="shared" si="2"/>
        <v/>
      </c>
      <c r="N1677" s="58">
        <f t="shared" si="3"/>
        <v>0</v>
      </c>
      <c r="O1677" s="64" t="str">
        <f t="shared" si="4"/>
        <v/>
      </c>
      <c r="P1677" s="64">
        <f t="shared" si="5"/>
        <v>0</v>
      </c>
      <c r="Q1677" s="64">
        <f t="shared" si="6"/>
        <v>0</v>
      </c>
      <c r="R1677" s="68">
        <f t="shared" si="7"/>
        <v>0</v>
      </c>
      <c r="S1677" s="68">
        <f t="shared" si="8"/>
        <v>0</v>
      </c>
      <c r="T1677" s="71" t="str">
        <f t="shared" si="9"/>
        <v/>
      </c>
      <c r="U1677" s="79" t="str">
        <f t="array" ref="U1677">IF($B1677="","",IF(INDEX('Your Portfolio Holdings'!$BW$7:$BW$156,match($D1677,'Your Portfolio Holdings'!$B$7:$B$156,0),0)&gt;0,PRODUCT(IF(($D$5:$D$2004=$D1677)*($C$5:$C$2004="Split")*($B$5:$B$2004&lt;=Dashboard!$C$2)*($B$5:$B$2004&gt;$B1677),$J$5:$J$2004,1)),1))</f>
        <v/>
      </c>
      <c r="V1677" s="79">
        <f t="shared" si="10"/>
        <v>0</v>
      </c>
      <c r="W1677" s="79" t="str">
        <f t="array" ref="W1677">IF($B1677="","",IF(INDEX('Your Portfolio Holdings'!$BW$7:$BW$156,match($D1677,'Your Portfolio Holdings'!$B$7:$B$156,0),0)&gt;0,PRODUCT(IF(($D$5:$D$2004=$D1677)*($C$5:$C$2004="Split")*($B$5:$B$2004&lt;=Dashboard!$C$54)*($B$5:$B$2004&gt;$B1677),$J$5:$J$2004,1)),1))</f>
        <v/>
      </c>
      <c r="X1677" s="79">
        <f t="shared" si="11"/>
        <v>0</v>
      </c>
      <c r="Y1677" s="79" t="str">
        <f t="array" ref="Y1677">IF($B1677="","",IF(INDEX('Your Portfolio Holdings'!$BW$7:$BW$156,match($D1677,'Your Portfolio Holdings'!$B$7:$B$156,0),0)&gt;0,PRODUCT(IF(($D$5:$D$2004=$D1677)*($C$5:$C$2004="Split")*($B$5:$B$2004&lt;=Dashboard!$C$55)*($B$5:$B$2004&gt;$B1677),$J$5:$J$2004,1)),1))</f>
        <v/>
      </c>
      <c r="Z1677" s="79">
        <f t="shared" si="12"/>
        <v>0</v>
      </c>
      <c r="AA1677" s="79" t="str">
        <f>IF($B1676="","",IF(AND($B1677&gt;Dashboard!$C$54,$B1677&lt;=Dashboard!$C$55,OR($C1677="Buy",$C1677="Sell",$C1677="Dividend",$C1677="Return of capital")),MAX(AA$5:AA1676)+1,0))</f>
        <v/>
      </c>
      <c r="AB1677" s="79" t="str">
        <f>if($B1677="","",if($L1677=Dashboard!$C$3,"n/a","Currency:"&amp;$L1677&amp;Dashboard!$C$3))</f>
        <v/>
      </c>
      <c r="AC1677" s="88" t="str">
        <f t="shared" si="13"/>
        <v/>
      </c>
      <c r="AD1677" s="89">
        <f t="shared" si="14"/>
        <v>0</v>
      </c>
      <c r="AE1677" s="90">
        <f t="shared" si="15"/>
        <v>0</v>
      </c>
    </row>
    <row r="1678">
      <c r="A1678" s="1"/>
      <c r="B1678" s="456"/>
      <c r="C1678" s="457"/>
      <c r="D1678" s="457"/>
      <c r="E1678" s="457"/>
      <c r="F1678" s="458"/>
      <c r="G1678" s="44">
        <f t="shared" si="1"/>
        <v>0</v>
      </c>
      <c r="H1678" s="459"/>
      <c r="I1678" s="460"/>
      <c r="J1678" s="95"/>
      <c r="K1678" s="1"/>
      <c r="L1678" s="50" t="str">
        <f t="array" ref="L1678">if($B1678="","",index(Setup!$C$52:$C$201,match($D1678,Setup!$B$52:$B$201,0),0))</f>
        <v/>
      </c>
      <c r="M1678" s="52" t="str">
        <f t="shared" si="2"/>
        <v/>
      </c>
      <c r="N1678" s="58">
        <f t="shared" si="3"/>
        <v>0</v>
      </c>
      <c r="O1678" s="64" t="str">
        <f t="shared" si="4"/>
        <v/>
      </c>
      <c r="P1678" s="64">
        <f t="shared" si="5"/>
        <v>0</v>
      </c>
      <c r="Q1678" s="64">
        <f t="shared" si="6"/>
        <v>0</v>
      </c>
      <c r="R1678" s="68">
        <f t="shared" si="7"/>
        <v>0</v>
      </c>
      <c r="S1678" s="68">
        <f t="shared" si="8"/>
        <v>0</v>
      </c>
      <c r="T1678" s="71" t="str">
        <f t="shared" si="9"/>
        <v/>
      </c>
      <c r="U1678" s="79" t="str">
        <f t="array" ref="U1678">IF($B1678="","",IF(INDEX('Your Portfolio Holdings'!$BW$7:$BW$156,match($D1678,'Your Portfolio Holdings'!$B$7:$B$156,0),0)&gt;0,PRODUCT(IF(($D$5:$D$2004=$D1678)*($C$5:$C$2004="Split")*($B$5:$B$2004&lt;=Dashboard!$C$2)*($B$5:$B$2004&gt;$B1678),$J$5:$J$2004,1)),1))</f>
        <v/>
      </c>
      <c r="V1678" s="79">
        <f t="shared" si="10"/>
        <v>0</v>
      </c>
      <c r="W1678" s="79" t="str">
        <f t="array" ref="W1678">IF($B1678="","",IF(INDEX('Your Portfolio Holdings'!$BW$7:$BW$156,match($D1678,'Your Portfolio Holdings'!$B$7:$B$156,0),0)&gt;0,PRODUCT(IF(($D$5:$D$2004=$D1678)*($C$5:$C$2004="Split")*($B$5:$B$2004&lt;=Dashboard!$C$54)*($B$5:$B$2004&gt;$B1678),$J$5:$J$2004,1)),1))</f>
        <v/>
      </c>
      <c r="X1678" s="79">
        <f t="shared" si="11"/>
        <v>0</v>
      </c>
      <c r="Y1678" s="79" t="str">
        <f t="array" ref="Y1678">IF($B1678="","",IF(INDEX('Your Portfolio Holdings'!$BW$7:$BW$156,match($D1678,'Your Portfolio Holdings'!$B$7:$B$156,0),0)&gt;0,PRODUCT(IF(($D$5:$D$2004=$D1678)*($C$5:$C$2004="Split")*($B$5:$B$2004&lt;=Dashboard!$C$55)*($B$5:$B$2004&gt;$B1678),$J$5:$J$2004,1)),1))</f>
        <v/>
      </c>
      <c r="Z1678" s="79">
        <f t="shared" si="12"/>
        <v>0</v>
      </c>
      <c r="AA1678" s="79" t="str">
        <f>IF($B1677="","",IF(AND($B1678&gt;Dashboard!$C$54,$B1678&lt;=Dashboard!$C$55,OR($C1678="Buy",$C1678="Sell",$C1678="Dividend",$C1678="Return of capital")),MAX(AA$5:AA1677)+1,0))</f>
        <v/>
      </c>
      <c r="AB1678" s="79" t="str">
        <f>if($B1678="","",if($L1678=Dashboard!$C$3,"n/a","Currency:"&amp;$L1678&amp;Dashboard!$C$3))</f>
        <v/>
      </c>
      <c r="AC1678" s="88" t="str">
        <f t="shared" si="13"/>
        <v/>
      </c>
      <c r="AD1678" s="89">
        <f t="shared" si="14"/>
        <v>0</v>
      </c>
      <c r="AE1678" s="90">
        <f t="shared" si="15"/>
        <v>0</v>
      </c>
    </row>
    <row r="1679">
      <c r="A1679" s="1"/>
      <c r="B1679" s="456"/>
      <c r="C1679" s="457"/>
      <c r="D1679" s="457"/>
      <c r="E1679" s="457"/>
      <c r="F1679" s="458"/>
      <c r="G1679" s="44">
        <f t="shared" si="1"/>
        <v>0</v>
      </c>
      <c r="H1679" s="459"/>
      <c r="I1679" s="460"/>
      <c r="J1679" s="95"/>
      <c r="K1679" s="1"/>
      <c r="L1679" s="50" t="str">
        <f t="array" ref="L1679">if($B1679="","",index(Setup!$C$52:$C$201,match($D1679,Setup!$B$52:$B$201,0),0))</f>
        <v/>
      </c>
      <c r="M1679" s="52" t="str">
        <f t="shared" si="2"/>
        <v/>
      </c>
      <c r="N1679" s="58">
        <f t="shared" si="3"/>
        <v>0</v>
      </c>
      <c r="O1679" s="64" t="str">
        <f t="shared" si="4"/>
        <v/>
      </c>
      <c r="P1679" s="64">
        <f t="shared" si="5"/>
        <v>0</v>
      </c>
      <c r="Q1679" s="64">
        <f t="shared" si="6"/>
        <v>0</v>
      </c>
      <c r="R1679" s="68">
        <f t="shared" si="7"/>
        <v>0</v>
      </c>
      <c r="S1679" s="68">
        <f t="shared" si="8"/>
        <v>0</v>
      </c>
      <c r="T1679" s="71" t="str">
        <f t="shared" si="9"/>
        <v/>
      </c>
      <c r="U1679" s="79" t="str">
        <f t="array" ref="U1679">IF($B1679="","",IF(INDEX('Your Portfolio Holdings'!$BW$7:$BW$156,match($D1679,'Your Portfolio Holdings'!$B$7:$B$156,0),0)&gt;0,PRODUCT(IF(($D$5:$D$2004=$D1679)*($C$5:$C$2004="Split")*($B$5:$B$2004&lt;=Dashboard!$C$2)*($B$5:$B$2004&gt;$B1679),$J$5:$J$2004,1)),1))</f>
        <v/>
      </c>
      <c r="V1679" s="79">
        <f t="shared" si="10"/>
        <v>0</v>
      </c>
      <c r="W1679" s="79" t="str">
        <f t="array" ref="W1679">IF($B1679="","",IF(INDEX('Your Portfolio Holdings'!$BW$7:$BW$156,match($D1679,'Your Portfolio Holdings'!$B$7:$B$156,0),0)&gt;0,PRODUCT(IF(($D$5:$D$2004=$D1679)*($C$5:$C$2004="Split")*($B$5:$B$2004&lt;=Dashboard!$C$54)*($B$5:$B$2004&gt;$B1679),$J$5:$J$2004,1)),1))</f>
        <v/>
      </c>
      <c r="X1679" s="79">
        <f t="shared" si="11"/>
        <v>0</v>
      </c>
      <c r="Y1679" s="79" t="str">
        <f t="array" ref="Y1679">IF($B1679="","",IF(INDEX('Your Portfolio Holdings'!$BW$7:$BW$156,match($D1679,'Your Portfolio Holdings'!$B$7:$B$156,0),0)&gt;0,PRODUCT(IF(($D$5:$D$2004=$D1679)*($C$5:$C$2004="Split")*($B$5:$B$2004&lt;=Dashboard!$C$55)*($B$5:$B$2004&gt;$B1679),$J$5:$J$2004,1)),1))</f>
        <v/>
      </c>
      <c r="Z1679" s="79">
        <f t="shared" si="12"/>
        <v>0</v>
      </c>
      <c r="AA1679" s="79" t="str">
        <f>IF($B1678="","",IF(AND($B1679&gt;Dashboard!$C$54,$B1679&lt;=Dashboard!$C$55,OR($C1679="Buy",$C1679="Sell",$C1679="Dividend",$C1679="Return of capital")),MAX(AA$5:AA1678)+1,0))</f>
        <v/>
      </c>
      <c r="AB1679" s="79" t="str">
        <f>if($B1679="","",if($L1679=Dashboard!$C$3,"n/a","Currency:"&amp;$L1679&amp;Dashboard!$C$3))</f>
        <v/>
      </c>
      <c r="AC1679" s="88" t="str">
        <f t="shared" si="13"/>
        <v/>
      </c>
      <c r="AD1679" s="89">
        <f t="shared" si="14"/>
        <v>0</v>
      </c>
      <c r="AE1679" s="90">
        <f t="shared" si="15"/>
        <v>0</v>
      </c>
    </row>
    <row r="1680">
      <c r="A1680" s="1"/>
      <c r="B1680" s="456"/>
      <c r="C1680" s="457"/>
      <c r="D1680" s="457"/>
      <c r="E1680" s="457"/>
      <c r="F1680" s="458"/>
      <c r="G1680" s="44">
        <f t="shared" si="1"/>
        <v>0</v>
      </c>
      <c r="H1680" s="459"/>
      <c r="I1680" s="460"/>
      <c r="J1680" s="95"/>
      <c r="K1680" s="1"/>
      <c r="L1680" s="50" t="str">
        <f t="array" ref="L1680">if($B1680="","",index(Setup!$C$52:$C$201,match($D1680,Setup!$B$52:$B$201,0),0))</f>
        <v/>
      </c>
      <c r="M1680" s="52" t="str">
        <f t="shared" si="2"/>
        <v/>
      </c>
      <c r="N1680" s="58">
        <f t="shared" si="3"/>
        <v>0</v>
      </c>
      <c r="O1680" s="64" t="str">
        <f t="shared" si="4"/>
        <v/>
      </c>
      <c r="P1680" s="64">
        <f t="shared" si="5"/>
        <v>0</v>
      </c>
      <c r="Q1680" s="64">
        <f t="shared" si="6"/>
        <v>0</v>
      </c>
      <c r="R1680" s="68">
        <f t="shared" si="7"/>
        <v>0</v>
      </c>
      <c r="S1680" s="68">
        <f t="shared" si="8"/>
        <v>0</v>
      </c>
      <c r="T1680" s="71" t="str">
        <f t="shared" si="9"/>
        <v/>
      </c>
      <c r="U1680" s="79" t="str">
        <f t="array" ref="U1680">IF($B1680="","",IF(INDEX('Your Portfolio Holdings'!$BW$7:$BW$156,match($D1680,'Your Portfolio Holdings'!$B$7:$B$156,0),0)&gt;0,PRODUCT(IF(($D$5:$D$2004=$D1680)*($C$5:$C$2004="Split")*($B$5:$B$2004&lt;=Dashboard!$C$2)*($B$5:$B$2004&gt;$B1680),$J$5:$J$2004,1)),1))</f>
        <v/>
      </c>
      <c r="V1680" s="79">
        <f t="shared" si="10"/>
        <v>0</v>
      </c>
      <c r="W1680" s="79" t="str">
        <f t="array" ref="W1680">IF($B1680="","",IF(INDEX('Your Portfolio Holdings'!$BW$7:$BW$156,match($D1680,'Your Portfolio Holdings'!$B$7:$B$156,0),0)&gt;0,PRODUCT(IF(($D$5:$D$2004=$D1680)*($C$5:$C$2004="Split")*($B$5:$B$2004&lt;=Dashboard!$C$54)*($B$5:$B$2004&gt;$B1680),$J$5:$J$2004,1)),1))</f>
        <v/>
      </c>
      <c r="X1680" s="79">
        <f t="shared" si="11"/>
        <v>0</v>
      </c>
      <c r="Y1680" s="79" t="str">
        <f t="array" ref="Y1680">IF($B1680="","",IF(INDEX('Your Portfolio Holdings'!$BW$7:$BW$156,match($D1680,'Your Portfolio Holdings'!$B$7:$B$156,0),0)&gt;0,PRODUCT(IF(($D$5:$D$2004=$D1680)*($C$5:$C$2004="Split")*($B$5:$B$2004&lt;=Dashboard!$C$55)*($B$5:$B$2004&gt;$B1680),$J$5:$J$2004,1)),1))</f>
        <v/>
      </c>
      <c r="Z1680" s="79">
        <f t="shared" si="12"/>
        <v>0</v>
      </c>
      <c r="AA1680" s="79" t="str">
        <f>IF($B1679="","",IF(AND($B1680&gt;Dashboard!$C$54,$B1680&lt;=Dashboard!$C$55,OR($C1680="Buy",$C1680="Sell",$C1680="Dividend",$C1680="Return of capital")),MAX(AA$5:AA1679)+1,0))</f>
        <v/>
      </c>
      <c r="AB1680" s="79" t="str">
        <f>if($B1680="","",if($L1680=Dashboard!$C$3,"n/a","Currency:"&amp;$L1680&amp;Dashboard!$C$3))</f>
        <v/>
      </c>
      <c r="AC1680" s="88" t="str">
        <f t="shared" si="13"/>
        <v/>
      </c>
      <c r="AD1680" s="89">
        <f t="shared" si="14"/>
        <v>0</v>
      </c>
      <c r="AE1680" s="90">
        <f t="shared" si="15"/>
        <v>0</v>
      </c>
    </row>
    <row r="1681">
      <c r="A1681" s="1"/>
      <c r="B1681" s="456"/>
      <c r="C1681" s="457"/>
      <c r="D1681" s="457"/>
      <c r="E1681" s="457"/>
      <c r="F1681" s="458"/>
      <c r="G1681" s="44">
        <f t="shared" si="1"/>
        <v>0</v>
      </c>
      <c r="H1681" s="459"/>
      <c r="I1681" s="460"/>
      <c r="J1681" s="95"/>
      <c r="K1681" s="1"/>
      <c r="L1681" s="50" t="str">
        <f t="array" ref="L1681">if($B1681="","",index(Setup!$C$52:$C$201,match($D1681,Setup!$B$52:$B$201,0),0))</f>
        <v/>
      </c>
      <c r="M1681" s="52" t="str">
        <f t="shared" si="2"/>
        <v/>
      </c>
      <c r="N1681" s="58">
        <f t="shared" si="3"/>
        <v>0</v>
      </c>
      <c r="O1681" s="64" t="str">
        <f t="shared" si="4"/>
        <v/>
      </c>
      <c r="P1681" s="64">
        <f t="shared" si="5"/>
        <v>0</v>
      </c>
      <c r="Q1681" s="64">
        <f t="shared" si="6"/>
        <v>0</v>
      </c>
      <c r="R1681" s="68">
        <f t="shared" si="7"/>
        <v>0</v>
      </c>
      <c r="S1681" s="68">
        <f t="shared" si="8"/>
        <v>0</v>
      </c>
      <c r="T1681" s="71" t="str">
        <f t="shared" si="9"/>
        <v/>
      </c>
      <c r="U1681" s="79" t="str">
        <f t="array" ref="U1681">IF($B1681="","",IF(INDEX('Your Portfolio Holdings'!$BW$7:$BW$156,match($D1681,'Your Portfolio Holdings'!$B$7:$B$156,0),0)&gt;0,PRODUCT(IF(($D$5:$D$2004=$D1681)*($C$5:$C$2004="Split")*($B$5:$B$2004&lt;=Dashboard!$C$2)*($B$5:$B$2004&gt;$B1681),$J$5:$J$2004,1)),1))</f>
        <v/>
      </c>
      <c r="V1681" s="79">
        <f t="shared" si="10"/>
        <v>0</v>
      </c>
      <c r="W1681" s="79" t="str">
        <f t="array" ref="W1681">IF($B1681="","",IF(INDEX('Your Portfolio Holdings'!$BW$7:$BW$156,match($D1681,'Your Portfolio Holdings'!$B$7:$B$156,0),0)&gt;0,PRODUCT(IF(($D$5:$D$2004=$D1681)*($C$5:$C$2004="Split")*($B$5:$B$2004&lt;=Dashboard!$C$54)*($B$5:$B$2004&gt;$B1681),$J$5:$J$2004,1)),1))</f>
        <v/>
      </c>
      <c r="X1681" s="79">
        <f t="shared" si="11"/>
        <v>0</v>
      </c>
      <c r="Y1681" s="79" t="str">
        <f t="array" ref="Y1681">IF($B1681="","",IF(INDEX('Your Portfolio Holdings'!$BW$7:$BW$156,match($D1681,'Your Portfolio Holdings'!$B$7:$B$156,0),0)&gt;0,PRODUCT(IF(($D$5:$D$2004=$D1681)*($C$5:$C$2004="Split")*($B$5:$B$2004&lt;=Dashboard!$C$55)*($B$5:$B$2004&gt;$B1681),$J$5:$J$2004,1)),1))</f>
        <v/>
      </c>
      <c r="Z1681" s="79">
        <f t="shared" si="12"/>
        <v>0</v>
      </c>
      <c r="AA1681" s="79" t="str">
        <f>IF($B1680="","",IF(AND($B1681&gt;Dashboard!$C$54,$B1681&lt;=Dashboard!$C$55,OR($C1681="Buy",$C1681="Sell",$C1681="Dividend",$C1681="Return of capital")),MAX(AA$5:AA1680)+1,0))</f>
        <v/>
      </c>
      <c r="AB1681" s="79" t="str">
        <f>if($B1681="","",if($L1681=Dashboard!$C$3,"n/a","Currency:"&amp;$L1681&amp;Dashboard!$C$3))</f>
        <v/>
      </c>
      <c r="AC1681" s="88" t="str">
        <f t="shared" si="13"/>
        <v/>
      </c>
      <c r="AD1681" s="89">
        <f t="shared" si="14"/>
        <v>0</v>
      </c>
      <c r="AE1681" s="90">
        <f t="shared" si="15"/>
        <v>0</v>
      </c>
    </row>
    <row r="1682">
      <c r="A1682" s="1"/>
      <c r="B1682" s="456"/>
      <c r="C1682" s="457"/>
      <c r="D1682" s="457"/>
      <c r="E1682" s="457"/>
      <c r="F1682" s="458"/>
      <c r="G1682" s="44">
        <f t="shared" si="1"/>
        <v>0</v>
      </c>
      <c r="H1682" s="459"/>
      <c r="I1682" s="460"/>
      <c r="J1682" s="95"/>
      <c r="K1682" s="1"/>
      <c r="L1682" s="50" t="str">
        <f t="array" ref="L1682">if($B1682="","",index(Setup!$C$52:$C$201,match($D1682,Setup!$B$52:$B$201,0),0))</f>
        <v/>
      </c>
      <c r="M1682" s="52" t="str">
        <f t="shared" si="2"/>
        <v/>
      </c>
      <c r="N1682" s="58">
        <f t="shared" si="3"/>
        <v>0</v>
      </c>
      <c r="O1682" s="64" t="str">
        <f t="shared" si="4"/>
        <v/>
      </c>
      <c r="P1682" s="64">
        <f t="shared" si="5"/>
        <v>0</v>
      </c>
      <c r="Q1682" s="64">
        <f t="shared" si="6"/>
        <v>0</v>
      </c>
      <c r="R1682" s="68">
        <f t="shared" si="7"/>
        <v>0</v>
      </c>
      <c r="S1682" s="68">
        <f t="shared" si="8"/>
        <v>0</v>
      </c>
      <c r="T1682" s="71" t="str">
        <f t="shared" si="9"/>
        <v/>
      </c>
      <c r="U1682" s="79" t="str">
        <f t="array" ref="U1682">IF($B1682="","",IF(INDEX('Your Portfolio Holdings'!$BW$7:$BW$156,match($D1682,'Your Portfolio Holdings'!$B$7:$B$156,0),0)&gt;0,PRODUCT(IF(($D$5:$D$2004=$D1682)*($C$5:$C$2004="Split")*($B$5:$B$2004&lt;=Dashboard!$C$2)*($B$5:$B$2004&gt;$B1682),$J$5:$J$2004,1)),1))</f>
        <v/>
      </c>
      <c r="V1682" s="79">
        <f t="shared" si="10"/>
        <v>0</v>
      </c>
      <c r="W1682" s="79" t="str">
        <f t="array" ref="W1682">IF($B1682="","",IF(INDEX('Your Portfolio Holdings'!$BW$7:$BW$156,match($D1682,'Your Portfolio Holdings'!$B$7:$B$156,0),0)&gt;0,PRODUCT(IF(($D$5:$D$2004=$D1682)*($C$5:$C$2004="Split")*($B$5:$B$2004&lt;=Dashboard!$C$54)*($B$5:$B$2004&gt;$B1682),$J$5:$J$2004,1)),1))</f>
        <v/>
      </c>
      <c r="X1682" s="79">
        <f t="shared" si="11"/>
        <v>0</v>
      </c>
      <c r="Y1682" s="79" t="str">
        <f t="array" ref="Y1682">IF($B1682="","",IF(INDEX('Your Portfolio Holdings'!$BW$7:$BW$156,match($D1682,'Your Portfolio Holdings'!$B$7:$B$156,0),0)&gt;0,PRODUCT(IF(($D$5:$D$2004=$D1682)*($C$5:$C$2004="Split")*($B$5:$B$2004&lt;=Dashboard!$C$55)*($B$5:$B$2004&gt;$B1682),$J$5:$J$2004,1)),1))</f>
        <v/>
      </c>
      <c r="Z1682" s="79">
        <f t="shared" si="12"/>
        <v>0</v>
      </c>
      <c r="AA1682" s="79" t="str">
        <f>IF($B1681="","",IF(AND($B1682&gt;Dashboard!$C$54,$B1682&lt;=Dashboard!$C$55,OR($C1682="Buy",$C1682="Sell",$C1682="Dividend",$C1682="Return of capital")),MAX(AA$5:AA1681)+1,0))</f>
        <v/>
      </c>
      <c r="AB1682" s="79" t="str">
        <f>if($B1682="","",if($L1682=Dashboard!$C$3,"n/a","Currency:"&amp;$L1682&amp;Dashboard!$C$3))</f>
        <v/>
      </c>
      <c r="AC1682" s="88" t="str">
        <f t="shared" si="13"/>
        <v/>
      </c>
      <c r="AD1682" s="89">
        <f t="shared" si="14"/>
        <v>0</v>
      </c>
      <c r="AE1682" s="90">
        <f t="shared" si="15"/>
        <v>0</v>
      </c>
    </row>
    <row r="1683">
      <c r="A1683" s="1"/>
      <c r="B1683" s="456"/>
      <c r="C1683" s="457"/>
      <c r="D1683" s="457"/>
      <c r="E1683" s="457"/>
      <c r="F1683" s="458"/>
      <c r="G1683" s="44">
        <f t="shared" si="1"/>
        <v>0</v>
      </c>
      <c r="H1683" s="459"/>
      <c r="I1683" s="460"/>
      <c r="J1683" s="95"/>
      <c r="K1683" s="1"/>
      <c r="L1683" s="50" t="str">
        <f t="array" ref="L1683">if($B1683="","",index(Setup!$C$52:$C$201,match($D1683,Setup!$B$52:$B$201,0),0))</f>
        <v/>
      </c>
      <c r="M1683" s="52" t="str">
        <f t="shared" si="2"/>
        <v/>
      </c>
      <c r="N1683" s="58">
        <f t="shared" si="3"/>
        <v>0</v>
      </c>
      <c r="O1683" s="64" t="str">
        <f t="shared" si="4"/>
        <v/>
      </c>
      <c r="P1683" s="64">
        <f t="shared" si="5"/>
        <v>0</v>
      </c>
      <c r="Q1683" s="64">
        <f t="shared" si="6"/>
        <v>0</v>
      </c>
      <c r="R1683" s="68">
        <f t="shared" si="7"/>
        <v>0</v>
      </c>
      <c r="S1683" s="68">
        <f t="shared" si="8"/>
        <v>0</v>
      </c>
      <c r="T1683" s="71" t="str">
        <f t="shared" si="9"/>
        <v/>
      </c>
      <c r="U1683" s="79" t="str">
        <f t="array" ref="U1683">IF($B1683="","",IF(INDEX('Your Portfolio Holdings'!$BW$7:$BW$156,match($D1683,'Your Portfolio Holdings'!$B$7:$B$156,0),0)&gt;0,PRODUCT(IF(($D$5:$D$2004=$D1683)*($C$5:$C$2004="Split")*($B$5:$B$2004&lt;=Dashboard!$C$2)*($B$5:$B$2004&gt;$B1683),$J$5:$J$2004,1)),1))</f>
        <v/>
      </c>
      <c r="V1683" s="79">
        <f t="shared" si="10"/>
        <v>0</v>
      </c>
      <c r="W1683" s="79" t="str">
        <f t="array" ref="W1683">IF($B1683="","",IF(INDEX('Your Portfolio Holdings'!$BW$7:$BW$156,match($D1683,'Your Portfolio Holdings'!$B$7:$B$156,0),0)&gt;0,PRODUCT(IF(($D$5:$D$2004=$D1683)*($C$5:$C$2004="Split")*($B$5:$B$2004&lt;=Dashboard!$C$54)*($B$5:$B$2004&gt;$B1683),$J$5:$J$2004,1)),1))</f>
        <v/>
      </c>
      <c r="X1683" s="79">
        <f t="shared" si="11"/>
        <v>0</v>
      </c>
      <c r="Y1683" s="79" t="str">
        <f t="array" ref="Y1683">IF($B1683="","",IF(INDEX('Your Portfolio Holdings'!$BW$7:$BW$156,match($D1683,'Your Portfolio Holdings'!$B$7:$B$156,0),0)&gt;0,PRODUCT(IF(($D$5:$D$2004=$D1683)*($C$5:$C$2004="Split")*($B$5:$B$2004&lt;=Dashboard!$C$55)*($B$5:$B$2004&gt;$B1683),$J$5:$J$2004,1)),1))</f>
        <v/>
      </c>
      <c r="Z1683" s="79">
        <f t="shared" si="12"/>
        <v>0</v>
      </c>
      <c r="AA1683" s="79" t="str">
        <f>IF($B1682="","",IF(AND($B1683&gt;Dashboard!$C$54,$B1683&lt;=Dashboard!$C$55,OR($C1683="Buy",$C1683="Sell",$C1683="Dividend",$C1683="Return of capital")),MAX(AA$5:AA1682)+1,0))</f>
        <v/>
      </c>
      <c r="AB1683" s="79" t="str">
        <f>if($B1683="","",if($L1683=Dashboard!$C$3,"n/a","Currency:"&amp;$L1683&amp;Dashboard!$C$3))</f>
        <v/>
      </c>
      <c r="AC1683" s="88" t="str">
        <f t="shared" si="13"/>
        <v/>
      </c>
      <c r="AD1683" s="89">
        <f t="shared" si="14"/>
        <v>0</v>
      </c>
      <c r="AE1683" s="90">
        <f t="shared" si="15"/>
        <v>0</v>
      </c>
    </row>
    <row r="1684">
      <c r="A1684" s="1"/>
      <c r="B1684" s="456"/>
      <c r="C1684" s="457"/>
      <c r="D1684" s="457"/>
      <c r="E1684" s="457"/>
      <c r="F1684" s="458"/>
      <c r="G1684" s="44">
        <f t="shared" si="1"/>
        <v>0</v>
      </c>
      <c r="H1684" s="459"/>
      <c r="I1684" s="460"/>
      <c r="J1684" s="95"/>
      <c r="K1684" s="1"/>
      <c r="L1684" s="50" t="str">
        <f t="array" ref="L1684">if($B1684="","",index(Setup!$C$52:$C$201,match($D1684,Setup!$B$52:$B$201,0),0))</f>
        <v/>
      </c>
      <c r="M1684" s="52" t="str">
        <f t="shared" si="2"/>
        <v/>
      </c>
      <c r="N1684" s="58">
        <f t="shared" si="3"/>
        <v>0</v>
      </c>
      <c r="O1684" s="64" t="str">
        <f t="shared" si="4"/>
        <v/>
      </c>
      <c r="P1684" s="64">
        <f t="shared" si="5"/>
        <v>0</v>
      </c>
      <c r="Q1684" s="64">
        <f t="shared" si="6"/>
        <v>0</v>
      </c>
      <c r="R1684" s="68">
        <f t="shared" si="7"/>
        <v>0</v>
      </c>
      <c r="S1684" s="68">
        <f t="shared" si="8"/>
        <v>0</v>
      </c>
      <c r="T1684" s="71" t="str">
        <f t="shared" si="9"/>
        <v/>
      </c>
      <c r="U1684" s="79" t="str">
        <f t="array" ref="U1684">IF($B1684="","",IF(INDEX('Your Portfolio Holdings'!$BW$7:$BW$156,match($D1684,'Your Portfolio Holdings'!$B$7:$B$156,0),0)&gt;0,PRODUCT(IF(($D$5:$D$2004=$D1684)*($C$5:$C$2004="Split")*($B$5:$B$2004&lt;=Dashboard!$C$2)*($B$5:$B$2004&gt;$B1684),$J$5:$J$2004,1)),1))</f>
        <v/>
      </c>
      <c r="V1684" s="79">
        <f t="shared" si="10"/>
        <v>0</v>
      </c>
      <c r="W1684" s="79" t="str">
        <f t="array" ref="W1684">IF($B1684="","",IF(INDEX('Your Portfolio Holdings'!$BW$7:$BW$156,match($D1684,'Your Portfolio Holdings'!$B$7:$B$156,0),0)&gt;0,PRODUCT(IF(($D$5:$D$2004=$D1684)*($C$5:$C$2004="Split")*($B$5:$B$2004&lt;=Dashboard!$C$54)*($B$5:$B$2004&gt;$B1684),$J$5:$J$2004,1)),1))</f>
        <v/>
      </c>
      <c r="X1684" s="79">
        <f t="shared" si="11"/>
        <v>0</v>
      </c>
      <c r="Y1684" s="79" t="str">
        <f t="array" ref="Y1684">IF($B1684="","",IF(INDEX('Your Portfolio Holdings'!$BW$7:$BW$156,match($D1684,'Your Portfolio Holdings'!$B$7:$B$156,0),0)&gt;0,PRODUCT(IF(($D$5:$D$2004=$D1684)*($C$5:$C$2004="Split")*($B$5:$B$2004&lt;=Dashboard!$C$55)*($B$5:$B$2004&gt;$B1684),$J$5:$J$2004,1)),1))</f>
        <v/>
      </c>
      <c r="Z1684" s="79">
        <f t="shared" si="12"/>
        <v>0</v>
      </c>
      <c r="AA1684" s="79" t="str">
        <f>IF($B1683="","",IF(AND($B1684&gt;Dashboard!$C$54,$B1684&lt;=Dashboard!$C$55,OR($C1684="Buy",$C1684="Sell",$C1684="Dividend",$C1684="Return of capital")),MAX(AA$5:AA1683)+1,0))</f>
        <v/>
      </c>
      <c r="AB1684" s="79" t="str">
        <f>if($B1684="","",if($L1684=Dashboard!$C$3,"n/a","Currency:"&amp;$L1684&amp;Dashboard!$C$3))</f>
        <v/>
      </c>
      <c r="AC1684" s="88" t="str">
        <f t="shared" si="13"/>
        <v/>
      </c>
      <c r="AD1684" s="89">
        <f t="shared" si="14"/>
        <v>0</v>
      </c>
      <c r="AE1684" s="90">
        <f t="shared" si="15"/>
        <v>0</v>
      </c>
    </row>
    <row r="1685">
      <c r="A1685" s="1"/>
      <c r="B1685" s="456"/>
      <c r="C1685" s="457"/>
      <c r="D1685" s="457"/>
      <c r="E1685" s="457"/>
      <c r="F1685" s="458"/>
      <c r="G1685" s="44">
        <f t="shared" si="1"/>
        <v>0</v>
      </c>
      <c r="H1685" s="459"/>
      <c r="I1685" s="460"/>
      <c r="J1685" s="95"/>
      <c r="K1685" s="1"/>
      <c r="L1685" s="50" t="str">
        <f t="array" ref="L1685">if($B1685="","",index(Setup!$C$52:$C$201,match($D1685,Setup!$B$52:$B$201,0),0))</f>
        <v/>
      </c>
      <c r="M1685" s="52" t="str">
        <f t="shared" si="2"/>
        <v/>
      </c>
      <c r="N1685" s="58">
        <f t="shared" si="3"/>
        <v>0</v>
      </c>
      <c r="O1685" s="64" t="str">
        <f t="shared" si="4"/>
        <v/>
      </c>
      <c r="P1685" s="64">
        <f t="shared" si="5"/>
        <v>0</v>
      </c>
      <c r="Q1685" s="64">
        <f t="shared" si="6"/>
        <v>0</v>
      </c>
      <c r="R1685" s="68">
        <f t="shared" si="7"/>
        <v>0</v>
      </c>
      <c r="S1685" s="68">
        <f t="shared" si="8"/>
        <v>0</v>
      </c>
      <c r="T1685" s="71" t="str">
        <f t="shared" si="9"/>
        <v/>
      </c>
      <c r="U1685" s="79" t="str">
        <f t="array" ref="U1685">IF($B1685="","",IF(INDEX('Your Portfolio Holdings'!$BW$7:$BW$156,match($D1685,'Your Portfolio Holdings'!$B$7:$B$156,0),0)&gt;0,PRODUCT(IF(($D$5:$D$2004=$D1685)*($C$5:$C$2004="Split")*($B$5:$B$2004&lt;=Dashboard!$C$2)*($B$5:$B$2004&gt;$B1685),$J$5:$J$2004,1)),1))</f>
        <v/>
      </c>
      <c r="V1685" s="79">
        <f t="shared" si="10"/>
        <v>0</v>
      </c>
      <c r="W1685" s="79" t="str">
        <f t="array" ref="W1685">IF($B1685="","",IF(INDEX('Your Portfolio Holdings'!$BW$7:$BW$156,match($D1685,'Your Portfolio Holdings'!$B$7:$B$156,0),0)&gt;0,PRODUCT(IF(($D$5:$D$2004=$D1685)*($C$5:$C$2004="Split")*($B$5:$B$2004&lt;=Dashboard!$C$54)*($B$5:$B$2004&gt;$B1685),$J$5:$J$2004,1)),1))</f>
        <v/>
      </c>
      <c r="X1685" s="79">
        <f t="shared" si="11"/>
        <v>0</v>
      </c>
      <c r="Y1685" s="79" t="str">
        <f t="array" ref="Y1685">IF($B1685="","",IF(INDEX('Your Portfolio Holdings'!$BW$7:$BW$156,match($D1685,'Your Portfolio Holdings'!$B$7:$B$156,0),0)&gt;0,PRODUCT(IF(($D$5:$D$2004=$D1685)*($C$5:$C$2004="Split")*($B$5:$B$2004&lt;=Dashboard!$C$55)*($B$5:$B$2004&gt;$B1685),$J$5:$J$2004,1)),1))</f>
        <v/>
      </c>
      <c r="Z1685" s="79">
        <f t="shared" si="12"/>
        <v>0</v>
      </c>
      <c r="AA1685" s="79" t="str">
        <f>IF($B1684="","",IF(AND($B1685&gt;Dashboard!$C$54,$B1685&lt;=Dashboard!$C$55,OR($C1685="Buy",$C1685="Sell",$C1685="Dividend",$C1685="Return of capital")),MAX(AA$5:AA1684)+1,0))</f>
        <v/>
      </c>
      <c r="AB1685" s="79" t="str">
        <f>if($B1685="","",if($L1685=Dashboard!$C$3,"n/a","Currency:"&amp;$L1685&amp;Dashboard!$C$3))</f>
        <v/>
      </c>
      <c r="AC1685" s="88" t="str">
        <f t="shared" si="13"/>
        <v/>
      </c>
      <c r="AD1685" s="89">
        <f t="shared" si="14"/>
        <v>0</v>
      </c>
      <c r="AE1685" s="90">
        <f t="shared" si="15"/>
        <v>0</v>
      </c>
    </row>
    <row r="1686">
      <c r="A1686" s="1"/>
      <c r="B1686" s="456"/>
      <c r="C1686" s="457"/>
      <c r="D1686" s="457"/>
      <c r="E1686" s="457"/>
      <c r="F1686" s="458"/>
      <c r="G1686" s="44">
        <f t="shared" si="1"/>
        <v>0</v>
      </c>
      <c r="H1686" s="459"/>
      <c r="I1686" s="460"/>
      <c r="J1686" s="95"/>
      <c r="K1686" s="1"/>
      <c r="L1686" s="50" t="str">
        <f t="array" ref="L1686">if($B1686="","",index(Setup!$C$52:$C$201,match($D1686,Setup!$B$52:$B$201,0),0))</f>
        <v/>
      </c>
      <c r="M1686" s="52" t="str">
        <f t="shared" si="2"/>
        <v/>
      </c>
      <c r="N1686" s="58">
        <f t="shared" si="3"/>
        <v>0</v>
      </c>
      <c r="O1686" s="64" t="str">
        <f t="shared" si="4"/>
        <v/>
      </c>
      <c r="P1686" s="64">
        <f t="shared" si="5"/>
        <v>0</v>
      </c>
      <c r="Q1686" s="64">
        <f t="shared" si="6"/>
        <v>0</v>
      </c>
      <c r="R1686" s="68">
        <f t="shared" si="7"/>
        <v>0</v>
      </c>
      <c r="S1686" s="68">
        <f t="shared" si="8"/>
        <v>0</v>
      </c>
      <c r="T1686" s="71" t="str">
        <f t="shared" si="9"/>
        <v/>
      </c>
      <c r="U1686" s="79" t="str">
        <f t="array" ref="U1686">IF($B1686="","",IF(INDEX('Your Portfolio Holdings'!$BW$7:$BW$156,match($D1686,'Your Portfolio Holdings'!$B$7:$B$156,0),0)&gt;0,PRODUCT(IF(($D$5:$D$2004=$D1686)*($C$5:$C$2004="Split")*($B$5:$B$2004&lt;=Dashboard!$C$2)*($B$5:$B$2004&gt;$B1686),$J$5:$J$2004,1)),1))</f>
        <v/>
      </c>
      <c r="V1686" s="79">
        <f t="shared" si="10"/>
        <v>0</v>
      </c>
      <c r="W1686" s="79" t="str">
        <f t="array" ref="W1686">IF($B1686="","",IF(INDEX('Your Portfolio Holdings'!$BW$7:$BW$156,match($D1686,'Your Portfolio Holdings'!$B$7:$B$156,0),0)&gt;0,PRODUCT(IF(($D$5:$D$2004=$D1686)*($C$5:$C$2004="Split")*($B$5:$B$2004&lt;=Dashboard!$C$54)*($B$5:$B$2004&gt;$B1686),$J$5:$J$2004,1)),1))</f>
        <v/>
      </c>
      <c r="X1686" s="79">
        <f t="shared" si="11"/>
        <v>0</v>
      </c>
      <c r="Y1686" s="79" t="str">
        <f t="array" ref="Y1686">IF($B1686="","",IF(INDEX('Your Portfolio Holdings'!$BW$7:$BW$156,match($D1686,'Your Portfolio Holdings'!$B$7:$B$156,0),0)&gt;0,PRODUCT(IF(($D$5:$D$2004=$D1686)*($C$5:$C$2004="Split")*($B$5:$B$2004&lt;=Dashboard!$C$55)*($B$5:$B$2004&gt;$B1686),$J$5:$J$2004,1)),1))</f>
        <v/>
      </c>
      <c r="Z1686" s="79">
        <f t="shared" si="12"/>
        <v>0</v>
      </c>
      <c r="AA1686" s="79" t="str">
        <f>IF($B1685="","",IF(AND($B1686&gt;Dashboard!$C$54,$B1686&lt;=Dashboard!$C$55,OR($C1686="Buy",$C1686="Sell",$C1686="Dividend",$C1686="Return of capital")),MAX(AA$5:AA1685)+1,0))</f>
        <v/>
      </c>
      <c r="AB1686" s="79" t="str">
        <f>if($B1686="","",if($L1686=Dashboard!$C$3,"n/a","Currency:"&amp;$L1686&amp;Dashboard!$C$3))</f>
        <v/>
      </c>
      <c r="AC1686" s="88" t="str">
        <f t="shared" si="13"/>
        <v/>
      </c>
      <c r="AD1686" s="89">
        <f t="shared" si="14"/>
        <v>0</v>
      </c>
      <c r="AE1686" s="90">
        <f t="shared" si="15"/>
        <v>0</v>
      </c>
    </row>
    <row r="1687">
      <c r="A1687" s="1"/>
      <c r="B1687" s="456"/>
      <c r="C1687" s="457"/>
      <c r="D1687" s="457"/>
      <c r="E1687" s="457"/>
      <c r="F1687" s="458"/>
      <c r="G1687" s="44">
        <f t="shared" si="1"/>
        <v>0</v>
      </c>
      <c r="H1687" s="459"/>
      <c r="I1687" s="460"/>
      <c r="J1687" s="95"/>
      <c r="K1687" s="1"/>
      <c r="L1687" s="50" t="str">
        <f t="array" ref="L1687">if($B1687="","",index(Setup!$C$52:$C$201,match($D1687,Setup!$B$52:$B$201,0),0))</f>
        <v/>
      </c>
      <c r="M1687" s="52" t="str">
        <f t="shared" si="2"/>
        <v/>
      </c>
      <c r="N1687" s="58">
        <f t="shared" si="3"/>
        <v>0</v>
      </c>
      <c r="O1687" s="64" t="str">
        <f t="shared" si="4"/>
        <v/>
      </c>
      <c r="P1687" s="64">
        <f t="shared" si="5"/>
        <v>0</v>
      </c>
      <c r="Q1687" s="64">
        <f t="shared" si="6"/>
        <v>0</v>
      </c>
      <c r="R1687" s="68">
        <f t="shared" si="7"/>
        <v>0</v>
      </c>
      <c r="S1687" s="68">
        <f t="shared" si="8"/>
        <v>0</v>
      </c>
      <c r="T1687" s="71" t="str">
        <f t="shared" si="9"/>
        <v/>
      </c>
      <c r="U1687" s="79" t="str">
        <f t="array" ref="U1687">IF($B1687="","",IF(INDEX('Your Portfolio Holdings'!$BW$7:$BW$156,match($D1687,'Your Portfolio Holdings'!$B$7:$B$156,0),0)&gt;0,PRODUCT(IF(($D$5:$D$2004=$D1687)*($C$5:$C$2004="Split")*($B$5:$B$2004&lt;=Dashboard!$C$2)*($B$5:$B$2004&gt;$B1687),$J$5:$J$2004,1)),1))</f>
        <v/>
      </c>
      <c r="V1687" s="79">
        <f t="shared" si="10"/>
        <v>0</v>
      </c>
      <c r="W1687" s="79" t="str">
        <f t="array" ref="W1687">IF($B1687="","",IF(INDEX('Your Portfolio Holdings'!$BW$7:$BW$156,match($D1687,'Your Portfolio Holdings'!$B$7:$B$156,0),0)&gt;0,PRODUCT(IF(($D$5:$D$2004=$D1687)*($C$5:$C$2004="Split")*($B$5:$B$2004&lt;=Dashboard!$C$54)*($B$5:$B$2004&gt;$B1687),$J$5:$J$2004,1)),1))</f>
        <v/>
      </c>
      <c r="X1687" s="79">
        <f t="shared" si="11"/>
        <v>0</v>
      </c>
      <c r="Y1687" s="79" t="str">
        <f t="array" ref="Y1687">IF($B1687="","",IF(INDEX('Your Portfolio Holdings'!$BW$7:$BW$156,match($D1687,'Your Portfolio Holdings'!$B$7:$B$156,0),0)&gt;0,PRODUCT(IF(($D$5:$D$2004=$D1687)*($C$5:$C$2004="Split")*($B$5:$B$2004&lt;=Dashboard!$C$55)*($B$5:$B$2004&gt;$B1687),$J$5:$J$2004,1)),1))</f>
        <v/>
      </c>
      <c r="Z1687" s="79">
        <f t="shared" si="12"/>
        <v>0</v>
      </c>
      <c r="AA1687" s="79" t="str">
        <f>IF($B1686="","",IF(AND($B1687&gt;Dashboard!$C$54,$B1687&lt;=Dashboard!$C$55,OR($C1687="Buy",$C1687="Sell",$C1687="Dividend",$C1687="Return of capital")),MAX(AA$5:AA1686)+1,0))</f>
        <v/>
      </c>
      <c r="AB1687" s="79" t="str">
        <f>if($B1687="","",if($L1687=Dashboard!$C$3,"n/a","Currency:"&amp;$L1687&amp;Dashboard!$C$3))</f>
        <v/>
      </c>
      <c r="AC1687" s="88" t="str">
        <f t="shared" si="13"/>
        <v/>
      </c>
      <c r="AD1687" s="89">
        <f t="shared" si="14"/>
        <v>0</v>
      </c>
      <c r="AE1687" s="90">
        <f t="shared" si="15"/>
        <v>0</v>
      </c>
    </row>
    <row r="1688">
      <c r="A1688" s="1"/>
      <c r="B1688" s="456"/>
      <c r="C1688" s="457"/>
      <c r="D1688" s="457"/>
      <c r="E1688" s="457"/>
      <c r="F1688" s="458"/>
      <c r="G1688" s="44">
        <f t="shared" si="1"/>
        <v>0</v>
      </c>
      <c r="H1688" s="459"/>
      <c r="I1688" s="460"/>
      <c r="J1688" s="95"/>
      <c r="K1688" s="1"/>
      <c r="L1688" s="50" t="str">
        <f t="array" ref="L1688">if($B1688="","",index(Setup!$C$52:$C$201,match($D1688,Setup!$B$52:$B$201,0),0))</f>
        <v/>
      </c>
      <c r="M1688" s="52" t="str">
        <f t="shared" si="2"/>
        <v/>
      </c>
      <c r="N1688" s="58">
        <f t="shared" si="3"/>
        <v>0</v>
      </c>
      <c r="O1688" s="64" t="str">
        <f t="shared" si="4"/>
        <v/>
      </c>
      <c r="P1688" s="64">
        <f t="shared" si="5"/>
        <v>0</v>
      </c>
      <c r="Q1688" s="64">
        <f t="shared" si="6"/>
        <v>0</v>
      </c>
      <c r="R1688" s="68">
        <f t="shared" si="7"/>
        <v>0</v>
      </c>
      <c r="S1688" s="68">
        <f t="shared" si="8"/>
        <v>0</v>
      </c>
      <c r="T1688" s="71" t="str">
        <f t="shared" si="9"/>
        <v/>
      </c>
      <c r="U1688" s="79" t="str">
        <f t="array" ref="U1688">IF($B1688="","",IF(INDEX('Your Portfolio Holdings'!$BW$7:$BW$156,match($D1688,'Your Portfolio Holdings'!$B$7:$B$156,0),0)&gt;0,PRODUCT(IF(($D$5:$D$2004=$D1688)*($C$5:$C$2004="Split")*($B$5:$B$2004&lt;=Dashboard!$C$2)*($B$5:$B$2004&gt;$B1688),$J$5:$J$2004,1)),1))</f>
        <v/>
      </c>
      <c r="V1688" s="79">
        <f t="shared" si="10"/>
        <v>0</v>
      </c>
      <c r="W1688" s="79" t="str">
        <f t="array" ref="W1688">IF($B1688="","",IF(INDEX('Your Portfolio Holdings'!$BW$7:$BW$156,match($D1688,'Your Portfolio Holdings'!$B$7:$B$156,0),0)&gt;0,PRODUCT(IF(($D$5:$D$2004=$D1688)*($C$5:$C$2004="Split")*($B$5:$B$2004&lt;=Dashboard!$C$54)*($B$5:$B$2004&gt;$B1688),$J$5:$J$2004,1)),1))</f>
        <v/>
      </c>
      <c r="X1688" s="79">
        <f t="shared" si="11"/>
        <v>0</v>
      </c>
      <c r="Y1688" s="79" t="str">
        <f t="array" ref="Y1688">IF($B1688="","",IF(INDEX('Your Portfolio Holdings'!$BW$7:$BW$156,match($D1688,'Your Portfolio Holdings'!$B$7:$B$156,0),0)&gt;0,PRODUCT(IF(($D$5:$D$2004=$D1688)*($C$5:$C$2004="Split")*($B$5:$B$2004&lt;=Dashboard!$C$55)*($B$5:$B$2004&gt;$B1688),$J$5:$J$2004,1)),1))</f>
        <v/>
      </c>
      <c r="Z1688" s="79">
        <f t="shared" si="12"/>
        <v>0</v>
      </c>
      <c r="AA1688" s="79" t="str">
        <f>IF($B1687="","",IF(AND($B1688&gt;Dashboard!$C$54,$B1688&lt;=Dashboard!$C$55,OR($C1688="Buy",$C1688="Sell",$C1688="Dividend",$C1688="Return of capital")),MAX(AA$5:AA1687)+1,0))</f>
        <v/>
      </c>
      <c r="AB1688" s="79" t="str">
        <f>if($B1688="","",if($L1688=Dashboard!$C$3,"n/a","Currency:"&amp;$L1688&amp;Dashboard!$C$3))</f>
        <v/>
      </c>
      <c r="AC1688" s="88" t="str">
        <f t="shared" si="13"/>
        <v/>
      </c>
      <c r="AD1688" s="89">
        <f t="shared" si="14"/>
        <v>0</v>
      </c>
      <c r="AE1688" s="90">
        <f t="shared" si="15"/>
        <v>0</v>
      </c>
    </row>
    <row r="1689">
      <c r="A1689" s="1"/>
      <c r="B1689" s="456"/>
      <c r="C1689" s="457"/>
      <c r="D1689" s="457"/>
      <c r="E1689" s="457"/>
      <c r="F1689" s="458"/>
      <c r="G1689" s="44">
        <f t="shared" si="1"/>
        <v>0</v>
      </c>
      <c r="H1689" s="459"/>
      <c r="I1689" s="460"/>
      <c r="J1689" s="95"/>
      <c r="K1689" s="1"/>
      <c r="L1689" s="50" t="str">
        <f t="array" ref="L1689">if($B1689="","",index(Setup!$C$52:$C$201,match($D1689,Setup!$B$52:$B$201,0),0))</f>
        <v/>
      </c>
      <c r="M1689" s="52" t="str">
        <f t="shared" si="2"/>
        <v/>
      </c>
      <c r="N1689" s="58">
        <f t="shared" si="3"/>
        <v>0</v>
      </c>
      <c r="O1689" s="64" t="str">
        <f t="shared" si="4"/>
        <v/>
      </c>
      <c r="P1689" s="64">
        <f t="shared" si="5"/>
        <v>0</v>
      </c>
      <c r="Q1689" s="64">
        <f t="shared" si="6"/>
        <v>0</v>
      </c>
      <c r="R1689" s="68">
        <f t="shared" si="7"/>
        <v>0</v>
      </c>
      <c r="S1689" s="68">
        <f t="shared" si="8"/>
        <v>0</v>
      </c>
      <c r="T1689" s="71" t="str">
        <f t="shared" si="9"/>
        <v/>
      </c>
      <c r="U1689" s="79" t="str">
        <f t="array" ref="U1689">IF($B1689="","",IF(INDEX('Your Portfolio Holdings'!$BW$7:$BW$156,match($D1689,'Your Portfolio Holdings'!$B$7:$B$156,0),0)&gt;0,PRODUCT(IF(($D$5:$D$2004=$D1689)*($C$5:$C$2004="Split")*($B$5:$B$2004&lt;=Dashboard!$C$2)*($B$5:$B$2004&gt;$B1689),$J$5:$J$2004,1)),1))</f>
        <v/>
      </c>
      <c r="V1689" s="79">
        <f t="shared" si="10"/>
        <v>0</v>
      </c>
      <c r="W1689" s="79" t="str">
        <f t="array" ref="W1689">IF($B1689="","",IF(INDEX('Your Portfolio Holdings'!$BW$7:$BW$156,match($D1689,'Your Portfolio Holdings'!$B$7:$B$156,0),0)&gt;0,PRODUCT(IF(($D$5:$D$2004=$D1689)*($C$5:$C$2004="Split")*($B$5:$B$2004&lt;=Dashboard!$C$54)*($B$5:$B$2004&gt;$B1689),$J$5:$J$2004,1)),1))</f>
        <v/>
      </c>
      <c r="X1689" s="79">
        <f t="shared" si="11"/>
        <v>0</v>
      </c>
      <c r="Y1689" s="79" t="str">
        <f t="array" ref="Y1689">IF($B1689="","",IF(INDEX('Your Portfolio Holdings'!$BW$7:$BW$156,match($D1689,'Your Portfolio Holdings'!$B$7:$B$156,0),0)&gt;0,PRODUCT(IF(($D$5:$D$2004=$D1689)*($C$5:$C$2004="Split")*($B$5:$B$2004&lt;=Dashboard!$C$55)*($B$5:$B$2004&gt;$B1689),$J$5:$J$2004,1)),1))</f>
        <v/>
      </c>
      <c r="Z1689" s="79">
        <f t="shared" si="12"/>
        <v>0</v>
      </c>
      <c r="AA1689" s="79" t="str">
        <f>IF($B1688="","",IF(AND($B1689&gt;Dashboard!$C$54,$B1689&lt;=Dashboard!$C$55,OR($C1689="Buy",$C1689="Sell",$C1689="Dividend",$C1689="Return of capital")),MAX(AA$5:AA1688)+1,0))</f>
        <v/>
      </c>
      <c r="AB1689" s="79" t="str">
        <f>if($B1689="","",if($L1689=Dashboard!$C$3,"n/a","Currency:"&amp;$L1689&amp;Dashboard!$C$3))</f>
        <v/>
      </c>
      <c r="AC1689" s="88" t="str">
        <f t="shared" si="13"/>
        <v/>
      </c>
      <c r="AD1689" s="89">
        <f t="shared" si="14"/>
        <v>0</v>
      </c>
      <c r="AE1689" s="90">
        <f t="shared" si="15"/>
        <v>0</v>
      </c>
    </row>
    <row r="1690">
      <c r="A1690" s="1"/>
      <c r="B1690" s="456"/>
      <c r="C1690" s="457"/>
      <c r="D1690" s="457"/>
      <c r="E1690" s="457"/>
      <c r="F1690" s="458"/>
      <c r="G1690" s="44">
        <f t="shared" si="1"/>
        <v>0</v>
      </c>
      <c r="H1690" s="459"/>
      <c r="I1690" s="460"/>
      <c r="J1690" s="95"/>
      <c r="K1690" s="1"/>
      <c r="L1690" s="50" t="str">
        <f t="array" ref="L1690">if($B1690="","",index(Setup!$C$52:$C$201,match($D1690,Setup!$B$52:$B$201,0),0))</f>
        <v/>
      </c>
      <c r="M1690" s="52" t="str">
        <f t="shared" si="2"/>
        <v/>
      </c>
      <c r="N1690" s="58">
        <f t="shared" si="3"/>
        <v>0</v>
      </c>
      <c r="O1690" s="64" t="str">
        <f t="shared" si="4"/>
        <v/>
      </c>
      <c r="P1690" s="64">
        <f t="shared" si="5"/>
        <v>0</v>
      </c>
      <c r="Q1690" s="64">
        <f t="shared" si="6"/>
        <v>0</v>
      </c>
      <c r="R1690" s="68">
        <f t="shared" si="7"/>
        <v>0</v>
      </c>
      <c r="S1690" s="68">
        <f t="shared" si="8"/>
        <v>0</v>
      </c>
      <c r="T1690" s="71" t="str">
        <f t="shared" si="9"/>
        <v/>
      </c>
      <c r="U1690" s="79" t="str">
        <f t="array" ref="U1690">IF($B1690="","",IF(INDEX('Your Portfolio Holdings'!$BW$7:$BW$156,match($D1690,'Your Portfolio Holdings'!$B$7:$B$156,0),0)&gt;0,PRODUCT(IF(($D$5:$D$2004=$D1690)*($C$5:$C$2004="Split")*($B$5:$B$2004&lt;=Dashboard!$C$2)*($B$5:$B$2004&gt;$B1690),$J$5:$J$2004,1)),1))</f>
        <v/>
      </c>
      <c r="V1690" s="79">
        <f t="shared" si="10"/>
        <v>0</v>
      </c>
      <c r="W1690" s="79" t="str">
        <f t="array" ref="W1690">IF($B1690="","",IF(INDEX('Your Portfolio Holdings'!$BW$7:$BW$156,match($D1690,'Your Portfolio Holdings'!$B$7:$B$156,0),0)&gt;0,PRODUCT(IF(($D$5:$D$2004=$D1690)*($C$5:$C$2004="Split")*($B$5:$B$2004&lt;=Dashboard!$C$54)*($B$5:$B$2004&gt;$B1690),$J$5:$J$2004,1)),1))</f>
        <v/>
      </c>
      <c r="X1690" s="79">
        <f t="shared" si="11"/>
        <v>0</v>
      </c>
      <c r="Y1690" s="79" t="str">
        <f t="array" ref="Y1690">IF($B1690="","",IF(INDEX('Your Portfolio Holdings'!$BW$7:$BW$156,match($D1690,'Your Portfolio Holdings'!$B$7:$B$156,0),0)&gt;0,PRODUCT(IF(($D$5:$D$2004=$D1690)*($C$5:$C$2004="Split")*($B$5:$B$2004&lt;=Dashboard!$C$55)*($B$5:$B$2004&gt;$B1690),$J$5:$J$2004,1)),1))</f>
        <v/>
      </c>
      <c r="Z1690" s="79">
        <f t="shared" si="12"/>
        <v>0</v>
      </c>
      <c r="AA1690" s="79" t="str">
        <f>IF($B1689="","",IF(AND($B1690&gt;Dashboard!$C$54,$B1690&lt;=Dashboard!$C$55,OR($C1690="Buy",$C1690="Sell",$C1690="Dividend",$C1690="Return of capital")),MAX(AA$5:AA1689)+1,0))</f>
        <v/>
      </c>
      <c r="AB1690" s="79" t="str">
        <f>if($B1690="","",if($L1690=Dashboard!$C$3,"n/a","Currency:"&amp;$L1690&amp;Dashboard!$C$3))</f>
        <v/>
      </c>
      <c r="AC1690" s="88" t="str">
        <f t="shared" si="13"/>
        <v/>
      </c>
      <c r="AD1690" s="89">
        <f t="shared" si="14"/>
        <v>0</v>
      </c>
      <c r="AE1690" s="90">
        <f t="shared" si="15"/>
        <v>0</v>
      </c>
    </row>
    <row r="1691">
      <c r="A1691" s="1"/>
      <c r="B1691" s="456"/>
      <c r="C1691" s="457"/>
      <c r="D1691" s="457"/>
      <c r="E1691" s="457"/>
      <c r="F1691" s="458"/>
      <c r="G1691" s="44">
        <f t="shared" si="1"/>
        <v>0</v>
      </c>
      <c r="H1691" s="459"/>
      <c r="I1691" s="460"/>
      <c r="J1691" s="95"/>
      <c r="K1691" s="1"/>
      <c r="L1691" s="50" t="str">
        <f t="array" ref="L1691">if($B1691="","",index(Setup!$C$52:$C$201,match($D1691,Setup!$B$52:$B$201,0),0))</f>
        <v/>
      </c>
      <c r="M1691" s="52" t="str">
        <f t="shared" si="2"/>
        <v/>
      </c>
      <c r="N1691" s="58">
        <f t="shared" si="3"/>
        <v>0</v>
      </c>
      <c r="O1691" s="64" t="str">
        <f t="shared" si="4"/>
        <v/>
      </c>
      <c r="P1691" s="64">
        <f t="shared" si="5"/>
        <v>0</v>
      </c>
      <c r="Q1691" s="64">
        <f t="shared" si="6"/>
        <v>0</v>
      </c>
      <c r="R1691" s="68">
        <f t="shared" si="7"/>
        <v>0</v>
      </c>
      <c r="S1691" s="68">
        <f t="shared" si="8"/>
        <v>0</v>
      </c>
      <c r="T1691" s="71" t="str">
        <f t="shared" si="9"/>
        <v/>
      </c>
      <c r="U1691" s="79" t="str">
        <f t="array" ref="U1691">IF($B1691="","",IF(INDEX('Your Portfolio Holdings'!$BW$7:$BW$156,match($D1691,'Your Portfolio Holdings'!$B$7:$B$156,0),0)&gt;0,PRODUCT(IF(($D$5:$D$2004=$D1691)*($C$5:$C$2004="Split")*($B$5:$B$2004&lt;=Dashboard!$C$2)*($B$5:$B$2004&gt;$B1691),$J$5:$J$2004,1)),1))</f>
        <v/>
      </c>
      <c r="V1691" s="79">
        <f t="shared" si="10"/>
        <v>0</v>
      </c>
      <c r="W1691" s="79" t="str">
        <f t="array" ref="W1691">IF($B1691="","",IF(INDEX('Your Portfolio Holdings'!$BW$7:$BW$156,match($D1691,'Your Portfolio Holdings'!$B$7:$B$156,0),0)&gt;0,PRODUCT(IF(($D$5:$D$2004=$D1691)*($C$5:$C$2004="Split")*($B$5:$B$2004&lt;=Dashboard!$C$54)*($B$5:$B$2004&gt;$B1691),$J$5:$J$2004,1)),1))</f>
        <v/>
      </c>
      <c r="X1691" s="79">
        <f t="shared" si="11"/>
        <v>0</v>
      </c>
      <c r="Y1691" s="79" t="str">
        <f t="array" ref="Y1691">IF($B1691="","",IF(INDEX('Your Portfolio Holdings'!$BW$7:$BW$156,match($D1691,'Your Portfolio Holdings'!$B$7:$B$156,0),0)&gt;0,PRODUCT(IF(($D$5:$D$2004=$D1691)*($C$5:$C$2004="Split")*($B$5:$B$2004&lt;=Dashboard!$C$55)*($B$5:$B$2004&gt;$B1691),$J$5:$J$2004,1)),1))</f>
        <v/>
      </c>
      <c r="Z1691" s="79">
        <f t="shared" si="12"/>
        <v>0</v>
      </c>
      <c r="AA1691" s="79" t="str">
        <f>IF($B1690="","",IF(AND($B1691&gt;Dashboard!$C$54,$B1691&lt;=Dashboard!$C$55,OR($C1691="Buy",$C1691="Sell",$C1691="Dividend",$C1691="Return of capital")),MAX(AA$5:AA1690)+1,0))</f>
        <v/>
      </c>
      <c r="AB1691" s="79" t="str">
        <f>if($B1691="","",if($L1691=Dashboard!$C$3,"n/a","Currency:"&amp;$L1691&amp;Dashboard!$C$3))</f>
        <v/>
      </c>
      <c r="AC1691" s="88" t="str">
        <f t="shared" si="13"/>
        <v/>
      </c>
      <c r="AD1691" s="89">
        <f t="shared" si="14"/>
        <v>0</v>
      </c>
      <c r="AE1691" s="90">
        <f t="shared" si="15"/>
        <v>0</v>
      </c>
    </row>
    <row r="1692">
      <c r="A1692" s="1"/>
      <c r="B1692" s="456"/>
      <c r="C1692" s="457"/>
      <c r="D1692" s="457"/>
      <c r="E1692" s="457"/>
      <c r="F1692" s="458"/>
      <c r="G1692" s="44">
        <f t="shared" si="1"/>
        <v>0</v>
      </c>
      <c r="H1692" s="459"/>
      <c r="I1692" s="460"/>
      <c r="J1692" s="95"/>
      <c r="K1692" s="1"/>
      <c r="L1692" s="50" t="str">
        <f t="array" ref="L1692">if($B1692="","",index(Setup!$C$52:$C$201,match($D1692,Setup!$B$52:$B$201,0),0))</f>
        <v/>
      </c>
      <c r="M1692" s="52" t="str">
        <f t="shared" si="2"/>
        <v/>
      </c>
      <c r="N1692" s="58">
        <f t="shared" si="3"/>
        <v>0</v>
      </c>
      <c r="O1692" s="64" t="str">
        <f t="shared" si="4"/>
        <v/>
      </c>
      <c r="P1692" s="64">
        <f t="shared" si="5"/>
        <v>0</v>
      </c>
      <c r="Q1692" s="64">
        <f t="shared" si="6"/>
        <v>0</v>
      </c>
      <c r="R1692" s="68">
        <f t="shared" si="7"/>
        <v>0</v>
      </c>
      <c r="S1692" s="68">
        <f t="shared" si="8"/>
        <v>0</v>
      </c>
      <c r="T1692" s="71" t="str">
        <f t="shared" si="9"/>
        <v/>
      </c>
      <c r="U1692" s="79" t="str">
        <f t="array" ref="U1692">IF($B1692="","",IF(INDEX('Your Portfolio Holdings'!$BW$7:$BW$156,match($D1692,'Your Portfolio Holdings'!$B$7:$B$156,0),0)&gt;0,PRODUCT(IF(($D$5:$D$2004=$D1692)*($C$5:$C$2004="Split")*($B$5:$B$2004&lt;=Dashboard!$C$2)*($B$5:$B$2004&gt;$B1692),$J$5:$J$2004,1)),1))</f>
        <v/>
      </c>
      <c r="V1692" s="79">
        <f t="shared" si="10"/>
        <v>0</v>
      </c>
      <c r="W1692" s="79" t="str">
        <f t="array" ref="W1692">IF($B1692="","",IF(INDEX('Your Portfolio Holdings'!$BW$7:$BW$156,match($D1692,'Your Portfolio Holdings'!$B$7:$B$156,0),0)&gt;0,PRODUCT(IF(($D$5:$D$2004=$D1692)*($C$5:$C$2004="Split")*($B$5:$B$2004&lt;=Dashboard!$C$54)*($B$5:$B$2004&gt;$B1692),$J$5:$J$2004,1)),1))</f>
        <v/>
      </c>
      <c r="X1692" s="79">
        <f t="shared" si="11"/>
        <v>0</v>
      </c>
      <c r="Y1692" s="79" t="str">
        <f t="array" ref="Y1692">IF($B1692="","",IF(INDEX('Your Portfolio Holdings'!$BW$7:$BW$156,match($D1692,'Your Portfolio Holdings'!$B$7:$B$156,0),0)&gt;0,PRODUCT(IF(($D$5:$D$2004=$D1692)*($C$5:$C$2004="Split")*($B$5:$B$2004&lt;=Dashboard!$C$55)*($B$5:$B$2004&gt;$B1692),$J$5:$J$2004,1)),1))</f>
        <v/>
      </c>
      <c r="Z1692" s="79">
        <f t="shared" si="12"/>
        <v>0</v>
      </c>
      <c r="AA1692" s="79" t="str">
        <f>IF($B1691="","",IF(AND($B1692&gt;Dashboard!$C$54,$B1692&lt;=Dashboard!$C$55,OR($C1692="Buy",$C1692="Sell",$C1692="Dividend",$C1692="Return of capital")),MAX(AA$5:AA1691)+1,0))</f>
        <v/>
      </c>
      <c r="AB1692" s="79" t="str">
        <f>if($B1692="","",if($L1692=Dashboard!$C$3,"n/a","Currency:"&amp;$L1692&amp;Dashboard!$C$3))</f>
        <v/>
      </c>
      <c r="AC1692" s="88" t="str">
        <f t="shared" si="13"/>
        <v/>
      </c>
      <c r="AD1692" s="89">
        <f t="shared" si="14"/>
        <v>0</v>
      </c>
      <c r="AE1692" s="90">
        <f t="shared" si="15"/>
        <v>0</v>
      </c>
    </row>
    <row r="1693">
      <c r="A1693" s="1"/>
      <c r="B1693" s="456"/>
      <c r="C1693" s="457"/>
      <c r="D1693" s="457"/>
      <c r="E1693" s="457"/>
      <c r="F1693" s="458"/>
      <c r="G1693" s="44">
        <f t="shared" si="1"/>
        <v>0</v>
      </c>
      <c r="H1693" s="459"/>
      <c r="I1693" s="460"/>
      <c r="J1693" s="95"/>
      <c r="K1693" s="1"/>
      <c r="L1693" s="50" t="str">
        <f t="array" ref="L1693">if($B1693="","",index(Setup!$C$52:$C$201,match($D1693,Setup!$B$52:$B$201,0),0))</f>
        <v/>
      </c>
      <c r="M1693" s="52" t="str">
        <f t="shared" si="2"/>
        <v/>
      </c>
      <c r="N1693" s="58">
        <f t="shared" si="3"/>
        <v>0</v>
      </c>
      <c r="O1693" s="64" t="str">
        <f t="shared" si="4"/>
        <v/>
      </c>
      <c r="P1693" s="64">
        <f t="shared" si="5"/>
        <v>0</v>
      </c>
      <c r="Q1693" s="64">
        <f t="shared" si="6"/>
        <v>0</v>
      </c>
      <c r="R1693" s="68">
        <f t="shared" si="7"/>
        <v>0</v>
      </c>
      <c r="S1693" s="68">
        <f t="shared" si="8"/>
        <v>0</v>
      </c>
      <c r="T1693" s="71" t="str">
        <f t="shared" si="9"/>
        <v/>
      </c>
      <c r="U1693" s="79" t="str">
        <f t="array" ref="U1693">IF($B1693="","",IF(INDEX('Your Portfolio Holdings'!$BW$7:$BW$156,match($D1693,'Your Portfolio Holdings'!$B$7:$B$156,0),0)&gt;0,PRODUCT(IF(($D$5:$D$2004=$D1693)*($C$5:$C$2004="Split")*($B$5:$B$2004&lt;=Dashboard!$C$2)*($B$5:$B$2004&gt;$B1693),$J$5:$J$2004,1)),1))</f>
        <v/>
      </c>
      <c r="V1693" s="79">
        <f t="shared" si="10"/>
        <v>0</v>
      </c>
      <c r="W1693" s="79" t="str">
        <f t="array" ref="W1693">IF($B1693="","",IF(INDEX('Your Portfolio Holdings'!$BW$7:$BW$156,match($D1693,'Your Portfolio Holdings'!$B$7:$B$156,0),0)&gt;0,PRODUCT(IF(($D$5:$D$2004=$D1693)*($C$5:$C$2004="Split")*($B$5:$B$2004&lt;=Dashboard!$C$54)*($B$5:$B$2004&gt;$B1693),$J$5:$J$2004,1)),1))</f>
        <v/>
      </c>
      <c r="X1693" s="79">
        <f t="shared" si="11"/>
        <v>0</v>
      </c>
      <c r="Y1693" s="79" t="str">
        <f t="array" ref="Y1693">IF($B1693="","",IF(INDEX('Your Portfolio Holdings'!$BW$7:$BW$156,match($D1693,'Your Portfolio Holdings'!$B$7:$B$156,0),0)&gt;0,PRODUCT(IF(($D$5:$D$2004=$D1693)*($C$5:$C$2004="Split")*($B$5:$B$2004&lt;=Dashboard!$C$55)*($B$5:$B$2004&gt;$B1693),$J$5:$J$2004,1)),1))</f>
        <v/>
      </c>
      <c r="Z1693" s="79">
        <f t="shared" si="12"/>
        <v>0</v>
      </c>
      <c r="AA1693" s="79" t="str">
        <f>IF($B1692="","",IF(AND($B1693&gt;Dashboard!$C$54,$B1693&lt;=Dashboard!$C$55,OR($C1693="Buy",$C1693="Sell",$C1693="Dividend",$C1693="Return of capital")),MAX(AA$5:AA1692)+1,0))</f>
        <v/>
      </c>
      <c r="AB1693" s="79" t="str">
        <f>if($B1693="","",if($L1693=Dashboard!$C$3,"n/a","Currency:"&amp;$L1693&amp;Dashboard!$C$3))</f>
        <v/>
      </c>
      <c r="AC1693" s="88" t="str">
        <f t="shared" si="13"/>
        <v/>
      </c>
      <c r="AD1693" s="89">
        <f t="shared" si="14"/>
        <v>0</v>
      </c>
      <c r="AE1693" s="90">
        <f t="shared" si="15"/>
        <v>0</v>
      </c>
    </row>
    <row r="1694">
      <c r="A1694" s="1"/>
      <c r="B1694" s="456"/>
      <c r="C1694" s="457"/>
      <c r="D1694" s="457"/>
      <c r="E1694" s="457"/>
      <c r="F1694" s="458"/>
      <c r="G1694" s="44">
        <f t="shared" si="1"/>
        <v>0</v>
      </c>
      <c r="H1694" s="459"/>
      <c r="I1694" s="460"/>
      <c r="J1694" s="95"/>
      <c r="K1694" s="1"/>
      <c r="L1694" s="50" t="str">
        <f t="array" ref="L1694">if($B1694="","",index(Setup!$C$52:$C$201,match($D1694,Setup!$B$52:$B$201,0),0))</f>
        <v/>
      </c>
      <c r="M1694" s="52" t="str">
        <f t="shared" si="2"/>
        <v/>
      </c>
      <c r="N1694" s="58">
        <f t="shared" si="3"/>
        <v>0</v>
      </c>
      <c r="O1694" s="64" t="str">
        <f t="shared" si="4"/>
        <v/>
      </c>
      <c r="P1694" s="64">
        <f t="shared" si="5"/>
        <v>0</v>
      </c>
      <c r="Q1694" s="64">
        <f t="shared" si="6"/>
        <v>0</v>
      </c>
      <c r="R1694" s="68">
        <f t="shared" si="7"/>
        <v>0</v>
      </c>
      <c r="S1694" s="68">
        <f t="shared" si="8"/>
        <v>0</v>
      </c>
      <c r="T1694" s="71" t="str">
        <f t="shared" si="9"/>
        <v/>
      </c>
      <c r="U1694" s="79" t="str">
        <f t="array" ref="U1694">IF($B1694="","",IF(INDEX('Your Portfolio Holdings'!$BW$7:$BW$156,match($D1694,'Your Portfolio Holdings'!$B$7:$B$156,0),0)&gt;0,PRODUCT(IF(($D$5:$D$2004=$D1694)*($C$5:$C$2004="Split")*($B$5:$B$2004&lt;=Dashboard!$C$2)*($B$5:$B$2004&gt;$B1694),$J$5:$J$2004,1)),1))</f>
        <v/>
      </c>
      <c r="V1694" s="79">
        <f t="shared" si="10"/>
        <v>0</v>
      </c>
      <c r="W1694" s="79" t="str">
        <f t="array" ref="W1694">IF($B1694="","",IF(INDEX('Your Portfolio Holdings'!$BW$7:$BW$156,match($D1694,'Your Portfolio Holdings'!$B$7:$B$156,0),0)&gt;0,PRODUCT(IF(($D$5:$D$2004=$D1694)*($C$5:$C$2004="Split")*($B$5:$B$2004&lt;=Dashboard!$C$54)*($B$5:$B$2004&gt;$B1694),$J$5:$J$2004,1)),1))</f>
        <v/>
      </c>
      <c r="X1694" s="79">
        <f t="shared" si="11"/>
        <v>0</v>
      </c>
      <c r="Y1694" s="79" t="str">
        <f t="array" ref="Y1694">IF($B1694="","",IF(INDEX('Your Portfolio Holdings'!$BW$7:$BW$156,match($D1694,'Your Portfolio Holdings'!$B$7:$B$156,0),0)&gt;0,PRODUCT(IF(($D$5:$D$2004=$D1694)*($C$5:$C$2004="Split")*($B$5:$B$2004&lt;=Dashboard!$C$55)*($B$5:$B$2004&gt;$B1694),$J$5:$J$2004,1)),1))</f>
        <v/>
      </c>
      <c r="Z1694" s="79">
        <f t="shared" si="12"/>
        <v>0</v>
      </c>
      <c r="AA1694" s="79" t="str">
        <f>IF($B1693="","",IF(AND($B1694&gt;Dashboard!$C$54,$B1694&lt;=Dashboard!$C$55,OR($C1694="Buy",$C1694="Sell",$C1694="Dividend",$C1694="Return of capital")),MAX(AA$5:AA1693)+1,0))</f>
        <v/>
      </c>
      <c r="AB1694" s="79" t="str">
        <f>if($B1694="","",if($L1694=Dashboard!$C$3,"n/a","Currency:"&amp;$L1694&amp;Dashboard!$C$3))</f>
        <v/>
      </c>
      <c r="AC1694" s="88" t="str">
        <f t="shared" si="13"/>
        <v/>
      </c>
      <c r="AD1694" s="89">
        <f t="shared" si="14"/>
        <v>0</v>
      </c>
      <c r="AE1694" s="90">
        <f t="shared" si="15"/>
        <v>0</v>
      </c>
    </row>
    <row r="1695">
      <c r="A1695" s="1"/>
      <c r="B1695" s="456"/>
      <c r="C1695" s="457"/>
      <c r="D1695" s="457"/>
      <c r="E1695" s="457"/>
      <c r="F1695" s="458"/>
      <c r="G1695" s="44">
        <f t="shared" si="1"/>
        <v>0</v>
      </c>
      <c r="H1695" s="459"/>
      <c r="I1695" s="460"/>
      <c r="J1695" s="95"/>
      <c r="K1695" s="1"/>
      <c r="L1695" s="50" t="str">
        <f t="array" ref="L1695">if($B1695="","",index(Setup!$C$52:$C$201,match($D1695,Setup!$B$52:$B$201,0),0))</f>
        <v/>
      </c>
      <c r="M1695" s="52" t="str">
        <f t="shared" si="2"/>
        <v/>
      </c>
      <c r="N1695" s="58">
        <f t="shared" si="3"/>
        <v>0</v>
      </c>
      <c r="O1695" s="64" t="str">
        <f t="shared" si="4"/>
        <v/>
      </c>
      <c r="P1695" s="64">
        <f t="shared" si="5"/>
        <v>0</v>
      </c>
      <c r="Q1695" s="64">
        <f t="shared" si="6"/>
        <v>0</v>
      </c>
      <c r="R1695" s="68">
        <f t="shared" si="7"/>
        <v>0</v>
      </c>
      <c r="S1695" s="68">
        <f t="shared" si="8"/>
        <v>0</v>
      </c>
      <c r="T1695" s="71" t="str">
        <f t="shared" si="9"/>
        <v/>
      </c>
      <c r="U1695" s="79" t="str">
        <f t="array" ref="U1695">IF($B1695="","",IF(INDEX('Your Portfolio Holdings'!$BW$7:$BW$156,match($D1695,'Your Portfolio Holdings'!$B$7:$B$156,0),0)&gt;0,PRODUCT(IF(($D$5:$D$2004=$D1695)*($C$5:$C$2004="Split")*($B$5:$B$2004&lt;=Dashboard!$C$2)*($B$5:$B$2004&gt;$B1695),$J$5:$J$2004,1)),1))</f>
        <v/>
      </c>
      <c r="V1695" s="79">
        <f t="shared" si="10"/>
        <v>0</v>
      </c>
      <c r="W1695" s="79" t="str">
        <f t="array" ref="W1695">IF($B1695="","",IF(INDEX('Your Portfolio Holdings'!$BW$7:$BW$156,match($D1695,'Your Portfolio Holdings'!$B$7:$B$156,0),0)&gt;0,PRODUCT(IF(($D$5:$D$2004=$D1695)*($C$5:$C$2004="Split")*($B$5:$B$2004&lt;=Dashboard!$C$54)*($B$5:$B$2004&gt;$B1695),$J$5:$J$2004,1)),1))</f>
        <v/>
      </c>
      <c r="X1695" s="79">
        <f t="shared" si="11"/>
        <v>0</v>
      </c>
      <c r="Y1695" s="79" t="str">
        <f t="array" ref="Y1695">IF($B1695="","",IF(INDEX('Your Portfolio Holdings'!$BW$7:$BW$156,match($D1695,'Your Portfolio Holdings'!$B$7:$B$156,0),0)&gt;0,PRODUCT(IF(($D$5:$D$2004=$D1695)*($C$5:$C$2004="Split")*($B$5:$B$2004&lt;=Dashboard!$C$55)*($B$5:$B$2004&gt;$B1695),$J$5:$J$2004,1)),1))</f>
        <v/>
      </c>
      <c r="Z1695" s="79">
        <f t="shared" si="12"/>
        <v>0</v>
      </c>
      <c r="AA1695" s="79" t="str">
        <f>IF($B1694="","",IF(AND($B1695&gt;Dashboard!$C$54,$B1695&lt;=Dashboard!$C$55,OR($C1695="Buy",$C1695="Sell",$C1695="Dividend",$C1695="Return of capital")),MAX(AA$5:AA1694)+1,0))</f>
        <v/>
      </c>
      <c r="AB1695" s="79" t="str">
        <f>if($B1695="","",if($L1695=Dashboard!$C$3,"n/a","Currency:"&amp;$L1695&amp;Dashboard!$C$3))</f>
        <v/>
      </c>
      <c r="AC1695" s="88" t="str">
        <f t="shared" si="13"/>
        <v/>
      </c>
      <c r="AD1695" s="89">
        <f t="shared" si="14"/>
        <v>0</v>
      </c>
      <c r="AE1695" s="90">
        <f t="shared" si="15"/>
        <v>0</v>
      </c>
    </row>
    <row r="1696">
      <c r="A1696" s="1"/>
      <c r="B1696" s="456"/>
      <c r="C1696" s="457"/>
      <c r="D1696" s="457"/>
      <c r="E1696" s="457"/>
      <c r="F1696" s="458"/>
      <c r="G1696" s="44">
        <f t="shared" si="1"/>
        <v>0</v>
      </c>
      <c r="H1696" s="459"/>
      <c r="I1696" s="460"/>
      <c r="J1696" s="95"/>
      <c r="K1696" s="1"/>
      <c r="L1696" s="50" t="str">
        <f t="array" ref="L1696">if($B1696="","",index(Setup!$C$52:$C$201,match($D1696,Setup!$B$52:$B$201,0),0))</f>
        <v/>
      </c>
      <c r="M1696" s="52" t="str">
        <f t="shared" si="2"/>
        <v/>
      </c>
      <c r="N1696" s="58">
        <f t="shared" si="3"/>
        <v>0</v>
      </c>
      <c r="O1696" s="64" t="str">
        <f t="shared" si="4"/>
        <v/>
      </c>
      <c r="P1696" s="64">
        <f t="shared" si="5"/>
        <v>0</v>
      </c>
      <c r="Q1696" s="64">
        <f t="shared" si="6"/>
        <v>0</v>
      </c>
      <c r="R1696" s="68">
        <f t="shared" si="7"/>
        <v>0</v>
      </c>
      <c r="S1696" s="68">
        <f t="shared" si="8"/>
        <v>0</v>
      </c>
      <c r="T1696" s="71" t="str">
        <f t="shared" si="9"/>
        <v/>
      </c>
      <c r="U1696" s="79" t="str">
        <f t="array" ref="U1696">IF($B1696="","",IF(INDEX('Your Portfolio Holdings'!$BW$7:$BW$156,match($D1696,'Your Portfolio Holdings'!$B$7:$B$156,0),0)&gt;0,PRODUCT(IF(($D$5:$D$2004=$D1696)*($C$5:$C$2004="Split")*($B$5:$B$2004&lt;=Dashboard!$C$2)*($B$5:$B$2004&gt;$B1696),$J$5:$J$2004,1)),1))</f>
        <v/>
      </c>
      <c r="V1696" s="79">
        <f t="shared" si="10"/>
        <v>0</v>
      </c>
      <c r="W1696" s="79" t="str">
        <f t="array" ref="W1696">IF($B1696="","",IF(INDEX('Your Portfolio Holdings'!$BW$7:$BW$156,match($D1696,'Your Portfolio Holdings'!$B$7:$B$156,0),0)&gt;0,PRODUCT(IF(($D$5:$D$2004=$D1696)*($C$5:$C$2004="Split")*($B$5:$B$2004&lt;=Dashboard!$C$54)*($B$5:$B$2004&gt;$B1696),$J$5:$J$2004,1)),1))</f>
        <v/>
      </c>
      <c r="X1696" s="79">
        <f t="shared" si="11"/>
        <v>0</v>
      </c>
      <c r="Y1696" s="79" t="str">
        <f t="array" ref="Y1696">IF($B1696="","",IF(INDEX('Your Portfolio Holdings'!$BW$7:$BW$156,match($D1696,'Your Portfolio Holdings'!$B$7:$B$156,0),0)&gt;0,PRODUCT(IF(($D$5:$D$2004=$D1696)*($C$5:$C$2004="Split")*($B$5:$B$2004&lt;=Dashboard!$C$55)*($B$5:$B$2004&gt;$B1696),$J$5:$J$2004,1)),1))</f>
        <v/>
      </c>
      <c r="Z1696" s="79">
        <f t="shared" si="12"/>
        <v>0</v>
      </c>
      <c r="AA1696" s="79" t="str">
        <f>IF($B1695="","",IF(AND($B1696&gt;Dashboard!$C$54,$B1696&lt;=Dashboard!$C$55,OR($C1696="Buy",$C1696="Sell",$C1696="Dividend",$C1696="Return of capital")),MAX(AA$5:AA1695)+1,0))</f>
        <v/>
      </c>
      <c r="AB1696" s="79" t="str">
        <f>if($B1696="","",if($L1696=Dashboard!$C$3,"n/a","Currency:"&amp;$L1696&amp;Dashboard!$C$3))</f>
        <v/>
      </c>
      <c r="AC1696" s="88" t="str">
        <f t="shared" si="13"/>
        <v/>
      </c>
      <c r="AD1696" s="89">
        <f t="shared" si="14"/>
        <v>0</v>
      </c>
      <c r="AE1696" s="90">
        <f t="shared" si="15"/>
        <v>0</v>
      </c>
    </row>
    <row r="1697">
      <c r="A1697" s="1"/>
      <c r="B1697" s="456"/>
      <c r="C1697" s="457"/>
      <c r="D1697" s="457"/>
      <c r="E1697" s="457"/>
      <c r="F1697" s="458"/>
      <c r="G1697" s="44">
        <f t="shared" si="1"/>
        <v>0</v>
      </c>
      <c r="H1697" s="459"/>
      <c r="I1697" s="460"/>
      <c r="J1697" s="95"/>
      <c r="K1697" s="1"/>
      <c r="L1697" s="50" t="str">
        <f t="array" ref="L1697">if($B1697="","",index(Setup!$C$52:$C$201,match($D1697,Setup!$B$52:$B$201,0),0))</f>
        <v/>
      </c>
      <c r="M1697" s="52" t="str">
        <f t="shared" si="2"/>
        <v/>
      </c>
      <c r="N1697" s="58">
        <f t="shared" si="3"/>
        <v>0</v>
      </c>
      <c r="O1697" s="64" t="str">
        <f t="shared" si="4"/>
        <v/>
      </c>
      <c r="P1697" s="64">
        <f t="shared" si="5"/>
        <v>0</v>
      </c>
      <c r="Q1697" s="64">
        <f t="shared" si="6"/>
        <v>0</v>
      </c>
      <c r="R1697" s="68">
        <f t="shared" si="7"/>
        <v>0</v>
      </c>
      <c r="S1697" s="68">
        <f t="shared" si="8"/>
        <v>0</v>
      </c>
      <c r="T1697" s="71" t="str">
        <f t="shared" si="9"/>
        <v/>
      </c>
      <c r="U1697" s="79" t="str">
        <f t="array" ref="U1697">IF($B1697="","",IF(INDEX('Your Portfolio Holdings'!$BW$7:$BW$156,match($D1697,'Your Portfolio Holdings'!$B$7:$B$156,0),0)&gt;0,PRODUCT(IF(($D$5:$D$2004=$D1697)*($C$5:$C$2004="Split")*($B$5:$B$2004&lt;=Dashboard!$C$2)*($B$5:$B$2004&gt;$B1697),$J$5:$J$2004,1)),1))</f>
        <v/>
      </c>
      <c r="V1697" s="79">
        <f t="shared" si="10"/>
        <v>0</v>
      </c>
      <c r="W1697" s="79" t="str">
        <f t="array" ref="W1697">IF($B1697="","",IF(INDEX('Your Portfolio Holdings'!$BW$7:$BW$156,match($D1697,'Your Portfolio Holdings'!$B$7:$B$156,0),0)&gt;0,PRODUCT(IF(($D$5:$D$2004=$D1697)*($C$5:$C$2004="Split")*($B$5:$B$2004&lt;=Dashboard!$C$54)*($B$5:$B$2004&gt;$B1697),$J$5:$J$2004,1)),1))</f>
        <v/>
      </c>
      <c r="X1697" s="79">
        <f t="shared" si="11"/>
        <v>0</v>
      </c>
      <c r="Y1697" s="79" t="str">
        <f t="array" ref="Y1697">IF($B1697="","",IF(INDEX('Your Portfolio Holdings'!$BW$7:$BW$156,match($D1697,'Your Portfolio Holdings'!$B$7:$B$156,0),0)&gt;0,PRODUCT(IF(($D$5:$D$2004=$D1697)*($C$5:$C$2004="Split")*($B$5:$B$2004&lt;=Dashboard!$C$55)*($B$5:$B$2004&gt;$B1697),$J$5:$J$2004,1)),1))</f>
        <v/>
      </c>
      <c r="Z1697" s="79">
        <f t="shared" si="12"/>
        <v>0</v>
      </c>
      <c r="AA1697" s="79" t="str">
        <f>IF($B1696="","",IF(AND($B1697&gt;Dashboard!$C$54,$B1697&lt;=Dashboard!$C$55,OR($C1697="Buy",$C1697="Sell",$C1697="Dividend",$C1697="Return of capital")),MAX(AA$5:AA1696)+1,0))</f>
        <v/>
      </c>
      <c r="AB1697" s="79" t="str">
        <f>if($B1697="","",if($L1697=Dashboard!$C$3,"n/a","Currency:"&amp;$L1697&amp;Dashboard!$C$3))</f>
        <v/>
      </c>
      <c r="AC1697" s="88" t="str">
        <f t="shared" si="13"/>
        <v/>
      </c>
      <c r="AD1697" s="89">
        <f t="shared" si="14"/>
        <v>0</v>
      </c>
      <c r="AE1697" s="90">
        <f t="shared" si="15"/>
        <v>0</v>
      </c>
    </row>
    <row r="1698">
      <c r="A1698" s="1"/>
      <c r="B1698" s="456"/>
      <c r="C1698" s="457"/>
      <c r="D1698" s="457"/>
      <c r="E1698" s="457"/>
      <c r="F1698" s="458"/>
      <c r="G1698" s="44">
        <f t="shared" si="1"/>
        <v>0</v>
      </c>
      <c r="H1698" s="459"/>
      <c r="I1698" s="460"/>
      <c r="J1698" s="95"/>
      <c r="K1698" s="1"/>
      <c r="L1698" s="50" t="str">
        <f t="array" ref="L1698">if($B1698="","",index(Setup!$C$52:$C$201,match($D1698,Setup!$B$52:$B$201,0),0))</f>
        <v/>
      </c>
      <c r="M1698" s="52" t="str">
        <f t="shared" si="2"/>
        <v/>
      </c>
      <c r="N1698" s="58">
        <f t="shared" si="3"/>
        <v>0</v>
      </c>
      <c r="O1698" s="64" t="str">
        <f t="shared" si="4"/>
        <v/>
      </c>
      <c r="P1698" s="64">
        <f t="shared" si="5"/>
        <v>0</v>
      </c>
      <c r="Q1698" s="64">
        <f t="shared" si="6"/>
        <v>0</v>
      </c>
      <c r="R1698" s="68">
        <f t="shared" si="7"/>
        <v>0</v>
      </c>
      <c r="S1698" s="68">
        <f t="shared" si="8"/>
        <v>0</v>
      </c>
      <c r="T1698" s="71" t="str">
        <f t="shared" si="9"/>
        <v/>
      </c>
      <c r="U1698" s="79" t="str">
        <f t="array" ref="U1698">IF($B1698="","",IF(INDEX('Your Portfolio Holdings'!$BW$7:$BW$156,match($D1698,'Your Portfolio Holdings'!$B$7:$B$156,0),0)&gt;0,PRODUCT(IF(($D$5:$D$2004=$D1698)*($C$5:$C$2004="Split")*($B$5:$B$2004&lt;=Dashboard!$C$2)*($B$5:$B$2004&gt;$B1698),$J$5:$J$2004,1)),1))</f>
        <v/>
      </c>
      <c r="V1698" s="79">
        <f t="shared" si="10"/>
        <v>0</v>
      </c>
      <c r="W1698" s="79" t="str">
        <f t="array" ref="W1698">IF($B1698="","",IF(INDEX('Your Portfolio Holdings'!$BW$7:$BW$156,match($D1698,'Your Portfolio Holdings'!$B$7:$B$156,0),0)&gt;0,PRODUCT(IF(($D$5:$D$2004=$D1698)*($C$5:$C$2004="Split")*($B$5:$B$2004&lt;=Dashboard!$C$54)*($B$5:$B$2004&gt;$B1698),$J$5:$J$2004,1)),1))</f>
        <v/>
      </c>
      <c r="X1698" s="79">
        <f t="shared" si="11"/>
        <v>0</v>
      </c>
      <c r="Y1698" s="79" t="str">
        <f t="array" ref="Y1698">IF($B1698="","",IF(INDEX('Your Portfolio Holdings'!$BW$7:$BW$156,match($D1698,'Your Portfolio Holdings'!$B$7:$B$156,0),0)&gt;0,PRODUCT(IF(($D$5:$D$2004=$D1698)*($C$5:$C$2004="Split")*($B$5:$B$2004&lt;=Dashboard!$C$55)*($B$5:$B$2004&gt;$B1698),$J$5:$J$2004,1)),1))</f>
        <v/>
      </c>
      <c r="Z1698" s="79">
        <f t="shared" si="12"/>
        <v>0</v>
      </c>
      <c r="AA1698" s="79" t="str">
        <f>IF($B1697="","",IF(AND($B1698&gt;Dashboard!$C$54,$B1698&lt;=Dashboard!$C$55,OR($C1698="Buy",$C1698="Sell",$C1698="Dividend",$C1698="Return of capital")),MAX(AA$5:AA1697)+1,0))</f>
        <v/>
      </c>
      <c r="AB1698" s="79" t="str">
        <f>if($B1698="","",if($L1698=Dashboard!$C$3,"n/a","Currency:"&amp;$L1698&amp;Dashboard!$C$3))</f>
        <v/>
      </c>
      <c r="AC1698" s="88" t="str">
        <f t="shared" si="13"/>
        <v/>
      </c>
      <c r="AD1698" s="89">
        <f t="shared" si="14"/>
        <v>0</v>
      </c>
      <c r="AE1698" s="90">
        <f t="shared" si="15"/>
        <v>0</v>
      </c>
    </row>
    <row r="1699">
      <c r="A1699" s="1"/>
      <c r="B1699" s="456"/>
      <c r="C1699" s="457"/>
      <c r="D1699" s="457"/>
      <c r="E1699" s="457"/>
      <c r="F1699" s="458"/>
      <c r="G1699" s="44">
        <f t="shared" si="1"/>
        <v>0</v>
      </c>
      <c r="H1699" s="459"/>
      <c r="I1699" s="460"/>
      <c r="J1699" s="95"/>
      <c r="K1699" s="1"/>
      <c r="L1699" s="50" t="str">
        <f t="array" ref="L1699">if($B1699="","",index(Setup!$C$52:$C$201,match($D1699,Setup!$B$52:$B$201,0),0))</f>
        <v/>
      </c>
      <c r="M1699" s="52" t="str">
        <f t="shared" si="2"/>
        <v/>
      </c>
      <c r="N1699" s="58">
        <f t="shared" si="3"/>
        <v>0</v>
      </c>
      <c r="O1699" s="64" t="str">
        <f t="shared" si="4"/>
        <v/>
      </c>
      <c r="P1699" s="64">
        <f t="shared" si="5"/>
        <v>0</v>
      </c>
      <c r="Q1699" s="64">
        <f t="shared" si="6"/>
        <v>0</v>
      </c>
      <c r="R1699" s="68">
        <f t="shared" si="7"/>
        <v>0</v>
      </c>
      <c r="S1699" s="68">
        <f t="shared" si="8"/>
        <v>0</v>
      </c>
      <c r="T1699" s="71" t="str">
        <f t="shared" si="9"/>
        <v/>
      </c>
      <c r="U1699" s="79" t="str">
        <f t="array" ref="U1699">IF($B1699="","",IF(INDEX('Your Portfolio Holdings'!$BW$7:$BW$156,match($D1699,'Your Portfolio Holdings'!$B$7:$B$156,0),0)&gt;0,PRODUCT(IF(($D$5:$D$2004=$D1699)*($C$5:$C$2004="Split")*($B$5:$B$2004&lt;=Dashboard!$C$2)*($B$5:$B$2004&gt;$B1699),$J$5:$J$2004,1)),1))</f>
        <v/>
      </c>
      <c r="V1699" s="79">
        <f t="shared" si="10"/>
        <v>0</v>
      </c>
      <c r="W1699" s="79" t="str">
        <f t="array" ref="W1699">IF($B1699="","",IF(INDEX('Your Portfolio Holdings'!$BW$7:$BW$156,match($D1699,'Your Portfolio Holdings'!$B$7:$B$156,0),0)&gt;0,PRODUCT(IF(($D$5:$D$2004=$D1699)*($C$5:$C$2004="Split")*($B$5:$B$2004&lt;=Dashboard!$C$54)*($B$5:$B$2004&gt;$B1699),$J$5:$J$2004,1)),1))</f>
        <v/>
      </c>
      <c r="X1699" s="79">
        <f t="shared" si="11"/>
        <v>0</v>
      </c>
      <c r="Y1699" s="79" t="str">
        <f t="array" ref="Y1699">IF($B1699="","",IF(INDEX('Your Portfolio Holdings'!$BW$7:$BW$156,match($D1699,'Your Portfolio Holdings'!$B$7:$B$156,0),0)&gt;0,PRODUCT(IF(($D$5:$D$2004=$D1699)*($C$5:$C$2004="Split")*($B$5:$B$2004&lt;=Dashboard!$C$55)*($B$5:$B$2004&gt;$B1699),$J$5:$J$2004,1)),1))</f>
        <v/>
      </c>
      <c r="Z1699" s="79">
        <f t="shared" si="12"/>
        <v>0</v>
      </c>
      <c r="AA1699" s="79" t="str">
        <f>IF($B1698="","",IF(AND($B1699&gt;Dashboard!$C$54,$B1699&lt;=Dashboard!$C$55,OR($C1699="Buy",$C1699="Sell",$C1699="Dividend",$C1699="Return of capital")),MAX(AA$5:AA1698)+1,0))</f>
        <v/>
      </c>
      <c r="AB1699" s="79" t="str">
        <f>if($B1699="","",if($L1699=Dashboard!$C$3,"n/a","Currency:"&amp;$L1699&amp;Dashboard!$C$3))</f>
        <v/>
      </c>
      <c r="AC1699" s="88" t="str">
        <f t="shared" si="13"/>
        <v/>
      </c>
      <c r="AD1699" s="89">
        <f t="shared" si="14"/>
        <v>0</v>
      </c>
      <c r="AE1699" s="90">
        <f t="shared" si="15"/>
        <v>0</v>
      </c>
    </row>
    <row r="1700">
      <c r="A1700" s="1"/>
      <c r="B1700" s="456"/>
      <c r="C1700" s="457"/>
      <c r="D1700" s="457"/>
      <c r="E1700" s="457"/>
      <c r="F1700" s="458"/>
      <c r="G1700" s="44">
        <f t="shared" si="1"/>
        <v>0</v>
      </c>
      <c r="H1700" s="459"/>
      <c r="I1700" s="460"/>
      <c r="J1700" s="95"/>
      <c r="K1700" s="1"/>
      <c r="L1700" s="50" t="str">
        <f t="array" ref="L1700">if($B1700="","",index(Setup!$C$52:$C$201,match($D1700,Setup!$B$52:$B$201,0),0))</f>
        <v/>
      </c>
      <c r="M1700" s="52" t="str">
        <f t="shared" si="2"/>
        <v/>
      </c>
      <c r="N1700" s="58">
        <f t="shared" si="3"/>
        <v>0</v>
      </c>
      <c r="O1700" s="64" t="str">
        <f t="shared" si="4"/>
        <v/>
      </c>
      <c r="P1700" s="64">
        <f t="shared" si="5"/>
        <v>0</v>
      </c>
      <c r="Q1700" s="64">
        <f t="shared" si="6"/>
        <v>0</v>
      </c>
      <c r="R1700" s="68">
        <f t="shared" si="7"/>
        <v>0</v>
      </c>
      <c r="S1700" s="68">
        <f t="shared" si="8"/>
        <v>0</v>
      </c>
      <c r="T1700" s="71" t="str">
        <f t="shared" si="9"/>
        <v/>
      </c>
      <c r="U1700" s="79" t="str">
        <f t="array" ref="U1700">IF($B1700="","",IF(INDEX('Your Portfolio Holdings'!$BW$7:$BW$156,match($D1700,'Your Portfolio Holdings'!$B$7:$B$156,0),0)&gt;0,PRODUCT(IF(($D$5:$D$2004=$D1700)*($C$5:$C$2004="Split")*($B$5:$B$2004&lt;=Dashboard!$C$2)*($B$5:$B$2004&gt;$B1700),$J$5:$J$2004,1)),1))</f>
        <v/>
      </c>
      <c r="V1700" s="79">
        <f t="shared" si="10"/>
        <v>0</v>
      </c>
      <c r="W1700" s="79" t="str">
        <f t="array" ref="W1700">IF($B1700="","",IF(INDEX('Your Portfolio Holdings'!$BW$7:$BW$156,match($D1700,'Your Portfolio Holdings'!$B$7:$B$156,0),0)&gt;0,PRODUCT(IF(($D$5:$D$2004=$D1700)*($C$5:$C$2004="Split")*($B$5:$B$2004&lt;=Dashboard!$C$54)*($B$5:$B$2004&gt;$B1700),$J$5:$J$2004,1)),1))</f>
        <v/>
      </c>
      <c r="X1700" s="79">
        <f t="shared" si="11"/>
        <v>0</v>
      </c>
      <c r="Y1700" s="79" t="str">
        <f t="array" ref="Y1700">IF($B1700="","",IF(INDEX('Your Portfolio Holdings'!$BW$7:$BW$156,match($D1700,'Your Portfolio Holdings'!$B$7:$B$156,0),0)&gt;0,PRODUCT(IF(($D$5:$D$2004=$D1700)*($C$5:$C$2004="Split")*($B$5:$B$2004&lt;=Dashboard!$C$55)*($B$5:$B$2004&gt;$B1700),$J$5:$J$2004,1)),1))</f>
        <v/>
      </c>
      <c r="Z1700" s="79">
        <f t="shared" si="12"/>
        <v>0</v>
      </c>
      <c r="AA1700" s="79" t="str">
        <f>IF($B1699="","",IF(AND($B1700&gt;Dashboard!$C$54,$B1700&lt;=Dashboard!$C$55,OR($C1700="Buy",$C1700="Sell",$C1700="Dividend",$C1700="Return of capital")),MAX(AA$5:AA1699)+1,0))</f>
        <v/>
      </c>
      <c r="AB1700" s="79" t="str">
        <f>if($B1700="","",if($L1700=Dashboard!$C$3,"n/a","Currency:"&amp;$L1700&amp;Dashboard!$C$3))</f>
        <v/>
      </c>
      <c r="AC1700" s="88" t="str">
        <f t="shared" si="13"/>
        <v/>
      </c>
      <c r="AD1700" s="89">
        <f t="shared" si="14"/>
        <v>0</v>
      </c>
      <c r="AE1700" s="90">
        <f t="shared" si="15"/>
        <v>0</v>
      </c>
    </row>
    <row r="1701">
      <c r="A1701" s="1"/>
      <c r="B1701" s="456"/>
      <c r="C1701" s="457"/>
      <c r="D1701" s="457"/>
      <c r="E1701" s="457"/>
      <c r="F1701" s="458"/>
      <c r="G1701" s="44">
        <f t="shared" si="1"/>
        <v>0</v>
      </c>
      <c r="H1701" s="459"/>
      <c r="I1701" s="460"/>
      <c r="J1701" s="95"/>
      <c r="K1701" s="1"/>
      <c r="L1701" s="50" t="str">
        <f t="array" ref="L1701">if($B1701="","",index(Setup!$C$52:$C$201,match($D1701,Setup!$B$52:$B$201,0),0))</f>
        <v/>
      </c>
      <c r="M1701" s="52" t="str">
        <f t="shared" si="2"/>
        <v/>
      </c>
      <c r="N1701" s="58">
        <f t="shared" si="3"/>
        <v>0</v>
      </c>
      <c r="O1701" s="64" t="str">
        <f t="shared" si="4"/>
        <v/>
      </c>
      <c r="P1701" s="64">
        <f t="shared" si="5"/>
        <v>0</v>
      </c>
      <c r="Q1701" s="64">
        <f t="shared" si="6"/>
        <v>0</v>
      </c>
      <c r="R1701" s="68">
        <f t="shared" si="7"/>
        <v>0</v>
      </c>
      <c r="S1701" s="68">
        <f t="shared" si="8"/>
        <v>0</v>
      </c>
      <c r="T1701" s="71" t="str">
        <f t="shared" si="9"/>
        <v/>
      </c>
      <c r="U1701" s="79" t="str">
        <f t="array" ref="U1701">IF($B1701="","",IF(INDEX('Your Portfolio Holdings'!$BW$7:$BW$156,match($D1701,'Your Portfolio Holdings'!$B$7:$B$156,0),0)&gt;0,PRODUCT(IF(($D$5:$D$2004=$D1701)*($C$5:$C$2004="Split")*($B$5:$B$2004&lt;=Dashboard!$C$2)*($B$5:$B$2004&gt;$B1701),$J$5:$J$2004,1)),1))</f>
        <v/>
      </c>
      <c r="V1701" s="79">
        <f t="shared" si="10"/>
        <v>0</v>
      </c>
      <c r="W1701" s="79" t="str">
        <f t="array" ref="W1701">IF($B1701="","",IF(INDEX('Your Portfolio Holdings'!$BW$7:$BW$156,match($D1701,'Your Portfolio Holdings'!$B$7:$B$156,0),0)&gt;0,PRODUCT(IF(($D$5:$D$2004=$D1701)*($C$5:$C$2004="Split")*($B$5:$B$2004&lt;=Dashboard!$C$54)*($B$5:$B$2004&gt;$B1701),$J$5:$J$2004,1)),1))</f>
        <v/>
      </c>
      <c r="X1701" s="79">
        <f t="shared" si="11"/>
        <v>0</v>
      </c>
      <c r="Y1701" s="79" t="str">
        <f t="array" ref="Y1701">IF($B1701="","",IF(INDEX('Your Portfolio Holdings'!$BW$7:$BW$156,match($D1701,'Your Portfolio Holdings'!$B$7:$B$156,0),0)&gt;0,PRODUCT(IF(($D$5:$D$2004=$D1701)*($C$5:$C$2004="Split")*($B$5:$B$2004&lt;=Dashboard!$C$55)*($B$5:$B$2004&gt;$B1701),$J$5:$J$2004,1)),1))</f>
        <v/>
      </c>
      <c r="Z1701" s="79">
        <f t="shared" si="12"/>
        <v>0</v>
      </c>
      <c r="AA1701" s="79" t="str">
        <f>IF($B1700="","",IF(AND($B1701&gt;Dashboard!$C$54,$B1701&lt;=Dashboard!$C$55,OR($C1701="Buy",$C1701="Sell",$C1701="Dividend",$C1701="Return of capital")),MAX(AA$5:AA1700)+1,0))</f>
        <v/>
      </c>
      <c r="AB1701" s="79" t="str">
        <f>if($B1701="","",if($L1701=Dashboard!$C$3,"n/a","Currency:"&amp;$L1701&amp;Dashboard!$C$3))</f>
        <v/>
      </c>
      <c r="AC1701" s="88" t="str">
        <f t="shared" si="13"/>
        <v/>
      </c>
      <c r="AD1701" s="89">
        <f t="shared" si="14"/>
        <v>0</v>
      </c>
      <c r="AE1701" s="90">
        <f t="shared" si="15"/>
        <v>0</v>
      </c>
    </row>
    <row r="1702">
      <c r="A1702" s="1"/>
      <c r="B1702" s="456"/>
      <c r="C1702" s="457"/>
      <c r="D1702" s="457"/>
      <c r="E1702" s="457"/>
      <c r="F1702" s="458"/>
      <c r="G1702" s="44">
        <f t="shared" si="1"/>
        <v>0</v>
      </c>
      <c r="H1702" s="459"/>
      <c r="I1702" s="460"/>
      <c r="J1702" s="95"/>
      <c r="K1702" s="1"/>
      <c r="L1702" s="50" t="str">
        <f t="array" ref="L1702">if($B1702="","",index(Setup!$C$52:$C$201,match($D1702,Setup!$B$52:$B$201,0),0))</f>
        <v/>
      </c>
      <c r="M1702" s="52" t="str">
        <f t="shared" si="2"/>
        <v/>
      </c>
      <c r="N1702" s="58">
        <f t="shared" si="3"/>
        <v>0</v>
      </c>
      <c r="O1702" s="64" t="str">
        <f t="shared" si="4"/>
        <v/>
      </c>
      <c r="P1702" s="64">
        <f t="shared" si="5"/>
        <v>0</v>
      </c>
      <c r="Q1702" s="64">
        <f t="shared" si="6"/>
        <v>0</v>
      </c>
      <c r="R1702" s="68">
        <f t="shared" si="7"/>
        <v>0</v>
      </c>
      <c r="S1702" s="68">
        <f t="shared" si="8"/>
        <v>0</v>
      </c>
      <c r="T1702" s="71" t="str">
        <f t="shared" si="9"/>
        <v/>
      </c>
      <c r="U1702" s="79" t="str">
        <f t="array" ref="U1702">IF($B1702="","",IF(INDEX('Your Portfolio Holdings'!$BW$7:$BW$156,match($D1702,'Your Portfolio Holdings'!$B$7:$B$156,0),0)&gt;0,PRODUCT(IF(($D$5:$D$2004=$D1702)*($C$5:$C$2004="Split")*($B$5:$B$2004&lt;=Dashboard!$C$2)*($B$5:$B$2004&gt;$B1702),$J$5:$J$2004,1)),1))</f>
        <v/>
      </c>
      <c r="V1702" s="79">
        <f t="shared" si="10"/>
        <v>0</v>
      </c>
      <c r="W1702" s="79" t="str">
        <f t="array" ref="W1702">IF($B1702="","",IF(INDEX('Your Portfolio Holdings'!$BW$7:$BW$156,match($D1702,'Your Portfolio Holdings'!$B$7:$B$156,0),0)&gt;0,PRODUCT(IF(($D$5:$D$2004=$D1702)*($C$5:$C$2004="Split")*($B$5:$B$2004&lt;=Dashboard!$C$54)*($B$5:$B$2004&gt;$B1702),$J$5:$J$2004,1)),1))</f>
        <v/>
      </c>
      <c r="X1702" s="79">
        <f t="shared" si="11"/>
        <v>0</v>
      </c>
      <c r="Y1702" s="79" t="str">
        <f t="array" ref="Y1702">IF($B1702="","",IF(INDEX('Your Portfolio Holdings'!$BW$7:$BW$156,match($D1702,'Your Portfolio Holdings'!$B$7:$B$156,0),0)&gt;0,PRODUCT(IF(($D$5:$D$2004=$D1702)*($C$5:$C$2004="Split")*($B$5:$B$2004&lt;=Dashboard!$C$55)*($B$5:$B$2004&gt;$B1702),$J$5:$J$2004,1)),1))</f>
        <v/>
      </c>
      <c r="Z1702" s="79">
        <f t="shared" si="12"/>
        <v>0</v>
      </c>
      <c r="AA1702" s="79" t="str">
        <f>IF($B1701="","",IF(AND($B1702&gt;Dashboard!$C$54,$B1702&lt;=Dashboard!$C$55,OR($C1702="Buy",$C1702="Sell",$C1702="Dividend",$C1702="Return of capital")),MAX(AA$5:AA1701)+1,0))</f>
        <v/>
      </c>
      <c r="AB1702" s="79" t="str">
        <f>if($B1702="","",if($L1702=Dashboard!$C$3,"n/a","Currency:"&amp;$L1702&amp;Dashboard!$C$3))</f>
        <v/>
      </c>
      <c r="AC1702" s="88" t="str">
        <f t="shared" si="13"/>
        <v/>
      </c>
      <c r="AD1702" s="89">
        <f t="shared" si="14"/>
        <v>0</v>
      </c>
      <c r="AE1702" s="90">
        <f t="shared" si="15"/>
        <v>0</v>
      </c>
    </row>
    <row r="1703">
      <c r="A1703" s="1"/>
      <c r="B1703" s="456"/>
      <c r="C1703" s="457"/>
      <c r="D1703" s="457"/>
      <c r="E1703" s="457"/>
      <c r="F1703" s="458"/>
      <c r="G1703" s="44">
        <f t="shared" si="1"/>
        <v>0</v>
      </c>
      <c r="H1703" s="459"/>
      <c r="I1703" s="460"/>
      <c r="J1703" s="95"/>
      <c r="K1703" s="1"/>
      <c r="L1703" s="50" t="str">
        <f t="array" ref="L1703">if($B1703="","",index(Setup!$C$52:$C$201,match($D1703,Setup!$B$52:$B$201,0),0))</f>
        <v/>
      </c>
      <c r="M1703" s="52" t="str">
        <f t="shared" si="2"/>
        <v/>
      </c>
      <c r="N1703" s="58">
        <f t="shared" si="3"/>
        <v>0</v>
      </c>
      <c r="O1703" s="64" t="str">
        <f t="shared" si="4"/>
        <v/>
      </c>
      <c r="P1703" s="64">
        <f t="shared" si="5"/>
        <v>0</v>
      </c>
      <c r="Q1703" s="64">
        <f t="shared" si="6"/>
        <v>0</v>
      </c>
      <c r="R1703" s="68">
        <f t="shared" si="7"/>
        <v>0</v>
      </c>
      <c r="S1703" s="68">
        <f t="shared" si="8"/>
        <v>0</v>
      </c>
      <c r="T1703" s="71" t="str">
        <f t="shared" si="9"/>
        <v/>
      </c>
      <c r="U1703" s="79" t="str">
        <f t="array" ref="U1703">IF($B1703="","",IF(INDEX('Your Portfolio Holdings'!$BW$7:$BW$156,match($D1703,'Your Portfolio Holdings'!$B$7:$B$156,0),0)&gt;0,PRODUCT(IF(($D$5:$D$2004=$D1703)*($C$5:$C$2004="Split")*($B$5:$B$2004&lt;=Dashboard!$C$2)*($B$5:$B$2004&gt;$B1703),$J$5:$J$2004,1)),1))</f>
        <v/>
      </c>
      <c r="V1703" s="79">
        <f t="shared" si="10"/>
        <v>0</v>
      </c>
      <c r="W1703" s="79" t="str">
        <f t="array" ref="W1703">IF($B1703="","",IF(INDEX('Your Portfolio Holdings'!$BW$7:$BW$156,match($D1703,'Your Portfolio Holdings'!$B$7:$B$156,0),0)&gt;0,PRODUCT(IF(($D$5:$D$2004=$D1703)*($C$5:$C$2004="Split")*($B$5:$B$2004&lt;=Dashboard!$C$54)*($B$5:$B$2004&gt;$B1703),$J$5:$J$2004,1)),1))</f>
        <v/>
      </c>
      <c r="X1703" s="79">
        <f t="shared" si="11"/>
        <v>0</v>
      </c>
      <c r="Y1703" s="79" t="str">
        <f t="array" ref="Y1703">IF($B1703="","",IF(INDEX('Your Portfolio Holdings'!$BW$7:$BW$156,match($D1703,'Your Portfolio Holdings'!$B$7:$B$156,0),0)&gt;0,PRODUCT(IF(($D$5:$D$2004=$D1703)*($C$5:$C$2004="Split")*($B$5:$B$2004&lt;=Dashboard!$C$55)*($B$5:$B$2004&gt;$B1703),$J$5:$J$2004,1)),1))</f>
        <v/>
      </c>
      <c r="Z1703" s="79">
        <f t="shared" si="12"/>
        <v>0</v>
      </c>
      <c r="AA1703" s="79" t="str">
        <f>IF($B1702="","",IF(AND($B1703&gt;Dashboard!$C$54,$B1703&lt;=Dashboard!$C$55,OR($C1703="Buy",$C1703="Sell",$C1703="Dividend",$C1703="Return of capital")),MAX(AA$5:AA1702)+1,0))</f>
        <v/>
      </c>
      <c r="AB1703" s="79" t="str">
        <f>if($B1703="","",if($L1703=Dashboard!$C$3,"n/a","Currency:"&amp;$L1703&amp;Dashboard!$C$3))</f>
        <v/>
      </c>
      <c r="AC1703" s="88" t="str">
        <f t="shared" si="13"/>
        <v/>
      </c>
      <c r="AD1703" s="89">
        <f t="shared" si="14"/>
        <v>0</v>
      </c>
      <c r="AE1703" s="90">
        <f t="shared" si="15"/>
        <v>0</v>
      </c>
    </row>
    <row r="1704">
      <c r="A1704" s="1"/>
      <c r="B1704" s="456"/>
      <c r="C1704" s="457"/>
      <c r="D1704" s="457"/>
      <c r="E1704" s="457"/>
      <c r="F1704" s="458"/>
      <c r="G1704" s="44">
        <f t="shared" si="1"/>
        <v>0</v>
      </c>
      <c r="H1704" s="459"/>
      <c r="I1704" s="460"/>
      <c r="J1704" s="95"/>
      <c r="K1704" s="1"/>
      <c r="L1704" s="50" t="str">
        <f t="array" ref="L1704">if($B1704="","",index(Setup!$C$52:$C$201,match($D1704,Setup!$B$52:$B$201,0),0))</f>
        <v/>
      </c>
      <c r="M1704" s="52" t="str">
        <f t="shared" si="2"/>
        <v/>
      </c>
      <c r="N1704" s="58">
        <f t="shared" si="3"/>
        <v>0</v>
      </c>
      <c r="O1704" s="64" t="str">
        <f t="shared" si="4"/>
        <v/>
      </c>
      <c r="P1704" s="64">
        <f t="shared" si="5"/>
        <v>0</v>
      </c>
      <c r="Q1704" s="64">
        <f t="shared" si="6"/>
        <v>0</v>
      </c>
      <c r="R1704" s="68">
        <f t="shared" si="7"/>
        <v>0</v>
      </c>
      <c r="S1704" s="68">
        <f t="shared" si="8"/>
        <v>0</v>
      </c>
      <c r="T1704" s="71" t="str">
        <f t="shared" si="9"/>
        <v/>
      </c>
      <c r="U1704" s="79" t="str">
        <f t="array" ref="U1704">IF($B1704="","",IF(INDEX('Your Portfolio Holdings'!$BW$7:$BW$156,match($D1704,'Your Portfolio Holdings'!$B$7:$B$156,0),0)&gt;0,PRODUCT(IF(($D$5:$D$2004=$D1704)*($C$5:$C$2004="Split")*($B$5:$B$2004&lt;=Dashboard!$C$2)*($B$5:$B$2004&gt;$B1704),$J$5:$J$2004,1)),1))</f>
        <v/>
      </c>
      <c r="V1704" s="79">
        <f t="shared" si="10"/>
        <v>0</v>
      </c>
      <c r="W1704" s="79" t="str">
        <f t="array" ref="W1704">IF($B1704="","",IF(INDEX('Your Portfolio Holdings'!$BW$7:$BW$156,match($D1704,'Your Portfolio Holdings'!$B$7:$B$156,0),0)&gt;0,PRODUCT(IF(($D$5:$D$2004=$D1704)*($C$5:$C$2004="Split")*($B$5:$B$2004&lt;=Dashboard!$C$54)*($B$5:$B$2004&gt;$B1704),$J$5:$J$2004,1)),1))</f>
        <v/>
      </c>
      <c r="X1704" s="79">
        <f t="shared" si="11"/>
        <v>0</v>
      </c>
      <c r="Y1704" s="79" t="str">
        <f t="array" ref="Y1704">IF($B1704="","",IF(INDEX('Your Portfolio Holdings'!$BW$7:$BW$156,match($D1704,'Your Portfolio Holdings'!$B$7:$B$156,0),0)&gt;0,PRODUCT(IF(($D$5:$D$2004=$D1704)*($C$5:$C$2004="Split")*($B$5:$B$2004&lt;=Dashboard!$C$55)*($B$5:$B$2004&gt;$B1704),$J$5:$J$2004,1)),1))</f>
        <v/>
      </c>
      <c r="Z1704" s="79">
        <f t="shared" si="12"/>
        <v>0</v>
      </c>
      <c r="AA1704" s="79" t="str">
        <f>IF($B1703="","",IF(AND($B1704&gt;Dashboard!$C$54,$B1704&lt;=Dashboard!$C$55,OR($C1704="Buy",$C1704="Sell",$C1704="Dividend",$C1704="Return of capital")),MAX(AA$5:AA1703)+1,0))</f>
        <v/>
      </c>
      <c r="AB1704" s="79" t="str">
        <f>if($B1704="","",if($L1704=Dashboard!$C$3,"n/a","Currency:"&amp;$L1704&amp;Dashboard!$C$3))</f>
        <v/>
      </c>
      <c r="AC1704" s="88" t="str">
        <f t="shared" si="13"/>
        <v/>
      </c>
      <c r="AD1704" s="89">
        <f t="shared" si="14"/>
        <v>0</v>
      </c>
      <c r="AE1704" s="90">
        <f t="shared" si="15"/>
        <v>0</v>
      </c>
    </row>
    <row r="1705">
      <c r="A1705" s="1"/>
      <c r="B1705" s="456"/>
      <c r="C1705" s="457"/>
      <c r="D1705" s="457"/>
      <c r="E1705" s="457"/>
      <c r="F1705" s="458"/>
      <c r="G1705" s="44">
        <f t="shared" si="1"/>
        <v>0</v>
      </c>
      <c r="H1705" s="459"/>
      <c r="I1705" s="460"/>
      <c r="J1705" s="95"/>
      <c r="K1705" s="1"/>
      <c r="L1705" s="50" t="str">
        <f t="array" ref="L1705">if($B1705="","",index(Setup!$C$52:$C$201,match($D1705,Setup!$B$52:$B$201,0),0))</f>
        <v/>
      </c>
      <c r="M1705" s="52" t="str">
        <f t="shared" si="2"/>
        <v/>
      </c>
      <c r="N1705" s="58">
        <f t="shared" si="3"/>
        <v>0</v>
      </c>
      <c r="O1705" s="64" t="str">
        <f t="shared" si="4"/>
        <v/>
      </c>
      <c r="P1705" s="64">
        <f t="shared" si="5"/>
        <v>0</v>
      </c>
      <c r="Q1705" s="64">
        <f t="shared" si="6"/>
        <v>0</v>
      </c>
      <c r="R1705" s="68">
        <f t="shared" si="7"/>
        <v>0</v>
      </c>
      <c r="S1705" s="68">
        <f t="shared" si="8"/>
        <v>0</v>
      </c>
      <c r="T1705" s="71" t="str">
        <f t="shared" si="9"/>
        <v/>
      </c>
      <c r="U1705" s="79" t="str">
        <f t="array" ref="U1705">IF($B1705="","",IF(INDEX('Your Portfolio Holdings'!$BW$7:$BW$156,match($D1705,'Your Portfolio Holdings'!$B$7:$B$156,0),0)&gt;0,PRODUCT(IF(($D$5:$D$2004=$D1705)*($C$5:$C$2004="Split")*($B$5:$B$2004&lt;=Dashboard!$C$2)*($B$5:$B$2004&gt;$B1705),$J$5:$J$2004,1)),1))</f>
        <v/>
      </c>
      <c r="V1705" s="79">
        <f t="shared" si="10"/>
        <v>0</v>
      </c>
      <c r="W1705" s="79" t="str">
        <f t="array" ref="W1705">IF($B1705="","",IF(INDEX('Your Portfolio Holdings'!$BW$7:$BW$156,match($D1705,'Your Portfolio Holdings'!$B$7:$B$156,0),0)&gt;0,PRODUCT(IF(($D$5:$D$2004=$D1705)*($C$5:$C$2004="Split")*($B$5:$B$2004&lt;=Dashboard!$C$54)*($B$5:$B$2004&gt;$B1705),$J$5:$J$2004,1)),1))</f>
        <v/>
      </c>
      <c r="X1705" s="79">
        <f t="shared" si="11"/>
        <v>0</v>
      </c>
      <c r="Y1705" s="79" t="str">
        <f t="array" ref="Y1705">IF($B1705="","",IF(INDEX('Your Portfolio Holdings'!$BW$7:$BW$156,match($D1705,'Your Portfolio Holdings'!$B$7:$B$156,0),0)&gt;0,PRODUCT(IF(($D$5:$D$2004=$D1705)*($C$5:$C$2004="Split")*($B$5:$B$2004&lt;=Dashboard!$C$55)*($B$5:$B$2004&gt;$B1705),$J$5:$J$2004,1)),1))</f>
        <v/>
      </c>
      <c r="Z1705" s="79">
        <f t="shared" si="12"/>
        <v>0</v>
      </c>
      <c r="AA1705" s="79" t="str">
        <f>IF($B1704="","",IF(AND($B1705&gt;Dashboard!$C$54,$B1705&lt;=Dashboard!$C$55,OR($C1705="Buy",$C1705="Sell",$C1705="Dividend",$C1705="Return of capital")),MAX(AA$5:AA1704)+1,0))</f>
        <v/>
      </c>
      <c r="AB1705" s="79" t="str">
        <f>if($B1705="","",if($L1705=Dashboard!$C$3,"n/a","Currency:"&amp;$L1705&amp;Dashboard!$C$3))</f>
        <v/>
      </c>
      <c r="AC1705" s="88" t="str">
        <f t="shared" si="13"/>
        <v/>
      </c>
      <c r="AD1705" s="89">
        <f t="shared" si="14"/>
        <v>0</v>
      </c>
      <c r="AE1705" s="90">
        <f t="shared" si="15"/>
        <v>0</v>
      </c>
    </row>
    <row r="1706">
      <c r="A1706" s="1"/>
      <c r="B1706" s="456"/>
      <c r="C1706" s="457"/>
      <c r="D1706" s="457"/>
      <c r="E1706" s="457"/>
      <c r="F1706" s="458"/>
      <c r="G1706" s="44">
        <f t="shared" si="1"/>
        <v>0</v>
      </c>
      <c r="H1706" s="459"/>
      <c r="I1706" s="460"/>
      <c r="J1706" s="95"/>
      <c r="K1706" s="1"/>
      <c r="L1706" s="50" t="str">
        <f t="array" ref="L1706">if($B1706="","",index(Setup!$C$52:$C$201,match($D1706,Setup!$B$52:$B$201,0),0))</f>
        <v/>
      </c>
      <c r="M1706" s="52" t="str">
        <f t="shared" si="2"/>
        <v/>
      </c>
      <c r="N1706" s="58">
        <f t="shared" si="3"/>
        <v>0</v>
      </c>
      <c r="O1706" s="64" t="str">
        <f t="shared" si="4"/>
        <v/>
      </c>
      <c r="P1706" s="64">
        <f t="shared" si="5"/>
        <v>0</v>
      </c>
      <c r="Q1706" s="64">
        <f t="shared" si="6"/>
        <v>0</v>
      </c>
      <c r="R1706" s="68">
        <f t="shared" si="7"/>
        <v>0</v>
      </c>
      <c r="S1706" s="68">
        <f t="shared" si="8"/>
        <v>0</v>
      </c>
      <c r="T1706" s="71" t="str">
        <f t="shared" si="9"/>
        <v/>
      </c>
      <c r="U1706" s="79" t="str">
        <f t="array" ref="U1706">IF($B1706="","",IF(INDEX('Your Portfolio Holdings'!$BW$7:$BW$156,match($D1706,'Your Portfolio Holdings'!$B$7:$B$156,0),0)&gt;0,PRODUCT(IF(($D$5:$D$2004=$D1706)*($C$5:$C$2004="Split")*($B$5:$B$2004&lt;=Dashboard!$C$2)*($B$5:$B$2004&gt;$B1706),$J$5:$J$2004,1)),1))</f>
        <v/>
      </c>
      <c r="V1706" s="79">
        <f t="shared" si="10"/>
        <v>0</v>
      </c>
      <c r="W1706" s="79" t="str">
        <f t="array" ref="W1706">IF($B1706="","",IF(INDEX('Your Portfolio Holdings'!$BW$7:$BW$156,match($D1706,'Your Portfolio Holdings'!$B$7:$B$156,0),0)&gt;0,PRODUCT(IF(($D$5:$D$2004=$D1706)*($C$5:$C$2004="Split")*($B$5:$B$2004&lt;=Dashboard!$C$54)*($B$5:$B$2004&gt;$B1706),$J$5:$J$2004,1)),1))</f>
        <v/>
      </c>
      <c r="X1706" s="79">
        <f t="shared" si="11"/>
        <v>0</v>
      </c>
      <c r="Y1706" s="79" t="str">
        <f t="array" ref="Y1706">IF($B1706="","",IF(INDEX('Your Portfolio Holdings'!$BW$7:$BW$156,match($D1706,'Your Portfolio Holdings'!$B$7:$B$156,0),0)&gt;0,PRODUCT(IF(($D$5:$D$2004=$D1706)*($C$5:$C$2004="Split")*($B$5:$B$2004&lt;=Dashboard!$C$55)*($B$5:$B$2004&gt;$B1706),$J$5:$J$2004,1)),1))</f>
        <v/>
      </c>
      <c r="Z1706" s="79">
        <f t="shared" si="12"/>
        <v>0</v>
      </c>
      <c r="AA1706" s="79" t="str">
        <f>IF($B1705="","",IF(AND($B1706&gt;Dashboard!$C$54,$B1706&lt;=Dashboard!$C$55,OR($C1706="Buy",$C1706="Sell",$C1706="Dividend",$C1706="Return of capital")),MAX(AA$5:AA1705)+1,0))</f>
        <v/>
      </c>
      <c r="AB1706" s="79" t="str">
        <f>if($B1706="","",if($L1706=Dashboard!$C$3,"n/a","Currency:"&amp;$L1706&amp;Dashboard!$C$3))</f>
        <v/>
      </c>
      <c r="AC1706" s="88" t="str">
        <f t="shared" si="13"/>
        <v/>
      </c>
      <c r="AD1706" s="89">
        <f t="shared" si="14"/>
        <v>0</v>
      </c>
      <c r="AE1706" s="90">
        <f t="shared" si="15"/>
        <v>0</v>
      </c>
    </row>
    <row r="1707">
      <c r="A1707" s="1"/>
      <c r="B1707" s="456"/>
      <c r="C1707" s="457"/>
      <c r="D1707" s="457"/>
      <c r="E1707" s="457"/>
      <c r="F1707" s="458"/>
      <c r="G1707" s="44">
        <f t="shared" si="1"/>
        <v>0</v>
      </c>
      <c r="H1707" s="459"/>
      <c r="I1707" s="460"/>
      <c r="J1707" s="95"/>
      <c r="K1707" s="1"/>
      <c r="L1707" s="50" t="str">
        <f t="array" ref="L1707">if($B1707="","",index(Setup!$C$52:$C$201,match($D1707,Setup!$B$52:$B$201,0),0))</f>
        <v/>
      </c>
      <c r="M1707" s="52" t="str">
        <f t="shared" si="2"/>
        <v/>
      </c>
      <c r="N1707" s="58">
        <f t="shared" si="3"/>
        <v>0</v>
      </c>
      <c r="O1707" s="64" t="str">
        <f t="shared" si="4"/>
        <v/>
      </c>
      <c r="P1707" s="64">
        <f t="shared" si="5"/>
        <v>0</v>
      </c>
      <c r="Q1707" s="64">
        <f t="shared" si="6"/>
        <v>0</v>
      </c>
      <c r="R1707" s="68">
        <f t="shared" si="7"/>
        <v>0</v>
      </c>
      <c r="S1707" s="68">
        <f t="shared" si="8"/>
        <v>0</v>
      </c>
      <c r="T1707" s="71" t="str">
        <f t="shared" si="9"/>
        <v/>
      </c>
      <c r="U1707" s="79" t="str">
        <f t="array" ref="U1707">IF($B1707="","",IF(INDEX('Your Portfolio Holdings'!$BW$7:$BW$156,match($D1707,'Your Portfolio Holdings'!$B$7:$B$156,0),0)&gt;0,PRODUCT(IF(($D$5:$D$2004=$D1707)*($C$5:$C$2004="Split")*($B$5:$B$2004&lt;=Dashboard!$C$2)*($B$5:$B$2004&gt;$B1707),$J$5:$J$2004,1)),1))</f>
        <v/>
      </c>
      <c r="V1707" s="79">
        <f t="shared" si="10"/>
        <v>0</v>
      </c>
      <c r="W1707" s="79" t="str">
        <f t="array" ref="W1707">IF($B1707="","",IF(INDEX('Your Portfolio Holdings'!$BW$7:$BW$156,match($D1707,'Your Portfolio Holdings'!$B$7:$B$156,0),0)&gt;0,PRODUCT(IF(($D$5:$D$2004=$D1707)*($C$5:$C$2004="Split")*($B$5:$B$2004&lt;=Dashboard!$C$54)*($B$5:$B$2004&gt;$B1707),$J$5:$J$2004,1)),1))</f>
        <v/>
      </c>
      <c r="X1707" s="79">
        <f t="shared" si="11"/>
        <v>0</v>
      </c>
      <c r="Y1707" s="79" t="str">
        <f t="array" ref="Y1707">IF($B1707="","",IF(INDEX('Your Portfolio Holdings'!$BW$7:$BW$156,match($D1707,'Your Portfolio Holdings'!$B$7:$B$156,0),0)&gt;0,PRODUCT(IF(($D$5:$D$2004=$D1707)*($C$5:$C$2004="Split")*($B$5:$B$2004&lt;=Dashboard!$C$55)*($B$5:$B$2004&gt;$B1707),$J$5:$J$2004,1)),1))</f>
        <v/>
      </c>
      <c r="Z1707" s="79">
        <f t="shared" si="12"/>
        <v>0</v>
      </c>
      <c r="AA1707" s="79" t="str">
        <f>IF($B1706="","",IF(AND($B1707&gt;Dashboard!$C$54,$B1707&lt;=Dashboard!$C$55,OR($C1707="Buy",$C1707="Sell",$C1707="Dividend",$C1707="Return of capital")),MAX(AA$5:AA1706)+1,0))</f>
        <v/>
      </c>
      <c r="AB1707" s="79" t="str">
        <f>if($B1707="","",if($L1707=Dashboard!$C$3,"n/a","Currency:"&amp;$L1707&amp;Dashboard!$C$3))</f>
        <v/>
      </c>
      <c r="AC1707" s="88" t="str">
        <f t="shared" si="13"/>
        <v/>
      </c>
      <c r="AD1707" s="89">
        <f t="shared" si="14"/>
        <v>0</v>
      </c>
      <c r="AE1707" s="90">
        <f t="shared" si="15"/>
        <v>0</v>
      </c>
    </row>
    <row r="1708">
      <c r="A1708" s="1"/>
      <c r="B1708" s="456"/>
      <c r="C1708" s="457"/>
      <c r="D1708" s="457"/>
      <c r="E1708" s="457"/>
      <c r="F1708" s="458"/>
      <c r="G1708" s="44">
        <f t="shared" si="1"/>
        <v>0</v>
      </c>
      <c r="H1708" s="459"/>
      <c r="I1708" s="460"/>
      <c r="J1708" s="95"/>
      <c r="K1708" s="1"/>
      <c r="L1708" s="50" t="str">
        <f t="array" ref="L1708">if($B1708="","",index(Setup!$C$52:$C$201,match($D1708,Setup!$B$52:$B$201,0),0))</f>
        <v/>
      </c>
      <c r="M1708" s="52" t="str">
        <f t="shared" si="2"/>
        <v/>
      </c>
      <c r="N1708" s="58">
        <f t="shared" si="3"/>
        <v>0</v>
      </c>
      <c r="O1708" s="64" t="str">
        <f t="shared" si="4"/>
        <v/>
      </c>
      <c r="P1708" s="64">
        <f t="shared" si="5"/>
        <v>0</v>
      </c>
      <c r="Q1708" s="64">
        <f t="shared" si="6"/>
        <v>0</v>
      </c>
      <c r="R1708" s="68">
        <f t="shared" si="7"/>
        <v>0</v>
      </c>
      <c r="S1708" s="68">
        <f t="shared" si="8"/>
        <v>0</v>
      </c>
      <c r="T1708" s="71" t="str">
        <f t="shared" si="9"/>
        <v/>
      </c>
      <c r="U1708" s="79" t="str">
        <f t="array" ref="U1708">IF($B1708="","",IF(INDEX('Your Portfolio Holdings'!$BW$7:$BW$156,match($D1708,'Your Portfolio Holdings'!$B$7:$B$156,0),0)&gt;0,PRODUCT(IF(($D$5:$D$2004=$D1708)*($C$5:$C$2004="Split")*($B$5:$B$2004&lt;=Dashboard!$C$2)*($B$5:$B$2004&gt;$B1708),$J$5:$J$2004,1)),1))</f>
        <v/>
      </c>
      <c r="V1708" s="79">
        <f t="shared" si="10"/>
        <v>0</v>
      </c>
      <c r="W1708" s="79" t="str">
        <f t="array" ref="W1708">IF($B1708="","",IF(INDEX('Your Portfolio Holdings'!$BW$7:$BW$156,match($D1708,'Your Portfolio Holdings'!$B$7:$B$156,0),0)&gt;0,PRODUCT(IF(($D$5:$D$2004=$D1708)*($C$5:$C$2004="Split")*($B$5:$B$2004&lt;=Dashboard!$C$54)*($B$5:$B$2004&gt;$B1708),$J$5:$J$2004,1)),1))</f>
        <v/>
      </c>
      <c r="X1708" s="79">
        <f t="shared" si="11"/>
        <v>0</v>
      </c>
      <c r="Y1708" s="79" t="str">
        <f t="array" ref="Y1708">IF($B1708="","",IF(INDEX('Your Portfolio Holdings'!$BW$7:$BW$156,match($D1708,'Your Portfolio Holdings'!$B$7:$B$156,0),0)&gt;0,PRODUCT(IF(($D$5:$D$2004=$D1708)*($C$5:$C$2004="Split")*($B$5:$B$2004&lt;=Dashboard!$C$55)*($B$5:$B$2004&gt;$B1708),$J$5:$J$2004,1)),1))</f>
        <v/>
      </c>
      <c r="Z1708" s="79">
        <f t="shared" si="12"/>
        <v>0</v>
      </c>
      <c r="AA1708" s="79" t="str">
        <f>IF($B1707="","",IF(AND($B1708&gt;Dashboard!$C$54,$B1708&lt;=Dashboard!$C$55,OR($C1708="Buy",$C1708="Sell",$C1708="Dividend",$C1708="Return of capital")),MAX(AA$5:AA1707)+1,0))</f>
        <v/>
      </c>
      <c r="AB1708" s="79" t="str">
        <f>if($B1708="","",if($L1708=Dashboard!$C$3,"n/a","Currency:"&amp;$L1708&amp;Dashboard!$C$3))</f>
        <v/>
      </c>
      <c r="AC1708" s="88" t="str">
        <f t="shared" si="13"/>
        <v/>
      </c>
      <c r="AD1708" s="89">
        <f t="shared" si="14"/>
        <v>0</v>
      </c>
      <c r="AE1708" s="90">
        <f t="shared" si="15"/>
        <v>0</v>
      </c>
    </row>
    <row r="1709">
      <c r="A1709" s="1"/>
      <c r="B1709" s="456"/>
      <c r="C1709" s="457"/>
      <c r="D1709" s="457"/>
      <c r="E1709" s="457"/>
      <c r="F1709" s="458"/>
      <c r="G1709" s="44">
        <f t="shared" si="1"/>
        <v>0</v>
      </c>
      <c r="H1709" s="459"/>
      <c r="I1709" s="460"/>
      <c r="J1709" s="95"/>
      <c r="K1709" s="1"/>
      <c r="L1709" s="50" t="str">
        <f t="array" ref="L1709">if($B1709="","",index(Setup!$C$52:$C$201,match($D1709,Setup!$B$52:$B$201,0),0))</f>
        <v/>
      </c>
      <c r="M1709" s="52" t="str">
        <f t="shared" si="2"/>
        <v/>
      </c>
      <c r="N1709" s="58">
        <f t="shared" si="3"/>
        <v>0</v>
      </c>
      <c r="O1709" s="64" t="str">
        <f t="shared" si="4"/>
        <v/>
      </c>
      <c r="P1709" s="64">
        <f t="shared" si="5"/>
        <v>0</v>
      </c>
      <c r="Q1709" s="64">
        <f t="shared" si="6"/>
        <v>0</v>
      </c>
      <c r="R1709" s="68">
        <f t="shared" si="7"/>
        <v>0</v>
      </c>
      <c r="S1709" s="68">
        <f t="shared" si="8"/>
        <v>0</v>
      </c>
      <c r="T1709" s="71" t="str">
        <f t="shared" si="9"/>
        <v/>
      </c>
      <c r="U1709" s="79" t="str">
        <f t="array" ref="U1709">IF($B1709="","",IF(INDEX('Your Portfolio Holdings'!$BW$7:$BW$156,match($D1709,'Your Portfolio Holdings'!$B$7:$B$156,0),0)&gt;0,PRODUCT(IF(($D$5:$D$2004=$D1709)*($C$5:$C$2004="Split")*($B$5:$B$2004&lt;=Dashboard!$C$2)*($B$5:$B$2004&gt;$B1709),$J$5:$J$2004,1)),1))</f>
        <v/>
      </c>
      <c r="V1709" s="79">
        <f t="shared" si="10"/>
        <v>0</v>
      </c>
      <c r="W1709" s="79" t="str">
        <f t="array" ref="W1709">IF($B1709="","",IF(INDEX('Your Portfolio Holdings'!$BW$7:$BW$156,match($D1709,'Your Portfolio Holdings'!$B$7:$B$156,0),0)&gt;0,PRODUCT(IF(($D$5:$D$2004=$D1709)*($C$5:$C$2004="Split")*($B$5:$B$2004&lt;=Dashboard!$C$54)*($B$5:$B$2004&gt;$B1709),$J$5:$J$2004,1)),1))</f>
        <v/>
      </c>
      <c r="X1709" s="79">
        <f t="shared" si="11"/>
        <v>0</v>
      </c>
      <c r="Y1709" s="79" t="str">
        <f t="array" ref="Y1709">IF($B1709="","",IF(INDEX('Your Portfolio Holdings'!$BW$7:$BW$156,match($D1709,'Your Portfolio Holdings'!$B$7:$B$156,0),0)&gt;0,PRODUCT(IF(($D$5:$D$2004=$D1709)*($C$5:$C$2004="Split")*($B$5:$B$2004&lt;=Dashboard!$C$55)*($B$5:$B$2004&gt;$B1709),$J$5:$J$2004,1)),1))</f>
        <v/>
      </c>
      <c r="Z1709" s="79">
        <f t="shared" si="12"/>
        <v>0</v>
      </c>
      <c r="AA1709" s="79" t="str">
        <f>IF($B1708="","",IF(AND($B1709&gt;Dashboard!$C$54,$B1709&lt;=Dashboard!$C$55,OR($C1709="Buy",$C1709="Sell",$C1709="Dividend",$C1709="Return of capital")),MAX(AA$5:AA1708)+1,0))</f>
        <v/>
      </c>
      <c r="AB1709" s="79" t="str">
        <f>if($B1709="","",if($L1709=Dashboard!$C$3,"n/a","Currency:"&amp;$L1709&amp;Dashboard!$C$3))</f>
        <v/>
      </c>
      <c r="AC1709" s="88" t="str">
        <f t="shared" si="13"/>
        <v/>
      </c>
      <c r="AD1709" s="89">
        <f t="shared" si="14"/>
        <v>0</v>
      </c>
      <c r="AE1709" s="90">
        <f t="shared" si="15"/>
        <v>0</v>
      </c>
    </row>
    <row r="1710">
      <c r="A1710" s="1"/>
      <c r="B1710" s="456"/>
      <c r="C1710" s="457"/>
      <c r="D1710" s="457"/>
      <c r="E1710" s="457"/>
      <c r="F1710" s="458"/>
      <c r="G1710" s="44">
        <f t="shared" si="1"/>
        <v>0</v>
      </c>
      <c r="H1710" s="459"/>
      <c r="I1710" s="460"/>
      <c r="J1710" s="95"/>
      <c r="K1710" s="1"/>
      <c r="L1710" s="50" t="str">
        <f t="array" ref="L1710">if($B1710="","",index(Setup!$C$52:$C$201,match($D1710,Setup!$B$52:$B$201,0),0))</f>
        <v/>
      </c>
      <c r="M1710" s="52" t="str">
        <f t="shared" si="2"/>
        <v/>
      </c>
      <c r="N1710" s="58">
        <f t="shared" si="3"/>
        <v>0</v>
      </c>
      <c r="O1710" s="64" t="str">
        <f t="shared" si="4"/>
        <v/>
      </c>
      <c r="P1710" s="64">
        <f t="shared" si="5"/>
        <v>0</v>
      </c>
      <c r="Q1710" s="64">
        <f t="shared" si="6"/>
        <v>0</v>
      </c>
      <c r="R1710" s="68">
        <f t="shared" si="7"/>
        <v>0</v>
      </c>
      <c r="S1710" s="68">
        <f t="shared" si="8"/>
        <v>0</v>
      </c>
      <c r="T1710" s="71" t="str">
        <f t="shared" si="9"/>
        <v/>
      </c>
      <c r="U1710" s="79" t="str">
        <f t="array" ref="U1710">IF($B1710="","",IF(INDEX('Your Portfolio Holdings'!$BW$7:$BW$156,match($D1710,'Your Portfolio Holdings'!$B$7:$B$156,0),0)&gt;0,PRODUCT(IF(($D$5:$D$2004=$D1710)*($C$5:$C$2004="Split")*($B$5:$B$2004&lt;=Dashboard!$C$2)*($B$5:$B$2004&gt;$B1710),$J$5:$J$2004,1)),1))</f>
        <v/>
      </c>
      <c r="V1710" s="79">
        <f t="shared" si="10"/>
        <v>0</v>
      </c>
      <c r="W1710" s="79" t="str">
        <f t="array" ref="W1710">IF($B1710="","",IF(INDEX('Your Portfolio Holdings'!$BW$7:$BW$156,match($D1710,'Your Portfolio Holdings'!$B$7:$B$156,0),0)&gt;0,PRODUCT(IF(($D$5:$D$2004=$D1710)*($C$5:$C$2004="Split")*($B$5:$B$2004&lt;=Dashboard!$C$54)*($B$5:$B$2004&gt;$B1710),$J$5:$J$2004,1)),1))</f>
        <v/>
      </c>
      <c r="X1710" s="79">
        <f t="shared" si="11"/>
        <v>0</v>
      </c>
      <c r="Y1710" s="79" t="str">
        <f t="array" ref="Y1710">IF($B1710="","",IF(INDEX('Your Portfolio Holdings'!$BW$7:$BW$156,match($D1710,'Your Portfolio Holdings'!$B$7:$B$156,0),0)&gt;0,PRODUCT(IF(($D$5:$D$2004=$D1710)*($C$5:$C$2004="Split")*($B$5:$B$2004&lt;=Dashboard!$C$55)*($B$5:$B$2004&gt;$B1710),$J$5:$J$2004,1)),1))</f>
        <v/>
      </c>
      <c r="Z1710" s="79">
        <f t="shared" si="12"/>
        <v>0</v>
      </c>
      <c r="AA1710" s="79" t="str">
        <f>IF($B1709="","",IF(AND($B1710&gt;Dashboard!$C$54,$B1710&lt;=Dashboard!$C$55,OR($C1710="Buy",$C1710="Sell",$C1710="Dividend",$C1710="Return of capital")),MAX(AA$5:AA1709)+1,0))</f>
        <v/>
      </c>
      <c r="AB1710" s="79" t="str">
        <f>if($B1710="","",if($L1710=Dashboard!$C$3,"n/a","Currency:"&amp;$L1710&amp;Dashboard!$C$3))</f>
        <v/>
      </c>
      <c r="AC1710" s="88" t="str">
        <f t="shared" si="13"/>
        <v/>
      </c>
      <c r="AD1710" s="89">
        <f t="shared" si="14"/>
        <v>0</v>
      </c>
      <c r="AE1710" s="90">
        <f t="shared" si="15"/>
        <v>0</v>
      </c>
    </row>
    <row r="1711">
      <c r="A1711" s="1"/>
      <c r="B1711" s="456"/>
      <c r="C1711" s="457"/>
      <c r="D1711" s="457"/>
      <c r="E1711" s="457"/>
      <c r="F1711" s="458"/>
      <c r="G1711" s="44">
        <f t="shared" si="1"/>
        <v>0</v>
      </c>
      <c r="H1711" s="459"/>
      <c r="I1711" s="460"/>
      <c r="J1711" s="95"/>
      <c r="K1711" s="1"/>
      <c r="L1711" s="50" t="str">
        <f t="array" ref="L1711">if($B1711="","",index(Setup!$C$52:$C$201,match($D1711,Setup!$B$52:$B$201,0),0))</f>
        <v/>
      </c>
      <c r="M1711" s="52" t="str">
        <f t="shared" si="2"/>
        <v/>
      </c>
      <c r="N1711" s="58">
        <f t="shared" si="3"/>
        <v>0</v>
      </c>
      <c r="O1711" s="64" t="str">
        <f t="shared" si="4"/>
        <v/>
      </c>
      <c r="P1711" s="64">
        <f t="shared" si="5"/>
        <v>0</v>
      </c>
      <c r="Q1711" s="64">
        <f t="shared" si="6"/>
        <v>0</v>
      </c>
      <c r="R1711" s="68">
        <f t="shared" si="7"/>
        <v>0</v>
      </c>
      <c r="S1711" s="68">
        <f t="shared" si="8"/>
        <v>0</v>
      </c>
      <c r="T1711" s="71" t="str">
        <f t="shared" si="9"/>
        <v/>
      </c>
      <c r="U1711" s="79" t="str">
        <f t="array" ref="U1711">IF($B1711="","",IF(INDEX('Your Portfolio Holdings'!$BW$7:$BW$156,match($D1711,'Your Portfolio Holdings'!$B$7:$B$156,0),0)&gt;0,PRODUCT(IF(($D$5:$D$2004=$D1711)*($C$5:$C$2004="Split")*($B$5:$B$2004&lt;=Dashboard!$C$2)*($B$5:$B$2004&gt;$B1711),$J$5:$J$2004,1)),1))</f>
        <v/>
      </c>
      <c r="V1711" s="79">
        <f t="shared" si="10"/>
        <v>0</v>
      </c>
      <c r="W1711" s="79" t="str">
        <f t="array" ref="W1711">IF($B1711="","",IF(INDEX('Your Portfolio Holdings'!$BW$7:$BW$156,match($D1711,'Your Portfolio Holdings'!$B$7:$B$156,0),0)&gt;0,PRODUCT(IF(($D$5:$D$2004=$D1711)*($C$5:$C$2004="Split")*($B$5:$B$2004&lt;=Dashboard!$C$54)*($B$5:$B$2004&gt;$B1711),$J$5:$J$2004,1)),1))</f>
        <v/>
      </c>
      <c r="X1711" s="79">
        <f t="shared" si="11"/>
        <v>0</v>
      </c>
      <c r="Y1711" s="79" t="str">
        <f t="array" ref="Y1711">IF($B1711="","",IF(INDEX('Your Portfolio Holdings'!$BW$7:$BW$156,match($D1711,'Your Portfolio Holdings'!$B$7:$B$156,0),0)&gt;0,PRODUCT(IF(($D$5:$D$2004=$D1711)*($C$5:$C$2004="Split")*($B$5:$B$2004&lt;=Dashboard!$C$55)*($B$5:$B$2004&gt;$B1711),$J$5:$J$2004,1)),1))</f>
        <v/>
      </c>
      <c r="Z1711" s="79">
        <f t="shared" si="12"/>
        <v>0</v>
      </c>
      <c r="AA1711" s="79" t="str">
        <f>IF($B1710="","",IF(AND($B1711&gt;Dashboard!$C$54,$B1711&lt;=Dashboard!$C$55,OR($C1711="Buy",$C1711="Sell",$C1711="Dividend",$C1711="Return of capital")),MAX(AA$5:AA1710)+1,0))</f>
        <v/>
      </c>
      <c r="AB1711" s="79" t="str">
        <f>if($B1711="","",if($L1711=Dashboard!$C$3,"n/a","Currency:"&amp;$L1711&amp;Dashboard!$C$3))</f>
        <v/>
      </c>
      <c r="AC1711" s="88" t="str">
        <f t="shared" si="13"/>
        <v/>
      </c>
      <c r="AD1711" s="89">
        <f t="shared" si="14"/>
        <v>0</v>
      </c>
      <c r="AE1711" s="90">
        <f t="shared" si="15"/>
        <v>0</v>
      </c>
    </row>
    <row r="1712">
      <c r="A1712" s="1"/>
      <c r="B1712" s="456"/>
      <c r="C1712" s="457"/>
      <c r="D1712" s="457"/>
      <c r="E1712" s="457"/>
      <c r="F1712" s="458"/>
      <c r="G1712" s="44">
        <f t="shared" si="1"/>
        <v>0</v>
      </c>
      <c r="H1712" s="459"/>
      <c r="I1712" s="460"/>
      <c r="J1712" s="95"/>
      <c r="K1712" s="1"/>
      <c r="L1712" s="50" t="str">
        <f t="array" ref="L1712">if($B1712="","",index(Setup!$C$52:$C$201,match($D1712,Setup!$B$52:$B$201,0),0))</f>
        <v/>
      </c>
      <c r="M1712" s="52" t="str">
        <f t="shared" si="2"/>
        <v/>
      </c>
      <c r="N1712" s="58">
        <f t="shared" si="3"/>
        <v>0</v>
      </c>
      <c r="O1712" s="64" t="str">
        <f t="shared" si="4"/>
        <v/>
      </c>
      <c r="P1712" s="64">
        <f t="shared" si="5"/>
        <v>0</v>
      </c>
      <c r="Q1712" s="64">
        <f t="shared" si="6"/>
        <v>0</v>
      </c>
      <c r="R1712" s="68">
        <f t="shared" si="7"/>
        <v>0</v>
      </c>
      <c r="S1712" s="68">
        <f t="shared" si="8"/>
        <v>0</v>
      </c>
      <c r="T1712" s="71" t="str">
        <f t="shared" si="9"/>
        <v/>
      </c>
      <c r="U1712" s="79" t="str">
        <f t="array" ref="U1712">IF($B1712="","",IF(INDEX('Your Portfolio Holdings'!$BW$7:$BW$156,match($D1712,'Your Portfolio Holdings'!$B$7:$B$156,0),0)&gt;0,PRODUCT(IF(($D$5:$D$2004=$D1712)*($C$5:$C$2004="Split")*($B$5:$B$2004&lt;=Dashboard!$C$2)*($B$5:$B$2004&gt;$B1712),$J$5:$J$2004,1)),1))</f>
        <v/>
      </c>
      <c r="V1712" s="79">
        <f t="shared" si="10"/>
        <v>0</v>
      </c>
      <c r="W1712" s="79" t="str">
        <f t="array" ref="W1712">IF($B1712="","",IF(INDEX('Your Portfolio Holdings'!$BW$7:$BW$156,match($D1712,'Your Portfolio Holdings'!$B$7:$B$156,0),0)&gt;0,PRODUCT(IF(($D$5:$D$2004=$D1712)*($C$5:$C$2004="Split")*($B$5:$B$2004&lt;=Dashboard!$C$54)*($B$5:$B$2004&gt;$B1712),$J$5:$J$2004,1)),1))</f>
        <v/>
      </c>
      <c r="X1712" s="79">
        <f t="shared" si="11"/>
        <v>0</v>
      </c>
      <c r="Y1712" s="79" t="str">
        <f t="array" ref="Y1712">IF($B1712="","",IF(INDEX('Your Portfolio Holdings'!$BW$7:$BW$156,match($D1712,'Your Portfolio Holdings'!$B$7:$B$156,0),0)&gt;0,PRODUCT(IF(($D$5:$D$2004=$D1712)*($C$5:$C$2004="Split")*($B$5:$B$2004&lt;=Dashboard!$C$55)*($B$5:$B$2004&gt;$B1712),$J$5:$J$2004,1)),1))</f>
        <v/>
      </c>
      <c r="Z1712" s="79">
        <f t="shared" si="12"/>
        <v>0</v>
      </c>
      <c r="AA1712" s="79" t="str">
        <f>IF($B1711="","",IF(AND($B1712&gt;Dashboard!$C$54,$B1712&lt;=Dashboard!$C$55,OR($C1712="Buy",$C1712="Sell",$C1712="Dividend",$C1712="Return of capital")),MAX(AA$5:AA1711)+1,0))</f>
        <v/>
      </c>
      <c r="AB1712" s="79" t="str">
        <f>if($B1712="","",if($L1712=Dashboard!$C$3,"n/a","Currency:"&amp;$L1712&amp;Dashboard!$C$3))</f>
        <v/>
      </c>
      <c r="AC1712" s="88" t="str">
        <f t="shared" si="13"/>
        <v/>
      </c>
      <c r="AD1712" s="89">
        <f t="shared" si="14"/>
        <v>0</v>
      </c>
      <c r="AE1712" s="90">
        <f t="shared" si="15"/>
        <v>0</v>
      </c>
    </row>
    <row r="1713">
      <c r="A1713" s="1"/>
      <c r="B1713" s="456"/>
      <c r="C1713" s="457"/>
      <c r="D1713" s="457"/>
      <c r="E1713" s="457"/>
      <c r="F1713" s="458"/>
      <c r="G1713" s="44">
        <f t="shared" si="1"/>
        <v>0</v>
      </c>
      <c r="H1713" s="459"/>
      <c r="I1713" s="460"/>
      <c r="J1713" s="95"/>
      <c r="K1713" s="1"/>
      <c r="L1713" s="50" t="str">
        <f t="array" ref="L1713">if($B1713="","",index(Setup!$C$52:$C$201,match($D1713,Setup!$B$52:$B$201,0),0))</f>
        <v/>
      </c>
      <c r="M1713" s="52" t="str">
        <f t="shared" si="2"/>
        <v/>
      </c>
      <c r="N1713" s="58">
        <f t="shared" si="3"/>
        <v>0</v>
      </c>
      <c r="O1713" s="64" t="str">
        <f t="shared" si="4"/>
        <v/>
      </c>
      <c r="P1713" s="64">
        <f t="shared" si="5"/>
        <v>0</v>
      </c>
      <c r="Q1713" s="64">
        <f t="shared" si="6"/>
        <v>0</v>
      </c>
      <c r="R1713" s="68">
        <f t="shared" si="7"/>
        <v>0</v>
      </c>
      <c r="S1713" s="68">
        <f t="shared" si="8"/>
        <v>0</v>
      </c>
      <c r="T1713" s="71" t="str">
        <f t="shared" si="9"/>
        <v/>
      </c>
      <c r="U1713" s="79" t="str">
        <f t="array" ref="U1713">IF($B1713="","",IF(INDEX('Your Portfolio Holdings'!$BW$7:$BW$156,match($D1713,'Your Portfolio Holdings'!$B$7:$B$156,0),0)&gt;0,PRODUCT(IF(($D$5:$D$2004=$D1713)*($C$5:$C$2004="Split")*($B$5:$B$2004&lt;=Dashboard!$C$2)*($B$5:$B$2004&gt;$B1713),$J$5:$J$2004,1)),1))</f>
        <v/>
      </c>
      <c r="V1713" s="79">
        <f t="shared" si="10"/>
        <v>0</v>
      </c>
      <c r="W1713" s="79" t="str">
        <f t="array" ref="W1713">IF($B1713="","",IF(INDEX('Your Portfolio Holdings'!$BW$7:$BW$156,match($D1713,'Your Portfolio Holdings'!$B$7:$B$156,0),0)&gt;0,PRODUCT(IF(($D$5:$D$2004=$D1713)*($C$5:$C$2004="Split")*($B$5:$B$2004&lt;=Dashboard!$C$54)*($B$5:$B$2004&gt;$B1713),$J$5:$J$2004,1)),1))</f>
        <v/>
      </c>
      <c r="X1713" s="79">
        <f t="shared" si="11"/>
        <v>0</v>
      </c>
      <c r="Y1713" s="79" t="str">
        <f t="array" ref="Y1713">IF($B1713="","",IF(INDEX('Your Portfolio Holdings'!$BW$7:$BW$156,match($D1713,'Your Portfolio Holdings'!$B$7:$B$156,0),0)&gt;0,PRODUCT(IF(($D$5:$D$2004=$D1713)*($C$5:$C$2004="Split")*($B$5:$B$2004&lt;=Dashboard!$C$55)*($B$5:$B$2004&gt;$B1713),$J$5:$J$2004,1)),1))</f>
        <v/>
      </c>
      <c r="Z1713" s="79">
        <f t="shared" si="12"/>
        <v>0</v>
      </c>
      <c r="AA1713" s="79" t="str">
        <f>IF($B1712="","",IF(AND($B1713&gt;Dashboard!$C$54,$B1713&lt;=Dashboard!$C$55,OR($C1713="Buy",$C1713="Sell",$C1713="Dividend",$C1713="Return of capital")),MAX(AA$5:AA1712)+1,0))</f>
        <v/>
      </c>
      <c r="AB1713" s="79" t="str">
        <f>if($B1713="","",if($L1713=Dashboard!$C$3,"n/a","Currency:"&amp;$L1713&amp;Dashboard!$C$3))</f>
        <v/>
      </c>
      <c r="AC1713" s="88" t="str">
        <f t="shared" si="13"/>
        <v/>
      </c>
      <c r="AD1713" s="89">
        <f t="shared" si="14"/>
        <v>0</v>
      </c>
      <c r="AE1713" s="90">
        <f t="shared" si="15"/>
        <v>0</v>
      </c>
    </row>
    <row r="1714">
      <c r="A1714" s="1"/>
      <c r="B1714" s="456"/>
      <c r="C1714" s="457"/>
      <c r="D1714" s="457"/>
      <c r="E1714" s="457"/>
      <c r="F1714" s="458"/>
      <c r="G1714" s="44">
        <f t="shared" si="1"/>
        <v>0</v>
      </c>
      <c r="H1714" s="459"/>
      <c r="I1714" s="460"/>
      <c r="J1714" s="95"/>
      <c r="K1714" s="1"/>
      <c r="L1714" s="50" t="str">
        <f t="array" ref="L1714">if($B1714="","",index(Setup!$C$52:$C$201,match($D1714,Setup!$B$52:$B$201,0),0))</f>
        <v/>
      </c>
      <c r="M1714" s="52" t="str">
        <f t="shared" si="2"/>
        <v/>
      </c>
      <c r="N1714" s="58">
        <f t="shared" si="3"/>
        <v>0</v>
      </c>
      <c r="O1714" s="64" t="str">
        <f t="shared" si="4"/>
        <v/>
      </c>
      <c r="P1714" s="64">
        <f t="shared" si="5"/>
        <v>0</v>
      </c>
      <c r="Q1714" s="64">
        <f t="shared" si="6"/>
        <v>0</v>
      </c>
      <c r="R1714" s="68">
        <f t="shared" si="7"/>
        <v>0</v>
      </c>
      <c r="S1714" s="68">
        <f t="shared" si="8"/>
        <v>0</v>
      </c>
      <c r="T1714" s="71" t="str">
        <f t="shared" si="9"/>
        <v/>
      </c>
      <c r="U1714" s="79" t="str">
        <f t="array" ref="U1714">IF($B1714="","",IF(INDEX('Your Portfolio Holdings'!$BW$7:$BW$156,match($D1714,'Your Portfolio Holdings'!$B$7:$B$156,0),0)&gt;0,PRODUCT(IF(($D$5:$D$2004=$D1714)*($C$5:$C$2004="Split")*($B$5:$B$2004&lt;=Dashboard!$C$2)*($B$5:$B$2004&gt;$B1714),$J$5:$J$2004,1)),1))</f>
        <v/>
      </c>
      <c r="V1714" s="79">
        <f t="shared" si="10"/>
        <v>0</v>
      </c>
      <c r="W1714" s="79" t="str">
        <f t="array" ref="W1714">IF($B1714="","",IF(INDEX('Your Portfolio Holdings'!$BW$7:$BW$156,match($D1714,'Your Portfolio Holdings'!$B$7:$B$156,0),0)&gt;0,PRODUCT(IF(($D$5:$D$2004=$D1714)*($C$5:$C$2004="Split")*($B$5:$B$2004&lt;=Dashboard!$C$54)*($B$5:$B$2004&gt;$B1714),$J$5:$J$2004,1)),1))</f>
        <v/>
      </c>
      <c r="X1714" s="79">
        <f t="shared" si="11"/>
        <v>0</v>
      </c>
      <c r="Y1714" s="79" t="str">
        <f t="array" ref="Y1714">IF($B1714="","",IF(INDEX('Your Portfolio Holdings'!$BW$7:$BW$156,match($D1714,'Your Portfolio Holdings'!$B$7:$B$156,0),0)&gt;0,PRODUCT(IF(($D$5:$D$2004=$D1714)*($C$5:$C$2004="Split")*($B$5:$B$2004&lt;=Dashboard!$C$55)*($B$5:$B$2004&gt;$B1714),$J$5:$J$2004,1)),1))</f>
        <v/>
      </c>
      <c r="Z1714" s="79">
        <f t="shared" si="12"/>
        <v>0</v>
      </c>
      <c r="AA1714" s="79" t="str">
        <f>IF($B1713="","",IF(AND($B1714&gt;Dashboard!$C$54,$B1714&lt;=Dashboard!$C$55,OR($C1714="Buy",$C1714="Sell",$C1714="Dividend",$C1714="Return of capital")),MAX(AA$5:AA1713)+1,0))</f>
        <v/>
      </c>
      <c r="AB1714" s="79" t="str">
        <f>if($B1714="","",if($L1714=Dashboard!$C$3,"n/a","Currency:"&amp;$L1714&amp;Dashboard!$C$3))</f>
        <v/>
      </c>
      <c r="AC1714" s="88" t="str">
        <f t="shared" si="13"/>
        <v/>
      </c>
      <c r="AD1714" s="89">
        <f t="shared" si="14"/>
        <v>0</v>
      </c>
      <c r="AE1714" s="90">
        <f t="shared" si="15"/>
        <v>0</v>
      </c>
    </row>
    <row r="1715">
      <c r="A1715" s="1"/>
      <c r="B1715" s="456"/>
      <c r="C1715" s="457"/>
      <c r="D1715" s="457"/>
      <c r="E1715" s="457"/>
      <c r="F1715" s="458"/>
      <c r="G1715" s="44">
        <f t="shared" si="1"/>
        <v>0</v>
      </c>
      <c r="H1715" s="459"/>
      <c r="I1715" s="460"/>
      <c r="J1715" s="95"/>
      <c r="K1715" s="1"/>
      <c r="L1715" s="50" t="str">
        <f t="array" ref="L1715">if($B1715="","",index(Setup!$C$52:$C$201,match($D1715,Setup!$B$52:$B$201,0),0))</f>
        <v/>
      </c>
      <c r="M1715" s="52" t="str">
        <f t="shared" si="2"/>
        <v/>
      </c>
      <c r="N1715" s="58">
        <f t="shared" si="3"/>
        <v>0</v>
      </c>
      <c r="O1715" s="64" t="str">
        <f t="shared" si="4"/>
        <v/>
      </c>
      <c r="P1715" s="64">
        <f t="shared" si="5"/>
        <v>0</v>
      </c>
      <c r="Q1715" s="64">
        <f t="shared" si="6"/>
        <v>0</v>
      </c>
      <c r="R1715" s="68">
        <f t="shared" si="7"/>
        <v>0</v>
      </c>
      <c r="S1715" s="68">
        <f t="shared" si="8"/>
        <v>0</v>
      </c>
      <c r="T1715" s="71" t="str">
        <f t="shared" si="9"/>
        <v/>
      </c>
      <c r="U1715" s="79" t="str">
        <f t="array" ref="U1715">IF($B1715="","",IF(INDEX('Your Portfolio Holdings'!$BW$7:$BW$156,match($D1715,'Your Portfolio Holdings'!$B$7:$B$156,0),0)&gt;0,PRODUCT(IF(($D$5:$D$2004=$D1715)*($C$5:$C$2004="Split")*($B$5:$B$2004&lt;=Dashboard!$C$2)*($B$5:$B$2004&gt;$B1715),$J$5:$J$2004,1)),1))</f>
        <v/>
      </c>
      <c r="V1715" s="79">
        <f t="shared" si="10"/>
        <v>0</v>
      </c>
      <c r="W1715" s="79" t="str">
        <f t="array" ref="W1715">IF($B1715="","",IF(INDEX('Your Portfolio Holdings'!$BW$7:$BW$156,match($D1715,'Your Portfolio Holdings'!$B$7:$B$156,0),0)&gt;0,PRODUCT(IF(($D$5:$D$2004=$D1715)*($C$5:$C$2004="Split")*($B$5:$B$2004&lt;=Dashboard!$C$54)*($B$5:$B$2004&gt;$B1715),$J$5:$J$2004,1)),1))</f>
        <v/>
      </c>
      <c r="X1715" s="79">
        <f t="shared" si="11"/>
        <v>0</v>
      </c>
      <c r="Y1715" s="79" t="str">
        <f t="array" ref="Y1715">IF($B1715="","",IF(INDEX('Your Portfolio Holdings'!$BW$7:$BW$156,match($D1715,'Your Portfolio Holdings'!$B$7:$B$156,0),0)&gt;0,PRODUCT(IF(($D$5:$D$2004=$D1715)*($C$5:$C$2004="Split")*($B$5:$B$2004&lt;=Dashboard!$C$55)*($B$5:$B$2004&gt;$B1715),$J$5:$J$2004,1)),1))</f>
        <v/>
      </c>
      <c r="Z1715" s="79">
        <f t="shared" si="12"/>
        <v>0</v>
      </c>
      <c r="AA1715" s="79" t="str">
        <f>IF($B1714="","",IF(AND($B1715&gt;Dashboard!$C$54,$B1715&lt;=Dashboard!$C$55,OR($C1715="Buy",$C1715="Sell",$C1715="Dividend",$C1715="Return of capital")),MAX(AA$5:AA1714)+1,0))</f>
        <v/>
      </c>
      <c r="AB1715" s="79" t="str">
        <f>if($B1715="","",if($L1715=Dashboard!$C$3,"n/a","Currency:"&amp;$L1715&amp;Dashboard!$C$3))</f>
        <v/>
      </c>
      <c r="AC1715" s="88" t="str">
        <f t="shared" si="13"/>
        <v/>
      </c>
      <c r="AD1715" s="89">
        <f t="shared" si="14"/>
        <v>0</v>
      </c>
      <c r="AE1715" s="90">
        <f t="shared" si="15"/>
        <v>0</v>
      </c>
    </row>
    <row r="1716">
      <c r="A1716" s="1"/>
      <c r="B1716" s="456"/>
      <c r="C1716" s="457"/>
      <c r="D1716" s="457"/>
      <c r="E1716" s="457"/>
      <c r="F1716" s="458"/>
      <c r="G1716" s="44">
        <f t="shared" si="1"/>
        <v>0</v>
      </c>
      <c r="H1716" s="459"/>
      <c r="I1716" s="460"/>
      <c r="J1716" s="95"/>
      <c r="K1716" s="1"/>
      <c r="L1716" s="50" t="str">
        <f t="array" ref="L1716">if($B1716="","",index(Setup!$C$52:$C$201,match($D1716,Setup!$B$52:$B$201,0),0))</f>
        <v/>
      </c>
      <c r="M1716" s="52" t="str">
        <f t="shared" si="2"/>
        <v/>
      </c>
      <c r="N1716" s="58">
        <f t="shared" si="3"/>
        <v>0</v>
      </c>
      <c r="O1716" s="64" t="str">
        <f t="shared" si="4"/>
        <v/>
      </c>
      <c r="P1716" s="64">
        <f t="shared" si="5"/>
        <v>0</v>
      </c>
      <c r="Q1716" s="64">
        <f t="shared" si="6"/>
        <v>0</v>
      </c>
      <c r="R1716" s="68">
        <f t="shared" si="7"/>
        <v>0</v>
      </c>
      <c r="S1716" s="68">
        <f t="shared" si="8"/>
        <v>0</v>
      </c>
      <c r="T1716" s="71" t="str">
        <f t="shared" si="9"/>
        <v/>
      </c>
      <c r="U1716" s="79" t="str">
        <f t="array" ref="U1716">IF($B1716="","",IF(INDEX('Your Portfolio Holdings'!$BW$7:$BW$156,match($D1716,'Your Portfolio Holdings'!$B$7:$B$156,0),0)&gt;0,PRODUCT(IF(($D$5:$D$2004=$D1716)*($C$5:$C$2004="Split")*($B$5:$B$2004&lt;=Dashboard!$C$2)*($B$5:$B$2004&gt;$B1716),$J$5:$J$2004,1)),1))</f>
        <v/>
      </c>
      <c r="V1716" s="79">
        <f t="shared" si="10"/>
        <v>0</v>
      </c>
      <c r="W1716" s="79" t="str">
        <f t="array" ref="W1716">IF($B1716="","",IF(INDEX('Your Portfolio Holdings'!$BW$7:$BW$156,match($D1716,'Your Portfolio Holdings'!$B$7:$B$156,0),0)&gt;0,PRODUCT(IF(($D$5:$D$2004=$D1716)*($C$5:$C$2004="Split")*($B$5:$B$2004&lt;=Dashboard!$C$54)*($B$5:$B$2004&gt;$B1716),$J$5:$J$2004,1)),1))</f>
        <v/>
      </c>
      <c r="X1716" s="79">
        <f t="shared" si="11"/>
        <v>0</v>
      </c>
      <c r="Y1716" s="79" t="str">
        <f t="array" ref="Y1716">IF($B1716="","",IF(INDEX('Your Portfolio Holdings'!$BW$7:$BW$156,match($D1716,'Your Portfolio Holdings'!$B$7:$B$156,0),0)&gt;0,PRODUCT(IF(($D$5:$D$2004=$D1716)*($C$5:$C$2004="Split")*($B$5:$B$2004&lt;=Dashboard!$C$55)*($B$5:$B$2004&gt;$B1716),$J$5:$J$2004,1)),1))</f>
        <v/>
      </c>
      <c r="Z1716" s="79">
        <f t="shared" si="12"/>
        <v>0</v>
      </c>
      <c r="AA1716" s="79" t="str">
        <f>IF($B1715="","",IF(AND($B1716&gt;Dashboard!$C$54,$B1716&lt;=Dashboard!$C$55,OR($C1716="Buy",$C1716="Sell",$C1716="Dividend",$C1716="Return of capital")),MAX(AA$5:AA1715)+1,0))</f>
        <v/>
      </c>
      <c r="AB1716" s="79" t="str">
        <f>if($B1716="","",if($L1716=Dashboard!$C$3,"n/a","Currency:"&amp;$L1716&amp;Dashboard!$C$3))</f>
        <v/>
      </c>
      <c r="AC1716" s="88" t="str">
        <f t="shared" si="13"/>
        <v/>
      </c>
      <c r="AD1716" s="89">
        <f t="shared" si="14"/>
        <v>0</v>
      </c>
      <c r="AE1716" s="90">
        <f t="shared" si="15"/>
        <v>0</v>
      </c>
    </row>
    <row r="1717">
      <c r="A1717" s="1"/>
      <c r="B1717" s="456"/>
      <c r="C1717" s="457"/>
      <c r="D1717" s="457"/>
      <c r="E1717" s="457"/>
      <c r="F1717" s="458"/>
      <c r="G1717" s="44">
        <f t="shared" si="1"/>
        <v>0</v>
      </c>
      <c r="H1717" s="459"/>
      <c r="I1717" s="460"/>
      <c r="J1717" s="95"/>
      <c r="K1717" s="1"/>
      <c r="L1717" s="50" t="str">
        <f t="array" ref="L1717">if($B1717="","",index(Setup!$C$52:$C$201,match($D1717,Setup!$B$52:$B$201,0),0))</f>
        <v/>
      </c>
      <c r="M1717" s="52" t="str">
        <f t="shared" si="2"/>
        <v/>
      </c>
      <c r="N1717" s="58">
        <f t="shared" si="3"/>
        <v>0</v>
      </c>
      <c r="O1717" s="64" t="str">
        <f t="shared" si="4"/>
        <v/>
      </c>
      <c r="P1717" s="64">
        <f t="shared" si="5"/>
        <v>0</v>
      </c>
      <c r="Q1717" s="64">
        <f t="shared" si="6"/>
        <v>0</v>
      </c>
      <c r="R1717" s="68">
        <f t="shared" si="7"/>
        <v>0</v>
      </c>
      <c r="S1717" s="68">
        <f t="shared" si="8"/>
        <v>0</v>
      </c>
      <c r="T1717" s="71" t="str">
        <f t="shared" si="9"/>
        <v/>
      </c>
      <c r="U1717" s="79" t="str">
        <f t="array" ref="U1717">IF($B1717="","",IF(INDEX('Your Portfolio Holdings'!$BW$7:$BW$156,match($D1717,'Your Portfolio Holdings'!$B$7:$B$156,0),0)&gt;0,PRODUCT(IF(($D$5:$D$2004=$D1717)*($C$5:$C$2004="Split")*($B$5:$B$2004&lt;=Dashboard!$C$2)*($B$5:$B$2004&gt;$B1717),$J$5:$J$2004,1)),1))</f>
        <v/>
      </c>
      <c r="V1717" s="79">
        <f t="shared" si="10"/>
        <v>0</v>
      </c>
      <c r="W1717" s="79" t="str">
        <f t="array" ref="W1717">IF($B1717="","",IF(INDEX('Your Portfolio Holdings'!$BW$7:$BW$156,match($D1717,'Your Portfolio Holdings'!$B$7:$B$156,0),0)&gt;0,PRODUCT(IF(($D$5:$D$2004=$D1717)*($C$5:$C$2004="Split")*($B$5:$B$2004&lt;=Dashboard!$C$54)*($B$5:$B$2004&gt;$B1717),$J$5:$J$2004,1)),1))</f>
        <v/>
      </c>
      <c r="X1717" s="79">
        <f t="shared" si="11"/>
        <v>0</v>
      </c>
      <c r="Y1717" s="79" t="str">
        <f t="array" ref="Y1717">IF($B1717="","",IF(INDEX('Your Portfolio Holdings'!$BW$7:$BW$156,match($D1717,'Your Portfolio Holdings'!$B$7:$B$156,0),0)&gt;0,PRODUCT(IF(($D$5:$D$2004=$D1717)*($C$5:$C$2004="Split")*($B$5:$B$2004&lt;=Dashboard!$C$55)*($B$5:$B$2004&gt;$B1717),$J$5:$J$2004,1)),1))</f>
        <v/>
      </c>
      <c r="Z1717" s="79">
        <f t="shared" si="12"/>
        <v>0</v>
      </c>
      <c r="AA1717" s="79" t="str">
        <f>IF($B1716="","",IF(AND($B1717&gt;Dashboard!$C$54,$B1717&lt;=Dashboard!$C$55,OR($C1717="Buy",$C1717="Sell",$C1717="Dividend",$C1717="Return of capital")),MAX(AA$5:AA1716)+1,0))</f>
        <v/>
      </c>
      <c r="AB1717" s="79" t="str">
        <f>if($B1717="","",if($L1717=Dashboard!$C$3,"n/a","Currency:"&amp;$L1717&amp;Dashboard!$C$3))</f>
        <v/>
      </c>
      <c r="AC1717" s="88" t="str">
        <f t="shared" si="13"/>
        <v/>
      </c>
      <c r="AD1717" s="89">
        <f t="shared" si="14"/>
        <v>0</v>
      </c>
      <c r="AE1717" s="90">
        <f t="shared" si="15"/>
        <v>0</v>
      </c>
    </row>
    <row r="1718">
      <c r="A1718" s="1"/>
      <c r="B1718" s="456"/>
      <c r="C1718" s="457"/>
      <c r="D1718" s="457"/>
      <c r="E1718" s="457"/>
      <c r="F1718" s="458"/>
      <c r="G1718" s="44">
        <f t="shared" si="1"/>
        <v>0</v>
      </c>
      <c r="H1718" s="459"/>
      <c r="I1718" s="460"/>
      <c r="J1718" s="95"/>
      <c r="K1718" s="1"/>
      <c r="L1718" s="50" t="str">
        <f t="array" ref="L1718">if($B1718="","",index(Setup!$C$52:$C$201,match($D1718,Setup!$B$52:$B$201,0),0))</f>
        <v/>
      </c>
      <c r="M1718" s="52" t="str">
        <f t="shared" si="2"/>
        <v/>
      </c>
      <c r="N1718" s="58">
        <f t="shared" si="3"/>
        <v>0</v>
      </c>
      <c r="O1718" s="64" t="str">
        <f t="shared" si="4"/>
        <v/>
      </c>
      <c r="P1718" s="64">
        <f t="shared" si="5"/>
        <v>0</v>
      </c>
      <c r="Q1718" s="64">
        <f t="shared" si="6"/>
        <v>0</v>
      </c>
      <c r="R1718" s="68">
        <f t="shared" si="7"/>
        <v>0</v>
      </c>
      <c r="S1718" s="68">
        <f t="shared" si="8"/>
        <v>0</v>
      </c>
      <c r="T1718" s="71" t="str">
        <f t="shared" si="9"/>
        <v/>
      </c>
      <c r="U1718" s="79" t="str">
        <f t="array" ref="U1718">IF($B1718="","",IF(INDEX('Your Portfolio Holdings'!$BW$7:$BW$156,match($D1718,'Your Portfolio Holdings'!$B$7:$B$156,0),0)&gt;0,PRODUCT(IF(($D$5:$D$2004=$D1718)*($C$5:$C$2004="Split")*($B$5:$B$2004&lt;=Dashboard!$C$2)*($B$5:$B$2004&gt;$B1718),$J$5:$J$2004,1)),1))</f>
        <v/>
      </c>
      <c r="V1718" s="79">
        <f t="shared" si="10"/>
        <v>0</v>
      </c>
      <c r="W1718" s="79" t="str">
        <f t="array" ref="W1718">IF($B1718="","",IF(INDEX('Your Portfolio Holdings'!$BW$7:$BW$156,match($D1718,'Your Portfolio Holdings'!$B$7:$B$156,0),0)&gt;0,PRODUCT(IF(($D$5:$D$2004=$D1718)*($C$5:$C$2004="Split")*($B$5:$B$2004&lt;=Dashboard!$C$54)*($B$5:$B$2004&gt;$B1718),$J$5:$J$2004,1)),1))</f>
        <v/>
      </c>
      <c r="X1718" s="79">
        <f t="shared" si="11"/>
        <v>0</v>
      </c>
      <c r="Y1718" s="79" t="str">
        <f t="array" ref="Y1718">IF($B1718="","",IF(INDEX('Your Portfolio Holdings'!$BW$7:$BW$156,match($D1718,'Your Portfolio Holdings'!$B$7:$B$156,0),0)&gt;0,PRODUCT(IF(($D$5:$D$2004=$D1718)*($C$5:$C$2004="Split")*($B$5:$B$2004&lt;=Dashboard!$C$55)*($B$5:$B$2004&gt;$B1718),$J$5:$J$2004,1)),1))</f>
        <v/>
      </c>
      <c r="Z1718" s="79">
        <f t="shared" si="12"/>
        <v>0</v>
      </c>
      <c r="AA1718" s="79" t="str">
        <f>IF($B1717="","",IF(AND($B1718&gt;Dashboard!$C$54,$B1718&lt;=Dashboard!$C$55,OR($C1718="Buy",$C1718="Sell",$C1718="Dividend",$C1718="Return of capital")),MAX(AA$5:AA1717)+1,0))</f>
        <v/>
      </c>
      <c r="AB1718" s="79" t="str">
        <f>if($B1718="","",if($L1718=Dashboard!$C$3,"n/a","Currency:"&amp;$L1718&amp;Dashboard!$C$3))</f>
        <v/>
      </c>
      <c r="AC1718" s="88" t="str">
        <f t="shared" si="13"/>
        <v/>
      </c>
      <c r="AD1718" s="89">
        <f t="shared" si="14"/>
        <v>0</v>
      </c>
      <c r="AE1718" s="90">
        <f t="shared" si="15"/>
        <v>0</v>
      </c>
    </row>
    <row r="1719">
      <c r="A1719" s="1"/>
      <c r="B1719" s="456"/>
      <c r="C1719" s="457"/>
      <c r="D1719" s="457"/>
      <c r="E1719" s="457"/>
      <c r="F1719" s="458"/>
      <c r="G1719" s="44">
        <f t="shared" si="1"/>
        <v>0</v>
      </c>
      <c r="H1719" s="459"/>
      <c r="I1719" s="460"/>
      <c r="J1719" s="95"/>
      <c r="K1719" s="1"/>
      <c r="L1719" s="50" t="str">
        <f t="array" ref="L1719">if($B1719="","",index(Setup!$C$52:$C$201,match($D1719,Setup!$B$52:$B$201,0),0))</f>
        <v/>
      </c>
      <c r="M1719" s="52" t="str">
        <f t="shared" si="2"/>
        <v/>
      </c>
      <c r="N1719" s="58">
        <f t="shared" si="3"/>
        <v>0</v>
      </c>
      <c r="O1719" s="64" t="str">
        <f t="shared" si="4"/>
        <v/>
      </c>
      <c r="P1719" s="64">
        <f t="shared" si="5"/>
        <v>0</v>
      </c>
      <c r="Q1719" s="64">
        <f t="shared" si="6"/>
        <v>0</v>
      </c>
      <c r="R1719" s="68">
        <f t="shared" si="7"/>
        <v>0</v>
      </c>
      <c r="S1719" s="68">
        <f t="shared" si="8"/>
        <v>0</v>
      </c>
      <c r="T1719" s="71" t="str">
        <f t="shared" si="9"/>
        <v/>
      </c>
      <c r="U1719" s="79" t="str">
        <f t="array" ref="U1719">IF($B1719="","",IF(INDEX('Your Portfolio Holdings'!$BW$7:$BW$156,match($D1719,'Your Portfolio Holdings'!$B$7:$B$156,0),0)&gt;0,PRODUCT(IF(($D$5:$D$2004=$D1719)*($C$5:$C$2004="Split")*($B$5:$B$2004&lt;=Dashboard!$C$2)*($B$5:$B$2004&gt;$B1719),$J$5:$J$2004,1)),1))</f>
        <v/>
      </c>
      <c r="V1719" s="79">
        <f t="shared" si="10"/>
        <v>0</v>
      </c>
      <c r="W1719" s="79" t="str">
        <f t="array" ref="W1719">IF($B1719="","",IF(INDEX('Your Portfolio Holdings'!$BW$7:$BW$156,match($D1719,'Your Portfolio Holdings'!$B$7:$B$156,0),0)&gt;0,PRODUCT(IF(($D$5:$D$2004=$D1719)*($C$5:$C$2004="Split")*($B$5:$B$2004&lt;=Dashboard!$C$54)*($B$5:$B$2004&gt;$B1719),$J$5:$J$2004,1)),1))</f>
        <v/>
      </c>
      <c r="X1719" s="79">
        <f t="shared" si="11"/>
        <v>0</v>
      </c>
      <c r="Y1719" s="79" t="str">
        <f t="array" ref="Y1719">IF($B1719="","",IF(INDEX('Your Portfolio Holdings'!$BW$7:$BW$156,match($D1719,'Your Portfolio Holdings'!$B$7:$B$156,0),0)&gt;0,PRODUCT(IF(($D$5:$D$2004=$D1719)*($C$5:$C$2004="Split")*($B$5:$B$2004&lt;=Dashboard!$C$55)*($B$5:$B$2004&gt;$B1719),$J$5:$J$2004,1)),1))</f>
        <v/>
      </c>
      <c r="Z1719" s="79">
        <f t="shared" si="12"/>
        <v>0</v>
      </c>
      <c r="AA1719" s="79" t="str">
        <f>IF($B1718="","",IF(AND($B1719&gt;Dashboard!$C$54,$B1719&lt;=Dashboard!$C$55,OR($C1719="Buy",$C1719="Sell",$C1719="Dividend",$C1719="Return of capital")),MAX(AA$5:AA1718)+1,0))</f>
        <v/>
      </c>
      <c r="AB1719" s="79" t="str">
        <f>if($B1719="","",if($L1719=Dashboard!$C$3,"n/a","Currency:"&amp;$L1719&amp;Dashboard!$C$3))</f>
        <v/>
      </c>
      <c r="AC1719" s="88" t="str">
        <f t="shared" si="13"/>
        <v/>
      </c>
      <c r="AD1719" s="89">
        <f t="shared" si="14"/>
        <v>0</v>
      </c>
      <c r="AE1719" s="90">
        <f t="shared" si="15"/>
        <v>0</v>
      </c>
    </row>
    <row r="1720">
      <c r="A1720" s="1"/>
      <c r="B1720" s="456"/>
      <c r="C1720" s="457"/>
      <c r="D1720" s="457"/>
      <c r="E1720" s="457"/>
      <c r="F1720" s="458"/>
      <c r="G1720" s="44">
        <f t="shared" si="1"/>
        <v>0</v>
      </c>
      <c r="H1720" s="459"/>
      <c r="I1720" s="460"/>
      <c r="J1720" s="95"/>
      <c r="K1720" s="1"/>
      <c r="L1720" s="50" t="str">
        <f t="array" ref="L1720">if($B1720="","",index(Setup!$C$52:$C$201,match($D1720,Setup!$B$52:$B$201,0),0))</f>
        <v/>
      </c>
      <c r="M1720" s="52" t="str">
        <f t="shared" si="2"/>
        <v/>
      </c>
      <c r="N1720" s="58">
        <f t="shared" si="3"/>
        <v>0</v>
      </c>
      <c r="O1720" s="64" t="str">
        <f t="shared" si="4"/>
        <v/>
      </c>
      <c r="P1720" s="64">
        <f t="shared" si="5"/>
        <v>0</v>
      </c>
      <c r="Q1720" s="64">
        <f t="shared" si="6"/>
        <v>0</v>
      </c>
      <c r="R1720" s="68">
        <f t="shared" si="7"/>
        <v>0</v>
      </c>
      <c r="S1720" s="68">
        <f t="shared" si="8"/>
        <v>0</v>
      </c>
      <c r="T1720" s="71" t="str">
        <f t="shared" si="9"/>
        <v/>
      </c>
      <c r="U1720" s="79" t="str">
        <f t="array" ref="U1720">IF($B1720="","",IF(INDEX('Your Portfolio Holdings'!$BW$7:$BW$156,match($D1720,'Your Portfolio Holdings'!$B$7:$B$156,0),0)&gt;0,PRODUCT(IF(($D$5:$D$2004=$D1720)*($C$5:$C$2004="Split")*($B$5:$B$2004&lt;=Dashboard!$C$2)*($B$5:$B$2004&gt;$B1720),$J$5:$J$2004,1)),1))</f>
        <v/>
      </c>
      <c r="V1720" s="79">
        <f t="shared" si="10"/>
        <v>0</v>
      </c>
      <c r="W1720" s="79" t="str">
        <f t="array" ref="W1720">IF($B1720="","",IF(INDEX('Your Portfolio Holdings'!$BW$7:$BW$156,match($D1720,'Your Portfolio Holdings'!$B$7:$B$156,0),0)&gt;0,PRODUCT(IF(($D$5:$D$2004=$D1720)*($C$5:$C$2004="Split")*($B$5:$B$2004&lt;=Dashboard!$C$54)*($B$5:$B$2004&gt;$B1720),$J$5:$J$2004,1)),1))</f>
        <v/>
      </c>
      <c r="X1720" s="79">
        <f t="shared" si="11"/>
        <v>0</v>
      </c>
      <c r="Y1720" s="79" t="str">
        <f t="array" ref="Y1720">IF($B1720="","",IF(INDEX('Your Portfolio Holdings'!$BW$7:$BW$156,match($D1720,'Your Portfolio Holdings'!$B$7:$B$156,0),0)&gt;0,PRODUCT(IF(($D$5:$D$2004=$D1720)*($C$5:$C$2004="Split")*($B$5:$B$2004&lt;=Dashboard!$C$55)*($B$5:$B$2004&gt;$B1720),$J$5:$J$2004,1)),1))</f>
        <v/>
      </c>
      <c r="Z1720" s="79">
        <f t="shared" si="12"/>
        <v>0</v>
      </c>
      <c r="AA1720" s="79" t="str">
        <f>IF($B1719="","",IF(AND($B1720&gt;Dashboard!$C$54,$B1720&lt;=Dashboard!$C$55,OR($C1720="Buy",$C1720="Sell",$C1720="Dividend",$C1720="Return of capital")),MAX(AA$5:AA1719)+1,0))</f>
        <v/>
      </c>
      <c r="AB1720" s="79" t="str">
        <f>if($B1720="","",if($L1720=Dashboard!$C$3,"n/a","Currency:"&amp;$L1720&amp;Dashboard!$C$3))</f>
        <v/>
      </c>
      <c r="AC1720" s="88" t="str">
        <f t="shared" si="13"/>
        <v/>
      </c>
      <c r="AD1720" s="89">
        <f t="shared" si="14"/>
        <v>0</v>
      </c>
      <c r="AE1720" s="90">
        <f t="shared" si="15"/>
        <v>0</v>
      </c>
    </row>
    <row r="1721">
      <c r="A1721" s="1"/>
      <c r="B1721" s="456"/>
      <c r="C1721" s="457"/>
      <c r="D1721" s="457"/>
      <c r="E1721" s="457"/>
      <c r="F1721" s="458"/>
      <c r="G1721" s="44">
        <f t="shared" si="1"/>
        <v>0</v>
      </c>
      <c r="H1721" s="459"/>
      <c r="I1721" s="460"/>
      <c r="J1721" s="95"/>
      <c r="K1721" s="1"/>
      <c r="L1721" s="50" t="str">
        <f t="array" ref="L1721">if($B1721="","",index(Setup!$C$52:$C$201,match($D1721,Setup!$B$52:$B$201,0),0))</f>
        <v/>
      </c>
      <c r="M1721" s="52" t="str">
        <f t="shared" si="2"/>
        <v/>
      </c>
      <c r="N1721" s="58">
        <f t="shared" si="3"/>
        <v>0</v>
      </c>
      <c r="O1721" s="64" t="str">
        <f t="shared" si="4"/>
        <v/>
      </c>
      <c r="P1721" s="64">
        <f t="shared" si="5"/>
        <v>0</v>
      </c>
      <c r="Q1721" s="64">
        <f t="shared" si="6"/>
        <v>0</v>
      </c>
      <c r="R1721" s="68">
        <f t="shared" si="7"/>
        <v>0</v>
      </c>
      <c r="S1721" s="68">
        <f t="shared" si="8"/>
        <v>0</v>
      </c>
      <c r="T1721" s="71" t="str">
        <f t="shared" si="9"/>
        <v/>
      </c>
      <c r="U1721" s="79" t="str">
        <f t="array" ref="U1721">IF($B1721="","",IF(INDEX('Your Portfolio Holdings'!$BW$7:$BW$156,match($D1721,'Your Portfolio Holdings'!$B$7:$B$156,0),0)&gt;0,PRODUCT(IF(($D$5:$D$2004=$D1721)*($C$5:$C$2004="Split")*($B$5:$B$2004&lt;=Dashboard!$C$2)*($B$5:$B$2004&gt;$B1721),$J$5:$J$2004,1)),1))</f>
        <v/>
      </c>
      <c r="V1721" s="79">
        <f t="shared" si="10"/>
        <v>0</v>
      </c>
      <c r="W1721" s="79" t="str">
        <f t="array" ref="W1721">IF($B1721="","",IF(INDEX('Your Portfolio Holdings'!$BW$7:$BW$156,match($D1721,'Your Portfolio Holdings'!$B$7:$B$156,0),0)&gt;0,PRODUCT(IF(($D$5:$D$2004=$D1721)*($C$5:$C$2004="Split")*($B$5:$B$2004&lt;=Dashboard!$C$54)*($B$5:$B$2004&gt;$B1721),$J$5:$J$2004,1)),1))</f>
        <v/>
      </c>
      <c r="X1721" s="79">
        <f t="shared" si="11"/>
        <v>0</v>
      </c>
      <c r="Y1721" s="79" t="str">
        <f t="array" ref="Y1721">IF($B1721="","",IF(INDEX('Your Portfolio Holdings'!$BW$7:$BW$156,match($D1721,'Your Portfolio Holdings'!$B$7:$B$156,0),0)&gt;0,PRODUCT(IF(($D$5:$D$2004=$D1721)*($C$5:$C$2004="Split")*($B$5:$B$2004&lt;=Dashboard!$C$55)*($B$5:$B$2004&gt;$B1721),$J$5:$J$2004,1)),1))</f>
        <v/>
      </c>
      <c r="Z1721" s="79">
        <f t="shared" si="12"/>
        <v>0</v>
      </c>
      <c r="AA1721" s="79" t="str">
        <f>IF($B1720="","",IF(AND($B1721&gt;Dashboard!$C$54,$B1721&lt;=Dashboard!$C$55,OR($C1721="Buy",$C1721="Sell",$C1721="Dividend",$C1721="Return of capital")),MAX(AA$5:AA1720)+1,0))</f>
        <v/>
      </c>
      <c r="AB1721" s="79" t="str">
        <f>if($B1721="","",if($L1721=Dashboard!$C$3,"n/a","Currency:"&amp;$L1721&amp;Dashboard!$C$3))</f>
        <v/>
      </c>
      <c r="AC1721" s="88" t="str">
        <f t="shared" si="13"/>
        <v/>
      </c>
      <c r="AD1721" s="89">
        <f t="shared" si="14"/>
        <v>0</v>
      </c>
      <c r="AE1721" s="90">
        <f t="shared" si="15"/>
        <v>0</v>
      </c>
    </row>
    <row r="1722">
      <c r="A1722" s="1"/>
      <c r="B1722" s="456"/>
      <c r="C1722" s="457"/>
      <c r="D1722" s="457"/>
      <c r="E1722" s="457"/>
      <c r="F1722" s="458"/>
      <c r="G1722" s="44">
        <f t="shared" si="1"/>
        <v>0</v>
      </c>
      <c r="H1722" s="459"/>
      <c r="I1722" s="460"/>
      <c r="J1722" s="95"/>
      <c r="K1722" s="1"/>
      <c r="L1722" s="50" t="str">
        <f t="array" ref="L1722">if($B1722="","",index(Setup!$C$52:$C$201,match($D1722,Setup!$B$52:$B$201,0),0))</f>
        <v/>
      </c>
      <c r="M1722" s="52" t="str">
        <f t="shared" si="2"/>
        <v/>
      </c>
      <c r="N1722" s="58">
        <f t="shared" si="3"/>
        <v>0</v>
      </c>
      <c r="O1722" s="64" t="str">
        <f t="shared" si="4"/>
        <v/>
      </c>
      <c r="P1722" s="64">
        <f t="shared" si="5"/>
        <v>0</v>
      </c>
      <c r="Q1722" s="64">
        <f t="shared" si="6"/>
        <v>0</v>
      </c>
      <c r="R1722" s="68">
        <f t="shared" si="7"/>
        <v>0</v>
      </c>
      <c r="S1722" s="68">
        <f t="shared" si="8"/>
        <v>0</v>
      </c>
      <c r="T1722" s="71" t="str">
        <f t="shared" si="9"/>
        <v/>
      </c>
      <c r="U1722" s="79" t="str">
        <f t="array" ref="U1722">IF($B1722="","",IF(INDEX('Your Portfolio Holdings'!$BW$7:$BW$156,match($D1722,'Your Portfolio Holdings'!$B$7:$B$156,0),0)&gt;0,PRODUCT(IF(($D$5:$D$2004=$D1722)*($C$5:$C$2004="Split")*($B$5:$B$2004&lt;=Dashboard!$C$2)*($B$5:$B$2004&gt;$B1722),$J$5:$J$2004,1)),1))</f>
        <v/>
      </c>
      <c r="V1722" s="79">
        <f t="shared" si="10"/>
        <v>0</v>
      </c>
      <c r="W1722" s="79" t="str">
        <f t="array" ref="W1722">IF($B1722="","",IF(INDEX('Your Portfolio Holdings'!$BW$7:$BW$156,match($D1722,'Your Portfolio Holdings'!$B$7:$B$156,0),0)&gt;0,PRODUCT(IF(($D$5:$D$2004=$D1722)*($C$5:$C$2004="Split")*($B$5:$B$2004&lt;=Dashboard!$C$54)*($B$5:$B$2004&gt;$B1722),$J$5:$J$2004,1)),1))</f>
        <v/>
      </c>
      <c r="X1722" s="79">
        <f t="shared" si="11"/>
        <v>0</v>
      </c>
      <c r="Y1722" s="79" t="str">
        <f t="array" ref="Y1722">IF($B1722="","",IF(INDEX('Your Portfolio Holdings'!$BW$7:$BW$156,match($D1722,'Your Portfolio Holdings'!$B$7:$B$156,0),0)&gt;0,PRODUCT(IF(($D$5:$D$2004=$D1722)*($C$5:$C$2004="Split")*($B$5:$B$2004&lt;=Dashboard!$C$55)*($B$5:$B$2004&gt;$B1722),$J$5:$J$2004,1)),1))</f>
        <v/>
      </c>
      <c r="Z1722" s="79">
        <f t="shared" si="12"/>
        <v>0</v>
      </c>
      <c r="AA1722" s="79" t="str">
        <f>IF($B1721="","",IF(AND($B1722&gt;Dashboard!$C$54,$B1722&lt;=Dashboard!$C$55,OR($C1722="Buy",$C1722="Sell",$C1722="Dividend",$C1722="Return of capital")),MAX(AA$5:AA1721)+1,0))</f>
        <v/>
      </c>
      <c r="AB1722" s="79" t="str">
        <f>if($B1722="","",if($L1722=Dashboard!$C$3,"n/a","Currency:"&amp;$L1722&amp;Dashboard!$C$3))</f>
        <v/>
      </c>
      <c r="AC1722" s="88" t="str">
        <f t="shared" si="13"/>
        <v/>
      </c>
      <c r="AD1722" s="89">
        <f t="shared" si="14"/>
        <v>0</v>
      </c>
      <c r="AE1722" s="90">
        <f t="shared" si="15"/>
        <v>0</v>
      </c>
    </row>
    <row r="1723">
      <c r="A1723" s="1"/>
      <c r="B1723" s="456"/>
      <c r="C1723" s="457"/>
      <c r="D1723" s="457"/>
      <c r="E1723" s="457"/>
      <c r="F1723" s="458"/>
      <c r="G1723" s="44">
        <f t="shared" si="1"/>
        <v>0</v>
      </c>
      <c r="H1723" s="459"/>
      <c r="I1723" s="460"/>
      <c r="J1723" s="95"/>
      <c r="K1723" s="1"/>
      <c r="L1723" s="50" t="str">
        <f t="array" ref="L1723">if($B1723="","",index(Setup!$C$52:$C$201,match($D1723,Setup!$B$52:$B$201,0),0))</f>
        <v/>
      </c>
      <c r="M1723" s="52" t="str">
        <f t="shared" si="2"/>
        <v/>
      </c>
      <c r="N1723" s="58">
        <f t="shared" si="3"/>
        <v>0</v>
      </c>
      <c r="O1723" s="64" t="str">
        <f t="shared" si="4"/>
        <v/>
      </c>
      <c r="P1723" s="64">
        <f t="shared" si="5"/>
        <v>0</v>
      </c>
      <c r="Q1723" s="64">
        <f t="shared" si="6"/>
        <v>0</v>
      </c>
      <c r="R1723" s="68">
        <f t="shared" si="7"/>
        <v>0</v>
      </c>
      <c r="S1723" s="68">
        <f t="shared" si="8"/>
        <v>0</v>
      </c>
      <c r="T1723" s="71" t="str">
        <f t="shared" si="9"/>
        <v/>
      </c>
      <c r="U1723" s="79" t="str">
        <f t="array" ref="U1723">IF($B1723="","",IF(INDEX('Your Portfolio Holdings'!$BW$7:$BW$156,match($D1723,'Your Portfolio Holdings'!$B$7:$B$156,0),0)&gt;0,PRODUCT(IF(($D$5:$D$2004=$D1723)*($C$5:$C$2004="Split")*($B$5:$B$2004&lt;=Dashboard!$C$2)*($B$5:$B$2004&gt;$B1723),$J$5:$J$2004,1)),1))</f>
        <v/>
      </c>
      <c r="V1723" s="79">
        <f t="shared" si="10"/>
        <v>0</v>
      </c>
      <c r="W1723" s="79" t="str">
        <f t="array" ref="W1723">IF($B1723="","",IF(INDEX('Your Portfolio Holdings'!$BW$7:$BW$156,match($D1723,'Your Portfolio Holdings'!$B$7:$B$156,0),0)&gt;0,PRODUCT(IF(($D$5:$D$2004=$D1723)*($C$5:$C$2004="Split")*($B$5:$B$2004&lt;=Dashboard!$C$54)*($B$5:$B$2004&gt;$B1723),$J$5:$J$2004,1)),1))</f>
        <v/>
      </c>
      <c r="X1723" s="79">
        <f t="shared" si="11"/>
        <v>0</v>
      </c>
      <c r="Y1723" s="79" t="str">
        <f t="array" ref="Y1723">IF($B1723="","",IF(INDEX('Your Portfolio Holdings'!$BW$7:$BW$156,match($D1723,'Your Portfolio Holdings'!$B$7:$B$156,0),0)&gt;0,PRODUCT(IF(($D$5:$D$2004=$D1723)*($C$5:$C$2004="Split")*($B$5:$B$2004&lt;=Dashboard!$C$55)*($B$5:$B$2004&gt;$B1723),$J$5:$J$2004,1)),1))</f>
        <v/>
      </c>
      <c r="Z1723" s="79">
        <f t="shared" si="12"/>
        <v>0</v>
      </c>
      <c r="AA1723" s="79" t="str">
        <f>IF($B1722="","",IF(AND($B1723&gt;Dashboard!$C$54,$B1723&lt;=Dashboard!$C$55,OR($C1723="Buy",$C1723="Sell",$C1723="Dividend",$C1723="Return of capital")),MAX(AA$5:AA1722)+1,0))</f>
        <v/>
      </c>
      <c r="AB1723" s="79" t="str">
        <f>if($B1723="","",if($L1723=Dashboard!$C$3,"n/a","Currency:"&amp;$L1723&amp;Dashboard!$C$3))</f>
        <v/>
      </c>
      <c r="AC1723" s="88" t="str">
        <f t="shared" si="13"/>
        <v/>
      </c>
      <c r="AD1723" s="89">
        <f t="shared" si="14"/>
        <v>0</v>
      </c>
      <c r="AE1723" s="90">
        <f t="shared" si="15"/>
        <v>0</v>
      </c>
    </row>
    <row r="1724">
      <c r="A1724" s="1"/>
      <c r="B1724" s="456"/>
      <c r="C1724" s="457"/>
      <c r="D1724" s="457"/>
      <c r="E1724" s="457"/>
      <c r="F1724" s="458"/>
      <c r="G1724" s="44">
        <f t="shared" si="1"/>
        <v>0</v>
      </c>
      <c r="H1724" s="459"/>
      <c r="I1724" s="460"/>
      <c r="J1724" s="95"/>
      <c r="K1724" s="1"/>
      <c r="L1724" s="50" t="str">
        <f t="array" ref="L1724">if($B1724="","",index(Setup!$C$52:$C$201,match($D1724,Setup!$B$52:$B$201,0),0))</f>
        <v/>
      </c>
      <c r="M1724" s="52" t="str">
        <f t="shared" si="2"/>
        <v/>
      </c>
      <c r="N1724" s="58">
        <f t="shared" si="3"/>
        <v>0</v>
      </c>
      <c r="O1724" s="64" t="str">
        <f t="shared" si="4"/>
        <v/>
      </c>
      <c r="P1724" s="64">
        <f t="shared" si="5"/>
        <v>0</v>
      </c>
      <c r="Q1724" s="64">
        <f t="shared" si="6"/>
        <v>0</v>
      </c>
      <c r="R1724" s="68">
        <f t="shared" si="7"/>
        <v>0</v>
      </c>
      <c r="S1724" s="68">
        <f t="shared" si="8"/>
        <v>0</v>
      </c>
      <c r="T1724" s="71" t="str">
        <f t="shared" si="9"/>
        <v/>
      </c>
      <c r="U1724" s="79" t="str">
        <f t="array" ref="U1724">IF($B1724="","",IF(INDEX('Your Portfolio Holdings'!$BW$7:$BW$156,match($D1724,'Your Portfolio Holdings'!$B$7:$B$156,0),0)&gt;0,PRODUCT(IF(($D$5:$D$2004=$D1724)*($C$5:$C$2004="Split")*($B$5:$B$2004&lt;=Dashboard!$C$2)*($B$5:$B$2004&gt;$B1724),$J$5:$J$2004,1)),1))</f>
        <v/>
      </c>
      <c r="V1724" s="79">
        <f t="shared" si="10"/>
        <v>0</v>
      </c>
      <c r="W1724" s="79" t="str">
        <f t="array" ref="W1724">IF($B1724="","",IF(INDEX('Your Portfolio Holdings'!$BW$7:$BW$156,match($D1724,'Your Portfolio Holdings'!$B$7:$B$156,0),0)&gt;0,PRODUCT(IF(($D$5:$D$2004=$D1724)*($C$5:$C$2004="Split")*($B$5:$B$2004&lt;=Dashboard!$C$54)*($B$5:$B$2004&gt;$B1724),$J$5:$J$2004,1)),1))</f>
        <v/>
      </c>
      <c r="X1724" s="79">
        <f t="shared" si="11"/>
        <v>0</v>
      </c>
      <c r="Y1724" s="79" t="str">
        <f t="array" ref="Y1724">IF($B1724="","",IF(INDEX('Your Portfolio Holdings'!$BW$7:$BW$156,match($D1724,'Your Portfolio Holdings'!$B$7:$B$156,0),0)&gt;0,PRODUCT(IF(($D$5:$D$2004=$D1724)*($C$5:$C$2004="Split")*($B$5:$B$2004&lt;=Dashboard!$C$55)*($B$5:$B$2004&gt;$B1724),$J$5:$J$2004,1)),1))</f>
        <v/>
      </c>
      <c r="Z1724" s="79">
        <f t="shared" si="12"/>
        <v>0</v>
      </c>
      <c r="AA1724" s="79" t="str">
        <f>IF($B1723="","",IF(AND($B1724&gt;Dashboard!$C$54,$B1724&lt;=Dashboard!$C$55,OR($C1724="Buy",$C1724="Sell",$C1724="Dividend",$C1724="Return of capital")),MAX(AA$5:AA1723)+1,0))</f>
        <v/>
      </c>
      <c r="AB1724" s="79" t="str">
        <f>if($B1724="","",if($L1724=Dashboard!$C$3,"n/a","Currency:"&amp;$L1724&amp;Dashboard!$C$3))</f>
        <v/>
      </c>
      <c r="AC1724" s="88" t="str">
        <f t="shared" si="13"/>
        <v/>
      </c>
      <c r="AD1724" s="89">
        <f t="shared" si="14"/>
        <v>0</v>
      </c>
      <c r="AE1724" s="90">
        <f t="shared" si="15"/>
        <v>0</v>
      </c>
    </row>
    <row r="1725">
      <c r="A1725" s="1"/>
      <c r="B1725" s="456"/>
      <c r="C1725" s="457"/>
      <c r="D1725" s="457"/>
      <c r="E1725" s="457"/>
      <c r="F1725" s="458"/>
      <c r="G1725" s="44">
        <f t="shared" si="1"/>
        <v>0</v>
      </c>
      <c r="H1725" s="459"/>
      <c r="I1725" s="460"/>
      <c r="J1725" s="95"/>
      <c r="K1725" s="1"/>
      <c r="L1725" s="50" t="str">
        <f t="array" ref="L1725">if($B1725="","",index(Setup!$C$52:$C$201,match($D1725,Setup!$B$52:$B$201,0),0))</f>
        <v/>
      </c>
      <c r="M1725" s="52" t="str">
        <f t="shared" si="2"/>
        <v/>
      </c>
      <c r="N1725" s="58">
        <f t="shared" si="3"/>
        <v>0</v>
      </c>
      <c r="O1725" s="64" t="str">
        <f t="shared" si="4"/>
        <v/>
      </c>
      <c r="P1725" s="64">
        <f t="shared" si="5"/>
        <v>0</v>
      </c>
      <c r="Q1725" s="64">
        <f t="shared" si="6"/>
        <v>0</v>
      </c>
      <c r="R1725" s="68">
        <f t="shared" si="7"/>
        <v>0</v>
      </c>
      <c r="S1725" s="68">
        <f t="shared" si="8"/>
        <v>0</v>
      </c>
      <c r="T1725" s="71" t="str">
        <f t="shared" si="9"/>
        <v/>
      </c>
      <c r="U1725" s="79" t="str">
        <f t="array" ref="U1725">IF($B1725="","",IF(INDEX('Your Portfolio Holdings'!$BW$7:$BW$156,match($D1725,'Your Portfolio Holdings'!$B$7:$B$156,0),0)&gt;0,PRODUCT(IF(($D$5:$D$2004=$D1725)*($C$5:$C$2004="Split")*($B$5:$B$2004&lt;=Dashboard!$C$2)*($B$5:$B$2004&gt;$B1725),$J$5:$J$2004,1)),1))</f>
        <v/>
      </c>
      <c r="V1725" s="79">
        <f t="shared" si="10"/>
        <v>0</v>
      </c>
      <c r="W1725" s="79" t="str">
        <f t="array" ref="W1725">IF($B1725="","",IF(INDEX('Your Portfolio Holdings'!$BW$7:$BW$156,match($D1725,'Your Portfolio Holdings'!$B$7:$B$156,0),0)&gt;0,PRODUCT(IF(($D$5:$D$2004=$D1725)*($C$5:$C$2004="Split")*($B$5:$B$2004&lt;=Dashboard!$C$54)*($B$5:$B$2004&gt;$B1725),$J$5:$J$2004,1)),1))</f>
        <v/>
      </c>
      <c r="X1725" s="79">
        <f t="shared" si="11"/>
        <v>0</v>
      </c>
      <c r="Y1725" s="79" t="str">
        <f t="array" ref="Y1725">IF($B1725="","",IF(INDEX('Your Portfolio Holdings'!$BW$7:$BW$156,match($D1725,'Your Portfolio Holdings'!$B$7:$B$156,0),0)&gt;0,PRODUCT(IF(($D$5:$D$2004=$D1725)*($C$5:$C$2004="Split")*($B$5:$B$2004&lt;=Dashboard!$C$55)*($B$5:$B$2004&gt;$B1725),$J$5:$J$2004,1)),1))</f>
        <v/>
      </c>
      <c r="Z1725" s="79">
        <f t="shared" si="12"/>
        <v>0</v>
      </c>
      <c r="AA1725" s="79" t="str">
        <f>IF($B1724="","",IF(AND($B1725&gt;Dashboard!$C$54,$B1725&lt;=Dashboard!$C$55,OR($C1725="Buy",$C1725="Sell",$C1725="Dividend",$C1725="Return of capital")),MAX(AA$5:AA1724)+1,0))</f>
        <v/>
      </c>
      <c r="AB1725" s="79" t="str">
        <f>if($B1725="","",if($L1725=Dashboard!$C$3,"n/a","Currency:"&amp;$L1725&amp;Dashboard!$C$3))</f>
        <v/>
      </c>
      <c r="AC1725" s="88" t="str">
        <f t="shared" si="13"/>
        <v/>
      </c>
      <c r="AD1725" s="89">
        <f t="shared" si="14"/>
        <v>0</v>
      </c>
      <c r="AE1725" s="90">
        <f t="shared" si="15"/>
        <v>0</v>
      </c>
    </row>
    <row r="1726">
      <c r="A1726" s="1"/>
      <c r="B1726" s="456"/>
      <c r="C1726" s="457"/>
      <c r="D1726" s="457"/>
      <c r="E1726" s="457"/>
      <c r="F1726" s="458"/>
      <c r="G1726" s="44">
        <f t="shared" si="1"/>
        <v>0</v>
      </c>
      <c r="H1726" s="459"/>
      <c r="I1726" s="460"/>
      <c r="J1726" s="95"/>
      <c r="K1726" s="1"/>
      <c r="L1726" s="50" t="str">
        <f t="array" ref="L1726">if($B1726="","",index(Setup!$C$52:$C$201,match($D1726,Setup!$B$52:$B$201,0),0))</f>
        <v/>
      </c>
      <c r="M1726" s="52" t="str">
        <f t="shared" si="2"/>
        <v/>
      </c>
      <c r="N1726" s="58">
        <f t="shared" si="3"/>
        <v>0</v>
      </c>
      <c r="O1726" s="64" t="str">
        <f t="shared" si="4"/>
        <v/>
      </c>
      <c r="P1726" s="64">
        <f t="shared" si="5"/>
        <v>0</v>
      </c>
      <c r="Q1726" s="64">
        <f t="shared" si="6"/>
        <v>0</v>
      </c>
      <c r="R1726" s="68">
        <f t="shared" si="7"/>
        <v>0</v>
      </c>
      <c r="S1726" s="68">
        <f t="shared" si="8"/>
        <v>0</v>
      </c>
      <c r="T1726" s="71" t="str">
        <f t="shared" si="9"/>
        <v/>
      </c>
      <c r="U1726" s="79" t="str">
        <f t="array" ref="U1726">IF($B1726="","",IF(INDEX('Your Portfolio Holdings'!$BW$7:$BW$156,match($D1726,'Your Portfolio Holdings'!$B$7:$B$156,0),0)&gt;0,PRODUCT(IF(($D$5:$D$2004=$D1726)*($C$5:$C$2004="Split")*($B$5:$B$2004&lt;=Dashboard!$C$2)*($B$5:$B$2004&gt;$B1726),$J$5:$J$2004,1)),1))</f>
        <v/>
      </c>
      <c r="V1726" s="79">
        <f t="shared" si="10"/>
        <v>0</v>
      </c>
      <c r="W1726" s="79" t="str">
        <f t="array" ref="W1726">IF($B1726="","",IF(INDEX('Your Portfolio Holdings'!$BW$7:$BW$156,match($D1726,'Your Portfolio Holdings'!$B$7:$B$156,0),0)&gt;0,PRODUCT(IF(($D$5:$D$2004=$D1726)*($C$5:$C$2004="Split")*($B$5:$B$2004&lt;=Dashboard!$C$54)*($B$5:$B$2004&gt;$B1726),$J$5:$J$2004,1)),1))</f>
        <v/>
      </c>
      <c r="X1726" s="79">
        <f t="shared" si="11"/>
        <v>0</v>
      </c>
      <c r="Y1726" s="79" t="str">
        <f t="array" ref="Y1726">IF($B1726="","",IF(INDEX('Your Portfolio Holdings'!$BW$7:$BW$156,match($D1726,'Your Portfolio Holdings'!$B$7:$B$156,0),0)&gt;0,PRODUCT(IF(($D$5:$D$2004=$D1726)*($C$5:$C$2004="Split")*($B$5:$B$2004&lt;=Dashboard!$C$55)*($B$5:$B$2004&gt;$B1726),$J$5:$J$2004,1)),1))</f>
        <v/>
      </c>
      <c r="Z1726" s="79">
        <f t="shared" si="12"/>
        <v>0</v>
      </c>
      <c r="AA1726" s="79" t="str">
        <f>IF($B1725="","",IF(AND($B1726&gt;Dashboard!$C$54,$B1726&lt;=Dashboard!$C$55,OR($C1726="Buy",$C1726="Sell",$C1726="Dividend",$C1726="Return of capital")),MAX(AA$5:AA1725)+1,0))</f>
        <v/>
      </c>
      <c r="AB1726" s="79" t="str">
        <f>if($B1726="","",if($L1726=Dashboard!$C$3,"n/a","Currency:"&amp;$L1726&amp;Dashboard!$C$3))</f>
        <v/>
      </c>
      <c r="AC1726" s="88" t="str">
        <f t="shared" si="13"/>
        <v/>
      </c>
      <c r="AD1726" s="89">
        <f t="shared" si="14"/>
        <v>0</v>
      </c>
      <c r="AE1726" s="90">
        <f t="shared" si="15"/>
        <v>0</v>
      </c>
    </row>
    <row r="1727">
      <c r="A1727" s="1"/>
      <c r="B1727" s="456"/>
      <c r="C1727" s="457"/>
      <c r="D1727" s="457"/>
      <c r="E1727" s="457"/>
      <c r="F1727" s="458"/>
      <c r="G1727" s="44">
        <f t="shared" si="1"/>
        <v>0</v>
      </c>
      <c r="H1727" s="459"/>
      <c r="I1727" s="460"/>
      <c r="J1727" s="95"/>
      <c r="K1727" s="1"/>
      <c r="L1727" s="50" t="str">
        <f t="array" ref="L1727">if($B1727="","",index(Setup!$C$52:$C$201,match($D1727,Setup!$B$52:$B$201,0),0))</f>
        <v/>
      </c>
      <c r="M1727" s="52" t="str">
        <f t="shared" si="2"/>
        <v/>
      </c>
      <c r="N1727" s="58">
        <f t="shared" si="3"/>
        <v>0</v>
      </c>
      <c r="O1727" s="64" t="str">
        <f t="shared" si="4"/>
        <v/>
      </c>
      <c r="P1727" s="64">
        <f t="shared" si="5"/>
        <v>0</v>
      </c>
      <c r="Q1727" s="64">
        <f t="shared" si="6"/>
        <v>0</v>
      </c>
      <c r="R1727" s="68">
        <f t="shared" si="7"/>
        <v>0</v>
      </c>
      <c r="S1727" s="68">
        <f t="shared" si="8"/>
        <v>0</v>
      </c>
      <c r="T1727" s="71" t="str">
        <f t="shared" si="9"/>
        <v/>
      </c>
      <c r="U1727" s="79" t="str">
        <f t="array" ref="U1727">IF($B1727="","",IF(INDEX('Your Portfolio Holdings'!$BW$7:$BW$156,match($D1727,'Your Portfolio Holdings'!$B$7:$B$156,0),0)&gt;0,PRODUCT(IF(($D$5:$D$2004=$D1727)*($C$5:$C$2004="Split")*($B$5:$B$2004&lt;=Dashboard!$C$2)*($B$5:$B$2004&gt;$B1727),$J$5:$J$2004,1)),1))</f>
        <v/>
      </c>
      <c r="V1727" s="79">
        <f t="shared" si="10"/>
        <v>0</v>
      </c>
      <c r="W1727" s="79" t="str">
        <f t="array" ref="W1727">IF($B1727="","",IF(INDEX('Your Portfolio Holdings'!$BW$7:$BW$156,match($D1727,'Your Portfolio Holdings'!$B$7:$B$156,0),0)&gt;0,PRODUCT(IF(($D$5:$D$2004=$D1727)*($C$5:$C$2004="Split")*($B$5:$B$2004&lt;=Dashboard!$C$54)*($B$5:$B$2004&gt;$B1727),$J$5:$J$2004,1)),1))</f>
        <v/>
      </c>
      <c r="X1727" s="79">
        <f t="shared" si="11"/>
        <v>0</v>
      </c>
      <c r="Y1727" s="79" t="str">
        <f t="array" ref="Y1727">IF($B1727="","",IF(INDEX('Your Portfolio Holdings'!$BW$7:$BW$156,match($D1727,'Your Portfolio Holdings'!$B$7:$B$156,0),0)&gt;0,PRODUCT(IF(($D$5:$D$2004=$D1727)*($C$5:$C$2004="Split")*($B$5:$B$2004&lt;=Dashboard!$C$55)*($B$5:$B$2004&gt;$B1727),$J$5:$J$2004,1)),1))</f>
        <v/>
      </c>
      <c r="Z1727" s="79">
        <f t="shared" si="12"/>
        <v>0</v>
      </c>
      <c r="AA1727" s="79" t="str">
        <f>IF($B1726="","",IF(AND($B1727&gt;Dashboard!$C$54,$B1727&lt;=Dashboard!$C$55,OR($C1727="Buy",$C1727="Sell",$C1727="Dividend",$C1727="Return of capital")),MAX(AA$5:AA1726)+1,0))</f>
        <v/>
      </c>
      <c r="AB1727" s="79" t="str">
        <f>if($B1727="","",if($L1727=Dashboard!$C$3,"n/a","Currency:"&amp;$L1727&amp;Dashboard!$C$3))</f>
        <v/>
      </c>
      <c r="AC1727" s="88" t="str">
        <f t="shared" si="13"/>
        <v/>
      </c>
      <c r="AD1727" s="89">
        <f t="shared" si="14"/>
        <v>0</v>
      </c>
      <c r="AE1727" s="90">
        <f t="shared" si="15"/>
        <v>0</v>
      </c>
    </row>
    <row r="1728">
      <c r="A1728" s="1"/>
      <c r="B1728" s="456"/>
      <c r="C1728" s="457"/>
      <c r="D1728" s="457"/>
      <c r="E1728" s="457"/>
      <c r="F1728" s="458"/>
      <c r="G1728" s="44">
        <f t="shared" si="1"/>
        <v>0</v>
      </c>
      <c r="H1728" s="459"/>
      <c r="I1728" s="460"/>
      <c r="J1728" s="95"/>
      <c r="K1728" s="1"/>
      <c r="L1728" s="50" t="str">
        <f t="array" ref="L1728">if($B1728="","",index(Setup!$C$52:$C$201,match($D1728,Setup!$B$52:$B$201,0),0))</f>
        <v/>
      </c>
      <c r="M1728" s="52" t="str">
        <f t="shared" si="2"/>
        <v/>
      </c>
      <c r="N1728" s="58">
        <f t="shared" si="3"/>
        <v>0</v>
      </c>
      <c r="O1728" s="64" t="str">
        <f t="shared" si="4"/>
        <v/>
      </c>
      <c r="P1728" s="64">
        <f t="shared" si="5"/>
        <v>0</v>
      </c>
      <c r="Q1728" s="64">
        <f t="shared" si="6"/>
        <v>0</v>
      </c>
      <c r="R1728" s="68">
        <f t="shared" si="7"/>
        <v>0</v>
      </c>
      <c r="S1728" s="68">
        <f t="shared" si="8"/>
        <v>0</v>
      </c>
      <c r="T1728" s="71" t="str">
        <f t="shared" si="9"/>
        <v/>
      </c>
      <c r="U1728" s="79" t="str">
        <f t="array" ref="U1728">IF($B1728="","",IF(INDEX('Your Portfolio Holdings'!$BW$7:$BW$156,match($D1728,'Your Portfolio Holdings'!$B$7:$B$156,0),0)&gt;0,PRODUCT(IF(($D$5:$D$2004=$D1728)*($C$5:$C$2004="Split")*($B$5:$B$2004&lt;=Dashboard!$C$2)*($B$5:$B$2004&gt;$B1728),$J$5:$J$2004,1)),1))</f>
        <v/>
      </c>
      <c r="V1728" s="79">
        <f t="shared" si="10"/>
        <v>0</v>
      </c>
      <c r="W1728" s="79" t="str">
        <f t="array" ref="W1728">IF($B1728="","",IF(INDEX('Your Portfolio Holdings'!$BW$7:$BW$156,match($D1728,'Your Portfolio Holdings'!$B$7:$B$156,0),0)&gt;0,PRODUCT(IF(($D$5:$D$2004=$D1728)*($C$5:$C$2004="Split")*($B$5:$B$2004&lt;=Dashboard!$C$54)*($B$5:$B$2004&gt;$B1728),$J$5:$J$2004,1)),1))</f>
        <v/>
      </c>
      <c r="X1728" s="79">
        <f t="shared" si="11"/>
        <v>0</v>
      </c>
      <c r="Y1728" s="79" t="str">
        <f t="array" ref="Y1728">IF($B1728="","",IF(INDEX('Your Portfolio Holdings'!$BW$7:$BW$156,match($D1728,'Your Portfolio Holdings'!$B$7:$B$156,0),0)&gt;0,PRODUCT(IF(($D$5:$D$2004=$D1728)*($C$5:$C$2004="Split")*($B$5:$B$2004&lt;=Dashboard!$C$55)*($B$5:$B$2004&gt;$B1728),$J$5:$J$2004,1)),1))</f>
        <v/>
      </c>
      <c r="Z1728" s="79">
        <f t="shared" si="12"/>
        <v>0</v>
      </c>
      <c r="AA1728" s="79" t="str">
        <f>IF($B1727="","",IF(AND($B1728&gt;Dashboard!$C$54,$B1728&lt;=Dashboard!$C$55,OR($C1728="Buy",$C1728="Sell",$C1728="Dividend",$C1728="Return of capital")),MAX(AA$5:AA1727)+1,0))</f>
        <v/>
      </c>
      <c r="AB1728" s="79" t="str">
        <f>if($B1728="","",if($L1728=Dashboard!$C$3,"n/a","Currency:"&amp;$L1728&amp;Dashboard!$C$3))</f>
        <v/>
      </c>
      <c r="AC1728" s="88" t="str">
        <f t="shared" si="13"/>
        <v/>
      </c>
      <c r="AD1728" s="89">
        <f t="shared" si="14"/>
        <v>0</v>
      </c>
      <c r="AE1728" s="90">
        <f t="shared" si="15"/>
        <v>0</v>
      </c>
    </row>
    <row r="1729">
      <c r="A1729" s="1"/>
      <c r="B1729" s="456"/>
      <c r="C1729" s="457"/>
      <c r="D1729" s="457"/>
      <c r="E1729" s="457"/>
      <c r="F1729" s="458"/>
      <c r="G1729" s="44">
        <f t="shared" si="1"/>
        <v>0</v>
      </c>
      <c r="H1729" s="459"/>
      <c r="I1729" s="460"/>
      <c r="J1729" s="95"/>
      <c r="K1729" s="1"/>
      <c r="L1729" s="50" t="str">
        <f t="array" ref="L1729">if($B1729="","",index(Setup!$C$52:$C$201,match($D1729,Setup!$B$52:$B$201,0),0))</f>
        <v/>
      </c>
      <c r="M1729" s="52" t="str">
        <f t="shared" si="2"/>
        <v/>
      </c>
      <c r="N1729" s="58">
        <f t="shared" si="3"/>
        <v>0</v>
      </c>
      <c r="O1729" s="64" t="str">
        <f t="shared" si="4"/>
        <v/>
      </c>
      <c r="P1729" s="64">
        <f t="shared" si="5"/>
        <v>0</v>
      </c>
      <c r="Q1729" s="64">
        <f t="shared" si="6"/>
        <v>0</v>
      </c>
      <c r="R1729" s="68">
        <f t="shared" si="7"/>
        <v>0</v>
      </c>
      <c r="S1729" s="68">
        <f t="shared" si="8"/>
        <v>0</v>
      </c>
      <c r="T1729" s="71" t="str">
        <f t="shared" si="9"/>
        <v/>
      </c>
      <c r="U1729" s="79" t="str">
        <f t="array" ref="U1729">IF($B1729="","",IF(INDEX('Your Portfolio Holdings'!$BW$7:$BW$156,match($D1729,'Your Portfolio Holdings'!$B$7:$B$156,0),0)&gt;0,PRODUCT(IF(($D$5:$D$2004=$D1729)*($C$5:$C$2004="Split")*($B$5:$B$2004&lt;=Dashboard!$C$2)*($B$5:$B$2004&gt;$B1729),$J$5:$J$2004,1)),1))</f>
        <v/>
      </c>
      <c r="V1729" s="79">
        <f t="shared" si="10"/>
        <v>0</v>
      </c>
      <c r="W1729" s="79" t="str">
        <f t="array" ref="W1729">IF($B1729="","",IF(INDEX('Your Portfolio Holdings'!$BW$7:$BW$156,match($D1729,'Your Portfolio Holdings'!$B$7:$B$156,0),0)&gt;0,PRODUCT(IF(($D$5:$D$2004=$D1729)*($C$5:$C$2004="Split")*($B$5:$B$2004&lt;=Dashboard!$C$54)*($B$5:$B$2004&gt;$B1729),$J$5:$J$2004,1)),1))</f>
        <v/>
      </c>
      <c r="X1729" s="79">
        <f t="shared" si="11"/>
        <v>0</v>
      </c>
      <c r="Y1729" s="79" t="str">
        <f t="array" ref="Y1729">IF($B1729="","",IF(INDEX('Your Portfolio Holdings'!$BW$7:$BW$156,match($D1729,'Your Portfolio Holdings'!$B$7:$B$156,0),0)&gt;0,PRODUCT(IF(($D$5:$D$2004=$D1729)*($C$5:$C$2004="Split")*($B$5:$B$2004&lt;=Dashboard!$C$55)*($B$5:$B$2004&gt;$B1729),$J$5:$J$2004,1)),1))</f>
        <v/>
      </c>
      <c r="Z1729" s="79">
        <f t="shared" si="12"/>
        <v>0</v>
      </c>
      <c r="AA1729" s="79" t="str">
        <f>IF($B1728="","",IF(AND($B1729&gt;Dashboard!$C$54,$B1729&lt;=Dashboard!$C$55,OR($C1729="Buy",$C1729="Sell",$C1729="Dividend",$C1729="Return of capital")),MAX(AA$5:AA1728)+1,0))</f>
        <v/>
      </c>
      <c r="AB1729" s="79" t="str">
        <f>if($B1729="","",if($L1729=Dashboard!$C$3,"n/a","Currency:"&amp;$L1729&amp;Dashboard!$C$3))</f>
        <v/>
      </c>
      <c r="AC1729" s="88" t="str">
        <f t="shared" si="13"/>
        <v/>
      </c>
      <c r="AD1729" s="89">
        <f t="shared" si="14"/>
        <v>0</v>
      </c>
      <c r="AE1729" s="90">
        <f t="shared" si="15"/>
        <v>0</v>
      </c>
    </row>
    <row r="1730">
      <c r="A1730" s="1"/>
      <c r="B1730" s="456"/>
      <c r="C1730" s="457"/>
      <c r="D1730" s="457"/>
      <c r="E1730" s="457"/>
      <c r="F1730" s="458"/>
      <c r="G1730" s="44">
        <f t="shared" si="1"/>
        <v>0</v>
      </c>
      <c r="H1730" s="459"/>
      <c r="I1730" s="460"/>
      <c r="J1730" s="95"/>
      <c r="K1730" s="1"/>
      <c r="L1730" s="50" t="str">
        <f t="array" ref="L1730">if($B1730="","",index(Setup!$C$52:$C$201,match($D1730,Setup!$B$52:$B$201,0),0))</f>
        <v/>
      </c>
      <c r="M1730" s="52" t="str">
        <f t="shared" si="2"/>
        <v/>
      </c>
      <c r="N1730" s="58">
        <f t="shared" si="3"/>
        <v>0</v>
      </c>
      <c r="O1730" s="64" t="str">
        <f t="shared" si="4"/>
        <v/>
      </c>
      <c r="P1730" s="64">
        <f t="shared" si="5"/>
        <v>0</v>
      </c>
      <c r="Q1730" s="64">
        <f t="shared" si="6"/>
        <v>0</v>
      </c>
      <c r="R1730" s="68">
        <f t="shared" si="7"/>
        <v>0</v>
      </c>
      <c r="S1730" s="68">
        <f t="shared" si="8"/>
        <v>0</v>
      </c>
      <c r="T1730" s="71" t="str">
        <f t="shared" si="9"/>
        <v/>
      </c>
      <c r="U1730" s="79" t="str">
        <f t="array" ref="U1730">IF($B1730="","",IF(INDEX('Your Portfolio Holdings'!$BW$7:$BW$156,match($D1730,'Your Portfolio Holdings'!$B$7:$B$156,0),0)&gt;0,PRODUCT(IF(($D$5:$D$2004=$D1730)*($C$5:$C$2004="Split")*($B$5:$B$2004&lt;=Dashboard!$C$2)*($B$5:$B$2004&gt;$B1730),$J$5:$J$2004,1)),1))</f>
        <v/>
      </c>
      <c r="V1730" s="79">
        <f t="shared" si="10"/>
        <v>0</v>
      </c>
      <c r="W1730" s="79" t="str">
        <f t="array" ref="W1730">IF($B1730="","",IF(INDEX('Your Portfolio Holdings'!$BW$7:$BW$156,match($D1730,'Your Portfolio Holdings'!$B$7:$B$156,0),0)&gt;0,PRODUCT(IF(($D$5:$D$2004=$D1730)*($C$5:$C$2004="Split")*($B$5:$B$2004&lt;=Dashboard!$C$54)*($B$5:$B$2004&gt;$B1730),$J$5:$J$2004,1)),1))</f>
        <v/>
      </c>
      <c r="X1730" s="79">
        <f t="shared" si="11"/>
        <v>0</v>
      </c>
      <c r="Y1730" s="79" t="str">
        <f t="array" ref="Y1730">IF($B1730="","",IF(INDEX('Your Portfolio Holdings'!$BW$7:$BW$156,match($D1730,'Your Portfolio Holdings'!$B$7:$B$156,0),0)&gt;0,PRODUCT(IF(($D$5:$D$2004=$D1730)*($C$5:$C$2004="Split")*($B$5:$B$2004&lt;=Dashboard!$C$55)*($B$5:$B$2004&gt;$B1730),$J$5:$J$2004,1)),1))</f>
        <v/>
      </c>
      <c r="Z1730" s="79">
        <f t="shared" si="12"/>
        <v>0</v>
      </c>
      <c r="AA1730" s="79" t="str">
        <f>IF($B1729="","",IF(AND($B1730&gt;Dashboard!$C$54,$B1730&lt;=Dashboard!$C$55,OR($C1730="Buy",$C1730="Sell",$C1730="Dividend",$C1730="Return of capital")),MAX(AA$5:AA1729)+1,0))</f>
        <v/>
      </c>
      <c r="AB1730" s="79" t="str">
        <f>if($B1730="","",if($L1730=Dashboard!$C$3,"n/a","Currency:"&amp;$L1730&amp;Dashboard!$C$3))</f>
        <v/>
      </c>
      <c r="AC1730" s="88" t="str">
        <f t="shared" si="13"/>
        <v/>
      </c>
      <c r="AD1730" s="89">
        <f t="shared" si="14"/>
        <v>0</v>
      </c>
      <c r="AE1730" s="90">
        <f t="shared" si="15"/>
        <v>0</v>
      </c>
    </row>
    <row r="1731">
      <c r="A1731" s="1"/>
      <c r="B1731" s="456"/>
      <c r="C1731" s="457"/>
      <c r="D1731" s="457"/>
      <c r="E1731" s="457"/>
      <c r="F1731" s="458"/>
      <c r="G1731" s="44">
        <f t="shared" si="1"/>
        <v>0</v>
      </c>
      <c r="H1731" s="459"/>
      <c r="I1731" s="460"/>
      <c r="J1731" s="95"/>
      <c r="K1731" s="1"/>
      <c r="L1731" s="50" t="str">
        <f t="array" ref="L1731">if($B1731="","",index(Setup!$C$52:$C$201,match($D1731,Setup!$B$52:$B$201,0),0))</f>
        <v/>
      </c>
      <c r="M1731" s="52" t="str">
        <f t="shared" si="2"/>
        <v/>
      </c>
      <c r="N1731" s="58">
        <f t="shared" si="3"/>
        <v>0</v>
      </c>
      <c r="O1731" s="64" t="str">
        <f t="shared" si="4"/>
        <v/>
      </c>
      <c r="P1731" s="64">
        <f t="shared" si="5"/>
        <v>0</v>
      </c>
      <c r="Q1731" s="64">
        <f t="shared" si="6"/>
        <v>0</v>
      </c>
      <c r="R1731" s="68">
        <f t="shared" si="7"/>
        <v>0</v>
      </c>
      <c r="S1731" s="68">
        <f t="shared" si="8"/>
        <v>0</v>
      </c>
      <c r="T1731" s="71" t="str">
        <f t="shared" si="9"/>
        <v/>
      </c>
      <c r="U1731" s="79" t="str">
        <f t="array" ref="U1731">IF($B1731="","",IF(INDEX('Your Portfolio Holdings'!$BW$7:$BW$156,match($D1731,'Your Portfolio Holdings'!$B$7:$B$156,0),0)&gt;0,PRODUCT(IF(($D$5:$D$2004=$D1731)*($C$5:$C$2004="Split")*($B$5:$B$2004&lt;=Dashboard!$C$2)*($B$5:$B$2004&gt;$B1731),$J$5:$J$2004,1)),1))</f>
        <v/>
      </c>
      <c r="V1731" s="79">
        <f t="shared" si="10"/>
        <v>0</v>
      </c>
      <c r="W1731" s="79" t="str">
        <f t="array" ref="W1731">IF($B1731="","",IF(INDEX('Your Portfolio Holdings'!$BW$7:$BW$156,match($D1731,'Your Portfolio Holdings'!$B$7:$B$156,0),0)&gt;0,PRODUCT(IF(($D$5:$D$2004=$D1731)*($C$5:$C$2004="Split")*($B$5:$B$2004&lt;=Dashboard!$C$54)*($B$5:$B$2004&gt;$B1731),$J$5:$J$2004,1)),1))</f>
        <v/>
      </c>
      <c r="X1731" s="79">
        <f t="shared" si="11"/>
        <v>0</v>
      </c>
      <c r="Y1731" s="79" t="str">
        <f t="array" ref="Y1731">IF($B1731="","",IF(INDEX('Your Portfolio Holdings'!$BW$7:$BW$156,match($D1731,'Your Portfolio Holdings'!$B$7:$B$156,0),0)&gt;0,PRODUCT(IF(($D$5:$D$2004=$D1731)*($C$5:$C$2004="Split")*($B$5:$B$2004&lt;=Dashboard!$C$55)*($B$5:$B$2004&gt;$B1731),$J$5:$J$2004,1)),1))</f>
        <v/>
      </c>
      <c r="Z1731" s="79">
        <f t="shared" si="12"/>
        <v>0</v>
      </c>
      <c r="AA1731" s="79" t="str">
        <f>IF($B1730="","",IF(AND($B1731&gt;Dashboard!$C$54,$B1731&lt;=Dashboard!$C$55,OR($C1731="Buy",$C1731="Sell",$C1731="Dividend",$C1731="Return of capital")),MAX(AA$5:AA1730)+1,0))</f>
        <v/>
      </c>
      <c r="AB1731" s="79" t="str">
        <f>if($B1731="","",if($L1731=Dashboard!$C$3,"n/a","Currency:"&amp;$L1731&amp;Dashboard!$C$3))</f>
        <v/>
      </c>
      <c r="AC1731" s="88" t="str">
        <f t="shared" si="13"/>
        <v/>
      </c>
      <c r="AD1731" s="89">
        <f t="shared" si="14"/>
        <v>0</v>
      </c>
      <c r="AE1731" s="90">
        <f t="shared" si="15"/>
        <v>0</v>
      </c>
    </row>
    <row r="1732">
      <c r="A1732" s="1"/>
      <c r="B1732" s="456"/>
      <c r="C1732" s="457"/>
      <c r="D1732" s="457"/>
      <c r="E1732" s="457"/>
      <c r="F1732" s="458"/>
      <c r="G1732" s="44">
        <f t="shared" si="1"/>
        <v>0</v>
      </c>
      <c r="H1732" s="459"/>
      <c r="I1732" s="460"/>
      <c r="J1732" s="95"/>
      <c r="K1732" s="1"/>
      <c r="L1732" s="50" t="str">
        <f t="array" ref="L1732">if($B1732="","",index(Setup!$C$52:$C$201,match($D1732,Setup!$B$52:$B$201,0),0))</f>
        <v/>
      </c>
      <c r="M1732" s="52" t="str">
        <f t="shared" si="2"/>
        <v/>
      </c>
      <c r="N1732" s="58">
        <f t="shared" si="3"/>
        <v>0</v>
      </c>
      <c r="O1732" s="64" t="str">
        <f t="shared" si="4"/>
        <v/>
      </c>
      <c r="P1732" s="64">
        <f t="shared" si="5"/>
        <v>0</v>
      </c>
      <c r="Q1732" s="64">
        <f t="shared" si="6"/>
        <v>0</v>
      </c>
      <c r="R1732" s="68">
        <f t="shared" si="7"/>
        <v>0</v>
      </c>
      <c r="S1732" s="68">
        <f t="shared" si="8"/>
        <v>0</v>
      </c>
      <c r="T1732" s="71" t="str">
        <f t="shared" si="9"/>
        <v/>
      </c>
      <c r="U1732" s="79" t="str">
        <f t="array" ref="U1732">IF($B1732="","",IF(INDEX('Your Portfolio Holdings'!$BW$7:$BW$156,match($D1732,'Your Portfolio Holdings'!$B$7:$B$156,0),0)&gt;0,PRODUCT(IF(($D$5:$D$2004=$D1732)*($C$5:$C$2004="Split")*($B$5:$B$2004&lt;=Dashboard!$C$2)*($B$5:$B$2004&gt;$B1732),$J$5:$J$2004,1)),1))</f>
        <v/>
      </c>
      <c r="V1732" s="79">
        <f t="shared" si="10"/>
        <v>0</v>
      </c>
      <c r="W1732" s="79" t="str">
        <f t="array" ref="W1732">IF($B1732="","",IF(INDEX('Your Portfolio Holdings'!$BW$7:$BW$156,match($D1732,'Your Portfolio Holdings'!$B$7:$B$156,0),0)&gt;0,PRODUCT(IF(($D$5:$D$2004=$D1732)*($C$5:$C$2004="Split")*($B$5:$B$2004&lt;=Dashboard!$C$54)*($B$5:$B$2004&gt;$B1732),$J$5:$J$2004,1)),1))</f>
        <v/>
      </c>
      <c r="X1732" s="79">
        <f t="shared" si="11"/>
        <v>0</v>
      </c>
      <c r="Y1732" s="79" t="str">
        <f t="array" ref="Y1732">IF($B1732="","",IF(INDEX('Your Portfolio Holdings'!$BW$7:$BW$156,match($D1732,'Your Portfolio Holdings'!$B$7:$B$156,0),0)&gt;0,PRODUCT(IF(($D$5:$D$2004=$D1732)*($C$5:$C$2004="Split")*($B$5:$B$2004&lt;=Dashboard!$C$55)*($B$5:$B$2004&gt;$B1732),$J$5:$J$2004,1)),1))</f>
        <v/>
      </c>
      <c r="Z1732" s="79">
        <f t="shared" si="12"/>
        <v>0</v>
      </c>
      <c r="AA1732" s="79" t="str">
        <f>IF($B1731="","",IF(AND($B1732&gt;Dashboard!$C$54,$B1732&lt;=Dashboard!$C$55,OR($C1732="Buy",$C1732="Sell",$C1732="Dividend",$C1732="Return of capital")),MAX(AA$5:AA1731)+1,0))</f>
        <v/>
      </c>
      <c r="AB1732" s="79" t="str">
        <f>if($B1732="","",if($L1732=Dashboard!$C$3,"n/a","Currency:"&amp;$L1732&amp;Dashboard!$C$3))</f>
        <v/>
      </c>
      <c r="AC1732" s="88" t="str">
        <f t="shared" si="13"/>
        <v/>
      </c>
      <c r="AD1732" s="89">
        <f t="shared" si="14"/>
        <v>0</v>
      </c>
      <c r="AE1732" s="90">
        <f t="shared" si="15"/>
        <v>0</v>
      </c>
    </row>
    <row r="1733">
      <c r="A1733" s="1"/>
      <c r="B1733" s="456"/>
      <c r="C1733" s="457"/>
      <c r="D1733" s="457"/>
      <c r="E1733" s="457"/>
      <c r="F1733" s="458"/>
      <c r="G1733" s="44">
        <f t="shared" si="1"/>
        <v>0</v>
      </c>
      <c r="H1733" s="459"/>
      <c r="I1733" s="460"/>
      <c r="J1733" s="95"/>
      <c r="K1733" s="1"/>
      <c r="L1733" s="50" t="str">
        <f t="array" ref="L1733">if($B1733="","",index(Setup!$C$52:$C$201,match($D1733,Setup!$B$52:$B$201,0),0))</f>
        <v/>
      </c>
      <c r="M1733" s="52" t="str">
        <f t="shared" si="2"/>
        <v/>
      </c>
      <c r="N1733" s="58">
        <f t="shared" si="3"/>
        <v>0</v>
      </c>
      <c r="O1733" s="64" t="str">
        <f t="shared" si="4"/>
        <v/>
      </c>
      <c r="P1733" s="64">
        <f t="shared" si="5"/>
        <v>0</v>
      </c>
      <c r="Q1733" s="64">
        <f t="shared" si="6"/>
        <v>0</v>
      </c>
      <c r="R1733" s="68">
        <f t="shared" si="7"/>
        <v>0</v>
      </c>
      <c r="S1733" s="68">
        <f t="shared" si="8"/>
        <v>0</v>
      </c>
      <c r="T1733" s="71" t="str">
        <f t="shared" si="9"/>
        <v/>
      </c>
      <c r="U1733" s="79" t="str">
        <f t="array" ref="U1733">IF($B1733="","",IF(INDEX('Your Portfolio Holdings'!$BW$7:$BW$156,match($D1733,'Your Portfolio Holdings'!$B$7:$B$156,0),0)&gt;0,PRODUCT(IF(($D$5:$D$2004=$D1733)*($C$5:$C$2004="Split")*($B$5:$B$2004&lt;=Dashboard!$C$2)*($B$5:$B$2004&gt;$B1733),$J$5:$J$2004,1)),1))</f>
        <v/>
      </c>
      <c r="V1733" s="79">
        <f t="shared" si="10"/>
        <v>0</v>
      </c>
      <c r="W1733" s="79" t="str">
        <f t="array" ref="W1733">IF($B1733="","",IF(INDEX('Your Portfolio Holdings'!$BW$7:$BW$156,match($D1733,'Your Portfolio Holdings'!$B$7:$B$156,0),0)&gt;0,PRODUCT(IF(($D$5:$D$2004=$D1733)*($C$5:$C$2004="Split")*($B$5:$B$2004&lt;=Dashboard!$C$54)*($B$5:$B$2004&gt;$B1733),$J$5:$J$2004,1)),1))</f>
        <v/>
      </c>
      <c r="X1733" s="79">
        <f t="shared" si="11"/>
        <v>0</v>
      </c>
      <c r="Y1733" s="79" t="str">
        <f t="array" ref="Y1733">IF($B1733="","",IF(INDEX('Your Portfolio Holdings'!$BW$7:$BW$156,match($D1733,'Your Portfolio Holdings'!$B$7:$B$156,0),0)&gt;0,PRODUCT(IF(($D$5:$D$2004=$D1733)*($C$5:$C$2004="Split")*($B$5:$B$2004&lt;=Dashboard!$C$55)*($B$5:$B$2004&gt;$B1733),$J$5:$J$2004,1)),1))</f>
        <v/>
      </c>
      <c r="Z1733" s="79">
        <f t="shared" si="12"/>
        <v>0</v>
      </c>
      <c r="AA1733" s="79" t="str">
        <f>IF($B1732="","",IF(AND($B1733&gt;Dashboard!$C$54,$B1733&lt;=Dashboard!$C$55,OR($C1733="Buy",$C1733="Sell",$C1733="Dividend",$C1733="Return of capital")),MAX(AA$5:AA1732)+1,0))</f>
        <v/>
      </c>
      <c r="AB1733" s="79" t="str">
        <f>if($B1733="","",if($L1733=Dashboard!$C$3,"n/a","Currency:"&amp;$L1733&amp;Dashboard!$C$3))</f>
        <v/>
      </c>
      <c r="AC1733" s="88" t="str">
        <f t="shared" si="13"/>
        <v/>
      </c>
      <c r="AD1733" s="89">
        <f t="shared" si="14"/>
        <v>0</v>
      </c>
      <c r="AE1733" s="90">
        <f t="shared" si="15"/>
        <v>0</v>
      </c>
    </row>
    <row r="1734">
      <c r="A1734" s="1"/>
      <c r="B1734" s="456"/>
      <c r="C1734" s="457"/>
      <c r="D1734" s="457"/>
      <c r="E1734" s="457"/>
      <c r="F1734" s="458"/>
      <c r="G1734" s="44">
        <f t="shared" si="1"/>
        <v>0</v>
      </c>
      <c r="H1734" s="459"/>
      <c r="I1734" s="460"/>
      <c r="J1734" s="95"/>
      <c r="K1734" s="1"/>
      <c r="L1734" s="50" t="str">
        <f t="array" ref="L1734">if($B1734="","",index(Setup!$C$52:$C$201,match($D1734,Setup!$B$52:$B$201,0),0))</f>
        <v/>
      </c>
      <c r="M1734" s="52" t="str">
        <f t="shared" si="2"/>
        <v/>
      </c>
      <c r="N1734" s="58">
        <f t="shared" si="3"/>
        <v>0</v>
      </c>
      <c r="O1734" s="64" t="str">
        <f t="shared" si="4"/>
        <v/>
      </c>
      <c r="P1734" s="64">
        <f t="shared" si="5"/>
        <v>0</v>
      </c>
      <c r="Q1734" s="64">
        <f t="shared" si="6"/>
        <v>0</v>
      </c>
      <c r="R1734" s="68">
        <f t="shared" si="7"/>
        <v>0</v>
      </c>
      <c r="S1734" s="68">
        <f t="shared" si="8"/>
        <v>0</v>
      </c>
      <c r="T1734" s="71" t="str">
        <f t="shared" si="9"/>
        <v/>
      </c>
      <c r="U1734" s="79" t="str">
        <f t="array" ref="U1734">IF($B1734="","",IF(INDEX('Your Portfolio Holdings'!$BW$7:$BW$156,match($D1734,'Your Portfolio Holdings'!$B$7:$B$156,0),0)&gt;0,PRODUCT(IF(($D$5:$D$2004=$D1734)*($C$5:$C$2004="Split")*($B$5:$B$2004&lt;=Dashboard!$C$2)*($B$5:$B$2004&gt;$B1734),$J$5:$J$2004,1)),1))</f>
        <v/>
      </c>
      <c r="V1734" s="79">
        <f t="shared" si="10"/>
        <v>0</v>
      </c>
      <c r="W1734" s="79" t="str">
        <f t="array" ref="W1734">IF($B1734="","",IF(INDEX('Your Portfolio Holdings'!$BW$7:$BW$156,match($D1734,'Your Portfolio Holdings'!$B$7:$B$156,0),0)&gt;0,PRODUCT(IF(($D$5:$D$2004=$D1734)*($C$5:$C$2004="Split")*($B$5:$B$2004&lt;=Dashboard!$C$54)*($B$5:$B$2004&gt;$B1734),$J$5:$J$2004,1)),1))</f>
        <v/>
      </c>
      <c r="X1734" s="79">
        <f t="shared" si="11"/>
        <v>0</v>
      </c>
      <c r="Y1734" s="79" t="str">
        <f t="array" ref="Y1734">IF($B1734="","",IF(INDEX('Your Portfolio Holdings'!$BW$7:$BW$156,match($D1734,'Your Portfolio Holdings'!$B$7:$B$156,0),0)&gt;0,PRODUCT(IF(($D$5:$D$2004=$D1734)*($C$5:$C$2004="Split")*($B$5:$B$2004&lt;=Dashboard!$C$55)*($B$5:$B$2004&gt;$B1734),$J$5:$J$2004,1)),1))</f>
        <v/>
      </c>
      <c r="Z1734" s="79">
        <f t="shared" si="12"/>
        <v>0</v>
      </c>
      <c r="AA1734" s="79" t="str">
        <f>IF($B1733="","",IF(AND($B1734&gt;Dashboard!$C$54,$B1734&lt;=Dashboard!$C$55,OR($C1734="Buy",$C1734="Sell",$C1734="Dividend",$C1734="Return of capital")),MAX(AA$5:AA1733)+1,0))</f>
        <v/>
      </c>
      <c r="AB1734" s="79" t="str">
        <f>if($B1734="","",if($L1734=Dashboard!$C$3,"n/a","Currency:"&amp;$L1734&amp;Dashboard!$C$3))</f>
        <v/>
      </c>
      <c r="AC1734" s="88" t="str">
        <f t="shared" si="13"/>
        <v/>
      </c>
      <c r="AD1734" s="89">
        <f t="shared" si="14"/>
        <v>0</v>
      </c>
      <c r="AE1734" s="90">
        <f t="shared" si="15"/>
        <v>0</v>
      </c>
    </row>
    <row r="1735">
      <c r="A1735" s="1"/>
      <c r="B1735" s="456"/>
      <c r="C1735" s="457"/>
      <c r="D1735" s="457"/>
      <c r="E1735" s="457"/>
      <c r="F1735" s="458"/>
      <c r="G1735" s="44">
        <f t="shared" si="1"/>
        <v>0</v>
      </c>
      <c r="H1735" s="459"/>
      <c r="I1735" s="460"/>
      <c r="J1735" s="95"/>
      <c r="K1735" s="1"/>
      <c r="L1735" s="50" t="str">
        <f t="array" ref="L1735">if($B1735="","",index(Setup!$C$52:$C$201,match($D1735,Setup!$B$52:$B$201,0),0))</f>
        <v/>
      </c>
      <c r="M1735" s="52" t="str">
        <f t="shared" si="2"/>
        <v/>
      </c>
      <c r="N1735" s="58">
        <f t="shared" si="3"/>
        <v>0</v>
      </c>
      <c r="O1735" s="64" t="str">
        <f t="shared" si="4"/>
        <v/>
      </c>
      <c r="P1735" s="64">
        <f t="shared" si="5"/>
        <v>0</v>
      </c>
      <c r="Q1735" s="64">
        <f t="shared" si="6"/>
        <v>0</v>
      </c>
      <c r="R1735" s="68">
        <f t="shared" si="7"/>
        <v>0</v>
      </c>
      <c r="S1735" s="68">
        <f t="shared" si="8"/>
        <v>0</v>
      </c>
      <c r="T1735" s="71" t="str">
        <f t="shared" si="9"/>
        <v/>
      </c>
      <c r="U1735" s="79" t="str">
        <f t="array" ref="U1735">IF($B1735="","",IF(INDEX('Your Portfolio Holdings'!$BW$7:$BW$156,match($D1735,'Your Portfolio Holdings'!$B$7:$B$156,0),0)&gt;0,PRODUCT(IF(($D$5:$D$2004=$D1735)*($C$5:$C$2004="Split")*($B$5:$B$2004&lt;=Dashboard!$C$2)*($B$5:$B$2004&gt;$B1735),$J$5:$J$2004,1)),1))</f>
        <v/>
      </c>
      <c r="V1735" s="79">
        <f t="shared" si="10"/>
        <v>0</v>
      </c>
      <c r="W1735" s="79" t="str">
        <f t="array" ref="W1735">IF($B1735="","",IF(INDEX('Your Portfolio Holdings'!$BW$7:$BW$156,match($D1735,'Your Portfolio Holdings'!$B$7:$B$156,0),0)&gt;0,PRODUCT(IF(($D$5:$D$2004=$D1735)*($C$5:$C$2004="Split")*($B$5:$B$2004&lt;=Dashboard!$C$54)*($B$5:$B$2004&gt;$B1735),$J$5:$J$2004,1)),1))</f>
        <v/>
      </c>
      <c r="X1735" s="79">
        <f t="shared" si="11"/>
        <v>0</v>
      </c>
      <c r="Y1735" s="79" t="str">
        <f t="array" ref="Y1735">IF($B1735="","",IF(INDEX('Your Portfolio Holdings'!$BW$7:$BW$156,match($D1735,'Your Portfolio Holdings'!$B$7:$B$156,0),0)&gt;0,PRODUCT(IF(($D$5:$D$2004=$D1735)*($C$5:$C$2004="Split")*($B$5:$B$2004&lt;=Dashboard!$C$55)*($B$5:$B$2004&gt;$B1735),$J$5:$J$2004,1)),1))</f>
        <v/>
      </c>
      <c r="Z1735" s="79">
        <f t="shared" si="12"/>
        <v>0</v>
      </c>
      <c r="AA1735" s="79" t="str">
        <f>IF($B1734="","",IF(AND($B1735&gt;Dashboard!$C$54,$B1735&lt;=Dashboard!$C$55,OR($C1735="Buy",$C1735="Sell",$C1735="Dividend",$C1735="Return of capital")),MAX(AA$5:AA1734)+1,0))</f>
        <v/>
      </c>
      <c r="AB1735" s="79" t="str">
        <f>if($B1735="","",if($L1735=Dashboard!$C$3,"n/a","Currency:"&amp;$L1735&amp;Dashboard!$C$3))</f>
        <v/>
      </c>
      <c r="AC1735" s="88" t="str">
        <f t="shared" si="13"/>
        <v/>
      </c>
      <c r="AD1735" s="89">
        <f t="shared" si="14"/>
        <v>0</v>
      </c>
      <c r="AE1735" s="90">
        <f t="shared" si="15"/>
        <v>0</v>
      </c>
    </row>
    <row r="1736">
      <c r="A1736" s="1"/>
      <c r="B1736" s="456"/>
      <c r="C1736" s="457"/>
      <c r="D1736" s="457"/>
      <c r="E1736" s="457"/>
      <c r="F1736" s="458"/>
      <c r="G1736" s="44">
        <f t="shared" si="1"/>
        <v>0</v>
      </c>
      <c r="H1736" s="459"/>
      <c r="I1736" s="460"/>
      <c r="J1736" s="95"/>
      <c r="K1736" s="1"/>
      <c r="L1736" s="50" t="str">
        <f t="array" ref="L1736">if($B1736="","",index(Setup!$C$52:$C$201,match($D1736,Setup!$B$52:$B$201,0),0))</f>
        <v/>
      </c>
      <c r="M1736" s="52" t="str">
        <f t="shared" si="2"/>
        <v/>
      </c>
      <c r="N1736" s="58">
        <f t="shared" si="3"/>
        <v>0</v>
      </c>
      <c r="O1736" s="64" t="str">
        <f t="shared" si="4"/>
        <v/>
      </c>
      <c r="P1736" s="64">
        <f t="shared" si="5"/>
        <v>0</v>
      </c>
      <c r="Q1736" s="64">
        <f t="shared" si="6"/>
        <v>0</v>
      </c>
      <c r="R1736" s="68">
        <f t="shared" si="7"/>
        <v>0</v>
      </c>
      <c r="S1736" s="68">
        <f t="shared" si="8"/>
        <v>0</v>
      </c>
      <c r="T1736" s="71" t="str">
        <f t="shared" si="9"/>
        <v/>
      </c>
      <c r="U1736" s="79" t="str">
        <f t="array" ref="U1736">IF($B1736="","",IF(INDEX('Your Portfolio Holdings'!$BW$7:$BW$156,match($D1736,'Your Portfolio Holdings'!$B$7:$B$156,0),0)&gt;0,PRODUCT(IF(($D$5:$D$2004=$D1736)*($C$5:$C$2004="Split")*($B$5:$B$2004&lt;=Dashboard!$C$2)*($B$5:$B$2004&gt;$B1736),$J$5:$J$2004,1)),1))</f>
        <v/>
      </c>
      <c r="V1736" s="79">
        <f t="shared" si="10"/>
        <v>0</v>
      </c>
      <c r="W1736" s="79" t="str">
        <f t="array" ref="W1736">IF($B1736="","",IF(INDEX('Your Portfolio Holdings'!$BW$7:$BW$156,match($D1736,'Your Portfolio Holdings'!$B$7:$B$156,0),0)&gt;0,PRODUCT(IF(($D$5:$D$2004=$D1736)*($C$5:$C$2004="Split")*($B$5:$B$2004&lt;=Dashboard!$C$54)*($B$5:$B$2004&gt;$B1736),$J$5:$J$2004,1)),1))</f>
        <v/>
      </c>
      <c r="X1736" s="79">
        <f t="shared" si="11"/>
        <v>0</v>
      </c>
      <c r="Y1736" s="79" t="str">
        <f t="array" ref="Y1736">IF($B1736="","",IF(INDEX('Your Portfolio Holdings'!$BW$7:$BW$156,match($D1736,'Your Portfolio Holdings'!$B$7:$B$156,0),0)&gt;0,PRODUCT(IF(($D$5:$D$2004=$D1736)*($C$5:$C$2004="Split")*($B$5:$B$2004&lt;=Dashboard!$C$55)*($B$5:$B$2004&gt;$B1736),$J$5:$J$2004,1)),1))</f>
        <v/>
      </c>
      <c r="Z1736" s="79">
        <f t="shared" si="12"/>
        <v>0</v>
      </c>
      <c r="AA1736" s="79" t="str">
        <f>IF($B1735="","",IF(AND($B1736&gt;Dashboard!$C$54,$B1736&lt;=Dashboard!$C$55,OR($C1736="Buy",$C1736="Sell",$C1736="Dividend",$C1736="Return of capital")),MAX(AA$5:AA1735)+1,0))</f>
        <v/>
      </c>
      <c r="AB1736" s="79" t="str">
        <f>if($B1736="","",if($L1736=Dashboard!$C$3,"n/a","Currency:"&amp;$L1736&amp;Dashboard!$C$3))</f>
        <v/>
      </c>
      <c r="AC1736" s="88" t="str">
        <f t="shared" si="13"/>
        <v/>
      </c>
      <c r="AD1736" s="89">
        <f t="shared" si="14"/>
        <v>0</v>
      </c>
      <c r="AE1736" s="90">
        <f t="shared" si="15"/>
        <v>0</v>
      </c>
    </row>
    <row r="1737">
      <c r="A1737" s="1"/>
      <c r="B1737" s="456"/>
      <c r="C1737" s="457"/>
      <c r="D1737" s="457"/>
      <c r="E1737" s="457"/>
      <c r="F1737" s="458"/>
      <c r="G1737" s="44">
        <f t="shared" si="1"/>
        <v>0</v>
      </c>
      <c r="H1737" s="459"/>
      <c r="I1737" s="460"/>
      <c r="J1737" s="95"/>
      <c r="K1737" s="1"/>
      <c r="L1737" s="50" t="str">
        <f t="array" ref="L1737">if($B1737="","",index(Setup!$C$52:$C$201,match($D1737,Setup!$B$52:$B$201,0),0))</f>
        <v/>
      </c>
      <c r="M1737" s="52" t="str">
        <f t="shared" si="2"/>
        <v/>
      </c>
      <c r="N1737" s="58">
        <f t="shared" si="3"/>
        <v>0</v>
      </c>
      <c r="O1737" s="64" t="str">
        <f t="shared" si="4"/>
        <v/>
      </c>
      <c r="P1737" s="64">
        <f t="shared" si="5"/>
        <v>0</v>
      </c>
      <c r="Q1737" s="64">
        <f t="shared" si="6"/>
        <v>0</v>
      </c>
      <c r="R1737" s="68">
        <f t="shared" si="7"/>
        <v>0</v>
      </c>
      <c r="S1737" s="68">
        <f t="shared" si="8"/>
        <v>0</v>
      </c>
      <c r="T1737" s="71" t="str">
        <f t="shared" si="9"/>
        <v/>
      </c>
      <c r="U1737" s="79" t="str">
        <f t="array" ref="U1737">IF($B1737="","",IF(INDEX('Your Portfolio Holdings'!$BW$7:$BW$156,match($D1737,'Your Portfolio Holdings'!$B$7:$B$156,0),0)&gt;0,PRODUCT(IF(($D$5:$D$2004=$D1737)*($C$5:$C$2004="Split")*($B$5:$B$2004&lt;=Dashboard!$C$2)*($B$5:$B$2004&gt;$B1737),$J$5:$J$2004,1)),1))</f>
        <v/>
      </c>
      <c r="V1737" s="79">
        <f t="shared" si="10"/>
        <v>0</v>
      </c>
      <c r="W1737" s="79" t="str">
        <f t="array" ref="W1737">IF($B1737="","",IF(INDEX('Your Portfolio Holdings'!$BW$7:$BW$156,match($D1737,'Your Portfolio Holdings'!$B$7:$B$156,0),0)&gt;0,PRODUCT(IF(($D$5:$D$2004=$D1737)*($C$5:$C$2004="Split")*($B$5:$B$2004&lt;=Dashboard!$C$54)*($B$5:$B$2004&gt;$B1737),$J$5:$J$2004,1)),1))</f>
        <v/>
      </c>
      <c r="X1737" s="79">
        <f t="shared" si="11"/>
        <v>0</v>
      </c>
      <c r="Y1737" s="79" t="str">
        <f t="array" ref="Y1737">IF($B1737="","",IF(INDEX('Your Portfolio Holdings'!$BW$7:$BW$156,match($D1737,'Your Portfolio Holdings'!$B$7:$B$156,0),0)&gt;0,PRODUCT(IF(($D$5:$D$2004=$D1737)*($C$5:$C$2004="Split")*($B$5:$B$2004&lt;=Dashboard!$C$55)*($B$5:$B$2004&gt;$B1737),$J$5:$J$2004,1)),1))</f>
        <v/>
      </c>
      <c r="Z1737" s="79">
        <f t="shared" si="12"/>
        <v>0</v>
      </c>
      <c r="AA1737" s="79" t="str">
        <f>IF($B1736="","",IF(AND($B1737&gt;Dashboard!$C$54,$B1737&lt;=Dashboard!$C$55,OR($C1737="Buy",$C1737="Sell",$C1737="Dividend",$C1737="Return of capital")),MAX(AA$5:AA1736)+1,0))</f>
        <v/>
      </c>
      <c r="AB1737" s="79" t="str">
        <f>if($B1737="","",if($L1737=Dashboard!$C$3,"n/a","Currency:"&amp;$L1737&amp;Dashboard!$C$3))</f>
        <v/>
      </c>
      <c r="AC1737" s="88" t="str">
        <f t="shared" si="13"/>
        <v/>
      </c>
      <c r="AD1737" s="89">
        <f t="shared" si="14"/>
        <v>0</v>
      </c>
      <c r="AE1737" s="90">
        <f t="shared" si="15"/>
        <v>0</v>
      </c>
    </row>
    <row r="1738">
      <c r="A1738" s="1"/>
      <c r="B1738" s="456"/>
      <c r="C1738" s="457"/>
      <c r="D1738" s="457"/>
      <c r="E1738" s="457"/>
      <c r="F1738" s="458"/>
      <c r="G1738" s="44">
        <f t="shared" si="1"/>
        <v>0</v>
      </c>
      <c r="H1738" s="459"/>
      <c r="I1738" s="460"/>
      <c r="J1738" s="95"/>
      <c r="K1738" s="1"/>
      <c r="L1738" s="50" t="str">
        <f t="array" ref="L1738">if($B1738="","",index(Setup!$C$52:$C$201,match($D1738,Setup!$B$52:$B$201,0),0))</f>
        <v/>
      </c>
      <c r="M1738" s="52" t="str">
        <f t="shared" si="2"/>
        <v/>
      </c>
      <c r="N1738" s="58">
        <f t="shared" si="3"/>
        <v>0</v>
      </c>
      <c r="O1738" s="64" t="str">
        <f t="shared" si="4"/>
        <v/>
      </c>
      <c r="P1738" s="64">
        <f t="shared" si="5"/>
        <v>0</v>
      </c>
      <c r="Q1738" s="64">
        <f t="shared" si="6"/>
        <v>0</v>
      </c>
      <c r="R1738" s="68">
        <f t="shared" si="7"/>
        <v>0</v>
      </c>
      <c r="S1738" s="68">
        <f t="shared" si="8"/>
        <v>0</v>
      </c>
      <c r="T1738" s="71" t="str">
        <f t="shared" si="9"/>
        <v/>
      </c>
      <c r="U1738" s="79" t="str">
        <f t="array" ref="U1738">IF($B1738="","",IF(INDEX('Your Portfolio Holdings'!$BW$7:$BW$156,match($D1738,'Your Portfolio Holdings'!$B$7:$B$156,0),0)&gt;0,PRODUCT(IF(($D$5:$D$2004=$D1738)*($C$5:$C$2004="Split")*($B$5:$B$2004&lt;=Dashboard!$C$2)*($B$5:$B$2004&gt;$B1738),$J$5:$J$2004,1)),1))</f>
        <v/>
      </c>
      <c r="V1738" s="79">
        <f t="shared" si="10"/>
        <v>0</v>
      </c>
      <c r="W1738" s="79" t="str">
        <f t="array" ref="W1738">IF($B1738="","",IF(INDEX('Your Portfolio Holdings'!$BW$7:$BW$156,match($D1738,'Your Portfolio Holdings'!$B$7:$B$156,0),0)&gt;0,PRODUCT(IF(($D$5:$D$2004=$D1738)*($C$5:$C$2004="Split")*($B$5:$B$2004&lt;=Dashboard!$C$54)*($B$5:$B$2004&gt;$B1738),$J$5:$J$2004,1)),1))</f>
        <v/>
      </c>
      <c r="X1738" s="79">
        <f t="shared" si="11"/>
        <v>0</v>
      </c>
      <c r="Y1738" s="79" t="str">
        <f t="array" ref="Y1738">IF($B1738="","",IF(INDEX('Your Portfolio Holdings'!$BW$7:$BW$156,match($D1738,'Your Portfolio Holdings'!$B$7:$B$156,0),0)&gt;0,PRODUCT(IF(($D$5:$D$2004=$D1738)*($C$5:$C$2004="Split")*($B$5:$B$2004&lt;=Dashboard!$C$55)*($B$5:$B$2004&gt;$B1738),$J$5:$J$2004,1)),1))</f>
        <v/>
      </c>
      <c r="Z1738" s="79">
        <f t="shared" si="12"/>
        <v>0</v>
      </c>
      <c r="AA1738" s="79" t="str">
        <f>IF($B1737="","",IF(AND($B1738&gt;Dashboard!$C$54,$B1738&lt;=Dashboard!$C$55,OR($C1738="Buy",$C1738="Sell",$C1738="Dividend",$C1738="Return of capital")),MAX(AA$5:AA1737)+1,0))</f>
        <v/>
      </c>
      <c r="AB1738" s="79" t="str">
        <f>if($B1738="","",if($L1738=Dashboard!$C$3,"n/a","Currency:"&amp;$L1738&amp;Dashboard!$C$3))</f>
        <v/>
      </c>
      <c r="AC1738" s="88" t="str">
        <f t="shared" si="13"/>
        <v/>
      </c>
      <c r="AD1738" s="89">
        <f t="shared" si="14"/>
        <v>0</v>
      </c>
      <c r="AE1738" s="90">
        <f t="shared" si="15"/>
        <v>0</v>
      </c>
    </row>
    <row r="1739">
      <c r="A1739" s="1"/>
      <c r="B1739" s="456"/>
      <c r="C1739" s="457"/>
      <c r="D1739" s="457"/>
      <c r="E1739" s="457"/>
      <c r="F1739" s="458"/>
      <c r="G1739" s="44">
        <f t="shared" si="1"/>
        <v>0</v>
      </c>
      <c r="H1739" s="459"/>
      <c r="I1739" s="460"/>
      <c r="J1739" s="95"/>
      <c r="K1739" s="1"/>
      <c r="L1739" s="50" t="str">
        <f t="array" ref="L1739">if($B1739="","",index(Setup!$C$52:$C$201,match($D1739,Setup!$B$52:$B$201,0),0))</f>
        <v/>
      </c>
      <c r="M1739" s="52" t="str">
        <f t="shared" si="2"/>
        <v/>
      </c>
      <c r="N1739" s="58">
        <f t="shared" si="3"/>
        <v>0</v>
      </c>
      <c r="O1739" s="64" t="str">
        <f t="shared" si="4"/>
        <v/>
      </c>
      <c r="P1739" s="64">
        <f t="shared" si="5"/>
        <v>0</v>
      </c>
      <c r="Q1739" s="64">
        <f t="shared" si="6"/>
        <v>0</v>
      </c>
      <c r="R1739" s="68">
        <f t="shared" si="7"/>
        <v>0</v>
      </c>
      <c r="S1739" s="68">
        <f t="shared" si="8"/>
        <v>0</v>
      </c>
      <c r="T1739" s="71" t="str">
        <f t="shared" si="9"/>
        <v/>
      </c>
      <c r="U1739" s="79" t="str">
        <f t="array" ref="U1739">IF($B1739="","",IF(INDEX('Your Portfolio Holdings'!$BW$7:$BW$156,match($D1739,'Your Portfolio Holdings'!$B$7:$B$156,0),0)&gt;0,PRODUCT(IF(($D$5:$D$2004=$D1739)*($C$5:$C$2004="Split")*($B$5:$B$2004&lt;=Dashboard!$C$2)*($B$5:$B$2004&gt;$B1739),$J$5:$J$2004,1)),1))</f>
        <v/>
      </c>
      <c r="V1739" s="79">
        <f t="shared" si="10"/>
        <v>0</v>
      </c>
      <c r="W1739" s="79" t="str">
        <f t="array" ref="W1739">IF($B1739="","",IF(INDEX('Your Portfolio Holdings'!$BW$7:$BW$156,match($D1739,'Your Portfolio Holdings'!$B$7:$B$156,0),0)&gt;0,PRODUCT(IF(($D$5:$D$2004=$D1739)*($C$5:$C$2004="Split")*($B$5:$B$2004&lt;=Dashboard!$C$54)*($B$5:$B$2004&gt;$B1739),$J$5:$J$2004,1)),1))</f>
        <v/>
      </c>
      <c r="X1739" s="79">
        <f t="shared" si="11"/>
        <v>0</v>
      </c>
      <c r="Y1739" s="79" t="str">
        <f t="array" ref="Y1739">IF($B1739="","",IF(INDEX('Your Portfolio Holdings'!$BW$7:$BW$156,match($D1739,'Your Portfolio Holdings'!$B$7:$B$156,0),0)&gt;0,PRODUCT(IF(($D$5:$D$2004=$D1739)*($C$5:$C$2004="Split")*($B$5:$B$2004&lt;=Dashboard!$C$55)*($B$5:$B$2004&gt;$B1739),$J$5:$J$2004,1)),1))</f>
        <v/>
      </c>
      <c r="Z1739" s="79">
        <f t="shared" si="12"/>
        <v>0</v>
      </c>
      <c r="AA1739" s="79" t="str">
        <f>IF($B1738="","",IF(AND($B1739&gt;Dashboard!$C$54,$B1739&lt;=Dashboard!$C$55,OR($C1739="Buy",$C1739="Sell",$C1739="Dividend",$C1739="Return of capital")),MAX(AA$5:AA1738)+1,0))</f>
        <v/>
      </c>
      <c r="AB1739" s="79" t="str">
        <f>if($B1739="","",if($L1739=Dashboard!$C$3,"n/a","Currency:"&amp;$L1739&amp;Dashboard!$C$3))</f>
        <v/>
      </c>
      <c r="AC1739" s="88" t="str">
        <f t="shared" si="13"/>
        <v/>
      </c>
      <c r="AD1739" s="89">
        <f t="shared" si="14"/>
        <v>0</v>
      </c>
      <c r="AE1739" s="90">
        <f t="shared" si="15"/>
        <v>0</v>
      </c>
    </row>
    <row r="1740">
      <c r="A1740" s="1"/>
      <c r="B1740" s="456"/>
      <c r="C1740" s="457"/>
      <c r="D1740" s="457"/>
      <c r="E1740" s="457"/>
      <c r="F1740" s="458"/>
      <c r="G1740" s="44">
        <f t="shared" si="1"/>
        <v>0</v>
      </c>
      <c r="H1740" s="459"/>
      <c r="I1740" s="460"/>
      <c r="J1740" s="95"/>
      <c r="K1740" s="1"/>
      <c r="L1740" s="50" t="str">
        <f t="array" ref="L1740">if($B1740="","",index(Setup!$C$52:$C$201,match($D1740,Setup!$B$52:$B$201,0),0))</f>
        <v/>
      </c>
      <c r="M1740" s="52" t="str">
        <f t="shared" si="2"/>
        <v/>
      </c>
      <c r="N1740" s="58">
        <f t="shared" si="3"/>
        <v>0</v>
      </c>
      <c r="O1740" s="64" t="str">
        <f t="shared" si="4"/>
        <v/>
      </c>
      <c r="P1740" s="64">
        <f t="shared" si="5"/>
        <v>0</v>
      </c>
      <c r="Q1740" s="64">
        <f t="shared" si="6"/>
        <v>0</v>
      </c>
      <c r="R1740" s="68">
        <f t="shared" si="7"/>
        <v>0</v>
      </c>
      <c r="S1740" s="68">
        <f t="shared" si="8"/>
        <v>0</v>
      </c>
      <c r="T1740" s="71" t="str">
        <f t="shared" si="9"/>
        <v/>
      </c>
      <c r="U1740" s="79" t="str">
        <f t="array" ref="U1740">IF($B1740="","",IF(INDEX('Your Portfolio Holdings'!$BW$7:$BW$156,match($D1740,'Your Portfolio Holdings'!$B$7:$B$156,0),0)&gt;0,PRODUCT(IF(($D$5:$D$2004=$D1740)*($C$5:$C$2004="Split")*($B$5:$B$2004&lt;=Dashboard!$C$2)*($B$5:$B$2004&gt;$B1740),$J$5:$J$2004,1)),1))</f>
        <v/>
      </c>
      <c r="V1740" s="79">
        <f t="shared" si="10"/>
        <v>0</v>
      </c>
      <c r="W1740" s="79" t="str">
        <f t="array" ref="W1740">IF($B1740="","",IF(INDEX('Your Portfolio Holdings'!$BW$7:$BW$156,match($D1740,'Your Portfolio Holdings'!$B$7:$B$156,0),0)&gt;0,PRODUCT(IF(($D$5:$D$2004=$D1740)*($C$5:$C$2004="Split")*($B$5:$B$2004&lt;=Dashboard!$C$54)*($B$5:$B$2004&gt;$B1740),$J$5:$J$2004,1)),1))</f>
        <v/>
      </c>
      <c r="X1740" s="79">
        <f t="shared" si="11"/>
        <v>0</v>
      </c>
      <c r="Y1740" s="79" t="str">
        <f t="array" ref="Y1740">IF($B1740="","",IF(INDEX('Your Portfolio Holdings'!$BW$7:$BW$156,match($D1740,'Your Portfolio Holdings'!$B$7:$B$156,0),0)&gt;0,PRODUCT(IF(($D$5:$D$2004=$D1740)*($C$5:$C$2004="Split")*($B$5:$B$2004&lt;=Dashboard!$C$55)*($B$5:$B$2004&gt;$B1740),$J$5:$J$2004,1)),1))</f>
        <v/>
      </c>
      <c r="Z1740" s="79">
        <f t="shared" si="12"/>
        <v>0</v>
      </c>
      <c r="AA1740" s="79" t="str">
        <f>IF($B1739="","",IF(AND($B1740&gt;Dashboard!$C$54,$B1740&lt;=Dashboard!$C$55,OR($C1740="Buy",$C1740="Sell",$C1740="Dividend",$C1740="Return of capital")),MAX(AA$5:AA1739)+1,0))</f>
        <v/>
      </c>
      <c r="AB1740" s="79" t="str">
        <f>if($B1740="","",if($L1740=Dashboard!$C$3,"n/a","Currency:"&amp;$L1740&amp;Dashboard!$C$3))</f>
        <v/>
      </c>
      <c r="AC1740" s="88" t="str">
        <f t="shared" si="13"/>
        <v/>
      </c>
      <c r="AD1740" s="89">
        <f t="shared" si="14"/>
        <v>0</v>
      </c>
      <c r="AE1740" s="90">
        <f t="shared" si="15"/>
        <v>0</v>
      </c>
    </row>
    <row r="1741">
      <c r="A1741" s="1"/>
      <c r="B1741" s="456"/>
      <c r="C1741" s="457"/>
      <c r="D1741" s="457"/>
      <c r="E1741" s="457"/>
      <c r="F1741" s="458"/>
      <c r="G1741" s="44">
        <f t="shared" si="1"/>
        <v>0</v>
      </c>
      <c r="H1741" s="459"/>
      <c r="I1741" s="460"/>
      <c r="J1741" s="95"/>
      <c r="K1741" s="1"/>
      <c r="L1741" s="50" t="str">
        <f t="array" ref="L1741">if($B1741="","",index(Setup!$C$52:$C$201,match($D1741,Setup!$B$52:$B$201,0),0))</f>
        <v/>
      </c>
      <c r="M1741" s="52" t="str">
        <f t="shared" si="2"/>
        <v/>
      </c>
      <c r="N1741" s="58">
        <f t="shared" si="3"/>
        <v>0</v>
      </c>
      <c r="O1741" s="64" t="str">
        <f t="shared" si="4"/>
        <v/>
      </c>
      <c r="P1741" s="64">
        <f t="shared" si="5"/>
        <v>0</v>
      </c>
      <c r="Q1741" s="64">
        <f t="shared" si="6"/>
        <v>0</v>
      </c>
      <c r="R1741" s="68">
        <f t="shared" si="7"/>
        <v>0</v>
      </c>
      <c r="S1741" s="68">
        <f t="shared" si="8"/>
        <v>0</v>
      </c>
      <c r="T1741" s="71" t="str">
        <f t="shared" si="9"/>
        <v/>
      </c>
      <c r="U1741" s="79" t="str">
        <f t="array" ref="U1741">IF($B1741="","",IF(INDEX('Your Portfolio Holdings'!$BW$7:$BW$156,match($D1741,'Your Portfolio Holdings'!$B$7:$B$156,0),0)&gt;0,PRODUCT(IF(($D$5:$D$2004=$D1741)*($C$5:$C$2004="Split")*($B$5:$B$2004&lt;=Dashboard!$C$2)*($B$5:$B$2004&gt;$B1741),$J$5:$J$2004,1)),1))</f>
        <v/>
      </c>
      <c r="V1741" s="79">
        <f t="shared" si="10"/>
        <v>0</v>
      </c>
      <c r="W1741" s="79" t="str">
        <f t="array" ref="W1741">IF($B1741="","",IF(INDEX('Your Portfolio Holdings'!$BW$7:$BW$156,match($D1741,'Your Portfolio Holdings'!$B$7:$B$156,0),0)&gt;0,PRODUCT(IF(($D$5:$D$2004=$D1741)*($C$5:$C$2004="Split")*($B$5:$B$2004&lt;=Dashboard!$C$54)*($B$5:$B$2004&gt;$B1741),$J$5:$J$2004,1)),1))</f>
        <v/>
      </c>
      <c r="X1741" s="79">
        <f t="shared" si="11"/>
        <v>0</v>
      </c>
      <c r="Y1741" s="79" t="str">
        <f t="array" ref="Y1741">IF($B1741="","",IF(INDEX('Your Portfolio Holdings'!$BW$7:$BW$156,match($D1741,'Your Portfolio Holdings'!$B$7:$B$156,0),0)&gt;0,PRODUCT(IF(($D$5:$D$2004=$D1741)*($C$5:$C$2004="Split")*($B$5:$B$2004&lt;=Dashboard!$C$55)*($B$5:$B$2004&gt;$B1741),$J$5:$J$2004,1)),1))</f>
        <v/>
      </c>
      <c r="Z1741" s="79">
        <f t="shared" si="12"/>
        <v>0</v>
      </c>
      <c r="AA1741" s="79" t="str">
        <f>IF($B1740="","",IF(AND($B1741&gt;Dashboard!$C$54,$B1741&lt;=Dashboard!$C$55,OR($C1741="Buy",$C1741="Sell",$C1741="Dividend",$C1741="Return of capital")),MAX(AA$5:AA1740)+1,0))</f>
        <v/>
      </c>
      <c r="AB1741" s="79" t="str">
        <f>if($B1741="","",if($L1741=Dashboard!$C$3,"n/a","Currency:"&amp;$L1741&amp;Dashboard!$C$3))</f>
        <v/>
      </c>
      <c r="AC1741" s="88" t="str">
        <f t="shared" si="13"/>
        <v/>
      </c>
      <c r="AD1741" s="89">
        <f t="shared" si="14"/>
        <v>0</v>
      </c>
      <c r="AE1741" s="90">
        <f t="shared" si="15"/>
        <v>0</v>
      </c>
    </row>
    <row r="1742">
      <c r="A1742" s="1"/>
      <c r="B1742" s="456"/>
      <c r="C1742" s="457"/>
      <c r="D1742" s="457"/>
      <c r="E1742" s="457"/>
      <c r="F1742" s="458"/>
      <c r="G1742" s="44">
        <f t="shared" si="1"/>
        <v>0</v>
      </c>
      <c r="H1742" s="459"/>
      <c r="I1742" s="460"/>
      <c r="J1742" s="95"/>
      <c r="K1742" s="1"/>
      <c r="L1742" s="50" t="str">
        <f t="array" ref="L1742">if($B1742="","",index(Setup!$C$52:$C$201,match($D1742,Setup!$B$52:$B$201,0),0))</f>
        <v/>
      </c>
      <c r="M1742" s="52" t="str">
        <f t="shared" si="2"/>
        <v/>
      </c>
      <c r="N1742" s="58">
        <f t="shared" si="3"/>
        <v>0</v>
      </c>
      <c r="O1742" s="64" t="str">
        <f t="shared" si="4"/>
        <v/>
      </c>
      <c r="P1742" s="64">
        <f t="shared" si="5"/>
        <v>0</v>
      </c>
      <c r="Q1742" s="64">
        <f t="shared" si="6"/>
        <v>0</v>
      </c>
      <c r="R1742" s="68">
        <f t="shared" si="7"/>
        <v>0</v>
      </c>
      <c r="S1742" s="68">
        <f t="shared" si="8"/>
        <v>0</v>
      </c>
      <c r="T1742" s="71" t="str">
        <f t="shared" si="9"/>
        <v/>
      </c>
      <c r="U1742" s="79" t="str">
        <f t="array" ref="U1742">IF($B1742="","",IF(INDEX('Your Portfolio Holdings'!$BW$7:$BW$156,match($D1742,'Your Portfolio Holdings'!$B$7:$B$156,0),0)&gt;0,PRODUCT(IF(($D$5:$D$2004=$D1742)*($C$5:$C$2004="Split")*($B$5:$B$2004&lt;=Dashboard!$C$2)*($B$5:$B$2004&gt;$B1742),$J$5:$J$2004,1)),1))</f>
        <v/>
      </c>
      <c r="V1742" s="79">
        <f t="shared" si="10"/>
        <v>0</v>
      </c>
      <c r="W1742" s="79" t="str">
        <f t="array" ref="W1742">IF($B1742="","",IF(INDEX('Your Portfolio Holdings'!$BW$7:$BW$156,match($D1742,'Your Portfolio Holdings'!$B$7:$B$156,0),0)&gt;0,PRODUCT(IF(($D$5:$D$2004=$D1742)*($C$5:$C$2004="Split")*($B$5:$B$2004&lt;=Dashboard!$C$54)*($B$5:$B$2004&gt;$B1742),$J$5:$J$2004,1)),1))</f>
        <v/>
      </c>
      <c r="X1742" s="79">
        <f t="shared" si="11"/>
        <v>0</v>
      </c>
      <c r="Y1742" s="79" t="str">
        <f t="array" ref="Y1742">IF($B1742="","",IF(INDEX('Your Portfolio Holdings'!$BW$7:$BW$156,match($D1742,'Your Portfolio Holdings'!$B$7:$B$156,0),0)&gt;0,PRODUCT(IF(($D$5:$D$2004=$D1742)*($C$5:$C$2004="Split")*($B$5:$B$2004&lt;=Dashboard!$C$55)*($B$5:$B$2004&gt;$B1742),$J$5:$J$2004,1)),1))</f>
        <v/>
      </c>
      <c r="Z1742" s="79">
        <f t="shared" si="12"/>
        <v>0</v>
      </c>
      <c r="AA1742" s="79" t="str">
        <f>IF($B1741="","",IF(AND($B1742&gt;Dashboard!$C$54,$B1742&lt;=Dashboard!$C$55,OR($C1742="Buy",$C1742="Sell",$C1742="Dividend",$C1742="Return of capital")),MAX(AA$5:AA1741)+1,0))</f>
        <v/>
      </c>
      <c r="AB1742" s="79" t="str">
        <f>if($B1742="","",if($L1742=Dashboard!$C$3,"n/a","Currency:"&amp;$L1742&amp;Dashboard!$C$3))</f>
        <v/>
      </c>
      <c r="AC1742" s="88" t="str">
        <f t="shared" si="13"/>
        <v/>
      </c>
      <c r="AD1742" s="89">
        <f t="shared" si="14"/>
        <v>0</v>
      </c>
      <c r="AE1742" s="90">
        <f t="shared" si="15"/>
        <v>0</v>
      </c>
    </row>
    <row r="1743">
      <c r="A1743" s="1"/>
      <c r="B1743" s="456"/>
      <c r="C1743" s="457"/>
      <c r="D1743" s="457"/>
      <c r="E1743" s="457"/>
      <c r="F1743" s="458"/>
      <c r="G1743" s="44">
        <f t="shared" si="1"/>
        <v>0</v>
      </c>
      <c r="H1743" s="459"/>
      <c r="I1743" s="460"/>
      <c r="J1743" s="95"/>
      <c r="K1743" s="1"/>
      <c r="L1743" s="50" t="str">
        <f t="array" ref="L1743">if($B1743="","",index(Setup!$C$52:$C$201,match($D1743,Setup!$B$52:$B$201,0),0))</f>
        <v/>
      </c>
      <c r="M1743" s="52" t="str">
        <f t="shared" si="2"/>
        <v/>
      </c>
      <c r="N1743" s="58">
        <f t="shared" si="3"/>
        <v>0</v>
      </c>
      <c r="O1743" s="64" t="str">
        <f t="shared" si="4"/>
        <v/>
      </c>
      <c r="P1743" s="64">
        <f t="shared" si="5"/>
        <v>0</v>
      </c>
      <c r="Q1743" s="64">
        <f t="shared" si="6"/>
        <v>0</v>
      </c>
      <c r="R1743" s="68">
        <f t="shared" si="7"/>
        <v>0</v>
      </c>
      <c r="S1743" s="68">
        <f t="shared" si="8"/>
        <v>0</v>
      </c>
      <c r="T1743" s="71" t="str">
        <f t="shared" si="9"/>
        <v/>
      </c>
      <c r="U1743" s="79" t="str">
        <f t="array" ref="U1743">IF($B1743="","",IF(INDEX('Your Portfolio Holdings'!$BW$7:$BW$156,match($D1743,'Your Portfolio Holdings'!$B$7:$B$156,0),0)&gt;0,PRODUCT(IF(($D$5:$D$2004=$D1743)*($C$5:$C$2004="Split")*($B$5:$B$2004&lt;=Dashboard!$C$2)*($B$5:$B$2004&gt;$B1743),$J$5:$J$2004,1)),1))</f>
        <v/>
      </c>
      <c r="V1743" s="79">
        <f t="shared" si="10"/>
        <v>0</v>
      </c>
      <c r="W1743" s="79" t="str">
        <f t="array" ref="W1743">IF($B1743="","",IF(INDEX('Your Portfolio Holdings'!$BW$7:$BW$156,match($D1743,'Your Portfolio Holdings'!$B$7:$B$156,0),0)&gt;0,PRODUCT(IF(($D$5:$D$2004=$D1743)*($C$5:$C$2004="Split")*($B$5:$B$2004&lt;=Dashboard!$C$54)*($B$5:$B$2004&gt;$B1743),$J$5:$J$2004,1)),1))</f>
        <v/>
      </c>
      <c r="X1743" s="79">
        <f t="shared" si="11"/>
        <v>0</v>
      </c>
      <c r="Y1743" s="79" t="str">
        <f t="array" ref="Y1743">IF($B1743="","",IF(INDEX('Your Portfolio Holdings'!$BW$7:$BW$156,match($D1743,'Your Portfolio Holdings'!$B$7:$B$156,0),0)&gt;0,PRODUCT(IF(($D$5:$D$2004=$D1743)*($C$5:$C$2004="Split")*($B$5:$B$2004&lt;=Dashboard!$C$55)*($B$5:$B$2004&gt;$B1743),$J$5:$J$2004,1)),1))</f>
        <v/>
      </c>
      <c r="Z1743" s="79">
        <f t="shared" si="12"/>
        <v>0</v>
      </c>
      <c r="AA1743" s="79" t="str">
        <f>IF($B1742="","",IF(AND($B1743&gt;Dashboard!$C$54,$B1743&lt;=Dashboard!$C$55,OR($C1743="Buy",$C1743="Sell",$C1743="Dividend",$C1743="Return of capital")),MAX(AA$5:AA1742)+1,0))</f>
        <v/>
      </c>
      <c r="AB1743" s="79" t="str">
        <f>if($B1743="","",if($L1743=Dashboard!$C$3,"n/a","Currency:"&amp;$L1743&amp;Dashboard!$C$3))</f>
        <v/>
      </c>
      <c r="AC1743" s="88" t="str">
        <f t="shared" si="13"/>
        <v/>
      </c>
      <c r="AD1743" s="89">
        <f t="shared" si="14"/>
        <v>0</v>
      </c>
      <c r="AE1743" s="90">
        <f t="shared" si="15"/>
        <v>0</v>
      </c>
    </row>
    <row r="1744">
      <c r="A1744" s="1"/>
      <c r="B1744" s="456"/>
      <c r="C1744" s="457"/>
      <c r="D1744" s="457"/>
      <c r="E1744" s="457"/>
      <c r="F1744" s="458"/>
      <c r="G1744" s="44">
        <f t="shared" si="1"/>
        <v>0</v>
      </c>
      <c r="H1744" s="459"/>
      <c r="I1744" s="460"/>
      <c r="J1744" s="95"/>
      <c r="K1744" s="1"/>
      <c r="L1744" s="50" t="str">
        <f t="array" ref="L1744">if($B1744="","",index(Setup!$C$52:$C$201,match($D1744,Setup!$B$52:$B$201,0),0))</f>
        <v/>
      </c>
      <c r="M1744" s="52" t="str">
        <f t="shared" si="2"/>
        <v/>
      </c>
      <c r="N1744" s="58">
        <f t="shared" si="3"/>
        <v>0</v>
      </c>
      <c r="O1744" s="64" t="str">
        <f t="shared" si="4"/>
        <v/>
      </c>
      <c r="P1744" s="64">
        <f t="shared" si="5"/>
        <v>0</v>
      </c>
      <c r="Q1744" s="64">
        <f t="shared" si="6"/>
        <v>0</v>
      </c>
      <c r="R1744" s="68">
        <f t="shared" si="7"/>
        <v>0</v>
      </c>
      <c r="S1744" s="68">
        <f t="shared" si="8"/>
        <v>0</v>
      </c>
      <c r="T1744" s="71" t="str">
        <f t="shared" si="9"/>
        <v/>
      </c>
      <c r="U1744" s="79" t="str">
        <f t="array" ref="U1744">IF($B1744="","",IF(INDEX('Your Portfolio Holdings'!$BW$7:$BW$156,match($D1744,'Your Portfolio Holdings'!$B$7:$B$156,0),0)&gt;0,PRODUCT(IF(($D$5:$D$2004=$D1744)*($C$5:$C$2004="Split")*($B$5:$B$2004&lt;=Dashboard!$C$2)*($B$5:$B$2004&gt;$B1744),$J$5:$J$2004,1)),1))</f>
        <v/>
      </c>
      <c r="V1744" s="79">
        <f t="shared" si="10"/>
        <v>0</v>
      </c>
      <c r="W1744" s="79" t="str">
        <f t="array" ref="W1744">IF($B1744="","",IF(INDEX('Your Portfolio Holdings'!$BW$7:$BW$156,match($D1744,'Your Portfolio Holdings'!$B$7:$B$156,0),0)&gt;0,PRODUCT(IF(($D$5:$D$2004=$D1744)*($C$5:$C$2004="Split")*($B$5:$B$2004&lt;=Dashboard!$C$54)*($B$5:$B$2004&gt;$B1744),$J$5:$J$2004,1)),1))</f>
        <v/>
      </c>
      <c r="X1744" s="79">
        <f t="shared" si="11"/>
        <v>0</v>
      </c>
      <c r="Y1744" s="79" t="str">
        <f t="array" ref="Y1744">IF($B1744="","",IF(INDEX('Your Portfolio Holdings'!$BW$7:$BW$156,match($D1744,'Your Portfolio Holdings'!$B$7:$B$156,0),0)&gt;0,PRODUCT(IF(($D$5:$D$2004=$D1744)*($C$5:$C$2004="Split")*($B$5:$B$2004&lt;=Dashboard!$C$55)*($B$5:$B$2004&gt;$B1744),$J$5:$J$2004,1)),1))</f>
        <v/>
      </c>
      <c r="Z1744" s="79">
        <f t="shared" si="12"/>
        <v>0</v>
      </c>
      <c r="AA1744" s="79" t="str">
        <f>IF($B1743="","",IF(AND($B1744&gt;Dashboard!$C$54,$B1744&lt;=Dashboard!$C$55,OR($C1744="Buy",$C1744="Sell",$C1744="Dividend",$C1744="Return of capital")),MAX(AA$5:AA1743)+1,0))</f>
        <v/>
      </c>
      <c r="AB1744" s="79" t="str">
        <f>if($B1744="","",if($L1744=Dashboard!$C$3,"n/a","Currency:"&amp;$L1744&amp;Dashboard!$C$3))</f>
        <v/>
      </c>
      <c r="AC1744" s="88" t="str">
        <f t="shared" si="13"/>
        <v/>
      </c>
      <c r="AD1744" s="89">
        <f t="shared" si="14"/>
        <v>0</v>
      </c>
      <c r="AE1744" s="90">
        <f t="shared" si="15"/>
        <v>0</v>
      </c>
    </row>
    <row r="1745">
      <c r="A1745" s="1"/>
      <c r="B1745" s="456"/>
      <c r="C1745" s="457"/>
      <c r="D1745" s="457"/>
      <c r="E1745" s="457"/>
      <c r="F1745" s="458"/>
      <c r="G1745" s="44">
        <f t="shared" si="1"/>
        <v>0</v>
      </c>
      <c r="H1745" s="459"/>
      <c r="I1745" s="460"/>
      <c r="J1745" s="95"/>
      <c r="K1745" s="1"/>
      <c r="L1745" s="50" t="str">
        <f t="array" ref="L1745">if($B1745="","",index(Setup!$C$52:$C$201,match($D1745,Setup!$B$52:$B$201,0),0))</f>
        <v/>
      </c>
      <c r="M1745" s="52" t="str">
        <f t="shared" si="2"/>
        <v/>
      </c>
      <c r="N1745" s="58">
        <f t="shared" si="3"/>
        <v>0</v>
      </c>
      <c r="O1745" s="64" t="str">
        <f t="shared" si="4"/>
        <v/>
      </c>
      <c r="P1745" s="64">
        <f t="shared" si="5"/>
        <v>0</v>
      </c>
      <c r="Q1745" s="64">
        <f t="shared" si="6"/>
        <v>0</v>
      </c>
      <c r="R1745" s="68">
        <f t="shared" si="7"/>
        <v>0</v>
      </c>
      <c r="S1745" s="68">
        <f t="shared" si="8"/>
        <v>0</v>
      </c>
      <c r="T1745" s="71" t="str">
        <f t="shared" si="9"/>
        <v/>
      </c>
      <c r="U1745" s="79" t="str">
        <f t="array" ref="U1745">IF($B1745="","",IF(INDEX('Your Portfolio Holdings'!$BW$7:$BW$156,match($D1745,'Your Portfolio Holdings'!$B$7:$B$156,0),0)&gt;0,PRODUCT(IF(($D$5:$D$2004=$D1745)*($C$5:$C$2004="Split")*($B$5:$B$2004&lt;=Dashboard!$C$2)*($B$5:$B$2004&gt;$B1745),$J$5:$J$2004,1)),1))</f>
        <v/>
      </c>
      <c r="V1745" s="79">
        <f t="shared" si="10"/>
        <v>0</v>
      </c>
      <c r="W1745" s="79" t="str">
        <f t="array" ref="W1745">IF($B1745="","",IF(INDEX('Your Portfolio Holdings'!$BW$7:$BW$156,match($D1745,'Your Portfolio Holdings'!$B$7:$B$156,0),0)&gt;0,PRODUCT(IF(($D$5:$D$2004=$D1745)*($C$5:$C$2004="Split")*($B$5:$B$2004&lt;=Dashboard!$C$54)*($B$5:$B$2004&gt;$B1745),$J$5:$J$2004,1)),1))</f>
        <v/>
      </c>
      <c r="X1745" s="79">
        <f t="shared" si="11"/>
        <v>0</v>
      </c>
      <c r="Y1745" s="79" t="str">
        <f t="array" ref="Y1745">IF($B1745="","",IF(INDEX('Your Portfolio Holdings'!$BW$7:$BW$156,match($D1745,'Your Portfolio Holdings'!$B$7:$B$156,0),0)&gt;0,PRODUCT(IF(($D$5:$D$2004=$D1745)*($C$5:$C$2004="Split")*($B$5:$B$2004&lt;=Dashboard!$C$55)*($B$5:$B$2004&gt;$B1745),$J$5:$J$2004,1)),1))</f>
        <v/>
      </c>
      <c r="Z1745" s="79">
        <f t="shared" si="12"/>
        <v>0</v>
      </c>
      <c r="AA1745" s="79" t="str">
        <f>IF($B1744="","",IF(AND($B1745&gt;Dashboard!$C$54,$B1745&lt;=Dashboard!$C$55,OR($C1745="Buy",$C1745="Sell",$C1745="Dividend",$C1745="Return of capital")),MAX(AA$5:AA1744)+1,0))</f>
        <v/>
      </c>
      <c r="AB1745" s="79" t="str">
        <f>if($B1745="","",if($L1745=Dashboard!$C$3,"n/a","Currency:"&amp;$L1745&amp;Dashboard!$C$3))</f>
        <v/>
      </c>
      <c r="AC1745" s="88" t="str">
        <f t="shared" si="13"/>
        <v/>
      </c>
      <c r="AD1745" s="89">
        <f t="shared" si="14"/>
        <v>0</v>
      </c>
      <c r="AE1745" s="90">
        <f t="shared" si="15"/>
        <v>0</v>
      </c>
    </row>
    <row r="1746">
      <c r="A1746" s="1"/>
      <c r="B1746" s="456"/>
      <c r="C1746" s="457"/>
      <c r="D1746" s="457"/>
      <c r="E1746" s="457"/>
      <c r="F1746" s="458"/>
      <c r="G1746" s="44">
        <f t="shared" si="1"/>
        <v>0</v>
      </c>
      <c r="H1746" s="459"/>
      <c r="I1746" s="460"/>
      <c r="J1746" s="95"/>
      <c r="K1746" s="1"/>
      <c r="L1746" s="50" t="str">
        <f t="array" ref="L1746">if($B1746="","",index(Setup!$C$52:$C$201,match($D1746,Setup!$B$52:$B$201,0),0))</f>
        <v/>
      </c>
      <c r="M1746" s="52" t="str">
        <f t="shared" si="2"/>
        <v/>
      </c>
      <c r="N1746" s="58">
        <f t="shared" si="3"/>
        <v>0</v>
      </c>
      <c r="O1746" s="64" t="str">
        <f t="shared" si="4"/>
        <v/>
      </c>
      <c r="P1746" s="64">
        <f t="shared" si="5"/>
        <v>0</v>
      </c>
      <c r="Q1746" s="64">
        <f t="shared" si="6"/>
        <v>0</v>
      </c>
      <c r="R1746" s="68">
        <f t="shared" si="7"/>
        <v>0</v>
      </c>
      <c r="S1746" s="68">
        <f t="shared" si="8"/>
        <v>0</v>
      </c>
      <c r="T1746" s="71" t="str">
        <f t="shared" si="9"/>
        <v/>
      </c>
      <c r="U1746" s="79" t="str">
        <f t="array" ref="U1746">IF($B1746="","",IF(INDEX('Your Portfolio Holdings'!$BW$7:$BW$156,match($D1746,'Your Portfolio Holdings'!$B$7:$B$156,0),0)&gt;0,PRODUCT(IF(($D$5:$D$2004=$D1746)*($C$5:$C$2004="Split")*($B$5:$B$2004&lt;=Dashboard!$C$2)*($B$5:$B$2004&gt;$B1746),$J$5:$J$2004,1)),1))</f>
        <v/>
      </c>
      <c r="V1746" s="79">
        <f t="shared" si="10"/>
        <v>0</v>
      </c>
      <c r="W1746" s="79" t="str">
        <f t="array" ref="W1746">IF($B1746="","",IF(INDEX('Your Portfolio Holdings'!$BW$7:$BW$156,match($D1746,'Your Portfolio Holdings'!$B$7:$B$156,0),0)&gt;0,PRODUCT(IF(($D$5:$D$2004=$D1746)*($C$5:$C$2004="Split")*($B$5:$B$2004&lt;=Dashboard!$C$54)*($B$5:$B$2004&gt;$B1746),$J$5:$J$2004,1)),1))</f>
        <v/>
      </c>
      <c r="X1746" s="79">
        <f t="shared" si="11"/>
        <v>0</v>
      </c>
      <c r="Y1746" s="79" t="str">
        <f t="array" ref="Y1746">IF($B1746="","",IF(INDEX('Your Portfolio Holdings'!$BW$7:$BW$156,match($D1746,'Your Portfolio Holdings'!$B$7:$B$156,0),0)&gt;0,PRODUCT(IF(($D$5:$D$2004=$D1746)*($C$5:$C$2004="Split")*($B$5:$B$2004&lt;=Dashboard!$C$55)*($B$5:$B$2004&gt;$B1746),$J$5:$J$2004,1)),1))</f>
        <v/>
      </c>
      <c r="Z1746" s="79">
        <f t="shared" si="12"/>
        <v>0</v>
      </c>
      <c r="AA1746" s="79" t="str">
        <f>IF($B1745="","",IF(AND($B1746&gt;Dashboard!$C$54,$B1746&lt;=Dashboard!$C$55,OR($C1746="Buy",$C1746="Sell",$C1746="Dividend",$C1746="Return of capital")),MAX(AA$5:AA1745)+1,0))</f>
        <v/>
      </c>
      <c r="AB1746" s="79" t="str">
        <f>if($B1746="","",if($L1746=Dashboard!$C$3,"n/a","Currency:"&amp;$L1746&amp;Dashboard!$C$3))</f>
        <v/>
      </c>
      <c r="AC1746" s="88" t="str">
        <f t="shared" si="13"/>
        <v/>
      </c>
      <c r="AD1746" s="89">
        <f t="shared" si="14"/>
        <v>0</v>
      </c>
      <c r="AE1746" s="90">
        <f t="shared" si="15"/>
        <v>0</v>
      </c>
    </row>
    <row r="1747">
      <c r="A1747" s="1"/>
      <c r="B1747" s="456"/>
      <c r="C1747" s="457"/>
      <c r="D1747" s="457"/>
      <c r="E1747" s="457"/>
      <c r="F1747" s="458"/>
      <c r="G1747" s="44">
        <f t="shared" si="1"/>
        <v>0</v>
      </c>
      <c r="H1747" s="459"/>
      <c r="I1747" s="460"/>
      <c r="J1747" s="95"/>
      <c r="K1747" s="1"/>
      <c r="L1747" s="50" t="str">
        <f t="array" ref="L1747">if($B1747="","",index(Setup!$C$52:$C$201,match($D1747,Setup!$B$52:$B$201,0),0))</f>
        <v/>
      </c>
      <c r="M1747" s="52" t="str">
        <f t="shared" si="2"/>
        <v/>
      </c>
      <c r="N1747" s="58">
        <f t="shared" si="3"/>
        <v>0</v>
      </c>
      <c r="O1747" s="64" t="str">
        <f t="shared" si="4"/>
        <v/>
      </c>
      <c r="P1747" s="64">
        <f t="shared" si="5"/>
        <v>0</v>
      </c>
      <c r="Q1747" s="64">
        <f t="shared" si="6"/>
        <v>0</v>
      </c>
      <c r="R1747" s="68">
        <f t="shared" si="7"/>
        <v>0</v>
      </c>
      <c r="S1747" s="68">
        <f t="shared" si="8"/>
        <v>0</v>
      </c>
      <c r="T1747" s="71" t="str">
        <f t="shared" si="9"/>
        <v/>
      </c>
      <c r="U1747" s="79" t="str">
        <f t="array" ref="U1747">IF($B1747="","",IF(INDEX('Your Portfolio Holdings'!$BW$7:$BW$156,match($D1747,'Your Portfolio Holdings'!$B$7:$B$156,0),0)&gt;0,PRODUCT(IF(($D$5:$D$2004=$D1747)*($C$5:$C$2004="Split")*($B$5:$B$2004&lt;=Dashboard!$C$2)*($B$5:$B$2004&gt;$B1747),$J$5:$J$2004,1)),1))</f>
        <v/>
      </c>
      <c r="V1747" s="79">
        <f t="shared" si="10"/>
        <v>0</v>
      </c>
      <c r="W1747" s="79" t="str">
        <f t="array" ref="W1747">IF($B1747="","",IF(INDEX('Your Portfolio Holdings'!$BW$7:$BW$156,match($D1747,'Your Portfolio Holdings'!$B$7:$B$156,0),0)&gt;0,PRODUCT(IF(($D$5:$D$2004=$D1747)*($C$5:$C$2004="Split")*($B$5:$B$2004&lt;=Dashboard!$C$54)*($B$5:$B$2004&gt;$B1747),$J$5:$J$2004,1)),1))</f>
        <v/>
      </c>
      <c r="X1747" s="79">
        <f t="shared" si="11"/>
        <v>0</v>
      </c>
      <c r="Y1747" s="79" t="str">
        <f t="array" ref="Y1747">IF($B1747="","",IF(INDEX('Your Portfolio Holdings'!$BW$7:$BW$156,match($D1747,'Your Portfolio Holdings'!$B$7:$B$156,0),0)&gt;0,PRODUCT(IF(($D$5:$D$2004=$D1747)*($C$5:$C$2004="Split")*($B$5:$B$2004&lt;=Dashboard!$C$55)*($B$5:$B$2004&gt;$B1747),$J$5:$J$2004,1)),1))</f>
        <v/>
      </c>
      <c r="Z1747" s="79">
        <f t="shared" si="12"/>
        <v>0</v>
      </c>
      <c r="AA1747" s="79" t="str">
        <f>IF($B1746="","",IF(AND($B1747&gt;Dashboard!$C$54,$B1747&lt;=Dashboard!$C$55,OR($C1747="Buy",$C1747="Sell",$C1747="Dividend",$C1747="Return of capital")),MAX(AA$5:AA1746)+1,0))</f>
        <v/>
      </c>
      <c r="AB1747" s="79" t="str">
        <f>if($B1747="","",if($L1747=Dashboard!$C$3,"n/a","Currency:"&amp;$L1747&amp;Dashboard!$C$3))</f>
        <v/>
      </c>
      <c r="AC1747" s="88" t="str">
        <f t="shared" si="13"/>
        <v/>
      </c>
      <c r="AD1747" s="89">
        <f t="shared" si="14"/>
        <v>0</v>
      </c>
      <c r="AE1747" s="90">
        <f t="shared" si="15"/>
        <v>0</v>
      </c>
    </row>
    <row r="1748">
      <c r="A1748" s="1"/>
      <c r="B1748" s="456"/>
      <c r="C1748" s="457"/>
      <c r="D1748" s="457"/>
      <c r="E1748" s="457"/>
      <c r="F1748" s="458"/>
      <c r="G1748" s="44">
        <f t="shared" si="1"/>
        <v>0</v>
      </c>
      <c r="H1748" s="459"/>
      <c r="I1748" s="460"/>
      <c r="J1748" s="95"/>
      <c r="K1748" s="1"/>
      <c r="L1748" s="50" t="str">
        <f t="array" ref="L1748">if($B1748="","",index(Setup!$C$52:$C$201,match($D1748,Setup!$B$52:$B$201,0),0))</f>
        <v/>
      </c>
      <c r="M1748" s="52" t="str">
        <f t="shared" si="2"/>
        <v/>
      </c>
      <c r="N1748" s="58">
        <f t="shared" si="3"/>
        <v>0</v>
      </c>
      <c r="O1748" s="64" t="str">
        <f t="shared" si="4"/>
        <v/>
      </c>
      <c r="P1748" s="64">
        <f t="shared" si="5"/>
        <v>0</v>
      </c>
      <c r="Q1748" s="64">
        <f t="shared" si="6"/>
        <v>0</v>
      </c>
      <c r="R1748" s="68">
        <f t="shared" si="7"/>
        <v>0</v>
      </c>
      <c r="S1748" s="68">
        <f t="shared" si="8"/>
        <v>0</v>
      </c>
      <c r="T1748" s="71" t="str">
        <f t="shared" si="9"/>
        <v/>
      </c>
      <c r="U1748" s="79" t="str">
        <f t="array" ref="U1748">IF($B1748="","",IF(INDEX('Your Portfolio Holdings'!$BW$7:$BW$156,match($D1748,'Your Portfolio Holdings'!$B$7:$B$156,0),0)&gt;0,PRODUCT(IF(($D$5:$D$2004=$D1748)*($C$5:$C$2004="Split")*($B$5:$B$2004&lt;=Dashboard!$C$2)*($B$5:$B$2004&gt;$B1748),$J$5:$J$2004,1)),1))</f>
        <v/>
      </c>
      <c r="V1748" s="79">
        <f t="shared" si="10"/>
        <v>0</v>
      </c>
      <c r="W1748" s="79" t="str">
        <f t="array" ref="W1748">IF($B1748="","",IF(INDEX('Your Portfolio Holdings'!$BW$7:$BW$156,match($D1748,'Your Portfolio Holdings'!$B$7:$B$156,0),0)&gt;0,PRODUCT(IF(($D$5:$D$2004=$D1748)*($C$5:$C$2004="Split")*($B$5:$B$2004&lt;=Dashboard!$C$54)*($B$5:$B$2004&gt;$B1748),$J$5:$J$2004,1)),1))</f>
        <v/>
      </c>
      <c r="X1748" s="79">
        <f t="shared" si="11"/>
        <v>0</v>
      </c>
      <c r="Y1748" s="79" t="str">
        <f t="array" ref="Y1748">IF($B1748="","",IF(INDEX('Your Portfolio Holdings'!$BW$7:$BW$156,match($D1748,'Your Portfolio Holdings'!$B$7:$B$156,0),0)&gt;0,PRODUCT(IF(($D$5:$D$2004=$D1748)*($C$5:$C$2004="Split")*($B$5:$B$2004&lt;=Dashboard!$C$55)*($B$5:$B$2004&gt;$B1748),$J$5:$J$2004,1)),1))</f>
        <v/>
      </c>
      <c r="Z1748" s="79">
        <f t="shared" si="12"/>
        <v>0</v>
      </c>
      <c r="AA1748" s="79" t="str">
        <f>IF($B1747="","",IF(AND($B1748&gt;Dashboard!$C$54,$B1748&lt;=Dashboard!$C$55,OR($C1748="Buy",$C1748="Sell",$C1748="Dividend",$C1748="Return of capital")),MAX(AA$5:AA1747)+1,0))</f>
        <v/>
      </c>
      <c r="AB1748" s="79" t="str">
        <f>if($B1748="","",if($L1748=Dashboard!$C$3,"n/a","Currency:"&amp;$L1748&amp;Dashboard!$C$3))</f>
        <v/>
      </c>
      <c r="AC1748" s="88" t="str">
        <f t="shared" si="13"/>
        <v/>
      </c>
      <c r="AD1748" s="89">
        <f t="shared" si="14"/>
        <v>0</v>
      </c>
      <c r="AE1748" s="90">
        <f t="shared" si="15"/>
        <v>0</v>
      </c>
    </row>
    <row r="1749">
      <c r="A1749" s="1"/>
      <c r="B1749" s="456"/>
      <c r="C1749" s="457"/>
      <c r="D1749" s="457"/>
      <c r="E1749" s="457"/>
      <c r="F1749" s="458"/>
      <c r="G1749" s="44">
        <f t="shared" si="1"/>
        <v>0</v>
      </c>
      <c r="H1749" s="459"/>
      <c r="I1749" s="460"/>
      <c r="J1749" s="95"/>
      <c r="K1749" s="1"/>
      <c r="L1749" s="50" t="str">
        <f t="array" ref="L1749">if($B1749="","",index(Setup!$C$52:$C$201,match($D1749,Setup!$B$52:$B$201,0),0))</f>
        <v/>
      </c>
      <c r="M1749" s="52" t="str">
        <f t="shared" si="2"/>
        <v/>
      </c>
      <c r="N1749" s="58">
        <f t="shared" si="3"/>
        <v>0</v>
      </c>
      <c r="O1749" s="64" t="str">
        <f t="shared" si="4"/>
        <v/>
      </c>
      <c r="P1749" s="64">
        <f t="shared" si="5"/>
        <v>0</v>
      </c>
      <c r="Q1749" s="64">
        <f t="shared" si="6"/>
        <v>0</v>
      </c>
      <c r="R1749" s="68">
        <f t="shared" si="7"/>
        <v>0</v>
      </c>
      <c r="S1749" s="68">
        <f t="shared" si="8"/>
        <v>0</v>
      </c>
      <c r="T1749" s="71" t="str">
        <f t="shared" si="9"/>
        <v/>
      </c>
      <c r="U1749" s="79" t="str">
        <f t="array" ref="U1749">IF($B1749="","",IF(INDEX('Your Portfolio Holdings'!$BW$7:$BW$156,match($D1749,'Your Portfolio Holdings'!$B$7:$B$156,0),0)&gt;0,PRODUCT(IF(($D$5:$D$2004=$D1749)*($C$5:$C$2004="Split")*($B$5:$B$2004&lt;=Dashboard!$C$2)*($B$5:$B$2004&gt;$B1749),$J$5:$J$2004,1)),1))</f>
        <v/>
      </c>
      <c r="V1749" s="79">
        <f t="shared" si="10"/>
        <v>0</v>
      </c>
      <c r="W1749" s="79" t="str">
        <f t="array" ref="W1749">IF($B1749="","",IF(INDEX('Your Portfolio Holdings'!$BW$7:$BW$156,match($D1749,'Your Portfolio Holdings'!$B$7:$B$156,0),0)&gt;0,PRODUCT(IF(($D$5:$D$2004=$D1749)*($C$5:$C$2004="Split")*($B$5:$B$2004&lt;=Dashboard!$C$54)*($B$5:$B$2004&gt;$B1749),$J$5:$J$2004,1)),1))</f>
        <v/>
      </c>
      <c r="X1749" s="79">
        <f t="shared" si="11"/>
        <v>0</v>
      </c>
      <c r="Y1749" s="79" t="str">
        <f t="array" ref="Y1749">IF($B1749="","",IF(INDEX('Your Portfolio Holdings'!$BW$7:$BW$156,match($D1749,'Your Portfolio Holdings'!$B$7:$B$156,0),0)&gt;0,PRODUCT(IF(($D$5:$D$2004=$D1749)*($C$5:$C$2004="Split")*($B$5:$B$2004&lt;=Dashboard!$C$55)*($B$5:$B$2004&gt;$B1749),$J$5:$J$2004,1)),1))</f>
        <v/>
      </c>
      <c r="Z1749" s="79">
        <f t="shared" si="12"/>
        <v>0</v>
      </c>
      <c r="AA1749" s="79" t="str">
        <f>IF($B1748="","",IF(AND($B1749&gt;Dashboard!$C$54,$B1749&lt;=Dashboard!$C$55,OR($C1749="Buy",$C1749="Sell",$C1749="Dividend",$C1749="Return of capital")),MAX(AA$5:AA1748)+1,0))</f>
        <v/>
      </c>
      <c r="AB1749" s="79" t="str">
        <f>if($B1749="","",if($L1749=Dashboard!$C$3,"n/a","Currency:"&amp;$L1749&amp;Dashboard!$C$3))</f>
        <v/>
      </c>
      <c r="AC1749" s="88" t="str">
        <f t="shared" si="13"/>
        <v/>
      </c>
      <c r="AD1749" s="89">
        <f t="shared" si="14"/>
        <v>0</v>
      </c>
      <c r="AE1749" s="90">
        <f t="shared" si="15"/>
        <v>0</v>
      </c>
    </row>
    <row r="1750">
      <c r="A1750" s="1"/>
      <c r="B1750" s="456"/>
      <c r="C1750" s="457"/>
      <c r="D1750" s="457"/>
      <c r="E1750" s="457"/>
      <c r="F1750" s="458"/>
      <c r="G1750" s="44">
        <f t="shared" si="1"/>
        <v>0</v>
      </c>
      <c r="H1750" s="459"/>
      <c r="I1750" s="460"/>
      <c r="J1750" s="95"/>
      <c r="K1750" s="1"/>
      <c r="L1750" s="50" t="str">
        <f t="array" ref="L1750">if($B1750="","",index(Setup!$C$52:$C$201,match($D1750,Setup!$B$52:$B$201,0),0))</f>
        <v/>
      </c>
      <c r="M1750" s="52" t="str">
        <f t="shared" si="2"/>
        <v/>
      </c>
      <c r="N1750" s="58">
        <f t="shared" si="3"/>
        <v>0</v>
      </c>
      <c r="O1750" s="64" t="str">
        <f t="shared" si="4"/>
        <v/>
      </c>
      <c r="P1750" s="64">
        <f t="shared" si="5"/>
        <v>0</v>
      </c>
      <c r="Q1750" s="64">
        <f t="shared" si="6"/>
        <v>0</v>
      </c>
      <c r="R1750" s="68">
        <f t="shared" si="7"/>
        <v>0</v>
      </c>
      <c r="S1750" s="68">
        <f t="shared" si="8"/>
        <v>0</v>
      </c>
      <c r="T1750" s="71" t="str">
        <f t="shared" si="9"/>
        <v/>
      </c>
      <c r="U1750" s="79" t="str">
        <f t="array" ref="U1750">IF($B1750="","",IF(INDEX('Your Portfolio Holdings'!$BW$7:$BW$156,match($D1750,'Your Portfolio Holdings'!$B$7:$B$156,0),0)&gt;0,PRODUCT(IF(($D$5:$D$2004=$D1750)*($C$5:$C$2004="Split")*($B$5:$B$2004&lt;=Dashboard!$C$2)*($B$5:$B$2004&gt;$B1750),$J$5:$J$2004,1)),1))</f>
        <v/>
      </c>
      <c r="V1750" s="79">
        <f t="shared" si="10"/>
        <v>0</v>
      </c>
      <c r="W1750" s="79" t="str">
        <f t="array" ref="W1750">IF($B1750="","",IF(INDEX('Your Portfolio Holdings'!$BW$7:$BW$156,match($D1750,'Your Portfolio Holdings'!$B$7:$B$156,0),0)&gt;0,PRODUCT(IF(($D$5:$D$2004=$D1750)*($C$5:$C$2004="Split")*($B$5:$B$2004&lt;=Dashboard!$C$54)*($B$5:$B$2004&gt;$B1750),$J$5:$J$2004,1)),1))</f>
        <v/>
      </c>
      <c r="X1750" s="79">
        <f t="shared" si="11"/>
        <v>0</v>
      </c>
      <c r="Y1750" s="79" t="str">
        <f t="array" ref="Y1750">IF($B1750="","",IF(INDEX('Your Portfolio Holdings'!$BW$7:$BW$156,match($D1750,'Your Portfolio Holdings'!$B$7:$B$156,0),0)&gt;0,PRODUCT(IF(($D$5:$D$2004=$D1750)*($C$5:$C$2004="Split")*($B$5:$B$2004&lt;=Dashboard!$C$55)*($B$5:$B$2004&gt;$B1750),$J$5:$J$2004,1)),1))</f>
        <v/>
      </c>
      <c r="Z1750" s="79">
        <f t="shared" si="12"/>
        <v>0</v>
      </c>
      <c r="AA1750" s="79" t="str">
        <f>IF($B1749="","",IF(AND($B1750&gt;Dashboard!$C$54,$B1750&lt;=Dashboard!$C$55,OR($C1750="Buy",$C1750="Sell",$C1750="Dividend",$C1750="Return of capital")),MAX(AA$5:AA1749)+1,0))</f>
        <v/>
      </c>
      <c r="AB1750" s="79" t="str">
        <f>if($B1750="","",if($L1750=Dashboard!$C$3,"n/a","Currency:"&amp;$L1750&amp;Dashboard!$C$3))</f>
        <v/>
      </c>
      <c r="AC1750" s="88" t="str">
        <f t="shared" si="13"/>
        <v/>
      </c>
      <c r="AD1750" s="89">
        <f t="shared" si="14"/>
        <v>0</v>
      </c>
      <c r="AE1750" s="90">
        <f t="shared" si="15"/>
        <v>0</v>
      </c>
    </row>
    <row r="1751">
      <c r="A1751" s="1"/>
      <c r="B1751" s="456"/>
      <c r="C1751" s="457"/>
      <c r="D1751" s="457"/>
      <c r="E1751" s="457"/>
      <c r="F1751" s="458"/>
      <c r="G1751" s="44">
        <f t="shared" si="1"/>
        <v>0</v>
      </c>
      <c r="H1751" s="459"/>
      <c r="I1751" s="460"/>
      <c r="J1751" s="95"/>
      <c r="K1751" s="1"/>
      <c r="L1751" s="50" t="str">
        <f t="array" ref="L1751">if($B1751="","",index(Setup!$C$52:$C$201,match($D1751,Setup!$B$52:$B$201,0),0))</f>
        <v/>
      </c>
      <c r="M1751" s="52" t="str">
        <f t="shared" si="2"/>
        <v/>
      </c>
      <c r="N1751" s="58">
        <f t="shared" si="3"/>
        <v>0</v>
      </c>
      <c r="O1751" s="64" t="str">
        <f t="shared" si="4"/>
        <v/>
      </c>
      <c r="P1751" s="64">
        <f t="shared" si="5"/>
        <v>0</v>
      </c>
      <c r="Q1751" s="64">
        <f t="shared" si="6"/>
        <v>0</v>
      </c>
      <c r="R1751" s="68">
        <f t="shared" si="7"/>
        <v>0</v>
      </c>
      <c r="S1751" s="68">
        <f t="shared" si="8"/>
        <v>0</v>
      </c>
      <c r="T1751" s="71" t="str">
        <f t="shared" si="9"/>
        <v/>
      </c>
      <c r="U1751" s="79" t="str">
        <f t="array" ref="U1751">IF($B1751="","",IF(INDEX('Your Portfolio Holdings'!$BW$7:$BW$156,match($D1751,'Your Portfolio Holdings'!$B$7:$B$156,0),0)&gt;0,PRODUCT(IF(($D$5:$D$2004=$D1751)*($C$5:$C$2004="Split")*($B$5:$B$2004&lt;=Dashboard!$C$2)*($B$5:$B$2004&gt;$B1751),$J$5:$J$2004,1)),1))</f>
        <v/>
      </c>
      <c r="V1751" s="79">
        <f t="shared" si="10"/>
        <v>0</v>
      </c>
      <c r="W1751" s="79" t="str">
        <f t="array" ref="W1751">IF($B1751="","",IF(INDEX('Your Portfolio Holdings'!$BW$7:$BW$156,match($D1751,'Your Portfolio Holdings'!$B$7:$B$156,0),0)&gt;0,PRODUCT(IF(($D$5:$D$2004=$D1751)*($C$5:$C$2004="Split")*($B$5:$B$2004&lt;=Dashboard!$C$54)*($B$5:$B$2004&gt;$B1751),$J$5:$J$2004,1)),1))</f>
        <v/>
      </c>
      <c r="X1751" s="79">
        <f t="shared" si="11"/>
        <v>0</v>
      </c>
      <c r="Y1751" s="79" t="str">
        <f t="array" ref="Y1751">IF($B1751="","",IF(INDEX('Your Portfolio Holdings'!$BW$7:$BW$156,match($D1751,'Your Portfolio Holdings'!$B$7:$B$156,0),0)&gt;0,PRODUCT(IF(($D$5:$D$2004=$D1751)*($C$5:$C$2004="Split")*($B$5:$B$2004&lt;=Dashboard!$C$55)*($B$5:$B$2004&gt;$B1751),$J$5:$J$2004,1)),1))</f>
        <v/>
      </c>
      <c r="Z1751" s="79">
        <f t="shared" si="12"/>
        <v>0</v>
      </c>
      <c r="AA1751" s="79" t="str">
        <f>IF($B1750="","",IF(AND($B1751&gt;Dashboard!$C$54,$B1751&lt;=Dashboard!$C$55,OR($C1751="Buy",$C1751="Sell",$C1751="Dividend",$C1751="Return of capital")),MAX(AA$5:AA1750)+1,0))</f>
        <v/>
      </c>
      <c r="AB1751" s="79" t="str">
        <f>if($B1751="","",if($L1751=Dashboard!$C$3,"n/a","Currency:"&amp;$L1751&amp;Dashboard!$C$3))</f>
        <v/>
      </c>
      <c r="AC1751" s="88" t="str">
        <f t="shared" si="13"/>
        <v/>
      </c>
      <c r="AD1751" s="89">
        <f t="shared" si="14"/>
        <v>0</v>
      </c>
      <c r="AE1751" s="90">
        <f t="shared" si="15"/>
        <v>0</v>
      </c>
    </row>
    <row r="1752">
      <c r="A1752" s="1"/>
      <c r="B1752" s="456"/>
      <c r="C1752" s="457"/>
      <c r="D1752" s="457"/>
      <c r="E1752" s="457"/>
      <c r="F1752" s="458"/>
      <c r="G1752" s="44">
        <f t="shared" si="1"/>
        <v>0</v>
      </c>
      <c r="H1752" s="459"/>
      <c r="I1752" s="460"/>
      <c r="J1752" s="95"/>
      <c r="K1752" s="1"/>
      <c r="L1752" s="50" t="str">
        <f t="array" ref="L1752">if($B1752="","",index(Setup!$C$52:$C$201,match($D1752,Setup!$B$52:$B$201,0),0))</f>
        <v/>
      </c>
      <c r="M1752" s="52" t="str">
        <f t="shared" si="2"/>
        <v/>
      </c>
      <c r="N1752" s="58">
        <f t="shared" si="3"/>
        <v>0</v>
      </c>
      <c r="O1752" s="64" t="str">
        <f t="shared" si="4"/>
        <v/>
      </c>
      <c r="P1752" s="64">
        <f t="shared" si="5"/>
        <v>0</v>
      </c>
      <c r="Q1752" s="64">
        <f t="shared" si="6"/>
        <v>0</v>
      </c>
      <c r="R1752" s="68">
        <f t="shared" si="7"/>
        <v>0</v>
      </c>
      <c r="S1752" s="68">
        <f t="shared" si="8"/>
        <v>0</v>
      </c>
      <c r="T1752" s="71" t="str">
        <f t="shared" si="9"/>
        <v/>
      </c>
      <c r="U1752" s="79" t="str">
        <f t="array" ref="U1752">IF($B1752="","",IF(INDEX('Your Portfolio Holdings'!$BW$7:$BW$156,match($D1752,'Your Portfolio Holdings'!$B$7:$B$156,0),0)&gt;0,PRODUCT(IF(($D$5:$D$2004=$D1752)*($C$5:$C$2004="Split")*($B$5:$B$2004&lt;=Dashboard!$C$2)*($B$5:$B$2004&gt;$B1752),$J$5:$J$2004,1)),1))</f>
        <v/>
      </c>
      <c r="V1752" s="79">
        <f t="shared" si="10"/>
        <v>0</v>
      </c>
      <c r="W1752" s="79" t="str">
        <f t="array" ref="W1752">IF($B1752="","",IF(INDEX('Your Portfolio Holdings'!$BW$7:$BW$156,match($D1752,'Your Portfolio Holdings'!$B$7:$B$156,0),0)&gt;0,PRODUCT(IF(($D$5:$D$2004=$D1752)*($C$5:$C$2004="Split")*($B$5:$B$2004&lt;=Dashboard!$C$54)*($B$5:$B$2004&gt;$B1752),$J$5:$J$2004,1)),1))</f>
        <v/>
      </c>
      <c r="X1752" s="79">
        <f t="shared" si="11"/>
        <v>0</v>
      </c>
      <c r="Y1752" s="79" t="str">
        <f t="array" ref="Y1752">IF($B1752="","",IF(INDEX('Your Portfolio Holdings'!$BW$7:$BW$156,match($D1752,'Your Portfolio Holdings'!$B$7:$B$156,0),0)&gt;0,PRODUCT(IF(($D$5:$D$2004=$D1752)*($C$5:$C$2004="Split")*($B$5:$B$2004&lt;=Dashboard!$C$55)*($B$5:$B$2004&gt;$B1752),$J$5:$J$2004,1)),1))</f>
        <v/>
      </c>
      <c r="Z1752" s="79">
        <f t="shared" si="12"/>
        <v>0</v>
      </c>
      <c r="AA1752" s="79" t="str">
        <f>IF($B1751="","",IF(AND($B1752&gt;Dashboard!$C$54,$B1752&lt;=Dashboard!$C$55,OR($C1752="Buy",$C1752="Sell",$C1752="Dividend",$C1752="Return of capital")),MAX(AA$5:AA1751)+1,0))</f>
        <v/>
      </c>
      <c r="AB1752" s="79" t="str">
        <f>if($B1752="","",if($L1752=Dashboard!$C$3,"n/a","Currency:"&amp;$L1752&amp;Dashboard!$C$3))</f>
        <v/>
      </c>
      <c r="AC1752" s="88" t="str">
        <f t="shared" si="13"/>
        <v/>
      </c>
      <c r="AD1752" s="89">
        <f t="shared" si="14"/>
        <v>0</v>
      </c>
      <c r="AE1752" s="90">
        <f t="shared" si="15"/>
        <v>0</v>
      </c>
    </row>
    <row r="1753">
      <c r="A1753" s="1"/>
      <c r="B1753" s="456"/>
      <c r="C1753" s="457"/>
      <c r="D1753" s="457"/>
      <c r="E1753" s="457"/>
      <c r="F1753" s="458"/>
      <c r="G1753" s="44">
        <f t="shared" si="1"/>
        <v>0</v>
      </c>
      <c r="H1753" s="459"/>
      <c r="I1753" s="460"/>
      <c r="J1753" s="95"/>
      <c r="K1753" s="1"/>
      <c r="L1753" s="50" t="str">
        <f t="array" ref="L1753">if($B1753="","",index(Setup!$C$52:$C$201,match($D1753,Setup!$B$52:$B$201,0),0))</f>
        <v/>
      </c>
      <c r="M1753" s="52" t="str">
        <f t="shared" si="2"/>
        <v/>
      </c>
      <c r="N1753" s="58">
        <f t="shared" si="3"/>
        <v>0</v>
      </c>
      <c r="O1753" s="64" t="str">
        <f t="shared" si="4"/>
        <v/>
      </c>
      <c r="P1753" s="64">
        <f t="shared" si="5"/>
        <v>0</v>
      </c>
      <c r="Q1753" s="64">
        <f t="shared" si="6"/>
        <v>0</v>
      </c>
      <c r="R1753" s="68">
        <f t="shared" si="7"/>
        <v>0</v>
      </c>
      <c r="S1753" s="68">
        <f t="shared" si="8"/>
        <v>0</v>
      </c>
      <c r="T1753" s="71" t="str">
        <f t="shared" si="9"/>
        <v/>
      </c>
      <c r="U1753" s="79" t="str">
        <f t="array" ref="U1753">IF($B1753="","",IF(INDEX('Your Portfolio Holdings'!$BW$7:$BW$156,match($D1753,'Your Portfolio Holdings'!$B$7:$B$156,0),0)&gt;0,PRODUCT(IF(($D$5:$D$2004=$D1753)*($C$5:$C$2004="Split")*($B$5:$B$2004&lt;=Dashboard!$C$2)*($B$5:$B$2004&gt;$B1753),$J$5:$J$2004,1)),1))</f>
        <v/>
      </c>
      <c r="V1753" s="79">
        <f t="shared" si="10"/>
        <v>0</v>
      </c>
      <c r="W1753" s="79" t="str">
        <f t="array" ref="W1753">IF($B1753="","",IF(INDEX('Your Portfolio Holdings'!$BW$7:$BW$156,match($D1753,'Your Portfolio Holdings'!$B$7:$B$156,0),0)&gt;0,PRODUCT(IF(($D$5:$D$2004=$D1753)*($C$5:$C$2004="Split")*($B$5:$B$2004&lt;=Dashboard!$C$54)*($B$5:$B$2004&gt;$B1753),$J$5:$J$2004,1)),1))</f>
        <v/>
      </c>
      <c r="X1753" s="79">
        <f t="shared" si="11"/>
        <v>0</v>
      </c>
      <c r="Y1753" s="79" t="str">
        <f t="array" ref="Y1753">IF($B1753="","",IF(INDEX('Your Portfolio Holdings'!$BW$7:$BW$156,match($D1753,'Your Portfolio Holdings'!$B$7:$B$156,0),0)&gt;0,PRODUCT(IF(($D$5:$D$2004=$D1753)*($C$5:$C$2004="Split")*($B$5:$B$2004&lt;=Dashboard!$C$55)*($B$5:$B$2004&gt;$B1753),$J$5:$J$2004,1)),1))</f>
        <v/>
      </c>
      <c r="Z1753" s="79">
        <f t="shared" si="12"/>
        <v>0</v>
      </c>
      <c r="AA1753" s="79" t="str">
        <f>IF($B1752="","",IF(AND($B1753&gt;Dashboard!$C$54,$B1753&lt;=Dashboard!$C$55,OR($C1753="Buy",$C1753="Sell",$C1753="Dividend",$C1753="Return of capital")),MAX(AA$5:AA1752)+1,0))</f>
        <v/>
      </c>
      <c r="AB1753" s="79" t="str">
        <f>if($B1753="","",if($L1753=Dashboard!$C$3,"n/a","Currency:"&amp;$L1753&amp;Dashboard!$C$3))</f>
        <v/>
      </c>
      <c r="AC1753" s="88" t="str">
        <f t="shared" si="13"/>
        <v/>
      </c>
      <c r="AD1753" s="89">
        <f t="shared" si="14"/>
        <v>0</v>
      </c>
      <c r="AE1753" s="90">
        <f t="shared" si="15"/>
        <v>0</v>
      </c>
    </row>
    <row r="1754">
      <c r="A1754" s="1"/>
      <c r="B1754" s="456"/>
      <c r="C1754" s="457"/>
      <c r="D1754" s="457"/>
      <c r="E1754" s="457"/>
      <c r="F1754" s="458"/>
      <c r="G1754" s="44">
        <f t="shared" si="1"/>
        <v>0</v>
      </c>
      <c r="H1754" s="459"/>
      <c r="I1754" s="460"/>
      <c r="J1754" s="95"/>
      <c r="K1754" s="1"/>
      <c r="L1754" s="50" t="str">
        <f t="array" ref="L1754">if($B1754="","",index(Setup!$C$52:$C$201,match($D1754,Setup!$B$52:$B$201,0),0))</f>
        <v/>
      </c>
      <c r="M1754" s="52" t="str">
        <f t="shared" si="2"/>
        <v/>
      </c>
      <c r="N1754" s="58">
        <f t="shared" si="3"/>
        <v>0</v>
      </c>
      <c r="O1754" s="64" t="str">
        <f t="shared" si="4"/>
        <v/>
      </c>
      <c r="P1754" s="64">
        <f t="shared" si="5"/>
        <v>0</v>
      </c>
      <c r="Q1754" s="64">
        <f t="shared" si="6"/>
        <v>0</v>
      </c>
      <c r="R1754" s="68">
        <f t="shared" si="7"/>
        <v>0</v>
      </c>
      <c r="S1754" s="68">
        <f t="shared" si="8"/>
        <v>0</v>
      </c>
      <c r="T1754" s="71" t="str">
        <f t="shared" si="9"/>
        <v/>
      </c>
      <c r="U1754" s="79" t="str">
        <f t="array" ref="U1754">IF($B1754="","",IF(INDEX('Your Portfolio Holdings'!$BW$7:$BW$156,match($D1754,'Your Portfolio Holdings'!$B$7:$B$156,0),0)&gt;0,PRODUCT(IF(($D$5:$D$2004=$D1754)*($C$5:$C$2004="Split")*($B$5:$B$2004&lt;=Dashboard!$C$2)*($B$5:$B$2004&gt;$B1754),$J$5:$J$2004,1)),1))</f>
        <v/>
      </c>
      <c r="V1754" s="79">
        <f t="shared" si="10"/>
        <v>0</v>
      </c>
      <c r="W1754" s="79" t="str">
        <f t="array" ref="W1754">IF($B1754="","",IF(INDEX('Your Portfolio Holdings'!$BW$7:$BW$156,match($D1754,'Your Portfolio Holdings'!$B$7:$B$156,0),0)&gt;0,PRODUCT(IF(($D$5:$D$2004=$D1754)*($C$5:$C$2004="Split")*($B$5:$B$2004&lt;=Dashboard!$C$54)*($B$5:$B$2004&gt;$B1754),$J$5:$J$2004,1)),1))</f>
        <v/>
      </c>
      <c r="X1754" s="79">
        <f t="shared" si="11"/>
        <v>0</v>
      </c>
      <c r="Y1754" s="79" t="str">
        <f t="array" ref="Y1754">IF($B1754="","",IF(INDEX('Your Portfolio Holdings'!$BW$7:$BW$156,match($D1754,'Your Portfolio Holdings'!$B$7:$B$156,0),0)&gt;0,PRODUCT(IF(($D$5:$D$2004=$D1754)*($C$5:$C$2004="Split")*($B$5:$B$2004&lt;=Dashboard!$C$55)*($B$5:$B$2004&gt;$B1754),$J$5:$J$2004,1)),1))</f>
        <v/>
      </c>
      <c r="Z1754" s="79">
        <f t="shared" si="12"/>
        <v>0</v>
      </c>
      <c r="AA1754" s="79" t="str">
        <f>IF($B1753="","",IF(AND($B1754&gt;Dashboard!$C$54,$B1754&lt;=Dashboard!$C$55,OR($C1754="Buy",$C1754="Sell",$C1754="Dividend",$C1754="Return of capital")),MAX(AA$5:AA1753)+1,0))</f>
        <v/>
      </c>
      <c r="AB1754" s="79" t="str">
        <f>if($B1754="","",if($L1754=Dashboard!$C$3,"n/a","Currency:"&amp;$L1754&amp;Dashboard!$C$3))</f>
        <v/>
      </c>
      <c r="AC1754" s="88" t="str">
        <f t="shared" si="13"/>
        <v/>
      </c>
      <c r="AD1754" s="89">
        <f t="shared" si="14"/>
        <v>0</v>
      </c>
      <c r="AE1754" s="90">
        <f t="shared" si="15"/>
        <v>0</v>
      </c>
    </row>
    <row r="1755">
      <c r="A1755" s="1"/>
      <c r="B1755" s="456"/>
      <c r="C1755" s="457"/>
      <c r="D1755" s="457"/>
      <c r="E1755" s="457"/>
      <c r="F1755" s="458"/>
      <c r="G1755" s="44">
        <f t="shared" si="1"/>
        <v>0</v>
      </c>
      <c r="H1755" s="459"/>
      <c r="I1755" s="460"/>
      <c r="J1755" s="95"/>
      <c r="K1755" s="1"/>
      <c r="L1755" s="50" t="str">
        <f t="array" ref="L1755">if($B1755="","",index(Setup!$C$52:$C$201,match($D1755,Setup!$B$52:$B$201,0),0))</f>
        <v/>
      </c>
      <c r="M1755" s="52" t="str">
        <f t="shared" si="2"/>
        <v/>
      </c>
      <c r="N1755" s="58">
        <f t="shared" si="3"/>
        <v>0</v>
      </c>
      <c r="O1755" s="64" t="str">
        <f t="shared" si="4"/>
        <v/>
      </c>
      <c r="P1755" s="64">
        <f t="shared" si="5"/>
        <v>0</v>
      </c>
      <c r="Q1755" s="64">
        <f t="shared" si="6"/>
        <v>0</v>
      </c>
      <c r="R1755" s="68">
        <f t="shared" si="7"/>
        <v>0</v>
      </c>
      <c r="S1755" s="68">
        <f t="shared" si="8"/>
        <v>0</v>
      </c>
      <c r="T1755" s="71" t="str">
        <f t="shared" si="9"/>
        <v/>
      </c>
      <c r="U1755" s="79" t="str">
        <f t="array" ref="U1755">IF($B1755="","",IF(INDEX('Your Portfolio Holdings'!$BW$7:$BW$156,match($D1755,'Your Portfolio Holdings'!$B$7:$B$156,0),0)&gt;0,PRODUCT(IF(($D$5:$D$2004=$D1755)*($C$5:$C$2004="Split")*($B$5:$B$2004&lt;=Dashboard!$C$2)*($B$5:$B$2004&gt;$B1755),$J$5:$J$2004,1)),1))</f>
        <v/>
      </c>
      <c r="V1755" s="79">
        <f t="shared" si="10"/>
        <v>0</v>
      </c>
      <c r="W1755" s="79" t="str">
        <f t="array" ref="W1755">IF($B1755="","",IF(INDEX('Your Portfolio Holdings'!$BW$7:$BW$156,match($D1755,'Your Portfolio Holdings'!$B$7:$B$156,0),0)&gt;0,PRODUCT(IF(($D$5:$D$2004=$D1755)*($C$5:$C$2004="Split")*($B$5:$B$2004&lt;=Dashboard!$C$54)*($B$5:$B$2004&gt;$B1755),$J$5:$J$2004,1)),1))</f>
        <v/>
      </c>
      <c r="X1755" s="79">
        <f t="shared" si="11"/>
        <v>0</v>
      </c>
      <c r="Y1755" s="79" t="str">
        <f t="array" ref="Y1755">IF($B1755="","",IF(INDEX('Your Portfolio Holdings'!$BW$7:$BW$156,match($D1755,'Your Portfolio Holdings'!$B$7:$B$156,0),0)&gt;0,PRODUCT(IF(($D$5:$D$2004=$D1755)*($C$5:$C$2004="Split")*($B$5:$B$2004&lt;=Dashboard!$C$55)*($B$5:$B$2004&gt;$B1755),$J$5:$J$2004,1)),1))</f>
        <v/>
      </c>
      <c r="Z1755" s="79">
        <f t="shared" si="12"/>
        <v>0</v>
      </c>
      <c r="AA1755" s="79" t="str">
        <f>IF($B1754="","",IF(AND($B1755&gt;Dashboard!$C$54,$B1755&lt;=Dashboard!$C$55,OR($C1755="Buy",$C1755="Sell",$C1755="Dividend",$C1755="Return of capital")),MAX(AA$5:AA1754)+1,0))</f>
        <v/>
      </c>
      <c r="AB1755" s="79" t="str">
        <f>if($B1755="","",if($L1755=Dashboard!$C$3,"n/a","Currency:"&amp;$L1755&amp;Dashboard!$C$3))</f>
        <v/>
      </c>
      <c r="AC1755" s="88" t="str">
        <f t="shared" si="13"/>
        <v/>
      </c>
      <c r="AD1755" s="89">
        <f t="shared" si="14"/>
        <v>0</v>
      </c>
      <c r="AE1755" s="90">
        <f t="shared" si="15"/>
        <v>0</v>
      </c>
    </row>
    <row r="1756">
      <c r="A1756" s="1"/>
      <c r="B1756" s="456"/>
      <c r="C1756" s="457"/>
      <c r="D1756" s="457"/>
      <c r="E1756" s="457"/>
      <c r="F1756" s="458"/>
      <c r="G1756" s="44">
        <f t="shared" si="1"/>
        <v>0</v>
      </c>
      <c r="H1756" s="459"/>
      <c r="I1756" s="460"/>
      <c r="J1756" s="95"/>
      <c r="K1756" s="1"/>
      <c r="L1756" s="50" t="str">
        <f t="array" ref="L1756">if($B1756="","",index(Setup!$C$52:$C$201,match($D1756,Setup!$B$52:$B$201,0),0))</f>
        <v/>
      </c>
      <c r="M1756" s="52" t="str">
        <f t="shared" si="2"/>
        <v/>
      </c>
      <c r="N1756" s="58">
        <f t="shared" si="3"/>
        <v>0</v>
      </c>
      <c r="O1756" s="64" t="str">
        <f t="shared" si="4"/>
        <v/>
      </c>
      <c r="P1756" s="64">
        <f t="shared" si="5"/>
        <v>0</v>
      </c>
      <c r="Q1756" s="64">
        <f t="shared" si="6"/>
        <v>0</v>
      </c>
      <c r="R1756" s="68">
        <f t="shared" si="7"/>
        <v>0</v>
      </c>
      <c r="S1756" s="68">
        <f t="shared" si="8"/>
        <v>0</v>
      </c>
      <c r="T1756" s="71" t="str">
        <f t="shared" si="9"/>
        <v/>
      </c>
      <c r="U1756" s="79" t="str">
        <f t="array" ref="U1756">IF($B1756="","",IF(INDEX('Your Portfolio Holdings'!$BW$7:$BW$156,match($D1756,'Your Portfolio Holdings'!$B$7:$B$156,0),0)&gt;0,PRODUCT(IF(($D$5:$D$2004=$D1756)*($C$5:$C$2004="Split")*($B$5:$B$2004&lt;=Dashboard!$C$2)*($B$5:$B$2004&gt;$B1756),$J$5:$J$2004,1)),1))</f>
        <v/>
      </c>
      <c r="V1756" s="79">
        <f t="shared" si="10"/>
        <v>0</v>
      </c>
      <c r="W1756" s="79" t="str">
        <f t="array" ref="W1756">IF($B1756="","",IF(INDEX('Your Portfolio Holdings'!$BW$7:$BW$156,match($D1756,'Your Portfolio Holdings'!$B$7:$B$156,0),0)&gt;0,PRODUCT(IF(($D$5:$D$2004=$D1756)*($C$5:$C$2004="Split")*($B$5:$B$2004&lt;=Dashboard!$C$54)*($B$5:$B$2004&gt;$B1756),$J$5:$J$2004,1)),1))</f>
        <v/>
      </c>
      <c r="X1756" s="79">
        <f t="shared" si="11"/>
        <v>0</v>
      </c>
      <c r="Y1756" s="79" t="str">
        <f t="array" ref="Y1756">IF($B1756="","",IF(INDEX('Your Portfolio Holdings'!$BW$7:$BW$156,match($D1756,'Your Portfolio Holdings'!$B$7:$B$156,0),0)&gt;0,PRODUCT(IF(($D$5:$D$2004=$D1756)*($C$5:$C$2004="Split")*($B$5:$B$2004&lt;=Dashboard!$C$55)*($B$5:$B$2004&gt;$B1756),$J$5:$J$2004,1)),1))</f>
        <v/>
      </c>
      <c r="Z1756" s="79">
        <f t="shared" si="12"/>
        <v>0</v>
      </c>
      <c r="AA1756" s="79" t="str">
        <f>IF($B1755="","",IF(AND($B1756&gt;Dashboard!$C$54,$B1756&lt;=Dashboard!$C$55,OR($C1756="Buy",$C1756="Sell",$C1756="Dividend",$C1756="Return of capital")),MAX(AA$5:AA1755)+1,0))</f>
        <v/>
      </c>
      <c r="AB1756" s="79" t="str">
        <f>if($B1756="","",if($L1756=Dashboard!$C$3,"n/a","Currency:"&amp;$L1756&amp;Dashboard!$C$3))</f>
        <v/>
      </c>
      <c r="AC1756" s="88" t="str">
        <f t="shared" si="13"/>
        <v/>
      </c>
      <c r="AD1756" s="89">
        <f t="shared" si="14"/>
        <v>0</v>
      </c>
      <c r="AE1756" s="90">
        <f t="shared" si="15"/>
        <v>0</v>
      </c>
    </row>
    <row r="1757">
      <c r="A1757" s="1"/>
      <c r="B1757" s="456"/>
      <c r="C1757" s="457"/>
      <c r="D1757" s="457"/>
      <c r="E1757" s="457"/>
      <c r="F1757" s="458"/>
      <c r="G1757" s="44">
        <f t="shared" si="1"/>
        <v>0</v>
      </c>
      <c r="H1757" s="459"/>
      <c r="I1757" s="460"/>
      <c r="J1757" s="95"/>
      <c r="K1757" s="1"/>
      <c r="L1757" s="50" t="str">
        <f t="array" ref="L1757">if($B1757="","",index(Setup!$C$52:$C$201,match($D1757,Setup!$B$52:$B$201,0),0))</f>
        <v/>
      </c>
      <c r="M1757" s="52" t="str">
        <f t="shared" si="2"/>
        <v/>
      </c>
      <c r="N1757" s="58">
        <f t="shared" si="3"/>
        <v>0</v>
      </c>
      <c r="O1757" s="64" t="str">
        <f t="shared" si="4"/>
        <v/>
      </c>
      <c r="P1757" s="64">
        <f t="shared" si="5"/>
        <v>0</v>
      </c>
      <c r="Q1757" s="64">
        <f t="shared" si="6"/>
        <v>0</v>
      </c>
      <c r="R1757" s="68">
        <f t="shared" si="7"/>
        <v>0</v>
      </c>
      <c r="S1757" s="68">
        <f t="shared" si="8"/>
        <v>0</v>
      </c>
      <c r="T1757" s="71" t="str">
        <f t="shared" si="9"/>
        <v/>
      </c>
      <c r="U1757" s="79" t="str">
        <f t="array" ref="U1757">IF($B1757="","",IF(INDEX('Your Portfolio Holdings'!$BW$7:$BW$156,match($D1757,'Your Portfolio Holdings'!$B$7:$B$156,0),0)&gt;0,PRODUCT(IF(($D$5:$D$2004=$D1757)*($C$5:$C$2004="Split")*($B$5:$B$2004&lt;=Dashboard!$C$2)*($B$5:$B$2004&gt;$B1757),$J$5:$J$2004,1)),1))</f>
        <v/>
      </c>
      <c r="V1757" s="79">
        <f t="shared" si="10"/>
        <v>0</v>
      </c>
      <c r="W1757" s="79" t="str">
        <f t="array" ref="W1757">IF($B1757="","",IF(INDEX('Your Portfolio Holdings'!$BW$7:$BW$156,match($D1757,'Your Portfolio Holdings'!$B$7:$B$156,0),0)&gt;0,PRODUCT(IF(($D$5:$D$2004=$D1757)*($C$5:$C$2004="Split")*($B$5:$B$2004&lt;=Dashboard!$C$54)*($B$5:$B$2004&gt;$B1757),$J$5:$J$2004,1)),1))</f>
        <v/>
      </c>
      <c r="X1757" s="79">
        <f t="shared" si="11"/>
        <v>0</v>
      </c>
      <c r="Y1757" s="79" t="str">
        <f t="array" ref="Y1757">IF($B1757="","",IF(INDEX('Your Portfolio Holdings'!$BW$7:$BW$156,match($D1757,'Your Portfolio Holdings'!$B$7:$B$156,0),0)&gt;0,PRODUCT(IF(($D$5:$D$2004=$D1757)*($C$5:$C$2004="Split")*($B$5:$B$2004&lt;=Dashboard!$C$55)*($B$5:$B$2004&gt;$B1757),$J$5:$J$2004,1)),1))</f>
        <v/>
      </c>
      <c r="Z1757" s="79">
        <f t="shared" si="12"/>
        <v>0</v>
      </c>
      <c r="AA1757" s="79" t="str">
        <f>IF($B1756="","",IF(AND($B1757&gt;Dashboard!$C$54,$B1757&lt;=Dashboard!$C$55,OR($C1757="Buy",$C1757="Sell",$C1757="Dividend",$C1757="Return of capital")),MAX(AA$5:AA1756)+1,0))</f>
        <v/>
      </c>
      <c r="AB1757" s="79" t="str">
        <f>if($B1757="","",if($L1757=Dashboard!$C$3,"n/a","Currency:"&amp;$L1757&amp;Dashboard!$C$3))</f>
        <v/>
      </c>
      <c r="AC1757" s="88" t="str">
        <f t="shared" si="13"/>
        <v/>
      </c>
      <c r="AD1757" s="89">
        <f t="shared" si="14"/>
        <v>0</v>
      </c>
      <c r="AE1757" s="90">
        <f t="shared" si="15"/>
        <v>0</v>
      </c>
    </row>
    <row r="1758">
      <c r="A1758" s="1"/>
      <c r="B1758" s="456"/>
      <c r="C1758" s="457"/>
      <c r="D1758" s="457"/>
      <c r="E1758" s="457"/>
      <c r="F1758" s="458"/>
      <c r="G1758" s="44">
        <f t="shared" si="1"/>
        <v>0</v>
      </c>
      <c r="H1758" s="459"/>
      <c r="I1758" s="460"/>
      <c r="J1758" s="95"/>
      <c r="K1758" s="1"/>
      <c r="L1758" s="50" t="str">
        <f t="array" ref="L1758">if($B1758="","",index(Setup!$C$52:$C$201,match($D1758,Setup!$B$52:$B$201,0),0))</f>
        <v/>
      </c>
      <c r="M1758" s="52" t="str">
        <f t="shared" si="2"/>
        <v/>
      </c>
      <c r="N1758" s="58">
        <f t="shared" si="3"/>
        <v>0</v>
      </c>
      <c r="O1758" s="64" t="str">
        <f t="shared" si="4"/>
        <v/>
      </c>
      <c r="P1758" s="64">
        <f t="shared" si="5"/>
        <v>0</v>
      </c>
      <c r="Q1758" s="64">
        <f t="shared" si="6"/>
        <v>0</v>
      </c>
      <c r="R1758" s="68">
        <f t="shared" si="7"/>
        <v>0</v>
      </c>
      <c r="S1758" s="68">
        <f t="shared" si="8"/>
        <v>0</v>
      </c>
      <c r="T1758" s="71" t="str">
        <f t="shared" si="9"/>
        <v/>
      </c>
      <c r="U1758" s="79" t="str">
        <f t="array" ref="U1758">IF($B1758="","",IF(INDEX('Your Portfolio Holdings'!$BW$7:$BW$156,match($D1758,'Your Portfolio Holdings'!$B$7:$B$156,0),0)&gt;0,PRODUCT(IF(($D$5:$D$2004=$D1758)*($C$5:$C$2004="Split")*($B$5:$B$2004&lt;=Dashboard!$C$2)*($B$5:$B$2004&gt;$B1758),$J$5:$J$2004,1)),1))</f>
        <v/>
      </c>
      <c r="V1758" s="79">
        <f t="shared" si="10"/>
        <v>0</v>
      </c>
      <c r="W1758" s="79" t="str">
        <f t="array" ref="W1758">IF($B1758="","",IF(INDEX('Your Portfolio Holdings'!$BW$7:$BW$156,match($D1758,'Your Portfolio Holdings'!$B$7:$B$156,0),0)&gt;0,PRODUCT(IF(($D$5:$D$2004=$D1758)*($C$5:$C$2004="Split")*($B$5:$B$2004&lt;=Dashboard!$C$54)*($B$5:$B$2004&gt;$B1758),$J$5:$J$2004,1)),1))</f>
        <v/>
      </c>
      <c r="X1758" s="79">
        <f t="shared" si="11"/>
        <v>0</v>
      </c>
      <c r="Y1758" s="79" t="str">
        <f t="array" ref="Y1758">IF($B1758="","",IF(INDEX('Your Portfolio Holdings'!$BW$7:$BW$156,match($D1758,'Your Portfolio Holdings'!$B$7:$B$156,0),0)&gt;0,PRODUCT(IF(($D$5:$D$2004=$D1758)*($C$5:$C$2004="Split")*($B$5:$B$2004&lt;=Dashboard!$C$55)*($B$5:$B$2004&gt;$B1758),$J$5:$J$2004,1)),1))</f>
        <v/>
      </c>
      <c r="Z1758" s="79">
        <f t="shared" si="12"/>
        <v>0</v>
      </c>
      <c r="AA1758" s="79" t="str">
        <f>IF($B1757="","",IF(AND($B1758&gt;Dashboard!$C$54,$B1758&lt;=Dashboard!$C$55,OR($C1758="Buy",$C1758="Sell",$C1758="Dividend",$C1758="Return of capital")),MAX(AA$5:AA1757)+1,0))</f>
        <v/>
      </c>
      <c r="AB1758" s="79" t="str">
        <f>if($B1758="","",if($L1758=Dashboard!$C$3,"n/a","Currency:"&amp;$L1758&amp;Dashboard!$C$3))</f>
        <v/>
      </c>
      <c r="AC1758" s="88" t="str">
        <f t="shared" si="13"/>
        <v/>
      </c>
      <c r="AD1758" s="89">
        <f t="shared" si="14"/>
        <v>0</v>
      </c>
      <c r="AE1758" s="90">
        <f t="shared" si="15"/>
        <v>0</v>
      </c>
    </row>
    <row r="1759">
      <c r="A1759" s="1"/>
      <c r="B1759" s="456"/>
      <c r="C1759" s="457"/>
      <c r="D1759" s="457"/>
      <c r="E1759" s="457"/>
      <c r="F1759" s="458"/>
      <c r="G1759" s="44">
        <f t="shared" si="1"/>
        <v>0</v>
      </c>
      <c r="H1759" s="459"/>
      <c r="I1759" s="460"/>
      <c r="J1759" s="95"/>
      <c r="K1759" s="1"/>
      <c r="L1759" s="50" t="str">
        <f t="array" ref="L1759">if($B1759="","",index(Setup!$C$52:$C$201,match($D1759,Setup!$B$52:$B$201,0),0))</f>
        <v/>
      </c>
      <c r="M1759" s="52" t="str">
        <f t="shared" si="2"/>
        <v/>
      </c>
      <c r="N1759" s="58">
        <f t="shared" si="3"/>
        <v>0</v>
      </c>
      <c r="O1759" s="64" t="str">
        <f t="shared" si="4"/>
        <v/>
      </c>
      <c r="P1759" s="64">
        <f t="shared" si="5"/>
        <v>0</v>
      </c>
      <c r="Q1759" s="64">
        <f t="shared" si="6"/>
        <v>0</v>
      </c>
      <c r="R1759" s="68">
        <f t="shared" si="7"/>
        <v>0</v>
      </c>
      <c r="S1759" s="68">
        <f t="shared" si="8"/>
        <v>0</v>
      </c>
      <c r="T1759" s="71" t="str">
        <f t="shared" si="9"/>
        <v/>
      </c>
      <c r="U1759" s="79" t="str">
        <f t="array" ref="U1759">IF($B1759="","",IF(INDEX('Your Portfolio Holdings'!$BW$7:$BW$156,match($D1759,'Your Portfolio Holdings'!$B$7:$B$156,0),0)&gt;0,PRODUCT(IF(($D$5:$D$2004=$D1759)*($C$5:$C$2004="Split")*($B$5:$B$2004&lt;=Dashboard!$C$2)*($B$5:$B$2004&gt;$B1759),$J$5:$J$2004,1)),1))</f>
        <v/>
      </c>
      <c r="V1759" s="79">
        <f t="shared" si="10"/>
        <v>0</v>
      </c>
      <c r="W1759" s="79" t="str">
        <f t="array" ref="W1759">IF($B1759="","",IF(INDEX('Your Portfolio Holdings'!$BW$7:$BW$156,match($D1759,'Your Portfolio Holdings'!$B$7:$B$156,0),0)&gt;0,PRODUCT(IF(($D$5:$D$2004=$D1759)*($C$5:$C$2004="Split")*($B$5:$B$2004&lt;=Dashboard!$C$54)*($B$5:$B$2004&gt;$B1759),$J$5:$J$2004,1)),1))</f>
        <v/>
      </c>
      <c r="X1759" s="79">
        <f t="shared" si="11"/>
        <v>0</v>
      </c>
      <c r="Y1759" s="79" t="str">
        <f t="array" ref="Y1759">IF($B1759="","",IF(INDEX('Your Portfolio Holdings'!$BW$7:$BW$156,match($D1759,'Your Portfolio Holdings'!$B$7:$B$156,0),0)&gt;0,PRODUCT(IF(($D$5:$D$2004=$D1759)*($C$5:$C$2004="Split")*($B$5:$B$2004&lt;=Dashboard!$C$55)*($B$5:$B$2004&gt;$B1759),$J$5:$J$2004,1)),1))</f>
        <v/>
      </c>
      <c r="Z1759" s="79">
        <f t="shared" si="12"/>
        <v>0</v>
      </c>
      <c r="AA1759" s="79" t="str">
        <f>IF($B1758="","",IF(AND($B1759&gt;Dashboard!$C$54,$B1759&lt;=Dashboard!$C$55,OR($C1759="Buy",$C1759="Sell",$C1759="Dividend",$C1759="Return of capital")),MAX(AA$5:AA1758)+1,0))</f>
        <v/>
      </c>
      <c r="AB1759" s="79" t="str">
        <f>if($B1759="","",if($L1759=Dashboard!$C$3,"n/a","Currency:"&amp;$L1759&amp;Dashboard!$C$3))</f>
        <v/>
      </c>
      <c r="AC1759" s="88" t="str">
        <f t="shared" si="13"/>
        <v/>
      </c>
      <c r="AD1759" s="89">
        <f t="shared" si="14"/>
        <v>0</v>
      </c>
      <c r="AE1759" s="90">
        <f t="shared" si="15"/>
        <v>0</v>
      </c>
    </row>
    <row r="1760">
      <c r="A1760" s="1"/>
      <c r="B1760" s="456"/>
      <c r="C1760" s="457"/>
      <c r="D1760" s="457"/>
      <c r="E1760" s="457"/>
      <c r="F1760" s="458"/>
      <c r="G1760" s="44">
        <f t="shared" si="1"/>
        <v>0</v>
      </c>
      <c r="H1760" s="459"/>
      <c r="I1760" s="460"/>
      <c r="J1760" s="95"/>
      <c r="K1760" s="1"/>
      <c r="L1760" s="50" t="str">
        <f t="array" ref="L1760">if($B1760="","",index(Setup!$C$52:$C$201,match($D1760,Setup!$B$52:$B$201,0),0))</f>
        <v/>
      </c>
      <c r="M1760" s="52" t="str">
        <f t="shared" si="2"/>
        <v/>
      </c>
      <c r="N1760" s="58">
        <f t="shared" si="3"/>
        <v>0</v>
      </c>
      <c r="O1760" s="64" t="str">
        <f t="shared" si="4"/>
        <v/>
      </c>
      <c r="P1760" s="64">
        <f t="shared" si="5"/>
        <v>0</v>
      </c>
      <c r="Q1760" s="64">
        <f t="shared" si="6"/>
        <v>0</v>
      </c>
      <c r="R1760" s="68">
        <f t="shared" si="7"/>
        <v>0</v>
      </c>
      <c r="S1760" s="68">
        <f t="shared" si="8"/>
        <v>0</v>
      </c>
      <c r="T1760" s="71" t="str">
        <f t="shared" si="9"/>
        <v/>
      </c>
      <c r="U1760" s="79" t="str">
        <f t="array" ref="U1760">IF($B1760="","",IF(INDEX('Your Portfolio Holdings'!$BW$7:$BW$156,match($D1760,'Your Portfolio Holdings'!$B$7:$B$156,0),0)&gt;0,PRODUCT(IF(($D$5:$D$2004=$D1760)*($C$5:$C$2004="Split")*($B$5:$B$2004&lt;=Dashboard!$C$2)*($B$5:$B$2004&gt;$B1760),$J$5:$J$2004,1)),1))</f>
        <v/>
      </c>
      <c r="V1760" s="79">
        <f t="shared" si="10"/>
        <v>0</v>
      </c>
      <c r="W1760" s="79" t="str">
        <f t="array" ref="W1760">IF($B1760="","",IF(INDEX('Your Portfolio Holdings'!$BW$7:$BW$156,match($D1760,'Your Portfolio Holdings'!$B$7:$B$156,0),0)&gt;0,PRODUCT(IF(($D$5:$D$2004=$D1760)*($C$5:$C$2004="Split")*($B$5:$B$2004&lt;=Dashboard!$C$54)*($B$5:$B$2004&gt;$B1760),$J$5:$J$2004,1)),1))</f>
        <v/>
      </c>
      <c r="X1760" s="79">
        <f t="shared" si="11"/>
        <v>0</v>
      </c>
      <c r="Y1760" s="79" t="str">
        <f t="array" ref="Y1760">IF($B1760="","",IF(INDEX('Your Portfolio Holdings'!$BW$7:$BW$156,match($D1760,'Your Portfolio Holdings'!$B$7:$B$156,0),0)&gt;0,PRODUCT(IF(($D$5:$D$2004=$D1760)*($C$5:$C$2004="Split")*($B$5:$B$2004&lt;=Dashboard!$C$55)*($B$5:$B$2004&gt;$B1760),$J$5:$J$2004,1)),1))</f>
        <v/>
      </c>
      <c r="Z1760" s="79">
        <f t="shared" si="12"/>
        <v>0</v>
      </c>
      <c r="AA1760" s="79" t="str">
        <f>IF($B1759="","",IF(AND($B1760&gt;Dashboard!$C$54,$B1760&lt;=Dashboard!$C$55,OR($C1760="Buy",$C1760="Sell",$C1760="Dividend",$C1760="Return of capital")),MAX(AA$5:AA1759)+1,0))</f>
        <v/>
      </c>
      <c r="AB1760" s="79" t="str">
        <f>if($B1760="","",if($L1760=Dashboard!$C$3,"n/a","Currency:"&amp;$L1760&amp;Dashboard!$C$3))</f>
        <v/>
      </c>
      <c r="AC1760" s="88" t="str">
        <f t="shared" si="13"/>
        <v/>
      </c>
      <c r="AD1760" s="89">
        <f t="shared" si="14"/>
        <v>0</v>
      </c>
      <c r="AE1760" s="90">
        <f t="shared" si="15"/>
        <v>0</v>
      </c>
    </row>
    <row r="1761">
      <c r="A1761" s="1"/>
      <c r="B1761" s="456"/>
      <c r="C1761" s="457"/>
      <c r="D1761" s="457"/>
      <c r="E1761" s="457"/>
      <c r="F1761" s="458"/>
      <c r="G1761" s="44">
        <f t="shared" si="1"/>
        <v>0</v>
      </c>
      <c r="H1761" s="459"/>
      <c r="I1761" s="460"/>
      <c r="J1761" s="95"/>
      <c r="K1761" s="1"/>
      <c r="L1761" s="50" t="str">
        <f t="array" ref="L1761">if($B1761="","",index(Setup!$C$52:$C$201,match($D1761,Setup!$B$52:$B$201,0),0))</f>
        <v/>
      </c>
      <c r="M1761" s="52" t="str">
        <f t="shared" si="2"/>
        <v/>
      </c>
      <c r="N1761" s="58">
        <f t="shared" si="3"/>
        <v>0</v>
      </c>
      <c r="O1761" s="64" t="str">
        <f t="shared" si="4"/>
        <v/>
      </c>
      <c r="P1761" s="64">
        <f t="shared" si="5"/>
        <v>0</v>
      </c>
      <c r="Q1761" s="64">
        <f t="shared" si="6"/>
        <v>0</v>
      </c>
      <c r="R1761" s="68">
        <f t="shared" si="7"/>
        <v>0</v>
      </c>
      <c r="S1761" s="68">
        <f t="shared" si="8"/>
        <v>0</v>
      </c>
      <c r="T1761" s="71" t="str">
        <f t="shared" si="9"/>
        <v/>
      </c>
      <c r="U1761" s="79" t="str">
        <f t="array" ref="U1761">IF($B1761="","",IF(INDEX('Your Portfolio Holdings'!$BW$7:$BW$156,match($D1761,'Your Portfolio Holdings'!$B$7:$B$156,0),0)&gt;0,PRODUCT(IF(($D$5:$D$2004=$D1761)*($C$5:$C$2004="Split")*($B$5:$B$2004&lt;=Dashboard!$C$2)*($B$5:$B$2004&gt;$B1761),$J$5:$J$2004,1)),1))</f>
        <v/>
      </c>
      <c r="V1761" s="79">
        <f t="shared" si="10"/>
        <v>0</v>
      </c>
      <c r="W1761" s="79" t="str">
        <f t="array" ref="W1761">IF($B1761="","",IF(INDEX('Your Portfolio Holdings'!$BW$7:$BW$156,match($D1761,'Your Portfolio Holdings'!$B$7:$B$156,0),0)&gt;0,PRODUCT(IF(($D$5:$D$2004=$D1761)*($C$5:$C$2004="Split")*($B$5:$B$2004&lt;=Dashboard!$C$54)*($B$5:$B$2004&gt;$B1761),$J$5:$J$2004,1)),1))</f>
        <v/>
      </c>
      <c r="X1761" s="79">
        <f t="shared" si="11"/>
        <v>0</v>
      </c>
      <c r="Y1761" s="79" t="str">
        <f t="array" ref="Y1761">IF($B1761="","",IF(INDEX('Your Portfolio Holdings'!$BW$7:$BW$156,match($D1761,'Your Portfolio Holdings'!$B$7:$B$156,0),0)&gt;0,PRODUCT(IF(($D$5:$D$2004=$D1761)*($C$5:$C$2004="Split")*($B$5:$B$2004&lt;=Dashboard!$C$55)*($B$5:$B$2004&gt;$B1761),$J$5:$J$2004,1)),1))</f>
        <v/>
      </c>
      <c r="Z1761" s="79">
        <f t="shared" si="12"/>
        <v>0</v>
      </c>
      <c r="AA1761" s="79" t="str">
        <f>IF($B1760="","",IF(AND($B1761&gt;Dashboard!$C$54,$B1761&lt;=Dashboard!$C$55,OR($C1761="Buy",$C1761="Sell",$C1761="Dividend",$C1761="Return of capital")),MAX(AA$5:AA1760)+1,0))</f>
        <v/>
      </c>
      <c r="AB1761" s="79" t="str">
        <f>if($B1761="","",if($L1761=Dashboard!$C$3,"n/a","Currency:"&amp;$L1761&amp;Dashboard!$C$3))</f>
        <v/>
      </c>
      <c r="AC1761" s="88" t="str">
        <f t="shared" si="13"/>
        <v/>
      </c>
      <c r="AD1761" s="89">
        <f t="shared" si="14"/>
        <v>0</v>
      </c>
      <c r="AE1761" s="90">
        <f t="shared" si="15"/>
        <v>0</v>
      </c>
    </row>
    <row r="1762">
      <c r="A1762" s="1"/>
      <c r="B1762" s="456"/>
      <c r="C1762" s="457"/>
      <c r="D1762" s="457"/>
      <c r="E1762" s="457"/>
      <c r="F1762" s="458"/>
      <c r="G1762" s="44">
        <f t="shared" si="1"/>
        <v>0</v>
      </c>
      <c r="H1762" s="459"/>
      <c r="I1762" s="460"/>
      <c r="J1762" s="95"/>
      <c r="K1762" s="1"/>
      <c r="L1762" s="50" t="str">
        <f t="array" ref="L1762">if($B1762="","",index(Setup!$C$52:$C$201,match($D1762,Setup!$B$52:$B$201,0),0))</f>
        <v/>
      </c>
      <c r="M1762" s="52" t="str">
        <f t="shared" si="2"/>
        <v/>
      </c>
      <c r="N1762" s="58">
        <f t="shared" si="3"/>
        <v>0</v>
      </c>
      <c r="O1762" s="64" t="str">
        <f t="shared" si="4"/>
        <v/>
      </c>
      <c r="P1762" s="64">
        <f t="shared" si="5"/>
        <v>0</v>
      </c>
      <c r="Q1762" s="64">
        <f t="shared" si="6"/>
        <v>0</v>
      </c>
      <c r="R1762" s="68">
        <f t="shared" si="7"/>
        <v>0</v>
      </c>
      <c r="S1762" s="68">
        <f t="shared" si="8"/>
        <v>0</v>
      </c>
      <c r="T1762" s="71" t="str">
        <f t="shared" si="9"/>
        <v/>
      </c>
      <c r="U1762" s="79" t="str">
        <f t="array" ref="U1762">IF($B1762="","",IF(INDEX('Your Portfolio Holdings'!$BW$7:$BW$156,match($D1762,'Your Portfolio Holdings'!$B$7:$B$156,0),0)&gt;0,PRODUCT(IF(($D$5:$D$2004=$D1762)*($C$5:$C$2004="Split")*($B$5:$B$2004&lt;=Dashboard!$C$2)*($B$5:$B$2004&gt;$B1762),$J$5:$J$2004,1)),1))</f>
        <v/>
      </c>
      <c r="V1762" s="79">
        <f t="shared" si="10"/>
        <v>0</v>
      </c>
      <c r="W1762" s="79" t="str">
        <f t="array" ref="W1762">IF($B1762="","",IF(INDEX('Your Portfolio Holdings'!$BW$7:$BW$156,match($D1762,'Your Portfolio Holdings'!$B$7:$B$156,0),0)&gt;0,PRODUCT(IF(($D$5:$D$2004=$D1762)*($C$5:$C$2004="Split")*($B$5:$B$2004&lt;=Dashboard!$C$54)*($B$5:$B$2004&gt;$B1762),$J$5:$J$2004,1)),1))</f>
        <v/>
      </c>
      <c r="X1762" s="79">
        <f t="shared" si="11"/>
        <v>0</v>
      </c>
      <c r="Y1762" s="79" t="str">
        <f t="array" ref="Y1762">IF($B1762="","",IF(INDEX('Your Portfolio Holdings'!$BW$7:$BW$156,match($D1762,'Your Portfolio Holdings'!$B$7:$B$156,0),0)&gt;0,PRODUCT(IF(($D$5:$D$2004=$D1762)*($C$5:$C$2004="Split")*($B$5:$B$2004&lt;=Dashboard!$C$55)*($B$5:$B$2004&gt;$B1762),$J$5:$J$2004,1)),1))</f>
        <v/>
      </c>
      <c r="Z1762" s="79">
        <f t="shared" si="12"/>
        <v>0</v>
      </c>
      <c r="AA1762" s="79" t="str">
        <f>IF($B1761="","",IF(AND($B1762&gt;Dashboard!$C$54,$B1762&lt;=Dashboard!$C$55,OR($C1762="Buy",$C1762="Sell",$C1762="Dividend",$C1762="Return of capital")),MAX(AA$5:AA1761)+1,0))</f>
        <v/>
      </c>
      <c r="AB1762" s="79" t="str">
        <f>if($B1762="","",if($L1762=Dashboard!$C$3,"n/a","Currency:"&amp;$L1762&amp;Dashboard!$C$3))</f>
        <v/>
      </c>
      <c r="AC1762" s="88" t="str">
        <f t="shared" si="13"/>
        <v/>
      </c>
      <c r="AD1762" s="89">
        <f t="shared" si="14"/>
        <v>0</v>
      </c>
      <c r="AE1762" s="90">
        <f t="shared" si="15"/>
        <v>0</v>
      </c>
    </row>
    <row r="1763">
      <c r="A1763" s="1"/>
      <c r="B1763" s="456"/>
      <c r="C1763" s="457"/>
      <c r="D1763" s="457"/>
      <c r="E1763" s="457"/>
      <c r="F1763" s="458"/>
      <c r="G1763" s="44">
        <f t="shared" si="1"/>
        <v>0</v>
      </c>
      <c r="H1763" s="459"/>
      <c r="I1763" s="460"/>
      <c r="J1763" s="95"/>
      <c r="K1763" s="1"/>
      <c r="L1763" s="50" t="str">
        <f t="array" ref="L1763">if($B1763="","",index(Setup!$C$52:$C$201,match($D1763,Setup!$B$52:$B$201,0),0))</f>
        <v/>
      </c>
      <c r="M1763" s="52" t="str">
        <f t="shared" si="2"/>
        <v/>
      </c>
      <c r="N1763" s="58">
        <f t="shared" si="3"/>
        <v>0</v>
      </c>
      <c r="O1763" s="64" t="str">
        <f t="shared" si="4"/>
        <v/>
      </c>
      <c r="P1763" s="64">
        <f t="shared" si="5"/>
        <v>0</v>
      </c>
      <c r="Q1763" s="64">
        <f t="shared" si="6"/>
        <v>0</v>
      </c>
      <c r="R1763" s="68">
        <f t="shared" si="7"/>
        <v>0</v>
      </c>
      <c r="S1763" s="68">
        <f t="shared" si="8"/>
        <v>0</v>
      </c>
      <c r="T1763" s="71" t="str">
        <f t="shared" si="9"/>
        <v/>
      </c>
      <c r="U1763" s="79" t="str">
        <f t="array" ref="U1763">IF($B1763="","",IF(INDEX('Your Portfolio Holdings'!$BW$7:$BW$156,match($D1763,'Your Portfolio Holdings'!$B$7:$B$156,0),0)&gt;0,PRODUCT(IF(($D$5:$D$2004=$D1763)*($C$5:$C$2004="Split")*($B$5:$B$2004&lt;=Dashboard!$C$2)*($B$5:$B$2004&gt;$B1763),$J$5:$J$2004,1)),1))</f>
        <v/>
      </c>
      <c r="V1763" s="79">
        <f t="shared" si="10"/>
        <v>0</v>
      </c>
      <c r="W1763" s="79" t="str">
        <f t="array" ref="W1763">IF($B1763="","",IF(INDEX('Your Portfolio Holdings'!$BW$7:$BW$156,match($D1763,'Your Portfolio Holdings'!$B$7:$B$156,0),0)&gt;0,PRODUCT(IF(($D$5:$D$2004=$D1763)*($C$5:$C$2004="Split")*($B$5:$B$2004&lt;=Dashboard!$C$54)*($B$5:$B$2004&gt;$B1763),$J$5:$J$2004,1)),1))</f>
        <v/>
      </c>
      <c r="X1763" s="79">
        <f t="shared" si="11"/>
        <v>0</v>
      </c>
      <c r="Y1763" s="79" t="str">
        <f t="array" ref="Y1763">IF($B1763="","",IF(INDEX('Your Portfolio Holdings'!$BW$7:$BW$156,match($D1763,'Your Portfolio Holdings'!$B$7:$B$156,0),0)&gt;0,PRODUCT(IF(($D$5:$D$2004=$D1763)*($C$5:$C$2004="Split")*($B$5:$B$2004&lt;=Dashboard!$C$55)*($B$5:$B$2004&gt;$B1763),$J$5:$J$2004,1)),1))</f>
        <v/>
      </c>
      <c r="Z1763" s="79">
        <f t="shared" si="12"/>
        <v>0</v>
      </c>
      <c r="AA1763" s="79" t="str">
        <f>IF($B1762="","",IF(AND($B1763&gt;Dashboard!$C$54,$B1763&lt;=Dashboard!$C$55,OR($C1763="Buy",$C1763="Sell",$C1763="Dividend",$C1763="Return of capital")),MAX(AA$5:AA1762)+1,0))</f>
        <v/>
      </c>
      <c r="AB1763" s="79" t="str">
        <f>if($B1763="","",if($L1763=Dashboard!$C$3,"n/a","Currency:"&amp;$L1763&amp;Dashboard!$C$3))</f>
        <v/>
      </c>
      <c r="AC1763" s="88" t="str">
        <f t="shared" si="13"/>
        <v/>
      </c>
      <c r="AD1763" s="89">
        <f t="shared" si="14"/>
        <v>0</v>
      </c>
      <c r="AE1763" s="90">
        <f t="shared" si="15"/>
        <v>0</v>
      </c>
    </row>
    <row r="1764">
      <c r="A1764" s="1"/>
      <c r="B1764" s="456"/>
      <c r="C1764" s="457"/>
      <c r="D1764" s="457"/>
      <c r="E1764" s="457"/>
      <c r="F1764" s="458"/>
      <c r="G1764" s="44">
        <f t="shared" si="1"/>
        <v>0</v>
      </c>
      <c r="H1764" s="459"/>
      <c r="I1764" s="460"/>
      <c r="J1764" s="95"/>
      <c r="K1764" s="1"/>
      <c r="L1764" s="50" t="str">
        <f t="array" ref="L1764">if($B1764="","",index(Setup!$C$52:$C$201,match($D1764,Setup!$B$52:$B$201,0),0))</f>
        <v/>
      </c>
      <c r="M1764" s="52" t="str">
        <f t="shared" si="2"/>
        <v/>
      </c>
      <c r="N1764" s="58">
        <f t="shared" si="3"/>
        <v>0</v>
      </c>
      <c r="O1764" s="64" t="str">
        <f t="shared" si="4"/>
        <v/>
      </c>
      <c r="P1764" s="64">
        <f t="shared" si="5"/>
        <v>0</v>
      </c>
      <c r="Q1764" s="64">
        <f t="shared" si="6"/>
        <v>0</v>
      </c>
      <c r="R1764" s="68">
        <f t="shared" si="7"/>
        <v>0</v>
      </c>
      <c r="S1764" s="68">
        <f t="shared" si="8"/>
        <v>0</v>
      </c>
      <c r="T1764" s="71" t="str">
        <f t="shared" si="9"/>
        <v/>
      </c>
      <c r="U1764" s="79" t="str">
        <f t="array" ref="U1764">IF($B1764="","",IF(INDEX('Your Portfolio Holdings'!$BW$7:$BW$156,match($D1764,'Your Portfolio Holdings'!$B$7:$B$156,0),0)&gt;0,PRODUCT(IF(($D$5:$D$2004=$D1764)*($C$5:$C$2004="Split")*($B$5:$B$2004&lt;=Dashboard!$C$2)*($B$5:$B$2004&gt;$B1764),$J$5:$J$2004,1)),1))</f>
        <v/>
      </c>
      <c r="V1764" s="79">
        <f t="shared" si="10"/>
        <v>0</v>
      </c>
      <c r="W1764" s="79" t="str">
        <f t="array" ref="W1764">IF($B1764="","",IF(INDEX('Your Portfolio Holdings'!$BW$7:$BW$156,match($D1764,'Your Portfolio Holdings'!$B$7:$B$156,0),0)&gt;0,PRODUCT(IF(($D$5:$D$2004=$D1764)*($C$5:$C$2004="Split")*($B$5:$B$2004&lt;=Dashboard!$C$54)*($B$5:$B$2004&gt;$B1764),$J$5:$J$2004,1)),1))</f>
        <v/>
      </c>
      <c r="X1764" s="79">
        <f t="shared" si="11"/>
        <v>0</v>
      </c>
      <c r="Y1764" s="79" t="str">
        <f t="array" ref="Y1764">IF($B1764="","",IF(INDEX('Your Portfolio Holdings'!$BW$7:$BW$156,match($D1764,'Your Portfolio Holdings'!$B$7:$B$156,0),0)&gt;0,PRODUCT(IF(($D$5:$D$2004=$D1764)*($C$5:$C$2004="Split")*($B$5:$B$2004&lt;=Dashboard!$C$55)*($B$5:$B$2004&gt;$B1764),$J$5:$J$2004,1)),1))</f>
        <v/>
      </c>
      <c r="Z1764" s="79">
        <f t="shared" si="12"/>
        <v>0</v>
      </c>
      <c r="AA1764" s="79" t="str">
        <f>IF($B1763="","",IF(AND($B1764&gt;Dashboard!$C$54,$B1764&lt;=Dashboard!$C$55,OR($C1764="Buy",$C1764="Sell",$C1764="Dividend",$C1764="Return of capital")),MAX(AA$5:AA1763)+1,0))</f>
        <v/>
      </c>
      <c r="AB1764" s="79" t="str">
        <f>if($B1764="","",if($L1764=Dashboard!$C$3,"n/a","Currency:"&amp;$L1764&amp;Dashboard!$C$3))</f>
        <v/>
      </c>
      <c r="AC1764" s="88" t="str">
        <f t="shared" si="13"/>
        <v/>
      </c>
      <c r="AD1764" s="89">
        <f t="shared" si="14"/>
        <v>0</v>
      </c>
      <c r="AE1764" s="90">
        <f t="shared" si="15"/>
        <v>0</v>
      </c>
    </row>
    <row r="1765">
      <c r="A1765" s="1"/>
      <c r="B1765" s="456"/>
      <c r="C1765" s="457"/>
      <c r="D1765" s="457"/>
      <c r="E1765" s="457"/>
      <c r="F1765" s="458"/>
      <c r="G1765" s="44">
        <f t="shared" si="1"/>
        <v>0</v>
      </c>
      <c r="H1765" s="459"/>
      <c r="I1765" s="460"/>
      <c r="J1765" s="95"/>
      <c r="K1765" s="1"/>
      <c r="L1765" s="50" t="str">
        <f t="array" ref="L1765">if($B1765="","",index(Setup!$C$52:$C$201,match($D1765,Setup!$B$52:$B$201,0),0))</f>
        <v/>
      </c>
      <c r="M1765" s="52" t="str">
        <f t="shared" si="2"/>
        <v/>
      </c>
      <c r="N1765" s="58">
        <f t="shared" si="3"/>
        <v>0</v>
      </c>
      <c r="O1765" s="64" t="str">
        <f t="shared" si="4"/>
        <v/>
      </c>
      <c r="P1765" s="64">
        <f t="shared" si="5"/>
        <v>0</v>
      </c>
      <c r="Q1765" s="64">
        <f t="shared" si="6"/>
        <v>0</v>
      </c>
      <c r="R1765" s="68">
        <f t="shared" si="7"/>
        <v>0</v>
      </c>
      <c r="S1765" s="68">
        <f t="shared" si="8"/>
        <v>0</v>
      </c>
      <c r="T1765" s="71" t="str">
        <f t="shared" si="9"/>
        <v/>
      </c>
      <c r="U1765" s="79" t="str">
        <f t="array" ref="U1765">IF($B1765="","",IF(INDEX('Your Portfolio Holdings'!$BW$7:$BW$156,match($D1765,'Your Portfolio Holdings'!$B$7:$B$156,0),0)&gt;0,PRODUCT(IF(($D$5:$D$2004=$D1765)*($C$5:$C$2004="Split")*($B$5:$B$2004&lt;=Dashboard!$C$2)*($B$5:$B$2004&gt;$B1765),$J$5:$J$2004,1)),1))</f>
        <v/>
      </c>
      <c r="V1765" s="79">
        <f t="shared" si="10"/>
        <v>0</v>
      </c>
      <c r="W1765" s="79" t="str">
        <f t="array" ref="W1765">IF($B1765="","",IF(INDEX('Your Portfolio Holdings'!$BW$7:$BW$156,match($D1765,'Your Portfolio Holdings'!$B$7:$B$156,0),0)&gt;0,PRODUCT(IF(($D$5:$D$2004=$D1765)*($C$5:$C$2004="Split")*($B$5:$B$2004&lt;=Dashboard!$C$54)*($B$5:$B$2004&gt;$B1765),$J$5:$J$2004,1)),1))</f>
        <v/>
      </c>
      <c r="X1765" s="79">
        <f t="shared" si="11"/>
        <v>0</v>
      </c>
      <c r="Y1765" s="79" t="str">
        <f t="array" ref="Y1765">IF($B1765="","",IF(INDEX('Your Portfolio Holdings'!$BW$7:$BW$156,match($D1765,'Your Portfolio Holdings'!$B$7:$B$156,0),0)&gt;0,PRODUCT(IF(($D$5:$D$2004=$D1765)*($C$5:$C$2004="Split")*($B$5:$B$2004&lt;=Dashboard!$C$55)*($B$5:$B$2004&gt;$B1765),$J$5:$J$2004,1)),1))</f>
        <v/>
      </c>
      <c r="Z1765" s="79">
        <f t="shared" si="12"/>
        <v>0</v>
      </c>
      <c r="AA1765" s="79" t="str">
        <f>IF($B1764="","",IF(AND($B1765&gt;Dashboard!$C$54,$B1765&lt;=Dashboard!$C$55,OR($C1765="Buy",$C1765="Sell",$C1765="Dividend",$C1765="Return of capital")),MAX(AA$5:AA1764)+1,0))</f>
        <v/>
      </c>
      <c r="AB1765" s="79" t="str">
        <f>if($B1765="","",if($L1765=Dashboard!$C$3,"n/a","Currency:"&amp;$L1765&amp;Dashboard!$C$3))</f>
        <v/>
      </c>
      <c r="AC1765" s="88" t="str">
        <f t="shared" si="13"/>
        <v/>
      </c>
      <c r="AD1765" s="89">
        <f t="shared" si="14"/>
        <v>0</v>
      </c>
      <c r="AE1765" s="90">
        <f t="shared" si="15"/>
        <v>0</v>
      </c>
    </row>
    <row r="1766">
      <c r="A1766" s="1"/>
      <c r="B1766" s="456"/>
      <c r="C1766" s="457"/>
      <c r="D1766" s="457"/>
      <c r="E1766" s="457"/>
      <c r="F1766" s="458"/>
      <c r="G1766" s="44">
        <f t="shared" si="1"/>
        <v>0</v>
      </c>
      <c r="H1766" s="459"/>
      <c r="I1766" s="460"/>
      <c r="J1766" s="95"/>
      <c r="K1766" s="1"/>
      <c r="L1766" s="50" t="str">
        <f t="array" ref="L1766">if($B1766="","",index(Setup!$C$52:$C$201,match($D1766,Setup!$B$52:$B$201,0),0))</f>
        <v/>
      </c>
      <c r="M1766" s="52" t="str">
        <f t="shared" si="2"/>
        <v/>
      </c>
      <c r="N1766" s="58">
        <f t="shared" si="3"/>
        <v>0</v>
      </c>
      <c r="O1766" s="64" t="str">
        <f t="shared" si="4"/>
        <v/>
      </c>
      <c r="P1766" s="64">
        <f t="shared" si="5"/>
        <v>0</v>
      </c>
      <c r="Q1766" s="64">
        <f t="shared" si="6"/>
        <v>0</v>
      </c>
      <c r="R1766" s="68">
        <f t="shared" si="7"/>
        <v>0</v>
      </c>
      <c r="S1766" s="68">
        <f t="shared" si="8"/>
        <v>0</v>
      </c>
      <c r="T1766" s="71" t="str">
        <f t="shared" si="9"/>
        <v/>
      </c>
      <c r="U1766" s="79" t="str">
        <f t="array" ref="U1766">IF($B1766="","",IF(INDEX('Your Portfolio Holdings'!$BW$7:$BW$156,match($D1766,'Your Portfolio Holdings'!$B$7:$B$156,0),0)&gt;0,PRODUCT(IF(($D$5:$D$2004=$D1766)*($C$5:$C$2004="Split")*($B$5:$B$2004&lt;=Dashboard!$C$2)*($B$5:$B$2004&gt;$B1766),$J$5:$J$2004,1)),1))</f>
        <v/>
      </c>
      <c r="V1766" s="79">
        <f t="shared" si="10"/>
        <v>0</v>
      </c>
      <c r="W1766" s="79" t="str">
        <f t="array" ref="W1766">IF($B1766="","",IF(INDEX('Your Portfolio Holdings'!$BW$7:$BW$156,match($D1766,'Your Portfolio Holdings'!$B$7:$B$156,0),0)&gt;0,PRODUCT(IF(($D$5:$D$2004=$D1766)*($C$5:$C$2004="Split")*($B$5:$B$2004&lt;=Dashboard!$C$54)*($B$5:$B$2004&gt;$B1766),$J$5:$J$2004,1)),1))</f>
        <v/>
      </c>
      <c r="X1766" s="79">
        <f t="shared" si="11"/>
        <v>0</v>
      </c>
      <c r="Y1766" s="79" t="str">
        <f t="array" ref="Y1766">IF($B1766="","",IF(INDEX('Your Portfolio Holdings'!$BW$7:$BW$156,match($D1766,'Your Portfolio Holdings'!$B$7:$B$156,0),0)&gt;0,PRODUCT(IF(($D$5:$D$2004=$D1766)*($C$5:$C$2004="Split")*($B$5:$B$2004&lt;=Dashboard!$C$55)*($B$5:$B$2004&gt;$B1766),$J$5:$J$2004,1)),1))</f>
        <v/>
      </c>
      <c r="Z1766" s="79">
        <f t="shared" si="12"/>
        <v>0</v>
      </c>
      <c r="AA1766" s="79" t="str">
        <f>IF($B1765="","",IF(AND($B1766&gt;Dashboard!$C$54,$B1766&lt;=Dashboard!$C$55,OR($C1766="Buy",$C1766="Sell",$C1766="Dividend",$C1766="Return of capital")),MAX(AA$5:AA1765)+1,0))</f>
        <v/>
      </c>
      <c r="AB1766" s="79" t="str">
        <f>if($B1766="","",if($L1766=Dashboard!$C$3,"n/a","Currency:"&amp;$L1766&amp;Dashboard!$C$3))</f>
        <v/>
      </c>
      <c r="AC1766" s="88" t="str">
        <f t="shared" si="13"/>
        <v/>
      </c>
      <c r="AD1766" s="89">
        <f t="shared" si="14"/>
        <v>0</v>
      </c>
      <c r="AE1766" s="90">
        <f t="shared" si="15"/>
        <v>0</v>
      </c>
    </row>
    <row r="1767">
      <c r="A1767" s="1"/>
      <c r="B1767" s="456"/>
      <c r="C1767" s="457"/>
      <c r="D1767" s="457"/>
      <c r="E1767" s="457"/>
      <c r="F1767" s="458"/>
      <c r="G1767" s="44">
        <f t="shared" si="1"/>
        <v>0</v>
      </c>
      <c r="H1767" s="459"/>
      <c r="I1767" s="460"/>
      <c r="J1767" s="95"/>
      <c r="K1767" s="1"/>
      <c r="L1767" s="50" t="str">
        <f t="array" ref="L1767">if($B1767="","",index(Setup!$C$52:$C$201,match($D1767,Setup!$B$52:$B$201,0),0))</f>
        <v/>
      </c>
      <c r="M1767" s="52" t="str">
        <f t="shared" si="2"/>
        <v/>
      </c>
      <c r="N1767" s="58">
        <f t="shared" si="3"/>
        <v>0</v>
      </c>
      <c r="O1767" s="64" t="str">
        <f t="shared" si="4"/>
        <v/>
      </c>
      <c r="P1767" s="64">
        <f t="shared" si="5"/>
        <v>0</v>
      </c>
      <c r="Q1767" s="64">
        <f t="shared" si="6"/>
        <v>0</v>
      </c>
      <c r="R1767" s="68">
        <f t="shared" si="7"/>
        <v>0</v>
      </c>
      <c r="S1767" s="68">
        <f t="shared" si="8"/>
        <v>0</v>
      </c>
      <c r="T1767" s="71" t="str">
        <f t="shared" si="9"/>
        <v/>
      </c>
      <c r="U1767" s="79" t="str">
        <f t="array" ref="U1767">IF($B1767="","",IF(INDEX('Your Portfolio Holdings'!$BW$7:$BW$156,match($D1767,'Your Portfolio Holdings'!$B$7:$B$156,0),0)&gt;0,PRODUCT(IF(($D$5:$D$2004=$D1767)*($C$5:$C$2004="Split")*($B$5:$B$2004&lt;=Dashboard!$C$2)*($B$5:$B$2004&gt;$B1767),$J$5:$J$2004,1)),1))</f>
        <v/>
      </c>
      <c r="V1767" s="79">
        <f t="shared" si="10"/>
        <v>0</v>
      </c>
      <c r="W1767" s="79" t="str">
        <f t="array" ref="W1767">IF($B1767="","",IF(INDEX('Your Portfolio Holdings'!$BW$7:$BW$156,match($D1767,'Your Portfolio Holdings'!$B$7:$B$156,0),0)&gt;0,PRODUCT(IF(($D$5:$D$2004=$D1767)*($C$5:$C$2004="Split")*($B$5:$B$2004&lt;=Dashboard!$C$54)*($B$5:$B$2004&gt;$B1767),$J$5:$J$2004,1)),1))</f>
        <v/>
      </c>
      <c r="X1767" s="79">
        <f t="shared" si="11"/>
        <v>0</v>
      </c>
      <c r="Y1767" s="79" t="str">
        <f t="array" ref="Y1767">IF($B1767="","",IF(INDEX('Your Portfolio Holdings'!$BW$7:$BW$156,match($D1767,'Your Portfolio Holdings'!$B$7:$B$156,0),0)&gt;0,PRODUCT(IF(($D$5:$D$2004=$D1767)*($C$5:$C$2004="Split")*($B$5:$B$2004&lt;=Dashboard!$C$55)*($B$5:$B$2004&gt;$B1767),$J$5:$J$2004,1)),1))</f>
        <v/>
      </c>
      <c r="Z1767" s="79">
        <f t="shared" si="12"/>
        <v>0</v>
      </c>
      <c r="AA1767" s="79" t="str">
        <f>IF($B1766="","",IF(AND($B1767&gt;Dashboard!$C$54,$B1767&lt;=Dashboard!$C$55,OR($C1767="Buy",$C1767="Sell",$C1767="Dividend",$C1767="Return of capital")),MAX(AA$5:AA1766)+1,0))</f>
        <v/>
      </c>
      <c r="AB1767" s="79" t="str">
        <f>if($B1767="","",if($L1767=Dashboard!$C$3,"n/a","Currency:"&amp;$L1767&amp;Dashboard!$C$3))</f>
        <v/>
      </c>
      <c r="AC1767" s="88" t="str">
        <f t="shared" si="13"/>
        <v/>
      </c>
      <c r="AD1767" s="89">
        <f t="shared" si="14"/>
        <v>0</v>
      </c>
      <c r="AE1767" s="90">
        <f t="shared" si="15"/>
        <v>0</v>
      </c>
    </row>
    <row r="1768">
      <c r="A1768" s="1"/>
      <c r="B1768" s="456"/>
      <c r="C1768" s="457"/>
      <c r="D1768" s="457"/>
      <c r="E1768" s="457"/>
      <c r="F1768" s="458"/>
      <c r="G1768" s="44">
        <f t="shared" si="1"/>
        <v>0</v>
      </c>
      <c r="H1768" s="459"/>
      <c r="I1768" s="460"/>
      <c r="J1768" s="95"/>
      <c r="K1768" s="1"/>
      <c r="L1768" s="50" t="str">
        <f t="array" ref="L1768">if($B1768="","",index(Setup!$C$52:$C$201,match($D1768,Setup!$B$52:$B$201,0),0))</f>
        <v/>
      </c>
      <c r="M1768" s="52" t="str">
        <f t="shared" si="2"/>
        <v/>
      </c>
      <c r="N1768" s="58">
        <f t="shared" si="3"/>
        <v>0</v>
      </c>
      <c r="O1768" s="64" t="str">
        <f t="shared" si="4"/>
        <v/>
      </c>
      <c r="P1768" s="64">
        <f t="shared" si="5"/>
        <v>0</v>
      </c>
      <c r="Q1768" s="64">
        <f t="shared" si="6"/>
        <v>0</v>
      </c>
      <c r="R1768" s="68">
        <f t="shared" si="7"/>
        <v>0</v>
      </c>
      <c r="S1768" s="68">
        <f t="shared" si="8"/>
        <v>0</v>
      </c>
      <c r="T1768" s="71" t="str">
        <f t="shared" si="9"/>
        <v/>
      </c>
      <c r="U1768" s="79" t="str">
        <f t="array" ref="U1768">IF($B1768="","",IF(INDEX('Your Portfolio Holdings'!$BW$7:$BW$156,match($D1768,'Your Portfolio Holdings'!$B$7:$B$156,0),0)&gt;0,PRODUCT(IF(($D$5:$D$2004=$D1768)*($C$5:$C$2004="Split")*($B$5:$B$2004&lt;=Dashboard!$C$2)*($B$5:$B$2004&gt;$B1768),$J$5:$J$2004,1)),1))</f>
        <v/>
      </c>
      <c r="V1768" s="79">
        <f t="shared" si="10"/>
        <v>0</v>
      </c>
      <c r="W1768" s="79" t="str">
        <f t="array" ref="W1768">IF($B1768="","",IF(INDEX('Your Portfolio Holdings'!$BW$7:$BW$156,match($D1768,'Your Portfolio Holdings'!$B$7:$B$156,0),0)&gt;0,PRODUCT(IF(($D$5:$D$2004=$D1768)*($C$5:$C$2004="Split")*($B$5:$B$2004&lt;=Dashboard!$C$54)*($B$5:$B$2004&gt;$B1768),$J$5:$J$2004,1)),1))</f>
        <v/>
      </c>
      <c r="X1768" s="79">
        <f t="shared" si="11"/>
        <v>0</v>
      </c>
      <c r="Y1768" s="79" t="str">
        <f t="array" ref="Y1768">IF($B1768="","",IF(INDEX('Your Portfolio Holdings'!$BW$7:$BW$156,match($D1768,'Your Portfolio Holdings'!$B$7:$B$156,0),0)&gt;0,PRODUCT(IF(($D$5:$D$2004=$D1768)*($C$5:$C$2004="Split")*($B$5:$B$2004&lt;=Dashboard!$C$55)*($B$5:$B$2004&gt;$B1768),$J$5:$J$2004,1)),1))</f>
        <v/>
      </c>
      <c r="Z1768" s="79">
        <f t="shared" si="12"/>
        <v>0</v>
      </c>
      <c r="AA1768" s="79" t="str">
        <f>IF($B1767="","",IF(AND($B1768&gt;Dashboard!$C$54,$B1768&lt;=Dashboard!$C$55,OR($C1768="Buy",$C1768="Sell",$C1768="Dividend",$C1768="Return of capital")),MAX(AA$5:AA1767)+1,0))</f>
        <v/>
      </c>
      <c r="AB1768" s="79" t="str">
        <f>if($B1768="","",if($L1768=Dashboard!$C$3,"n/a","Currency:"&amp;$L1768&amp;Dashboard!$C$3))</f>
        <v/>
      </c>
      <c r="AC1768" s="88" t="str">
        <f t="shared" si="13"/>
        <v/>
      </c>
      <c r="AD1768" s="89">
        <f t="shared" si="14"/>
        <v>0</v>
      </c>
      <c r="AE1768" s="90">
        <f t="shared" si="15"/>
        <v>0</v>
      </c>
    </row>
    <row r="1769">
      <c r="A1769" s="1"/>
      <c r="B1769" s="456"/>
      <c r="C1769" s="457"/>
      <c r="D1769" s="457"/>
      <c r="E1769" s="457"/>
      <c r="F1769" s="458"/>
      <c r="G1769" s="44">
        <f t="shared" si="1"/>
        <v>0</v>
      </c>
      <c r="H1769" s="459"/>
      <c r="I1769" s="460"/>
      <c r="J1769" s="95"/>
      <c r="K1769" s="1"/>
      <c r="L1769" s="50" t="str">
        <f t="array" ref="L1769">if($B1769="","",index(Setup!$C$52:$C$201,match($D1769,Setup!$B$52:$B$201,0),0))</f>
        <v/>
      </c>
      <c r="M1769" s="52" t="str">
        <f t="shared" si="2"/>
        <v/>
      </c>
      <c r="N1769" s="58">
        <f t="shared" si="3"/>
        <v>0</v>
      </c>
      <c r="O1769" s="64" t="str">
        <f t="shared" si="4"/>
        <v/>
      </c>
      <c r="P1769" s="64">
        <f t="shared" si="5"/>
        <v>0</v>
      </c>
      <c r="Q1769" s="64">
        <f t="shared" si="6"/>
        <v>0</v>
      </c>
      <c r="R1769" s="68">
        <f t="shared" si="7"/>
        <v>0</v>
      </c>
      <c r="S1769" s="68">
        <f t="shared" si="8"/>
        <v>0</v>
      </c>
      <c r="T1769" s="71" t="str">
        <f t="shared" si="9"/>
        <v/>
      </c>
      <c r="U1769" s="79" t="str">
        <f t="array" ref="U1769">IF($B1769="","",IF(INDEX('Your Portfolio Holdings'!$BW$7:$BW$156,match($D1769,'Your Portfolio Holdings'!$B$7:$B$156,0),0)&gt;0,PRODUCT(IF(($D$5:$D$2004=$D1769)*($C$5:$C$2004="Split")*($B$5:$B$2004&lt;=Dashboard!$C$2)*($B$5:$B$2004&gt;$B1769),$J$5:$J$2004,1)),1))</f>
        <v/>
      </c>
      <c r="V1769" s="79">
        <f t="shared" si="10"/>
        <v>0</v>
      </c>
      <c r="W1769" s="79" t="str">
        <f t="array" ref="W1769">IF($B1769="","",IF(INDEX('Your Portfolio Holdings'!$BW$7:$BW$156,match($D1769,'Your Portfolio Holdings'!$B$7:$B$156,0),0)&gt;0,PRODUCT(IF(($D$5:$D$2004=$D1769)*($C$5:$C$2004="Split")*($B$5:$B$2004&lt;=Dashboard!$C$54)*($B$5:$B$2004&gt;$B1769),$J$5:$J$2004,1)),1))</f>
        <v/>
      </c>
      <c r="X1769" s="79">
        <f t="shared" si="11"/>
        <v>0</v>
      </c>
      <c r="Y1769" s="79" t="str">
        <f t="array" ref="Y1769">IF($B1769="","",IF(INDEX('Your Portfolio Holdings'!$BW$7:$BW$156,match($D1769,'Your Portfolio Holdings'!$B$7:$B$156,0),0)&gt;0,PRODUCT(IF(($D$5:$D$2004=$D1769)*($C$5:$C$2004="Split")*($B$5:$B$2004&lt;=Dashboard!$C$55)*($B$5:$B$2004&gt;$B1769),$J$5:$J$2004,1)),1))</f>
        <v/>
      </c>
      <c r="Z1769" s="79">
        <f t="shared" si="12"/>
        <v>0</v>
      </c>
      <c r="AA1769" s="79" t="str">
        <f>IF($B1768="","",IF(AND($B1769&gt;Dashboard!$C$54,$B1769&lt;=Dashboard!$C$55,OR($C1769="Buy",$C1769="Sell",$C1769="Dividend",$C1769="Return of capital")),MAX(AA$5:AA1768)+1,0))</f>
        <v/>
      </c>
      <c r="AB1769" s="79" t="str">
        <f>if($B1769="","",if($L1769=Dashboard!$C$3,"n/a","Currency:"&amp;$L1769&amp;Dashboard!$C$3))</f>
        <v/>
      </c>
      <c r="AC1769" s="88" t="str">
        <f t="shared" si="13"/>
        <v/>
      </c>
      <c r="AD1769" s="89">
        <f t="shared" si="14"/>
        <v>0</v>
      </c>
      <c r="AE1769" s="90">
        <f t="shared" si="15"/>
        <v>0</v>
      </c>
    </row>
    <row r="1770">
      <c r="A1770" s="1"/>
      <c r="B1770" s="456"/>
      <c r="C1770" s="457"/>
      <c r="D1770" s="457"/>
      <c r="E1770" s="457"/>
      <c r="F1770" s="458"/>
      <c r="G1770" s="44">
        <f t="shared" si="1"/>
        <v>0</v>
      </c>
      <c r="H1770" s="459"/>
      <c r="I1770" s="460"/>
      <c r="J1770" s="95"/>
      <c r="K1770" s="1"/>
      <c r="L1770" s="50" t="str">
        <f t="array" ref="L1770">if($B1770="","",index(Setup!$C$52:$C$201,match($D1770,Setup!$B$52:$B$201,0),0))</f>
        <v/>
      </c>
      <c r="M1770" s="52" t="str">
        <f t="shared" si="2"/>
        <v/>
      </c>
      <c r="N1770" s="58">
        <f t="shared" si="3"/>
        <v>0</v>
      </c>
      <c r="O1770" s="64" t="str">
        <f t="shared" si="4"/>
        <v/>
      </c>
      <c r="P1770" s="64">
        <f t="shared" si="5"/>
        <v>0</v>
      </c>
      <c r="Q1770" s="64">
        <f t="shared" si="6"/>
        <v>0</v>
      </c>
      <c r="R1770" s="68">
        <f t="shared" si="7"/>
        <v>0</v>
      </c>
      <c r="S1770" s="68">
        <f t="shared" si="8"/>
        <v>0</v>
      </c>
      <c r="T1770" s="71" t="str">
        <f t="shared" si="9"/>
        <v/>
      </c>
      <c r="U1770" s="79" t="str">
        <f t="array" ref="U1770">IF($B1770="","",IF(INDEX('Your Portfolio Holdings'!$BW$7:$BW$156,match($D1770,'Your Portfolio Holdings'!$B$7:$B$156,0),0)&gt;0,PRODUCT(IF(($D$5:$D$2004=$D1770)*($C$5:$C$2004="Split")*($B$5:$B$2004&lt;=Dashboard!$C$2)*($B$5:$B$2004&gt;$B1770),$J$5:$J$2004,1)),1))</f>
        <v/>
      </c>
      <c r="V1770" s="79">
        <f t="shared" si="10"/>
        <v>0</v>
      </c>
      <c r="W1770" s="79" t="str">
        <f t="array" ref="W1770">IF($B1770="","",IF(INDEX('Your Portfolio Holdings'!$BW$7:$BW$156,match($D1770,'Your Portfolio Holdings'!$B$7:$B$156,0),0)&gt;0,PRODUCT(IF(($D$5:$D$2004=$D1770)*($C$5:$C$2004="Split")*($B$5:$B$2004&lt;=Dashboard!$C$54)*($B$5:$B$2004&gt;$B1770),$J$5:$J$2004,1)),1))</f>
        <v/>
      </c>
      <c r="X1770" s="79">
        <f t="shared" si="11"/>
        <v>0</v>
      </c>
      <c r="Y1770" s="79" t="str">
        <f t="array" ref="Y1770">IF($B1770="","",IF(INDEX('Your Portfolio Holdings'!$BW$7:$BW$156,match($D1770,'Your Portfolio Holdings'!$B$7:$B$156,0),0)&gt;0,PRODUCT(IF(($D$5:$D$2004=$D1770)*($C$5:$C$2004="Split")*($B$5:$B$2004&lt;=Dashboard!$C$55)*($B$5:$B$2004&gt;$B1770),$J$5:$J$2004,1)),1))</f>
        <v/>
      </c>
      <c r="Z1770" s="79">
        <f t="shared" si="12"/>
        <v>0</v>
      </c>
      <c r="AA1770" s="79" t="str">
        <f>IF($B1769="","",IF(AND($B1770&gt;Dashboard!$C$54,$B1770&lt;=Dashboard!$C$55,OR($C1770="Buy",$C1770="Sell",$C1770="Dividend",$C1770="Return of capital")),MAX(AA$5:AA1769)+1,0))</f>
        <v/>
      </c>
      <c r="AB1770" s="79" t="str">
        <f>if($B1770="","",if($L1770=Dashboard!$C$3,"n/a","Currency:"&amp;$L1770&amp;Dashboard!$C$3))</f>
        <v/>
      </c>
      <c r="AC1770" s="88" t="str">
        <f t="shared" si="13"/>
        <v/>
      </c>
      <c r="AD1770" s="89">
        <f t="shared" si="14"/>
        <v>0</v>
      </c>
      <c r="AE1770" s="90">
        <f t="shared" si="15"/>
        <v>0</v>
      </c>
    </row>
    <row r="1771">
      <c r="A1771" s="1"/>
      <c r="B1771" s="456"/>
      <c r="C1771" s="457"/>
      <c r="D1771" s="457"/>
      <c r="E1771" s="457"/>
      <c r="F1771" s="458"/>
      <c r="G1771" s="44">
        <f t="shared" si="1"/>
        <v>0</v>
      </c>
      <c r="H1771" s="459"/>
      <c r="I1771" s="460"/>
      <c r="J1771" s="95"/>
      <c r="K1771" s="1"/>
      <c r="L1771" s="50" t="str">
        <f t="array" ref="L1771">if($B1771="","",index(Setup!$C$52:$C$201,match($D1771,Setup!$B$52:$B$201,0),0))</f>
        <v/>
      </c>
      <c r="M1771" s="52" t="str">
        <f t="shared" si="2"/>
        <v/>
      </c>
      <c r="N1771" s="58">
        <f t="shared" si="3"/>
        <v>0</v>
      </c>
      <c r="O1771" s="64" t="str">
        <f t="shared" si="4"/>
        <v/>
      </c>
      <c r="P1771" s="64">
        <f t="shared" si="5"/>
        <v>0</v>
      </c>
      <c r="Q1771" s="64">
        <f t="shared" si="6"/>
        <v>0</v>
      </c>
      <c r="R1771" s="68">
        <f t="shared" si="7"/>
        <v>0</v>
      </c>
      <c r="S1771" s="68">
        <f t="shared" si="8"/>
        <v>0</v>
      </c>
      <c r="T1771" s="71" t="str">
        <f t="shared" si="9"/>
        <v/>
      </c>
      <c r="U1771" s="79" t="str">
        <f t="array" ref="U1771">IF($B1771="","",IF(INDEX('Your Portfolio Holdings'!$BW$7:$BW$156,match($D1771,'Your Portfolio Holdings'!$B$7:$B$156,0),0)&gt;0,PRODUCT(IF(($D$5:$D$2004=$D1771)*($C$5:$C$2004="Split")*($B$5:$B$2004&lt;=Dashboard!$C$2)*($B$5:$B$2004&gt;$B1771),$J$5:$J$2004,1)),1))</f>
        <v/>
      </c>
      <c r="V1771" s="79">
        <f t="shared" si="10"/>
        <v>0</v>
      </c>
      <c r="W1771" s="79" t="str">
        <f t="array" ref="W1771">IF($B1771="","",IF(INDEX('Your Portfolio Holdings'!$BW$7:$BW$156,match($D1771,'Your Portfolio Holdings'!$B$7:$B$156,0),0)&gt;0,PRODUCT(IF(($D$5:$D$2004=$D1771)*($C$5:$C$2004="Split")*($B$5:$B$2004&lt;=Dashboard!$C$54)*($B$5:$B$2004&gt;$B1771),$J$5:$J$2004,1)),1))</f>
        <v/>
      </c>
      <c r="X1771" s="79">
        <f t="shared" si="11"/>
        <v>0</v>
      </c>
      <c r="Y1771" s="79" t="str">
        <f t="array" ref="Y1771">IF($B1771="","",IF(INDEX('Your Portfolio Holdings'!$BW$7:$BW$156,match($D1771,'Your Portfolio Holdings'!$B$7:$B$156,0),0)&gt;0,PRODUCT(IF(($D$5:$D$2004=$D1771)*($C$5:$C$2004="Split")*($B$5:$B$2004&lt;=Dashboard!$C$55)*($B$5:$B$2004&gt;$B1771),$J$5:$J$2004,1)),1))</f>
        <v/>
      </c>
      <c r="Z1771" s="79">
        <f t="shared" si="12"/>
        <v>0</v>
      </c>
      <c r="AA1771" s="79" t="str">
        <f>IF($B1770="","",IF(AND($B1771&gt;Dashboard!$C$54,$B1771&lt;=Dashboard!$C$55,OR($C1771="Buy",$C1771="Sell",$C1771="Dividend",$C1771="Return of capital")),MAX(AA$5:AA1770)+1,0))</f>
        <v/>
      </c>
      <c r="AB1771" s="79" t="str">
        <f>if($B1771="","",if($L1771=Dashboard!$C$3,"n/a","Currency:"&amp;$L1771&amp;Dashboard!$C$3))</f>
        <v/>
      </c>
      <c r="AC1771" s="88" t="str">
        <f t="shared" si="13"/>
        <v/>
      </c>
      <c r="AD1771" s="89">
        <f t="shared" si="14"/>
        <v>0</v>
      </c>
      <c r="AE1771" s="90">
        <f t="shared" si="15"/>
        <v>0</v>
      </c>
    </row>
    <row r="1772">
      <c r="A1772" s="1"/>
      <c r="B1772" s="456"/>
      <c r="C1772" s="457"/>
      <c r="D1772" s="457"/>
      <c r="E1772" s="457"/>
      <c r="F1772" s="458"/>
      <c r="G1772" s="44">
        <f t="shared" si="1"/>
        <v>0</v>
      </c>
      <c r="H1772" s="459"/>
      <c r="I1772" s="460"/>
      <c r="J1772" s="95"/>
      <c r="K1772" s="1"/>
      <c r="L1772" s="50" t="str">
        <f t="array" ref="L1772">if($B1772="","",index(Setup!$C$52:$C$201,match($D1772,Setup!$B$52:$B$201,0),0))</f>
        <v/>
      </c>
      <c r="M1772" s="52" t="str">
        <f t="shared" si="2"/>
        <v/>
      </c>
      <c r="N1772" s="58">
        <f t="shared" si="3"/>
        <v>0</v>
      </c>
      <c r="O1772" s="64" t="str">
        <f t="shared" si="4"/>
        <v/>
      </c>
      <c r="P1772" s="64">
        <f t="shared" si="5"/>
        <v>0</v>
      </c>
      <c r="Q1772" s="64">
        <f t="shared" si="6"/>
        <v>0</v>
      </c>
      <c r="R1772" s="68">
        <f t="shared" si="7"/>
        <v>0</v>
      </c>
      <c r="S1772" s="68">
        <f t="shared" si="8"/>
        <v>0</v>
      </c>
      <c r="T1772" s="71" t="str">
        <f t="shared" si="9"/>
        <v/>
      </c>
      <c r="U1772" s="79" t="str">
        <f t="array" ref="U1772">IF($B1772="","",IF(INDEX('Your Portfolio Holdings'!$BW$7:$BW$156,match($D1772,'Your Portfolio Holdings'!$B$7:$B$156,0),0)&gt;0,PRODUCT(IF(($D$5:$D$2004=$D1772)*($C$5:$C$2004="Split")*($B$5:$B$2004&lt;=Dashboard!$C$2)*($B$5:$B$2004&gt;$B1772),$J$5:$J$2004,1)),1))</f>
        <v/>
      </c>
      <c r="V1772" s="79">
        <f t="shared" si="10"/>
        <v>0</v>
      </c>
      <c r="W1772" s="79" t="str">
        <f t="array" ref="W1772">IF($B1772="","",IF(INDEX('Your Portfolio Holdings'!$BW$7:$BW$156,match($D1772,'Your Portfolio Holdings'!$B$7:$B$156,0),0)&gt;0,PRODUCT(IF(($D$5:$D$2004=$D1772)*($C$5:$C$2004="Split")*($B$5:$B$2004&lt;=Dashboard!$C$54)*($B$5:$B$2004&gt;$B1772),$J$5:$J$2004,1)),1))</f>
        <v/>
      </c>
      <c r="X1772" s="79">
        <f t="shared" si="11"/>
        <v>0</v>
      </c>
      <c r="Y1772" s="79" t="str">
        <f t="array" ref="Y1772">IF($B1772="","",IF(INDEX('Your Portfolio Holdings'!$BW$7:$BW$156,match($D1772,'Your Portfolio Holdings'!$B$7:$B$156,0),0)&gt;0,PRODUCT(IF(($D$5:$D$2004=$D1772)*($C$5:$C$2004="Split")*($B$5:$B$2004&lt;=Dashboard!$C$55)*($B$5:$B$2004&gt;$B1772),$J$5:$J$2004,1)),1))</f>
        <v/>
      </c>
      <c r="Z1772" s="79">
        <f t="shared" si="12"/>
        <v>0</v>
      </c>
      <c r="AA1772" s="79" t="str">
        <f>IF($B1771="","",IF(AND($B1772&gt;Dashboard!$C$54,$B1772&lt;=Dashboard!$C$55,OR($C1772="Buy",$C1772="Sell",$C1772="Dividend",$C1772="Return of capital")),MAX(AA$5:AA1771)+1,0))</f>
        <v/>
      </c>
      <c r="AB1772" s="79" t="str">
        <f>if($B1772="","",if($L1772=Dashboard!$C$3,"n/a","Currency:"&amp;$L1772&amp;Dashboard!$C$3))</f>
        <v/>
      </c>
      <c r="AC1772" s="88" t="str">
        <f t="shared" si="13"/>
        <v/>
      </c>
      <c r="AD1772" s="89">
        <f t="shared" si="14"/>
        <v>0</v>
      </c>
      <c r="AE1772" s="90">
        <f t="shared" si="15"/>
        <v>0</v>
      </c>
    </row>
    <row r="1773">
      <c r="A1773" s="1"/>
      <c r="B1773" s="456"/>
      <c r="C1773" s="457"/>
      <c r="D1773" s="457"/>
      <c r="E1773" s="457"/>
      <c r="F1773" s="458"/>
      <c r="G1773" s="44">
        <f t="shared" si="1"/>
        <v>0</v>
      </c>
      <c r="H1773" s="459"/>
      <c r="I1773" s="460"/>
      <c r="J1773" s="95"/>
      <c r="K1773" s="1"/>
      <c r="L1773" s="50" t="str">
        <f t="array" ref="L1773">if($B1773="","",index(Setup!$C$52:$C$201,match($D1773,Setup!$B$52:$B$201,0),0))</f>
        <v/>
      </c>
      <c r="M1773" s="52" t="str">
        <f t="shared" si="2"/>
        <v/>
      </c>
      <c r="N1773" s="58">
        <f t="shared" si="3"/>
        <v>0</v>
      </c>
      <c r="O1773" s="64" t="str">
        <f t="shared" si="4"/>
        <v/>
      </c>
      <c r="P1773" s="64">
        <f t="shared" si="5"/>
        <v>0</v>
      </c>
      <c r="Q1773" s="64">
        <f t="shared" si="6"/>
        <v>0</v>
      </c>
      <c r="R1773" s="68">
        <f t="shared" si="7"/>
        <v>0</v>
      </c>
      <c r="S1773" s="68">
        <f t="shared" si="8"/>
        <v>0</v>
      </c>
      <c r="T1773" s="71" t="str">
        <f t="shared" si="9"/>
        <v/>
      </c>
      <c r="U1773" s="79" t="str">
        <f t="array" ref="U1773">IF($B1773="","",IF(INDEX('Your Portfolio Holdings'!$BW$7:$BW$156,match($D1773,'Your Portfolio Holdings'!$B$7:$B$156,0),0)&gt;0,PRODUCT(IF(($D$5:$D$2004=$D1773)*($C$5:$C$2004="Split")*($B$5:$B$2004&lt;=Dashboard!$C$2)*($B$5:$B$2004&gt;$B1773),$J$5:$J$2004,1)),1))</f>
        <v/>
      </c>
      <c r="V1773" s="79">
        <f t="shared" si="10"/>
        <v>0</v>
      </c>
      <c r="W1773" s="79" t="str">
        <f t="array" ref="W1773">IF($B1773="","",IF(INDEX('Your Portfolio Holdings'!$BW$7:$BW$156,match($D1773,'Your Portfolio Holdings'!$B$7:$B$156,0),0)&gt;0,PRODUCT(IF(($D$5:$D$2004=$D1773)*($C$5:$C$2004="Split")*($B$5:$B$2004&lt;=Dashboard!$C$54)*($B$5:$B$2004&gt;$B1773),$J$5:$J$2004,1)),1))</f>
        <v/>
      </c>
      <c r="X1773" s="79">
        <f t="shared" si="11"/>
        <v>0</v>
      </c>
      <c r="Y1773" s="79" t="str">
        <f t="array" ref="Y1773">IF($B1773="","",IF(INDEX('Your Portfolio Holdings'!$BW$7:$BW$156,match($D1773,'Your Portfolio Holdings'!$B$7:$B$156,0),0)&gt;0,PRODUCT(IF(($D$5:$D$2004=$D1773)*($C$5:$C$2004="Split")*($B$5:$B$2004&lt;=Dashboard!$C$55)*($B$5:$B$2004&gt;$B1773),$J$5:$J$2004,1)),1))</f>
        <v/>
      </c>
      <c r="Z1773" s="79">
        <f t="shared" si="12"/>
        <v>0</v>
      </c>
      <c r="AA1773" s="79" t="str">
        <f>IF($B1772="","",IF(AND($B1773&gt;Dashboard!$C$54,$B1773&lt;=Dashboard!$C$55,OR($C1773="Buy",$C1773="Sell",$C1773="Dividend",$C1773="Return of capital")),MAX(AA$5:AA1772)+1,0))</f>
        <v/>
      </c>
      <c r="AB1773" s="79" t="str">
        <f>if($B1773="","",if($L1773=Dashboard!$C$3,"n/a","Currency:"&amp;$L1773&amp;Dashboard!$C$3))</f>
        <v/>
      </c>
      <c r="AC1773" s="88" t="str">
        <f t="shared" si="13"/>
        <v/>
      </c>
      <c r="AD1773" s="89">
        <f t="shared" si="14"/>
        <v>0</v>
      </c>
      <c r="AE1773" s="90">
        <f t="shared" si="15"/>
        <v>0</v>
      </c>
    </row>
    <row r="1774">
      <c r="A1774" s="1"/>
      <c r="B1774" s="456"/>
      <c r="C1774" s="457"/>
      <c r="D1774" s="457"/>
      <c r="E1774" s="457"/>
      <c r="F1774" s="458"/>
      <c r="G1774" s="44">
        <f t="shared" si="1"/>
        <v>0</v>
      </c>
      <c r="H1774" s="459"/>
      <c r="I1774" s="460"/>
      <c r="J1774" s="95"/>
      <c r="K1774" s="1"/>
      <c r="L1774" s="50" t="str">
        <f t="array" ref="L1774">if($B1774="","",index(Setup!$C$52:$C$201,match($D1774,Setup!$B$52:$B$201,0),0))</f>
        <v/>
      </c>
      <c r="M1774" s="52" t="str">
        <f t="shared" si="2"/>
        <v/>
      </c>
      <c r="N1774" s="58">
        <f t="shared" si="3"/>
        <v>0</v>
      </c>
      <c r="O1774" s="64" t="str">
        <f t="shared" si="4"/>
        <v/>
      </c>
      <c r="P1774" s="64">
        <f t="shared" si="5"/>
        <v>0</v>
      </c>
      <c r="Q1774" s="64">
        <f t="shared" si="6"/>
        <v>0</v>
      </c>
      <c r="R1774" s="68">
        <f t="shared" si="7"/>
        <v>0</v>
      </c>
      <c r="S1774" s="68">
        <f t="shared" si="8"/>
        <v>0</v>
      </c>
      <c r="T1774" s="71" t="str">
        <f t="shared" si="9"/>
        <v/>
      </c>
      <c r="U1774" s="79" t="str">
        <f t="array" ref="U1774">IF($B1774="","",IF(INDEX('Your Portfolio Holdings'!$BW$7:$BW$156,match($D1774,'Your Portfolio Holdings'!$B$7:$B$156,0),0)&gt;0,PRODUCT(IF(($D$5:$D$2004=$D1774)*($C$5:$C$2004="Split")*($B$5:$B$2004&lt;=Dashboard!$C$2)*($B$5:$B$2004&gt;$B1774),$J$5:$J$2004,1)),1))</f>
        <v/>
      </c>
      <c r="V1774" s="79">
        <f t="shared" si="10"/>
        <v>0</v>
      </c>
      <c r="W1774" s="79" t="str">
        <f t="array" ref="W1774">IF($B1774="","",IF(INDEX('Your Portfolio Holdings'!$BW$7:$BW$156,match($D1774,'Your Portfolio Holdings'!$B$7:$B$156,0),0)&gt;0,PRODUCT(IF(($D$5:$D$2004=$D1774)*($C$5:$C$2004="Split")*($B$5:$B$2004&lt;=Dashboard!$C$54)*($B$5:$B$2004&gt;$B1774),$J$5:$J$2004,1)),1))</f>
        <v/>
      </c>
      <c r="X1774" s="79">
        <f t="shared" si="11"/>
        <v>0</v>
      </c>
      <c r="Y1774" s="79" t="str">
        <f t="array" ref="Y1774">IF($B1774="","",IF(INDEX('Your Portfolio Holdings'!$BW$7:$BW$156,match($D1774,'Your Portfolio Holdings'!$B$7:$B$156,0),0)&gt;0,PRODUCT(IF(($D$5:$D$2004=$D1774)*($C$5:$C$2004="Split")*($B$5:$B$2004&lt;=Dashboard!$C$55)*($B$5:$B$2004&gt;$B1774),$J$5:$J$2004,1)),1))</f>
        <v/>
      </c>
      <c r="Z1774" s="79">
        <f t="shared" si="12"/>
        <v>0</v>
      </c>
      <c r="AA1774" s="79" t="str">
        <f>IF($B1773="","",IF(AND($B1774&gt;Dashboard!$C$54,$B1774&lt;=Dashboard!$C$55,OR($C1774="Buy",$C1774="Sell",$C1774="Dividend",$C1774="Return of capital")),MAX(AA$5:AA1773)+1,0))</f>
        <v/>
      </c>
      <c r="AB1774" s="79" t="str">
        <f>if($B1774="","",if($L1774=Dashboard!$C$3,"n/a","Currency:"&amp;$L1774&amp;Dashboard!$C$3))</f>
        <v/>
      </c>
      <c r="AC1774" s="88" t="str">
        <f t="shared" si="13"/>
        <v/>
      </c>
      <c r="AD1774" s="89">
        <f t="shared" si="14"/>
        <v>0</v>
      </c>
      <c r="AE1774" s="90">
        <f t="shared" si="15"/>
        <v>0</v>
      </c>
    </row>
    <row r="1775">
      <c r="A1775" s="1"/>
      <c r="B1775" s="456"/>
      <c r="C1775" s="457"/>
      <c r="D1775" s="457"/>
      <c r="E1775" s="457"/>
      <c r="F1775" s="458"/>
      <c r="G1775" s="44">
        <f t="shared" si="1"/>
        <v>0</v>
      </c>
      <c r="H1775" s="459"/>
      <c r="I1775" s="460"/>
      <c r="J1775" s="95"/>
      <c r="K1775" s="1"/>
      <c r="L1775" s="50" t="str">
        <f t="array" ref="L1775">if($B1775="","",index(Setup!$C$52:$C$201,match($D1775,Setup!$B$52:$B$201,0),0))</f>
        <v/>
      </c>
      <c r="M1775" s="52" t="str">
        <f t="shared" si="2"/>
        <v/>
      </c>
      <c r="N1775" s="58">
        <f t="shared" si="3"/>
        <v>0</v>
      </c>
      <c r="O1775" s="64" t="str">
        <f t="shared" si="4"/>
        <v/>
      </c>
      <c r="P1775" s="64">
        <f t="shared" si="5"/>
        <v>0</v>
      </c>
      <c r="Q1775" s="64">
        <f t="shared" si="6"/>
        <v>0</v>
      </c>
      <c r="R1775" s="68">
        <f t="shared" si="7"/>
        <v>0</v>
      </c>
      <c r="S1775" s="68">
        <f t="shared" si="8"/>
        <v>0</v>
      </c>
      <c r="T1775" s="71" t="str">
        <f t="shared" si="9"/>
        <v/>
      </c>
      <c r="U1775" s="79" t="str">
        <f t="array" ref="U1775">IF($B1775="","",IF(INDEX('Your Portfolio Holdings'!$BW$7:$BW$156,match($D1775,'Your Portfolio Holdings'!$B$7:$B$156,0),0)&gt;0,PRODUCT(IF(($D$5:$D$2004=$D1775)*($C$5:$C$2004="Split")*($B$5:$B$2004&lt;=Dashboard!$C$2)*($B$5:$B$2004&gt;$B1775),$J$5:$J$2004,1)),1))</f>
        <v/>
      </c>
      <c r="V1775" s="79">
        <f t="shared" si="10"/>
        <v>0</v>
      </c>
      <c r="W1775" s="79" t="str">
        <f t="array" ref="W1775">IF($B1775="","",IF(INDEX('Your Portfolio Holdings'!$BW$7:$BW$156,match($D1775,'Your Portfolio Holdings'!$B$7:$B$156,0),0)&gt;0,PRODUCT(IF(($D$5:$D$2004=$D1775)*($C$5:$C$2004="Split")*($B$5:$B$2004&lt;=Dashboard!$C$54)*($B$5:$B$2004&gt;$B1775),$J$5:$J$2004,1)),1))</f>
        <v/>
      </c>
      <c r="X1775" s="79">
        <f t="shared" si="11"/>
        <v>0</v>
      </c>
      <c r="Y1775" s="79" t="str">
        <f t="array" ref="Y1775">IF($B1775="","",IF(INDEX('Your Portfolio Holdings'!$BW$7:$BW$156,match($D1775,'Your Portfolio Holdings'!$B$7:$B$156,0),0)&gt;0,PRODUCT(IF(($D$5:$D$2004=$D1775)*($C$5:$C$2004="Split")*($B$5:$B$2004&lt;=Dashboard!$C$55)*($B$5:$B$2004&gt;$B1775),$J$5:$J$2004,1)),1))</f>
        <v/>
      </c>
      <c r="Z1775" s="79">
        <f t="shared" si="12"/>
        <v>0</v>
      </c>
      <c r="AA1775" s="79" t="str">
        <f>IF($B1774="","",IF(AND($B1775&gt;Dashboard!$C$54,$B1775&lt;=Dashboard!$C$55,OR($C1775="Buy",$C1775="Sell",$C1775="Dividend",$C1775="Return of capital")),MAX(AA$5:AA1774)+1,0))</f>
        <v/>
      </c>
      <c r="AB1775" s="79" t="str">
        <f>if($B1775="","",if($L1775=Dashboard!$C$3,"n/a","Currency:"&amp;$L1775&amp;Dashboard!$C$3))</f>
        <v/>
      </c>
      <c r="AC1775" s="88" t="str">
        <f t="shared" si="13"/>
        <v/>
      </c>
      <c r="AD1775" s="89">
        <f t="shared" si="14"/>
        <v>0</v>
      </c>
      <c r="AE1775" s="90">
        <f t="shared" si="15"/>
        <v>0</v>
      </c>
    </row>
    <row r="1776">
      <c r="A1776" s="1"/>
      <c r="B1776" s="456"/>
      <c r="C1776" s="457"/>
      <c r="D1776" s="457"/>
      <c r="E1776" s="457"/>
      <c r="F1776" s="458"/>
      <c r="G1776" s="44">
        <f t="shared" si="1"/>
        <v>0</v>
      </c>
      <c r="H1776" s="459"/>
      <c r="I1776" s="460"/>
      <c r="J1776" s="95"/>
      <c r="K1776" s="1"/>
      <c r="L1776" s="50" t="str">
        <f t="array" ref="L1776">if($B1776="","",index(Setup!$C$52:$C$201,match($D1776,Setup!$B$52:$B$201,0),0))</f>
        <v/>
      </c>
      <c r="M1776" s="52" t="str">
        <f t="shared" si="2"/>
        <v/>
      </c>
      <c r="N1776" s="58">
        <f t="shared" si="3"/>
        <v>0</v>
      </c>
      <c r="O1776" s="64" t="str">
        <f t="shared" si="4"/>
        <v/>
      </c>
      <c r="P1776" s="64">
        <f t="shared" si="5"/>
        <v>0</v>
      </c>
      <c r="Q1776" s="64">
        <f t="shared" si="6"/>
        <v>0</v>
      </c>
      <c r="R1776" s="68">
        <f t="shared" si="7"/>
        <v>0</v>
      </c>
      <c r="S1776" s="68">
        <f t="shared" si="8"/>
        <v>0</v>
      </c>
      <c r="T1776" s="71" t="str">
        <f t="shared" si="9"/>
        <v/>
      </c>
      <c r="U1776" s="79" t="str">
        <f t="array" ref="U1776">IF($B1776="","",IF(INDEX('Your Portfolio Holdings'!$BW$7:$BW$156,match($D1776,'Your Portfolio Holdings'!$B$7:$B$156,0),0)&gt;0,PRODUCT(IF(($D$5:$D$2004=$D1776)*($C$5:$C$2004="Split")*($B$5:$B$2004&lt;=Dashboard!$C$2)*($B$5:$B$2004&gt;$B1776),$J$5:$J$2004,1)),1))</f>
        <v/>
      </c>
      <c r="V1776" s="79">
        <f t="shared" si="10"/>
        <v>0</v>
      </c>
      <c r="W1776" s="79" t="str">
        <f t="array" ref="W1776">IF($B1776="","",IF(INDEX('Your Portfolio Holdings'!$BW$7:$BW$156,match($D1776,'Your Portfolio Holdings'!$B$7:$B$156,0),0)&gt;0,PRODUCT(IF(($D$5:$D$2004=$D1776)*($C$5:$C$2004="Split")*($B$5:$B$2004&lt;=Dashboard!$C$54)*($B$5:$B$2004&gt;$B1776),$J$5:$J$2004,1)),1))</f>
        <v/>
      </c>
      <c r="X1776" s="79">
        <f t="shared" si="11"/>
        <v>0</v>
      </c>
      <c r="Y1776" s="79" t="str">
        <f t="array" ref="Y1776">IF($B1776="","",IF(INDEX('Your Portfolio Holdings'!$BW$7:$BW$156,match($D1776,'Your Portfolio Holdings'!$B$7:$B$156,0),0)&gt;0,PRODUCT(IF(($D$5:$D$2004=$D1776)*($C$5:$C$2004="Split")*($B$5:$B$2004&lt;=Dashboard!$C$55)*($B$5:$B$2004&gt;$B1776),$J$5:$J$2004,1)),1))</f>
        <v/>
      </c>
      <c r="Z1776" s="79">
        <f t="shared" si="12"/>
        <v>0</v>
      </c>
      <c r="AA1776" s="79" t="str">
        <f>IF($B1775="","",IF(AND($B1776&gt;Dashboard!$C$54,$B1776&lt;=Dashboard!$C$55,OR($C1776="Buy",$C1776="Sell",$C1776="Dividend",$C1776="Return of capital")),MAX(AA$5:AA1775)+1,0))</f>
        <v/>
      </c>
      <c r="AB1776" s="79" t="str">
        <f>if($B1776="","",if($L1776=Dashboard!$C$3,"n/a","Currency:"&amp;$L1776&amp;Dashboard!$C$3))</f>
        <v/>
      </c>
      <c r="AC1776" s="88" t="str">
        <f t="shared" si="13"/>
        <v/>
      </c>
      <c r="AD1776" s="89">
        <f t="shared" si="14"/>
        <v>0</v>
      </c>
      <c r="AE1776" s="90">
        <f t="shared" si="15"/>
        <v>0</v>
      </c>
    </row>
    <row r="1777">
      <c r="A1777" s="1"/>
      <c r="B1777" s="456"/>
      <c r="C1777" s="457"/>
      <c r="D1777" s="457"/>
      <c r="E1777" s="457"/>
      <c r="F1777" s="458"/>
      <c r="G1777" s="44">
        <f t="shared" si="1"/>
        <v>0</v>
      </c>
      <c r="H1777" s="459"/>
      <c r="I1777" s="460"/>
      <c r="J1777" s="95"/>
      <c r="K1777" s="1"/>
      <c r="L1777" s="50" t="str">
        <f t="array" ref="L1777">if($B1777="","",index(Setup!$C$52:$C$201,match($D1777,Setup!$B$52:$B$201,0),0))</f>
        <v/>
      </c>
      <c r="M1777" s="52" t="str">
        <f t="shared" si="2"/>
        <v/>
      </c>
      <c r="N1777" s="58">
        <f t="shared" si="3"/>
        <v>0</v>
      </c>
      <c r="O1777" s="64" t="str">
        <f t="shared" si="4"/>
        <v/>
      </c>
      <c r="P1777" s="64">
        <f t="shared" si="5"/>
        <v>0</v>
      </c>
      <c r="Q1777" s="64">
        <f t="shared" si="6"/>
        <v>0</v>
      </c>
      <c r="R1777" s="68">
        <f t="shared" si="7"/>
        <v>0</v>
      </c>
      <c r="S1777" s="68">
        <f t="shared" si="8"/>
        <v>0</v>
      </c>
      <c r="T1777" s="71" t="str">
        <f t="shared" si="9"/>
        <v/>
      </c>
      <c r="U1777" s="79" t="str">
        <f t="array" ref="U1777">IF($B1777="","",IF(INDEX('Your Portfolio Holdings'!$BW$7:$BW$156,match($D1777,'Your Portfolio Holdings'!$B$7:$B$156,0),0)&gt;0,PRODUCT(IF(($D$5:$D$2004=$D1777)*($C$5:$C$2004="Split")*($B$5:$B$2004&lt;=Dashboard!$C$2)*($B$5:$B$2004&gt;$B1777),$J$5:$J$2004,1)),1))</f>
        <v/>
      </c>
      <c r="V1777" s="79">
        <f t="shared" si="10"/>
        <v>0</v>
      </c>
      <c r="W1777" s="79" t="str">
        <f t="array" ref="W1777">IF($B1777="","",IF(INDEX('Your Portfolio Holdings'!$BW$7:$BW$156,match($D1777,'Your Portfolio Holdings'!$B$7:$B$156,0),0)&gt;0,PRODUCT(IF(($D$5:$D$2004=$D1777)*($C$5:$C$2004="Split")*($B$5:$B$2004&lt;=Dashboard!$C$54)*($B$5:$B$2004&gt;$B1777),$J$5:$J$2004,1)),1))</f>
        <v/>
      </c>
      <c r="X1777" s="79">
        <f t="shared" si="11"/>
        <v>0</v>
      </c>
      <c r="Y1777" s="79" t="str">
        <f t="array" ref="Y1777">IF($B1777="","",IF(INDEX('Your Portfolio Holdings'!$BW$7:$BW$156,match($D1777,'Your Portfolio Holdings'!$B$7:$B$156,0),0)&gt;0,PRODUCT(IF(($D$5:$D$2004=$D1777)*($C$5:$C$2004="Split")*($B$5:$B$2004&lt;=Dashboard!$C$55)*($B$5:$B$2004&gt;$B1777),$J$5:$J$2004,1)),1))</f>
        <v/>
      </c>
      <c r="Z1777" s="79">
        <f t="shared" si="12"/>
        <v>0</v>
      </c>
      <c r="AA1777" s="79" t="str">
        <f>IF($B1776="","",IF(AND($B1777&gt;Dashboard!$C$54,$B1777&lt;=Dashboard!$C$55,OR($C1777="Buy",$C1777="Sell",$C1777="Dividend",$C1777="Return of capital")),MAX(AA$5:AA1776)+1,0))</f>
        <v/>
      </c>
      <c r="AB1777" s="79" t="str">
        <f>if($B1777="","",if($L1777=Dashboard!$C$3,"n/a","Currency:"&amp;$L1777&amp;Dashboard!$C$3))</f>
        <v/>
      </c>
      <c r="AC1777" s="88" t="str">
        <f t="shared" si="13"/>
        <v/>
      </c>
      <c r="AD1777" s="89">
        <f t="shared" si="14"/>
        <v>0</v>
      </c>
      <c r="AE1777" s="90">
        <f t="shared" si="15"/>
        <v>0</v>
      </c>
    </row>
    <row r="1778">
      <c r="A1778" s="1"/>
      <c r="B1778" s="456"/>
      <c r="C1778" s="457"/>
      <c r="D1778" s="457"/>
      <c r="E1778" s="457"/>
      <c r="F1778" s="458"/>
      <c r="G1778" s="44">
        <f t="shared" si="1"/>
        <v>0</v>
      </c>
      <c r="H1778" s="459"/>
      <c r="I1778" s="460"/>
      <c r="J1778" s="95"/>
      <c r="K1778" s="1"/>
      <c r="L1778" s="50" t="str">
        <f t="array" ref="L1778">if($B1778="","",index(Setup!$C$52:$C$201,match($D1778,Setup!$B$52:$B$201,0),0))</f>
        <v/>
      </c>
      <c r="M1778" s="52" t="str">
        <f t="shared" si="2"/>
        <v/>
      </c>
      <c r="N1778" s="58">
        <f t="shared" si="3"/>
        <v>0</v>
      </c>
      <c r="O1778" s="64" t="str">
        <f t="shared" si="4"/>
        <v/>
      </c>
      <c r="P1778" s="64">
        <f t="shared" si="5"/>
        <v>0</v>
      </c>
      <c r="Q1778" s="64">
        <f t="shared" si="6"/>
        <v>0</v>
      </c>
      <c r="R1778" s="68">
        <f t="shared" si="7"/>
        <v>0</v>
      </c>
      <c r="S1778" s="68">
        <f t="shared" si="8"/>
        <v>0</v>
      </c>
      <c r="T1778" s="71" t="str">
        <f t="shared" si="9"/>
        <v/>
      </c>
      <c r="U1778" s="79" t="str">
        <f t="array" ref="U1778">IF($B1778="","",IF(INDEX('Your Portfolio Holdings'!$BW$7:$BW$156,match($D1778,'Your Portfolio Holdings'!$B$7:$B$156,0),0)&gt;0,PRODUCT(IF(($D$5:$D$2004=$D1778)*($C$5:$C$2004="Split")*($B$5:$B$2004&lt;=Dashboard!$C$2)*($B$5:$B$2004&gt;$B1778),$J$5:$J$2004,1)),1))</f>
        <v/>
      </c>
      <c r="V1778" s="79">
        <f t="shared" si="10"/>
        <v>0</v>
      </c>
      <c r="W1778" s="79" t="str">
        <f t="array" ref="W1778">IF($B1778="","",IF(INDEX('Your Portfolio Holdings'!$BW$7:$BW$156,match($D1778,'Your Portfolio Holdings'!$B$7:$B$156,0),0)&gt;0,PRODUCT(IF(($D$5:$D$2004=$D1778)*($C$5:$C$2004="Split")*($B$5:$B$2004&lt;=Dashboard!$C$54)*($B$5:$B$2004&gt;$B1778),$J$5:$J$2004,1)),1))</f>
        <v/>
      </c>
      <c r="X1778" s="79">
        <f t="shared" si="11"/>
        <v>0</v>
      </c>
      <c r="Y1778" s="79" t="str">
        <f t="array" ref="Y1778">IF($B1778="","",IF(INDEX('Your Portfolio Holdings'!$BW$7:$BW$156,match($D1778,'Your Portfolio Holdings'!$B$7:$B$156,0),0)&gt;0,PRODUCT(IF(($D$5:$D$2004=$D1778)*($C$5:$C$2004="Split")*($B$5:$B$2004&lt;=Dashboard!$C$55)*($B$5:$B$2004&gt;$B1778),$J$5:$J$2004,1)),1))</f>
        <v/>
      </c>
      <c r="Z1778" s="79">
        <f t="shared" si="12"/>
        <v>0</v>
      </c>
      <c r="AA1778" s="79" t="str">
        <f>IF($B1777="","",IF(AND($B1778&gt;Dashboard!$C$54,$B1778&lt;=Dashboard!$C$55,OR($C1778="Buy",$C1778="Sell",$C1778="Dividend",$C1778="Return of capital")),MAX(AA$5:AA1777)+1,0))</f>
        <v/>
      </c>
      <c r="AB1778" s="79" t="str">
        <f>if($B1778="","",if($L1778=Dashboard!$C$3,"n/a","Currency:"&amp;$L1778&amp;Dashboard!$C$3))</f>
        <v/>
      </c>
      <c r="AC1778" s="88" t="str">
        <f t="shared" si="13"/>
        <v/>
      </c>
      <c r="AD1778" s="89">
        <f t="shared" si="14"/>
        <v>0</v>
      </c>
      <c r="AE1778" s="90">
        <f t="shared" si="15"/>
        <v>0</v>
      </c>
    </row>
    <row r="1779">
      <c r="A1779" s="1"/>
      <c r="B1779" s="456"/>
      <c r="C1779" s="457"/>
      <c r="D1779" s="457"/>
      <c r="E1779" s="457"/>
      <c r="F1779" s="458"/>
      <c r="G1779" s="44">
        <f t="shared" si="1"/>
        <v>0</v>
      </c>
      <c r="H1779" s="459"/>
      <c r="I1779" s="460"/>
      <c r="J1779" s="95"/>
      <c r="K1779" s="1"/>
      <c r="L1779" s="50" t="str">
        <f t="array" ref="L1779">if($B1779="","",index(Setup!$C$52:$C$201,match($D1779,Setup!$B$52:$B$201,0),0))</f>
        <v/>
      </c>
      <c r="M1779" s="52" t="str">
        <f t="shared" si="2"/>
        <v/>
      </c>
      <c r="N1779" s="58">
        <f t="shared" si="3"/>
        <v>0</v>
      </c>
      <c r="O1779" s="64" t="str">
        <f t="shared" si="4"/>
        <v/>
      </c>
      <c r="P1779" s="64">
        <f t="shared" si="5"/>
        <v>0</v>
      </c>
      <c r="Q1779" s="64">
        <f t="shared" si="6"/>
        <v>0</v>
      </c>
      <c r="R1779" s="68">
        <f t="shared" si="7"/>
        <v>0</v>
      </c>
      <c r="S1779" s="68">
        <f t="shared" si="8"/>
        <v>0</v>
      </c>
      <c r="T1779" s="71" t="str">
        <f t="shared" si="9"/>
        <v/>
      </c>
      <c r="U1779" s="79" t="str">
        <f t="array" ref="U1779">IF($B1779="","",IF(INDEX('Your Portfolio Holdings'!$BW$7:$BW$156,match($D1779,'Your Portfolio Holdings'!$B$7:$B$156,0),0)&gt;0,PRODUCT(IF(($D$5:$D$2004=$D1779)*($C$5:$C$2004="Split")*($B$5:$B$2004&lt;=Dashboard!$C$2)*($B$5:$B$2004&gt;$B1779),$J$5:$J$2004,1)),1))</f>
        <v/>
      </c>
      <c r="V1779" s="79">
        <f t="shared" si="10"/>
        <v>0</v>
      </c>
      <c r="W1779" s="79" t="str">
        <f t="array" ref="W1779">IF($B1779="","",IF(INDEX('Your Portfolio Holdings'!$BW$7:$BW$156,match($D1779,'Your Portfolio Holdings'!$B$7:$B$156,0),0)&gt;0,PRODUCT(IF(($D$5:$D$2004=$D1779)*($C$5:$C$2004="Split")*($B$5:$B$2004&lt;=Dashboard!$C$54)*($B$5:$B$2004&gt;$B1779),$J$5:$J$2004,1)),1))</f>
        <v/>
      </c>
      <c r="X1779" s="79">
        <f t="shared" si="11"/>
        <v>0</v>
      </c>
      <c r="Y1779" s="79" t="str">
        <f t="array" ref="Y1779">IF($B1779="","",IF(INDEX('Your Portfolio Holdings'!$BW$7:$BW$156,match($D1779,'Your Portfolio Holdings'!$B$7:$B$156,0),0)&gt;0,PRODUCT(IF(($D$5:$D$2004=$D1779)*($C$5:$C$2004="Split")*($B$5:$B$2004&lt;=Dashboard!$C$55)*($B$5:$B$2004&gt;$B1779),$J$5:$J$2004,1)),1))</f>
        <v/>
      </c>
      <c r="Z1779" s="79">
        <f t="shared" si="12"/>
        <v>0</v>
      </c>
      <c r="AA1779" s="79" t="str">
        <f>IF($B1778="","",IF(AND($B1779&gt;Dashboard!$C$54,$B1779&lt;=Dashboard!$C$55,OR($C1779="Buy",$C1779="Sell",$C1779="Dividend",$C1779="Return of capital")),MAX(AA$5:AA1778)+1,0))</f>
        <v/>
      </c>
      <c r="AB1779" s="79" t="str">
        <f>if($B1779="","",if($L1779=Dashboard!$C$3,"n/a","Currency:"&amp;$L1779&amp;Dashboard!$C$3))</f>
        <v/>
      </c>
      <c r="AC1779" s="88" t="str">
        <f t="shared" si="13"/>
        <v/>
      </c>
      <c r="AD1779" s="89">
        <f t="shared" si="14"/>
        <v>0</v>
      </c>
      <c r="AE1779" s="90">
        <f t="shared" si="15"/>
        <v>0</v>
      </c>
    </row>
    <row r="1780">
      <c r="A1780" s="1"/>
      <c r="B1780" s="456"/>
      <c r="C1780" s="457"/>
      <c r="D1780" s="457"/>
      <c r="E1780" s="457"/>
      <c r="F1780" s="458"/>
      <c r="G1780" s="44">
        <f t="shared" si="1"/>
        <v>0</v>
      </c>
      <c r="H1780" s="459"/>
      <c r="I1780" s="460"/>
      <c r="J1780" s="95"/>
      <c r="K1780" s="1"/>
      <c r="L1780" s="50" t="str">
        <f t="array" ref="L1780">if($B1780="","",index(Setup!$C$52:$C$201,match($D1780,Setup!$B$52:$B$201,0),0))</f>
        <v/>
      </c>
      <c r="M1780" s="52" t="str">
        <f t="shared" si="2"/>
        <v/>
      </c>
      <c r="N1780" s="58">
        <f t="shared" si="3"/>
        <v>0</v>
      </c>
      <c r="O1780" s="64" t="str">
        <f t="shared" si="4"/>
        <v/>
      </c>
      <c r="P1780" s="64">
        <f t="shared" si="5"/>
        <v>0</v>
      </c>
      <c r="Q1780" s="64">
        <f t="shared" si="6"/>
        <v>0</v>
      </c>
      <c r="R1780" s="68">
        <f t="shared" si="7"/>
        <v>0</v>
      </c>
      <c r="S1780" s="68">
        <f t="shared" si="8"/>
        <v>0</v>
      </c>
      <c r="T1780" s="71" t="str">
        <f t="shared" si="9"/>
        <v/>
      </c>
      <c r="U1780" s="79" t="str">
        <f t="array" ref="U1780">IF($B1780="","",IF(INDEX('Your Portfolio Holdings'!$BW$7:$BW$156,match($D1780,'Your Portfolio Holdings'!$B$7:$B$156,0),0)&gt;0,PRODUCT(IF(($D$5:$D$2004=$D1780)*($C$5:$C$2004="Split")*($B$5:$B$2004&lt;=Dashboard!$C$2)*($B$5:$B$2004&gt;$B1780),$J$5:$J$2004,1)),1))</f>
        <v/>
      </c>
      <c r="V1780" s="79">
        <f t="shared" si="10"/>
        <v>0</v>
      </c>
      <c r="W1780" s="79" t="str">
        <f t="array" ref="W1780">IF($B1780="","",IF(INDEX('Your Portfolio Holdings'!$BW$7:$BW$156,match($D1780,'Your Portfolio Holdings'!$B$7:$B$156,0),0)&gt;0,PRODUCT(IF(($D$5:$D$2004=$D1780)*($C$5:$C$2004="Split")*($B$5:$B$2004&lt;=Dashboard!$C$54)*($B$5:$B$2004&gt;$B1780),$J$5:$J$2004,1)),1))</f>
        <v/>
      </c>
      <c r="X1780" s="79">
        <f t="shared" si="11"/>
        <v>0</v>
      </c>
      <c r="Y1780" s="79" t="str">
        <f t="array" ref="Y1780">IF($B1780="","",IF(INDEX('Your Portfolio Holdings'!$BW$7:$BW$156,match($D1780,'Your Portfolio Holdings'!$B$7:$B$156,0),0)&gt;0,PRODUCT(IF(($D$5:$D$2004=$D1780)*($C$5:$C$2004="Split")*($B$5:$B$2004&lt;=Dashboard!$C$55)*($B$5:$B$2004&gt;$B1780),$J$5:$J$2004,1)),1))</f>
        <v/>
      </c>
      <c r="Z1780" s="79">
        <f t="shared" si="12"/>
        <v>0</v>
      </c>
      <c r="AA1780" s="79" t="str">
        <f>IF($B1779="","",IF(AND($B1780&gt;Dashboard!$C$54,$B1780&lt;=Dashboard!$C$55,OR($C1780="Buy",$C1780="Sell",$C1780="Dividend",$C1780="Return of capital")),MAX(AA$5:AA1779)+1,0))</f>
        <v/>
      </c>
      <c r="AB1780" s="79" t="str">
        <f>if($B1780="","",if($L1780=Dashboard!$C$3,"n/a","Currency:"&amp;$L1780&amp;Dashboard!$C$3))</f>
        <v/>
      </c>
      <c r="AC1780" s="88" t="str">
        <f t="shared" si="13"/>
        <v/>
      </c>
      <c r="AD1780" s="89">
        <f t="shared" si="14"/>
        <v>0</v>
      </c>
      <c r="AE1780" s="90">
        <f t="shared" si="15"/>
        <v>0</v>
      </c>
    </row>
    <row r="1781">
      <c r="A1781" s="1"/>
      <c r="B1781" s="456"/>
      <c r="C1781" s="457"/>
      <c r="D1781" s="457"/>
      <c r="E1781" s="457"/>
      <c r="F1781" s="458"/>
      <c r="G1781" s="44">
        <f t="shared" si="1"/>
        <v>0</v>
      </c>
      <c r="H1781" s="459"/>
      <c r="I1781" s="460"/>
      <c r="J1781" s="95"/>
      <c r="K1781" s="1"/>
      <c r="L1781" s="50" t="str">
        <f t="array" ref="L1781">if($B1781="","",index(Setup!$C$52:$C$201,match($D1781,Setup!$B$52:$B$201,0),0))</f>
        <v/>
      </c>
      <c r="M1781" s="52" t="str">
        <f t="shared" si="2"/>
        <v/>
      </c>
      <c r="N1781" s="58">
        <f t="shared" si="3"/>
        <v>0</v>
      </c>
      <c r="O1781" s="64" t="str">
        <f t="shared" si="4"/>
        <v/>
      </c>
      <c r="P1781" s="64">
        <f t="shared" si="5"/>
        <v>0</v>
      </c>
      <c r="Q1781" s="64">
        <f t="shared" si="6"/>
        <v>0</v>
      </c>
      <c r="R1781" s="68">
        <f t="shared" si="7"/>
        <v>0</v>
      </c>
      <c r="S1781" s="68">
        <f t="shared" si="8"/>
        <v>0</v>
      </c>
      <c r="T1781" s="71" t="str">
        <f t="shared" si="9"/>
        <v/>
      </c>
      <c r="U1781" s="79" t="str">
        <f t="array" ref="U1781">IF($B1781="","",IF(INDEX('Your Portfolio Holdings'!$BW$7:$BW$156,match($D1781,'Your Portfolio Holdings'!$B$7:$B$156,0),0)&gt;0,PRODUCT(IF(($D$5:$D$2004=$D1781)*($C$5:$C$2004="Split")*($B$5:$B$2004&lt;=Dashboard!$C$2)*($B$5:$B$2004&gt;$B1781),$J$5:$J$2004,1)),1))</f>
        <v/>
      </c>
      <c r="V1781" s="79">
        <f t="shared" si="10"/>
        <v>0</v>
      </c>
      <c r="W1781" s="79" t="str">
        <f t="array" ref="W1781">IF($B1781="","",IF(INDEX('Your Portfolio Holdings'!$BW$7:$BW$156,match($D1781,'Your Portfolio Holdings'!$B$7:$B$156,0),0)&gt;0,PRODUCT(IF(($D$5:$D$2004=$D1781)*($C$5:$C$2004="Split")*($B$5:$B$2004&lt;=Dashboard!$C$54)*($B$5:$B$2004&gt;$B1781),$J$5:$J$2004,1)),1))</f>
        <v/>
      </c>
      <c r="X1781" s="79">
        <f t="shared" si="11"/>
        <v>0</v>
      </c>
      <c r="Y1781" s="79" t="str">
        <f t="array" ref="Y1781">IF($B1781="","",IF(INDEX('Your Portfolio Holdings'!$BW$7:$BW$156,match($D1781,'Your Portfolio Holdings'!$B$7:$B$156,0),0)&gt;0,PRODUCT(IF(($D$5:$D$2004=$D1781)*($C$5:$C$2004="Split")*($B$5:$B$2004&lt;=Dashboard!$C$55)*($B$5:$B$2004&gt;$B1781),$J$5:$J$2004,1)),1))</f>
        <v/>
      </c>
      <c r="Z1781" s="79">
        <f t="shared" si="12"/>
        <v>0</v>
      </c>
      <c r="AA1781" s="79" t="str">
        <f>IF($B1780="","",IF(AND($B1781&gt;Dashboard!$C$54,$B1781&lt;=Dashboard!$C$55,OR($C1781="Buy",$C1781="Sell",$C1781="Dividend",$C1781="Return of capital")),MAX(AA$5:AA1780)+1,0))</f>
        <v/>
      </c>
      <c r="AB1781" s="79" t="str">
        <f>if($B1781="","",if($L1781=Dashboard!$C$3,"n/a","Currency:"&amp;$L1781&amp;Dashboard!$C$3))</f>
        <v/>
      </c>
      <c r="AC1781" s="88" t="str">
        <f t="shared" si="13"/>
        <v/>
      </c>
      <c r="AD1781" s="89">
        <f t="shared" si="14"/>
        <v>0</v>
      </c>
      <c r="AE1781" s="90">
        <f t="shared" si="15"/>
        <v>0</v>
      </c>
    </row>
    <row r="1782">
      <c r="A1782" s="1"/>
      <c r="B1782" s="456"/>
      <c r="C1782" s="457"/>
      <c r="D1782" s="457"/>
      <c r="E1782" s="457"/>
      <c r="F1782" s="458"/>
      <c r="G1782" s="44">
        <f t="shared" si="1"/>
        <v>0</v>
      </c>
      <c r="H1782" s="459"/>
      <c r="I1782" s="460"/>
      <c r="J1782" s="95"/>
      <c r="K1782" s="1"/>
      <c r="L1782" s="50" t="str">
        <f t="array" ref="L1782">if($B1782="","",index(Setup!$C$52:$C$201,match($D1782,Setup!$B$52:$B$201,0),0))</f>
        <v/>
      </c>
      <c r="M1782" s="52" t="str">
        <f t="shared" si="2"/>
        <v/>
      </c>
      <c r="N1782" s="58">
        <f t="shared" si="3"/>
        <v>0</v>
      </c>
      <c r="O1782" s="64" t="str">
        <f t="shared" si="4"/>
        <v/>
      </c>
      <c r="P1782" s="64">
        <f t="shared" si="5"/>
        <v>0</v>
      </c>
      <c r="Q1782" s="64">
        <f t="shared" si="6"/>
        <v>0</v>
      </c>
      <c r="R1782" s="68">
        <f t="shared" si="7"/>
        <v>0</v>
      </c>
      <c r="S1782" s="68">
        <f t="shared" si="8"/>
        <v>0</v>
      </c>
      <c r="T1782" s="71" t="str">
        <f t="shared" si="9"/>
        <v/>
      </c>
      <c r="U1782" s="79" t="str">
        <f t="array" ref="U1782">IF($B1782="","",IF(INDEX('Your Portfolio Holdings'!$BW$7:$BW$156,match($D1782,'Your Portfolio Holdings'!$B$7:$B$156,0),0)&gt;0,PRODUCT(IF(($D$5:$D$2004=$D1782)*($C$5:$C$2004="Split")*($B$5:$B$2004&lt;=Dashboard!$C$2)*($B$5:$B$2004&gt;$B1782),$J$5:$J$2004,1)),1))</f>
        <v/>
      </c>
      <c r="V1782" s="79">
        <f t="shared" si="10"/>
        <v>0</v>
      </c>
      <c r="W1782" s="79" t="str">
        <f t="array" ref="W1782">IF($B1782="","",IF(INDEX('Your Portfolio Holdings'!$BW$7:$BW$156,match($D1782,'Your Portfolio Holdings'!$B$7:$B$156,0),0)&gt;0,PRODUCT(IF(($D$5:$D$2004=$D1782)*($C$5:$C$2004="Split")*($B$5:$B$2004&lt;=Dashboard!$C$54)*($B$5:$B$2004&gt;$B1782),$J$5:$J$2004,1)),1))</f>
        <v/>
      </c>
      <c r="X1782" s="79">
        <f t="shared" si="11"/>
        <v>0</v>
      </c>
      <c r="Y1782" s="79" t="str">
        <f t="array" ref="Y1782">IF($B1782="","",IF(INDEX('Your Portfolio Holdings'!$BW$7:$BW$156,match($D1782,'Your Portfolio Holdings'!$B$7:$B$156,0),0)&gt;0,PRODUCT(IF(($D$5:$D$2004=$D1782)*($C$5:$C$2004="Split")*($B$5:$B$2004&lt;=Dashboard!$C$55)*($B$5:$B$2004&gt;$B1782),$J$5:$J$2004,1)),1))</f>
        <v/>
      </c>
      <c r="Z1782" s="79">
        <f t="shared" si="12"/>
        <v>0</v>
      </c>
      <c r="AA1782" s="79" t="str">
        <f>IF($B1781="","",IF(AND($B1782&gt;Dashboard!$C$54,$B1782&lt;=Dashboard!$C$55,OR($C1782="Buy",$C1782="Sell",$C1782="Dividend",$C1782="Return of capital")),MAX(AA$5:AA1781)+1,0))</f>
        <v/>
      </c>
      <c r="AB1782" s="79" t="str">
        <f>if($B1782="","",if($L1782=Dashboard!$C$3,"n/a","Currency:"&amp;$L1782&amp;Dashboard!$C$3))</f>
        <v/>
      </c>
      <c r="AC1782" s="88" t="str">
        <f t="shared" si="13"/>
        <v/>
      </c>
      <c r="AD1782" s="89">
        <f t="shared" si="14"/>
        <v>0</v>
      </c>
      <c r="AE1782" s="90">
        <f t="shared" si="15"/>
        <v>0</v>
      </c>
    </row>
    <row r="1783">
      <c r="A1783" s="1"/>
      <c r="B1783" s="456"/>
      <c r="C1783" s="457"/>
      <c r="D1783" s="457"/>
      <c r="E1783" s="457"/>
      <c r="F1783" s="458"/>
      <c r="G1783" s="44">
        <f t="shared" si="1"/>
        <v>0</v>
      </c>
      <c r="H1783" s="459"/>
      <c r="I1783" s="460"/>
      <c r="J1783" s="95"/>
      <c r="K1783" s="1"/>
      <c r="L1783" s="50" t="str">
        <f t="array" ref="L1783">if($B1783="","",index(Setup!$C$52:$C$201,match($D1783,Setup!$B$52:$B$201,0),0))</f>
        <v/>
      </c>
      <c r="M1783" s="52" t="str">
        <f t="shared" si="2"/>
        <v/>
      </c>
      <c r="N1783" s="58">
        <f t="shared" si="3"/>
        <v>0</v>
      </c>
      <c r="O1783" s="64" t="str">
        <f t="shared" si="4"/>
        <v/>
      </c>
      <c r="P1783" s="64">
        <f t="shared" si="5"/>
        <v>0</v>
      </c>
      <c r="Q1783" s="64">
        <f t="shared" si="6"/>
        <v>0</v>
      </c>
      <c r="R1783" s="68">
        <f t="shared" si="7"/>
        <v>0</v>
      </c>
      <c r="S1783" s="68">
        <f t="shared" si="8"/>
        <v>0</v>
      </c>
      <c r="T1783" s="71" t="str">
        <f t="shared" si="9"/>
        <v/>
      </c>
      <c r="U1783" s="79" t="str">
        <f t="array" ref="U1783">IF($B1783="","",IF(INDEX('Your Portfolio Holdings'!$BW$7:$BW$156,match($D1783,'Your Portfolio Holdings'!$B$7:$B$156,0),0)&gt;0,PRODUCT(IF(($D$5:$D$2004=$D1783)*($C$5:$C$2004="Split")*($B$5:$B$2004&lt;=Dashboard!$C$2)*($B$5:$B$2004&gt;$B1783),$J$5:$J$2004,1)),1))</f>
        <v/>
      </c>
      <c r="V1783" s="79">
        <f t="shared" si="10"/>
        <v>0</v>
      </c>
      <c r="W1783" s="79" t="str">
        <f t="array" ref="W1783">IF($B1783="","",IF(INDEX('Your Portfolio Holdings'!$BW$7:$BW$156,match($D1783,'Your Portfolio Holdings'!$B$7:$B$156,0),0)&gt;0,PRODUCT(IF(($D$5:$D$2004=$D1783)*($C$5:$C$2004="Split")*($B$5:$B$2004&lt;=Dashboard!$C$54)*($B$5:$B$2004&gt;$B1783),$J$5:$J$2004,1)),1))</f>
        <v/>
      </c>
      <c r="X1783" s="79">
        <f t="shared" si="11"/>
        <v>0</v>
      </c>
      <c r="Y1783" s="79" t="str">
        <f t="array" ref="Y1783">IF($B1783="","",IF(INDEX('Your Portfolio Holdings'!$BW$7:$BW$156,match($D1783,'Your Portfolio Holdings'!$B$7:$B$156,0),0)&gt;0,PRODUCT(IF(($D$5:$D$2004=$D1783)*($C$5:$C$2004="Split")*($B$5:$B$2004&lt;=Dashboard!$C$55)*($B$5:$B$2004&gt;$B1783),$J$5:$J$2004,1)),1))</f>
        <v/>
      </c>
      <c r="Z1783" s="79">
        <f t="shared" si="12"/>
        <v>0</v>
      </c>
      <c r="AA1783" s="79" t="str">
        <f>IF($B1782="","",IF(AND($B1783&gt;Dashboard!$C$54,$B1783&lt;=Dashboard!$C$55,OR($C1783="Buy",$C1783="Sell",$C1783="Dividend",$C1783="Return of capital")),MAX(AA$5:AA1782)+1,0))</f>
        <v/>
      </c>
      <c r="AB1783" s="79" t="str">
        <f>if($B1783="","",if($L1783=Dashboard!$C$3,"n/a","Currency:"&amp;$L1783&amp;Dashboard!$C$3))</f>
        <v/>
      </c>
      <c r="AC1783" s="88" t="str">
        <f t="shared" si="13"/>
        <v/>
      </c>
      <c r="AD1783" s="89">
        <f t="shared" si="14"/>
        <v>0</v>
      </c>
      <c r="AE1783" s="90">
        <f t="shared" si="15"/>
        <v>0</v>
      </c>
    </row>
    <row r="1784">
      <c r="A1784" s="1"/>
      <c r="B1784" s="456"/>
      <c r="C1784" s="457"/>
      <c r="D1784" s="457"/>
      <c r="E1784" s="457"/>
      <c r="F1784" s="458"/>
      <c r="G1784" s="44">
        <f t="shared" si="1"/>
        <v>0</v>
      </c>
      <c r="H1784" s="459"/>
      <c r="I1784" s="460"/>
      <c r="J1784" s="95"/>
      <c r="K1784" s="1"/>
      <c r="L1784" s="50" t="str">
        <f t="array" ref="L1784">if($B1784="","",index(Setup!$C$52:$C$201,match($D1784,Setup!$B$52:$B$201,0),0))</f>
        <v/>
      </c>
      <c r="M1784" s="52" t="str">
        <f t="shared" si="2"/>
        <v/>
      </c>
      <c r="N1784" s="58">
        <f t="shared" si="3"/>
        <v>0</v>
      </c>
      <c r="O1784" s="64" t="str">
        <f t="shared" si="4"/>
        <v/>
      </c>
      <c r="P1784" s="64">
        <f t="shared" si="5"/>
        <v>0</v>
      </c>
      <c r="Q1784" s="64">
        <f t="shared" si="6"/>
        <v>0</v>
      </c>
      <c r="R1784" s="68">
        <f t="shared" si="7"/>
        <v>0</v>
      </c>
      <c r="S1784" s="68">
        <f t="shared" si="8"/>
        <v>0</v>
      </c>
      <c r="T1784" s="71" t="str">
        <f t="shared" si="9"/>
        <v/>
      </c>
      <c r="U1784" s="79" t="str">
        <f t="array" ref="U1784">IF($B1784="","",IF(INDEX('Your Portfolio Holdings'!$BW$7:$BW$156,match($D1784,'Your Portfolio Holdings'!$B$7:$B$156,0),0)&gt;0,PRODUCT(IF(($D$5:$D$2004=$D1784)*($C$5:$C$2004="Split")*($B$5:$B$2004&lt;=Dashboard!$C$2)*($B$5:$B$2004&gt;$B1784),$J$5:$J$2004,1)),1))</f>
        <v/>
      </c>
      <c r="V1784" s="79">
        <f t="shared" si="10"/>
        <v>0</v>
      </c>
      <c r="W1784" s="79" t="str">
        <f t="array" ref="W1784">IF($B1784="","",IF(INDEX('Your Portfolio Holdings'!$BW$7:$BW$156,match($D1784,'Your Portfolio Holdings'!$B$7:$B$156,0),0)&gt;0,PRODUCT(IF(($D$5:$D$2004=$D1784)*($C$5:$C$2004="Split")*($B$5:$B$2004&lt;=Dashboard!$C$54)*($B$5:$B$2004&gt;$B1784),$J$5:$J$2004,1)),1))</f>
        <v/>
      </c>
      <c r="X1784" s="79">
        <f t="shared" si="11"/>
        <v>0</v>
      </c>
      <c r="Y1784" s="79" t="str">
        <f t="array" ref="Y1784">IF($B1784="","",IF(INDEX('Your Portfolio Holdings'!$BW$7:$BW$156,match($D1784,'Your Portfolio Holdings'!$B$7:$B$156,0),0)&gt;0,PRODUCT(IF(($D$5:$D$2004=$D1784)*($C$5:$C$2004="Split")*($B$5:$B$2004&lt;=Dashboard!$C$55)*($B$5:$B$2004&gt;$B1784),$J$5:$J$2004,1)),1))</f>
        <v/>
      </c>
      <c r="Z1784" s="79">
        <f t="shared" si="12"/>
        <v>0</v>
      </c>
      <c r="AA1784" s="79" t="str">
        <f>IF($B1783="","",IF(AND($B1784&gt;Dashboard!$C$54,$B1784&lt;=Dashboard!$C$55,OR($C1784="Buy",$C1784="Sell",$C1784="Dividend",$C1784="Return of capital")),MAX(AA$5:AA1783)+1,0))</f>
        <v/>
      </c>
      <c r="AB1784" s="79" t="str">
        <f>if($B1784="","",if($L1784=Dashboard!$C$3,"n/a","Currency:"&amp;$L1784&amp;Dashboard!$C$3))</f>
        <v/>
      </c>
      <c r="AC1784" s="88" t="str">
        <f t="shared" si="13"/>
        <v/>
      </c>
      <c r="AD1784" s="89">
        <f t="shared" si="14"/>
        <v>0</v>
      </c>
      <c r="AE1784" s="90">
        <f t="shared" si="15"/>
        <v>0</v>
      </c>
    </row>
    <row r="1785">
      <c r="A1785" s="1"/>
      <c r="B1785" s="456"/>
      <c r="C1785" s="457"/>
      <c r="D1785" s="457"/>
      <c r="E1785" s="457"/>
      <c r="F1785" s="458"/>
      <c r="G1785" s="44">
        <f t="shared" si="1"/>
        <v>0</v>
      </c>
      <c r="H1785" s="459"/>
      <c r="I1785" s="460"/>
      <c r="J1785" s="95"/>
      <c r="K1785" s="1"/>
      <c r="L1785" s="50" t="str">
        <f t="array" ref="L1785">if($B1785="","",index(Setup!$C$52:$C$201,match($D1785,Setup!$B$52:$B$201,0),0))</f>
        <v/>
      </c>
      <c r="M1785" s="52" t="str">
        <f t="shared" si="2"/>
        <v/>
      </c>
      <c r="N1785" s="58">
        <f t="shared" si="3"/>
        <v>0</v>
      </c>
      <c r="O1785" s="64" t="str">
        <f t="shared" si="4"/>
        <v/>
      </c>
      <c r="P1785" s="64">
        <f t="shared" si="5"/>
        <v>0</v>
      </c>
      <c r="Q1785" s="64">
        <f t="shared" si="6"/>
        <v>0</v>
      </c>
      <c r="R1785" s="68">
        <f t="shared" si="7"/>
        <v>0</v>
      </c>
      <c r="S1785" s="68">
        <f t="shared" si="8"/>
        <v>0</v>
      </c>
      <c r="T1785" s="71" t="str">
        <f t="shared" si="9"/>
        <v/>
      </c>
      <c r="U1785" s="79" t="str">
        <f t="array" ref="U1785">IF($B1785="","",IF(INDEX('Your Portfolio Holdings'!$BW$7:$BW$156,match($D1785,'Your Portfolio Holdings'!$B$7:$B$156,0),0)&gt;0,PRODUCT(IF(($D$5:$D$2004=$D1785)*($C$5:$C$2004="Split")*($B$5:$B$2004&lt;=Dashboard!$C$2)*($B$5:$B$2004&gt;$B1785),$J$5:$J$2004,1)),1))</f>
        <v/>
      </c>
      <c r="V1785" s="79">
        <f t="shared" si="10"/>
        <v>0</v>
      </c>
      <c r="W1785" s="79" t="str">
        <f t="array" ref="W1785">IF($B1785="","",IF(INDEX('Your Portfolio Holdings'!$BW$7:$BW$156,match($D1785,'Your Portfolio Holdings'!$B$7:$B$156,0),0)&gt;0,PRODUCT(IF(($D$5:$D$2004=$D1785)*($C$5:$C$2004="Split")*($B$5:$B$2004&lt;=Dashboard!$C$54)*($B$5:$B$2004&gt;$B1785),$J$5:$J$2004,1)),1))</f>
        <v/>
      </c>
      <c r="X1785" s="79">
        <f t="shared" si="11"/>
        <v>0</v>
      </c>
      <c r="Y1785" s="79" t="str">
        <f t="array" ref="Y1785">IF($B1785="","",IF(INDEX('Your Portfolio Holdings'!$BW$7:$BW$156,match($D1785,'Your Portfolio Holdings'!$B$7:$B$156,0),0)&gt;0,PRODUCT(IF(($D$5:$D$2004=$D1785)*($C$5:$C$2004="Split")*($B$5:$B$2004&lt;=Dashboard!$C$55)*($B$5:$B$2004&gt;$B1785),$J$5:$J$2004,1)),1))</f>
        <v/>
      </c>
      <c r="Z1785" s="79">
        <f t="shared" si="12"/>
        <v>0</v>
      </c>
      <c r="AA1785" s="79" t="str">
        <f>IF($B1784="","",IF(AND($B1785&gt;Dashboard!$C$54,$B1785&lt;=Dashboard!$C$55,OR($C1785="Buy",$C1785="Sell",$C1785="Dividend",$C1785="Return of capital")),MAX(AA$5:AA1784)+1,0))</f>
        <v/>
      </c>
      <c r="AB1785" s="79" t="str">
        <f>if($B1785="","",if($L1785=Dashboard!$C$3,"n/a","Currency:"&amp;$L1785&amp;Dashboard!$C$3))</f>
        <v/>
      </c>
      <c r="AC1785" s="88" t="str">
        <f t="shared" si="13"/>
        <v/>
      </c>
      <c r="AD1785" s="89">
        <f t="shared" si="14"/>
        <v>0</v>
      </c>
      <c r="AE1785" s="90">
        <f t="shared" si="15"/>
        <v>0</v>
      </c>
    </row>
    <row r="1786">
      <c r="A1786" s="1"/>
      <c r="B1786" s="456"/>
      <c r="C1786" s="457"/>
      <c r="D1786" s="457"/>
      <c r="E1786" s="457"/>
      <c r="F1786" s="458"/>
      <c r="G1786" s="44">
        <f t="shared" si="1"/>
        <v>0</v>
      </c>
      <c r="H1786" s="459"/>
      <c r="I1786" s="460"/>
      <c r="J1786" s="95"/>
      <c r="K1786" s="1"/>
      <c r="L1786" s="50" t="str">
        <f t="array" ref="L1786">if($B1786="","",index(Setup!$C$52:$C$201,match($D1786,Setup!$B$52:$B$201,0),0))</f>
        <v/>
      </c>
      <c r="M1786" s="52" t="str">
        <f t="shared" si="2"/>
        <v/>
      </c>
      <c r="N1786" s="58">
        <f t="shared" si="3"/>
        <v>0</v>
      </c>
      <c r="O1786" s="64" t="str">
        <f t="shared" si="4"/>
        <v/>
      </c>
      <c r="P1786" s="64">
        <f t="shared" si="5"/>
        <v>0</v>
      </c>
      <c r="Q1786" s="64">
        <f t="shared" si="6"/>
        <v>0</v>
      </c>
      <c r="R1786" s="68">
        <f t="shared" si="7"/>
        <v>0</v>
      </c>
      <c r="S1786" s="68">
        <f t="shared" si="8"/>
        <v>0</v>
      </c>
      <c r="T1786" s="71" t="str">
        <f t="shared" si="9"/>
        <v/>
      </c>
      <c r="U1786" s="79" t="str">
        <f t="array" ref="U1786">IF($B1786="","",IF(INDEX('Your Portfolio Holdings'!$BW$7:$BW$156,match($D1786,'Your Portfolio Holdings'!$B$7:$B$156,0),0)&gt;0,PRODUCT(IF(($D$5:$D$2004=$D1786)*($C$5:$C$2004="Split")*($B$5:$B$2004&lt;=Dashboard!$C$2)*($B$5:$B$2004&gt;$B1786),$J$5:$J$2004,1)),1))</f>
        <v/>
      </c>
      <c r="V1786" s="79">
        <f t="shared" si="10"/>
        <v>0</v>
      </c>
      <c r="W1786" s="79" t="str">
        <f t="array" ref="W1786">IF($B1786="","",IF(INDEX('Your Portfolio Holdings'!$BW$7:$BW$156,match($D1786,'Your Portfolio Holdings'!$B$7:$B$156,0),0)&gt;0,PRODUCT(IF(($D$5:$D$2004=$D1786)*($C$5:$C$2004="Split")*($B$5:$B$2004&lt;=Dashboard!$C$54)*($B$5:$B$2004&gt;$B1786),$J$5:$J$2004,1)),1))</f>
        <v/>
      </c>
      <c r="X1786" s="79">
        <f t="shared" si="11"/>
        <v>0</v>
      </c>
      <c r="Y1786" s="79" t="str">
        <f t="array" ref="Y1786">IF($B1786="","",IF(INDEX('Your Portfolio Holdings'!$BW$7:$BW$156,match($D1786,'Your Portfolio Holdings'!$B$7:$B$156,0),0)&gt;0,PRODUCT(IF(($D$5:$D$2004=$D1786)*($C$5:$C$2004="Split")*($B$5:$B$2004&lt;=Dashboard!$C$55)*($B$5:$B$2004&gt;$B1786),$J$5:$J$2004,1)),1))</f>
        <v/>
      </c>
      <c r="Z1786" s="79">
        <f t="shared" si="12"/>
        <v>0</v>
      </c>
      <c r="AA1786" s="79" t="str">
        <f>IF($B1785="","",IF(AND($B1786&gt;Dashboard!$C$54,$B1786&lt;=Dashboard!$C$55,OR($C1786="Buy",$C1786="Sell",$C1786="Dividend",$C1786="Return of capital")),MAX(AA$5:AA1785)+1,0))</f>
        <v/>
      </c>
      <c r="AB1786" s="79" t="str">
        <f>if($B1786="","",if($L1786=Dashboard!$C$3,"n/a","Currency:"&amp;$L1786&amp;Dashboard!$C$3))</f>
        <v/>
      </c>
      <c r="AC1786" s="88" t="str">
        <f t="shared" si="13"/>
        <v/>
      </c>
      <c r="AD1786" s="89">
        <f t="shared" si="14"/>
        <v>0</v>
      </c>
      <c r="AE1786" s="90">
        <f t="shared" si="15"/>
        <v>0</v>
      </c>
    </row>
    <row r="1787">
      <c r="A1787" s="1"/>
      <c r="B1787" s="456"/>
      <c r="C1787" s="457"/>
      <c r="D1787" s="457"/>
      <c r="E1787" s="457"/>
      <c r="F1787" s="458"/>
      <c r="G1787" s="44">
        <f t="shared" si="1"/>
        <v>0</v>
      </c>
      <c r="H1787" s="459"/>
      <c r="I1787" s="460"/>
      <c r="J1787" s="95"/>
      <c r="K1787" s="1"/>
      <c r="L1787" s="50" t="str">
        <f t="array" ref="L1787">if($B1787="","",index(Setup!$C$52:$C$201,match($D1787,Setup!$B$52:$B$201,0),0))</f>
        <v/>
      </c>
      <c r="M1787" s="52" t="str">
        <f t="shared" si="2"/>
        <v/>
      </c>
      <c r="N1787" s="58">
        <f t="shared" si="3"/>
        <v>0</v>
      </c>
      <c r="O1787" s="64" t="str">
        <f t="shared" si="4"/>
        <v/>
      </c>
      <c r="P1787" s="64">
        <f t="shared" si="5"/>
        <v>0</v>
      </c>
      <c r="Q1787" s="64">
        <f t="shared" si="6"/>
        <v>0</v>
      </c>
      <c r="R1787" s="68">
        <f t="shared" si="7"/>
        <v>0</v>
      </c>
      <c r="S1787" s="68">
        <f t="shared" si="8"/>
        <v>0</v>
      </c>
      <c r="T1787" s="71" t="str">
        <f t="shared" si="9"/>
        <v/>
      </c>
      <c r="U1787" s="79" t="str">
        <f t="array" ref="U1787">IF($B1787="","",IF(INDEX('Your Portfolio Holdings'!$BW$7:$BW$156,match($D1787,'Your Portfolio Holdings'!$B$7:$B$156,0),0)&gt;0,PRODUCT(IF(($D$5:$D$2004=$D1787)*($C$5:$C$2004="Split")*($B$5:$B$2004&lt;=Dashboard!$C$2)*($B$5:$B$2004&gt;$B1787),$J$5:$J$2004,1)),1))</f>
        <v/>
      </c>
      <c r="V1787" s="79">
        <f t="shared" si="10"/>
        <v>0</v>
      </c>
      <c r="W1787" s="79" t="str">
        <f t="array" ref="W1787">IF($B1787="","",IF(INDEX('Your Portfolio Holdings'!$BW$7:$BW$156,match($D1787,'Your Portfolio Holdings'!$B$7:$B$156,0),0)&gt;0,PRODUCT(IF(($D$5:$D$2004=$D1787)*($C$5:$C$2004="Split")*($B$5:$B$2004&lt;=Dashboard!$C$54)*($B$5:$B$2004&gt;$B1787),$J$5:$J$2004,1)),1))</f>
        <v/>
      </c>
      <c r="X1787" s="79">
        <f t="shared" si="11"/>
        <v>0</v>
      </c>
      <c r="Y1787" s="79" t="str">
        <f t="array" ref="Y1787">IF($B1787="","",IF(INDEX('Your Portfolio Holdings'!$BW$7:$BW$156,match($D1787,'Your Portfolio Holdings'!$B$7:$B$156,0),0)&gt;0,PRODUCT(IF(($D$5:$D$2004=$D1787)*($C$5:$C$2004="Split")*($B$5:$B$2004&lt;=Dashboard!$C$55)*($B$5:$B$2004&gt;$B1787),$J$5:$J$2004,1)),1))</f>
        <v/>
      </c>
      <c r="Z1787" s="79">
        <f t="shared" si="12"/>
        <v>0</v>
      </c>
      <c r="AA1787" s="79" t="str">
        <f>IF($B1786="","",IF(AND($B1787&gt;Dashboard!$C$54,$B1787&lt;=Dashboard!$C$55,OR($C1787="Buy",$C1787="Sell",$C1787="Dividend",$C1787="Return of capital")),MAX(AA$5:AA1786)+1,0))</f>
        <v/>
      </c>
      <c r="AB1787" s="79" t="str">
        <f>if($B1787="","",if($L1787=Dashboard!$C$3,"n/a","Currency:"&amp;$L1787&amp;Dashboard!$C$3))</f>
        <v/>
      </c>
      <c r="AC1787" s="88" t="str">
        <f t="shared" si="13"/>
        <v/>
      </c>
      <c r="AD1787" s="89">
        <f t="shared" si="14"/>
        <v>0</v>
      </c>
      <c r="AE1787" s="90">
        <f t="shared" si="15"/>
        <v>0</v>
      </c>
    </row>
    <row r="1788">
      <c r="A1788" s="1"/>
      <c r="B1788" s="456"/>
      <c r="C1788" s="457"/>
      <c r="D1788" s="457"/>
      <c r="E1788" s="457"/>
      <c r="F1788" s="458"/>
      <c r="G1788" s="44">
        <f t="shared" si="1"/>
        <v>0</v>
      </c>
      <c r="H1788" s="459"/>
      <c r="I1788" s="460"/>
      <c r="J1788" s="95"/>
      <c r="K1788" s="1"/>
      <c r="L1788" s="50" t="str">
        <f t="array" ref="L1788">if($B1788="","",index(Setup!$C$52:$C$201,match($D1788,Setup!$B$52:$B$201,0),0))</f>
        <v/>
      </c>
      <c r="M1788" s="52" t="str">
        <f t="shared" si="2"/>
        <v/>
      </c>
      <c r="N1788" s="58">
        <f t="shared" si="3"/>
        <v>0</v>
      </c>
      <c r="O1788" s="64" t="str">
        <f t="shared" si="4"/>
        <v/>
      </c>
      <c r="P1788" s="64">
        <f t="shared" si="5"/>
        <v>0</v>
      </c>
      <c r="Q1788" s="64">
        <f t="shared" si="6"/>
        <v>0</v>
      </c>
      <c r="R1788" s="68">
        <f t="shared" si="7"/>
        <v>0</v>
      </c>
      <c r="S1788" s="68">
        <f t="shared" si="8"/>
        <v>0</v>
      </c>
      <c r="T1788" s="71" t="str">
        <f t="shared" si="9"/>
        <v/>
      </c>
      <c r="U1788" s="79" t="str">
        <f t="array" ref="U1788">IF($B1788="","",IF(INDEX('Your Portfolio Holdings'!$BW$7:$BW$156,match($D1788,'Your Portfolio Holdings'!$B$7:$B$156,0),0)&gt;0,PRODUCT(IF(($D$5:$D$2004=$D1788)*($C$5:$C$2004="Split")*($B$5:$B$2004&lt;=Dashboard!$C$2)*($B$5:$B$2004&gt;$B1788),$J$5:$J$2004,1)),1))</f>
        <v/>
      </c>
      <c r="V1788" s="79">
        <f t="shared" si="10"/>
        <v>0</v>
      </c>
      <c r="W1788" s="79" t="str">
        <f t="array" ref="W1788">IF($B1788="","",IF(INDEX('Your Portfolio Holdings'!$BW$7:$BW$156,match($D1788,'Your Portfolio Holdings'!$B$7:$B$156,0),0)&gt;0,PRODUCT(IF(($D$5:$D$2004=$D1788)*($C$5:$C$2004="Split")*($B$5:$B$2004&lt;=Dashboard!$C$54)*($B$5:$B$2004&gt;$B1788),$J$5:$J$2004,1)),1))</f>
        <v/>
      </c>
      <c r="X1788" s="79">
        <f t="shared" si="11"/>
        <v>0</v>
      </c>
      <c r="Y1788" s="79" t="str">
        <f t="array" ref="Y1788">IF($B1788="","",IF(INDEX('Your Portfolio Holdings'!$BW$7:$BW$156,match($D1788,'Your Portfolio Holdings'!$B$7:$B$156,0),0)&gt;0,PRODUCT(IF(($D$5:$D$2004=$D1788)*($C$5:$C$2004="Split")*($B$5:$B$2004&lt;=Dashboard!$C$55)*($B$5:$B$2004&gt;$B1788),$J$5:$J$2004,1)),1))</f>
        <v/>
      </c>
      <c r="Z1788" s="79">
        <f t="shared" si="12"/>
        <v>0</v>
      </c>
      <c r="AA1788" s="79" t="str">
        <f>IF($B1787="","",IF(AND($B1788&gt;Dashboard!$C$54,$B1788&lt;=Dashboard!$C$55,OR($C1788="Buy",$C1788="Sell",$C1788="Dividend",$C1788="Return of capital")),MAX(AA$5:AA1787)+1,0))</f>
        <v/>
      </c>
      <c r="AB1788" s="79" t="str">
        <f>if($B1788="","",if($L1788=Dashboard!$C$3,"n/a","Currency:"&amp;$L1788&amp;Dashboard!$C$3))</f>
        <v/>
      </c>
      <c r="AC1788" s="88" t="str">
        <f t="shared" si="13"/>
        <v/>
      </c>
      <c r="AD1788" s="89">
        <f t="shared" si="14"/>
        <v>0</v>
      </c>
      <c r="AE1788" s="90">
        <f t="shared" si="15"/>
        <v>0</v>
      </c>
    </row>
    <row r="1789">
      <c r="A1789" s="1"/>
      <c r="B1789" s="456"/>
      <c r="C1789" s="457"/>
      <c r="D1789" s="457"/>
      <c r="E1789" s="457"/>
      <c r="F1789" s="458"/>
      <c r="G1789" s="44">
        <f t="shared" si="1"/>
        <v>0</v>
      </c>
      <c r="H1789" s="459"/>
      <c r="I1789" s="460"/>
      <c r="J1789" s="95"/>
      <c r="K1789" s="1"/>
      <c r="L1789" s="50" t="str">
        <f t="array" ref="L1789">if($B1789="","",index(Setup!$C$52:$C$201,match($D1789,Setup!$B$52:$B$201,0),0))</f>
        <v/>
      </c>
      <c r="M1789" s="52" t="str">
        <f t="shared" si="2"/>
        <v/>
      </c>
      <c r="N1789" s="58">
        <f t="shared" si="3"/>
        <v>0</v>
      </c>
      <c r="O1789" s="64" t="str">
        <f t="shared" si="4"/>
        <v/>
      </c>
      <c r="P1789" s="64">
        <f t="shared" si="5"/>
        <v>0</v>
      </c>
      <c r="Q1789" s="64">
        <f t="shared" si="6"/>
        <v>0</v>
      </c>
      <c r="R1789" s="68">
        <f t="shared" si="7"/>
        <v>0</v>
      </c>
      <c r="S1789" s="68">
        <f t="shared" si="8"/>
        <v>0</v>
      </c>
      <c r="T1789" s="71" t="str">
        <f t="shared" si="9"/>
        <v/>
      </c>
      <c r="U1789" s="79" t="str">
        <f t="array" ref="U1789">IF($B1789="","",IF(INDEX('Your Portfolio Holdings'!$BW$7:$BW$156,match($D1789,'Your Portfolio Holdings'!$B$7:$B$156,0),0)&gt;0,PRODUCT(IF(($D$5:$D$2004=$D1789)*($C$5:$C$2004="Split")*($B$5:$B$2004&lt;=Dashboard!$C$2)*($B$5:$B$2004&gt;$B1789),$J$5:$J$2004,1)),1))</f>
        <v/>
      </c>
      <c r="V1789" s="79">
        <f t="shared" si="10"/>
        <v>0</v>
      </c>
      <c r="W1789" s="79" t="str">
        <f t="array" ref="W1789">IF($B1789="","",IF(INDEX('Your Portfolio Holdings'!$BW$7:$BW$156,match($D1789,'Your Portfolio Holdings'!$B$7:$B$156,0),0)&gt;0,PRODUCT(IF(($D$5:$D$2004=$D1789)*($C$5:$C$2004="Split")*($B$5:$B$2004&lt;=Dashboard!$C$54)*($B$5:$B$2004&gt;$B1789),$J$5:$J$2004,1)),1))</f>
        <v/>
      </c>
      <c r="X1789" s="79">
        <f t="shared" si="11"/>
        <v>0</v>
      </c>
      <c r="Y1789" s="79" t="str">
        <f t="array" ref="Y1789">IF($B1789="","",IF(INDEX('Your Portfolio Holdings'!$BW$7:$BW$156,match($D1789,'Your Portfolio Holdings'!$B$7:$B$156,0),0)&gt;0,PRODUCT(IF(($D$5:$D$2004=$D1789)*($C$5:$C$2004="Split")*($B$5:$B$2004&lt;=Dashboard!$C$55)*($B$5:$B$2004&gt;$B1789),$J$5:$J$2004,1)),1))</f>
        <v/>
      </c>
      <c r="Z1789" s="79">
        <f t="shared" si="12"/>
        <v>0</v>
      </c>
      <c r="AA1789" s="79" t="str">
        <f>IF($B1788="","",IF(AND($B1789&gt;Dashboard!$C$54,$B1789&lt;=Dashboard!$C$55,OR($C1789="Buy",$C1789="Sell",$C1789="Dividend",$C1789="Return of capital")),MAX(AA$5:AA1788)+1,0))</f>
        <v/>
      </c>
      <c r="AB1789" s="79" t="str">
        <f>if($B1789="","",if($L1789=Dashboard!$C$3,"n/a","Currency:"&amp;$L1789&amp;Dashboard!$C$3))</f>
        <v/>
      </c>
      <c r="AC1789" s="88" t="str">
        <f t="shared" si="13"/>
        <v/>
      </c>
      <c r="AD1789" s="89">
        <f t="shared" si="14"/>
        <v>0</v>
      </c>
      <c r="AE1789" s="90">
        <f t="shared" si="15"/>
        <v>0</v>
      </c>
    </row>
    <row r="1790">
      <c r="A1790" s="1"/>
      <c r="B1790" s="456"/>
      <c r="C1790" s="457"/>
      <c r="D1790" s="457"/>
      <c r="E1790" s="457"/>
      <c r="F1790" s="458"/>
      <c r="G1790" s="44">
        <f t="shared" si="1"/>
        <v>0</v>
      </c>
      <c r="H1790" s="459"/>
      <c r="I1790" s="460"/>
      <c r="J1790" s="95"/>
      <c r="K1790" s="1"/>
      <c r="L1790" s="50" t="str">
        <f t="array" ref="L1790">if($B1790="","",index(Setup!$C$52:$C$201,match($D1790,Setup!$B$52:$B$201,0),0))</f>
        <v/>
      </c>
      <c r="M1790" s="52" t="str">
        <f t="shared" si="2"/>
        <v/>
      </c>
      <c r="N1790" s="58">
        <f t="shared" si="3"/>
        <v>0</v>
      </c>
      <c r="O1790" s="64" t="str">
        <f t="shared" si="4"/>
        <v/>
      </c>
      <c r="P1790" s="64">
        <f t="shared" si="5"/>
        <v>0</v>
      </c>
      <c r="Q1790" s="64">
        <f t="shared" si="6"/>
        <v>0</v>
      </c>
      <c r="R1790" s="68">
        <f t="shared" si="7"/>
        <v>0</v>
      </c>
      <c r="S1790" s="68">
        <f t="shared" si="8"/>
        <v>0</v>
      </c>
      <c r="T1790" s="71" t="str">
        <f t="shared" si="9"/>
        <v/>
      </c>
      <c r="U1790" s="79" t="str">
        <f t="array" ref="U1790">IF($B1790="","",IF(INDEX('Your Portfolio Holdings'!$BW$7:$BW$156,match($D1790,'Your Portfolio Holdings'!$B$7:$B$156,0),0)&gt;0,PRODUCT(IF(($D$5:$D$2004=$D1790)*($C$5:$C$2004="Split")*($B$5:$B$2004&lt;=Dashboard!$C$2)*($B$5:$B$2004&gt;$B1790),$J$5:$J$2004,1)),1))</f>
        <v/>
      </c>
      <c r="V1790" s="79">
        <f t="shared" si="10"/>
        <v>0</v>
      </c>
      <c r="W1790" s="79" t="str">
        <f t="array" ref="W1790">IF($B1790="","",IF(INDEX('Your Portfolio Holdings'!$BW$7:$BW$156,match($D1790,'Your Portfolio Holdings'!$B$7:$B$156,0),0)&gt;0,PRODUCT(IF(($D$5:$D$2004=$D1790)*($C$5:$C$2004="Split")*($B$5:$B$2004&lt;=Dashboard!$C$54)*($B$5:$B$2004&gt;$B1790),$J$5:$J$2004,1)),1))</f>
        <v/>
      </c>
      <c r="X1790" s="79">
        <f t="shared" si="11"/>
        <v>0</v>
      </c>
      <c r="Y1790" s="79" t="str">
        <f t="array" ref="Y1790">IF($B1790="","",IF(INDEX('Your Portfolio Holdings'!$BW$7:$BW$156,match($D1790,'Your Portfolio Holdings'!$B$7:$B$156,0),0)&gt;0,PRODUCT(IF(($D$5:$D$2004=$D1790)*($C$5:$C$2004="Split")*($B$5:$B$2004&lt;=Dashboard!$C$55)*($B$5:$B$2004&gt;$B1790),$J$5:$J$2004,1)),1))</f>
        <v/>
      </c>
      <c r="Z1790" s="79">
        <f t="shared" si="12"/>
        <v>0</v>
      </c>
      <c r="AA1790" s="79" t="str">
        <f>IF($B1789="","",IF(AND($B1790&gt;Dashboard!$C$54,$B1790&lt;=Dashboard!$C$55,OR($C1790="Buy",$C1790="Sell",$C1790="Dividend",$C1790="Return of capital")),MAX(AA$5:AA1789)+1,0))</f>
        <v/>
      </c>
      <c r="AB1790" s="79" t="str">
        <f>if($B1790="","",if($L1790=Dashboard!$C$3,"n/a","Currency:"&amp;$L1790&amp;Dashboard!$C$3))</f>
        <v/>
      </c>
      <c r="AC1790" s="88" t="str">
        <f t="shared" si="13"/>
        <v/>
      </c>
      <c r="AD1790" s="89">
        <f t="shared" si="14"/>
        <v>0</v>
      </c>
      <c r="AE1790" s="90">
        <f t="shared" si="15"/>
        <v>0</v>
      </c>
    </row>
    <row r="1791">
      <c r="A1791" s="1"/>
      <c r="B1791" s="456"/>
      <c r="C1791" s="457"/>
      <c r="D1791" s="457"/>
      <c r="E1791" s="457"/>
      <c r="F1791" s="458"/>
      <c r="G1791" s="44">
        <f t="shared" si="1"/>
        <v>0</v>
      </c>
      <c r="H1791" s="459"/>
      <c r="I1791" s="460"/>
      <c r="J1791" s="95"/>
      <c r="K1791" s="1"/>
      <c r="L1791" s="50" t="str">
        <f t="array" ref="L1791">if($B1791="","",index(Setup!$C$52:$C$201,match($D1791,Setup!$B$52:$B$201,0),0))</f>
        <v/>
      </c>
      <c r="M1791" s="52" t="str">
        <f t="shared" si="2"/>
        <v/>
      </c>
      <c r="N1791" s="58">
        <f t="shared" si="3"/>
        <v>0</v>
      </c>
      <c r="O1791" s="64" t="str">
        <f t="shared" si="4"/>
        <v/>
      </c>
      <c r="P1791" s="64">
        <f t="shared" si="5"/>
        <v>0</v>
      </c>
      <c r="Q1791" s="64">
        <f t="shared" si="6"/>
        <v>0</v>
      </c>
      <c r="R1791" s="68">
        <f t="shared" si="7"/>
        <v>0</v>
      </c>
      <c r="S1791" s="68">
        <f t="shared" si="8"/>
        <v>0</v>
      </c>
      <c r="T1791" s="71" t="str">
        <f t="shared" si="9"/>
        <v/>
      </c>
      <c r="U1791" s="79" t="str">
        <f t="array" ref="U1791">IF($B1791="","",IF(INDEX('Your Portfolio Holdings'!$BW$7:$BW$156,match($D1791,'Your Portfolio Holdings'!$B$7:$B$156,0),0)&gt;0,PRODUCT(IF(($D$5:$D$2004=$D1791)*($C$5:$C$2004="Split")*($B$5:$B$2004&lt;=Dashboard!$C$2)*($B$5:$B$2004&gt;$B1791),$J$5:$J$2004,1)),1))</f>
        <v/>
      </c>
      <c r="V1791" s="79">
        <f t="shared" si="10"/>
        <v>0</v>
      </c>
      <c r="W1791" s="79" t="str">
        <f t="array" ref="W1791">IF($B1791="","",IF(INDEX('Your Portfolio Holdings'!$BW$7:$BW$156,match($D1791,'Your Portfolio Holdings'!$B$7:$B$156,0),0)&gt;0,PRODUCT(IF(($D$5:$D$2004=$D1791)*($C$5:$C$2004="Split")*($B$5:$B$2004&lt;=Dashboard!$C$54)*($B$5:$B$2004&gt;$B1791),$J$5:$J$2004,1)),1))</f>
        <v/>
      </c>
      <c r="X1791" s="79">
        <f t="shared" si="11"/>
        <v>0</v>
      </c>
      <c r="Y1791" s="79" t="str">
        <f t="array" ref="Y1791">IF($B1791="","",IF(INDEX('Your Portfolio Holdings'!$BW$7:$BW$156,match($D1791,'Your Portfolio Holdings'!$B$7:$B$156,0),0)&gt;0,PRODUCT(IF(($D$5:$D$2004=$D1791)*($C$5:$C$2004="Split")*($B$5:$B$2004&lt;=Dashboard!$C$55)*($B$5:$B$2004&gt;$B1791),$J$5:$J$2004,1)),1))</f>
        <v/>
      </c>
      <c r="Z1791" s="79">
        <f t="shared" si="12"/>
        <v>0</v>
      </c>
      <c r="AA1791" s="79" t="str">
        <f>IF($B1790="","",IF(AND($B1791&gt;Dashboard!$C$54,$B1791&lt;=Dashboard!$C$55,OR($C1791="Buy",$C1791="Sell",$C1791="Dividend",$C1791="Return of capital")),MAX(AA$5:AA1790)+1,0))</f>
        <v/>
      </c>
      <c r="AB1791" s="79" t="str">
        <f>if($B1791="","",if($L1791=Dashboard!$C$3,"n/a","Currency:"&amp;$L1791&amp;Dashboard!$C$3))</f>
        <v/>
      </c>
      <c r="AC1791" s="88" t="str">
        <f t="shared" si="13"/>
        <v/>
      </c>
      <c r="AD1791" s="89">
        <f t="shared" si="14"/>
        <v>0</v>
      </c>
      <c r="AE1791" s="90">
        <f t="shared" si="15"/>
        <v>0</v>
      </c>
    </row>
    <row r="1792">
      <c r="A1792" s="1"/>
      <c r="B1792" s="456"/>
      <c r="C1792" s="457"/>
      <c r="D1792" s="457"/>
      <c r="E1792" s="457"/>
      <c r="F1792" s="458"/>
      <c r="G1792" s="44">
        <f t="shared" si="1"/>
        <v>0</v>
      </c>
      <c r="H1792" s="459"/>
      <c r="I1792" s="460"/>
      <c r="J1792" s="95"/>
      <c r="K1792" s="1"/>
      <c r="L1792" s="50" t="str">
        <f t="array" ref="L1792">if($B1792="","",index(Setup!$C$52:$C$201,match($D1792,Setup!$B$52:$B$201,0),0))</f>
        <v/>
      </c>
      <c r="M1792" s="52" t="str">
        <f t="shared" si="2"/>
        <v/>
      </c>
      <c r="N1792" s="58">
        <f t="shared" si="3"/>
        <v>0</v>
      </c>
      <c r="O1792" s="64" t="str">
        <f t="shared" si="4"/>
        <v/>
      </c>
      <c r="P1792" s="64">
        <f t="shared" si="5"/>
        <v>0</v>
      </c>
      <c r="Q1792" s="64">
        <f t="shared" si="6"/>
        <v>0</v>
      </c>
      <c r="R1792" s="68">
        <f t="shared" si="7"/>
        <v>0</v>
      </c>
      <c r="S1792" s="68">
        <f t="shared" si="8"/>
        <v>0</v>
      </c>
      <c r="T1792" s="71" t="str">
        <f t="shared" si="9"/>
        <v/>
      </c>
      <c r="U1792" s="79" t="str">
        <f t="array" ref="U1792">IF($B1792="","",IF(INDEX('Your Portfolio Holdings'!$BW$7:$BW$156,match($D1792,'Your Portfolio Holdings'!$B$7:$B$156,0),0)&gt;0,PRODUCT(IF(($D$5:$D$2004=$D1792)*($C$5:$C$2004="Split")*($B$5:$B$2004&lt;=Dashboard!$C$2)*($B$5:$B$2004&gt;$B1792),$J$5:$J$2004,1)),1))</f>
        <v/>
      </c>
      <c r="V1792" s="79">
        <f t="shared" si="10"/>
        <v>0</v>
      </c>
      <c r="W1792" s="79" t="str">
        <f t="array" ref="W1792">IF($B1792="","",IF(INDEX('Your Portfolio Holdings'!$BW$7:$BW$156,match($D1792,'Your Portfolio Holdings'!$B$7:$B$156,0),0)&gt;0,PRODUCT(IF(($D$5:$D$2004=$D1792)*($C$5:$C$2004="Split")*($B$5:$B$2004&lt;=Dashboard!$C$54)*($B$5:$B$2004&gt;$B1792),$J$5:$J$2004,1)),1))</f>
        <v/>
      </c>
      <c r="X1792" s="79">
        <f t="shared" si="11"/>
        <v>0</v>
      </c>
      <c r="Y1792" s="79" t="str">
        <f t="array" ref="Y1792">IF($B1792="","",IF(INDEX('Your Portfolio Holdings'!$BW$7:$BW$156,match($D1792,'Your Portfolio Holdings'!$B$7:$B$156,0),0)&gt;0,PRODUCT(IF(($D$5:$D$2004=$D1792)*($C$5:$C$2004="Split")*($B$5:$B$2004&lt;=Dashboard!$C$55)*($B$5:$B$2004&gt;$B1792),$J$5:$J$2004,1)),1))</f>
        <v/>
      </c>
      <c r="Z1792" s="79">
        <f t="shared" si="12"/>
        <v>0</v>
      </c>
      <c r="AA1792" s="79" t="str">
        <f>IF($B1791="","",IF(AND($B1792&gt;Dashboard!$C$54,$B1792&lt;=Dashboard!$C$55,OR($C1792="Buy",$C1792="Sell",$C1792="Dividend",$C1792="Return of capital")),MAX(AA$5:AA1791)+1,0))</f>
        <v/>
      </c>
      <c r="AB1792" s="79" t="str">
        <f>if($B1792="","",if($L1792=Dashboard!$C$3,"n/a","Currency:"&amp;$L1792&amp;Dashboard!$C$3))</f>
        <v/>
      </c>
      <c r="AC1792" s="88" t="str">
        <f t="shared" si="13"/>
        <v/>
      </c>
      <c r="AD1792" s="89">
        <f t="shared" si="14"/>
        <v>0</v>
      </c>
      <c r="AE1792" s="90">
        <f t="shared" si="15"/>
        <v>0</v>
      </c>
    </row>
    <row r="1793">
      <c r="A1793" s="1"/>
      <c r="B1793" s="456"/>
      <c r="C1793" s="457"/>
      <c r="D1793" s="457"/>
      <c r="E1793" s="457"/>
      <c r="F1793" s="458"/>
      <c r="G1793" s="44">
        <f t="shared" si="1"/>
        <v>0</v>
      </c>
      <c r="H1793" s="459"/>
      <c r="I1793" s="460"/>
      <c r="J1793" s="95"/>
      <c r="K1793" s="1"/>
      <c r="L1793" s="50" t="str">
        <f t="array" ref="L1793">if($B1793="","",index(Setup!$C$52:$C$201,match($D1793,Setup!$B$52:$B$201,0),0))</f>
        <v/>
      </c>
      <c r="M1793" s="52" t="str">
        <f t="shared" si="2"/>
        <v/>
      </c>
      <c r="N1793" s="58">
        <f t="shared" si="3"/>
        <v>0</v>
      </c>
      <c r="O1793" s="64" t="str">
        <f t="shared" si="4"/>
        <v/>
      </c>
      <c r="P1793" s="64">
        <f t="shared" si="5"/>
        <v>0</v>
      </c>
      <c r="Q1793" s="64">
        <f t="shared" si="6"/>
        <v>0</v>
      </c>
      <c r="R1793" s="68">
        <f t="shared" si="7"/>
        <v>0</v>
      </c>
      <c r="S1793" s="68">
        <f t="shared" si="8"/>
        <v>0</v>
      </c>
      <c r="T1793" s="71" t="str">
        <f t="shared" si="9"/>
        <v/>
      </c>
      <c r="U1793" s="79" t="str">
        <f t="array" ref="U1793">IF($B1793="","",IF(INDEX('Your Portfolio Holdings'!$BW$7:$BW$156,match($D1793,'Your Portfolio Holdings'!$B$7:$B$156,0),0)&gt;0,PRODUCT(IF(($D$5:$D$2004=$D1793)*($C$5:$C$2004="Split")*($B$5:$B$2004&lt;=Dashboard!$C$2)*($B$5:$B$2004&gt;$B1793),$J$5:$J$2004,1)),1))</f>
        <v/>
      </c>
      <c r="V1793" s="79">
        <f t="shared" si="10"/>
        <v>0</v>
      </c>
      <c r="W1793" s="79" t="str">
        <f t="array" ref="W1793">IF($B1793="","",IF(INDEX('Your Portfolio Holdings'!$BW$7:$BW$156,match($D1793,'Your Portfolio Holdings'!$B$7:$B$156,0),0)&gt;0,PRODUCT(IF(($D$5:$D$2004=$D1793)*($C$5:$C$2004="Split")*($B$5:$B$2004&lt;=Dashboard!$C$54)*($B$5:$B$2004&gt;$B1793),$J$5:$J$2004,1)),1))</f>
        <v/>
      </c>
      <c r="X1793" s="79">
        <f t="shared" si="11"/>
        <v>0</v>
      </c>
      <c r="Y1793" s="79" t="str">
        <f t="array" ref="Y1793">IF($B1793="","",IF(INDEX('Your Portfolio Holdings'!$BW$7:$BW$156,match($D1793,'Your Portfolio Holdings'!$B$7:$B$156,0),0)&gt;0,PRODUCT(IF(($D$5:$D$2004=$D1793)*($C$5:$C$2004="Split")*($B$5:$B$2004&lt;=Dashboard!$C$55)*($B$5:$B$2004&gt;$B1793),$J$5:$J$2004,1)),1))</f>
        <v/>
      </c>
      <c r="Z1793" s="79">
        <f t="shared" si="12"/>
        <v>0</v>
      </c>
      <c r="AA1793" s="79" t="str">
        <f>IF($B1792="","",IF(AND($B1793&gt;Dashboard!$C$54,$B1793&lt;=Dashboard!$C$55,OR($C1793="Buy",$C1793="Sell",$C1793="Dividend",$C1793="Return of capital")),MAX(AA$5:AA1792)+1,0))</f>
        <v/>
      </c>
      <c r="AB1793" s="79" t="str">
        <f>if($B1793="","",if($L1793=Dashboard!$C$3,"n/a","Currency:"&amp;$L1793&amp;Dashboard!$C$3))</f>
        <v/>
      </c>
      <c r="AC1793" s="88" t="str">
        <f t="shared" si="13"/>
        <v/>
      </c>
      <c r="AD1793" s="89">
        <f t="shared" si="14"/>
        <v>0</v>
      </c>
      <c r="AE1793" s="90">
        <f t="shared" si="15"/>
        <v>0</v>
      </c>
    </row>
    <row r="1794">
      <c r="A1794" s="1"/>
      <c r="B1794" s="456"/>
      <c r="C1794" s="457"/>
      <c r="D1794" s="457"/>
      <c r="E1794" s="457"/>
      <c r="F1794" s="458"/>
      <c r="G1794" s="44">
        <f t="shared" si="1"/>
        <v>0</v>
      </c>
      <c r="H1794" s="459"/>
      <c r="I1794" s="460"/>
      <c r="J1794" s="95"/>
      <c r="K1794" s="1"/>
      <c r="L1794" s="50" t="str">
        <f t="array" ref="L1794">if($B1794="","",index(Setup!$C$52:$C$201,match($D1794,Setup!$B$52:$B$201,0),0))</f>
        <v/>
      </c>
      <c r="M1794" s="52" t="str">
        <f t="shared" si="2"/>
        <v/>
      </c>
      <c r="N1794" s="58">
        <f t="shared" si="3"/>
        <v>0</v>
      </c>
      <c r="O1794" s="64" t="str">
        <f t="shared" si="4"/>
        <v/>
      </c>
      <c r="P1794" s="64">
        <f t="shared" si="5"/>
        <v>0</v>
      </c>
      <c r="Q1794" s="64">
        <f t="shared" si="6"/>
        <v>0</v>
      </c>
      <c r="R1794" s="68">
        <f t="shared" si="7"/>
        <v>0</v>
      </c>
      <c r="S1794" s="68">
        <f t="shared" si="8"/>
        <v>0</v>
      </c>
      <c r="T1794" s="71" t="str">
        <f t="shared" si="9"/>
        <v/>
      </c>
      <c r="U1794" s="79" t="str">
        <f t="array" ref="U1794">IF($B1794="","",IF(INDEX('Your Portfolio Holdings'!$BW$7:$BW$156,match($D1794,'Your Portfolio Holdings'!$B$7:$B$156,0),0)&gt;0,PRODUCT(IF(($D$5:$D$2004=$D1794)*($C$5:$C$2004="Split")*($B$5:$B$2004&lt;=Dashboard!$C$2)*($B$5:$B$2004&gt;$B1794),$J$5:$J$2004,1)),1))</f>
        <v/>
      </c>
      <c r="V1794" s="79">
        <f t="shared" si="10"/>
        <v>0</v>
      </c>
      <c r="W1794" s="79" t="str">
        <f t="array" ref="W1794">IF($B1794="","",IF(INDEX('Your Portfolio Holdings'!$BW$7:$BW$156,match($D1794,'Your Portfolio Holdings'!$B$7:$B$156,0),0)&gt;0,PRODUCT(IF(($D$5:$D$2004=$D1794)*($C$5:$C$2004="Split")*($B$5:$B$2004&lt;=Dashboard!$C$54)*($B$5:$B$2004&gt;$B1794),$J$5:$J$2004,1)),1))</f>
        <v/>
      </c>
      <c r="X1794" s="79">
        <f t="shared" si="11"/>
        <v>0</v>
      </c>
      <c r="Y1794" s="79" t="str">
        <f t="array" ref="Y1794">IF($B1794="","",IF(INDEX('Your Portfolio Holdings'!$BW$7:$BW$156,match($D1794,'Your Portfolio Holdings'!$B$7:$B$156,0),0)&gt;0,PRODUCT(IF(($D$5:$D$2004=$D1794)*($C$5:$C$2004="Split")*($B$5:$B$2004&lt;=Dashboard!$C$55)*($B$5:$B$2004&gt;$B1794),$J$5:$J$2004,1)),1))</f>
        <v/>
      </c>
      <c r="Z1794" s="79">
        <f t="shared" si="12"/>
        <v>0</v>
      </c>
      <c r="AA1794" s="79" t="str">
        <f>IF($B1793="","",IF(AND($B1794&gt;Dashboard!$C$54,$B1794&lt;=Dashboard!$C$55,OR($C1794="Buy",$C1794="Sell",$C1794="Dividend",$C1794="Return of capital")),MAX(AA$5:AA1793)+1,0))</f>
        <v/>
      </c>
      <c r="AB1794" s="79" t="str">
        <f>if($B1794="","",if($L1794=Dashboard!$C$3,"n/a","Currency:"&amp;$L1794&amp;Dashboard!$C$3))</f>
        <v/>
      </c>
      <c r="AC1794" s="88" t="str">
        <f t="shared" si="13"/>
        <v/>
      </c>
      <c r="AD1794" s="89">
        <f t="shared" si="14"/>
        <v>0</v>
      </c>
      <c r="AE1794" s="90">
        <f t="shared" si="15"/>
        <v>0</v>
      </c>
    </row>
    <row r="1795">
      <c r="A1795" s="1"/>
      <c r="B1795" s="456"/>
      <c r="C1795" s="457"/>
      <c r="D1795" s="457"/>
      <c r="E1795" s="457"/>
      <c r="F1795" s="458"/>
      <c r="G1795" s="44">
        <f t="shared" si="1"/>
        <v>0</v>
      </c>
      <c r="H1795" s="459"/>
      <c r="I1795" s="460"/>
      <c r="J1795" s="95"/>
      <c r="K1795" s="1"/>
      <c r="L1795" s="50" t="str">
        <f t="array" ref="L1795">if($B1795="","",index(Setup!$C$52:$C$201,match($D1795,Setup!$B$52:$B$201,0),0))</f>
        <v/>
      </c>
      <c r="M1795" s="52" t="str">
        <f t="shared" si="2"/>
        <v/>
      </c>
      <c r="N1795" s="58">
        <f t="shared" si="3"/>
        <v>0</v>
      </c>
      <c r="O1795" s="64" t="str">
        <f t="shared" si="4"/>
        <v/>
      </c>
      <c r="P1795" s="64">
        <f t="shared" si="5"/>
        <v>0</v>
      </c>
      <c r="Q1795" s="64">
        <f t="shared" si="6"/>
        <v>0</v>
      </c>
      <c r="R1795" s="68">
        <f t="shared" si="7"/>
        <v>0</v>
      </c>
      <c r="S1795" s="68">
        <f t="shared" si="8"/>
        <v>0</v>
      </c>
      <c r="T1795" s="71" t="str">
        <f t="shared" si="9"/>
        <v/>
      </c>
      <c r="U1795" s="79" t="str">
        <f t="array" ref="U1795">IF($B1795="","",IF(INDEX('Your Portfolio Holdings'!$BW$7:$BW$156,match($D1795,'Your Portfolio Holdings'!$B$7:$B$156,0),0)&gt;0,PRODUCT(IF(($D$5:$D$2004=$D1795)*($C$5:$C$2004="Split")*($B$5:$B$2004&lt;=Dashboard!$C$2)*($B$5:$B$2004&gt;$B1795),$J$5:$J$2004,1)),1))</f>
        <v/>
      </c>
      <c r="V1795" s="79">
        <f t="shared" si="10"/>
        <v>0</v>
      </c>
      <c r="W1795" s="79" t="str">
        <f t="array" ref="W1795">IF($B1795="","",IF(INDEX('Your Portfolio Holdings'!$BW$7:$BW$156,match($D1795,'Your Portfolio Holdings'!$B$7:$B$156,0),0)&gt;0,PRODUCT(IF(($D$5:$D$2004=$D1795)*($C$5:$C$2004="Split")*($B$5:$B$2004&lt;=Dashboard!$C$54)*($B$5:$B$2004&gt;$B1795),$J$5:$J$2004,1)),1))</f>
        <v/>
      </c>
      <c r="X1795" s="79">
        <f t="shared" si="11"/>
        <v>0</v>
      </c>
      <c r="Y1795" s="79" t="str">
        <f t="array" ref="Y1795">IF($B1795="","",IF(INDEX('Your Portfolio Holdings'!$BW$7:$BW$156,match($D1795,'Your Portfolio Holdings'!$B$7:$B$156,0),0)&gt;0,PRODUCT(IF(($D$5:$D$2004=$D1795)*($C$5:$C$2004="Split")*($B$5:$B$2004&lt;=Dashboard!$C$55)*($B$5:$B$2004&gt;$B1795),$J$5:$J$2004,1)),1))</f>
        <v/>
      </c>
      <c r="Z1795" s="79">
        <f t="shared" si="12"/>
        <v>0</v>
      </c>
      <c r="AA1795" s="79" t="str">
        <f>IF($B1794="","",IF(AND($B1795&gt;Dashboard!$C$54,$B1795&lt;=Dashboard!$C$55,OR($C1795="Buy",$C1795="Sell",$C1795="Dividend",$C1795="Return of capital")),MAX(AA$5:AA1794)+1,0))</f>
        <v/>
      </c>
      <c r="AB1795" s="79" t="str">
        <f>if($B1795="","",if($L1795=Dashboard!$C$3,"n/a","Currency:"&amp;$L1795&amp;Dashboard!$C$3))</f>
        <v/>
      </c>
      <c r="AC1795" s="88" t="str">
        <f t="shared" si="13"/>
        <v/>
      </c>
      <c r="AD1795" s="89">
        <f t="shared" si="14"/>
        <v>0</v>
      </c>
      <c r="AE1795" s="90">
        <f t="shared" si="15"/>
        <v>0</v>
      </c>
    </row>
    <row r="1796">
      <c r="A1796" s="1"/>
      <c r="B1796" s="456"/>
      <c r="C1796" s="457"/>
      <c r="D1796" s="457"/>
      <c r="E1796" s="457"/>
      <c r="F1796" s="458"/>
      <c r="G1796" s="44">
        <f t="shared" si="1"/>
        <v>0</v>
      </c>
      <c r="H1796" s="459"/>
      <c r="I1796" s="460"/>
      <c r="J1796" s="95"/>
      <c r="K1796" s="1"/>
      <c r="L1796" s="50" t="str">
        <f t="array" ref="L1796">if($B1796="","",index(Setup!$C$52:$C$201,match($D1796,Setup!$B$52:$B$201,0),0))</f>
        <v/>
      </c>
      <c r="M1796" s="52" t="str">
        <f t="shared" si="2"/>
        <v/>
      </c>
      <c r="N1796" s="58">
        <f t="shared" si="3"/>
        <v>0</v>
      </c>
      <c r="O1796" s="64" t="str">
        <f t="shared" si="4"/>
        <v/>
      </c>
      <c r="P1796" s="64">
        <f t="shared" si="5"/>
        <v>0</v>
      </c>
      <c r="Q1796" s="64">
        <f t="shared" si="6"/>
        <v>0</v>
      </c>
      <c r="R1796" s="68">
        <f t="shared" si="7"/>
        <v>0</v>
      </c>
      <c r="S1796" s="68">
        <f t="shared" si="8"/>
        <v>0</v>
      </c>
      <c r="T1796" s="71" t="str">
        <f t="shared" si="9"/>
        <v/>
      </c>
      <c r="U1796" s="79" t="str">
        <f t="array" ref="U1796">IF($B1796="","",IF(INDEX('Your Portfolio Holdings'!$BW$7:$BW$156,match($D1796,'Your Portfolio Holdings'!$B$7:$B$156,0),0)&gt;0,PRODUCT(IF(($D$5:$D$2004=$D1796)*($C$5:$C$2004="Split")*($B$5:$B$2004&lt;=Dashboard!$C$2)*($B$5:$B$2004&gt;$B1796),$J$5:$J$2004,1)),1))</f>
        <v/>
      </c>
      <c r="V1796" s="79">
        <f t="shared" si="10"/>
        <v>0</v>
      </c>
      <c r="W1796" s="79" t="str">
        <f t="array" ref="W1796">IF($B1796="","",IF(INDEX('Your Portfolio Holdings'!$BW$7:$BW$156,match($D1796,'Your Portfolio Holdings'!$B$7:$B$156,0),0)&gt;0,PRODUCT(IF(($D$5:$D$2004=$D1796)*($C$5:$C$2004="Split")*($B$5:$B$2004&lt;=Dashboard!$C$54)*($B$5:$B$2004&gt;$B1796),$J$5:$J$2004,1)),1))</f>
        <v/>
      </c>
      <c r="X1796" s="79">
        <f t="shared" si="11"/>
        <v>0</v>
      </c>
      <c r="Y1796" s="79" t="str">
        <f t="array" ref="Y1796">IF($B1796="","",IF(INDEX('Your Portfolio Holdings'!$BW$7:$BW$156,match($D1796,'Your Portfolio Holdings'!$B$7:$B$156,0),0)&gt;0,PRODUCT(IF(($D$5:$D$2004=$D1796)*($C$5:$C$2004="Split")*($B$5:$B$2004&lt;=Dashboard!$C$55)*($B$5:$B$2004&gt;$B1796),$J$5:$J$2004,1)),1))</f>
        <v/>
      </c>
      <c r="Z1796" s="79">
        <f t="shared" si="12"/>
        <v>0</v>
      </c>
      <c r="AA1796" s="79" t="str">
        <f>IF($B1795="","",IF(AND($B1796&gt;Dashboard!$C$54,$B1796&lt;=Dashboard!$C$55,OR($C1796="Buy",$C1796="Sell",$C1796="Dividend",$C1796="Return of capital")),MAX(AA$5:AA1795)+1,0))</f>
        <v/>
      </c>
      <c r="AB1796" s="79" t="str">
        <f>if($B1796="","",if($L1796=Dashboard!$C$3,"n/a","Currency:"&amp;$L1796&amp;Dashboard!$C$3))</f>
        <v/>
      </c>
      <c r="AC1796" s="88" t="str">
        <f t="shared" si="13"/>
        <v/>
      </c>
      <c r="AD1796" s="89">
        <f t="shared" si="14"/>
        <v>0</v>
      </c>
      <c r="AE1796" s="90">
        <f t="shared" si="15"/>
        <v>0</v>
      </c>
    </row>
    <row r="1797">
      <c r="A1797" s="1"/>
      <c r="B1797" s="456"/>
      <c r="C1797" s="457"/>
      <c r="D1797" s="457"/>
      <c r="E1797" s="457"/>
      <c r="F1797" s="458"/>
      <c r="G1797" s="44">
        <f t="shared" si="1"/>
        <v>0</v>
      </c>
      <c r="H1797" s="459"/>
      <c r="I1797" s="460"/>
      <c r="J1797" s="95"/>
      <c r="K1797" s="1"/>
      <c r="L1797" s="50" t="str">
        <f t="array" ref="L1797">if($B1797="","",index(Setup!$C$52:$C$201,match($D1797,Setup!$B$52:$B$201,0),0))</f>
        <v/>
      </c>
      <c r="M1797" s="52" t="str">
        <f t="shared" si="2"/>
        <v/>
      </c>
      <c r="N1797" s="58">
        <f t="shared" si="3"/>
        <v>0</v>
      </c>
      <c r="O1797" s="64" t="str">
        <f t="shared" si="4"/>
        <v/>
      </c>
      <c r="P1797" s="64">
        <f t="shared" si="5"/>
        <v>0</v>
      </c>
      <c r="Q1797" s="64">
        <f t="shared" si="6"/>
        <v>0</v>
      </c>
      <c r="R1797" s="68">
        <f t="shared" si="7"/>
        <v>0</v>
      </c>
      <c r="S1797" s="68">
        <f t="shared" si="8"/>
        <v>0</v>
      </c>
      <c r="T1797" s="71" t="str">
        <f t="shared" si="9"/>
        <v/>
      </c>
      <c r="U1797" s="79" t="str">
        <f t="array" ref="U1797">IF($B1797="","",IF(INDEX('Your Portfolio Holdings'!$BW$7:$BW$156,match($D1797,'Your Portfolio Holdings'!$B$7:$B$156,0),0)&gt;0,PRODUCT(IF(($D$5:$D$2004=$D1797)*($C$5:$C$2004="Split")*($B$5:$B$2004&lt;=Dashboard!$C$2)*($B$5:$B$2004&gt;$B1797),$J$5:$J$2004,1)),1))</f>
        <v/>
      </c>
      <c r="V1797" s="79">
        <f t="shared" si="10"/>
        <v>0</v>
      </c>
      <c r="W1797" s="79" t="str">
        <f t="array" ref="W1797">IF($B1797="","",IF(INDEX('Your Portfolio Holdings'!$BW$7:$BW$156,match($D1797,'Your Portfolio Holdings'!$B$7:$B$156,0),0)&gt;0,PRODUCT(IF(($D$5:$D$2004=$D1797)*($C$5:$C$2004="Split")*($B$5:$B$2004&lt;=Dashboard!$C$54)*($B$5:$B$2004&gt;$B1797),$J$5:$J$2004,1)),1))</f>
        <v/>
      </c>
      <c r="X1797" s="79">
        <f t="shared" si="11"/>
        <v>0</v>
      </c>
      <c r="Y1797" s="79" t="str">
        <f t="array" ref="Y1797">IF($B1797="","",IF(INDEX('Your Portfolio Holdings'!$BW$7:$BW$156,match($D1797,'Your Portfolio Holdings'!$B$7:$B$156,0),0)&gt;0,PRODUCT(IF(($D$5:$D$2004=$D1797)*($C$5:$C$2004="Split")*($B$5:$B$2004&lt;=Dashboard!$C$55)*($B$5:$B$2004&gt;$B1797),$J$5:$J$2004,1)),1))</f>
        <v/>
      </c>
      <c r="Z1797" s="79">
        <f t="shared" si="12"/>
        <v>0</v>
      </c>
      <c r="AA1797" s="79" t="str">
        <f>IF($B1796="","",IF(AND($B1797&gt;Dashboard!$C$54,$B1797&lt;=Dashboard!$C$55,OR($C1797="Buy",$C1797="Sell",$C1797="Dividend",$C1797="Return of capital")),MAX(AA$5:AA1796)+1,0))</f>
        <v/>
      </c>
      <c r="AB1797" s="79" t="str">
        <f>if($B1797="","",if($L1797=Dashboard!$C$3,"n/a","Currency:"&amp;$L1797&amp;Dashboard!$C$3))</f>
        <v/>
      </c>
      <c r="AC1797" s="88" t="str">
        <f t="shared" si="13"/>
        <v/>
      </c>
      <c r="AD1797" s="89">
        <f t="shared" si="14"/>
        <v>0</v>
      </c>
      <c r="AE1797" s="90">
        <f t="shared" si="15"/>
        <v>0</v>
      </c>
    </row>
    <row r="1798">
      <c r="A1798" s="1"/>
      <c r="B1798" s="456"/>
      <c r="C1798" s="457"/>
      <c r="D1798" s="457"/>
      <c r="E1798" s="457"/>
      <c r="F1798" s="458"/>
      <c r="G1798" s="44">
        <f t="shared" si="1"/>
        <v>0</v>
      </c>
      <c r="H1798" s="459"/>
      <c r="I1798" s="460"/>
      <c r="J1798" s="95"/>
      <c r="K1798" s="1"/>
      <c r="L1798" s="50" t="str">
        <f t="array" ref="L1798">if($B1798="","",index(Setup!$C$52:$C$201,match($D1798,Setup!$B$52:$B$201,0),0))</f>
        <v/>
      </c>
      <c r="M1798" s="52" t="str">
        <f t="shared" si="2"/>
        <v/>
      </c>
      <c r="N1798" s="58">
        <f t="shared" si="3"/>
        <v>0</v>
      </c>
      <c r="O1798" s="64" t="str">
        <f t="shared" si="4"/>
        <v/>
      </c>
      <c r="P1798" s="64">
        <f t="shared" si="5"/>
        <v>0</v>
      </c>
      <c r="Q1798" s="64">
        <f t="shared" si="6"/>
        <v>0</v>
      </c>
      <c r="R1798" s="68">
        <f t="shared" si="7"/>
        <v>0</v>
      </c>
      <c r="S1798" s="68">
        <f t="shared" si="8"/>
        <v>0</v>
      </c>
      <c r="T1798" s="71" t="str">
        <f t="shared" si="9"/>
        <v/>
      </c>
      <c r="U1798" s="79" t="str">
        <f t="array" ref="U1798">IF($B1798="","",IF(INDEX('Your Portfolio Holdings'!$BW$7:$BW$156,match($D1798,'Your Portfolio Holdings'!$B$7:$B$156,0),0)&gt;0,PRODUCT(IF(($D$5:$D$2004=$D1798)*($C$5:$C$2004="Split")*($B$5:$B$2004&lt;=Dashboard!$C$2)*($B$5:$B$2004&gt;$B1798),$J$5:$J$2004,1)),1))</f>
        <v/>
      </c>
      <c r="V1798" s="79">
        <f t="shared" si="10"/>
        <v>0</v>
      </c>
      <c r="W1798" s="79" t="str">
        <f t="array" ref="W1798">IF($B1798="","",IF(INDEX('Your Portfolio Holdings'!$BW$7:$BW$156,match($D1798,'Your Portfolio Holdings'!$B$7:$B$156,0),0)&gt;0,PRODUCT(IF(($D$5:$D$2004=$D1798)*($C$5:$C$2004="Split")*($B$5:$B$2004&lt;=Dashboard!$C$54)*($B$5:$B$2004&gt;$B1798),$J$5:$J$2004,1)),1))</f>
        <v/>
      </c>
      <c r="X1798" s="79">
        <f t="shared" si="11"/>
        <v>0</v>
      </c>
      <c r="Y1798" s="79" t="str">
        <f t="array" ref="Y1798">IF($B1798="","",IF(INDEX('Your Portfolio Holdings'!$BW$7:$BW$156,match($D1798,'Your Portfolio Holdings'!$B$7:$B$156,0),0)&gt;0,PRODUCT(IF(($D$5:$D$2004=$D1798)*($C$5:$C$2004="Split")*($B$5:$B$2004&lt;=Dashboard!$C$55)*($B$5:$B$2004&gt;$B1798),$J$5:$J$2004,1)),1))</f>
        <v/>
      </c>
      <c r="Z1798" s="79">
        <f t="shared" si="12"/>
        <v>0</v>
      </c>
      <c r="AA1798" s="79" t="str">
        <f>IF($B1797="","",IF(AND($B1798&gt;Dashboard!$C$54,$B1798&lt;=Dashboard!$C$55,OR($C1798="Buy",$C1798="Sell",$C1798="Dividend",$C1798="Return of capital")),MAX(AA$5:AA1797)+1,0))</f>
        <v/>
      </c>
      <c r="AB1798" s="79" t="str">
        <f>if($B1798="","",if($L1798=Dashboard!$C$3,"n/a","Currency:"&amp;$L1798&amp;Dashboard!$C$3))</f>
        <v/>
      </c>
      <c r="AC1798" s="88" t="str">
        <f t="shared" si="13"/>
        <v/>
      </c>
      <c r="AD1798" s="89">
        <f t="shared" si="14"/>
        <v>0</v>
      </c>
      <c r="AE1798" s="90">
        <f t="shared" si="15"/>
        <v>0</v>
      </c>
    </row>
    <row r="1799">
      <c r="A1799" s="1"/>
      <c r="B1799" s="456"/>
      <c r="C1799" s="457"/>
      <c r="D1799" s="457"/>
      <c r="E1799" s="457"/>
      <c r="F1799" s="458"/>
      <c r="G1799" s="44">
        <f t="shared" si="1"/>
        <v>0</v>
      </c>
      <c r="H1799" s="459"/>
      <c r="I1799" s="460"/>
      <c r="J1799" s="95"/>
      <c r="K1799" s="1"/>
      <c r="L1799" s="50" t="str">
        <f t="array" ref="L1799">if($B1799="","",index(Setup!$C$52:$C$201,match($D1799,Setup!$B$52:$B$201,0),0))</f>
        <v/>
      </c>
      <c r="M1799" s="52" t="str">
        <f t="shared" si="2"/>
        <v/>
      </c>
      <c r="N1799" s="58">
        <f t="shared" si="3"/>
        <v>0</v>
      </c>
      <c r="O1799" s="64" t="str">
        <f t="shared" si="4"/>
        <v/>
      </c>
      <c r="P1799" s="64">
        <f t="shared" si="5"/>
        <v>0</v>
      </c>
      <c r="Q1799" s="64">
        <f t="shared" si="6"/>
        <v>0</v>
      </c>
      <c r="R1799" s="68">
        <f t="shared" si="7"/>
        <v>0</v>
      </c>
      <c r="S1799" s="68">
        <f t="shared" si="8"/>
        <v>0</v>
      </c>
      <c r="T1799" s="71" t="str">
        <f t="shared" si="9"/>
        <v/>
      </c>
      <c r="U1799" s="79" t="str">
        <f t="array" ref="U1799">IF($B1799="","",IF(INDEX('Your Portfolio Holdings'!$BW$7:$BW$156,match($D1799,'Your Portfolio Holdings'!$B$7:$B$156,0),0)&gt;0,PRODUCT(IF(($D$5:$D$2004=$D1799)*($C$5:$C$2004="Split")*($B$5:$B$2004&lt;=Dashboard!$C$2)*($B$5:$B$2004&gt;$B1799),$J$5:$J$2004,1)),1))</f>
        <v/>
      </c>
      <c r="V1799" s="79">
        <f t="shared" si="10"/>
        <v>0</v>
      </c>
      <c r="W1799" s="79" t="str">
        <f t="array" ref="W1799">IF($B1799="","",IF(INDEX('Your Portfolio Holdings'!$BW$7:$BW$156,match($D1799,'Your Portfolio Holdings'!$B$7:$B$156,0),0)&gt;0,PRODUCT(IF(($D$5:$D$2004=$D1799)*($C$5:$C$2004="Split")*($B$5:$B$2004&lt;=Dashboard!$C$54)*($B$5:$B$2004&gt;$B1799),$J$5:$J$2004,1)),1))</f>
        <v/>
      </c>
      <c r="X1799" s="79">
        <f t="shared" si="11"/>
        <v>0</v>
      </c>
      <c r="Y1799" s="79" t="str">
        <f t="array" ref="Y1799">IF($B1799="","",IF(INDEX('Your Portfolio Holdings'!$BW$7:$BW$156,match($D1799,'Your Portfolio Holdings'!$B$7:$B$156,0),0)&gt;0,PRODUCT(IF(($D$5:$D$2004=$D1799)*($C$5:$C$2004="Split")*($B$5:$B$2004&lt;=Dashboard!$C$55)*($B$5:$B$2004&gt;$B1799),$J$5:$J$2004,1)),1))</f>
        <v/>
      </c>
      <c r="Z1799" s="79">
        <f t="shared" si="12"/>
        <v>0</v>
      </c>
      <c r="AA1799" s="79" t="str">
        <f>IF($B1798="","",IF(AND($B1799&gt;Dashboard!$C$54,$B1799&lt;=Dashboard!$C$55,OR($C1799="Buy",$C1799="Sell",$C1799="Dividend",$C1799="Return of capital")),MAX(AA$5:AA1798)+1,0))</f>
        <v/>
      </c>
      <c r="AB1799" s="79" t="str">
        <f>if($B1799="","",if($L1799=Dashboard!$C$3,"n/a","Currency:"&amp;$L1799&amp;Dashboard!$C$3))</f>
        <v/>
      </c>
      <c r="AC1799" s="88" t="str">
        <f t="shared" si="13"/>
        <v/>
      </c>
      <c r="AD1799" s="89">
        <f t="shared" si="14"/>
        <v>0</v>
      </c>
      <c r="AE1799" s="90">
        <f t="shared" si="15"/>
        <v>0</v>
      </c>
    </row>
    <row r="1800">
      <c r="A1800" s="1"/>
      <c r="B1800" s="456"/>
      <c r="C1800" s="457"/>
      <c r="D1800" s="457"/>
      <c r="E1800" s="457"/>
      <c r="F1800" s="458"/>
      <c r="G1800" s="44">
        <f t="shared" si="1"/>
        <v>0</v>
      </c>
      <c r="H1800" s="459"/>
      <c r="I1800" s="460"/>
      <c r="J1800" s="95"/>
      <c r="K1800" s="1"/>
      <c r="L1800" s="50" t="str">
        <f t="array" ref="L1800">if($B1800="","",index(Setup!$C$52:$C$201,match($D1800,Setup!$B$52:$B$201,0),0))</f>
        <v/>
      </c>
      <c r="M1800" s="52" t="str">
        <f t="shared" si="2"/>
        <v/>
      </c>
      <c r="N1800" s="58">
        <f t="shared" si="3"/>
        <v>0</v>
      </c>
      <c r="O1800" s="64" t="str">
        <f t="shared" si="4"/>
        <v/>
      </c>
      <c r="P1800" s="64">
        <f t="shared" si="5"/>
        <v>0</v>
      </c>
      <c r="Q1800" s="64">
        <f t="shared" si="6"/>
        <v>0</v>
      </c>
      <c r="R1800" s="68">
        <f t="shared" si="7"/>
        <v>0</v>
      </c>
      <c r="S1800" s="68">
        <f t="shared" si="8"/>
        <v>0</v>
      </c>
      <c r="T1800" s="71" t="str">
        <f t="shared" si="9"/>
        <v/>
      </c>
      <c r="U1800" s="79" t="str">
        <f t="array" ref="U1800">IF($B1800="","",IF(INDEX('Your Portfolio Holdings'!$BW$7:$BW$156,match($D1800,'Your Portfolio Holdings'!$B$7:$B$156,0),0)&gt;0,PRODUCT(IF(($D$5:$D$2004=$D1800)*($C$5:$C$2004="Split")*($B$5:$B$2004&lt;=Dashboard!$C$2)*($B$5:$B$2004&gt;$B1800),$J$5:$J$2004,1)),1))</f>
        <v/>
      </c>
      <c r="V1800" s="79">
        <f t="shared" si="10"/>
        <v>0</v>
      </c>
      <c r="W1800" s="79" t="str">
        <f t="array" ref="W1800">IF($B1800="","",IF(INDEX('Your Portfolio Holdings'!$BW$7:$BW$156,match($D1800,'Your Portfolio Holdings'!$B$7:$B$156,0),0)&gt;0,PRODUCT(IF(($D$5:$D$2004=$D1800)*($C$5:$C$2004="Split")*($B$5:$B$2004&lt;=Dashboard!$C$54)*($B$5:$B$2004&gt;$B1800),$J$5:$J$2004,1)),1))</f>
        <v/>
      </c>
      <c r="X1800" s="79">
        <f t="shared" si="11"/>
        <v>0</v>
      </c>
      <c r="Y1800" s="79" t="str">
        <f t="array" ref="Y1800">IF($B1800="","",IF(INDEX('Your Portfolio Holdings'!$BW$7:$BW$156,match($D1800,'Your Portfolio Holdings'!$B$7:$B$156,0),0)&gt;0,PRODUCT(IF(($D$5:$D$2004=$D1800)*($C$5:$C$2004="Split")*($B$5:$B$2004&lt;=Dashboard!$C$55)*($B$5:$B$2004&gt;$B1800),$J$5:$J$2004,1)),1))</f>
        <v/>
      </c>
      <c r="Z1800" s="79">
        <f t="shared" si="12"/>
        <v>0</v>
      </c>
      <c r="AA1800" s="79" t="str">
        <f>IF($B1799="","",IF(AND($B1800&gt;Dashboard!$C$54,$B1800&lt;=Dashboard!$C$55,OR($C1800="Buy",$C1800="Sell",$C1800="Dividend",$C1800="Return of capital")),MAX(AA$5:AA1799)+1,0))</f>
        <v/>
      </c>
      <c r="AB1800" s="79" t="str">
        <f>if($B1800="","",if($L1800=Dashboard!$C$3,"n/a","Currency:"&amp;$L1800&amp;Dashboard!$C$3))</f>
        <v/>
      </c>
      <c r="AC1800" s="88" t="str">
        <f t="shared" si="13"/>
        <v/>
      </c>
      <c r="AD1800" s="89">
        <f t="shared" si="14"/>
        <v>0</v>
      </c>
      <c r="AE1800" s="90">
        <f t="shared" si="15"/>
        <v>0</v>
      </c>
    </row>
    <row r="1801">
      <c r="A1801" s="1"/>
      <c r="B1801" s="456"/>
      <c r="C1801" s="457"/>
      <c r="D1801" s="457"/>
      <c r="E1801" s="457"/>
      <c r="F1801" s="458"/>
      <c r="G1801" s="44">
        <f t="shared" si="1"/>
        <v>0</v>
      </c>
      <c r="H1801" s="459"/>
      <c r="I1801" s="460"/>
      <c r="J1801" s="95"/>
      <c r="K1801" s="1"/>
      <c r="L1801" s="50" t="str">
        <f t="array" ref="L1801">if($B1801="","",index(Setup!$C$52:$C$201,match($D1801,Setup!$B$52:$B$201,0),0))</f>
        <v/>
      </c>
      <c r="M1801" s="52" t="str">
        <f t="shared" si="2"/>
        <v/>
      </c>
      <c r="N1801" s="58">
        <f t="shared" si="3"/>
        <v>0</v>
      </c>
      <c r="O1801" s="64" t="str">
        <f t="shared" si="4"/>
        <v/>
      </c>
      <c r="P1801" s="64">
        <f t="shared" si="5"/>
        <v>0</v>
      </c>
      <c r="Q1801" s="64">
        <f t="shared" si="6"/>
        <v>0</v>
      </c>
      <c r="R1801" s="68">
        <f t="shared" si="7"/>
        <v>0</v>
      </c>
      <c r="S1801" s="68">
        <f t="shared" si="8"/>
        <v>0</v>
      </c>
      <c r="T1801" s="71" t="str">
        <f t="shared" si="9"/>
        <v/>
      </c>
      <c r="U1801" s="79" t="str">
        <f t="array" ref="U1801">IF($B1801="","",IF(INDEX('Your Portfolio Holdings'!$BW$7:$BW$156,match($D1801,'Your Portfolio Holdings'!$B$7:$B$156,0),0)&gt;0,PRODUCT(IF(($D$5:$D$2004=$D1801)*($C$5:$C$2004="Split")*($B$5:$B$2004&lt;=Dashboard!$C$2)*($B$5:$B$2004&gt;$B1801),$J$5:$J$2004,1)),1))</f>
        <v/>
      </c>
      <c r="V1801" s="79">
        <f t="shared" si="10"/>
        <v>0</v>
      </c>
      <c r="W1801" s="79" t="str">
        <f t="array" ref="W1801">IF($B1801="","",IF(INDEX('Your Portfolio Holdings'!$BW$7:$BW$156,match($D1801,'Your Portfolio Holdings'!$B$7:$B$156,0),0)&gt;0,PRODUCT(IF(($D$5:$D$2004=$D1801)*($C$5:$C$2004="Split")*($B$5:$B$2004&lt;=Dashboard!$C$54)*($B$5:$B$2004&gt;$B1801),$J$5:$J$2004,1)),1))</f>
        <v/>
      </c>
      <c r="X1801" s="79">
        <f t="shared" si="11"/>
        <v>0</v>
      </c>
      <c r="Y1801" s="79" t="str">
        <f t="array" ref="Y1801">IF($B1801="","",IF(INDEX('Your Portfolio Holdings'!$BW$7:$BW$156,match($D1801,'Your Portfolio Holdings'!$B$7:$B$156,0),0)&gt;0,PRODUCT(IF(($D$5:$D$2004=$D1801)*($C$5:$C$2004="Split")*($B$5:$B$2004&lt;=Dashboard!$C$55)*($B$5:$B$2004&gt;$B1801),$J$5:$J$2004,1)),1))</f>
        <v/>
      </c>
      <c r="Z1801" s="79">
        <f t="shared" si="12"/>
        <v>0</v>
      </c>
      <c r="AA1801" s="79" t="str">
        <f>IF($B1800="","",IF(AND($B1801&gt;Dashboard!$C$54,$B1801&lt;=Dashboard!$C$55,OR($C1801="Buy",$C1801="Sell",$C1801="Dividend",$C1801="Return of capital")),MAX(AA$5:AA1800)+1,0))</f>
        <v/>
      </c>
      <c r="AB1801" s="79" t="str">
        <f>if($B1801="","",if($L1801=Dashboard!$C$3,"n/a","Currency:"&amp;$L1801&amp;Dashboard!$C$3))</f>
        <v/>
      </c>
      <c r="AC1801" s="88" t="str">
        <f t="shared" si="13"/>
        <v/>
      </c>
      <c r="AD1801" s="89">
        <f t="shared" si="14"/>
        <v>0</v>
      </c>
      <c r="AE1801" s="90">
        <f t="shared" si="15"/>
        <v>0</v>
      </c>
    </row>
    <row r="1802">
      <c r="A1802" s="1"/>
      <c r="B1802" s="456"/>
      <c r="C1802" s="457"/>
      <c r="D1802" s="457"/>
      <c r="E1802" s="457"/>
      <c r="F1802" s="458"/>
      <c r="G1802" s="44">
        <f t="shared" si="1"/>
        <v>0</v>
      </c>
      <c r="H1802" s="459"/>
      <c r="I1802" s="460"/>
      <c r="J1802" s="95"/>
      <c r="K1802" s="1"/>
      <c r="L1802" s="50" t="str">
        <f t="array" ref="L1802">if($B1802="","",index(Setup!$C$52:$C$201,match($D1802,Setup!$B$52:$B$201,0),0))</f>
        <v/>
      </c>
      <c r="M1802" s="52" t="str">
        <f t="shared" si="2"/>
        <v/>
      </c>
      <c r="N1802" s="58">
        <f t="shared" si="3"/>
        <v>0</v>
      </c>
      <c r="O1802" s="64" t="str">
        <f t="shared" si="4"/>
        <v/>
      </c>
      <c r="P1802" s="64">
        <f t="shared" si="5"/>
        <v>0</v>
      </c>
      <c r="Q1802" s="64">
        <f t="shared" si="6"/>
        <v>0</v>
      </c>
      <c r="R1802" s="68">
        <f t="shared" si="7"/>
        <v>0</v>
      </c>
      <c r="S1802" s="68">
        <f t="shared" si="8"/>
        <v>0</v>
      </c>
      <c r="T1802" s="71" t="str">
        <f t="shared" si="9"/>
        <v/>
      </c>
      <c r="U1802" s="79" t="str">
        <f t="array" ref="U1802">IF($B1802="","",IF(INDEX('Your Portfolio Holdings'!$BW$7:$BW$156,match($D1802,'Your Portfolio Holdings'!$B$7:$B$156,0),0)&gt;0,PRODUCT(IF(($D$5:$D$2004=$D1802)*($C$5:$C$2004="Split")*($B$5:$B$2004&lt;=Dashboard!$C$2)*($B$5:$B$2004&gt;$B1802),$J$5:$J$2004,1)),1))</f>
        <v/>
      </c>
      <c r="V1802" s="79">
        <f t="shared" si="10"/>
        <v>0</v>
      </c>
      <c r="W1802" s="79" t="str">
        <f t="array" ref="W1802">IF($B1802="","",IF(INDEX('Your Portfolio Holdings'!$BW$7:$BW$156,match($D1802,'Your Portfolio Holdings'!$B$7:$B$156,0),0)&gt;0,PRODUCT(IF(($D$5:$D$2004=$D1802)*($C$5:$C$2004="Split")*($B$5:$B$2004&lt;=Dashboard!$C$54)*($B$5:$B$2004&gt;$B1802),$J$5:$J$2004,1)),1))</f>
        <v/>
      </c>
      <c r="X1802" s="79">
        <f t="shared" si="11"/>
        <v>0</v>
      </c>
      <c r="Y1802" s="79" t="str">
        <f t="array" ref="Y1802">IF($B1802="","",IF(INDEX('Your Portfolio Holdings'!$BW$7:$BW$156,match($D1802,'Your Portfolio Holdings'!$B$7:$B$156,0),0)&gt;0,PRODUCT(IF(($D$5:$D$2004=$D1802)*($C$5:$C$2004="Split")*($B$5:$B$2004&lt;=Dashboard!$C$55)*($B$5:$B$2004&gt;$B1802),$J$5:$J$2004,1)),1))</f>
        <v/>
      </c>
      <c r="Z1802" s="79">
        <f t="shared" si="12"/>
        <v>0</v>
      </c>
      <c r="AA1802" s="79" t="str">
        <f>IF($B1801="","",IF(AND($B1802&gt;Dashboard!$C$54,$B1802&lt;=Dashboard!$C$55,OR($C1802="Buy",$C1802="Sell",$C1802="Dividend",$C1802="Return of capital")),MAX(AA$5:AA1801)+1,0))</f>
        <v/>
      </c>
      <c r="AB1802" s="79" t="str">
        <f>if($B1802="","",if($L1802=Dashboard!$C$3,"n/a","Currency:"&amp;$L1802&amp;Dashboard!$C$3))</f>
        <v/>
      </c>
      <c r="AC1802" s="88" t="str">
        <f t="shared" si="13"/>
        <v/>
      </c>
      <c r="AD1802" s="89">
        <f t="shared" si="14"/>
        <v>0</v>
      </c>
      <c r="AE1802" s="90">
        <f t="shared" si="15"/>
        <v>0</v>
      </c>
    </row>
    <row r="1803">
      <c r="A1803" s="1"/>
      <c r="B1803" s="456"/>
      <c r="C1803" s="457"/>
      <c r="D1803" s="457"/>
      <c r="E1803" s="457"/>
      <c r="F1803" s="458"/>
      <c r="G1803" s="44">
        <f t="shared" si="1"/>
        <v>0</v>
      </c>
      <c r="H1803" s="459"/>
      <c r="I1803" s="460"/>
      <c r="J1803" s="95"/>
      <c r="K1803" s="1"/>
      <c r="L1803" s="50" t="str">
        <f t="array" ref="L1803">if($B1803="","",index(Setup!$C$52:$C$201,match($D1803,Setup!$B$52:$B$201,0),0))</f>
        <v/>
      </c>
      <c r="M1803" s="52" t="str">
        <f t="shared" si="2"/>
        <v/>
      </c>
      <c r="N1803" s="58">
        <f t="shared" si="3"/>
        <v>0</v>
      </c>
      <c r="O1803" s="64" t="str">
        <f t="shared" si="4"/>
        <v/>
      </c>
      <c r="P1803" s="64">
        <f t="shared" si="5"/>
        <v>0</v>
      </c>
      <c r="Q1803" s="64">
        <f t="shared" si="6"/>
        <v>0</v>
      </c>
      <c r="R1803" s="68">
        <f t="shared" si="7"/>
        <v>0</v>
      </c>
      <c r="S1803" s="68">
        <f t="shared" si="8"/>
        <v>0</v>
      </c>
      <c r="T1803" s="71" t="str">
        <f t="shared" si="9"/>
        <v/>
      </c>
      <c r="U1803" s="79" t="str">
        <f t="array" ref="U1803">IF($B1803="","",IF(INDEX('Your Portfolio Holdings'!$BW$7:$BW$156,match($D1803,'Your Portfolio Holdings'!$B$7:$B$156,0),0)&gt;0,PRODUCT(IF(($D$5:$D$2004=$D1803)*($C$5:$C$2004="Split")*($B$5:$B$2004&lt;=Dashboard!$C$2)*($B$5:$B$2004&gt;$B1803),$J$5:$J$2004,1)),1))</f>
        <v/>
      </c>
      <c r="V1803" s="79">
        <f t="shared" si="10"/>
        <v>0</v>
      </c>
      <c r="W1803" s="79" t="str">
        <f t="array" ref="W1803">IF($B1803="","",IF(INDEX('Your Portfolio Holdings'!$BW$7:$BW$156,match($D1803,'Your Portfolio Holdings'!$B$7:$B$156,0),0)&gt;0,PRODUCT(IF(($D$5:$D$2004=$D1803)*($C$5:$C$2004="Split")*($B$5:$B$2004&lt;=Dashboard!$C$54)*($B$5:$B$2004&gt;$B1803),$J$5:$J$2004,1)),1))</f>
        <v/>
      </c>
      <c r="X1803" s="79">
        <f t="shared" si="11"/>
        <v>0</v>
      </c>
      <c r="Y1803" s="79" t="str">
        <f t="array" ref="Y1803">IF($B1803="","",IF(INDEX('Your Portfolio Holdings'!$BW$7:$BW$156,match($D1803,'Your Portfolio Holdings'!$B$7:$B$156,0),0)&gt;0,PRODUCT(IF(($D$5:$D$2004=$D1803)*($C$5:$C$2004="Split")*($B$5:$B$2004&lt;=Dashboard!$C$55)*($B$5:$B$2004&gt;$B1803),$J$5:$J$2004,1)),1))</f>
        <v/>
      </c>
      <c r="Z1803" s="79">
        <f t="shared" si="12"/>
        <v>0</v>
      </c>
      <c r="AA1803" s="79" t="str">
        <f>IF($B1802="","",IF(AND($B1803&gt;Dashboard!$C$54,$B1803&lt;=Dashboard!$C$55,OR($C1803="Buy",$C1803="Sell",$C1803="Dividend",$C1803="Return of capital")),MAX(AA$5:AA1802)+1,0))</f>
        <v/>
      </c>
      <c r="AB1803" s="79" t="str">
        <f>if($B1803="","",if($L1803=Dashboard!$C$3,"n/a","Currency:"&amp;$L1803&amp;Dashboard!$C$3))</f>
        <v/>
      </c>
      <c r="AC1803" s="88" t="str">
        <f t="shared" si="13"/>
        <v/>
      </c>
      <c r="AD1803" s="89">
        <f t="shared" si="14"/>
        <v>0</v>
      </c>
      <c r="AE1803" s="90">
        <f t="shared" si="15"/>
        <v>0</v>
      </c>
    </row>
    <row r="1804">
      <c r="A1804" s="1"/>
      <c r="B1804" s="456"/>
      <c r="C1804" s="457"/>
      <c r="D1804" s="457"/>
      <c r="E1804" s="457"/>
      <c r="F1804" s="458"/>
      <c r="G1804" s="44">
        <f t="shared" si="1"/>
        <v>0</v>
      </c>
      <c r="H1804" s="459"/>
      <c r="I1804" s="460"/>
      <c r="J1804" s="95"/>
      <c r="K1804" s="1"/>
      <c r="L1804" s="50" t="str">
        <f t="array" ref="L1804">if($B1804="","",index(Setup!$C$52:$C$201,match($D1804,Setup!$B$52:$B$201,0),0))</f>
        <v/>
      </c>
      <c r="M1804" s="52" t="str">
        <f t="shared" si="2"/>
        <v/>
      </c>
      <c r="N1804" s="58">
        <f t="shared" si="3"/>
        <v>0</v>
      </c>
      <c r="O1804" s="64" t="str">
        <f t="shared" si="4"/>
        <v/>
      </c>
      <c r="P1804" s="64">
        <f t="shared" si="5"/>
        <v>0</v>
      </c>
      <c r="Q1804" s="64">
        <f t="shared" si="6"/>
        <v>0</v>
      </c>
      <c r="R1804" s="68">
        <f t="shared" si="7"/>
        <v>0</v>
      </c>
      <c r="S1804" s="68">
        <f t="shared" si="8"/>
        <v>0</v>
      </c>
      <c r="T1804" s="71" t="str">
        <f t="shared" si="9"/>
        <v/>
      </c>
      <c r="U1804" s="79" t="str">
        <f t="array" ref="U1804">IF($B1804="","",IF(INDEX('Your Portfolio Holdings'!$BW$7:$BW$156,match($D1804,'Your Portfolio Holdings'!$B$7:$B$156,0),0)&gt;0,PRODUCT(IF(($D$5:$D$2004=$D1804)*($C$5:$C$2004="Split")*($B$5:$B$2004&lt;=Dashboard!$C$2)*($B$5:$B$2004&gt;$B1804),$J$5:$J$2004,1)),1))</f>
        <v/>
      </c>
      <c r="V1804" s="79">
        <f t="shared" si="10"/>
        <v>0</v>
      </c>
      <c r="W1804" s="79" t="str">
        <f t="array" ref="W1804">IF($B1804="","",IF(INDEX('Your Portfolio Holdings'!$BW$7:$BW$156,match($D1804,'Your Portfolio Holdings'!$B$7:$B$156,0),0)&gt;0,PRODUCT(IF(($D$5:$D$2004=$D1804)*($C$5:$C$2004="Split")*($B$5:$B$2004&lt;=Dashboard!$C$54)*($B$5:$B$2004&gt;$B1804),$J$5:$J$2004,1)),1))</f>
        <v/>
      </c>
      <c r="X1804" s="79">
        <f t="shared" si="11"/>
        <v>0</v>
      </c>
      <c r="Y1804" s="79" t="str">
        <f t="array" ref="Y1804">IF($B1804="","",IF(INDEX('Your Portfolio Holdings'!$BW$7:$BW$156,match($D1804,'Your Portfolio Holdings'!$B$7:$B$156,0),0)&gt;0,PRODUCT(IF(($D$5:$D$2004=$D1804)*($C$5:$C$2004="Split")*($B$5:$B$2004&lt;=Dashboard!$C$55)*($B$5:$B$2004&gt;$B1804),$J$5:$J$2004,1)),1))</f>
        <v/>
      </c>
      <c r="Z1804" s="79">
        <f t="shared" si="12"/>
        <v>0</v>
      </c>
      <c r="AA1804" s="79" t="str">
        <f>IF($B1803="","",IF(AND($B1804&gt;Dashboard!$C$54,$B1804&lt;=Dashboard!$C$55,OR($C1804="Buy",$C1804="Sell",$C1804="Dividend",$C1804="Return of capital")),MAX(AA$5:AA1803)+1,0))</f>
        <v/>
      </c>
      <c r="AB1804" s="79" t="str">
        <f>if($B1804="","",if($L1804=Dashboard!$C$3,"n/a","Currency:"&amp;$L1804&amp;Dashboard!$C$3))</f>
        <v/>
      </c>
      <c r="AC1804" s="88" t="str">
        <f t="shared" si="13"/>
        <v/>
      </c>
      <c r="AD1804" s="89">
        <f t="shared" si="14"/>
        <v>0</v>
      </c>
      <c r="AE1804" s="90">
        <f t="shared" si="15"/>
        <v>0</v>
      </c>
    </row>
    <row r="1805">
      <c r="A1805" s="1"/>
      <c r="B1805" s="456"/>
      <c r="C1805" s="457"/>
      <c r="D1805" s="457"/>
      <c r="E1805" s="457"/>
      <c r="F1805" s="458"/>
      <c r="G1805" s="44">
        <f t="shared" si="1"/>
        <v>0</v>
      </c>
      <c r="H1805" s="459"/>
      <c r="I1805" s="460"/>
      <c r="J1805" s="95"/>
      <c r="K1805" s="1"/>
      <c r="L1805" s="50" t="str">
        <f t="array" ref="L1805">if($B1805="","",index(Setup!$C$52:$C$201,match($D1805,Setup!$B$52:$B$201,0),0))</f>
        <v/>
      </c>
      <c r="M1805" s="52" t="str">
        <f t="shared" si="2"/>
        <v/>
      </c>
      <c r="N1805" s="58">
        <f t="shared" si="3"/>
        <v>0</v>
      </c>
      <c r="O1805" s="64" t="str">
        <f t="shared" si="4"/>
        <v/>
      </c>
      <c r="P1805" s="64">
        <f t="shared" si="5"/>
        <v>0</v>
      </c>
      <c r="Q1805" s="64">
        <f t="shared" si="6"/>
        <v>0</v>
      </c>
      <c r="R1805" s="68">
        <f t="shared" si="7"/>
        <v>0</v>
      </c>
      <c r="S1805" s="68">
        <f t="shared" si="8"/>
        <v>0</v>
      </c>
      <c r="T1805" s="71" t="str">
        <f t="shared" si="9"/>
        <v/>
      </c>
      <c r="U1805" s="79" t="str">
        <f t="array" ref="U1805">IF($B1805="","",IF(INDEX('Your Portfolio Holdings'!$BW$7:$BW$156,match($D1805,'Your Portfolio Holdings'!$B$7:$B$156,0),0)&gt;0,PRODUCT(IF(($D$5:$D$2004=$D1805)*($C$5:$C$2004="Split")*($B$5:$B$2004&lt;=Dashboard!$C$2)*($B$5:$B$2004&gt;$B1805),$J$5:$J$2004,1)),1))</f>
        <v/>
      </c>
      <c r="V1805" s="79">
        <f t="shared" si="10"/>
        <v>0</v>
      </c>
      <c r="W1805" s="79" t="str">
        <f t="array" ref="W1805">IF($B1805="","",IF(INDEX('Your Portfolio Holdings'!$BW$7:$BW$156,match($D1805,'Your Portfolio Holdings'!$B$7:$B$156,0),0)&gt;0,PRODUCT(IF(($D$5:$D$2004=$D1805)*($C$5:$C$2004="Split")*($B$5:$B$2004&lt;=Dashboard!$C$54)*($B$5:$B$2004&gt;$B1805),$J$5:$J$2004,1)),1))</f>
        <v/>
      </c>
      <c r="X1805" s="79">
        <f t="shared" si="11"/>
        <v>0</v>
      </c>
      <c r="Y1805" s="79" t="str">
        <f t="array" ref="Y1805">IF($B1805="","",IF(INDEX('Your Portfolio Holdings'!$BW$7:$BW$156,match($D1805,'Your Portfolio Holdings'!$B$7:$B$156,0),0)&gt;0,PRODUCT(IF(($D$5:$D$2004=$D1805)*($C$5:$C$2004="Split")*($B$5:$B$2004&lt;=Dashboard!$C$55)*($B$5:$B$2004&gt;$B1805),$J$5:$J$2004,1)),1))</f>
        <v/>
      </c>
      <c r="Z1805" s="79">
        <f t="shared" si="12"/>
        <v>0</v>
      </c>
      <c r="AA1805" s="79" t="str">
        <f>IF($B1804="","",IF(AND($B1805&gt;Dashboard!$C$54,$B1805&lt;=Dashboard!$C$55,OR($C1805="Buy",$C1805="Sell",$C1805="Dividend",$C1805="Return of capital")),MAX(AA$5:AA1804)+1,0))</f>
        <v/>
      </c>
      <c r="AB1805" s="79" t="str">
        <f>if($B1805="","",if($L1805=Dashboard!$C$3,"n/a","Currency:"&amp;$L1805&amp;Dashboard!$C$3))</f>
        <v/>
      </c>
      <c r="AC1805" s="88" t="str">
        <f t="shared" si="13"/>
        <v/>
      </c>
      <c r="AD1805" s="89">
        <f t="shared" si="14"/>
        <v>0</v>
      </c>
      <c r="AE1805" s="90">
        <f t="shared" si="15"/>
        <v>0</v>
      </c>
    </row>
    <row r="1806">
      <c r="A1806" s="1"/>
      <c r="B1806" s="456"/>
      <c r="C1806" s="457"/>
      <c r="D1806" s="457"/>
      <c r="E1806" s="457"/>
      <c r="F1806" s="458"/>
      <c r="G1806" s="44">
        <f t="shared" si="1"/>
        <v>0</v>
      </c>
      <c r="H1806" s="459"/>
      <c r="I1806" s="460"/>
      <c r="J1806" s="95"/>
      <c r="K1806" s="1"/>
      <c r="L1806" s="50" t="str">
        <f t="array" ref="L1806">if($B1806="","",index(Setup!$C$52:$C$201,match($D1806,Setup!$B$52:$B$201,0),0))</f>
        <v/>
      </c>
      <c r="M1806" s="52" t="str">
        <f t="shared" si="2"/>
        <v/>
      </c>
      <c r="N1806" s="58">
        <f t="shared" si="3"/>
        <v>0</v>
      </c>
      <c r="O1806" s="64" t="str">
        <f t="shared" si="4"/>
        <v/>
      </c>
      <c r="P1806" s="64">
        <f t="shared" si="5"/>
        <v>0</v>
      </c>
      <c r="Q1806" s="64">
        <f t="shared" si="6"/>
        <v>0</v>
      </c>
      <c r="R1806" s="68">
        <f t="shared" si="7"/>
        <v>0</v>
      </c>
      <c r="S1806" s="68">
        <f t="shared" si="8"/>
        <v>0</v>
      </c>
      <c r="T1806" s="71" t="str">
        <f t="shared" si="9"/>
        <v/>
      </c>
      <c r="U1806" s="79" t="str">
        <f t="array" ref="U1806">IF($B1806="","",IF(INDEX('Your Portfolio Holdings'!$BW$7:$BW$156,match($D1806,'Your Portfolio Holdings'!$B$7:$B$156,0),0)&gt;0,PRODUCT(IF(($D$5:$D$2004=$D1806)*($C$5:$C$2004="Split")*($B$5:$B$2004&lt;=Dashboard!$C$2)*($B$5:$B$2004&gt;$B1806),$J$5:$J$2004,1)),1))</f>
        <v/>
      </c>
      <c r="V1806" s="79">
        <f t="shared" si="10"/>
        <v>0</v>
      </c>
      <c r="W1806" s="79" t="str">
        <f t="array" ref="W1806">IF($B1806="","",IF(INDEX('Your Portfolio Holdings'!$BW$7:$BW$156,match($D1806,'Your Portfolio Holdings'!$B$7:$B$156,0),0)&gt;0,PRODUCT(IF(($D$5:$D$2004=$D1806)*($C$5:$C$2004="Split")*($B$5:$B$2004&lt;=Dashboard!$C$54)*($B$5:$B$2004&gt;$B1806),$J$5:$J$2004,1)),1))</f>
        <v/>
      </c>
      <c r="X1806" s="79">
        <f t="shared" si="11"/>
        <v>0</v>
      </c>
      <c r="Y1806" s="79" t="str">
        <f t="array" ref="Y1806">IF($B1806="","",IF(INDEX('Your Portfolio Holdings'!$BW$7:$BW$156,match($D1806,'Your Portfolio Holdings'!$B$7:$B$156,0),0)&gt;0,PRODUCT(IF(($D$5:$D$2004=$D1806)*($C$5:$C$2004="Split")*($B$5:$B$2004&lt;=Dashboard!$C$55)*($B$5:$B$2004&gt;$B1806),$J$5:$J$2004,1)),1))</f>
        <v/>
      </c>
      <c r="Z1806" s="79">
        <f t="shared" si="12"/>
        <v>0</v>
      </c>
      <c r="AA1806" s="79" t="str">
        <f>IF($B1805="","",IF(AND($B1806&gt;Dashboard!$C$54,$B1806&lt;=Dashboard!$C$55,OR($C1806="Buy",$C1806="Sell",$C1806="Dividend",$C1806="Return of capital")),MAX(AA$5:AA1805)+1,0))</f>
        <v/>
      </c>
      <c r="AB1806" s="79" t="str">
        <f>if($B1806="","",if($L1806=Dashboard!$C$3,"n/a","Currency:"&amp;$L1806&amp;Dashboard!$C$3))</f>
        <v/>
      </c>
      <c r="AC1806" s="88" t="str">
        <f t="shared" si="13"/>
        <v/>
      </c>
      <c r="AD1806" s="89">
        <f t="shared" si="14"/>
        <v>0</v>
      </c>
      <c r="AE1806" s="90">
        <f t="shared" si="15"/>
        <v>0</v>
      </c>
    </row>
    <row r="1807">
      <c r="A1807" s="1"/>
      <c r="B1807" s="456"/>
      <c r="C1807" s="457"/>
      <c r="D1807" s="457"/>
      <c r="E1807" s="457"/>
      <c r="F1807" s="458"/>
      <c r="G1807" s="44">
        <f t="shared" si="1"/>
        <v>0</v>
      </c>
      <c r="H1807" s="459"/>
      <c r="I1807" s="460"/>
      <c r="J1807" s="95"/>
      <c r="K1807" s="1"/>
      <c r="L1807" s="50" t="str">
        <f t="array" ref="L1807">if($B1807="","",index(Setup!$C$52:$C$201,match($D1807,Setup!$B$52:$B$201,0),0))</f>
        <v/>
      </c>
      <c r="M1807" s="52" t="str">
        <f t="shared" si="2"/>
        <v/>
      </c>
      <c r="N1807" s="58">
        <f t="shared" si="3"/>
        <v>0</v>
      </c>
      <c r="O1807" s="64" t="str">
        <f t="shared" si="4"/>
        <v/>
      </c>
      <c r="P1807" s="64">
        <f t="shared" si="5"/>
        <v>0</v>
      </c>
      <c r="Q1807" s="64">
        <f t="shared" si="6"/>
        <v>0</v>
      </c>
      <c r="R1807" s="68">
        <f t="shared" si="7"/>
        <v>0</v>
      </c>
      <c r="S1807" s="68">
        <f t="shared" si="8"/>
        <v>0</v>
      </c>
      <c r="T1807" s="71" t="str">
        <f t="shared" si="9"/>
        <v/>
      </c>
      <c r="U1807" s="79" t="str">
        <f t="array" ref="U1807">IF($B1807="","",IF(INDEX('Your Portfolio Holdings'!$BW$7:$BW$156,match($D1807,'Your Portfolio Holdings'!$B$7:$B$156,0),0)&gt;0,PRODUCT(IF(($D$5:$D$2004=$D1807)*($C$5:$C$2004="Split")*($B$5:$B$2004&lt;=Dashboard!$C$2)*($B$5:$B$2004&gt;$B1807),$J$5:$J$2004,1)),1))</f>
        <v/>
      </c>
      <c r="V1807" s="79">
        <f t="shared" si="10"/>
        <v>0</v>
      </c>
      <c r="W1807" s="79" t="str">
        <f t="array" ref="W1807">IF($B1807="","",IF(INDEX('Your Portfolio Holdings'!$BW$7:$BW$156,match($D1807,'Your Portfolio Holdings'!$B$7:$B$156,0),0)&gt;0,PRODUCT(IF(($D$5:$D$2004=$D1807)*($C$5:$C$2004="Split")*($B$5:$B$2004&lt;=Dashboard!$C$54)*($B$5:$B$2004&gt;$B1807),$J$5:$J$2004,1)),1))</f>
        <v/>
      </c>
      <c r="X1807" s="79">
        <f t="shared" si="11"/>
        <v>0</v>
      </c>
      <c r="Y1807" s="79" t="str">
        <f t="array" ref="Y1807">IF($B1807="","",IF(INDEX('Your Portfolio Holdings'!$BW$7:$BW$156,match($D1807,'Your Portfolio Holdings'!$B$7:$B$156,0),0)&gt;0,PRODUCT(IF(($D$5:$D$2004=$D1807)*($C$5:$C$2004="Split")*($B$5:$B$2004&lt;=Dashboard!$C$55)*($B$5:$B$2004&gt;$B1807),$J$5:$J$2004,1)),1))</f>
        <v/>
      </c>
      <c r="Z1807" s="79">
        <f t="shared" si="12"/>
        <v>0</v>
      </c>
      <c r="AA1807" s="79" t="str">
        <f>IF($B1806="","",IF(AND($B1807&gt;Dashboard!$C$54,$B1807&lt;=Dashboard!$C$55,OR($C1807="Buy",$C1807="Sell",$C1807="Dividend",$C1807="Return of capital")),MAX(AA$5:AA1806)+1,0))</f>
        <v/>
      </c>
      <c r="AB1807" s="79" t="str">
        <f>if($B1807="","",if($L1807=Dashboard!$C$3,"n/a","Currency:"&amp;$L1807&amp;Dashboard!$C$3))</f>
        <v/>
      </c>
      <c r="AC1807" s="88" t="str">
        <f t="shared" si="13"/>
        <v/>
      </c>
      <c r="AD1807" s="89">
        <f t="shared" si="14"/>
        <v>0</v>
      </c>
      <c r="AE1807" s="90">
        <f t="shared" si="15"/>
        <v>0</v>
      </c>
    </row>
    <row r="1808">
      <c r="A1808" s="1"/>
      <c r="B1808" s="456"/>
      <c r="C1808" s="457"/>
      <c r="D1808" s="457"/>
      <c r="E1808" s="457"/>
      <c r="F1808" s="458"/>
      <c r="G1808" s="44">
        <f t="shared" si="1"/>
        <v>0</v>
      </c>
      <c r="H1808" s="459"/>
      <c r="I1808" s="460"/>
      <c r="J1808" s="95"/>
      <c r="K1808" s="1"/>
      <c r="L1808" s="50" t="str">
        <f t="array" ref="L1808">if($B1808="","",index(Setup!$C$52:$C$201,match($D1808,Setup!$B$52:$B$201,0),0))</f>
        <v/>
      </c>
      <c r="M1808" s="52" t="str">
        <f t="shared" si="2"/>
        <v/>
      </c>
      <c r="N1808" s="58">
        <f t="shared" si="3"/>
        <v>0</v>
      </c>
      <c r="O1808" s="64" t="str">
        <f t="shared" si="4"/>
        <v/>
      </c>
      <c r="P1808" s="64">
        <f t="shared" si="5"/>
        <v>0</v>
      </c>
      <c r="Q1808" s="64">
        <f t="shared" si="6"/>
        <v>0</v>
      </c>
      <c r="R1808" s="68">
        <f t="shared" si="7"/>
        <v>0</v>
      </c>
      <c r="S1808" s="68">
        <f t="shared" si="8"/>
        <v>0</v>
      </c>
      <c r="T1808" s="71" t="str">
        <f t="shared" si="9"/>
        <v/>
      </c>
      <c r="U1808" s="79" t="str">
        <f t="array" ref="U1808">IF($B1808="","",IF(INDEX('Your Portfolio Holdings'!$BW$7:$BW$156,match($D1808,'Your Portfolio Holdings'!$B$7:$B$156,0),0)&gt;0,PRODUCT(IF(($D$5:$D$2004=$D1808)*($C$5:$C$2004="Split")*($B$5:$B$2004&lt;=Dashboard!$C$2)*($B$5:$B$2004&gt;$B1808),$J$5:$J$2004,1)),1))</f>
        <v/>
      </c>
      <c r="V1808" s="79">
        <f t="shared" si="10"/>
        <v>0</v>
      </c>
      <c r="W1808" s="79" t="str">
        <f t="array" ref="W1808">IF($B1808="","",IF(INDEX('Your Portfolio Holdings'!$BW$7:$BW$156,match($D1808,'Your Portfolio Holdings'!$B$7:$B$156,0),0)&gt;0,PRODUCT(IF(($D$5:$D$2004=$D1808)*($C$5:$C$2004="Split")*($B$5:$B$2004&lt;=Dashboard!$C$54)*($B$5:$B$2004&gt;$B1808),$J$5:$J$2004,1)),1))</f>
        <v/>
      </c>
      <c r="X1808" s="79">
        <f t="shared" si="11"/>
        <v>0</v>
      </c>
      <c r="Y1808" s="79" t="str">
        <f t="array" ref="Y1808">IF($B1808="","",IF(INDEX('Your Portfolio Holdings'!$BW$7:$BW$156,match($D1808,'Your Portfolio Holdings'!$B$7:$B$156,0),0)&gt;0,PRODUCT(IF(($D$5:$D$2004=$D1808)*($C$5:$C$2004="Split")*($B$5:$B$2004&lt;=Dashboard!$C$55)*($B$5:$B$2004&gt;$B1808),$J$5:$J$2004,1)),1))</f>
        <v/>
      </c>
      <c r="Z1808" s="79">
        <f t="shared" si="12"/>
        <v>0</v>
      </c>
      <c r="AA1808" s="79" t="str">
        <f>IF($B1807="","",IF(AND($B1808&gt;Dashboard!$C$54,$B1808&lt;=Dashboard!$C$55,OR($C1808="Buy",$C1808="Sell",$C1808="Dividend",$C1808="Return of capital")),MAX(AA$5:AA1807)+1,0))</f>
        <v/>
      </c>
      <c r="AB1808" s="79" t="str">
        <f>if($B1808="","",if($L1808=Dashboard!$C$3,"n/a","Currency:"&amp;$L1808&amp;Dashboard!$C$3))</f>
        <v/>
      </c>
      <c r="AC1808" s="88" t="str">
        <f t="shared" si="13"/>
        <v/>
      </c>
      <c r="AD1808" s="89">
        <f t="shared" si="14"/>
        <v>0</v>
      </c>
      <c r="AE1808" s="90">
        <f t="shared" si="15"/>
        <v>0</v>
      </c>
    </row>
    <row r="1809">
      <c r="A1809" s="1"/>
      <c r="B1809" s="456"/>
      <c r="C1809" s="457"/>
      <c r="D1809" s="457"/>
      <c r="E1809" s="457"/>
      <c r="F1809" s="458"/>
      <c r="G1809" s="44">
        <f t="shared" si="1"/>
        <v>0</v>
      </c>
      <c r="H1809" s="459"/>
      <c r="I1809" s="460"/>
      <c r="J1809" s="95"/>
      <c r="K1809" s="1"/>
      <c r="L1809" s="50" t="str">
        <f t="array" ref="L1809">if($B1809="","",index(Setup!$C$52:$C$201,match($D1809,Setup!$B$52:$B$201,0),0))</f>
        <v/>
      </c>
      <c r="M1809" s="52" t="str">
        <f t="shared" si="2"/>
        <v/>
      </c>
      <c r="N1809" s="58">
        <f t="shared" si="3"/>
        <v>0</v>
      </c>
      <c r="O1809" s="64" t="str">
        <f t="shared" si="4"/>
        <v/>
      </c>
      <c r="P1809" s="64">
        <f t="shared" si="5"/>
        <v>0</v>
      </c>
      <c r="Q1809" s="64">
        <f t="shared" si="6"/>
        <v>0</v>
      </c>
      <c r="R1809" s="68">
        <f t="shared" si="7"/>
        <v>0</v>
      </c>
      <c r="S1809" s="68">
        <f t="shared" si="8"/>
        <v>0</v>
      </c>
      <c r="T1809" s="71" t="str">
        <f t="shared" si="9"/>
        <v/>
      </c>
      <c r="U1809" s="79" t="str">
        <f t="array" ref="U1809">IF($B1809="","",IF(INDEX('Your Portfolio Holdings'!$BW$7:$BW$156,match($D1809,'Your Portfolio Holdings'!$B$7:$B$156,0),0)&gt;0,PRODUCT(IF(($D$5:$D$2004=$D1809)*($C$5:$C$2004="Split")*($B$5:$B$2004&lt;=Dashboard!$C$2)*($B$5:$B$2004&gt;$B1809),$J$5:$J$2004,1)),1))</f>
        <v/>
      </c>
      <c r="V1809" s="79">
        <f t="shared" si="10"/>
        <v>0</v>
      </c>
      <c r="W1809" s="79" t="str">
        <f t="array" ref="W1809">IF($B1809="","",IF(INDEX('Your Portfolio Holdings'!$BW$7:$BW$156,match($D1809,'Your Portfolio Holdings'!$B$7:$B$156,0),0)&gt;0,PRODUCT(IF(($D$5:$D$2004=$D1809)*($C$5:$C$2004="Split")*($B$5:$B$2004&lt;=Dashboard!$C$54)*($B$5:$B$2004&gt;$B1809),$J$5:$J$2004,1)),1))</f>
        <v/>
      </c>
      <c r="X1809" s="79">
        <f t="shared" si="11"/>
        <v>0</v>
      </c>
      <c r="Y1809" s="79" t="str">
        <f t="array" ref="Y1809">IF($B1809="","",IF(INDEX('Your Portfolio Holdings'!$BW$7:$BW$156,match($D1809,'Your Portfolio Holdings'!$B$7:$B$156,0),0)&gt;0,PRODUCT(IF(($D$5:$D$2004=$D1809)*($C$5:$C$2004="Split")*($B$5:$B$2004&lt;=Dashboard!$C$55)*($B$5:$B$2004&gt;$B1809),$J$5:$J$2004,1)),1))</f>
        <v/>
      </c>
      <c r="Z1809" s="79">
        <f t="shared" si="12"/>
        <v>0</v>
      </c>
      <c r="AA1809" s="79" t="str">
        <f>IF($B1808="","",IF(AND($B1809&gt;Dashboard!$C$54,$B1809&lt;=Dashboard!$C$55,OR($C1809="Buy",$C1809="Sell",$C1809="Dividend",$C1809="Return of capital")),MAX(AA$5:AA1808)+1,0))</f>
        <v/>
      </c>
      <c r="AB1809" s="79" t="str">
        <f>if($B1809="","",if($L1809=Dashboard!$C$3,"n/a","Currency:"&amp;$L1809&amp;Dashboard!$C$3))</f>
        <v/>
      </c>
      <c r="AC1809" s="88" t="str">
        <f t="shared" si="13"/>
        <v/>
      </c>
      <c r="AD1809" s="89">
        <f t="shared" si="14"/>
        <v>0</v>
      </c>
      <c r="AE1809" s="90">
        <f t="shared" si="15"/>
        <v>0</v>
      </c>
    </row>
    <row r="1810">
      <c r="A1810" s="1"/>
      <c r="B1810" s="456"/>
      <c r="C1810" s="457"/>
      <c r="D1810" s="457"/>
      <c r="E1810" s="457"/>
      <c r="F1810" s="458"/>
      <c r="G1810" s="44">
        <f t="shared" si="1"/>
        <v>0</v>
      </c>
      <c r="H1810" s="459"/>
      <c r="I1810" s="460"/>
      <c r="J1810" s="95"/>
      <c r="K1810" s="1"/>
      <c r="L1810" s="50" t="str">
        <f t="array" ref="L1810">if($B1810="","",index(Setup!$C$52:$C$201,match($D1810,Setup!$B$52:$B$201,0),0))</f>
        <v/>
      </c>
      <c r="M1810" s="52" t="str">
        <f t="shared" si="2"/>
        <v/>
      </c>
      <c r="N1810" s="58">
        <f t="shared" si="3"/>
        <v>0</v>
      </c>
      <c r="O1810" s="64" t="str">
        <f t="shared" si="4"/>
        <v/>
      </c>
      <c r="P1810" s="64">
        <f t="shared" si="5"/>
        <v>0</v>
      </c>
      <c r="Q1810" s="64">
        <f t="shared" si="6"/>
        <v>0</v>
      </c>
      <c r="R1810" s="68">
        <f t="shared" si="7"/>
        <v>0</v>
      </c>
      <c r="S1810" s="68">
        <f t="shared" si="8"/>
        <v>0</v>
      </c>
      <c r="T1810" s="71" t="str">
        <f t="shared" si="9"/>
        <v/>
      </c>
      <c r="U1810" s="79" t="str">
        <f t="array" ref="U1810">IF($B1810="","",IF(INDEX('Your Portfolio Holdings'!$BW$7:$BW$156,match($D1810,'Your Portfolio Holdings'!$B$7:$B$156,0),0)&gt;0,PRODUCT(IF(($D$5:$D$2004=$D1810)*($C$5:$C$2004="Split")*($B$5:$B$2004&lt;=Dashboard!$C$2)*($B$5:$B$2004&gt;$B1810),$J$5:$J$2004,1)),1))</f>
        <v/>
      </c>
      <c r="V1810" s="79">
        <f t="shared" si="10"/>
        <v>0</v>
      </c>
      <c r="W1810" s="79" t="str">
        <f t="array" ref="W1810">IF($B1810="","",IF(INDEX('Your Portfolio Holdings'!$BW$7:$BW$156,match($D1810,'Your Portfolio Holdings'!$B$7:$B$156,0),0)&gt;0,PRODUCT(IF(($D$5:$D$2004=$D1810)*($C$5:$C$2004="Split")*($B$5:$B$2004&lt;=Dashboard!$C$54)*($B$5:$B$2004&gt;$B1810),$J$5:$J$2004,1)),1))</f>
        <v/>
      </c>
      <c r="X1810" s="79">
        <f t="shared" si="11"/>
        <v>0</v>
      </c>
      <c r="Y1810" s="79" t="str">
        <f t="array" ref="Y1810">IF($B1810="","",IF(INDEX('Your Portfolio Holdings'!$BW$7:$BW$156,match($D1810,'Your Portfolio Holdings'!$B$7:$B$156,0),0)&gt;0,PRODUCT(IF(($D$5:$D$2004=$D1810)*($C$5:$C$2004="Split")*($B$5:$B$2004&lt;=Dashboard!$C$55)*($B$5:$B$2004&gt;$B1810),$J$5:$J$2004,1)),1))</f>
        <v/>
      </c>
      <c r="Z1810" s="79">
        <f t="shared" si="12"/>
        <v>0</v>
      </c>
      <c r="AA1810" s="79" t="str">
        <f>IF($B1809="","",IF(AND($B1810&gt;Dashboard!$C$54,$B1810&lt;=Dashboard!$C$55,OR($C1810="Buy",$C1810="Sell",$C1810="Dividend",$C1810="Return of capital")),MAX(AA$5:AA1809)+1,0))</f>
        <v/>
      </c>
      <c r="AB1810" s="79" t="str">
        <f>if($B1810="","",if($L1810=Dashboard!$C$3,"n/a","Currency:"&amp;$L1810&amp;Dashboard!$C$3))</f>
        <v/>
      </c>
      <c r="AC1810" s="88" t="str">
        <f t="shared" si="13"/>
        <v/>
      </c>
      <c r="AD1810" s="89">
        <f t="shared" si="14"/>
        <v>0</v>
      </c>
      <c r="AE1810" s="90">
        <f t="shared" si="15"/>
        <v>0</v>
      </c>
    </row>
    <row r="1811">
      <c r="A1811" s="1"/>
      <c r="B1811" s="456"/>
      <c r="C1811" s="457"/>
      <c r="D1811" s="457"/>
      <c r="E1811" s="457"/>
      <c r="F1811" s="458"/>
      <c r="G1811" s="44">
        <f t="shared" si="1"/>
        <v>0</v>
      </c>
      <c r="H1811" s="459"/>
      <c r="I1811" s="460"/>
      <c r="J1811" s="95"/>
      <c r="K1811" s="1"/>
      <c r="L1811" s="50" t="str">
        <f t="array" ref="L1811">if($B1811="","",index(Setup!$C$52:$C$201,match($D1811,Setup!$B$52:$B$201,0),0))</f>
        <v/>
      </c>
      <c r="M1811" s="52" t="str">
        <f t="shared" si="2"/>
        <v/>
      </c>
      <c r="N1811" s="58">
        <f t="shared" si="3"/>
        <v>0</v>
      </c>
      <c r="O1811" s="64" t="str">
        <f t="shared" si="4"/>
        <v/>
      </c>
      <c r="P1811" s="64">
        <f t="shared" si="5"/>
        <v>0</v>
      </c>
      <c r="Q1811" s="64">
        <f t="shared" si="6"/>
        <v>0</v>
      </c>
      <c r="R1811" s="68">
        <f t="shared" si="7"/>
        <v>0</v>
      </c>
      <c r="S1811" s="68">
        <f t="shared" si="8"/>
        <v>0</v>
      </c>
      <c r="T1811" s="71" t="str">
        <f t="shared" si="9"/>
        <v/>
      </c>
      <c r="U1811" s="79" t="str">
        <f t="array" ref="U1811">IF($B1811="","",IF(INDEX('Your Portfolio Holdings'!$BW$7:$BW$156,match($D1811,'Your Portfolio Holdings'!$B$7:$B$156,0),0)&gt;0,PRODUCT(IF(($D$5:$D$2004=$D1811)*($C$5:$C$2004="Split")*($B$5:$B$2004&lt;=Dashboard!$C$2)*($B$5:$B$2004&gt;$B1811),$J$5:$J$2004,1)),1))</f>
        <v/>
      </c>
      <c r="V1811" s="79">
        <f t="shared" si="10"/>
        <v>0</v>
      </c>
      <c r="W1811" s="79" t="str">
        <f t="array" ref="W1811">IF($B1811="","",IF(INDEX('Your Portfolio Holdings'!$BW$7:$BW$156,match($D1811,'Your Portfolio Holdings'!$B$7:$B$156,0),0)&gt;0,PRODUCT(IF(($D$5:$D$2004=$D1811)*($C$5:$C$2004="Split")*($B$5:$B$2004&lt;=Dashboard!$C$54)*($B$5:$B$2004&gt;$B1811),$J$5:$J$2004,1)),1))</f>
        <v/>
      </c>
      <c r="X1811" s="79">
        <f t="shared" si="11"/>
        <v>0</v>
      </c>
      <c r="Y1811" s="79" t="str">
        <f t="array" ref="Y1811">IF($B1811="","",IF(INDEX('Your Portfolio Holdings'!$BW$7:$BW$156,match($D1811,'Your Portfolio Holdings'!$B$7:$B$156,0),0)&gt;0,PRODUCT(IF(($D$5:$D$2004=$D1811)*($C$5:$C$2004="Split")*($B$5:$B$2004&lt;=Dashboard!$C$55)*($B$5:$B$2004&gt;$B1811),$J$5:$J$2004,1)),1))</f>
        <v/>
      </c>
      <c r="Z1811" s="79">
        <f t="shared" si="12"/>
        <v>0</v>
      </c>
      <c r="AA1811" s="79" t="str">
        <f>IF($B1810="","",IF(AND($B1811&gt;Dashboard!$C$54,$B1811&lt;=Dashboard!$C$55,OR($C1811="Buy",$C1811="Sell",$C1811="Dividend",$C1811="Return of capital")),MAX(AA$5:AA1810)+1,0))</f>
        <v/>
      </c>
      <c r="AB1811" s="79" t="str">
        <f>if($B1811="","",if($L1811=Dashboard!$C$3,"n/a","Currency:"&amp;$L1811&amp;Dashboard!$C$3))</f>
        <v/>
      </c>
      <c r="AC1811" s="88" t="str">
        <f t="shared" si="13"/>
        <v/>
      </c>
      <c r="AD1811" s="89">
        <f t="shared" si="14"/>
        <v>0</v>
      </c>
      <c r="AE1811" s="90">
        <f t="shared" si="15"/>
        <v>0</v>
      </c>
    </row>
    <row r="1812">
      <c r="A1812" s="1"/>
      <c r="B1812" s="456"/>
      <c r="C1812" s="457"/>
      <c r="D1812" s="457"/>
      <c r="E1812" s="457"/>
      <c r="F1812" s="458"/>
      <c r="G1812" s="44">
        <f t="shared" si="1"/>
        <v>0</v>
      </c>
      <c r="H1812" s="459"/>
      <c r="I1812" s="460"/>
      <c r="J1812" s="95"/>
      <c r="K1812" s="1"/>
      <c r="L1812" s="50" t="str">
        <f t="array" ref="L1812">if($B1812="","",index(Setup!$C$52:$C$201,match($D1812,Setup!$B$52:$B$201,0),0))</f>
        <v/>
      </c>
      <c r="M1812" s="52" t="str">
        <f t="shared" si="2"/>
        <v/>
      </c>
      <c r="N1812" s="58">
        <f t="shared" si="3"/>
        <v>0</v>
      </c>
      <c r="O1812" s="64" t="str">
        <f t="shared" si="4"/>
        <v/>
      </c>
      <c r="P1812" s="64">
        <f t="shared" si="5"/>
        <v>0</v>
      </c>
      <c r="Q1812" s="64">
        <f t="shared" si="6"/>
        <v>0</v>
      </c>
      <c r="R1812" s="68">
        <f t="shared" si="7"/>
        <v>0</v>
      </c>
      <c r="S1812" s="68">
        <f t="shared" si="8"/>
        <v>0</v>
      </c>
      <c r="T1812" s="71" t="str">
        <f t="shared" si="9"/>
        <v/>
      </c>
      <c r="U1812" s="79" t="str">
        <f t="array" ref="U1812">IF($B1812="","",IF(INDEX('Your Portfolio Holdings'!$BW$7:$BW$156,match($D1812,'Your Portfolio Holdings'!$B$7:$B$156,0),0)&gt;0,PRODUCT(IF(($D$5:$D$2004=$D1812)*($C$5:$C$2004="Split")*($B$5:$B$2004&lt;=Dashboard!$C$2)*($B$5:$B$2004&gt;$B1812),$J$5:$J$2004,1)),1))</f>
        <v/>
      </c>
      <c r="V1812" s="79">
        <f t="shared" si="10"/>
        <v>0</v>
      </c>
      <c r="W1812" s="79" t="str">
        <f t="array" ref="W1812">IF($B1812="","",IF(INDEX('Your Portfolio Holdings'!$BW$7:$BW$156,match($D1812,'Your Portfolio Holdings'!$B$7:$B$156,0),0)&gt;0,PRODUCT(IF(($D$5:$D$2004=$D1812)*($C$5:$C$2004="Split")*($B$5:$B$2004&lt;=Dashboard!$C$54)*($B$5:$B$2004&gt;$B1812),$J$5:$J$2004,1)),1))</f>
        <v/>
      </c>
      <c r="X1812" s="79">
        <f t="shared" si="11"/>
        <v>0</v>
      </c>
      <c r="Y1812" s="79" t="str">
        <f t="array" ref="Y1812">IF($B1812="","",IF(INDEX('Your Portfolio Holdings'!$BW$7:$BW$156,match($D1812,'Your Portfolio Holdings'!$B$7:$B$156,0),0)&gt;0,PRODUCT(IF(($D$5:$D$2004=$D1812)*($C$5:$C$2004="Split")*($B$5:$B$2004&lt;=Dashboard!$C$55)*($B$5:$B$2004&gt;$B1812),$J$5:$J$2004,1)),1))</f>
        <v/>
      </c>
      <c r="Z1812" s="79">
        <f t="shared" si="12"/>
        <v>0</v>
      </c>
      <c r="AA1812" s="79" t="str">
        <f>IF($B1811="","",IF(AND($B1812&gt;Dashboard!$C$54,$B1812&lt;=Dashboard!$C$55,OR($C1812="Buy",$C1812="Sell",$C1812="Dividend",$C1812="Return of capital")),MAX(AA$5:AA1811)+1,0))</f>
        <v/>
      </c>
      <c r="AB1812" s="79" t="str">
        <f>if($B1812="","",if($L1812=Dashboard!$C$3,"n/a","Currency:"&amp;$L1812&amp;Dashboard!$C$3))</f>
        <v/>
      </c>
      <c r="AC1812" s="88" t="str">
        <f t="shared" si="13"/>
        <v/>
      </c>
      <c r="AD1812" s="89">
        <f t="shared" si="14"/>
        <v>0</v>
      </c>
      <c r="AE1812" s="90">
        <f t="shared" si="15"/>
        <v>0</v>
      </c>
    </row>
    <row r="1813">
      <c r="A1813" s="1"/>
      <c r="B1813" s="456"/>
      <c r="C1813" s="457"/>
      <c r="D1813" s="457"/>
      <c r="E1813" s="457"/>
      <c r="F1813" s="458"/>
      <c r="G1813" s="44">
        <f t="shared" si="1"/>
        <v>0</v>
      </c>
      <c r="H1813" s="459"/>
      <c r="I1813" s="460"/>
      <c r="J1813" s="95"/>
      <c r="K1813" s="1"/>
      <c r="L1813" s="50" t="str">
        <f t="array" ref="L1813">if($B1813="","",index(Setup!$C$52:$C$201,match($D1813,Setup!$B$52:$B$201,0),0))</f>
        <v/>
      </c>
      <c r="M1813" s="52" t="str">
        <f t="shared" si="2"/>
        <v/>
      </c>
      <c r="N1813" s="58">
        <f t="shared" si="3"/>
        <v>0</v>
      </c>
      <c r="O1813" s="64" t="str">
        <f t="shared" si="4"/>
        <v/>
      </c>
      <c r="P1813" s="64">
        <f t="shared" si="5"/>
        <v>0</v>
      </c>
      <c r="Q1813" s="64">
        <f t="shared" si="6"/>
        <v>0</v>
      </c>
      <c r="R1813" s="68">
        <f t="shared" si="7"/>
        <v>0</v>
      </c>
      <c r="S1813" s="68">
        <f t="shared" si="8"/>
        <v>0</v>
      </c>
      <c r="T1813" s="71" t="str">
        <f t="shared" si="9"/>
        <v/>
      </c>
      <c r="U1813" s="79" t="str">
        <f t="array" ref="U1813">IF($B1813="","",IF(INDEX('Your Portfolio Holdings'!$BW$7:$BW$156,match($D1813,'Your Portfolio Holdings'!$B$7:$B$156,0),0)&gt;0,PRODUCT(IF(($D$5:$D$2004=$D1813)*($C$5:$C$2004="Split")*($B$5:$B$2004&lt;=Dashboard!$C$2)*($B$5:$B$2004&gt;$B1813),$J$5:$J$2004,1)),1))</f>
        <v/>
      </c>
      <c r="V1813" s="79">
        <f t="shared" si="10"/>
        <v>0</v>
      </c>
      <c r="W1813" s="79" t="str">
        <f t="array" ref="W1813">IF($B1813="","",IF(INDEX('Your Portfolio Holdings'!$BW$7:$BW$156,match($D1813,'Your Portfolio Holdings'!$B$7:$B$156,0),0)&gt;0,PRODUCT(IF(($D$5:$D$2004=$D1813)*($C$5:$C$2004="Split")*($B$5:$B$2004&lt;=Dashboard!$C$54)*($B$5:$B$2004&gt;$B1813),$J$5:$J$2004,1)),1))</f>
        <v/>
      </c>
      <c r="X1813" s="79">
        <f t="shared" si="11"/>
        <v>0</v>
      </c>
      <c r="Y1813" s="79" t="str">
        <f t="array" ref="Y1813">IF($B1813="","",IF(INDEX('Your Portfolio Holdings'!$BW$7:$BW$156,match($D1813,'Your Portfolio Holdings'!$B$7:$B$156,0),0)&gt;0,PRODUCT(IF(($D$5:$D$2004=$D1813)*($C$5:$C$2004="Split")*($B$5:$B$2004&lt;=Dashboard!$C$55)*($B$5:$B$2004&gt;$B1813),$J$5:$J$2004,1)),1))</f>
        <v/>
      </c>
      <c r="Z1813" s="79">
        <f t="shared" si="12"/>
        <v>0</v>
      </c>
      <c r="AA1813" s="79" t="str">
        <f>IF($B1812="","",IF(AND($B1813&gt;Dashboard!$C$54,$B1813&lt;=Dashboard!$C$55,OR($C1813="Buy",$C1813="Sell",$C1813="Dividend",$C1813="Return of capital")),MAX(AA$5:AA1812)+1,0))</f>
        <v/>
      </c>
      <c r="AB1813" s="79" t="str">
        <f>if($B1813="","",if($L1813=Dashboard!$C$3,"n/a","Currency:"&amp;$L1813&amp;Dashboard!$C$3))</f>
        <v/>
      </c>
      <c r="AC1813" s="88" t="str">
        <f t="shared" si="13"/>
        <v/>
      </c>
      <c r="AD1813" s="89">
        <f t="shared" si="14"/>
        <v>0</v>
      </c>
      <c r="AE1813" s="90">
        <f t="shared" si="15"/>
        <v>0</v>
      </c>
    </row>
    <row r="1814">
      <c r="A1814" s="1"/>
      <c r="B1814" s="456"/>
      <c r="C1814" s="457"/>
      <c r="D1814" s="457"/>
      <c r="E1814" s="457"/>
      <c r="F1814" s="458"/>
      <c r="G1814" s="44">
        <f t="shared" si="1"/>
        <v>0</v>
      </c>
      <c r="H1814" s="459"/>
      <c r="I1814" s="460"/>
      <c r="J1814" s="95"/>
      <c r="K1814" s="1"/>
      <c r="L1814" s="50" t="str">
        <f t="array" ref="L1814">if($B1814="","",index(Setup!$C$52:$C$201,match($D1814,Setup!$B$52:$B$201,0),0))</f>
        <v/>
      </c>
      <c r="M1814" s="52" t="str">
        <f t="shared" si="2"/>
        <v/>
      </c>
      <c r="N1814" s="58">
        <f t="shared" si="3"/>
        <v>0</v>
      </c>
      <c r="O1814" s="64" t="str">
        <f t="shared" si="4"/>
        <v/>
      </c>
      <c r="P1814" s="64">
        <f t="shared" si="5"/>
        <v>0</v>
      </c>
      <c r="Q1814" s="64">
        <f t="shared" si="6"/>
        <v>0</v>
      </c>
      <c r="R1814" s="68">
        <f t="shared" si="7"/>
        <v>0</v>
      </c>
      <c r="S1814" s="68">
        <f t="shared" si="8"/>
        <v>0</v>
      </c>
      <c r="T1814" s="71" t="str">
        <f t="shared" si="9"/>
        <v/>
      </c>
      <c r="U1814" s="79" t="str">
        <f t="array" ref="U1814">IF($B1814="","",IF(INDEX('Your Portfolio Holdings'!$BW$7:$BW$156,match($D1814,'Your Portfolio Holdings'!$B$7:$B$156,0),0)&gt;0,PRODUCT(IF(($D$5:$D$2004=$D1814)*($C$5:$C$2004="Split")*($B$5:$B$2004&lt;=Dashboard!$C$2)*($B$5:$B$2004&gt;$B1814),$J$5:$J$2004,1)),1))</f>
        <v/>
      </c>
      <c r="V1814" s="79">
        <f t="shared" si="10"/>
        <v>0</v>
      </c>
      <c r="W1814" s="79" t="str">
        <f t="array" ref="W1814">IF($B1814="","",IF(INDEX('Your Portfolio Holdings'!$BW$7:$BW$156,match($D1814,'Your Portfolio Holdings'!$B$7:$B$156,0),0)&gt;0,PRODUCT(IF(($D$5:$D$2004=$D1814)*($C$5:$C$2004="Split")*($B$5:$B$2004&lt;=Dashboard!$C$54)*($B$5:$B$2004&gt;$B1814),$J$5:$J$2004,1)),1))</f>
        <v/>
      </c>
      <c r="X1814" s="79">
        <f t="shared" si="11"/>
        <v>0</v>
      </c>
      <c r="Y1814" s="79" t="str">
        <f t="array" ref="Y1814">IF($B1814="","",IF(INDEX('Your Portfolio Holdings'!$BW$7:$BW$156,match($D1814,'Your Portfolio Holdings'!$B$7:$B$156,0),0)&gt;0,PRODUCT(IF(($D$5:$D$2004=$D1814)*($C$5:$C$2004="Split")*($B$5:$B$2004&lt;=Dashboard!$C$55)*($B$5:$B$2004&gt;$B1814),$J$5:$J$2004,1)),1))</f>
        <v/>
      </c>
      <c r="Z1814" s="79">
        <f t="shared" si="12"/>
        <v>0</v>
      </c>
      <c r="AA1814" s="79" t="str">
        <f>IF($B1813="","",IF(AND($B1814&gt;Dashboard!$C$54,$B1814&lt;=Dashboard!$C$55,OR($C1814="Buy",$C1814="Sell",$C1814="Dividend",$C1814="Return of capital")),MAX(AA$5:AA1813)+1,0))</f>
        <v/>
      </c>
      <c r="AB1814" s="79" t="str">
        <f>if($B1814="","",if($L1814=Dashboard!$C$3,"n/a","Currency:"&amp;$L1814&amp;Dashboard!$C$3))</f>
        <v/>
      </c>
      <c r="AC1814" s="88" t="str">
        <f t="shared" si="13"/>
        <v/>
      </c>
      <c r="AD1814" s="89">
        <f t="shared" si="14"/>
        <v>0</v>
      </c>
      <c r="AE1814" s="90">
        <f t="shared" si="15"/>
        <v>0</v>
      </c>
    </row>
    <row r="1815">
      <c r="A1815" s="1"/>
      <c r="B1815" s="456"/>
      <c r="C1815" s="457"/>
      <c r="D1815" s="457"/>
      <c r="E1815" s="457"/>
      <c r="F1815" s="458"/>
      <c r="G1815" s="44">
        <f t="shared" si="1"/>
        <v>0</v>
      </c>
      <c r="H1815" s="459"/>
      <c r="I1815" s="460"/>
      <c r="J1815" s="95"/>
      <c r="K1815" s="1"/>
      <c r="L1815" s="50" t="str">
        <f t="array" ref="L1815">if($B1815="","",index(Setup!$C$52:$C$201,match($D1815,Setup!$B$52:$B$201,0),0))</f>
        <v/>
      </c>
      <c r="M1815" s="52" t="str">
        <f t="shared" si="2"/>
        <v/>
      </c>
      <c r="N1815" s="58">
        <f t="shared" si="3"/>
        <v>0</v>
      </c>
      <c r="O1815" s="64" t="str">
        <f t="shared" si="4"/>
        <v/>
      </c>
      <c r="P1815" s="64">
        <f t="shared" si="5"/>
        <v>0</v>
      </c>
      <c r="Q1815" s="64">
        <f t="shared" si="6"/>
        <v>0</v>
      </c>
      <c r="R1815" s="68">
        <f t="shared" si="7"/>
        <v>0</v>
      </c>
      <c r="S1815" s="68">
        <f t="shared" si="8"/>
        <v>0</v>
      </c>
      <c r="T1815" s="71" t="str">
        <f t="shared" si="9"/>
        <v/>
      </c>
      <c r="U1815" s="79" t="str">
        <f t="array" ref="U1815">IF($B1815="","",IF(INDEX('Your Portfolio Holdings'!$BW$7:$BW$156,match($D1815,'Your Portfolio Holdings'!$B$7:$B$156,0),0)&gt;0,PRODUCT(IF(($D$5:$D$2004=$D1815)*($C$5:$C$2004="Split")*($B$5:$B$2004&lt;=Dashboard!$C$2)*($B$5:$B$2004&gt;$B1815),$J$5:$J$2004,1)),1))</f>
        <v/>
      </c>
      <c r="V1815" s="79">
        <f t="shared" si="10"/>
        <v>0</v>
      </c>
      <c r="W1815" s="79" t="str">
        <f t="array" ref="W1815">IF($B1815="","",IF(INDEX('Your Portfolio Holdings'!$BW$7:$BW$156,match($D1815,'Your Portfolio Holdings'!$B$7:$B$156,0),0)&gt;0,PRODUCT(IF(($D$5:$D$2004=$D1815)*($C$5:$C$2004="Split")*($B$5:$B$2004&lt;=Dashboard!$C$54)*($B$5:$B$2004&gt;$B1815),$J$5:$J$2004,1)),1))</f>
        <v/>
      </c>
      <c r="X1815" s="79">
        <f t="shared" si="11"/>
        <v>0</v>
      </c>
      <c r="Y1815" s="79" t="str">
        <f t="array" ref="Y1815">IF($B1815="","",IF(INDEX('Your Portfolio Holdings'!$BW$7:$BW$156,match($D1815,'Your Portfolio Holdings'!$B$7:$B$156,0),0)&gt;0,PRODUCT(IF(($D$5:$D$2004=$D1815)*($C$5:$C$2004="Split")*($B$5:$B$2004&lt;=Dashboard!$C$55)*($B$5:$B$2004&gt;$B1815),$J$5:$J$2004,1)),1))</f>
        <v/>
      </c>
      <c r="Z1815" s="79">
        <f t="shared" si="12"/>
        <v>0</v>
      </c>
      <c r="AA1815" s="79" t="str">
        <f>IF($B1814="","",IF(AND($B1815&gt;Dashboard!$C$54,$B1815&lt;=Dashboard!$C$55,OR($C1815="Buy",$C1815="Sell",$C1815="Dividend",$C1815="Return of capital")),MAX(AA$5:AA1814)+1,0))</f>
        <v/>
      </c>
      <c r="AB1815" s="79" t="str">
        <f>if($B1815="","",if($L1815=Dashboard!$C$3,"n/a","Currency:"&amp;$L1815&amp;Dashboard!$C$3))</f>
        <v/>
      </c>
      <c r="AC1815" s="88" t="str">
        <f t="shared" si="13"/>
        <v/>
      </c>
      <c r="AD1815" s="89">
        <f t="shared" si="14"/>
        <v>0</v>
      </c>
      <c r="AE1815" s="90">
        <f t="shared" si="15"/>
        <v>0</v>
      </c>
    </row>
    <row r="1816">
      <c r="A1816" s="1"/>
      <c r="B1816" s="456"/>
      <c r="C1816" s="457"/>
      <c r="D1816" s="457"/>
      <c r="E1816" s="457"/>
      <c r="F1816" s="458"/>
      <c r="G1816" s="44">
        <f t="shared" si="1"/>
        <v>0</v>
      </c>
      <c r="H1816" s="459"/>
      <c r="I1816" s="460"/>
      <c r="J1816" s="95"/>
      <c r="K1816" s="1"/>
      <c r="L1816" s="50" t="str">
        <f t="array" ref="L1816">if($B1816="","",index(Setup!$C$52:$C$201,match($D1816,Setup!$B$52:$B$201,0),0))</f>
        <v/>
      </c>
      <c r="M1816" s="52" t="str">
        <f t="shared" si="2"/>
        <v/>
      </c>
      <c r="N1816" s="58">
        <f t="shared" si="3"/>
        <v>0</v>
      </c>
      <c r="O1816" s="64" t="str">
        <f t="shared" si="4"/>
        <v/>
      </c>
      <c r="P1816" s="64">
        <f t="shared" si="5"/>
        <v>0</v>
      </c>
      <c r="Q1816" s="64">
        <f t="shared" si="6"/>
        <v>0</v>
      </c>
      <c r="R1816" s="68">
        <f t="shared" si="7"/>
        <v>0</v>
      </c>
      <c r="S1816" s="68">
        <f t="shared" si="8"/>
        <v>0</v>
      </c>
      <c r="T1816" s="71" t="str">
        <f t="shared" si="9"/>
        <v/>
      </c>
      <c r="U1816" s="79" t="str">
        <f t="array" ref="U1816">IF($B1816="","",IF(INDEX('Your Portfolio Holdings'!$BW$7:$BW$156,match($D1816,'Your Portfolio Holdings'!$B$7:$B$156,0),0)&gt;0,PRODUCT(IF(($D$5:$D$2004=$D1816)*($C$5:$C$2004="Split")*($B$5:$B$2004&lt;=Dashboard!$C$2)*($B$5:$B$2004&gt;$B1816),$J$5:$J$2004,1)),1))</f>
        <v/>
      </c>
      <c r="V1816" s="79">
        <f t="shared" si="10"/>
        <v>0</v>
      </c>
      <c r="W1816" s="79" t="str">
        <f t="array" ref="W1816">IF($B1816="","",IF(INDEX('Your Portfolio Holdings'!$BW$7:$BW$156,match($D1816,'Your Portfolio Holdings'!$B$7:$B$156,0),0)&gt;0,PRODUCT(IF(($D$5:$D$2004=$D1816)*($C$5:$C$2004="Split")*($B$5:$B$2004&lt;=Dashboard!$C$54)*($B$5:$B$2004&gt;$B1816),$J$5:$J$2004,1)),1))</f>
        <v/>
      </c>
      <c r="X1816" s="79">
        <f t="shared" si="11"/>
        <v>0</v>
      </c>
      <c r="Y1816" s="79" t="str">
        <f t="array" ref="Y1816">IF($B1816="","",IF(INDEX('Your Portfolio Holdings'!$BW$7:$BW$156,match($D1816,'Your Portfolio Holdings'!$B$7:$B$156,0),0)&gt;0,PRODUCT(IF(($D$5:$D$2004=$D1816)*($C$5:$C$2004="Split")*($B$5:$B$2004&lt;=Dashboard!$C$55)*($B$5:$B$2004&gt;$B1816),$J$5:$J$2004,1)),1))</f>
        <v/>
      </c>
      <c r="Z1816" s="79">
        <f t="shared" si="12"/>
        <v>0</v>
      </c>
      <c r="AA1816" s="79" t="str">
        <f>IF($B1815="","",IF(AND($B1816&gt;Dashboard!$C$54,$B1816&lt;=Dashboard!$C$55,OR($C1816="Buy",$C1816="Sell",$C1816="Dividend",$C1816="Return of capital")),MAX(AA$5:AA1815)+1,0))</f>
        <v/>
      </c>
      <c r="AB1816" s="79" t="str">
        <f>if($B1816="","",if($L1816=Dashboard!$C$3,"n/a","Currency:"&amp;$L1816&amp;Dashboard!$C$3))</f>
        <v/>
      </c>
      <c r="AC1816" s="88" t="str">
        <f t="shared" si="13"/>
        <v/>
      </c>
      <c r="AD1816" s="89">
        <f t="shared" si="14"/>
        <v>0</v>
      </c>
      <c r="AE1816" s="90">
        <f t="shared" si="15"/>
        <v>0</v>
      </c>
    </row>
    <row r="1817">
      <c r="A1817" s="1"/>
      <c r="B1817" s="456"/>
      <c r="C1817" s="457"/>
      <c r="D1817" s="457"/>
      <c r="E1817" s="457"/>
      <c r="F1817" s="458"/>
      <c r="G1817" s="44">
        <f t="shared" si="1"/>
        <v>0</v>
      </c>
      <c r="H1817" s="459"/>
      <c r="I1817" s="460"/>
      <c r="J1817" s="95"/>
      <c r="K1817" s="1"/>
      <c r="L1817" s="50" t="str">
        <f t="array" ref="L1817">if($B1817="","",index(Setup!$C$52:$C$201,match($D1817,Setup!$B$52:$B$201,0),0))</f>
        <v/>
      </c>
      <c r="M1817" s="52" t="str">
        <f t="shared" si="2"/>
        <v/>
      </c>
      <c r="N1817" s="58">
        <f t="shared" si="3"/>
        <v>0</v>
      </c>
      <c r="O1817" s="64" t="str">
        <f t="shared" si="4"/>
        <v/>
      </c>
      <c r="P1817" s="64">
        <f t="shared" si="5"/>
        <v>0</v>
      </c>
      <c r="Q1817" s="64">
        <f t="shared" si="6"/>
        <v>0</v>
      </c>
      <c r="R1817" s="68">
        <f t="shared" si="7"/>
        <v>0</v>
      </c>
      <c r="S1817" s="68">
        <f t="shared" si="8"/>
        <v>0</v>
      </c>
      <c r="T1817" s="71" t="str">
        <f t="shared" si="9"/>
        <v/>
      </c>
      <c r="U1817" s="79" t="str">
        <f t="array" ref="U1817">IF($B1817="","",IF(INDEX('Your Portfolio Holdings'!$BW$7:$BW$156,match($D1817,'Your Portfolio Holdings'!$B$7:$B$156,0),0)&gt;0,PRODUCT(IF(($D$5:$D$2004=$D1817)*($C$5:$C$2004="Split")*($B$5:$B$2004&lt;=Dashboard!$C$2)*($B$5:$B$2004&gt;$B1817),$J$5:$J$2004,1)),1))</f>
        <v/>
      </c>
      <c r="V1817" s="79">
        <f t="shared" si="10"/>
        <v>0</v>
      </c>
      <c r="W1817" s="79" t="str">
        <f t="array" ref="W1817">IF($B1817="","",IF(INDEX('Your Portfolio Holdings'!$BW$7:$BW$156,match($D1817,'Your Portfolio Holdings'!$B$7:$B$156,0),0)&gt;0,PRODUCT(IF(($D$5:$D$2004=$D1817)*($C$5:$C$2004="Split")*($B$5:$B$2004&lt;=Dashboard!$C$54)*($B$5:$B$2004&gt;$B1817),$J$5:$J$2004,1)),1))</f>
        <v/>
      </c>
      <c r="X1817" s="79">
        <f t="shared" si="11"/>
        <v>0</v>
      </c>
      <c r="Y1817" s="79" t="str">
        <f t="array" ref="Y1817">IF($B1817="","",IF(INDEX('Your Portfolio Holdings'!$BW$7:$BW$156,match($D1817,'Your Portfolio Holdings'!$B$7:$B$156,0),0)&gt;0,PRODUCT(IF(($D$5:$D$2004=$D1817)*($C$5:$C$2004="Split")*($B$5:$B$2004&lt;=Dashboard!$C$55)*($B$5:$B$2004&gt;$B1817),$J$5:$J$2004,1)),1))</f>
        <v/>
      </c>
      <c r="Z1817" s="79">
        <f t="shared" si="12"/>
        <v>0</v>
      </c>
      <c r="AA1817" s="79" t="str">
        <f>IF($B1816="","",IF(AND($B1817&gt;Dashboard!$C$54,$B1817&lt;=Dashboard!$C$55,OR($C1817="Buy",$C1817="Sell",$C1817="Dividend",$C1817="Return of capital")),MAX(AA$5:AA1816)+1,0))</f>
        <v/>
      </c>
      <c r="AB1817" s="79" t="str">
        <f>if($B1817="","",if($L1817=Dashboard!$C$3,"n/a","Currency:"&amp;$L1817&amp;Dashboard!$C$3))</f>
        <v/>
      </c>
      <c r="AC1817" s="88" t="str">
        <f t="shared" si="13"/>
        <v/>
      </c>
      <c r="AD1817" s="89">
        <f t="shared" si="14"/>
        <v>0</v>
      </c>
      <c r="AE1817" s="90">
        <f t="shared" si="15"/>
        <v>0</v>
      </c>
    </row>
    <row r="1818">
      <c r="A1818" s="1"/>
      <c r="B1818" s="456"/>
      <c r="C1818" s="457"/>
      <c r="D1818" s="457"/>
      <c r="E1818" s="457"/>
      <c r="F1818" s="458"/>
      <c r="G1818" s="44">
        <f t="shared" si="1"/>
        <v>0</v>
      </c>
      <c r="H1818" s="459"/>
      <c r="I1818" s="460"/>
      <c r="J1818" s="95"/>
      <c r="K1818" s="1"/>
      <c r="L1818" s="50" t="str">
        <f t="array" ref="L1818">if($B1818="","",index(Setup!$C$52:$C$201,match($D1818,Setup!$B$52:$B$201,0),0))</f>
        <v/>
      </c>
      <c r="M1818" s="52" t="str">
        <f t="shared" si="2"/>
        <v/>
      </c>
      <c r="N1818" s="58">
        <f t="shared" si="3"/>
        <v>0</v>
      </c>
      <c r="O1818" s="64" t="str">
        <f t="shared" si="4"/>
        <v/>
      </c>
      <c r="P1818" s="64">
        <f t="shared" si="5"/>
        <v>0</v>
      </c>
      <c r="Q1818" s="64">
        <f t="shared" si="6"/>
        <v>0</v>
      </c>
      <c r="R1818" s="68">
        <f t="shared" si="7"/>
        <v>0</v>
      </c>
      <c r="S1818" s="68">
        <f t="shared" si="8"/>
        <v>0</v>
      </c>
      <c r="T1818" s="71" t="str">
        <f t="shared" si="9"/>
        <v/>
      </c>
      <c r="U1818" s="79" t="str">
        <f t="array" ref="U1818">IF($B1818="","",IF(INDEX('Your Portfolio Holdings'!$BW$7:$BW$156,match($D1818,'Your Portfolio Holdings'!$B$7:$B$156,0),0)&gt;0,PRODUCT(IF(($D$5:$D$2004=$D1818)*($C$5:$C$2004="Split")*($B$5:$B$2004&lt;=Dashboard!$C$2)*($B$5:$B$2004&gt;$B1818),$J$5:$J$2004,1)),1))</f>
        <v/>
      </c>
      <c r="V1818" s="79">
        <f t="shared" si="10"/>
        <v>0</v>
      </c>
      <c r="W1818" s="79" t="str">
        <f t="array" ref="W1818">IF($B1818="","",IF(INDEX('Your Portfolio Holdings'!$BW$7:$BW$156,match($D1818,'Your Portfolio Holdings'!$B$7:$B$156,0),0)&gt;0,PRODUCT(IF(($D$5:$D$2004=$D1818)*($C$5:$C$2004="Split")*($B$5:$B$2004&lt;=Dashboard!$C$54)*($B$5:$B$2004&gt;$B1818),$J$5:$J$2004,1)),1))</f>
        <v/>
      </c>
      <c r="X1818" s="79">
        <f t="shared" si="11"/>
        <v>0</v>
      </c>
      <c r="Y1818" s="79" t="str">
        <f t="array" ref="Y1818">IF($B1818="","",IF(INDEX('Your Portfolio Holdings'!$BW$7:$BW$156,match($D1818,'Your Portfolio Holdings'!$B$7:$B$156,0),0)&gt;0,PRODUCT(IF(($D$5:$D$2004=$D1818)*($C$5:$C$2004="Split")*($B$5:$B$2004&lt;=Dashboard!$C$55)*($B$5:$B$2004&gt;$B1818),$J$5:$J$2004,1)),1))</f>
        <v/>
      </c>
      <c r="Z1818" s="79">
        <f t="shared" si="12"/>
        <v>0</v>
      </c>
      <c r="AA1818" s="79" t="str">
        <f>IF($B1817="","",IF(AND($B1818&gt;Dashboard!$C$54,$B1818&lt;=Dashboard!$C$55,OR($C1818="Buy",$C1818="Sell",$C1818="Dividend",$C1818="Return of capital")),MAX(AA$5:AA1817)+1,0))</f>
        <v/>
      </c>
      <c r="AB1818" s="79" t="str">
        <f>if($B1818="","",if($L1818=Dashboard!$C$3,"n/a","Currency:"&amp;$L1818&amp;Dashboard!$C$3))</f>
        <v/>
      </c>
      <c r="AC1818" s="88" t="str">
        <f t="shared" si="13"/>
        <v/>
      </c>
      <c r="AD1818" s="89">
        <f t="shared" si="14"/>
        <v>0</v>
      </c>
      <c r="AE1818" s="90">
        <f t="shared" si="15"/>
        <v>0</v>
      </c>
    </row>
    <row r="1819">
      <c r="A1819" s="1"/>
      <c r="B1819" s="456"/>
      <c r="C1819" s="457"/>
      <c r="D1819" s="457"/>
      <c r="E1819" s="457"/>
      <c r="F1819" s="458"/>
      <c r="G1819" s="44">
        <f t="shared" si="1"/>
        <v>0</v>
      </c>
      <c r="H1819" s="459"/>
      <c r="I1819" s="460"/>
      <c r="J1819" s="95"/>
      <c r="K1819" s="1"/>
      <c r="L1819" s="50" t="str">
        <f t="array" ref="L1819">if($B1819="","",index(Setup!$C$52:$C$201,match($D1819,Setup!$B$52:$B$201,0),0))</f>
        <v/>
      </c>
      <c r="M1819" s="52" t="str">
        <f t="shared" si="2"/>
        <v/>
      </c>
      <c r="N1819" s="58">
        <f t="shared" si="3"/>
        <v>0</v>
      </c>
      <c r="O1819" s="64" t="str">
        <f t="shared" si="4"/>
        <v/>
      </c>
      <c r="P1819" s="64">
        <f t="shared" si="5"/>
        <v>0</v>
      </c>
      <c r="Q1819" s="64">
        <f t="shared" si="6"/>
        <v>0</v>
      </c>
      <c r="R1819" s="68">
        <f t="shared" si="7"/>
        <v>0</v>
      </c>
      <c r="S1819" s="68">
        <f t="shared" si="8"/>
        <v>0</v>
      </c>
      <c r="T1819" s="71" t="str">
        <f t="shared" si="9"/>
        <v/>
      </c>
      <c r="U1819" s="79" t="str">
        <f t="array" ref="U1819">IF($B1819="","",IF(INDEX('Your Portfolio Holdings'!$BW$7:$BW$156,match($D1819,'Your Portfolio Holdings'!$B$7:$B$156,0),0)&gt;0,PRODUCT(IF(($D$5:$D$2004=$D1819)*($C$5:$C$2004="Split")*($B$5:$B$2004&lt;=Dashboard!$C$2)*($B$5:$B$2004&gt;$B1819),$J$5:$J$2004,1)),1))</f>
        <v/>
      </c>
      <c r="V1819" s="79">
        <f t="shared" si="10"/>
        <v>0</v>
      </c>
      <c r="W1819" s="79" t="str">
        <f t="array" ref="W1819">IF($B1819="","",IF(INDEX('Your Portfolio Holdings'!$BW$7:$BW$156,match($D1819,'Your Portfolio Holdings'!$B$7:$B$156,0),0)&gt;0,PRODUCT(IF(($D$5:$D$2004=$D1819)*($C$5:$C$2004="Split")*($B$5:$B$2004&lt;=Dashboard!$C$54)*($B$5:$B$2004&gt;$B1819),$J$5:$J$2004,1)),1))</f>
        <v/>
      </c>
      <c r="X1819" s="79">
        <f t="shared" si="11"/>
        <v>0</v>
      </c>
      <c r="Y1819" s="79" t="str">
        <f t="array" ref="Y1819">IF($B1819="","",IF(INDEX('Your Portfolio Holdings'!$BW$7:$BW$156,match($D1819,'Your Portfolio Holdings'!$B$7:$B$156,0),0)&gt;0,PRODUCT(IF(($D$5:$D$2004=$D1819)*($C$5:$C$2004="Split")*($B$5:$B$2004&lt;=Dashboard!$C$55)*($B$5:$B$2004&gt;$B1819),$J$5:$J$2004,1)),1))</f>
        <v/>
      </c>
      <c r="Z1819" s="79">
        <f t="shared" si="12"/>
        <v>0</v>
      </c>
      <c r="AA1819" s="79" t="str">
        <f>IF($B1818="","",IF(AND($B1819&gt;Dashboard!$C$54,$B1819&lt;=Dashboard!$C$55,OR($C1819="Buy",$C1819="Sell",$C1819="Dividend",$C1819="Return of capital")),MAX(AA$5:AA1818)+1,0))</f>
        <v/>
      </c>
      <c r="AB1819" s="79" t="str">
        <f>if($B1819="","",if($L1819=Dashboard!$C$3,"n/a","Currency:"&amp;$L1819&amp;Dashboard!$C$3))</f>
        <v/>
      </c>
      <c r="AC1819" s="88" t="str">
        <f t="shared" si="13"/>
        <v/>
      </c>
      <c r="AD1819" s="89">
        <f t="shared" si="14"/>
        <v>0</v>
      </c>
      <c r="AE1819" s="90">
        <f t="shared" si="15"/>
        <v>0</v>
      </c>
    </row>
    <row r="1820">
      <c r="A1820" s="1"/>
      <c r="B1820" s="456"/>
      <c r="C1820" s="457"/>
      <c r="D1820" s="457"/>
      <c r="E1820" s="457"/>
      <c r="F1820" s="458"/>
      <c r="G1820" s="44">
        <f t="shared" si="1"/>
        <v>0</v>
      </c>
      <c r="H1820" s="459"/>
      <c r="I1820" s="460"/>
      <c r="J1820" s="95"/>
      <c r="K1820" s="1"/>
      <c r="L1820" s="50" t="str">
        <f t="array" ref="L1820">if($B1820="","",index(Setup!$C$52:$C$201,match($D1820,Setup!$B$52:$B$201,0),0))</f>
        <v/>
      </c>
      <c r="M1820" s="52" t="str">
        <f t="shared" si="2"/>
        <v/>
      </c>
      <c r="N1820" s="58">
        <f t="shared" si="3"/>
        <v>0</v>
      </c>
      <c r="O1820" s="64" t="str">
        <f t="shared" si="4"/>
        <v/>
      </c>
      <c r="P1820" s="64">
        <f t="shared" si="5"/>
        <v>0</v>
      </c>
      <c r="Q1820" s="64">
        <f t="shared" si="6"/>
        <v>0</v>
      </c>
      <c r="R1820" s="68">
        <f t="shared" si="7"/>
        <v>0</v>
      </c>
      <c r="S1820" s="68">
        <f t="shared" si="8"/>
        <v>0</v>
      </c>
      <c r="T1820" s="71" t="str">
        <f t="shared" si="9"/>
        <v/>
      </c>
      <c r="U1820" s="79" t="str">
        <f t="array" ref="U1820">IF($B1820="","",IF(INDEX('Your Portfolio Holdings'!$BW$7:$BW$156,match($D1820,'Your Portfolio Holdings'!$B$7:$B$156,0),0)&gt;0,PRODUCT(IF(($D$5:$D$2004=$D1820)*($C$5:$C$2004="Split")*($B$5:$B$2004&lt;=Dashboard!$C$2)*($B$5:$B$2004&gt;$B1820),$J$5:$J$2004,1)),1))</f>
        <v/>
      </c>
      <c r="V1820" s="79">
        <f t="shared" si="10"/>
        <v>0</v>
      </c>
      <c r="W1820" s="79" t="str">
        <f t="array" ref="W1820">IF($B1820="","",IF(INDEX('Your Portfolio Holdings'!$BW$7:$BW$156,match($D1820,'Your Portfolio Holdings'!$B$7:$B$156,0),0)&gt;0,PRODUCT(IF(($D$5:$D$2004=$D1820)*($C$5:$C$2004="Split")*($B$5:$B$2004&lt;=Dashboard!$C$54)*($B$5:$B$2004&gt;$B1820),$J$5:$J$2004,1)),1))</f>
        <v/>
      </c>
      <c r="X1820" s="79">
        <f t="shared" si="11"/>
        <v>0</v>
      </c>
      <c r="Y1820" s="79" t="str">
        <f t="array" ref="Y1820">IF($B1820="","",IF(INDEX('Your Portfolio Holdings'!$BW$7:$BW$156,match($D1820,'Your Portfolio Holdings'!$B$7:$B$156,0),0)&gt;0,PRODUCT(IF(($D$5:$D$2004=$D1820)*($C$5:$C$2004="Split")*($B$5:$B$2004&lt;=Dashboard!$C$55)*($B$5:$B$2004&gt;$B1820),$J$5:$J$2004,1)),1))</f>
        <v/>
      </c>
      <c r="Z1820" s="79">
        <f t="shared" si="12"/>
        <v>0</v>
      </c>
      <c r="AA1820" s="79" t="str">
        <f>IF($B1819="","",IF(AND($B1820&gt;Dashboard!$C$54,$B1820&lt;=Dashboard!$C$55,OR($C1820="Buy",$C1820="Sell",$C1820="Dividend",$C1820="Return of capital")),MAX(AA$5:AA1819)+1,0))</f>
        <v/>
      </c>
      <c r="AB1820" s="79" t="str">
        <f>if($B1820="","",if($L1820=Dashboard!$C$3,"n/a","Currency:"&amp;$L1820&amp;Dashboard!$C$3))</f>
        <v/>
      </c>
      <c r="AC1820" s="88" t="str">
        <f t="shared" si="13"/>
        <v/>
      </c>
      <c r="AD1820" s="89">
        <f t="shared" si="14"/>
        <v>0</v>
      </c>
      <c r="AE1820" s="90">
        <f t="shared" si="15"/>
        <v>0</v>
      </c>
    </row>
    <row r="1821">
      <c r="A1821" s="1"/>
      <c r="B1821" s="456"/>
      <c r="C1821" s="457"/>
      <c r="D1821" s="457"/>
      <c r="E1821" s="457"/>
      <c r="F1821" s="458"/>
      <c r="G1821" s="44">
        <f t="shared" si="1"/>
        <v>0</v>
      </c>
      <c r="H1821" s="459"/>
      <c r="I1821" s="460"/>
      <c r="J1821" s="95"/>
      <c r="K1821" s="1"/>
      <c r="L1821" s="50" t="str">
        <f t="array" ref="L1821">if($B1821="","",index(Setup!$C$52:$C$201,match($D1821,Setup!$B$52:$B$201,0),0))</f>
        <v/>
      </c>
      <c r="M1821" s="52" t="str">
        <f t="shared" si="2"/>
        <v/>
      </c>
      <c r="N1821" s="58">
        <f t="shared" si="3"/>
        <v>0</v>
      </c>
      <c r="O1821" s="64" t="str">
        <f t="shared" si="4"/>
        <v/>
      </c>
      <c r="P1821" s="64">
        <f t="shared" si="5"/>
        <v>0</v>
      </c>
      <c r="Q1821" s="64">
        <f t="shared" si="6"/>
        <v>0</v>
      </c>
      <c r="R1821" s="68">
        <f t="shared" si="7"/>
        <v>0</v>
      </c>
      <c r="S1821" s="68">
        <f t="shared" si="8"/>
        <v>0</v>
      </c>
      <c r="T1821" s="71" t="str">
        <f t="shared" si="9"/>
        <v/>
      </c>
      <c r="U1821" s="79" t="str">
        <f t="array" ref="U1821">IF($B1821="","",IF(INDEX('Your Portfolio Holdings'!$BW$7:$BW$156,match($D1821,'Your Portfolio Holdings'!$B$7:$B$156,0),0)&gt;0,PRODUCT(IF(($D$5:$D$2004=$D1821)*($C$5:$C$2004="Split")*($B$5:$B$2004&lt;=Dashboard!$C$2)*($B$5:$B$2004&gt;$B1821),$J$5:$J$2004,1)),1))</f>
        <v/>
      </c>
      <c r="V1821" s="79">
        <f t="shared" si="10"/>
        <v>0</v>
      </c>
      <c r="W1821" s="79" t="str">
        <f t="array" ref="W1821">IF($B1821="","",IF(INDEX('Your Portfolio Holdings'!$BW$7:$BW$156,match($D1821,'Your Portfolio Holdings'!$B$7:$B$156,0),0)&gt;0,PRODUCT(IF(($D$5:$D$2004=$D1821)*($C$5:$C$2004="Split")*($B$5:$B$2004&lt;=Dashboard!$C$54)*($B$5:$B$2004&gt;$B1821),$J$5:$J$2004,1)),1))</f>
        <v/>
      </c>
      <c r="X1821" s="79">
        <f t="shared" si="11"/>
        <v>0</v>
      </c>
      <c r="Y1821" s="79" t="str">
        <f t="array" ref="Y1821">IF($B1821="","",IF(INDEX('Your Portfolio Holdings'!$BW$7:$BW$156,match($D1821,'Your Portfolio Holdings'!$B$7:$B$156,0),0)&gt;0,PRODUCT(IF(($D$5:$D$2004=$D1821)*($C$5:$C$2004="Split")*($B$5:$B$2004&lt;=Dashboard!$C$55)*($B$5:$B$2004&gt;$B1821),$J$5:$J$2004,1)),1))</f>
        <v/>
      </c>
      <c r="Z1821" s="79">
        <f t="shared" si="12"/>
        <v>0</v>
      </c>
      <c r="AA1821" s="79" t="str">
        <f>IF($B1820="","",IF(AND($B1821&gt;Dashboard!$C$54,$B1821&lt;=Dashboard!$C$55,OR($C1821="Buy",$C1821="Sell",$C1821="Dividend",$C1821="Return of capital")),MAX(AA$5:AA1820)+1,0))</f>
        <v/>
      </c>
      <c r="AB1821" s="79" t="str">
        <f>if($B1821="","",if($L1821=Dashboard!$C$3,"n/a","Currency:"&amp;$L1821&amp;Dashboard!$C$3))</f>
        <v/>
      </c>
      <c r="AC1821" s="88" t="str">
        <f t="shared" si="13"/>
        <v/>
      </c>
      <c r="AD1821" s="89">
        <f t="shared" si="14"/>
        <v>0</v>
      </c>
      <c r="AE1821" s="90">
        <f t="shared" si="15"/>
        <v>0</v>
      </c>
    </row>
    <row r="1822">
      <c r="A1822" s="1"/>
      <c r="B1822" s="456"/>
      <c r="C1822" s="457"/>
      <c r="D1822" s="457"/>
      <c r="E1822" s="457"/>
      <c r="F1822" s="458"/>
      <c r="G1822" s="44">
        <f t="shared" si="1"/>
        <v>0</v>
      </c>
      <c r="H1822" s="459"/>
      <c r="I1822" s="460"/>
      <c r="J1822" s="95"/>
      <c r="K1822" s="1"/>
      <c r="L1822" s="50" t="str">
        <f t="array" ref="L1822">if($B1822="","",index(Setup!$C$52:$C$201,match($D1822,Setup!$B$52:$B$201,0),0))</f>
        <v/>
      </c>
      <c r="M1822" s="52" t="str">
        <f t="shared" si="2"/>
        <v/>
      </c>
      <c r="N1822" s="58">
        <f t="shared" si="3"/>
        <v>0</v>
      </c>
      <c r="O1822" s="64" t="str">
        <f t="shared" si="4"/>
        <v/>
      </c>
      <c r="P1822" s="64">
        <f t="shared" si="5"/>
        <v>0</v>
      </c>
      <c r="Q1822" s="64">
        <f t="shared" si="6"/>
        <v>0</v>
      </c>
      <c r="R1822" s="68">
        <f t="shared" si="7"/>
        <v>0</v>
      </c>
      <c r="S1822" s="68">
        <f t="shared" si="8"/>
        <v>0</v>
      </c>
      <c r="T1822" s="71" t="str">
        <f t="shared" si="9"/>
        <v/>
      </c>
      <c r="U1822" s="79" t="str">
        <f t="array" ref="U1822">IF($B1822="","",IF(INDEX('Your Portfolio Holdings'!$BW$7:$BW$156,match($D1822,'Your Portfolio Holdings'!$B$7:$B$156,0),0)&gt;0,PRODUCT(IF(($D$5:$D$2004=$D1822)*($C$5:$C$2004="Split")*($B$5:$B$2004&lt;=Dashboard!$C$2)*($B$5:$B$2004&gt;$B1822),$J$5:$J$2004,1)),1))</f>
        <v/>
      </c>
      <c r="V1822" s="79">
        <f t="shared" si="10"/>
        <v>0</v>
      </c>
      <c r="W1822" s="79" t="str">
        <f t="array" ref="W1822">IF($B1822="","",IF(INDEX('Your Portfolio Holdings'!$BW$7:$BW$156,match($D1822,'Your Portfolio Holdings'!$B$7:$B$156,0),0)&gt;0,PRODUCT(IF(($D$5:$D$2004=$D1822)*($C$5:$C$2004="Split")*($B$5:$B$2004&lt;=Dashboard!$C$54)*($B$5:$B$2004&gt;$B1822),$J$5:$J$2004,1)),1))</f>
        <v/>
      </c>
      <c r="X1822" s="79">
        <f t="shared" si="11"/>
        <v>0</v>
      </c>
      <c r="Y1822" s="79" t="str">
        <f t="array" ref="Y1822">IF($B1822="","",IF(INDEX('Your Portfolio Holdings'!$BW$7:$BW$156,match($D1822,'Your Portfolio Holdings'!$B$7:$B$156,0),0)&gt;0,PRODUCT(IF(($D$5:$D$2004=$D1822)*($C$5:$C$2004="Split")*($B$5:$B$2004&lt;=Dashboard!$C$55)*($B$5:$B$2004&gt;$B1822),$J$5:$J$2004,1)),1))</f>
        <v/>
      </c>
      <c r="Z1822" s="79">
        <f t="shared" si="12"/>
        <v>0</v>
      </c>
      <c r="AA1822" s="79" t="str">
        <f>IF($B1821="","",IF(AND($B1822&gt;Dashboard!$C$54,$B1822&lt;=Dashboard!$C$55,OR($C1822="Buy",$C1822="Sell",$C1822="Dividend",$C1822="Return of capital")),MAX(AA$5:AA1821)+1,0))</f>
        <v/>
      </c>
      <c r="AB1822" s="79" t="str">
        <f>if($B1822="","",if($L1822=Dashboard!$C$3,"n/a","Currency:"&amp;$L1822&amp;Dashboard!$C$3))</f>
        <v/>
      </c>
      <c r="AC1822" s="88" t="str">
        <f t="shared" si="13"/>
        <v/>
      </c>
      <c r="AD1822" s="89">
        <f t="shared" si="14"/>
        <v>0</v>
      </c>
      <c r="AE1822" s="90">
        <f t="shared" si="15"/>
        <v>0</v>
      </c>
    </row>
    <row r="1823">
      <c r="A1823" s="1"/>
      <c r="B1823" s="456"/>
      <c r="C1823" s="457"/>
      <c r="D1823" s="457"/>
      <c r="E1823" s="457"/>
      <c r="F1823" s="458"/>
      <c r="G1823" s="44">
        <f t="shared" si="1"/>
        <v>0</v>
      </c>
      <c r="H1823" s="459"/>
      <c r="I1823" s="460"/>
      <c r="J1823" s="95"/>
      <c r="K1823" s="1"/>
      <c r="L1823" s="50" t="str">
        <f t="array" ref="L1823">if($B1823="","",index(Setup!$C$52:$C$201,match($D1823,Setup!$B$52:$B$201,0),0))</f>
        <v/>
      </c>
      <c r="M1823" s="52" t="str">
        <f t="shared" si="2"/>
        <v/>
      </c>
      <c r="N1823" s="58">
        <f t="shared" si="3"/>
        <v>0</v>
      </c>
      <c r="O1823" s="64" t="str">
        <f t="shared" si="4"/>
        <v/>
      </c>
      <c r="P1823" s="64">
        <f t="shared" si="5"/>
        <v>0</v>
      </c>
      <c r="Q1823" s="64">
        <f t="shared" si="6"/>
        <v>0</v>
      </c>
      <c r="R1823" s="68">
        <f t="shared" si="7"/>
        <v>0</v>
      </c>
      <c r="S1823" s="68">
        <f t="shared" si="8"/>
        <v>0</v>
      </c>
      <c r="T1823" s="71" t="str">
        <f t="shared" si="9"/>
        <v/>
      </c>
      <c r="U1823" s="79" t="str">
        <f t="array" ref="U1823">IF($B1823="","",IF(INDEX('Your Portfolio Holdings'!$BW$7:$BW$156,match($D1823,'Your Portfolio Holdings'!$B$7:$B$156,0),0)&gt;0,PRODUCT(IF(($D$5:$D$2004=$D1823)*($C$5:$C$2004="Split")*($B$5:$B$2004&lt;=Dashboard!$C$2)*($B$5:$B$2004&gt;$B1823),$J$5:$J$2004,1)),1))</f>
        <v/>
      </c>
      <c r="V1823" s="79">
        <f t="shared" si="10"/>
        <v>0</v>
      </c>
      <c r="W1823" s="79" t="str">
        <f t="array" ref="W1823">IF($B1823="","",IF(INDEX('Your Portfolio Holdings'!$BW$7:$BW$156,match($D1823,'Your Portfolio Holdings'!$B$7:$B$156,0),0)&gt;0,PRODUCT(IF(($D$5:$D$2004=$D1823)*($C$5:$C$2004="Split")*($B$5:$B$2004&lt;=Dashboard!$C$54)*($B$5:$B$2004&gt;$B1823),$J$5:$J$2004,1)),1))</f>
        <v/>
      </c>
      <c r="X1823" s="79">
        <f t="shared" si="11"/>
        <v>0</v>
      </c>
      <c r="Y1823" s="79" t="str">
        <f t="array" ref="Y1823">IF($B1823="","",IF(INDEX('Your Portfolio Holdings'!$BW$7:$BW$156,match($D1823,'Your Portfolio Holdings'!$B$7:$B$156,0),0)&gt;0,PRODUCT(IF(($D$5:$D$2004=$D1823)*($C$5:$C$2004="Split")*($B$5:$B$2004&lt;=Dashboard!$C$55)*($B$5:$B$2004&gt;$B1823),$J$5:$J$2004,1)),1))</f>
        <v/>
      </c>
      <c r="Z1823" s="79">
        <f t="shared" si="12"/>
        <v>0</v>
      </c>
      <c r="AA1823" s="79" t="str">
        <f>IF($B1822="","",IF(AND($B1823&gt;Dashboard!$C$54,$B1823&lt;=Dashboard!$C$55,OR($C1823="Buy",$C1823="Sell",$C1823="Dividend",$C1823="Return of capital")),MAX(AA$5:AA1822)+1,0))</f>
        <v/>
      </c>
      <c r="AB1823" s="79" t="str">
        <f>if($B1823="","",if($L1823=Dashboard!$C$3,"n/a","Currency:"&amp;$L1823&amp;Dashboard!$C$3))</f>
        <v/>
      </c>
      <c r="AC1823" s="88" t="str">
        <f t="shared" si="13"/>
        <v/>
      </c>
      <c r="AD1823" s="89">
        <f t="shared" si="14"/>
        <v>0</v>
      </c>
      <c r="AE1823" s="90">
        <f t="shared" si="15"/>
        <v>0</v>
      </c>
    </row>
    <row r="1824">
      <c r="A1824" s="1"/>
      <c r="B1824" s="456"/>
      <c r="C1824" s="457"/>
      <c r="D1824" s="457"/>
      <c r="E1824" s="457"/>
      <c r="F1824" s="458"/>
      <c r="G1824" s="44">
        <f t="shared" si="1"/>
        <v>0</v>
      </c>
      <c r="H1824" s="459"/>
      <c r="I1824" s="460"/>
      <c r="J1824" s="95"/>
      <c r="K1824" s="1"/>
      <c r="L1824" s="50" t="str">
        <f t="array" ref="L1824">if($B1824="","",index(Setup!$C$52:$C$201,match($D1824,Setup!$B$52:$B$201,0),0))</f>
        <v/>
      </c>
      <c r="M1824" s="52" t="str">
        <f t="shared" si="2"/>
        <v/>
      </c>
      <c r="N1824" s="58">
        <f t="shared" si="3"/>
        <v>0</v>
      </c>
      <c r="O1824" s="64" t="str">
        <f t="shared" si="4"/>
        <v/>
      </c>
      <c r="P1824" s="64">
        <f t="shared" si="5"/>
        <v>0</v>
      </c>
      <c r="Q1824" s="64">
        <f t="shared" si="6"/>
        <v>0</v>
      </c>
      <c r="R1824" s="68">
        <f t="shared" si="7"/>
        <v>0</v>
      </c>
      <c r="S1824" s="68">
        <f t="shared" si="8"/>
        <v>0</v>
      </c>
      <c r="T1824" s="71" t="str">
        <f t="shared" si="9"/>
        <v/>
      </c>
      <c r="U1824" s="79" t="str">
        <f t="array" ref="U1824">IF($B1824="","",IF(INDEX('Your Portfolio Holdings'!$BW$7:$BW$156,match($D1824,'Your Portfolio Holdings'!$B$7:$B$156,0),0)&gt;0,PRODUCT(IF(($D$5:$D$2004=$D1824)*($C$5:$C$2004="Split")*($B$5:$B$2004&lt;=Dashboard!$C$2)*($B$5:$B$2004&gt;$B1824),$J$5:$J$2004,1)),1))</f>
        <v/>
      </c>
      <c r="V1824" s="79">
        <f t="shared" si="10"/>
        <v>0</v>
      </c>
      <c r="W1824" s="79" t="str">
        <f t="array" ref="W1824">IF($B1824="","",IF(INDEX('Your Portfolio Holdings'!$BW$7:$BW$156,match($D1824,'Your Portfolio Holdings'!$B$7:$B$156,0),0)&gt;0,PRODUCT(IF(($D$5:$D$2004=$D1824)*($C$5:$C$2004="Split")*($B$5:$B$2004&lt;=Dashboard!$C$54)*($B$5:$B$2004&gt;$B1824),$J$5:$J$2004,1)),1))</f>
        <v/>
      </c>
      <c r="X1824" s="79">
        <f t="shared" si="11"/>
        <v>0</v>
      </c>
      <c r="Y1824" s="79" t="str">
        <f t="array" ref="Y1824">IF($B1824="","",IF(INDEX('Your Portfolio Holdings'!$BW$7:$BW$156,match($D1824,'Your Portfolio Holdings'!$B$7:$B$156,0),0)&gt;0,PRODUCT(IF(($D$5:$D$2004=$D1824)*($C$5:$C$2004="Split")*($B$5:$B$2004&lt;=Dashboard!$C$55)*($B$5:$B$2004&gt;$B1824),$J$5:$J$2004,1)),1))</f>
        <v/>
      </c>
      <c r="Z1824" s="79">
        <f t="shared" si="12"/>
        <v>0</v>
      </c>
      <c r="AA1824" s="79" t="str">
        <f>IF($B1823="","",IF(AND($B1824&gt;Dashboard!$C$54,$B1824&lt;=Dashboard!$C$55,OR($C1824="Buy",$C1824="Sell",$C1824="Dividend",$C1824="Return of capital")),MAX(AA$5:AA1823)+1,0))</f>
        <v/>
      </c>
      <c r="AB1824" s="79" t="str">
        <f>if($B1824="","",if($L1824=Dashboard!$C$3,"n/a","Currency:"&amp;$L1824&amp;Dashboard!$C$3))</f>
        <v/>
      </c>
      <c r="AC1824" s="88" t="str">
        <f t="shared" si="13"/>
        <v/>
      </c>
      <c r="AD1824" s="89">
        <f t="shared" si="14"/>
        <v>0</v>
      </c>
      <c r="AE1824" s="90">
        <f t="shared" si="15"/>
        <v>0</v>
      </c>
    </row>
    <row r="1825">
      <c r="A1825" s="1"/>
      <c r="B1825" s="456"/>
      <c r="C1825" s="457"/>
      <c r="D1825" s="457"/>
      <c r="E1825" s="457"/>
      <c r="F1825" s="458"/>
      <c r="G1825" s="44">
        <f t="shared" si="1"/>
        <v>0</v>
      </c>
      <c r="H1825" s="459"/>
      <c r="I1825" s="460"/>
      <c r="J1825" s="95"/>
      <c r="K1825" s="1"/>
      <c r="L1825" s="50" t="str">
        <f t="array" ref="L1825">if($B1825="","",index(Setup!$C$52:$C$201,match($D1825,Setup!$B$52:$B$201,0),0))</f>
        <v/>
      </c>
      <c r="M1825" s="52" t="str">
        <f t="shared" si="2"/>
        <v/>
      </c>
      <c r="N1825" s="58">
        <f t="shared" si="3"/>
        <v>0</v>
      </c>
      <c r="O1825" s="64" t="str">
        <f t="shared" si="4"/>
        <v/>
      </c>
      <c r="P1825" s="64">
        <f t="shared" si="5"/>
        <v>0</v>
      </c>
      <c r="Q1825" s="64">
        <f t="shared" si="6"/>
        <v>0</v>
      </c>
      <c r="R1825" s="68">
        <f t="shared" si="7"/>
        <v>0</v>
      </c>
      <c r="S1825" s="68">
        <f t="shared" si="8"/>
        <v>0</v>
      </c>
      <c r="T1825" s="71" t="str">
        <f t="shared" si="9"/>
        <v/>
      </c>
      <c r="U1825" s="79" t="str">
        <f t="array" ref="U1825">IF($B1825="","",IF(INDEX('Your Portfolio Holdings'!$BW$7:$BW$156,match($D1825,'Your Portfolio Holdings'!$B$7:$B$156,0),0)&gt;0,PRODUCT(IF(($D$5:$D$2004=$D1825)*($C$5:$C$2004="Split")*($B$5:$B$2004&lt;=Dashboard!$C$2)*($B$5:$B$2004&gt;$B1825),$J$5:$J$2004,1)),1))</f>
        <v/>
      </c>
      <c r="V1825" s="79">
        <f t="shared" si="10"/>
        <v>0</v>
      </c>
      <c r="W1825" s="79" t="str">
        <f t="array" ref="W1825">IF($B1825="","",IF(INDEX('Your Portfolio Holdings'!$BW$7:$BW$156,match($D1825,'Your Portfolio Holdings'!$B$7:$B$156,0),0)&gt;0,PRODUCT(IF(($D$5:$D$2004=$D1825)*($C$5:$C$2004="Split")*($B$5:$B$2004&lt;=Dashboard!$C$54)*($B$5:$B$2004&gt;$B1825),$J$5:$J$2004,1)),1))</f>
        <v/>
      </c>
      <c r="X1825" s="79">
        <f t="shared" si="11"/>
        <v>0</v>
      </c>
      <c r="Y1825" s="79" t="str">
        <f t="array" ref="Y1825">IF($B1825="","",IF(INDEX('Your Portfolio Holdings'!$BW$7:$BW$156,match($D1825,'Your Portfolio Holdings'!$B$7:$B$156,0),0)&gt;0,PRODUCT(IF(($D$5:$D$2004=$D1825)*($C$5:$C$2004="Split")*($B$5:$B$2004&lt;=Dashboard!$C$55)*($B$5:$B$2004&gt;$B1825),$J$5:$J$2004,1)),1))</f>
        <v/>
      </c>
      <c r="Z1825" s="79">
        <f t="shared" si="12"/>
        <v>0</v>
      </c>
      <c r="AA1825" s="79" t="str">
        <f>IF($B1824="","",IF(AND($B1825&gt;Dashboard!$C$54,$B1825&lt;=Dashboard!$C$55,OR($C1825="Buy",$C1825="Sell",$C1825="Dividend",$C1825="Return of capital")),MAX(AA$5:AA1824)+1,0))</f>
        <v/>
      </c>
      <c r="AB1825" s="79" t="str">
        <f>if($B1825="","",if($L1825=Dashboard!$C$3,"n/a","Currency:"&amp;$L1825&amp;Dashboard!$C$3))</f>
        <v/>
      </c>
      <c r="AC1825" s="88" t="str">
        <f t="shared" si="13"/>
        <v/>
      </c>
      <c r="AD1825" s="89">
        <f t="shared" si="14"/>
        <v>0</v>
      </c>
      <c r="AE1825" s="90">
        <f t="shared" si="15"/>
        <v>0</v>
      </c>
    </row>
    <row r="1826">
      <c r="A1826" s="1"/>
      <c r="B1826" s="456"/>
      <c r="C1826" s="457"/>
      <c r="D1826" s="457"/>
      <c r="E1826" s="457"/>
      <c r="F1826" s="458"/>
      <c r="G1826" s="44">
        <f t="shared" si="1"/>
        <v>0</v>
      </c>
      <c r="H1826" s="459"/>
      <c r="I1826" s="460"/>
      <c r="J1826" s="95"/>
      <c r="K1826" s="1"/>
      <c r="L1826" s="50" t="str">
        <f t="array" ref="L1826">if($B1826="","",index(Setup!$C$52:$C$201,match($D1826,Setup!$B$52:$B$201,0),0))</f>
        <v/>
      </c>
      <c r="M1826" s="52" t="str">
        <f t="shared" si="2"/>
        <v/>
      </c>
      <c r="N1826" s="58">
        <f t="shared" si="3"/>
        <v>0</v>
      </c>
      <c r="O1826" s="64" t="str">
        <f t="shared" si="4"/>
        <v/>
      </c>
      <c r="P1826" s="64">
        <f t="shared" si="5"/>
        <v>0</v>
      </c>
      <c r="Q1826" s="64">
        <f t="shared" si="6"/>
        <v>0</v>
      </c>
      <c r="R1826" s="68">
        <f t="shared" si="7"/>
        <v>0</v>
      </c>
      <c r="S1826" s="68">
        <f t="shared" si="8"/>
        <v>0</v>
      </c>
      <c r="T1826" s="71" t="str">
        <f t="shared" si="9"/>
        <v/>
      </c>
      <c r="U1826" s="79" t="str">
        <f t="array" ref="U1826">IF($B1826="","",IF(INDEX('Your Portfolio Holdings'!$BW$7:$BW$156,match($D1826,'Your Portfolio Holdings'!$B$7:$B$156,0),0)&gt;0,PRODUCT(IF(($D$5:$D$2004=$D1826)*($C$5:$C$2004="Split")*($B$5:$B$2004&lt;=Dashboard!$C$2)*($B$5:$B$2004&gt;$B1826),$J$5:$J$2004,1)),1))</f>
        <v/>
      </c>
      <c r="V1826" s="79">
        <f t="shared" si="10"/>
        <v>0</v>
      </c>
      <c r="W1826" s="79" t="str">
        <f t="array" ref="W1826">IF($B1826="","",IF(INDEX('Your Portfolio Holdings'!$BW$7:$BW$156,match($D1826,'Your Portfolio Holdings'!$B$7:$B$156,0),0)&gt;0,PRODUCT(IF(($D$5:$D$2004=$D1826)*($C$5:$C$2004="Split")*($B$5:$B$2004&lt;=Dashboard!$C$54)*($B$5:$B$2004&gt;$B1826),$J$5:$J$2004,1)),1))</f>
        <v/>
      </c>
      <c r="X1826" s="79">
        <f t="shared" si="11"/>
        <v>0</v>
      </c>
      <c r="Y1826" s="79" t="str">
        <f t="array" ref="Y1826">IF($B1826="","",IF(INDEX('Your Portfolio Holdings'!$BW$7:$BW$156,match($D1826,'Your Portfolio Holdings'!$B$7:$B$156,0),0)&gt;0,PRODUCT(IF(($D$5:$D$2004=$D1826)*($C$5:$C$2004="Split")*($B$5:$B$2004&lt;=Dashboard!$C$55)*($B$5:$B$2004&gt;$B1826),$J$5:$J$2004,1)),1))</f>
        <v/>
      </c>
      <c r="Z1826" s="79">
        <f t="shared" si="12"/>
        <v>0</v>
      </c>
      <c r="AA1826" s="79" t="str">
        <f>IF($B1825="","",IF(AND($B1826&gt;Dashboard!$C$54,$B1826&lt;=Dashboard!$C$55,OR($C1826="Buy",$C1826="Sell",$C1826="Dividend",$C1826="Return of capital")),MAX(AA$5:AA1825)+1,0))</f>
        <v/>
      </c>
      <c r="AB1826" s="79" t="str">
        <f>if($B1826="","",if($L1826=Dashboard!$C$3,"n/a","Currency:"&amp;$L1826&amp;Dashboard!$C$3))</f>
        <v/>
      </c>
      <c r="AC1826" s="88" t="str">
        <f t="shared" si="13"/>
        <v/>
      </c>
      <c r="AD1826" s="89">
        <f t="shared" si="14"/>
        <v>0</v>
      </c>
      <c r="AE1826" s="90">
        <f t="shared" si="15"/>
        <v>0</v>
      </c>
    </row>
    <row r="1827">
      <c r="A1827" s="1"/>
      <c r="B1827" s="456"/>
      <c r="C1827" s="457"/>
      <c r="D1827" s="457"/>
      <c r="E1827" s="457"/>
      <c r="F1827" s="458"/>
      <c r="G1827" s="44">
        <f t="shared" si="1"/>
        <v>0</v>
      </c>
      <c r="H1827" s="459"/>
      <c r="I1827" s="460"/>
      <c r="J1827" s="95"/>
      <c r="K1827" s="1"/>
      <c r="L1827" s="50" t="str">
        <f t="array" ref="L1827">if($B1827="","",index(Setup!$C$52:$C$201,match($D1827,Setup!$B$52:$B$201,0),0))</f>
        <v/>
      </c>
      <c r="M1827" s="52" t="str">
        <f t="shared" si="2"/>
        <v/>
      </c>
      <c r="N1827" s="58">
        <f t="shared" si="3"/>
        <v>0</v>
      </c>
      <c r="O1827" s="64" t="str">
        <f t="shared" si="4"/>
        <v/>
      </c>
      <c r="P1827" s="64">
        <f t="shared" si="5"/>
        <v>0</v>
      </c>
      <c r="Q1827" s="64">
        <f t="shared" si="6"/>
        <v>0</v>
      </c>
      <c r="R1827" s="68">
        <f t="shared" si="7"/>
        <v>0</v>
      </c>
      <c r="S1827" s="68">
        <f t="shared" si="8"/>
        <v>0</v>
      </c>
      <c r="T1827" s="71" t="str">
        <f t="shared" si="9"/>
        <v/>
      </c>
      <c r="U1827" s="79" t="str">
        <f t="array" ref="U1827">IF($B1827="","",IF(INDEX('Your Portfolio Holdings'!$BW$7:$BW$156,match($D1827,'Your Portfolio Holdings'!$B$7:$B$156,0),0)&gt;0,PRODUCT(IF(($D$5:$D$2004=$D1827)*($C$5:$C$2004="Split")*($B$5:$B$2004&lt;=Dashboard!$C$2)*($B$5:$B$2004&gt;$B1827),$J$5:$J$2004,1)),1))</f>
        <v/>
      </c>
      <c r="V1827" s="79">
        <f t="shared" si="10"/>
        <v>0</v>
      </c>
      <c r="W1827" s="79" t="str">
        <f t="array" ref="W1827">IF($B1827="","",IF(INDEX('Your Portfolio Holdings'!$BW$7:$BW$156,match($D1827,'Your Portfolio Holdings'!$B$7:$B$156,0),0)&gt;0,PRODUCT(IF(($D$5:$D$2004=$D1827)*($C$5:$C$2004="Split")*($B$5:$B$2004&lt;=Dashboard!$C$54)*($B$5:$B$2004&gt;$B1827),$J$5:$J$2004,1)),1))</f>
        <v/>
      </c>
      <c r="X1827" s="79">
        <f t="shared" si="11"/>
        <v>0</v>
      </c>
      <c r="Y1827" s="79" t="str">
        <f t="array" ref="Y1827">IF($B1827="","",IF(INDEX('Your Portfolio Holdings'!$BW$7:$BW$156,match($D1827,'Your Portfolio Holdings'!$B$7:$B$156,0),0)&gt;0,PRODUCT(IF(($D$5:$D$2004=$D1827)*($C$5:$C$2004="Split")*($B$5:$B$2004&lt;=Dashboard!$C$55)*($B$5:$B$2004&gt;$B1827),$J$5:$J$2004,1)),1))</f>
        <v/>
      </c>
      <c r="Z1827" s="79">
        <f t="shared" si="12"/>
        <v>0</v>
      </c>
      <c r="AA1827" s="79" t="str">
        <f>IF($B1826="","",IF(AND($B1827&gt;Dashboard!$C$54,$B1827&lt;=Dashboard!$C$55,OR($C1827="Buy",$C1827="Sell",$C1827="Dividend",$C1827="Return of capital")),MAX(AA$5:AA1826)+1,0))</f>
        <v/>
      </c>
      <c r="AB1827" s="79" t="str">
        <f>if($B1827="","",if($L1827=Dashboard!$C$3,"n/a","Currency:"&amp;$L1827&amp;Dashboard!$C$3))</f>
        <v/>
      </c>
      <c r="AC1827" s="88" t="str">
        <f t="shared" si="13"/>
        <v/>
      </c>
      <c r="AD1827" s="89">
        <f t="shared" si="14"/>
        <v>0</v>
      </c>
      <c r="AE1827" s="90">
        <f t="shared" si="15"/>
        <v>0</v>
      </c>
    </row>
    <row r="1828">
      <c r="A1828" s="1"/>
      <c r="B1828" s="456"/>
      <c r="C1828" s="457"/>
      <c r="D1828" s="457"/>
      <c r="E1828" s="457"/>
      <c r="F1828" s="458"/>
      <c r="G1828" s="44">
        <f t="shared" si="1"/>
        <v>0</v>
      </c>
      <c r="H1828" s="459"/>
      <c r="I1828" s="460"/>
      <c r="J1828" s="95"/>
      <c r="K1828" s="1"/>
      <c r="L1828" s="50" t="str">
        <f t="array" ref="L1828">if($B1828="","",index(Setup!$C$52:$C$201,match($D1828,Setup!$B$52:$B$201,0),0))</f>
        <v/>
      </c>
      <c r="M1828" s="52" t="str">
        <f t="shared" si="2"/>
        <v/>
      </c>
      <c r="N1828" s="58">
        <f t="shared" si="3"/>
        <v>0</v>
      </c>
      <c r="O1828" s="64" t="str">
        <f t="shared" si="4"/>
        <v/>
      </c>
      <c r="P1828" s="64">
        <f t="shared" si="5"/>
        <v>0</v>
      </c>
      <c r="Q1828" s="64">
        <f t="shared" si="6"/>
        <v>0</v>
      </c>
      <c r="R1828" s="68">
        <f t="shared" si="7"/>
        <v>0</v>
      </c>
      <c r="S1828" s="68">
        <f t="shared" si="8"/>
        <v>0</v>
      </c>
      <c r="T1828" s="71" t="str">
        <f t="shared" si="9"/>
        <v/>
      </c>
      <c r="U1828" s="79" t="str">
        <f t="array" ref="U1828">IF($B1828="","",IF(INDEX('Your Portfolio Holdings'!$BW$7:$BW$156,match($D1828,'Your Portfolio Holdings'!$B$7:$B$156,0),0)&gt;0,PRODUCT(IF(($D$5:$D$2004=$D1828)*($C$5:$C$2004="Split")*($B$5:$B$2004&lt;=Dashboard!$C$2)*($B$5:$B$2004&gt;$B1828),$J$5:$J$2004,1)),1))</f>
        <v/>
      </c>
      <c r="V1828" s="79">
        <f t="shared" si="10"/>
        <v>0</v>
      </c>
      <c r="W1828" s="79" t="str">
        <f t="array" ref="W1828">IF($B1828="","",IF(INDEX('Your Portfolio Holdings'!$BW$7:$BW$156,match($D1828,'Your Portfolio Holdings'!$B$7:$B$156,0),0)&gt;0,PRODUCT(IF(($D$5:$D$2004=$D1828)*($C$5:$C$2004="Split")*($B$5:$B$2004&lt;=Dashboard!$C$54)*($B$5:$B$2004&gt;$B1828),$J$5:$J$2004,1)),1))</f>
        <v/>
      </c>
      <c r="X1828" s="79">
        <f t="shared" si="11"/>
        <v>0</v>
      </c>
      <c r="Y1828" s="79" t="str">
        <f t="array" ref="Y1828">IF($B1828="","",IF(INDEX('Your Portfolio Holdings'!$BW$7:$BW$156,match($D1828,'Your Portfolio Holdings'!$B$7:$B$156,0),0)&gt;0,PRODUCT(IF(($D$5:$D$2004=$D1828)*($C$5:$C$2004="Split")*($B$5:$B$2004&lt;=Dashboard!$C$55)*($B$5:$B$2004&gt;$B1828),$J$5:$J$2004,1)),1))</f>
        <v/>
      </c>
      <c r="Z1828" s="79">
        <f t="shared" si="12"/>
        <v>0</v>
      </c>
      <c r="AA1828" s="79" t="str">
        <f>IF($B1827="","",IF(AND($B1828&gt;Dashboard!$C$54,$B1828&lt;=Dashboard!$C$55,OR($C1828="Buy",$C1828="Sell",$C1828="Dividend",$C1828="Return of capital")),MAX(AA$5:AA1827)+1,0))</f>
        <v/>
      </c>
      <c r="AB1828" s="79" t="str">
        <f>if($B1828="","",if($L1828=Dashboard!$C$3,"n/a","Currency:"&amp;$L1828&amp;Dashboard!$C$3))</f>
        <v/>
      </c>
      <c r="AC1828" s="88" t="str">
        <f t="shared" si="13"/>
        <v/>
      </c>
      <c r="AD1828" s="89">
        <f t="shared" si="14"/>
        <v>0</v>
      </c>
      <c r="AE1828" s="90">
        <f t="shared" si="15"/>
        <v>0</v>
      </c>
    </row>
    <row r="1829">
      <c r="A1829" s="1"/>
      <c r="B1829" s="456"/>
      <c r="C1829" s="457"/>
      <c r="D1829" s="457"/>
      <c r="E1829" s="457"/>
      <c r="F1829" s="458"/>
      <c r="G1829" s="44">
        <f t="shared" si="1"/>
        <v>0</v>
      </c>
      <c r="H1829" s="459"/>
      <c r="I1829" s="460"/>
      <c r="J1829" s="95"/>
      <c r="K1829" s="1"/>
      <c r="L1829" s="50" t="str">
        <f t="array" ref="L1829">if($B1829="","",index(Setup!$C$52:$C$201,match($D1829,Setup!$B$52:$B$201,0),0))</f>
        <v/>
      </c>
      <c r="M1829" s="52" t="str">
        <f t="shared" si="2"/>
        <v/>
      </c>
      <c r="N1829" s="58">
        <f t="shared" si="3"/>
        <v>0</v>
      </c>
      <c r="O1829" s="64" t="str">
        <f t="shared" si="4"/>
        <v/>
      </c>
      <c r="P1829" s="64">
        <f t="shared" si="5"/>
        <v>0</v>
      </c>
      <c r="Q1829" s="64">
        <f t="shared" si="6"/>
        <v>0</v>
      </c>
      <c r="R1829" s="68">
        <f t="shared" si="7"/>
        <v>0</v>
      </c>
      <c r="S1829" s="68">
        <f t="shared" si="8"/>
        <v>0</v>
      </c>
      <c r="T1829" s="71" t="str">
        <f t="shared" si="9"/>
        <v/>
      </c>
      <c r="U1829" s="79" t="str">
        <f t="array" ref="U1829">IF($B1829="","",IF(INDEX('Your Portfolio Holdings'!$BW$7:$BW$156,match($D1829,'Your Portfolio Holdings'!$B$7:$B$156,0),0)&gt;0,PRODUCT(IF(($D$5:$D$2004=$D1829)*($C$5:$C$2004="Split")*($B$5:$B$2004&lt;=Dashboard!$C$2)*($B$5:$B$2004&gt;$B1829),$J$5:$J$2004,1)),1))</f>
        <v/>
      </c>
      <c r="V1829" s="79">
        <f t="shared" si="10"/>
        <v>0</v>
      </c>
      <c r="W1829" s="79" t="str">
        <f t="array" ref="W1829">IF($B1829="","",IF(INDEX('Your Portfolio Holdings'!$BW$7:$BW$156,match($D1829,'Your Portfolio Holdings'!$B$7:$B$156,0),0)&gt;0,PRODUCT(IF(($D$5:$D$2004=$D1829)*($C$5:$C$2004="Split")*($B$5:$B$2004&lt;=Dashboard!$C$54)*($B$5:$B$2004&gt;$B1829),$J$5:$J$2004,1)),1))</f>
        <v/>
      </c>
      <c r="X1829" s="79">
        <f t="shared" si="11"/>
        <v>0</v>
      </c>
      <c r="Y1829" s="79" t="str">
        <f t="array" ref="Y1829">IF($B1829="","",IF(INDEX('Your Portfolio Holdings'!$BW$7:$BW$156,match($D1829,'Your Portfolio Holdings'!$B$7:$B$156,0),0)&gt;0,PRODUCT(IF(($D$5:$D$2004=$D1829)*($C$5:$C$2004="Split")*($B$5:$B$2004&lt;=Dashboard!$C$55)*($B$5:$B$2004&gt;$B1829),$J$5:$J$2004,1)),1))</f>
        <v/>
      </c>
      <c r="Z1829" s="79">
        <f t="shared" si="12"/>
        <v>0</v>
      </c>
      <c r="AA1829" s="79" t="str">
        <f>IF($B1828="","",IF(AND($B1829&gt;Dashboard!$C$54,$B1829&lt;=Dashboard!$C$55,OR($C1829="Buy",$C1829="Sell",$C1829="Dividend",$C1829="Return of capital")),MAX(AA$5:AA1828)+1,0))</f>
        <v/>
      </c>
      <c r="AB1829" s="79" t="str">
        <f>if($B1829="","",if($L1829=Dashboard!$C$3,"n/a","Currency:"&amp;$L1829&amp;Dashboard!$C$3))</f>
        <v/>
      </c>
      <c r="AC1829" s="88" t="str">
        <f t="shared" si="13"/>
        <v/>
      </c>
      <c r="AD1829" s="89">
        <f t="shared" si="14"/>
        <v>0</v>
      </c>
      <c r="AE1829" s="90">
        <f t="shared" si="15"/>
        <v>0</v>
      </c>
    </row>
    <row r="1830">
      <c r="A1830" s="1"/>
      <c r="B1830" s="456"/>
      <c r="C1830" s="457"/>
      <c r="D1830" s="457"/>
      <c r="E1830" s="457"/>
      <c r="F1830" s="458"/>
      <c r="G1830" s="44">
        <f t="shared" si="1"/>
        <v>0</v>
      </c>
      <c r="H1830" s="459"/>
      <c r="I1830" s="460"/>
      <c r="J1830" s="95"/>
      <c r="K1830" s="1"/>
      <c r="L1830" s="50" t="str">
        <f t="array" ref="L1830">if($B1830="","",index(Setup!$C$52:$C$201,match($D1830,Setup!$B$52:$B$201,0),0))</f>
        <v/>
      </c>
      <c r="M1830" s="52" t="str">
        <f t="shared" si="2"/>
        <v/>
      </c>
      <c r="N1830" s="58">
        <f t="shared" si="3"/>
        <v>0</v>
      </c>
      <c r="O1830" s="64" t="str">
        <f t="shared" si="4"/>
        <v/>
      </c>
      <c r="P1830" s="64">
        <f t="shared" si="5"/>
        <v>0</v>
      </c>
      <c r="Q1830" s="64">
        <f t="shared" si="6"/>
        <v>0</v>
      </c>
      <c r="R1830" s="68">
        <f t="shared" si="7"/>
        <v>0</v>
      </c>
      <c r="S1830" s="68">
        <f t="shared" si="8"/>
        <v>0</v>
      </c>
      <c r="T1830" s="71" t="str">
        <f t="shared" si="9"/>
        <v/>
      </c>
      <c r="U1830" s="79" t="str">
        <f t="array" ref="U1830">IF($B1830="","",IF(INDEX('Your Portfolio Holdings'!$BW$7:$BW$156,match($D1830,'Your Portfolio Holdings'!$B$7:$B$156,0),0)&gt;0,PRODUCT(IF(($D$5:$D$2004=$D1830)*($C$5:$C$2004="Split")*($B$5:$B$2004&lt;=Dashboard!$C$2)*($B$5:$B$2004&gt;$B1830),$J$5:$J$2004,1)),1))</f>
        <v/>
      </c>
      <c r="V1830" s="79">
        <f t="shared" si="10"/>
        <v>0</v>
      </c>
      <c r="W1830" s="79" t="str">
        <f t="array" ref="W1830">IF($B1830="","",IF(INDEX('Your Portfolio Holdings'!$BW$7:$BW$156,match($D1830,'Your Portfolio Holdings'!$B$7:$B$156,0),0)&gt;0,PRODUCT(IF(($D$5:$D$2004=$D1830)*($C$5:$C$2004="Split")*($B$5:$B$2004&lt;=Dashboard!$C$54)*($B$5:$B$2004&gt;$B1830),$J$5:$J$2004,1)),1))</f>
        <v/>
      </c>
      <c r="X1830" s="79">
        <f t="shared" si="11"/>
        <v>0</v>
      </c>
      <c r="Y1830" s="79" t="str">
        <f t="array" ref="Y1830">IF($B1830="","",IF(INDEX('Your Portfolio Holdings'!$BW$7:$BW$156,match($D1830,'Your Portfolio Holdings'!$B$7:$B$156,0),0)&gt;0,PRODUCT(IF(($D$5:$D$2004=$D1830)*($C$5:$C$2004="Split")*($B$5:$B$2004&lt;=Dashboard!$C$55)*($B$5:$B$2004&gt;$B1830),$J$5:$J$2004,1)),1))</f>
        <v/>
      </c>
      <c r="Z1830" s="79">
        <f t="shared" si="12"/>
        <v>0</v>
      </c>
      <c r="AA1830" s="79" t="str">
        <f>IF($B1829="","",IF(AND($B1830&gt;Dashboard!$C$54,$B1830&lt;=Dashboard!$C$55,OR($C1830="Buy",$C1830="Sell",$C1830="Dividend",$C1830="Return of capital")),MAX(AA$5:AA1829)+1,0))</f>
        <v/>
      </c>
      <c r="AB1830" s="79" t="str">
        <f>if($B1830="","",if($L1830=Dashboard!$C$3,"n/a","Currency:"&amp;$L1830&amp;Dashboard!$C$3))</f>
        <v/>
      </c>
      <c r="AC1830" s="88" t="str">
        <f t="shared" si="13"/>
        <v/>
      </c>
      <c r="AD1830" s="89">
        <f t="shared" si="14"/>
        <v>0</v>
      </c>
      <c r="AE1830" s="90">
        <f t="shared" si="15"/>
        <v>0</v>
      </c>
    </row>
    <row r="1831">
      <c r="A1831" s="1"/>
      <c r="B1831" s="456"/>
      <c r="C1831" s="457"/>
      <c r="D1831" s="457"/>
      <c r="E1831" s="457"/>
      <c r="F1831" s="458"/>
      <c r="G1831" s="44">
        <f t="shared" si="1"/>
        <v>0</v>
      </c>
      <c r="H1831" s="459"/>
      <c r="I1831" s="460"/>
      <c r="J1831" s="95"/>
      <c r="K1831" s="1"/>
      <c r="L1831" s="50" t="str">
        <f t="array" ref="L1831">if($B1831="","",index(Setup!$C$52:$C$201,match($D1831,Setup!$B$52:$B$201,0),0))</f>
        <v/>
      </c>
      <c r="M1831" s="52" t="str">
        <f t="shared" si="2"/>
        <v/>
      </c>
      <c r="N1831" s="58">
        <f t="shared" si="3"/>
        <v>0</v>
      </c>
      <c r="O1831" s="64" t="str">
        <f t="shared" si="4"/>
        <v/>
      </c>
      <c r="P1831" s="64">
        <f t="shared" si="5"/>
        <v>0</v>
      </c>
      <c r="Q1831" s="64">
        <f t="shared" si="6"/>
        <v>0</v>
      </c>
      <c r="R1831" s="68">
        <f t="shared" si="7"/>
        <v>0</v>
      </c>
      <c r="S1831" s="68">
        <f t="shared" si="8"/>
        <v>0</v>
      </c>
      <c r="T1831" s="71" t="str">
        <f t="shared" si="9"/>
        <v/>
      </c>
      <c r="U1831" s="79" t="str">
        <f t="array" ref="U1831">IF($B1831="","",IF(INDEX('Your Portfolio Holdings'!$BW$7:$BW$156,match($D1831,'Your Portfolio Holdings'!$B$7:$B$156,0),0)&gt;0,PRODUCT(IF(($D$5:$D$2004=$D1831)*($C$5:$C$2004="Split")*($B$5:$B$2004&lt;=Dashboard!$C$2)*($B$5:$B$2004&gt;$B1831),$J$5:$J$2004,1)),1))</f>
        <v/>
      </c>
      <c r="V1831" s="79">
        <f t="shared" si="10"/>
        <v>0</v>
      </c>
      <c r="W1831" s="79" t="str">
        <f t="array" ref="W1831">IF($B1831="","",IF(INDEX('Your Portfolio Holdings'!$BW$7:$BW$156,match($D1831,'Your Portfolio Holdings'!$B$7:$B$156,0),0)&gt;0,PRODUCT(IF(($D$5:$D$2004=$D1831)*($C$5:$C$2004="Split")*($B$5:$B$2004&lt;=Dashboard!$C$54)*($B$5:$B$2004&gt;$B1831),$J$5:$J$2004,1)),1))</f>
        <v/>
      </c>
      <c r="X1831" s="79">
        <f t="shared" si="11"/>
        <v>0</v>
      </c>
      <c r="Y1831" s="79" t="str">
        <f t="array" ref="Y1831">IF($B1831="","",IF(INDEX('Your Portfolio Holdings'!$BW$7:$BW$156,match($D1831,'Your Portfolio Holdings'!$B$7:$B$156,0),0)&gt;0,PRODUCT(IF(($D$5:$D$2004=$D1831)*($C$5:$C$2004="Split")*($B$5:$B$2004&lt;=Dashboard!$C$55)*($B$5:$B$2004&gt;$B1831),$J$5:$J$2004,1)),1))</f>
        <v/>
      </c>
      <c r="Z1831" s="79">
        <f t="shared" si="12"/>
        <v>0</v>
      </c>
      <c r="AA1831" s="79" t="str">
        <f>IF($B1830="","",IF(AND($B1831&gt;Dashboard!$C$54,$B1831&lt;=Dashboard!$C$55,OR($C1831="Buy",$C1831="Sell",$C1831="Dividend",$C1831="Return of capital")),MAX(AA$5:AA1830)+1,0))</f>
        <v/>
      </c>
      <c r="AB1831" s="79" t="str">
        <f>if($B1831="","",if($L1831=Dashboard!$C$3,"n/a","Currency:"&amp;$L1831&amp;Dashboard!$C$3))</f>
        <v/>
      </c>
      <c r="AC1831" s="88" t="str">
        <f t="shared" si="13"/>
        <v/>
      </c>
      <c r="AD1831" s="89">
        <f t="shared" si="14"/>
        <v>0</v>
      </c>
      <c r="AE1831" s="90">
        <f t="shared" si="15"/>
        <v>0</v>
      </c>
    </row>
    <row r="1832">
      <c r="A1832" s="1"/>
      <c r="B1832" s="456"/>
      <c r="C1832" s="457"/>
      <c r="D1832" s="457"/>
      <c r="E1832" s="457"/>
      <c r="F1832" s="458"/>
      <c r="G1832" s="44">
        <f t="shared" si="1"/>
        <v>0</v>
      </c>
      <c r="H1832" s="459"/>
      <c r="I1832" s="460"/>
      <c r="J1832" s="95"/>
      <c r="K1832" s="1"/>
      <c r="L1832" s="50" t="str">
        <f t="array" ref="L1832">if($B1832="","",index(Setup!$C$52:$C$201,match($D1832,Setup!$B$52:$B$201,0),0))</f>
        <v/>
      </c>
      <c r="M1832" s="52" t="str">
        <f t="shared" si="2"/>
        <v/>
      </c>
      <c r="N1832" s="58">
        <f t="shared" si="3"/>
        <v>0</v>
      </c>
      <c r="O1832" s="64" t="str">
        <f t="shared" si="4"/>
        <v/>
      </c>
      <c r="P1832" s="64">
        <f t="shared" si="5"/>
        <v>0</v>
      </c>
      <c r="Q1832" s="64">
        <f t="shared" si="6"/>
        <v>0</v>
      </c>
      <c r="R1832" s="68">
        <f t="shared" si="7"/>
        <v>0</v>
      </c>
      <c r="S1832" s="68">
        <f t="shared" si="8"/>
        <v>0</v>
      </c>
      <c r="T1832" s="71" t="str">
        <f t="shared" si="9"/>
        <v/>
      </c>
      <c r="U1832" s="79" t="str">
        <f t="array" ref="U1832">IF($B1832="","",IF(INDEX('Your Portfolio Holdings'!$BW$7:$BW$156,match($D1832,'Your Portfolio Holdings'!$B$7:$B$156,0),0)&gt;0,PRODUCT(IF(($D$5:$D$2004=$D1832)*($C$5:$C$2004="Split")*($B$5:$B$2004&lt;=Dashboard!$C$2)*($B$5:$B$2004&gt;$B1832),$J$5:$J$2004,1)),1))</f>
        <v/>
      </c>
      <c r="V1832" s="79">
        <f t="shared" si="10"/>
        <v>0</v>
      </c>
      <c r="W1832" s="79" t="str">
        <f t="array" ref="W1832">IF($B1832="","",IF(INDEX('Your Portfolio Holdings'!$BW$7:$BW$156,match($D1832,'Your Portfolio Holdings'!$B$7:$B$156,0),0)&gt;0,PRODUCT(IF(($D$5:$D$2004=$D1832)*($C$5:$C$2004="Split")*($B$5:$B$2004&lt;=Dashboard!$C$54)*($B$5:$B$2004&gt;$B1832),$J$5:$J$2004,1)),1))</f>
        <v/>
      </c>
      <c r="X1832" s="79">
        <f t="shared" si="11"/>
        <v>0</v>
      </c>
      <c r="Y1832" s="79" t="str">
        <f t="array" ref="Y1832">IF($B1832="","",IF(INDEX('Your Portfolio Holdings'!$BW$7:$BW$156,match($D1832,'Your Portfolio Holdings'!$B$7:$B$156,0),0)&gt;0,PRODUCT(IF(($D$5:$D$2004=$D1832)*($C$5:$C$2004="Split")*($B$5:$B$2004&lt;=Dashboard!$C$55)*($B$5:$B$2004&gt;$B1832),$J$5:$J$2004,1)),1))</f>
        <v/>
      </c>
      <c r="Z1832" s="79">
        <f t="shared" si="12"/>
        <v>0</v>
      </c>
      <c r="AA1832" s="79" t="str">
        <f>IF($B1831="","",IF(AND($B1832&gt;Dashboard!$C$54,$B1832&lt;=Dashboard!$C$55,OR($C1832="Buy",$C1832="Sell",$C1832="Dividend",$C1832="Return of capital")),MAX(AA$5:AA1831)+1,0))</f>
        <v/>
      </c>
      <c r="AB1832" s="79" t="str">
        <f>if($B1832="","",if($L1832=Dashboard!$C$3,"n/a","Currency:"&amp;$L1832&amp;Dashboard!$C$3))</f>
        <v/>
      </c>
      <c r="AC1832" s="88" t="str">
        <f t="shared" si="13"/>
        <v/>
      </c>
      <c r="AD1832" s="89">
        <f t="shared" si="14"/>
        <v>0</v>
      </c>
      <c r="AE1832" s="90">
        <f t="shared" si="15"/>
        <v>0</v>
      </c>
    </row>
    <row r="1833">
      <c r="A1833" s="1"/>
      <c r="B1833" s="456"/>
      <c r="C1833" s="457"/>
      <c r="D1833" s="457"/>
      <c r="E1833" s="457"/>
      <c r="F1833" s="458"/>
      <c r="G1833" s="44">
        <f t="shared" si="1"/>
        <v>0</v>
      </c>
      <c r="H1833" s="459"/>
      <c r="I1833" s="460"/>
      <c r="J1833" s="95"/>
      <c r="K1833" s="1"/>
      <c r="L1833" s="50" t="str">
        <f t="array" ref="L1833">if($B1833="","",index(Setup!$C$52:$C$201,match($D1833,Setup!$B$52:$B$201,0),0))</f>
        <v/>
      </c>
      <c r="M1833" s="52" t="str">
        <f t="shared" si="2"/>
        <v/>
      </c>
      <c r="N1833" s="58">
        <f t="shared" si="3"/>
        <v>0</v>
      </c>
      <c r="O1833" s="64" t="str">
        <f t="shared" si="4"/>
        <v/>
      </c>
      <c r="P1833" s="64">
        <f t="shared" si="5"/>
        <v>0</v>
      </c>
      <c r="Q1833" s="64">
        <f t="shared" si="6"/>
        <v>0</v>
      </c>
      <c r="R1833" s="68">
        <f t="shared" si="7"/>
        <v>0</v>
      </c>
      <c r="S1833" s="68">
        <f t="shared" si="8"/>
        <v>0</v>
      </c>
      <c r="T1833" s="71" t="str">
        <f t="shared" si="9"/>
        <v/>
      </c>
      <c r="U1833" s="79" t="str">
        <f t="array" ref="U1833">IF($B1833="","",IF(INDEX('Your Portfolio Holdings'!$BW$7:$BW$156,match($D1833,'Your Portfolio Holdings'!$B$7:$B$156,0),0)&gt;0,PRODUCT(IF(($D$5:$D$2004=$D1833)*($C$5:$C$2004="Split")*($B$5:$B$2004&lt;=Dashboard!$C$2)*($B$5:$B$2004&gt;$B1833),$J$5:$J$2004,1)),1))</f>
        <v/>
      </c>
      <c r="V1833" s="79">
        <f t="shared" si="10"/>
        <v>0</v>
      </c>
      <c r="W1833" s="79" t="str">
        <f t="array" ref="W1833">IF($B1833="","",IF(INDEX('Your Portfolio Holdings'!$BW$7:$BW$156,match($D1833,'Your Portfolio Holdings'!$B$7:$B$156,0),0)&gt;0,PRODUCT(IF(($D$5:$D$2004=$D1833)*($C$5:$C$2004="Split")*($B$5:$B$2004&lt;=Dashboard!$C$54)*($B$5:$B$2004&gt;$B1833),$J$5:$J$2004,1)),1))</f>
        <v/>
      </c>
      <c r="X1833" s="79">
        <f t="shared" si="11"/>
        <v>0</v>
      </c>
      <c r="Y1833" s="79" t="str">
        <f t="array" ref="Y1833">IF($B1833="","",IF(INDEX('Your Portfolio Holdings'!$BW$7:$BW$156,match($D1833,'Your Portfolio Holdings'!$B$7:$B$156,0),0)&gt;0,PRODUCT(IF(($D$5:$D$2004=$D1833)*($C$5:$C$2004="Split")*($B$5:$B$2004&lt;=Dashboard!$C$55)*($B$5:$B$2004&gt;$B1833),$J$5:$J$2004,1)),1))</f>
        <v/>
      </c>
      <c r="Z1833" s="79">
        <f t="shared" si="12"/>
        <v>0</v>
      </c>
      <c r="AA1833" s="79" t="str">
        <f>IF($B1832="","",IF(AND($B1833&gt;Dashboard!$C$54,$B1833&lt;=Dashboard!$C$55,OR($C1833="Buy",$C1833="Sell",$C1833="Dividend",$C1833="Return of capital")),MAX(AA$5:AA1832)+1,0))</f>
        <v/>
      </c>
      <c r="AB1833" s="79" t="str">
        <f>if($B1833="","",if($L1833=Dashboard!$C$3,"n/a","Currency:"&amp;$L1833&amp;Dashboard!$C$3))</f>
        <v/>
      </c>
      <c r="AC1833" s="88" t="str">
        <f t="shared" si="13"/>
        <v/>
      </c>
      <c r="AD1833" s="89">
        <f t="shared" si="14"/>
        <v>0</v>
      </c>
      <c r="AE1833" s="90">
        <f t="shared" si="15"/>
        <v>0</v>
      </c>
    </row>
    <row r="1834">
      <c r="A1834" s="1"/>
      <c r="B1834" s="456"/>
      <c r="C1834" s="457"/>
      <c r="D1834" s="457"/>
      <c r="E1834" s="457"/>
      <c r="F1834" s="458"/>
      <c r="G1834" s="44">
        <f t="shared" si="1"/>
        <v>0</v>
      </c>
      <c r="H1834" s="459"/>
      <c r="I1834" s="460"/>
      <c r="J1834" s="95"/>
      <c r="K1834" s="1"/>
      <c r="L1834" s="50" t="str">
        <f t="array" ref="L1834">if($B1834="","",index(Setup!$C$52:$C$201,match($D1834,Setup!$B$52:$B$201,0),0))</f>
        <v/>
      </c>
      <c r="M1834" s="52" t="str">
        <f t="shared" si="2"/>
        <v/>
      </c>
      <c r="N1834" s="58">
        <f t="shared" si="3"/>
        <v>0</v>
      </c>
      <c r="O1834" s="64" t="str">
        <f t="shared" si="4"/>
        <v/>
      </c>
      <c r="P1834" s="64">
        <f t="shared" si="5"/>
        <v>0</v>
      </c>
      <c r="Q1834" s="64">
        <f t="shared" si="6"/>
        <v>0</v>
      </c>
      <c r="R1834" s="68">
        <f t="shared" si="7"/>
        <v>0</v>
      </c>
      <c r="S1834" s="68">
        <f t="shared" si="8"/>
        <v>0</v>
      </c>
      <c r="T1834" s="71" t="str">
        <f t="shared" si="9"/>
        <v/>
      </c>
      <c r="U1834" s="79" t="str">
        <f t="array" ref="U1834">IF($B1834="","",IF(INDEX('Your Portfolio Holdings'!$BW$7:$BW$156,match($D1834,'Your Portfolio Holdings'!$B$7:$B$156,0),0)&gt;0,PRODUCT(IF(($D$5:$D$2004=$D1834)*($C$5:$C$2004="Split")*($B$5:$B$2004&lt;=Dashboard!$C$2)*($B$5:$B$2004&gt;$B1834),$J$5:$J$2004,1)),1))</f>
        <v/>
      </c>
      <c r="V1834" s="79">
        <f t="shared" si="10"/>
        <v>0</v>
      </c>
      <c r="W1834" s="79" t="str">
        <f t="array" ref="W1834">IF($B1834="","",IF(INDEX('Your Portfolio Holdings'!$BW$7:$BW$156,match($D1834,'Your Portfolio Holdings'!$B$7:$B$156,0),0)&gt;0,PRODUCT(IF(($D$5:$D$2004=$D1834)*($C$5:$C$2004="Split")*($B$5:$B$2004&lt;=Dashboard!$C$54)*($B$5:$B$2004&gt;$B1834),$J$5:$J$2004,1)),1))</f>
        <v/>
      </c>
      <c r="X1834" s="79">
        <f t="shared" si="11"/>
        <v>0</v>
      </c>
      <c r="Y1834" s="79" t="str">
        <f t="array" ref="Y1834">IF($B1834="","",IF(INDEX('Your Portfolio Holdings'!$BW$7:$BW$156,match($D1834,'Your Portfolio Holdings'!$B$7:$B$156,0),0)&gt;0,PRODUCT(IF(($D$5:$D$2004=$D1834)*($C$5:$C$2004="Split")*($B$5:$B$2004&lt;=Dashboard!$C$55)*($B$5:$B$2004&gt;$B1834),$J$5:$J$2004,1)),1))</f>
        <v/>
      </c>
      <c r="Z1834" s="79">
        <f t="shared" si="12"/>
        <v>0</v>
      </c>
      <c r="AA1834" s="79" t="str">
        <f>IF($B1833="","",IF(AND($B1834&gt;Dashboard!$C$54,$B1834&lt;=Dashboard!$C$55,OR($C1834="Buy",$C1834="Sell",$C1834="Dividend",$C1834="Return of capital")),MAX(AA$5:AA1833)+1,0))</f>
        <v/>
      </c>
      <c r="AB1834" s="79" t="str">
        <f>if($B1834="","",if($L1834=Dashboard!$C$3,"n/a","Currency:"&amp;$L1834&amp;Dashboard!$C$3))</f>
        <v/>
      </c>
      <c r="AC1834" s="88" t="str">
        <f t="shared" si="13"/>
        <v/>
      </c>
      <c r="AD1834" s="89">
        <f t="shared" si="14"/>
        <v>0</v>
      </c>
      <c r="AE1834" s="90">
        <f t="shared" si="15"/>
        <v>0</v>
      </c>
    </row>
    <row r="1835">
      <c r="A1835" s="1"/>
      <c r="B1835" s="456"/>
      <c r="C1835" s="457"/>
      <c r="D1835" s="457"/>
      <c r="E1835" s="457"/>
      <c r="F1835" s="458"/>
      <c r="G1835" s="44">
        <f t="shared" si="1"/>
        <v>0</v>
      </c>
      <c r="H1835" s="459"/>
      <c r="I1835" s="460"/>
      <c r="J1835" s="95"/>
      <c r="K1835" s="1"/>
      <c r="L1835" s="50" t="str">
        <f t="array" ref="L1835">if($B1835="","",index(Setup!$C$52:$C$201,match($D1835,Setup!$B$52:$B$201,0),0))</f>
        <v/>
      </c>
      <c r="M1835" s="52" t="str">
        <f t="shared" si="2"/>
        <v/>
      </c>
      <c r="N1835" s="58">
        <f t="shared" si="3"/>
        <v>0</v>
      </c>
      <c r="O1835" s="64" t="str">
        <f t="shared" si="4"/>
        <v/>
      </c>
      <c r="P1835" s="64">
        <f t="shared" si="5"/>
        <v>0</v>
      </c>
      <c r="Q1835" s="64">
        <f t="shared" si="6"/>
        <v>0</v>
      </c>
      <c r="R1835" s="68">
        <f t="shared" si="7"/>
        <v>0</v>
      </c>
      <c r="S1835" s="68">
        <f t="shared" si="8"/>
        <v>0</v>
      </c>
      <c r="T1835" s="71" t="str">
        <f t="shared" si="9"/>
        <v/>
      </c>
      <c r="U1835" s="79" t="str">
        <f t="array" ref="U1835">IF($B1835="","",IF(INDEX('Your Portfolio Holdings'!$BW$7:$BW$156,match($D1835,'Your Portfolio Holdings'!$B$7:$B$156,0),0)&gt;0,PRODUCT(IF(($D$5:$D$2004=$D1835)*($C$5:$C$2004="Split")*($B$5:$B$2004&lt;=Dashboard!$C$2)*($B$5:$B$2004&gt;$B1835),$J$5:$J$2004,1)),1))</f>
        <v/>
      </c>
      <c r="V1835" s="79">
        <f t="shared" si="10"/>
        <v>0</v>
      </c>
      <c r="W1835" s="79" t="str">
        <f t="array" ref="W1835">IF($B1835="","",IF(INDEX('Your Portfolio Holdings'!$BW$7:$BW$156,match($D1835,'Your Portfolio Holdings'!$B$7:$B$156,0),0)&gt;0,PRODUCT(IF(($D$5:$D$2004=$D1835)*($C$5:$C$2004="Split")*($B$5:$B$2004&lt;=Dashboard!$C$54)*($B$5:$B$2004&gt;$B1835),$J$5:$J$2004,1)),1))</f>
        <v/>
      </c>
      <c r="X1835" s="79">
        <f t="shared" si="11"/>
        <v>0</v>
      </c>
      <c r="Y1835" s="79" t="str">
        <f t="array" ref="Y1835">IF($B1835="","",IF(INDEX('Your Portfolio Holdings'!$BW$7:$BW$156,match($D1835,'Your Portfolio Holdings'!$B$7:$B$156,0),0)&gt;0,PRODUCT(IF(($D$5:$D$2004=$D1835)*($C$5:$C$2004="Split")*($B$5:$B$2004&lt;=Dashboard!$C$55)*($B$5:$B$2004&gt;$B1835),$J$5:$J$2004,1)),1))</f>
        <v/>
      </c>
      <c r="Z1835" s="79">
        <f t="shared" si="12"/>
        <v>0</v>
      </c>
      <c r="AA1835" s="79" t="str">
        <f>IF($B1834="","",IF(AND($B1835&gt;Dashboard!$C$54,$B1835&lt;=Dashboard!$C$55,OR($C1835="Buy",$C1835="Sell",$C1835="Dividend",$C1835="Return of capital")),MAX(AA$5:AA1834)+1,0))</f>
        <v/>
      </c>
      <c r="AB1835" s="79" t="str">
        <f>if($B1835="","",if($L1835=Dashboard!$C$3,"n/a","Currency:"&amp;$L1835&amp;Dashboard!$C$3))</f>
        <v/>
      </c>
      <c r="AC1835" s="88" t="str">
        <f t="shared" si="13"/>
        <v/>
      </c>
      <c r="AD1835" s="89">
        <f t="shared" si="14"/>
        <v>0</v>
      </c>
      <c r="AE1835" s="90">
        <f t="shared" si="15"/>
        <v>0</v>
      </c>
    </row>
    <row r="1836">
      <c r="A1836" s="1"/>
      <c r="B1836" s="456"/>
      <c r="C1836" s="457"/>
      <c r="D1836" s="457"/>
      <c r="E1836" s="457"/>
      <c r="F1836" s="458"/>
      <c r="G1836" s="44">
        <f t="shared" si="1"/>
        <v>0</v>
      </c>
      <c r="H1836" s="459"/>
      <c r="I1836" s="460"/>
      <c r="J1836" s="95"/>
      <c r="K1836" s="1"/>
      <c r="L1836" s="50" t="str">
        <f t="array" ref="L1836">if($B1836="","",index(Setup!$C$52:$C$201,match($D1836,Setup!$B$52:$B$201,0),0))</f>
        <v/>
      </c>
      <c r="M1836" s="52" t="str">
        <f t="shared" si="2"/>
        <v/>
      </c>
      <c r="N1836" s="58">
        <f t="shared" si="3"/>
        <v>0</v>
      </c>
      <c r="O1836" s="64" t="str">
        <f t="shared" si="4"/>
        <v/>
      </c>
      <c r="P1836" s="64">
        <f t="shared" si="5"/>
        <v>0</v>
      </c>
      <c r="Q1836" s="64">
        <f t="shared" si="6"/>
        <v>0</v>
      </c>
      <c r="R1836" s="68">
        <f t="shared" si="7"/>
        <v>0</v>
      </c>
      <c r="S1836" s="68">
        <f t="shared" si="8"/>
        <v>0</v>
      </c>
      <c r="T1836" s="71" t="str">
        <f t="shared" si="9"/>
        <v/>
      </c>
      <c r="U1836" s="79" t="str">
        <f t="array" ref="U1836">IF($B1836="","",IF(INDEX('Your Portfolio Holdings'!$BW$7:$BW$156,match($D1836,'Your Portfolio Holdings'!$B$7:$B$156,0),0)&gt;0,PRODUCT(IF(($D$5:$D$2004=$D1836)*($C$5:$C$2004="Split")*($B$5:$B$2004&lt;=Dashboard!$C$2)*($B$5:$B$2004&gt;$B1836),$J$5:$J$2004,1)),1))</f>
        <v/>
      </c>
      <c r="V1836" s="79">
        <f t="shared" si="10"/>
        <v>0</v>
      </c>
      <c r="W1836" s="79" t="str">
        <f t="array" ref="W1836">IF($B1836="","",IF(INDEX('Your Portfolio Holdings'!$BW$7:$BW$156,match($D1836,'Your Portfolio Holdings'!$B$7:$B$156,0),0)&gt;0,PRODUCT(IF(($D$5:$D$2004=$D1836)*($C$5:$C$2004="Split")*($B$5:$B$2004&lt;=Dashboard!$C$54)*($B$5:$B$2004&gt;$B1836),$J$5:$J$2004,1)),1))</f>
        <v/>
      </c>
      <c r="X1836" s="79">
        <f t="shared" si="11"/>
        <v>0</v>
      </c>
      <c r="Y1836" s="79" t="str">
        <f t="array" ref="Y1836">IF($B1836="","",IF(INDEX('Your Portfolio Holdings'!$BW$7:$BW$156,match($D1836,'Your Portfolio Holdings'!$B$7:$B$156,0),0)&gt;0,PRODUCT(IF(($D$5:$D$2004=$D1836)*($C$5:$C$2004="Split")*($B$5:$B$2004&lt;=Dashboard!$C$55)*($B$5:$B$2004&gt;$B1836),$J$5:$J$2004,1)),1))</f>
        <v/>
      </c>
      <c r="Z1836" s="79">
        <f t="shared" si="12"/>
        <v>0</v>
      </c>
      <c r="AA1836" s="79" t="str">
        <f>IF($B1835="","",IF(AND($B1836&gt;Dashboard!$C$54,$B1836&lt;=Dashboard!$C$55,OR($C1836="Buy",$C1836="Sell",$C1836="Dividend",$C1836="Return of capital")),MAX(AA$5:AA1835)+1,0))</f>
        <v/>
      </c>
      <c r="AB1836" s="79" t="str">
        <f>if($B1836="","",if($L1836=Dashboard!$C$3,"n/a","Currency:"&amp;$L1836&amp;Dashboard!$C$3))</f>
        <v/>
      </c>
      <c r="AC1836" s="88" t="str">
        <f t="shared" si="13"/>
        <v/>
      </c>
      <c r="AD1836" s="89">
        <f t="shared" si="14"/>
        <v>0</v>
      </c>
      <c r="AE1836" s="90">
        <f t="shared" si="15"/>
        <v>0</v>
      </c>
    </row>
    <row r="1837">
      <c r="A1837" s="1"/>
      <c r="B1837" s="456"/>
      <c r="C1837" s="457"/>
      <c r="D1837" s="457"/>
      <c r="E1837" s="457"/>
      <c r="F1837" s="458"/>
      <c r="G1837" s="44">
        <f t="shared" si="1"/>
        <v>0</v>
      </c>
      <c r="H1837" s="459"/>
      <c r="I1837" s="460"/>
      <c r="J1837" s="95"/>
      <c r="K1837" s="1"/>
      <c r="L1837" s="50" t="str">
        <f t="array" ref="L1837">if($B1837="","",index(Setup!$C$52:$C$201,match($D1837,Setup!$B$52:$B$201,0),0))</f>
        <v/>
      </c>
      <c r="M1837" s="52" t="str">
        <f t="shared" si="2"/>
        <v/>
      </c>
      <c r="N1837" s="58">
        <f t="shared" si="3"/>
        <v>0</v>
      </c>
      <c r="O1837" s="64" t="str">
        <f t="shared" si="4"/>
        <v/>
      </c>
      <c r="P1837" s="64">
        <f t="shared" si="5"/>
        <v>0</v>
      </c>
      <c r="Q1837" s="64">
        <f t="shared" si="6"/>
        <v>0</v>
      </c>
      <c r="R1837" s="68">
        <f t="shared" si="7"/>
        <v>0</v>
      </c>
      <c r="S1837" s="68">
        <f t="shared" si="8"/>
        <v>0</v>
      </c>
      <c r="T1837" s="71" t="str">
        <f t="shared" si="9"/>
        <v/>
      </c>
      <c r="U1837" s="79" t="str">
        <f t="array" ref="U1837">IF($B1837="","",IF(INDEX('Your Portfolio Holdings'!$BW$7:$BW$156,match($D1837,'Your Portfolio Holdings'!$B$7:$B$156,0),0)&gt;0,PRODUCT(IF(($D$5:$D$2004=$D1837)*($C$5:$C$2004="Split")*($B$5:$B$2004&lt;=Dashboard!$C$2)*($B$5:$B$2004&gt;$B1837),$J$5:$J$2004,1)),1))</f>
        <v/>
      </c>
      <c r="V1837" s="79">
        <f t="shared" si="10"/>
        <v>0</v>
      </c>
      <c r="W1837" s="79" t="str">
        <f t="array" ref="W1837">IF($B1837="","",IF(INDEX('Your Portfolio Holdings'!$BW$7:$BW$156,match($D1837,'Your Portfolio Holdings'!$B$7:$B$156,0),0)&gt;0,PRODUCT(IF(($D$5:$D$2004=$D1837)*($C$5:$C$2004="Split")*($B$5:$B$2004&lt;=Dashboard!$C$54)*($B$5:$B$2004&gt;$B1837),$J$5:$J$2004,1)),1))</f>
        <v/>
      </c>
      <c r="X1837" s="79">
        <f t="shared" si="11"/>
        <v>0</v>
      </c>
      <c r="Y1837" s="79" t="str">
        <f t="array" ref="Y1837">IF($B1837="","",IF(INDEX('Your Portfolio Holdings'!$BW$7:$BW$156,match($D1837,'Your Portfolio Holdings'!$B$7:$B$156,0),0)&gt;0,PRODUCT(IF(($D$5:$D$2004=$D1837)*($C$5:$C$2004="Split")*($B$5:$B$2004&lt;=Dashboard!$C$55)*($B$5:$B$2004&gt;$B1837),$J$5:$J$2004,1)),1))</f>
        <v/>
      </c>
      <c r="Z1837" s="79">
        <f t="shared" si="12"/>
        <v>0</v>
      </c>
      <c r="AA1837" s="79" t="str">
        <f>IF($B1836="","",IF(AND($B1837&gt;Dashboard!$C$54,$B1837&lt;=Dashboard!$C$55,OR($C1837="Buy",$C1837="Sell",$C1837="Dividend",$C1837="Return of capital")),MAX(AA$5:AA1836)+1,0))</f>
        <v/>
      </c>
      <c r="AB1837" s="79" t="str">
        <f>if($B1837="","",if($L1837=Dashboard!$C$3,"n/a","Currency:"&amp;$L1837&amp;Dashboard!$C$3))</f>
        <v/>
      </c>
      <c r="AC1837" s="88" t="str">
        <f t="shared" si="13"/>
        <v/>
      </c>
      <c r="AD1837" s="89">
        <f t="shared" si="14"/>
        <v>0</v>
      </c>
      <c r="AE1837" s="90">
        <f t="shared" si="15"/>
        <v>0</v>
      </c>
    </row>
    <row r="1838">
      <c r="A1838" s="1"/>
      <c r="B1838" s="456"/>
      <c r="C1838" s="457"/>
      <c r="D1838" s="457"/>
      <c r="E1838" s="457"/>
      <c r="F1838" s="458"/>
      <c r="G1838" s="44">
        <f t="shared" si="1"/>
        <v>0</v>
      </c>
      <c r="H1838" s="459"/>
      <c r="I1838" s="460"/>
      <c r="J1838" s="95"/>
      <c r="K1838" s="1"/>
      <c r="L1838" s="50" t="str">
        <f t="array" ref="L1838">if($B1838="","",index(Setup!$C$52:$C$201,match($D1838,Setup!$B$52:$B$201,0),0))</f>
        <v/>
      </c>
      <c r="M1838" s="52" t="str">
        <f t="shared" si="2"/>
        <v/>
      </c>
      <c r="N1838" s="58">
        <f t="shared" si="3"/>
        <v>0</v>
      </c>
      <c r="O1838" s="64" t="str">
        <f t="shared" si="4"/>
        <v/>
      </c>
      <c r="P1838" s="64">
        <f t="shared" si="5"/>
        <v>0</v>
      </c>
      <c r="Q1838" s="64">
        <f t="shared" si="6"/>
        <v>0</v>
      </c>
      <c r="R1838" s="68">
        <f t="shared" si="7"/>
        <v>0</v>
      </c>
      <c r="S1838" s="68">
        <f t="shared" si="8"/>
        <v>0</v>
      </c>
      <c r="T1838" s="71" t="str">
        <f t="shared" si="9"/>
        <v/>
      </c>
      <c r="U1838" s="79" t="str">
        <f t="array" ref="U1838">IF($B1838="","",IF(INDEX('Your Portfolio Holdings'!$BW$7:$BW$156,match($D1838,'Your Portfolio Holdings'!$B$7:$B$156,0),0)&gt;0,PRODUCT(IF(($D$5:$D$2004=$D1838)*($C$5:$C$2004="Split")*($B$5:$B$2004&lt;=Dashboard!$C$2)*($B$5:$B$2004&gt;$B1838),$J$5:$J$2004,1)),1))</f>
        <v/>
      </c>
      <c r="V1838" s="79">
        <f t="shared" si="10"/>
        <v>0</v>
      </c>
      <c r="W1838" s="79" t="str">
        <f t="array" ref="W1838">IF($B1838="","",IF(INDEX('Your Portfolio Holdings'!$BW$7:$BW$156,match($D1838,'Your Portfolio Holdings'!$B$7:$B$156,0),0)&gt;0,PRODUCT(IF(($D$5:$D$2004=$D1838)*($C$5:$C$2004="Split")*($B$5:$B$2004&lt;=Dashboard!$C$54)*($B$5:$B$2004&gt;$B1838),$J$5:$J$2004,1)),1))</f>
        <v/>
      </c>
      <c r="X1838" s="79">
        <f t="shared" si="11"/>
        <v>0</v>
      </c>
      <c r="Y1838" s="79" t="str">
        <f t="array" ref="Y1838">IF($B1838="","",IF(INDEX('Your Portfolio Holdings'!$BW$7:$BW$156,match($D1838,'Your Portfolio Holdings'!$B$7:$B$156,0),0)&gt;0,PRODUCT(IF(($D$5:$D$2004=$D1838)*($C$5:$C$2004="Split")*($B$5:$B$2004&lt;=Dashboard!$C$55)*($B$5:$B$2004&gt;$B1838),$J$5:$J$2004,1)),1))</f>
        <v/>
      </c>
      <c r="Z1838" s="79">
        <f t="shared" si="12"/>
        <v>0</v>
      </c>
      <c r="AA1838" s="79" t="str">
        <f>IF($B1837="","",IF(AND($B1838&gt;Dashboard!$C$54,$B1838&lt;=Dashboard!$C$55,OR($C1838="Buy",$C1838="Sell",$C1838="Dividend",$C1838="Return of capital")),MAX(AA$5:AA1837)+1,0))</f>
        <v/>
      </c>
      <c r="AB1838" s="79" t="str">
        <f>if($B1838="","",if($L1838=Dashboard!$C$3,"n/a","Currency:"&amp;$L1838&amp;Dashboard!$C$3))</f>
        <v/>
      </c>
      <c r="AC1838" s="88" t="str">
        <f t="shared" si="13"/>
        <v/>
      </c>
      <c r="AD1838" s="89">
        <f t="shared" si="14"/>
        <v>0</v>
      </c>
      <c r="AE1838" s="90">
        <f t="shared" si="15"/>
        <v>0</v>
      </c>
    </row>
    <row r="1839">
      <c r="A1839" s="1"/>
      <c r="B1839" s="456"/>
      <c r="C1839" s="457"/>
      <c r="D1839" s="457"/>
      <c r="E1839" s="457"/>
      <c r="F1839" s="458"/>
      <c r="G1839" s="44">
        <f t="shared" si="1"/>
        <v>0</v>
      </c>
      <c r="H1839" s="459"/>
      <c r="I1839" s="460"/>
      <c r="J1839" s="95"/>
      <c r="K1839" s="1"/>
      <c r="L1839" s="50" t="str">
        <f t="array" ref="L1839">if($B1839="","",index(Setup!$C$52:$C$201,match($D1839,Setup!$B$52:$B$201,0),0))</f>
        <v/>
      </c>
      <c r="M1839" s="52" t="str">
        <f t="shared" si="2"/>
        <v/>
      </c>
      <c r="N1839" s="58">
        <f t="shared" si="3"/>
        <v>0</v>
      </c>
      <c r="O1839" s="64" t="str">
        <f t="shared" si="4"/>
        <v/>
      </c>
      <c r="P1839" s="64">
        <f t="shared" si="5"/>
        <v>0</v>
      </c>
      <c r="Q1839" s="64">
        <f t="shared" si="6"/>
        <v>0</v>
      </c>
      <c r="R1839" s="68">
        <f t="shared" si="7"/>
        <v>0</v>
      </c>
      <c r="S1839" s="68">
        <f t="shared" si="8"/>
        <v>0</v>
      </c>
      <c r="T1839" s="71" t="str">
        <f t="shared" si="9"/>
        <v/>
      </c>
      <c r="U1839" s="79" t="str">
        <f t="array" ref="U1839">IF($B1839="","",IF(INDEX('Your Portfolio Holdings'!$BW$7:$BW$156,match($D1839,'Your Portfolio Holdings'!$B$7:$B$156,0),0)&gt;0,PRODUCT(IF(($D$5:$D$2004=$D1839)*($C$5:$C$2004="Split")*($B$5:$B$2004&lt;=Dashboard!$C$2)*($B$5:$B$2004&gt;$B1839),$J$5:$J$2004,1)),1))</f>
        <v/>
      </c>
      <c r="V1839" s="79">
        <f t="shared" si="10"/>
        <v>0</v>
      </c>
      <c r="W1839" s="79" t="str">
        <f t="array" ref="W1839">IF($B1839="","",IF(INDEX('Your Portfolio Holdings'!$BW$7:$BW$156,match($D1839,'Your Portfolio Holdings'!$B$7:$B$156,0),0)&gt;0,PRODUCT(IF(($D$5:$D$2004=$D1839)*($C$5:$C$2004="Split")*($B$5:$B$2004&lt;=Dashboard!$C$54)*($B$5:$B$2004&gt;$B1839),$J$5:$J$2004,1)),1))</f>
        <v/>
      </c>
      <c r="X1839" s="79">
        <f t="shared" si="11"/>
        <v>0</v>
      </c>
      <c r="Y1839" s="79" t="str">
        <f t="array" ref="Y1839">IF($B1839="","",IF(INDEX('Your Portfolio Holdings'!$BW$7:$BW$156,match($D1839,'Your Portfolio Holdings'!$B$7:$B$156,0),0)&gt;0,PRODUCT(IF(($D$5:$D$2004=$D1839)*($C$5:$C$2004="Split")*($B$5:$B$2004&lt;=Dashboard!$C$55)*($B$5:$B$2004&gt;$B1839),$J$5:$J$2004,1)),1))</f>
        <v/>
      </c>
      <c r="Z1839" s="79">
        <f t="shared" si="12"/>
        <v>0</v>
      </c>
      <c r="AA1839" s="79" t="str">
        <f>IF($B1838="","",IF(AND($B1839&gt;Dashboard!$C$54,$B1839&lt;=Dashboard!$C$55,OR($C1839="Buy",$C1839="Sell",$C1839="Dividend",$C1839="Return of capital")),MAX(AA$5:AA1838)+1,0))</f>
        <v/>
      </c>
      <c r="AB1839" s="79" t="str">
        <f>if($B1839="","",if($L1839=Dashboard!$C$3,"n/a","Currency:"&amp;$L1839&amp;Dashboard!$C$3))</f>
        <v/>
      </c>
      <c r="AC1839" s="88" t="str">
        <f t="shared" si="13"/>
        <v/>
      </c>
      <c r="AD1839" s="89">
        <f t="shared" si="14"/>
        <v>0</v>
      </c>
      <c r="AE1839" s="90">
        <f t="shared" si="15"/>
        <v>0</v>
      </c>
    </row>
    <row r="1840">
      <c r="A1840" s="1"/>
      <c r="B1840" s="456"/>
      <c r="C1840" s="457"/>
      <c r="D1840" s="457"/>
      <c r="E1840" s="457"/>
      <c r="F1840" s="458"/>
      <c r="G1840" s="44">
        <f t="shared" si="1"/>
        <v>0</v>
      </c>
      <c r="H1840" s="459"/>
      <c r="I1840" s="460"/>
      <c r="J1840" s="95"/>
      <c r="K1840" s="1"/>
      <c r="L1840" s="50" t="str">
        <f t="array" ref="L1840">if($B1840="","",index(Setup!$C$52:$C$201,match($D1840,Setup!$B$52:$B$201,0),0))</f>
        <v/>
      </c>
      <c r="M1840" s="52" t="str">
        <f t="shared" si="2"/>
        <v/>
      </c>
      <c r="N1840" s="58">
        <f t="shared" si="3"/>
        <v>0</v>
      </c>
      <c r="O1840" s="64" t="str">
        <f t="shared" si="4"/>
        <v/>
      </c>
      <c r="P1840" s="64">
        <f t="shared" si="5"/>
        <v>0</v>
      </c>
      <c r="Q1840" s="64">
        <f t="shared" si="6"/>
        <v>0</v>
      </c>
      <c r="R1840" s="68">
        <f t="shared" si="7"/>
        <v>0</v>
      </c>
      <c r="S1840" s="68">
        <f t="shared" si="8"/>
        <v>0</v>
      </c>
      <c r="T1840" s="71" t="str">
        <f t="shared" si="9"/>
        <v/>
      </c>
      <c r="U1840" s="79" t="str">
        <f t="array" ref="U1840">IF($B1840="","",IF(INDEX('Your Portfolio Holdings'!$BW$7:$BW$156,match($D1840,'Your Portfolio Holdings'!$B$7:$B$156,0),0)&gt;0,PRODUCT(IF(($D$5:$D$2004=$D1840)*($C$5:$C$2004="Split")*($B$5:$B$2004&lt;=Dashboard!$C$2)*($B$5:$B$2004&gt;$B1840),$J$5:$J$2004,1)),1))</f>
        <v/>
      </c>
      <c r="V1840" s="79">
        <f t="shared" si="10"/>
        <v>0</v>
      </c>
      <c r="W1840" s="79" t="str">
        <f t="array" ref="W1840">IF($B1840="","",IF(INDEX('Your Portfolio Holdings'!$BW$7:$BW$156,match($D1840,'Your Portfolio Holdings'!$B$7:$B$156,0),0)&gt;0,PRODUCT(IF(($D$5:$D$2004=$D1840)*($C$5:$C$2004="Split")*($B$5:$B$2004&lt;=Dashboard!$C$54)*($B$5:$B$2004&gt;$B1840),$J$5:$J$2004,1)),1))</f>
        <v/>
      </c>
      <c r="X1840" s="79">
        <f t="shared" si="11"/>
        <v>0</v>
      </c>
      <c r="Y1840" s="79" t="str">
        <f t="array" ref="Y1840">IF($B1840="","",IF(INDEX('Your Portfolio Holdings'!$BW$7:$BW$156,match($D1840,'Your Portfolio Holdings'!$B$7:$B$156,0),0)&gt;0,PRODUCT(IF(($D$5:$D$2004=$D1840)*($C$5:$C$2004="Split")*($B$5:$B$2004&lt;=Dashboard!$C$55)*($B$5:$B$2004&gt;$B1840),$J$5:$J$2004,1)),1))</f>
        <v/>
      </c>
      <c r="Z1840" s="79">
        <f t="shared" si="12"/>
        <v>0</v>
      </c>
      <c r="AA1840" s="79" t="str">
        <f>IF($B1839="","",IF(AND($B1840&gt;Dashboard!$C$54,$B1840&lt;=Dashboard!$C$55,OR($C1840="Buy",$C1840="Sell",$C1840="Dividend",$C1840="Return of capital")),MAX(AA$5:AA1839)+1,0))</f>
        <v/>
      </c>
      <c r="AB1840" s="79" t="str">
        <f>if($B1840="","",if($L1840=Dashboard!$C$3,"n/a","Currency:"&amp;$L1840&amp;Dashboard!$C$3))</f>
        <v/>
      </c>
      <c r="AC1840" s="88" t="str">
        <f t="shared" si="13"/>
        <v/>
      </c>
      <c r="AD1840" s="89">
        <f t="shared" si="14"/>
        <v>0</v>
      </c>
      <c r="AE1840" s="90">
        <f t="shared" si="15"/>
        <v>0</v>
      </c>
    </row>
    <row r="1841">
      <c r="A1841" s="1"/>
      <c r="B1841" s="456"/>
      <c r="C1841" s="457"/>
      <c r="D1841" s="457"/>
      <c r="E1841" s="457"/>
      <c r="F1841" s="458"/>
      <c r="G1841" s="44">
        <f t="shared" si="1"/>
        <v>0</v>
      </c>
      <c r="H1841" s="459"/>
      <c r="I1841" s="460"/>
      <c r="J1841" s="95"/>
      <c r="K1841" s="1"/>
      <c r="L1841" s="50" t="str">
        <f t="array" ref="L1841">if($B1841="","",index(Setup!$C$52:$C$201,match($D1841,Setup!$B$52:$B$201,0),0))</f>
        <v/>
      </c>
      <c r="M1841" s="52" t="str">
        <f t="shared" si="2"/>
        <v/>
      </c>
      <c r="N1841" s="58">
        <f t="shared" si="3"/>
        <v>0</v>
      </c>
      <c r="O1841" s="64" t="str">
        <f t="shared" si="4"/>
        <v/>
      </c>
      <c r="P1841" s="64">
        <f t="shared" si="5"/>
        <v>0</v>
      </c>
      <c r="Q1841" s="64">
        <f t="shared" si="6"/>
        <v>0</v>
      </c>
      <c r="R1841" s="68">
        <f t="shared" si="7"/>
        <v>0</v>
      </c>
      <c r="S1841" s="68">
        <f t="shared" si="8"/>
        <v>0</v>
      </c>
      <c r="T1841" s="71" t="str">
        <f t="shared" si="9"/>
        <v/>
      </c>
      <c r="U1841" s="79" t="str">
        <f t="array" ref="U1841">IF($B1841="","",IF(INDEX('Your Portfolio Holdings'!$BW$7:$BW$156,match($D1841,'Your Portfolio Holdings'!$B$7:$B$156,0),0)&gt;0,PRODUCT(IF(($D$5:$D$2004=$D1841)*($C$5:$C$2004="Split")*($B$5:$B$2004&lt;=Dashboard!$C$2)*($B$5:$B$2004&gt;$B1841),$J$5:$J$2004,1)),1))</f>
        <v/>
      </c>
      <c r="V1841" s="79">
        <f t="shared" si="10"/>
        <v>0</v>
      </c>
      <c r="W1841" s="79" t="str">
        <f t="array" ref="W1841">IF($B1841="","",IF(INDEX('Your Portfolio Holdings'!$BW$7:$BW$156,match($D1841,'Your Portfolio Holdings'!$B$7:$B$156,0),0)&gt;0,PRODUCT(IF(($D$5:$D$2004=$D1841)*($C$5:$C$2004="Split")*($B$5:$B$2004&lt;=Dashboard!$C$54)*($B$5:$B$2004&gt;$B1841),$J$5:$J$2004,1)),1))</f>
        <v/>
      </c>
      <c r="X1841" s="79">
        <f t="shared" si="11"/>
        <v>0</v>
      </c>
      <c r="Y1841" s="79" t="str">
        <f t="array" ref="Y1841">IF($B1841="","",IF(INDEX('Your Portfolio Holdings'!$BW$7:$BW$156,match($D1841,'Your Portfolio Holdings'!$B$7:$B$156,0),0)&gt;0,PRODUCT(IF(($D$5:$D$2004=$D1841)*($C$5:$C$2004="Split")*($B$5:$B$2004&lt;=Dashboard!$C$55)*($B$5:$B$2004&gt;$B1841),$J$5:$J$2004,1)),1))</f>
        <v/>
      </c>
      <c r="Z1841" s="79">
        <f t="shared" si="12"/>
        <v>0</v>
      </c>
      <c r="AA1841" s="79" t="str">
        <f>IF($B1840="","",IF(AND($B1841&gt;Dashboard!$C$54,$B1841&lt;=Dashboard!$C$55,OR($C1841="Buy",$C1841="Sell",$C1841="Dividend",$C1841="Return of capital")),MAX(AA$5:AA1840)+1,0))</f>
        <v/>
      </c>
      <c r="AB1841" s="79" t="str">
        <f>if($B1841="","",if($L1841=Dashboard!$C$3,"n/a","Currency:"&amp;$L1841&amp;Dashboard!$C$3))</f>
        <v/>
      </c>
      <c r="AC1841" s="88" t="str">
        <f t="shared" si="13"/>
        <v/>
      </c>
      <c r="AD1841" s="89">
        <f t="shared" si="14"/>
        <v>0</v>
      </c>
      <c r="AE1841" s="90">
        <f t="shared" si="15"/>
        <v>0</v>
      </c>
    </row>
    <row r="1842">
      <c r="A1842" s="1"/>
      <c r="B1842" s="456"/>
      <c r="C1842" s="457"/>
      <c r="D1842" s="457"/>
      <c r="E1842" s="457"/>
      <c r="F1842" s="458"/>
      <c r="G1842" s="44">
        <f t="shared" si="1"/>
        <v>0</v>
      </c>
      <c r="H1842" s="459"/>
      <c r="I1842" s="460"/>
      <c r="J1842" s="95"/>
      <c r="K1842" s="1"/>
      <c r="L1842" s="50" t="str">
        <f t="array" ref="L1842">if($B1842="","",index(Setup!$C$52:$C$201,match($D1842,Setup!$B$52:$B$201,0),0))</f>
        <v/>
      </c>
      <c r="M1842" s="52" t="str">
        <f t="shared" si="2"/>
        <v/>
      </c>
      <c r="N1842" s="58">
        <f t="shared" si="3"/>
        <v>0</v>
      </c>
      <c r="O1842" s="64" t="str">
        <f t="shared" si="4"/>
        <v/>
      </c>
      <c r="P1842" s="64">
        <f t="shared" si="5"/>
        <v>0</v>
      </c>
      <c r="Q1842" s="64">
        <f t="shared" si="6"/>
        <v>0</v>
      </c>
      <c r="R1842" s="68">
        <f t="shared" si="7"/>
        <v>0</v>
      </c>
      <c r="S1842" s="68">
        <f t="shared" si="8"/>
        <v>0</v>
      </c>
      <c r="T1842" s="71" t="str">
        <f t="shared" si="9"/>
        <v/>
      </c>
      <c r="U1842" s="79" t="str">
        <f t="array" ref="U1842">IF($B1842="","",IF(INDEX('Your Portfolio Holdings'!$BW$7:$BW$156,match($D1842,'Your Portfolio Holdings'!$B$7:$B$156,0),0)&gt;0,PRODUCT(IF(($D$5:$D$2004=$D1842)*($C$5:$C$2004="Split")*($B$5:$B$2004&lt;=Dashboard!$C$2)*($B$5:$B$2004&gt;$B1842),$J$5:$J$2004,1)),1))</f>
        <v/>
      </c>
      <c r="V1842" s="79">
        <f t="shared" si="10"/>
        <v>0</v>
      </c>
      <c r="W1842" s="79" t="str">
        <f t="array" ref="W1842">IF($B1842="","",IF(INDEX('Your Portfolio Holdings'!$BW$7:$BW$156,match($D1842,'Your Portfolio Holdings'!$B$7:$B$156,0),0)&gt;0,PRODUCT(IF(($D$5:$D$2004=$D1842)*($C$5:$C$2004="Split")*($B$5:$B$2004&lt;=Dashboard!$C$54)*($B$5:$B$2004&gt;$B1842),$J$5:$J$2004,1)),1))</f>
        <v/>
      </c>
      <c r="X1842" s="79">
        <f t="shared" si="11"/>
        <v>0</v>
      </c>
      <c r="Y1842" s="79" t="str">
        <f t="array" ref="Y1842">IF($B1842="","",IF(INDEX('Your Portfolio Holdings'!$BW$7:$BW$156,match($D1842,'Your Portfolio Holdings'!$B$7:$B$156,0),0)&gt;0,PRODUCT(IF(($D$5:$D$2004=$D1842)*($C$5:$C$2004="Split")*($B$5:$B$2004&lt;=Dashboard!$C$55)*($B$5:$B$2004&gt;$B1842),$J$5:$J$2004,1)),1))</f>
        <v/>
      </c>
      <c r="Z1842" s="79">
        <f t="shared" si="12"/>
        <v>0</v>
      </c>
      <c r="AA1842" s="79" t="str">
        <f>IF($B1841="","",IF(AND($B1842&gt;Dashboard!$C$54,$B1842&lt;=Dashboard!$C$55,OR($C1842="Buy",$C1842="Sell",$C1842="Dividend",$C1842="Return of capital")),MAX(AA$5:AA1841)+1,0))</f>
        <v/>
      </c>
      <c r="AB1842" s="79" t="str">
        <f>if($B1842="","",if($L1842=Dashboard!$C$3,"n/a","Currency:"&amp;$L1842&amp;Dashboard!$C$3))</f>
        <v/>
      </c>
      <c r="AC1842" s="88" t="str">
        <f t="shared" si="13"/>
        <v/>
      </c>
      <c r="AD1842" s="89">
        <f t="shared" si="14"/>
        <v>0</v>
      </c>
      <c r="AE1842" s="90">
        <f t="shared" si="15"/>
        <v>0</v>
      </c>
    </row>
    <row r="1843">
      <c r="A1843" s="1"/>
      <c r="B1843" s="456"/>
      <c r="C1843" s="457"/>
      <c r="D1843" s="457"/>
      <c r="E1843" s="457"/>
      <c r="F1843" s="458"/>
      <c r="G1843" s="44">
        <f t="shared" si="1"/>
        <v>0</v>
      </c>
      <c r="H1843" s="459"/>
      <c r="I1843" s="460"/>
      <c r="J1843" s="95"/>
      <c r="K1843" s="1"/>
      <c r="L1843" s="50" t="str">
        <f t="array" ref="L1843">if($B1843="","",index(Setup!$C$52:$C$201,match($D1843,Setup!$B$52:$B$201,0),0))</f>
        <v/>
      </c>
      <c r="M1843" s="52" t="str">
        <f t="shared" si="2"/>
        <v/>
      </c>
      <c r="N1843" s="58">
        <f t="shared" si="3"/>
        <v>0</v>
      </c>
      <c r="O1843" s="64" t="str">
        <f t="shared" si="4"/>
        <v/>
      </c>
      <c r="P1843" s="64">
        <f t="shared" si="5"/>
        <v>0</v>
      </c>
      <c r="Q1843" s="64">
        <f t="shared" si="6"/>
        <v>0</v>
      </c>
      <c r="R1843" s="68">
        <f t="shared" si="7"/>
        <v>0</v>
      </c>
      <c r="S1843" s="68">
        <f t="shared" si="8"/>
        <v>0</v>
      </c>
      <c r="T1843" s="71" t="str">
        <f t="shared" si="9"/>
        <v/>
      </c>
      <c r="U1843" s="79" t="str">
        <f t="array" ref="U1843">IF($B1843="","",IF(INDEX('Your Portfolio Holdings'!$BW$7:$BW$156,match($D1843,'Your Portfolio Holdings'!$B$7:$B$156,0),0)&gt;0,PRODUCT(IF(($D$5:$D$2004=$D1843)*($C$5:$C$2004="Split")*($B$5:$B$2004&lt;=Dashboard!$C$2)*($B$5:$B$2004&gt;$B1843),$J$5:$J$2004,1)),1))</f>
        <v/>
      </c>
      <c r="V1843" s="79">
        <f t="shared" si="10"/>
        <v>0</v>
      </c>
      <c r="W1843" s="79" t="str">
        <f t="array" ref="W1843">IF($B1843="","",IF(INDEX('Your Portfolio Holdings'!$BW$7:$BW$156,match($D1843,'Your Portfolio Holdings'!$B$7:$B$156,0),0)&gt;0,PRODUCT(IF(($D$5:$D$2004=$D1843)*($C$5:$C$2004="Split")*($B$5:$B$2004&lt;=Dashboard!$C$54)*($B$5:$B$2004&gt;$B1843),$J$5:$J$2004,1)),1))</f>
        <v/>
      </c>
      <c r="X1843" s="79">
        <f t="shared" si="11"/>
        <v>0</v>
      </c>
      <c r="Y1843" s="79" t="str">
        <f t="array" ref="Y1843">IF($B1843="","",IF(INDEX('Your Portfolio Holdings'!$BW$7:$BW$156,match($D1843,'Your Portfolio Holdings'!$B$7:$B$156,0),0)&gt;0,PRODUCT(IF(($D$5:$D$2004=$D1843)*($C$5:$C$2004="Split")*($B$5:$B$2004&lt;=Dashboard!$C$55)*($B$5:$B$2004&gt;$B1843),$J$5:$J$2004,1)),1))</f>
        <v/>
      </c>
      <c r="Z1843" s="79">
        <f t="shared" si="12"/>
        <v>0</v>
      </c>
      <c r="AA1843" s="79" t="str">
        <f>IF($B1842="","",IF(AND($B1843&gt;Dashboard!$C$54,$B1843&lt;=Dashboard!$C$55,OR($C1843="Buy",$C1843="Sell",$C1843="Dividend",$C1843="Return of capital")),MAX(AA$5:AA1842)+1,0))</f>
        <v/>
      </c>
      <c r="AB1843" s="79" t="str">
        <f>if($B1843="","",if($L1843=Dashboard!$C$3,"n/a","Currency:"&amp;$L1843&amp;Dashboard!$C$3))</f>
        <v/>
      </c>
      <c r="AC1843" s="88" t="str">
        <f t="shared" si="13"/>
        <v/>
      </c>
      <c r="AD1843" s="89">
        <f t="shared" si="14"/>
        <v>0</v>
      </c>
      <c r="AE1843" s="90">
        <f t="shared" si="15"/>
        <v>0</v>
      </c>
    </row>
    <row r="1844">
      <c r="A1844" s="1"/>
      <c r="B1844" s="456"/>
      <c r="C1844" s="457"/>
      <c r="D1844" s="457"/>
      <c r="E1844" s="457"/>
      <c r="F1844" s="458"/>
      <c r="G1844" s="44">
        <f t="shared" si="1"/>
        <v>0</v>
      </c>
      <c r="H1844" s="459"/>
      <c r="I1844" s="460"/>
      <c r="J1844" s="95"/>
      <c r="K1844" s="1"/>
      <c r="L1844" s="50" t="str">
        <f t="array" ref="L1844">if($B1844="","",index(Setup!$C$52:$C$201,match($D1844,Setup!$B$52:$B$201,0),0))</f>
        <v/>
      </c>
      <c r="M1844" s="52" t="str">
        <f t="shared" si="2"/>
        <v/>
      </c>
      <c r="N1844" s="58">
        <f t="shared" si="3"/>
        <v>0</v>
      </c>
      <c r="O1844" s="64" t="str">
        <f t="shared" si="4"/>
        <v/>
      </c>
      <c r="P1844" s="64">
        <f t="shared" si="5"/>
        <v>0</v>
      </c>
      <c r="Q1844" s="64">
        <f t="shared" si="6"/>
        <v>0</v>
      </c>
      <c r="R1844" s="68">
        <f t="shared" si="7"/>
        <v>0</v>
      </c>
      <c r="S1844" s="68">
        <f t="shared" si="8"/>
        <v>0</v>
      </c>
      <c r="T1844" s="71" t="str">
        <f t="shared" si="9"/>
        <v/>
      </c>
      <c r="U1844" s="79" t="str">
        <f t="array" ref="U1844">IF($B1844="","",IF(INDEX('Your Portfolio Holdings'!$BW$7:$BW$156,match($D1844,'Your Portfolio Holdings'!$B$7:$B$156,0),0)&gt;0,PRODUCT(IF(($D$5:$D$2004=$D1844)*($C$5:$C$2004="Split")*($B$5:$B$2004&lt;=Dashboard!$C$2)*($B$5:$B$2004&gt;$B1844),$J$5:$J$2004,1)),1))</f>
        <v/>
      </c>
      <c r="V1844" s="79">
        <f t="shared" si="10"/>
        <v>0</v>
      </c>
      <c r="W1844" s="79" t="str">
        <f t="array" ref="W1844">IF($B1844="","",IF(INDEX('Your Portfolio Holdings'!$BW$7:$BW$156,match($D1844,'Your Portfolio Holdings'!$B$7:$B$156,0),0)&gt;0,PRODUCT(IF(($D$5:$D$2004=$D1844)*($C$5:$C$2004="Split")*($B$5:$B$2004&lt;=Dashboard!$C$54)*($B$5:$B$2004&gt;$B1844),$J$5:$J$2004,1)),1))</f>
        <v/>
      </c>
      <c r="X1844" s="79">
        <f t="shared" si="11"/>
        <v>0</v>
      </c>
      <c r="Y1844" s="79" t="str">
        <f t="array" ref="Y1844">IF($B1844="","",IF(INDEX('Your Portfolio Holdings'!$BW$7:$BW$156,match($D1844,'Your Portfolio Holdings'!$B$7:$B$156,0),0)&gt;0,PRODUCT(IF(($D$5:$D$2004=$D1844)*($C$5:$C$2004="Split")*($B$5:$B$2004&lt;=Dashboard!$C$55)*($B$5:$B$2004&gt;$B1844),$J$5:$J$2004,1)),1))</f>
        <v/>
      </c>
      <c r="Z1844" s="79">
        <f t="shared" si="12"/>
        <v>0</v>
      </c>
      <c r="AA1844" s="79" t="str">
        <f>IF($B1843="","",IF(AND($B1844&gt;Dashboard!$C$54,$B1844&lt;=Dashboard!$C$55,OR($C1844="Buy",$C1844="Sell",$C1844="Dividend",$C1844="Return of capital")),MAX(AA$5:AA1843)+1,0))</f>
        <v/>
      </c>
      <c r="AB1844" s="79" t="str">
        <f>if($B1844="","",if($L1844=Dashboard!$C$3,"n/a","Currency:"&amp;$L1844&amp;Dashboard!$C$3))</f>
        <v/>
      </c>
      <c r="AC1844" s="88" t="str">
        <f t="shared" si="13"/>
        <v/>
      </c>
      <c r="AD1844" s="89">
        <f t="shared" si="14"/>
        <v>0</v>
      </c>
      <c r="AE1844" s="90">
        <f t="shared" si="15"/>
        <v>0</v>
      </c>
    </row>
    <row r="1845">
      <c r="A1845" s="1"/>
      <c r="B1845" s="456"/>
      <c r="C1845" s="457"/>
      <c r="D1845" s="457"/>
      <c r="E1845" s="457"/>
      <c r="F1845" s="458"/>
      <c r="G1845" s="44">
        <f t="shared" si="1"/>
        <v>0</v>
      </c>
      <c r="H1845" s="459"/>
      <c r="I1845" s="460"/>
      <c r="J1845" s="95"/>
      <c r="K1845" s="1"/>
      <c r="L1845" s="50" t="str">
        <f t="array" ref="L1845">if($B1845="","",index(Setup!$C$52:$C$201,match($D1845,Setup!$B$52:$B$201,0),0))</f>
        <v/>
      </c>
      <c r="M1845" s="52" t="str">
        <f t="shared" si="2"/>
        <v/>
      </c>
      <c r="N1845" s="58">
        <f t="shared" si="3"/>
        <v>0</v>
      </c>
      <c r="O1845" s="64" t="str">
        <f t="shared" si="4"/>
        <v/>
      </c>
      <c r="P1845" s="64">
        <f t="shared" si="5"/>
        <v>0</v>
      </c>
      <c r="Q1845" s="64">
        <f t="shared" si="6"/>
        <v>0</v>
      </c>
      <c r="R1845" s="68">
        <f t="shared" si="7"/>
        <v>0</v>
      </c>
      <c r="S1845" s="68">
        <f t="shared" si="8"/>
        <v>0</v>
      </c>
      <c r="T1845" s="71" t="str">
        <f t="shared" si="9"/>
        <v/>
      </c>
      <c r="U1845" s="79" t="str">
        <f t="array" ref="U1845">IF($B1845="","",IF(INDEX('Your Portfolio Holdings'!$BW$7:$BW$156,match($D1845,'Your Portfolio Holdings'!$B$7:$B$156,0),0)&gt;0,PRODUCT(IF(($D$5:$D$2004=$D1845)*($C$5:$C$2004="Split")*($B$5:$B$2004&lt;=Dashboard!$C$2)*($B$5:$B$2004&gt;$B1845),$J$5:$J$2004,1)),1))</f>
        <v/>
      </c>
      <c r="V1845" s="79">
        <f t="shared" si="10"/>
        <v>0</v>
      </c>
      <c r="W1845" s="79" t="str">
        <f t="array" ref="W1845">IF($B1845="","",IF(INDEX('Your Portfolio Holdings'!$BW$7:$BW$156,match($D1845,'Your Portfolio Holdings'!$B$7:$B$156,0),0)&gt;0,PRODUCT(IF(($D$5:$D$2004=$D1845)*($C$5:$C$2004="Split")*($B$5:$B$2004&lt;=Dashboard!$C$54)*($B$5:$B$2004&gt;$B1845),$J$5:$J$2004,1)),1))</f>
        <v/>
      </c>
      <c r="X1845" s="79">
        <f t="shared" si="11"/>
        <v>0</v>
      </c>
      <c r="Y1845" s="79" t="str">
        <f t="array" ref="Y1845">IF($B1845="","",IF(INDEX('Your Portfolio Holdings'!$BW$7:$BW$156,match($D1845,'Your Portfolio Holdings'!$B$7:$B$156,0),0)&gt;0,PRODUCT(IF(($D$5:$D$2004=$D1845)*($C$5:$C$2004="Split")*($B$5:$B$2004&lt;=Dashboard!$C$55)*($B$5:$B$2004&gt;$B1845),$J$5:$J$2004,1)),1))</f>
        <v/>
      </c>
      <c r="Z1845" s="79">
        <f t="shared" si="12"/>
        <v>0</v>
      </c>
      <c r="AA1845" s="79" t="str">
        <f>IF($B1844="","",IF(AND($B1845&gt;Dashboard!$C$54,$B1845&lt;=Dashboard!$C$55,OR($C1845="Buy",$C1845="Sell",$C1845="Dividend",$C1845="Return of capital")),MAX(AA$5:AA1844)+1,0))</f>
        <v/>
      </c>
      <c r="AB1845" s="79" t="str">
        <f>if($B1845="","",if($L1845=Dashboard!$C$3,"n/a","Currency:"&amp;$L1845&amp;Dashboard!$C$3))</f>
        <v/>
      </c>
      <c r="AC1845" s="88" t="str">
        <f t="shared" si="13"/>
        <v/>
      </c>
      <c r="AD1845" s="89">
        <f t="shared" si="14"/>
        <v>0</v>
      </c>
      <c r="AE1845" s="90">
        <f t="shared" si="15"/>
        <v>0</v>
      </c>
    </row>
    <row r="1846">
      <c r="A1846" s="1"/>
      <c r="B1846" s="456"/>
      <c r="C1846" s="457"/>
      <c r="D1846" s="457"/>
      <c r="E1846" s="457"/>
      <c r="F1846" s="458"/>
      <c r="G1846" s="44">
        <f t="shared" si="1"/>
        <v>0</v>
      </c>
      <c r="H1846" s="459"/>
      <c r="I1846" s="460"/>
      <c r="J1846" s="95"/>
      <c r="K1846" s="1"/>
      <c r="L1846" s="50" t="str">
        <f t="array" ref="L1846">if($B1846="","",index(Setup!$C$52:$C$201,match($D1846,Setup!$B$52:$B$201,0),0))</f>
        <v/>
      </c>
      <c r="M1846" s="52" t="str">
        <f t="shared" si="2"/>
        <v/>
      </c>
      <c r="N1846" s="58">
        <f t="shared" si="3"/>
        <v>0</v>
      </c>
      <c r="O1846" s="64" t="str">
        <f t="shared" si="4"/>
        <v/>
      </c>
      <c r="P1846" s="64">
        <f t="shared" si="5"/>
        <v>0</v>
      </c>
      <c r="Q1846" s="64">
        <f t="shared" si="6"/>
        <v>0</v>
      </c>
      <c r="R1846" s="68">
        <f t="shared" si="7"/>
        <v>0</v>
      </c>
      <c r="S1846" s="68">
        <f t="shared" si="8"/>
        <v>0</v>
      </c>
      <c r="T1846" s="71" t="str">
        <f t="shared" si="9"/>
        <v/>
      </c>
      <c r="U1846" s="79" t="str">
        <f t="array" ref="U1846">IF($B1846="","",IF(INDEX('Your Portfolio Holdings'!$BW$7:$BW$156,match($D1846,'Your Portfolio Holdings'!$B$7:$B$156,0),0)&gt;0,PRODUCT(IF(($D$5:$D$2004=$D1846)*($C$5:$C$2004="Split")*($B$5:$B$2004&lt;=Dashboard!$C$2)*($B$5:$B$2004&gt;$B1846),$J$5:$J$2004,1)),1))</f>
        <v/>
      </c>
      <c r="V1846" s="79">
        <f t="shared" si="10"/>
        <v>0</v>
      </c>
      <c r="W1846" s="79" t="str">
        <f t="array" ref="W1846">IF($B1846="","",IF(INDEX('Your Portfolio Holdings'!$BW$7:$BW$156,match($D1846,'Your Portfolio Holdings'!$B$7:$B$156,0),0)&gt;0,PRODUCT(IF(($D$5:$D$2004=$D1846)*($C$5:$C$2004="Split")*($B$5:$B$2004&lt;=Dashboard!$C$54)*($B$5:$B$2004&gt;$B1846),$J$5:$J$2004,1)),1))</f>
        <v/>
      </c>
      <c r="X1846" s="79">
        <f t="shared" si="11"/>
        <v>0</v>
      </c>
      <c r="Y1846" s="79" t="str">
        <f t="array" ref="Y1846">IF($B1846="","",IF(INDEX('Your Portfolio Holdings'!$BW$7:$BW$156,match($D1846,'Your Portfolio Holdings'!$B$7:$B$156,0),0)&gt;0,PRODUCT(IF(($D$5:$D$2004=$D1846)*($C$5:$C$2004="Split")*($B$5:$B$2004&lt;=Dashboard!$C$55)*($B$5:$B$2004&gt;$B1846),$J$5:$J$2004,1)),1))</f>
        <v/>
      </c>
      <c r="Z1846" s="79">
        <f t="shared" si="12"/>
        <v>0</v>
      </c>
      <c r="AA1846" s="79" t="str">
        <f>IF($B1845="","",IF(AND($B1846&gt;Dashboard!$C$54,$B1846&lt;=Dashboard!$C$55,OR($C1846="Buy",$C1846="Sell",$C1846="Dividend",$C1846="Return of capital")),MAX(AA$5:AA1845)+1,0))</f>
        <v/>
      </c>
      <c r="AB1846" s="79" t="str">
        <f>if($B1846="","",if($L1846=Dashboard!$C$3,"n/a","Currency:"&amp;$L1846&amp;Dashboard!$C$3))</f>
        <v/>
      </c>
      <c r="AC1846" s="88" t="str">
        <f t="shared" si="13"/>
        <v/>
      </c>
      <c r="AD1846" s="89">
        <f t="shared" si="14"/>
        <v>0</v>
      </c>
      <c r="AE1846" s="90">
        <f t="shared" si="15"/>
        <v>0</v>
      </c>
    </row>
    <row r="1847">
      <c r="A1847" s="1"/>
      <c r="B1847" s="456"/>
      <c r="C1847" s="457"/>
      <c r="D1847" s="457"/>
      <c r="E1847" s="457"/>
      <c r="F1847" s="458"/>
      <c r="G1847" s="44">
        <f t="shared" si="1"/>
        <v>0</v>
      </c>
      <c r="H1847" s="459"/>
      <c r="I1847" s="460"/>
      <c r="J1847" s="95"/>
      <c r="K1847" s="1"/>
      <c r="L1847" s="50" t="str">
        <f t="array" ref="L1847">if($B1847="","",index(Setup!$C$52:$C$201,match($D1847,Setup!$B$52:$B$201,0),0))</f>
        <v/>
      </c>
      <c r="M1847" s="52" t="str">
        <f t="shared" si="2"/>
        <v/>
      </c>
      <c r="N1847" s="58">
        <f t="shared" si="3"/>
        <v>0</v>
      </c>
      <c r="O1847" s="64" t="str">
        <f t="shared" si="4"/>
        <v/>
      </c>
      <c r="P1847" s="64">
        <f t="shared" si="5"/>
        <v>0</v>
      </c>
      <c r="Q1847" s="64">
        <f t="shared" si="6"/>
        <v>0</v>
      </c>
      <c r="R1847" s="68">
        <f t="shared" si="7"/>
        <v>0</v>
      </c>
      <c r="S1847" s="68">
        <f t="shared" si="8"/>
        <v>0</v>
      </c>
      <c r="T1847" s="71" t="str">
        <f t="shared" si="9"/>
        <v/>
      </c>
      <c r="U1847" s="79" t="str">
        <f t="array" ref="U1847">IF($B1847="","",IF(INDEX('Your Portfolio Holdings'!$BW$7:$BW$156,match($D1847,'Your Portfolio Holdings'!$B$7:$B$156,0),0)&gt;0,PRODUCT(IF(($D$5:$D$2004=$D1847)*($C$5:$C$2004="Split")*($B$5:$B$2004&lt;=Dashboard!$C$2)*($B$5:$B$2004&gt;$B1847),$J$5:$J$2004,1)),1))</f>
        <v/>
      </c>
      <c r="V1847" s="79">
        <f t="shared" si="10"/>
        <v>0</v>
      </c>
      <c r="W1847" s="79" t="str">
        <f t="array" ref="W1847">IF($B1847="","",IF(INDEX('Your Portfolio Holdings'!$BW$7:$BW$156,match($D1847,'Your Portfolio Holdings'!$B$7:$B$156,0),0)&gt;0,PRODUCT(IF(($D$5:$D$2004=$D1847)*($C$5:$C$2004="Split")*($B$5:$B$2004&lt;=Dashboard!$C$54)*($B$5:$B$2004&gt;$B1847),$J$5:$J$2004,1)),1))</f>
        <v/>
      </c>
      <c r="X1847" s="79">
        <f t="shared" si="11"/>
        <v>0</v>
      </c>
      <c r="Y1847" s="79" t="str">
        <f t="array" ref="Y1847">IF($B1847="","",IF(INDEX('Your Portfolio Holdings'!$BW$7:$BW$156,match($D1847,'Your Portfolio Holdings'!$B$7:$B$156,0),0)&gt;0,PRODUCT(IF(($D$5:$D$2004=$D1847)*($C$5:$C$2004="Split")*($B$5:$B$2004&lt;=Dashboard!$C$55)*($B$5:$B$2004&gt;$B1847),$J$5:$J$2004,1)),1))</f>
        <v/>
      </c>
      <c r="Z1847" s="79">
        <f t="shared" si="12"/>
        <v>0</v>
      </c>
      <c r="AA1847" s="79" t="str">
        <f>IF($B1846="","",IF(AND($B1847&gt;Dashboard!$C$54,$B1847&lt;=Dashboard!$C$55,OR($C1847="Buy",$C1847="Sell",$C1847="Dividend",$C1847="Return of capital")),MAX(AA$5:AA1846)+1,0))</f>
        <v/>
      </c>
      <c r="AB1847" s="79" t="str">
        <f>if($B1847="","",if($L1847=Dashboard!$C$3,"n/a","Currency:"&amp;$L1847&amp;Dashboard!$C$3))</f>
        <v/>
      </c>
      <c r="AC1847" s="88" t="str">
        <f t="shared" si="13"/>
        <v/>
      </c>
      <c r="AD1847" s="89">
        <f t="shared" si="14"/>
        <v>0</v>
      </c>
      <c r="AE1847" s="90">
        <f t="shared" si="15"/>
        <v>0</v>
      </c>
    </row>
    <row r="1848">
      <c r="A1848" s="1"/>
      <c r="B1848" s="456"/>
      <c r="C1848" s="457"/>
      <c r="D1848" s="457"/>
      <c r="E1848" s="457"/>
      <c r="F1848" s="458"/>
      <c r="G1848" s="44">
        <f t="shared" si="1"/>
        <v>0</v>
      </c>
      <c r="H1848" s="459"/>
      <c r="I1848" s="460"/>
      <c r="J1848" s="95"/>
      <c r="K1848" s="1"/>
      <c r="L1848" s="50" t="str">
        <f t="array" ref="L1848">if($B1848="","",index(Setup!$C$52:$C$201,match($D1848,Setup!$B$52:$B$201,0),0))</f>
        <v/>
      </c>
      <c r="M1848" s="52" t="str">
        <f t="shared" si="2"/>
        <v/>
      </c>
      <c r="N1848" s="58">
        <f t="shared" si="3"/>
        <v>0</v>
      </c>
      <c r="O1848" s="64" t="str">
        <f t="shared" si="4"/>
        <v/>
      </c>
      <c r="P1848" s="64">
        <f t="shared" si="5"/>
        <v>0</v>
      </c>
      <c r="Q1848" s="64">
        <f t="shared" si="6"/>
        <v>0</v>
      </c>
      <c r="R1848" s="68">
        <f t="shared" si="7"/>
        <v>0</v>
      </c>
      <c r="S1848" s="68">
        <f t="shared" si="8"/>
        <v>0</v>
      </c>
      <c r="T1848" s="71" t="str">
        <f t="shared" si="9"/>
        <v/>
      </c>
      <c r="U1848" s="79" t="str">
        <f t="array" ref="U1848">IF($B1848="","",IF(INDEX('Your Portfolio Holdings'!$BW$7:$BW$156,match($D1848,'Your Portfolio Holdings'!$B$7:$B$156,0),0)&gt;0,PRODUCT(IF(($D$5:$D$2004=$D1848)*($C$5:$C$2004="Split")*($B$5:$B$2004&lt;=Dashboard!$C$2)*($B$5:$B$2004&gt;$B1848),$J$5:$J$2004,1)),1))</f>
        <v/>
      </c>
      <c r="V1848" s="79">
        <f t="shared" si="10"/>
        <v>0</v>
      </c>
      <c r="W1848" s="79" t="str">
        <f t="array" ref="W1848">IF($B1848="","",IF(INDEX('Your Portfolio Holdings'!$BW$7:$BW$156,match($D1848,'Your Portfolio Holdings'!$B$7:$B$156,0),0)&gt;0,PRODUCT(IF(($D$5:$D$2004=$D1848)*($C$5:$C$2004="Split")*($B$5:$B$2004&lt;=Dashboard!$C$54)*($B$5:$B$2004&gt;$B1848),$J$5:$J$2004,1)),1))</f>
        <v/>
      </c>
      <c r="X1848" s="79">
        <f t="shared" si="11"/>
        <v>0</v>
      </c>
      <c r="Y1848" s="79" t="str">
        <f t="array" ref="Y1848">IF($B1848="","",IF(INDEX('Your Portfolio Holdings'!$BW$7:$BW$156,match($D1848,'Your Portfolio Holdings'!$B$7:$B$156,0),0)&gt;0,PRODUCT(IF(($D$5:$D$2004=$D1848)*($C$5:$C$2004="Split")*($B$5:$B$2004&lt;=Dashboard!$C$55)*($B$5:$B$2004&gt;$B1848),$J$5:$J$2004,1)),1))</f>
        <v/>
      </c>
      <c r="Z1848" s="79">
        <f t="shared" si="12"/>
        <v>0</v>
      </c>
      <c r="AA1848" s="79" t="str">
        <f>IF($B1847="","",IF(AND($B1848&gt;Dashboard!$C$54,$B1848&lt;=Dashboard!$C$55,OR($C1848="Buy",$C1848="Sell",$C1848="Dividend",$C1848="Return of capital")),MAX(AA$5:AA1847)+1,0))</f>
        <v/>
      </c>
      <c r="AB1848" s="79" t="str">
        <f>if($B1848="","",if($L1848=Dashboard!$C$3,"n/a","Currency:"&amp;$L1848&amp;Dashboard!$C$3))</f>
        <v/>
      </c>
      <c r="AC1848" s="88" t="str">
        <f t="shared" si="13"/>
        <v/>
      </c>
      <c r="AD1848" s="89">
        <f t="shared" si="14"/>
        <v>0</v>
      </c>
      <c r="AE1848" s="90">
        <f t="shared" si="15"/>
        <v>0</v>
      </c>
    </row>
    <row r="1849">
      <c r="A1849" s="1"/>
      <c r="B1849" s="456"/>
      <c r="C1849" s="457"/>
      <c r="D1849" s="457"/>
      <c r="E1849" s="457"/>
      <c r="F1849" s="458"/>
      <c r="G1849" s="44">
        <f t="shared" si="1"/>
        <v>0</v>
      </c>
      <c r="H1849" s="459"/>
      <c r="I1849" s="460"/>
      <c r="J1849" s="95"/>
      <c r="K1849" s="1"/>
      <c r="L1849" s="50" t="str">
        <f t="array" ref="L1849">if($B1849="","",index(Setup!$C$52:$C$201,match($D1849,Setup!$B$52:$B$201,0),0))</f>
        <v/>
      </c>
      <c r="M1849" s="52" t="str">
        <f t="shared" si="2"/>
        <v/>
      </c>
      <c r="N1849" s="58">
        <f t="shared" si="3"/>
        <v>0</v>
      </c>
      <c r="O1849" s="64" t="str">
        <f t="shared" si="4"/>
        <v/>
      </c>
      <c r="P1849" s="64">
        <f t="shared" si="5"/>
        <v>0</v>
      </c>
      <c r="Q1849" s="64">
        <f t="shared" si="6"/>
        <v>0</v>
      </c>
      <c r="R1849" s="68">
        <f t="shared" si="7"/>
        <v>0</v>
      </c>
      <c r="S1849" s="68">
        <f t="shared" si="8"/>
        <v>0</v>
      </c>
      <c r="T1849" s="71" t="str">
        <f t="shared" si="9"/>
        <v/>
      </c>
      <c r="U1849" s="79" t="str">
        <f t="array" ref="U1849">IF($B1849="","",IF(INDEX('Your Portfolio Holdings'!$BW$7:$BW$156,match($D1849,'Your Portfolio Holdings'!$B$7:$B$156,0),0)&gt;0,PRODUCT(IF(($D$5:$D$2004=$D1849)*($C$5:$C$2004="Split")*($B$5:$B$2004&lt;=Dashboard!$C$2)*($B$5:$B$2004&gt;$B1849),$J$5:$J$2004,1)),1))</f>
        <v/>
      </c>
      <c r="V1849" s="79">
        <f t="shared" si="10"/>
        <v>0</v>
      </c>
      <c r="W1849" s="79" t="str">
        <f t="array" ref="W1849">IF($B1849="","",IF(INDEX('Your Portfolio Holdings'!$BW$7:$BW$156,match($D1849,'Your Portfolio Holdings'!$B$7:$B$156,0),0)&gt;0,PRODUCT(IF(($D$5:$D$2004=$D1849)*($C$5:$C$2004="Split")*($B$5:$B$2004&lt;=Dashboard!$C$54)*($B$5:$B$2004&gt;$B1849),$J$5:$J$2004,1)),1))</f>
        <v/>
      </c>
      <c r="X1849" s="79">
        <f t="shared" si="11"/>
        <v>0</v>
      </c>
      <c r="Y1849" s="79" t="str">
        <f t="array" ref="Y1849">IF($B1849="","",IF(INDEX('Your Portfolio Holdings'!$BW$7:$BW$156,match($D1849,'Your Portfolio Holdings'!$B$7:$B$156,0),0)&gt;0,PRODUCT(IF(($D$5:$D$2004=$D1849)*($C$5:$C$2004="Split")*($B$5:$B$2004&lt;=Dashboard!$C$55)*($B$5:$B$2004&gt;$B1849),$J$5:$J$2004,1)),1))</f>
        <v/>
      </c>
      <c r="Z1849" s="79">
        <f t="shared" si="12"/>
        <v>0</v>
      </c>
      <c r="AA1849" s="79" t="str">
        <f>IF($B1848="","",IF(AND($B1849&gt;Dashboard!$C$54,$B1849&lt;=Dashboard!$C$55,OR($C1849="Buy",$C1849="Sell",$C1849="Dividend",$C1849="Return of capital")),MAX(AA$5:AA1848)+1,0))</f>
        <v/>
      </c>
      <c r="AB1849" s="79" t="str">
        <f>if($B1849="","",if($L1849=Dashboard!$C$3,"n/a","Currency:"&amp;$L1849&amp;Dashboard!$C$3))</f>
        <v/>
      </c>
      <c r="AC1849" s="88" t="str">
        <f t="shared" si="13"/>
        <v/>
      </c>
      <c r="AD1849" s="89">
        <f t="shared" si="14"/>
        <v>0</v>
      </c>
      <c r="AE1849" s="90">
        <f t="shared" si="15"/>
        <v>0</v>
      </c>
    </row>
    <row r="1850">
      <c r="A1850" s="1"/>
      <c r="B1850" s="456"/>
      <c r="C1850" s="457"/>
      <c r="D1850" s="457"/>
      <c r="E1850" s="457"/>
      <c r="F1850" s="458"/>
      <c r="G1850" s="44">
        <f t="shared" si="1"/>
        <v>0</v>
      </c>
      <c r="H1850" s="459"/>
      <c r="I1850" s="460"/>
      <c r="J1850" s="95"/>
      <c r="K1850" s="1"/>
      <c r="L1850" s="50" t="str">
        <f t="array" ref="L1850">if($B1850="","",index(Setup!$C$52:$C$201,match($D1850,Setup!$B$52:$B$201,0),0))</f>
        <v/>
      </c>
      <c r="M1850" s="52" t="str">
        <f t="shared" si="2"/>
        <v/>
      </c>
      <c r="N1850" s="58">
        <f t="shared" si="3"/>
        <v>0</v>
      </c>
      <c r="O1850" s="64" t="str">
        <f t="shared" si="4"/>
        <v/>
      </c>
      <c r="P1850" s="64">
        <f t="shared" si="5"/>
        <v>0</v>
      </c>
      <c r="Q1850" s="64">
        <f t="shared" si="6"/>
        <v>0</v>
      </c>
      <c r="R1850" s="68">
        <f t="shared" si="7"/>
        <v>0</v>
      </c>
      <c r="S1850" s="68">
        <f t="shared" si="8"/>
        <v>0</v>
      </c>
      <c r="T1850" s="71" t="str">
        <f t="shared" si="9"/>
        <v/>
      </c>
      <c r="U1850" s="79" t="str">
        <f t="array" ref="U1850">IF($B1850="","",IF(INDEX('Your Portfolio Holdings'!$BW$7:$BW$156,match($D1850,'Your Portfolio Holdings'!$B$7:$B$156,0),0)&gt;0,PRODUCT(IF(($D$5:$D$2004=$D1850)*($C$5:$C$2004="Split")*($B$5:$B$2004&lt;=Dashboard!$C$2)*($B$5:$B$2004&gt;$B1850),$J$5:$J$2004,1)),1))</f>
        <v/>
      </c>
      <c r="V1850" s="79">
        <f t="shared" si="10"/>
        <v>0</v>
      </c>
      <c r="W1850" s="79" t="str">
        <f t="array" ref="W1850">IF($B1850="","",IF(INDEX('Your Portfolio Holdings'!$BW$7:$BW$156,match($D1850,'Your Portfolio Holdings'!$B$7:$B$156,0),0)&gt;0,PRODUCT(IF(($D$5:$D$2004=$D1850)*($C$5:$C$2004="Split")*($B$5:$B$2004&lt;=Dashboard!$C$54)*($B$5:$B$2004&gt;$B1850),$J$5:$J$2004,1)),1))</f>
        <v/>
      </c>
      <c r="X1850" s="79">
        <f t="shared" si="11"/>
        <v>0</v>
      </c>
      <c r="Y1850" s="79" t="str">
        <f t="array" ref="Y1850">IF($B1850="","",IF(INDEX('Your Portfolio Holdings'!$BW$7:$BW$156,match($D1850,'Your Portfolio Holdings'!$B$7:$B$156,0),0)&gt;0,PRODUCT(IF(($D$5:$D$2004=$D1850)*($C$5:$C$2004="Split")*($B$5:$B$2004&lt;=Dashboard!$C$55)*($B$5:$B$2004&gt;$B1850),$J$5:$J$2004,1)),1))</f>
        <v/>
      </c>
      <c r="Z1850" s="79">
        <f t="shared" si="12"/>
        <v>0</v>
      </c>
      <c r="AA1850" s="79" t="str">
        <f>IF($B1849="","",IF(AND($B1850&gt;Dashboard!$C$54,$B1850&lt;=Dashboard!$C$55,OR($C1850="Buy",$C1850="Sell",$C1850="Dividend",$C1850="Return of capital")),MAX(AA$5:AA1849)+1,0))</f>
        <v/>
      </c>
      <c r="AB1850" s="79" t="str">
        <f>if($B1850="","",if($L1850=Dashboard!$C$3,"n/a","Currency:"&amp;$L1850&amp;Dashboard!$C$3))</f>
        <v/>
      </c>
      <c r="AC1850" s="88" t="str">
        <f t="shared" si="13"/>
        <v/>
      </c>
      <c r="AD1850" s="89">
        <f t="shared" si="14"/>
        <v>0</v>
      </c>
      <c r="AE1850" s="90">
        <f t="shared" si="15"/>
        <v>0</v>
      </c>
    </row>
    <row r="1851">
      <c r="A1851" s="1"/>
      <c r="B1851" s="456"/>
      <c r="C1851" s="457"/>
      <c r="D1851" s="457"/>
      <c r="E1851" s="457"/>
      <c r="F1851" s="458"/>
      <c r="G1851" s="44">
        <f t="shared" si="1"/>
        <v>0</v>
      </c>
      <c r="H1851" s="459"/>
      <c r="I1851" s="460"/>
      <c r="J1851" s="95"/>
      <c r="K1851" s="1"/>
      <c r="L1851" s="50" t="str">
        <f t="array" ref="L1851">if($B1851="","",index(Setup!$C$52:$C$201,match($D1851,Setup!$B$52:$B$201,0),0))</f>
        <v/>
      </c>
      <c r="M1851" s="52" t="str">
        <f t="shared" si="2"/>
        <v/>
      </c>
      <c r="N1851" s="58">
        <f t="shared" si="3"/>
        <v>0</v>
      </c>
      <c r="O1851" s="64" t="str">
        <f t="shared" si="4"/>
        <v/>
      </c>
      <c r="P1851" s="64">
        <f t="shared" si="5"/>
        <v>0</v>
      </c>
      <c r="Q1851" s="64">
        <f t="shared" si="6"/>
        <v>0</v>
      </c>
      <c r="R1851" s="68">
        <f t="shared" si="7"/>
        <v>0</v>
      </c>
      <c r="S1851" s="68">
        <f t="shared" si="8"/>
        <v>0</v>
      </c>
      <c r="T1851" s="71" t="str">
        <f t="shared" si="9"/>
        <v/>
      </c>
      <c r="U1851" s="79" t="str">
        <f t="array" ref="U1851">IF($B1851="","",IF(INDEX('Your Portfolio Holdings'!$BW$7:$BW$156,match($D1851,'Your Portfolio Holdings'!$B$7:$B$156,0),0)&gt;0,PRODUCT(IF(($D$5:$D$2004=$D1851)*($C$5:$C$2004="Split")*($B$5:$B$2004&lt;=Dashboard!$C$2)*($B$5:$B$2004&gt;$B1851),$J$5:$J$2004,1)),1))</f>
        <v/>
      </c>
      <c r="V1851" s="79">
        <f t="shared" si="10"/>
        <v>0</v>
      </c>
      <c r="W1851" s="79" t="str">
        <f t="array" ref="W1851">IF($B1851="","",IF(INDEX('Your Portfolio Holdings'!$BW$7:$BW$156,match($D1851,'Your Portfolio Holdings'!$B$7:$B$156,0),0)&gt;0,PRODUCT(IF(($D$5:$D$2004=$D1851)*($C$5:$C$2004="Split")*($B$5:$B$2004&lt;=Dashboard!$C$54)*($B$5:$B$2004&gt;$B1851),$J$5:$J$2004,1)),1))</f>
        <v/>
      </c>
      <c r="X1851" s="79">
        <f t="shared" si="11"/>
        <v>0</v>
      </c>
      <c r="Y1851" s="79" t="str">
        <f t="array" ref="Y1851">IF($B1851="","",IF(INDEX('Your Portfolio Holdings'!$BW$7:$BW$156,match($D1851,'Your Portfolio Holdings'!$B$7:$B$156,0),0)&gt;0,PRODUCT(IF(($D$5:$D$2004=$D1851)*($C$5:$C$2004="Split")*($B$5:$B$2004&lt;=Dashboard!$C$55)*($B$5:$B$2004&gt;$B1851),$J$5:$J$2004,1)),1))</f>
        <v/>
      </c>
      <c r="Z1851" s="79">
        <f t="shared" si="12"/>
        <v>0</v>
      </c>
      <c r="AA1851" s="79" t="str">
        <f>IF($B1850="","",IF(AND($B1851&gt;Dashboard!$C$54,$B1851&lt;=Dashboard!$C$55,OR($C1851="Buy",$C1851="Sell",$C1851="Dividend",$C1851="Return of capital")),MAX(AA$5:AA1850)+1,0))</f>
        <v/>
      </c>
      <c r="AB1851" s="79" t="str">
        <f>if($B1851="","",if($L1851=Dashboard!$C$3,"n/a","Currency:"&amp;$L1851&amp;Dashboard!$C$3))</f>
        <v/>
      </c>
      <c r="AC1851" s="88" t="str">
        <f t="shared" si="13"/>
        <v/>
      </c>
      <c r="AD1851" s="89">
        <f t="shared" si="14"/>
        <v>0</v>
      </c>
      <c r="AE1851" s="90">
        <f t="shared" si="15"/>
        <v>0</v>
      </c>
    </row>
    <row r="1852">
      <c r="A1852" s="1"/>
      <c r="B1852" s="456"/>
      <c r="C1852" s="457"/>
      <c r="D1852" s="457"/>
      <c r="E1852" s="457"/>
      <c r="F1852" s="458"/>
      <c r="G1852" s="44">
        <f t="shared" si="1"/>
        <v>0</v>
      </c>
      <c r="H1852" s="459"/>
      <c r="I1852" s="460"/>
      <c r="J1852" s="95"/>
      <c r="K1852" s="1"/>
      <c r="L1852" s="50" t="str">
        <f t="array" ref="L1852">if($B1852="","",index(Setup!$C$52:$C$201,match($D1852,Setup!$B$52:$B$201,0),0))</f>
        <v/>
      </c>
      <c r="M1852" s="52" t="str">
        <f t="shared" si="2"/>
        <v/>
      </c>
      <c r="N1852" s="58">
        <f t="shared" si="3"/>
        <v>0</v>
      </c>
      <c r="O1852" s="64" t="str">
        <f t="shared" si="4"/>
        <v/>
      </c>
      <c r="P1852" s="64">
        <f t="shared" si="5"/>
        <v>0</v>
      </c>
      <c r="Q1852" s="64">
        <f t="shared" si="6"/>
        <v>0</v>
      </c>
      <c r="R1852" s="68">
        <f t="shared" si="7"/>
        <v>0</v>
      </c>
      <c r="S1852" s="68">
        <f t="shared" si="8"/>
        <v>0</v>
      </c>
      <c r="T1852" s="71" t="str">
        <f t="shared" si="9"/>
        <v/>
      </c>
      <c r="U1852" s="79" t="str">
        <f t="array" ref="U1852">IF($B1852="","",IF(INDEX('Your Portfolio Holdings'!$BW$7:$BW$156,match($D1852,'Your Portfolio Holdings'!$B$7:$B$156,0),0)&gt;0,PRODUCT(IF(($D$5:$D$2004=$D1852)*($C$5:$C$2004="Split")*($B$5:$B$2004&lt;=Dashboard!$C$2)*($B$5:$B$2004&gt;$B1852),$J$5:$J$2004,1)),1))</f>
        <v/>
      </c>
      <c r="V1852" s="79">
        <f t="shared" si="10"/>
        <v>0</v>
      </c>
      <c r="W1852" s="79" t="str">
        <f t="array" ref="W1852">IF($B1852="","",IF(INDEX('Your Portfolio Holdings'!$BW$7:$BW$156,match($D1852,'Your Portfolio Holdings'!$B$7:$B$156,0),0)&gt;0,PRODUCT(IF(($D$5:$D$2004=$D1852)*($C$5:$C$2004="Split")*($B$5:$B$2004&lt;=Dashboard!$C$54)*($B$5:$B$2004&gt;$B1852),$J$5:$J$2004,1)),1))</f>
        <v/>
      </c>
      <c r="X1852" s="79">
        <f t="shared" si="11"/>
        <v>0</v>
      </c>
      <c r="Y1852" s="79" t="str">
        <f t="array" ref="Y1852">IF($B1852="","",IF(INDEX('Your Portfolio Holdings'!$BW$7:$BW$156,match($D1852,'Your Portfolio Holdings'!$B$7:$B$156,0),0)&gt;0,PRODUCT(IF(($D$5:$D$2004=$D1852)*($C$5:$C$2004="Split")*($B$5:$B$2004&lt;=Dashboard!$C$55)*($B$5:$B$2004&gt;$B1852),$J$5:$J$2004,1)),1))</f>
        <v/>
      </c>
      <c r="Z1852" s="79">
        <f t="shared" si="12"/>
        <v>0</v>
      </c>
      <c r="AA1852" s="79" t="str">
        <f>IF($B1851="","",IF(AND($B1852&gt;Dashboard!$C$54,$B1852&lt;=Dashboard!$C$55,OR($C1852="Buy",$C1852="Sell",$C1852="Dividend",$C1852="Return of capital")),MAX(AA$5:AA1851)+1,0))</f>
        <v/>
      </c>
      <c r="AB1852" s="79" t="str">
        <f>if($B1852="","",if($L1852=Dashboard!$C$3,"n/a","Currency:"&amp;$L1852&amp;Dashboard!$C$3))</f>
        <v/>
      </c>
      <c r="AC1852" s="88" t="str">
        <f t="shared" si="13"/>
        <v/>
      </c>
      <c r="AD1852" s="89">
        <f t="shared" si="14"/>
        <v>0</v>
      </c>
      <c r="AE1852" s="90">
        <f t="shared" si="15"/>
        <v>0</v>
      </c>
    </row>
    <row r="1853">
      <c r="A1853" s="1"/>
      <c r="B1853" s="456"/>
      <c r="C1853" s="457"/>
      <c r="D1853" s="457"/>
      <c r="E1853" s="457"/>
      <c r="F1853" s="458"/>
      <c r="G1853" s="44">
        <f t="shared" si="1"/>
        <v>0</v>
      </c>
      <c r="H1853" s="459"/>
      <c r="I1853" s="460"/>
      <c r="J1853" s="95"/>
      <c r="K1853" s="1"/>
      <c r="L1853" s="50" t="str">
        <f t="array" ref="L1853">if($B1853="","",index(Setup!$C$52:$C$201,match($D1853,Setup!$B$52:$B$201,0),0))</f>
        <v/>
      </c>
      <c r="M1853" s="52" t="str">
        <f t="shared" si="2"/>
        <v/>
      </c>
      <c r="N1853" s="58">
        <f t="shared" si="3"/>
        <v>0</v>
      </c>
      <c r="O1853" s="64" t="str">
        <f t="shared" si="4"/>
        <v/>
      </c>
      <c r="P1853" s="64">
        <f t="shared" si="5"/>
        <v>0</v>
      </c>
      <c r="Q1853" s="64">
        <f t="shared" si="6"/>
        <v>0</v>
      </c>
      <c r="R1853" s="68">
        <f t="shared" si="7"/>
        <v>0</v>
      </c>
      <c r="S1853" s="68">
        <f t="shared" si="8"/>
        <v>0</v>
      </c>
      <c r="T1853" s="71" t="str">
        <f t="shared" si="9"/>
        <v/>
      </c>
      <c r="U1853" s="79" t="str">
        <f t="array" ref="U1853">IF($B1853="","",IF(INDEX('Your Portfolio Holdings'!$BW$7:$BW$156,match($D1853,'Your Portfolio Holdings'!$B$7:$B$156,0),0)&gt;0,PRODUCT(IF(($D$5:$D$2004=$D1853)*($C$5:$C$2004="Split")*($B$5:$B$2004&lt;=Dashboard!$C$2)*($B$5:$B$2004&gt;$B1853),$J$5:$J$2004,1)),1))</f>
        <v/>
      </c>
      <c r="V1853" s="79">
        <f t="shared" si="10"/>
        <v>0</v>
      </c>
      <c r="W1853" s="79" t="str">
        <f t="array" ref="W1853">IF($B1853="","",IF(INDEX('Your Portfolio Holdings'!$BW$7:$BW$156,match($D1853,'Your Portfolio Holdings'!$B$7:$B$156,0),0)&gt;0,PRODUCT(IF(($D$5:$D$2004=$D1853)*($C$5:$C$2004="Split")*($B$5:$B$2004&lt;=Dashboard!$C$54)*($B$5:$B$2004&gt;$B1853),$J$5:$J$2004,1)),1))</f>
        <v/>
      </c>
      <c r="X1853" s="79">
        <f t="shared" si="11"/>
        <v>0</v>
      </c>
      <c r="Y1853" s="79" t="str">
        <f t="array" ref="Y1853">IF($B1853="","",IF(INDEX('Your Portfolio Holdings'!$BW$7:$BW$156,match($D1853,'Your Portfolio Holdings'!$B$7:$B$156,0),0)&gt;0,PRODUCT(IF(($D$5:$D$2004=$D1853)*($C$5:$C$2004="Split")*($B$5:$B$2004&lt;=Dashboard!$C$55)*($B$5:$B$2004&gt;$B1853),$J$5:$J$2004,1)),1))</f>
        <v/>
      </c>
      <c r="Z1853" s="79">
        <f t="shared" si="12"/>
        <v>0</v>
      </c>
      <c r="AA1853" s="79" t="str">
        <f>IF($B1852="","",IF(AND($B1853&gt;Dashboard!$C$54,$B1853&lt;=Dashboard!$C$55,OR($C1853="Buy",$C1853="Sell",$C1853="Dividend",$C1853="Return of capital")),MAX(AA$5:AA1852)+1,0))</f>
        <v/>
      </c>
      <c r="AB1853" s="79" t="str">
        <f>if($B1853="","",if($L1853=Dashboard!$C$3,"n/a","Currency:"&amp;$L1853&amp;Dashboard!$C$3))</f>
        <v/>
      </c>
      <c r="AC1853" s="88" t="str">
        <f t="shared" si="13"/>
        <v/>
      </c>
      <c r="AD1853" s="89">
        <f t="shared" si="14"/>
        <v>0</v>
      </c>
      <c r="AE1853" s="90">
        <f t="shared" si="15"/>
        <v>0</v>
      </c>
    </row>
    <row r="1854">
      <c r="A1854" s="1"/>
      <c r="B1854" s="456"/>
      <c r="C1854" s="457"/>
      <c r="D1854" s="457"/>
      <c r="E1854" s="457"/>
      <c r="F1854" s="458"/>
      <c r="G1854" s="44">
        <f t="shared" si="1"/>
        <v>0</v>
      </c>
      <c r="H1854" s="459"/>
      <c r="I1854" s="460"/>
      <c r="J1854" s="95"/>
      <c r="K1854" s="1"/>
      <c r="L1854" s="50" t="str">
        <f t="array" ref="L1854">if($B1854="","",index(Setup!$C$52:$C$201,match($D1854,Setup!$B$52:$B$201,0),0))</f>
        <v/>
      </c>
      <c r="M1854" s="52" t="str">
        <f t="shared" si="2"/>
        <v/>
      </c>
      <c r="N1854" s="58">
        <f t="shared" si="3"/>
        <v>0</v>
      </c>
      <c r="O1854" s="64" t="str">
        <f t="shared" si="4"/>
        <v/>
      </c>
      <c r="P1854" s="64">
        <f t="shared" si="5"/>
        <v>0</v>
      </c>
      <c r="Q1854" s="64">
        <f t="shared" si="6"/>
        <v>0</v>
      </c>
      <c r="R1854" s="68">
        <f t="shared" si="7"/>
        <v>0</v>
      </c>
      <c r="S1854" s="68">
        <f t="shared" si="8"/>
        <v>0</v>
      </c>
      <c r="T1854" s="71" t="str">
        <f t="shared" si="9"/>
        <v/>
      </c>
      <c r="U1854" s="79" t="str">
        <f t="array" ref="U1854">IF($B1854="","",IF(INDEX('Your Portfolio Holdings'!$BW$7:$BW$156,match($D1854,'Your Portfolio Holdings'!$B$7:$B$156,0),0)&gt;0,PRODUCT(IF(($D$5:$D$2004=$D1854)*($C$5:$C$2004="Split")*($B$5:$B$2004&lt;=Dashboard!$C$2)*($B$5:$B$2004&gt;$B1854),$J$5:$J$2004,1)),1))</f>
        <v/>
      </c>
      <c r="V1854" s="79">
        <f t="shared" si="10"/>
        <v>0</v>
      </c>
      <c r="W1854" s="79" t="str">
        <f t="array" ref="W1854">IF($B1854="","",IF(INDEX('Your Portfolio Holdings'!$BW$7:$BW$156,match($D1854,'Your Portfolio Holdings'!$B$7:$B$156,0),0)&gt;0,PRODUCT(IF(($D$5:$D$2004=$D1854)*($C$5:$C$2004="Split")*($B$5:$B$2004&lt;=Dashboard!$C$54)*($B$5:$B$2004&gt;$B1854),$J$5:$J$2004,1)),1))</f>
        <v/>
      </c>
      <c r="X1854" s="79">
        <f t="shared" si="11"/>
        <v>0</v>
      </c>
      <c r="Y1854" s="79" t="str">
        <f t="array" ref="Y1854">IF($B1854="","",IF(INDEX('Your Portfolio Holdings'!$BW$7:$BW$156,match($D1854,'Your Portfolio Holdings'!$B$7:$B$156,0),0)&gt;0,PRODUCT(IF(($D$5:$D$2004=$D1854)*($C$5:$C$2004="Split")*($B$5:$B$2004&lt;=Dashboard!$C$55)*($B$5:$B$2004&gt;$B1854),$J$5:$J$2004,1)),1))</f>
        <v/>
      </c>
      <c r="Z1854" s="79">
        <f t="shared" si="12"/>
        <v>0</v>
      </c>
      <c r="AA1854" s="79" t="str">
        <f>IF($B1853="","",IF(AND($B1854&gt;Dashboard!$C$54,$B1854&lt;=Dashboard!$C$55,OR($C1854="Buy",$C1854="Sell",$C1854="Dividend",$C1854="Return of capital")),MAX(AA$5:AA1853)+1,0))</f>
        <v/>
      </c>
      <c r="AB1854" s="79" t="str">
        <f>if($B1854="","",if($L1854=Dashboard!$C$3,"n/a","Currency:"&amp;$L1854&amp;Dashboard!$C$3))</f>
        <v/>
      </c>
      <c r="AC1854" s="88" t="str">
        <f t="shared" si="13"/>
        <v/>
      </c>
      <c r="AD1854" s="89">
        <f t="shared" si="14"/>
        <v>0</v>
      </c>
      <c r="AE1854" s="90">
        <f t="shared" si="15"/>
        <v>0</v>
      </c>
    </row>
    <row r="1855">
      <c r="A1855" s="1"/>
      <c r="B1855" s="456"/>
      <c r="C1855" s="457"/>
      <c r="D1855" s="457"/>
      <c r="E1855" s="457"/>
      <c r="F1855" s="458"/>
      <c r="G1855" s="44">
        <f t="shared" si="1"/>
        <v>0</v>
      </c>
      <c r="H1855" s="459"/>
      <c r="I1855" s="460"/>
      <c r="J1855" s="95"/>
      <c r="K1855" s="1"/>
      <c r="L1855" s="50" t="str">
        <f t="array" ref="L1855">if($B1855="","",index(Setup!$C$52:$C$201,match($D1855,Setup!$B$52:$B$201,0),0))</f>
        <v/>
      </c>
      <c r="M1855" s="52" t="str">
        <f t="shared" si="2"/>
        <v/>
      </c>
      <c r="N1855" s="58">
        <f t="shared" si="3"/>
        <v>0</v>
      </c>
      <c r="O1855" s="64" t="str">
        <f t="shared" si="4"/>
        <v/>
      </c>
      <c r="P1855" s="64">
        <f t="shared" si="5"/>
        <v>0</v>
      </c>
      <c r="Q1855" s="64">
        <f t="shared" si="6"/>
        <v>0</v>
      </c>
      <c r="R1855" s="68">
        <f t="shared" si="7"/>
        <v>0</v>
      </c>
      <c r="S1855" s="68">
        <f t="shared" si="8"/>
        <v>0</v>
      </c>
      <c r="T1855" s="71" t="str">
        <f t="shared" si="9"/>
        <v/>
      </c>
      <c r="U1855" s="79" t="str">
        <f t="array" ref="U1855">IF($B1855="","",IF(INDEX('Your Portfolio Holdings'!$BW$7:$BW$156,match($D1855,'Your Portfolio Holdings'!$B$7:$B$156,0),0)&gt;0,PRODUCT(IF(($D$5:$D$2004=$D1855)*($C$5:$C$2004="Split")*($B$5:$B$2004&lt;=Dashboard!$C$2)*($B$5:$B$2004&gt;$B1855),$J$5:$J$2004,1)),1))</f>
        <v/>
      </c>
      <c r="V1855" s="79">
        <f t="shared" si="10"/>
        <v>0</v>
      </c>
      <c r="W1855" s="79" t="str">
        <f t="array" ref="W1855">IF($B1855="","",IF(INDEX('Your Portfolio Holdings'!$BW$7:$BW$156,match($D1855,'Your Portfolio Holdings'!$B$7:$B$156,0),0)&gt;0,PRODUCT(IF(($D$5:$D$2004=$D1855)*($C$5:$C$2004="Split")*($B$5:$B$2004&lt;=Dashboard!$C$54)*($B$5:$B$2004&gt;$B1855),$J$5:$J$2004,1)),1))</f>
        <v/>
      </c>
      <c r="X1855" s="79">
        <f t="shared" si="11"/>
        <v>0</v>
      </c>
      <c r="Y1855" s="79" t="str">
        <f t="array" ref="Y1855">IF($B1855="","",IF(INDEX('Your Portfolio Holdings'!$BW$7:$BW$156,match($D1855,'Your Portfolio Holdings'!$B$7:$B$156,0),0)&gt;0,PRODUCT(IF(($D$5:$D$2004=$D1855)*($C$5:$C$2004="Split")*($B$5:$B$2004&lt;=Dashboard!$C$55)*($B$5:$B$2004&gt;$B1855),$J$5:$J$2004,1)),1))</f>
        <v/>
      </c>
      <c r="Z1855" s="79">
        <f t="shared" si="12"/>
        <v>0</v>
      </c>
      <c r="AA1855" s="79" t="str">
        <f>IF($B1854="","",IF(AND($B1855&gt;Dashboard!$C$54,$B1855&lt;=Dashboard!$C$55,OR($C1855="Buy",$C1855="Sell",$C1855="Dividend",$C1855="Return of capital")),MAX(AA$5:AA1854)+1,0))</f>
        <v/>
      </c>
      <c r="AB1855" s="79" t="str">
        <f>if($B1855="","",if($L1855=Dashboard!$C$3,"n/a","Currency:"&amp;$L1855&amp;Dashboard!$C$3))</f>
        <v/>
      </c>
      <c r="AC1855" s="88" t="str">
        <f t="shared" si="13"/>
        <v/>
      </c>
      <c r="AD1855" s="89">
        <f t="shared" si="14"/>
        <v>0</v>
      </c>
      <c r="AE1855" s="90">
        <f t="shared" si="15"/>
        <v>0</v>
      </c>
    </row>
    <row r="1856">
      <c r="A1856" s="1"/>
      <c r="B1856" s="456"/>
      <c r="C1856" s="457"/>
      <c r="D1856" s="457"/>
      <c r="E1856" s="457"/>
      <c r="F1856" s="458"/>
      <c r="G1856" s="44">
        <f t="shared" si="1"/>
        <v>0</v>
      </c>
      <c r="H1856" s="459"/>
      <c r="I1856" s="460"/>
      <c r="J1856" s="95"/>
      <c r="K1856" s="1"/>
      <c r="L1856" s="50" t="str">
        <f t="array" ref="L1856">if($B1856="","",index(Setup!$C$52:$C$201,match($D1856,Setup!$B$52:$B$201,0),0))</f>
        <v/>
      </c>
      <c r="M1856" s="52" t="str">
        <f t="shared" si="2"/>
        <v/>
      </c>
      <c r="N1856" s="58">
        <f t="shared" si="3"/>
        <v>0</v>
      </c>
      <c r="O1856" s="64" t="str">
        <f t="shared" si="4"/>
        <v/>
      </c>
      <c r="P1856" s="64">
        <f t="shared" si="5"/>
        <v>0</v>
      </c>
      <c r="Q1856" s="64">
        <f t="shared" si="6"/>
        <v>0</v>
      </c>
      <c r="R1856" s="68">
        <f t="shared" si="7"/>
        <v>0</v>
      </c>
      <c r="S1856" s="68">
        <f t="shared" si="8"/>
        <v>0</v>
      </c>
      <c r="T1856" s="71" t="str">
        <f t="shared" si="9"/>
        <v/>
      </c>
      <c r="U1856" s="79" t="str">
        <f t="array" ref="U1856">IF($B1856="","",IF(INDEX('Your Portfolio Holdings'!$BW$7:$BW$156,match($D1856,'Your Portfolio Holdings'!$B$7:$B$156,0),0)&gt;0,PRODUCT(IF(($D$5:$D$2004=$D1856)*($C$5:$C$2004="Split")*($B$5:$B$2004&lt;=Dashboard!$C$2)*($B$5:$B$2004&gt;$B1856),$J$5:$J$2004,1)),1))</f>
        <v/>
      </c>
      <c r="V1856" s="79">
        <f t="shared" si="10"/>
        <v>0</v>
      </c>
      <c r="W1856" s="79" t="str">
        <f t="array" ref="W1856">IF($B1856="","",IF(INDEX('Your Portfolio Holdings'!$BW$7:$BW$156,match($D1856,'Your Portfolio Holdings'!$B$7:$B$156,0),0)&gt;0,PRODUCT(IF(($D$5:$D$2004=$D1856)*($C$5:$C$2004="Split")*($B$5:$B$2004&lt;=Dashboard!$C$54)*($B$5:$B$2004&gt;$B1856),$J$5:$J$2004,1)),1))</f>
        <v/>
      </c>
      <c r="X1856" s="79">
        <f t="shared" si="11"/>
        <v>0</v>
      </c>
      <c r="Y1856" s="79" t="str">
        <f t="array" ref="Y1856">IF($B1856="","",IF(INDEX('Your Portfolio Holdings'!$BW$7:$BW$156,match($D1856,'Your Portfolio Holdings'!$B$7:$B$156,0),0)&gt;0,PRODUCT(IF(($D$5:$D$2004=$D1856)*($C$5:$C$2004="Split")*($B$5:$B$2004&lt;=Dashboard!$C$55)*($B$5:$B$2004&gt;$B1856),$J$5:$J$2004,1)),1))</f>
        <v/>
      </c>
      <c r="Z1856" s="79">
        <f t="shared" si="12"/>
        <v>0</v>
      </c>
      <c r="AA1856" s="79" t="str">
        <f>IF($B1855="","",IF(AND($B1856&gt;Dashboard!$C$54,$B1856&lt;=Dashboard!$C$55,OR($C1856="Buy",$C1856="Sell",$C1856="Dividend",$C1856="Return of capital")),MAX(AA$5:AA1855)+1,0))</f>
        <v/>
      </c>
      <c r="AB1856" s="79" t="str">
        <f>if($B1856="","",if($L1856=Dashboard!$C$3,"n/a","Currency:"&amp;$L1856&amp;Dashboard!$C$3))</f>
        <v/>
      </c>
      <c r="AC1856" s="88" t="str">
        <f t="shared" si="13"/>
        <v/>
      </c>
      <c r="AD1856" s="89">
        <f t="shared" si="14"/>
        <v>0</v>
      </c>
      <c r="AE1856" s="90">
        <f t="shared" si="15"/>
        <v>0</v>
      </c>
    </row>
    <row r="1857">
      <c r="A1857" s="1"/>
      <c r="B1857" s="456"/>
      <c r="C1857" s="457"/>
      <c r="D1857" s="457"/>
      <c r="E1857" s="457"/>
      <c r="F1857" s="458"/>
      <c r="G1857" s="44">
        <f t="shared" si="1"/>
        <v>0</v>
      </c>
      <c r="H1857" s="459"/>
      <c r="I1857" s="460"/>
      <c r="J1857" s="95"/>
      <c r="K1857" s="1"/>
      <c r="L1857" s="50" t="str">
        <f t="array" ref="L1857">if($B1857="","",index(Setup!$C$52:$C$201,match($D1857,Setup!$B$52:$B$201,0),0))</f>
        <v/>
      </c>
      <c r="M1857" s="52" t="str">
        <f t="shared" si="2"/>
        <v/>
      </c>
      <c r="N1857" s="58">
        <f t="shared" si="3"/>
        <v>0</v>
      </c>
      <c r="O1857" s="64" t="str">
        <f t="shared" si="4"/>
        <v/>
      </c>
      <c r="P1857" s="64">
        <f t="shared" si="5"/>
        <v>0</v>
      </c>
      <c r="Q1857" s="64">
        <f t="shared" si="6"/>
        <v>0</v>
      </c>
      <c r="R1857" s="68">
        <f t="shared" si="7"/>
        <v>0</v>
      </c>
      <c r="S1857" s="68">
        <f t="shared" si="8"/>
        <v>0</v>
      </c>
      <c r="T1857" s="71" t="str">
        <f t="shared" si="9"/>
        <v/>
      </c>
      <c r="U1857" s="79" t="str">
        <f t="array" ref="U1857">IF($B1857="","",IF(INDEX('Your Portfolio Holdings'!$BW$7:$BW$156,match($D1857,'Your Portfolio Holdings'!$B$7:$B$156,0),0)&gt;0,PRODUCT(IF(($D$5:$D$2004=$D1857)*($C$5:$C$2004="Split")*($B$5:$B$2004&lt;=Dashboard!$C$2)*($B$5:$B$2004&gt;$B1857),$J$5:$J$2004,1)),1))</f>
        <v/>
      </c>
      <c r="V1857" s="79">
        <f t="shared" si="10"/>
        <v>0</v>
      </c>
      <c r="W1857" s="79" t="str">
        <f t="array" ref="W1857">IF($B1857="","",IF(INDEX('Your Portfolio Holdings'!$BW$7:$BW$156,match($D1857,'Your Portfolio Holdings'!$B$7:$B$156,0),0)&gt;0,PRODUCT(IF(($D$5:$D$2004=$D1857)*($C$5:$C$2004="Split")*($B$5:$B$2004&lt;=Dashboard!$C$54)*($B$5:$B$2004&gt;$B1857),$J$5:$J$2004,1)),1))</f>
        <v/>
      </c>
      <c r="X1857" s="79">
        <f t="shared" si="11"/>
        <v>0</v>
      </c>
      <c r="Y1857" s="79" t="str">
        <f t="array" ref="Y1857">IF($B1857="","",IF(INDEX('Your Portfolio Holdings'!$BW$7:$BW$156,match($D1857,'Your Portfolio Holdings'!$B$7:$B$156,0),0)&gt;0,PRODUCT(IF(($D$5:$D$2004=$D1857)*($C$5:$C$2004="Split")*($B$5:$B$2004&lt;=Dashboard!$C$55)*($B$5:$B$2004&gt;$B1857),$J$5:$J$2004,1)),1))</f>
        <v/>
      </c>
      <c r="Z1857" s="79">
        <f t="shared" si="12"/>
        <v>0</v>
      </c>
      <c r="AA1857" s="79" t="str">
        <f>IF($B1856="","",IF(AND($B1857&gt;Dashboard!$C$54,$B1857&lt;=Dashboard!$C$55,OR($C1857="Buy",$C1857="Sell",$C1857="Dividend",$C1857="Return of capital")),MAX(AA$5:AA1856)+1,0))</f>
        <v/>
      </c>
      <c r="AB1857" s="79" t="str">
        <f>if($B1857="","",if($L1857=Dashboard!$C$3,"n/a","Currency:"&amp;$L1857&amp;Dashboard!$C$3))</f>
        <v/>
      </c>
      <c r="AC1857" s="88" t="str">
        <f t="shared" si="13"/>
        <v/>
      </c>
      <c r="AD1857" s="89">
        <f t="shared" si="14"/>
        <v>0</v>
      </c>
      <c r="AE1857" s="90">
        <f t="shared" si="15"/>
        <v>0</v>
      </c>
    </row>
    <row r="1858">
      <c r="A1858" s="1"/>
      <c r="B1858" s="456"/>
      <c r="C1858" s="457"/>
      <c r="D1858" s="457"/>
      <c r="E1858" s="457"/>
      <c r="F1858" s="458"/>
      <c r="G1858" s="44">
        <f t="shared" si="1"/>
        <v>0</v>
      </c>
      <c r="H1858" s="459"/>
      <c r="I1858" s="460"/>
      <c r="J1858" s="95"/>
      <c r="K1858" s="1"/>
      <c r="L1858" s="50" t="str">
        <f t="array" ref="L1858">if($B1858="","",index(Setup!$C$52:$C$201,match($D1858,Setup!$B$52:$B$201,0),0))</f>
        <v/>
      </c>
      <c r="M1858" s="52" t="str">
        <f t="shared" si="2"/>
        <v/>
      </c>
      <c r="N1858" s="58">
        <f t="shared" si="3"/>
        <v>0</v>
      </c>
      <c r="O1858" s="64" t="str">
        <f t="shared" si="4"/>
        <v/>
      </c>
      <c r="P1858" s="64">
        <f t="shared" si="5"/>
        <v>0</v>
      </c>
      <c r="Q1858" s="64">
        <f t="shared" si="6"/>
        <v>0</v>
      </c>
      <c r="R1858" s="68">
        <f t="shared" si="7"/>
        <v>0</v>
      </c>
      <c r="S1858" s="68">
        <f t="shared" si="8"/>
        <v>0</v>
      </c>
      <c r="T1858" s="71" t="str">
        <f t="shared" si="9"/>
        <v/>
      </c>
      <c r="U1858" s="79" t="str">
        <f t="array" ref="U1858">IF($B1858="","",IF(INDEX('Your Portfolio Holdings'!$BW$7:$BW$156,match($D1858,'Your Portfolio Holdings'!$B$7:$B$156,0),0)&gt;0,PRODUCT(IF(($D$5:$D$2004=$D1858)*($C$5:$C$2004="Split")*($B$5:$B$2004&lt;=Dashboard!$C$2)*($B$5:$B$2004&gt;$B1858),$J$5:$J$2004,1)),1))</f>
        <v/>
      </c>
      <c r="V1858" s="79">
        <f t="shared" si="10"/>
        <v>0</v>
      </c>
      <c r="W1858" s="79" t="str">
        <f t="array" ref="W1858">IF($B1858="","",IF(INDEX('Your Portfolio Holdings'!$BW$7:$BW$156,match($D1858,'Your Portfolio Holdings'!$B$7:$B$156,0),0)&gt;0,PRODUCT(IF(($D$5:$D$2004=$D1858)*($C$5:$C$2004="Split")*($B$5:$B$2004&lt;=Dashboard!$C$54)*($B$5:$B$2004&gt;$B1858),$J$5:$J$2004,1)),1))</f>
        <v/>
      </c>
      <c r="X1858" s="79">
        <f t="shared" si="11"/>
        <v>0</v>
      </c>
      <c r="Y1858" s="79" t="str">
        <f t="array" ref="Y1858">IF($B1858="","",IF(INDEX('Your Portfolio Holdings'!$BW$7:$BW$156,match($D1858,'Your Portfolio Holdings'!$B$7:$B$156,0),0)&gt;0,PRODUCT(IF(($D$5:$D$2004=$D1858)*($C$5:$C$2004="Split")*($B$5:$B$2004&lt;=Dashboard!$C$55)*($B$5:$B$2004&gt;$B1858),$J$5:$J$2004,1)),1))</f>
        <v/>
      </c>
      <c r="Z1858" s="79">
        <f t="shared" si="12"/>
        <v>0</v>
      </c>
      <c r="AA1858" s="79" t="str">
        <f>IF($B1857="","",IF(AND($B1858&gt;Dashboard!$C$54,$B1858&lt;=Dashboard!$C$55,OR($C1858="Buy",$C1858="Sell",$C1858="Dividend",$C1858="Return of capital")),MAX(AA$5:AA1857)+1,0))</f>
        <v/>
      </c>
      <c r="AB1858" s="79" t="str">
        <f>if($B1858="","",if($L1858=Dashboard!$C$3,"n/a","Currency:"&amp;$L1858&amp;Dashboard!$C$3))</f>
        <v/>
      </c>
      <c r="AC1858" s="88" t="str">
        <f t="shared" si="13"/>
        <v/>
      </c>
      <c r="AD1858" s="89">
        <f t="shared" si="14"/>
        <v>0</v>
      </c>
      <c r="AE1858" s="90">
        <f t="shared" si="15"/>
        <v>0</v>
      </c>
    </row>
    <row r="1859">
      <c r="A1859" s="1"/>
      <c r="B1859" s="456"/>
      <c r="C1859" s="457"/>
      <c r="D1859" s="457"/>
      <c r="E1859" s="457"/>
      <c r="F1859" s="458"/>
      <c r="G1859" s="44">
        <f t="shared" si="1"/>
        <v>0</v>
      </c>
      <c r="H1859" s="459"/>
      <c r="I1859" s="460"/>
      <c r="J1859" s="95"/>
      <c r="K1859" s="1"/>
      <c r="L1859" s="50" t="str">
        <f t="array" ref="L1859">if($B1859="","",index(Setup!$C$52:$C$201,match($D1859,Setup!$B$52:$B$201,0),0))</f>
        <v/>
      </c>
      <c r="M1859" s="52" t="str">
        <f t="shared" si="2"/>
        <v/>
      </c>
      <c r="N1859" s="58">
        <f t="shared" si="3"/>
        <v>0</v>
      </c>
      <c r="O1859" s="64" t="str">
        <f t="shared" si="4"/>
        <v/>
      </c>
      <c r="P1859" s="64">
        <f t="shared" si="5"/>
        <v>0</v>
      </c>
      <c r="Q1859" s="64">
        <f t="shared" si="6"/>
        <v>0</v>
      </c>
      <c r="R1859" s="68">
        <f t="shared" si="7"/>
        <v>0</v>
      </c>
      <c r="S1859" s="68">
        <f t="shared" si="8"/>
        <v>0</v>
      </c>
      <c r="T1859" s="71" t="str">
        <f t="shared" si="9"/>
        <v/>
      </c>
      <c r="U1859" s="79" t="str">
        <f t="array" ref="U1859">IF($B1859="","",IF(INDEX('Your Portfolio Holdings'!$BW$7:$BW$156,match($D1859,'Your Portfolio Holdings'!$B$7:$B$156,0),0)&gt;0,PRODUCT(IF(($D$5:$D$2004=$D1859)*($C$5:$C$2004="Split")*($B$5:$B$2004&lt;=Dashboard!$C$2)*($B$5:$B$2004&gt;$B1859),$J$5:$J$2004,1)),1))</f>
        <v/>
      </c>
      <c r="V1859" s="79">
        <f t="shared" si="10"/>
        <v>0</v>
      </c>
      <c r="W1859" s="79" t="str">
        <f t="array" ref="W1859">IF($B1859="","",IF(INDEX('Your Portfolio Holdings'!$BW$7:$BW$156,match($D1859,'Your Portfolio Holdings'!$B$7:$B$156,0),0)&gt;0,PRODUCT(IF(($D$5:$D$2004=$D1859)*($C$5:$C$2004="Split")*($B$5:$B$2004&lt;=Dashboard!$C$54)*($B$5:$B$2004&gt;$B1859),$J$5:$J$2004,1)),1))</f>
        <v/>
      </c>
      <c r="X1859" s="79">
        <f t="shared" si="11"/>
        <v>0</v>
      </c>
      <c r="Y1859" s="79" t="str">
        <f t="array" ref="Y1859">IF($B1859="","",IF(INDEX('Your Portfolio Holdings'!$BW$7:$BW$156,match($D1859,'Your Portfolio Holdings'!$B$7:$B$156,0),0)&gt;0,PRODUCT(IF(($D$5:$D$2004=$D1859)*($C$5:$C$2004="Split")*($B$5:$B$2004&lt;=Dashboard!$C$55)*($B$5:$B$2004&gt;$B1859),$J$5:$J$2004,1)),1))</f>
        <v/>
      </c>
      <c r="Z1859" s="79">
        <f t="shared" si="12"/>
        <v>0</v>
      </c>
      <c r="AA1859" s="79" t="str">
        <f>IF($B1858="","",IF(AND($B1859&gt;Dashboard!$C$54,$B1859&lt;=Dashboard!$C$55,OR($C1859="Buy",$C1859="Sell",$C1859="Dividend",$C1859="Return of capital")),MAX(AA$5:AA1858)+1,0))</f>
        <v/>
      </c>
      <c r="AB1859" s="79" t="str">
        <f>if($B1859="","",if($L1859=Dashboard!$C$3,"n/a","Currency:"&amp;$L1859&amp;Dashboard!$C$3))</f>
        <v/>
      </c>
      <c r="AC1859" s="88" t="str">
        <f t="shared" si="13"/>
        <v/>
      </c>
      <c r="AD1859" s="89">
        <f t="shared" si="14"/>
        <v>0</v>
      </c>
      <c r="AE1859" s="90">
        <f t="shared" si="15"/>
        <v>0</v>
      </c>
    </row>
    <row r="1860">
      <c r="A1860" s="1"/>
      <c r="B1860" s="456"/>
      <c r="C1860" s="457"/>
      <c r="D1860" s="457"/>
      <c r="E1860" s="457"/>
      <c r="F1860" s="458"/>
      <c r="G1860" s="44">
        <f t="shared" si="1"/>
        <v>0</v>
      </c>
      <c r="H1860" s="459"/>
      <c r="I1860" s="460"/>
      <c r="J1860" s="95"/>
      <c r="K1860" s="1"/>
      <c r="L1860" s="50" t="str">
        <f t="array" ref="L1860">if($B1860="","",index(Setup!$C$52:$C$201,match($D1860,Setup!$B$52:$B$201,0),0))</f>
        <v/>
      </c>
      <c r="M1860" s="52" t="str">
        <f t="shared" si="2"/>
        <v/>
      </c>
      <c r="N1860" s="58">
        <f t="shared" si="3"/>
        <v>0</v>
      </c>
      <c r="O1860" s="64" t="str">
        <f t="shared" si="4"/>
        <v/>
      </c>
      <c r="P1860" s="64">
        <f t="shared" si="5"/>
        <v>0</v>
      </c>
      <c r="Q1860" s="64">
        <f t="shared" si="6"/>
        <v>0</v>
      </c>
      <c r="R1860" s="68">
        <f t="shared" si="7"/>
        <v>0</v>
      </c>
      <c r="S1860" s="68">
        <f t="shared" si="8"/>
        <v>0</v>
      </c>
      <c r="T1860" s="71" t="str">
        <f t="shared" si="9"/>
        <v/>
      </c>
      <c r="U1860" s="79" t="str">
        <f t="array" ref="U1860">IF($B1860="","",IF(INDEX('Your Portfolio Holdings'!$BW$7:$BW$156,match($D1860,'Your Portfolio Holdings'!$B$7:$B$156,0),0)&gt;0,PRODUCT(IF(($D$5:$D$2004=$D1860)*($C$5:$C$2004="Split")*($B$5:$B$2004&lt;=Dashboard!$C$2)*($B$5:$B$2004&gt;$B1860),$J$5:$J$2004,1)),1))</f>
        <v/>
      </c>
      <c r="V1860" s="79">
        <f t="shared" si="10"/>
        <v>0</v>
      </c>
      <c r="W1860" s="79" t="str">
        <f t="array" ref="W1860">IF($B1860="","",IF(INDEX('Your Portfolio Holdings'!$BW$7:$BW$156,match($D1860,'Your Portfolio Holdings'!$B$7:$B$156,0),0)&gt;0,PRODUCT(IF(($D$5:$D$2004=$D1860)*($C$5:$C$2004="Split")*($B$5:$B$2004&lt;=Dashboard!$C$54)*($B$5:$B$2004&gt;$B1860),$J$5:$J$2004,1)),1))</f>
        <v/>
      </c>
      <c r="X1860" s="79">
        <f t="shared" si="11"/>
        <v>0</v>
      </c>
      <c r="Y1860" s="79" t="str">
        <f t="array" ref="Y1860">IF($B1860="","",IF(INDEX('Your Portfolio Holdings'!$BW$7:$BW$156,match($D1860,'Your Portfolio Holdings'!$B$7:$B$156,0),0)&gt;0,PRODUCT(IF(($D$5:$D$2004=$D1860)*($C$5:$C$2004="Split")*($B$5:$B$2004&lt;=Dashboard!$C$55)*($B$5:$B$2004&gt;$B1860),$J$5:$J$2004,1)),1))</f>
        <v/>
      </c>
      <c r="Z1860" s="79">
        <f t="shared" si="12"/>
        <v>0</v>
      </c>
      <c r="AA1860" s="79" t="str">
        <f>IF($B1859="","",IF(AND($B1860&gt;Dashboard!$C$54,$B1860&lt;=Dashboard!$C$55,OR($C1860="Buy",$C1860="Sell",$C1860="Dividend",$C1860="Return of capital")),MAX(AA$5:AA1859)+1,0))</f>
        <v/>
      </c>
      <c r="AB1860" s="79" t="str">
        <f>if($B1860="","",if($L1860=Dashboard!$C$3,"n/a","Currency:"&amp;$L1860&amp;Dashboard!$C$3))</f>
        <v/>
      </c>
      <c r="AC1860" s="88" t="str">
        <f t="shared" si="13"/>
        <v/>
      </c>
      <c r="AD1860" s="89">
        <f t="shared" si="14"/>
        <v>0</v>
      </c>
      <c r="AE1860" s="90">
        <f t="shared" si="15"/>
        <v>0</v>
      </c>
    </row>
    <row r="1861">
      <c r="A1861" s="1"/>
      <c r="B1861" s="456"/>
      <c r="C1861" s="457"/>
      <c r="D1861" s="457"/>
      <c r="E1861" s="457"/>
      <c r="F1861" s="458"/>
      <c r="G1861" s="44">
        <f t="shared" si="1"/>
        <v>0</v>
      </c>
      <c r="H1861" s="459"/>
      <c r="I1861" s="460"/>
      <c r="J1861" s="95"/>
      <c r="K1861" s="1"/>
      <c r="L1861" s="50" t="str">
        <f t="array" ref="L1861">if($B1861="","",index(Setup!$C$52:$C$201,match($D1861,Setup!$B$52:$B$201,0),0))</f>
        <v/>
      </c>
      <c r="M1861" s="52" t="str">
        <f t="shared" si="2"/>
        <v/>
      </c>
      <c r="N1861" s="58">
        <f t="shared" si="3"/>
        <v>0</v>
      </c>
      <c r="O1861" s="64" t="str">
        <f t="shared" si="4"/>
        <v/>
      </c>
      <c r="P1861" s="64">
        <f t="shared" si="5"/>
        <v>0</v>
      </c>
      <c r="Q1861" s="64">
        <f t="shared" si="6"/>
        <v>0</v>
      </c>
      <c r="R1861" s="68">
        <f t="shared" si="7"/>
        <v>0</v>
      </c>
      <c r="S1861" s="68">
        <f t="shared" si="8"/>
        <v>0</v>
      </c>
      <c r="T1861" s="71" t="str">
        <f t="shared" si="9"/>
        <v/>
      </c>
      <c r="U1861" s="79" t="str">
        <f t="array" ref="U1861">IF($B1861="","",IF(INDEX('Your Portfolio Holdings'!$BW$7:$BW$156,match($D1861,'Your Portfolio Holdings'!$B$7:$B$156,0),0)&gt;0,PRODUCT(IF(($D$5:$D$2004=$D1861)*($C$5:$C$2004="Split")*($B$5:$B$2004&lt;=Dashboard!$C$2)*($B$5:$B$2004&gt;$B1861),$J$5:$J$2004,1)),1))</f>
        <v/>
      </c>
      <c r="V1861" s="79">
        <f t="shared" si="10"/>
        <v>0</v>
      </c>
      <c r="W1861" s="79" t="str">
        <f t="array" ref="W1861">IF($B1861="","",IF(INDEX('Your Portfolio Holdings'!$BW$7:$BW$156,match($D1861,'Your Portfolio Holdings'!$B$7:$B$156,0),0)&gt;0,PRODUCT(IF(($D$5:$D$2004=$D1861)*($C$5:$C$2004="Split")*($B$5:$B$2004&lt;=Dashboard!$C$54)*($B$5:$B$2004&gt;$B1861),$J$5:$J$2004,1)),1))</f>
        <v/>
      </c>
      <c r="X1861" s="79">
        <f t="shared" si="11"/>
        <v>0</v>
      </c>
      <c r="Y1861" s="79" t="str">
        <f t="array" ref="Y1861">IF($B1861="","",IF(INDEX('Your Portfolio Holdings'!$BW$7:$BW$156,match($D1861,'Your Portfolio Holdings'!$B$7:$B$156,0),0)&gt;0,PRODUCT(IF(($D$5:$D$2004=$D1861)*($C$5:$C$2004="Split")*($B$5:$B$2004&lt;=Dashboard!$C$55)*($B$5:$B$2004&gt;$B1861),$J$5:$J$2004,1)),1))</f>
        <v/>
      </c>
      <c r="Z1861" s="79">
        <f t="shared" si="12"/>
        <v>0</v>
      </c>
      <c r="AA1861" s="79" t="str">
        <f>IF($B1860="","",IF(AND($B1861&gt;Dashboard!$C$54,$B1861&lt;=Dashboard!$C$55,OR($C1861="Buy",$C1861="Sell",$C1861="Dividend",$C1861="Return of capital")),MAX(AA$5:AA1860)+1,0))</f>
        <v/>
      </c>
      <c r="AB1861" s="79" t="str">
        <f>if($B1861="","",if($L1861=Dashboard!$C$3,"n/a","Currency:"&amp;$L1861&amp;Dashboard!$C$3))</f>
        <v/>
      </c>
      <c r="AC1861" s="88" t="str">
        <f t="shared" si="13"/>
        <v/>
      </c>
      <c r="AD1861" s="89">
        <f t="shared" si="14"/>
        <v>0</v>
      </c>
      <c r="AE1861" s="90">
        <f t="shared" si="15"/>
        <v>0</v>
      </c>
    </row>
    <row r="1862">
      <c r="A1862" s="1"/>
      <c r="B1862" s="456"/>
      <c r="C1862" s="457"/>
      <c r="D1862" s="457"/>
      <c r="E1862" s="457"/>
      <c r="F1862" s="458"/>
      <c r="G1862" s="44">
        <f t="shared" si="1"/>
        <v>0</v>
      </c>
      <c r="H1862" s="459"/>
      <c r="I1862" s="460"/>
      <c r="J1862" s="95"/>
      <c r="K1862" s="1"/>
      <c r="L1862" s="50" t="str">
        <f t="array" ref="L1862">if($B1862="","",index(Setup!$C$52:$C$201,match($D1862,Setup!$B$52:$B$201,0),0))</f>
        <v/>
      </c>
      <c r="M1862" s="52" t="str">
        <f t="shared" si="2"/>
        <v/>
      </c>
      <c r="N1862" s="58">
        <f t="shared" si="3"/>
        <v>0</v>
      </c>
      <c r="O1862" s="64" t="str">
        <f t="shared" si="4"/>
        <v/>
      </c>
      <c r="P1862" s="64">
        <f t="shared" si="5"/>
        <v>0</v>
      </c>
      <c r="Q1862" s="64">
        <f t="shared" si="6"/>
        <v>0</v>
      </c>
      <c r="R1862" s="68">
        <f t="shared" si="7"/>
        <v>0</v>
      </c>
      <c r="S1862" s="68">
        <f t="shared" si="8"/>
        <v>0</v>
      </c>
      <c r="T1862" s="71" t="str">
        <f t="shared" si="9"/>
        <v/>
      </c>
      <c r="U1862" s="79" t="str">
        <f t="array" ref="U1862">IF($B1862="","",IF(INDEX('Your Portfolio Holdings'!$BW$7:$BW$156,match($D1862,'Your Portfolio Holdings'!$B$7:$B$156,0),0)&gt;0,PRODUCT(IF(($D$5:$D$2004=$D1862)*($C$5:$C$2004="Split")*($B$5:$B$2004&lt;=Dashboard!$C$2)*($B$5:$B$2004&gt;$B1862),$J$5:$J$2004,1)),1))</f>
        <v/>
      </c>
      <c r="V1862" s="79">
        <f t="shared" si="10"/>
        <v>0</v>
      </c>
      <c r="W1862" s="79" t="str">
        <f t="array" ref="W1862">IF($B1862="","",IF(INDEX('Your Portfolio Holdings'!$BW$7:$BW$156,match($D1862,'Your Portfolio Holdings'!$B$7:$B$156,0),0)&gt;0,PRODUCT(IF(($D$5:$D$2004=$D1862)*($C$5:$C$2004="Split")*($B$5:$B$2004&lt;=Dashboard!$C$54)*($B$5:$B$2004&gt;$B1862),$J$5:$J$2004,1)),1))</f>
        <v/>
      </c>
      <c r="X1862" s="79">
        <f t="shared" si="11"/>
        <v>0</v>
      </c>
      <c r="Y1862" s="79" t="str">
        <f t="array" ref="Y1862">IF($B1862="","",IF(INDEX('Your Portfolio Holdings'!$BW$7:$BW$156,match($D1862,'Your Portfolio Holdings'!$B$7:$B$156,0),0)&gt;0,PRODUCT(IF(($D$5:$D$2004=$D1862)*($C$5:$C$2004="Split")*($B$5:$B$2004&lt;=Dashboard!$C$55)*($B$5:$B$2004&gt;$B1862),$J$5:$J$2004,1)),1))</f>
        <v/>
      </c>
      <c r="Z1862" s="79">
        <f t="shared" si="12"/>
        <v>0</v>
      </c>
      <c r="AA1862" s="79" t="str">
        <f>IF($B1861="","",IF(AND($B1862&gt;Dashboard!$C$54,$B1862&lt;=Dashboard!$C$55,OR($C1862="Buy",$C1862="Sell",$C1862="Dividend",$C1862="Return of capital")),MAX(AA$5:AA1861)+1,0))</f>
        <v/>
      </c>
      <c r="AB1862" s="79" t="str">
        <f>if($B1862="","",if($L1862=Dashboard!$C$3,"n/a","Currency:"&amp;$L1862&amp;Dashboard!$C$3))</f>
        <v/>
      </c>
      <c r="AC1862" s="88" t="str">
        <f t="shared" si="13"/>
        <v/>
      </c>
      <c r="AD1862" s="89">
        <f t="shared" si="14"/>
        <v>0</v>
      </c>
      <c r="AE1862" s="90">
        <f t="shared" si="15"/>
        <v>0</v>
      </c>
    </row>
    <row r="1863">
      <c r="A1863" s="1"/>
      <c r="B1863" s="456"/>
      <c r="C1863" s="457"/>
      <c r="D1863" s="457"/>
      <c r="E1863" s="457"/>
      <c r="F1863" s="458"/>
      <c r="G1863" s="44">
        <f t="shared" si="1"/>
        <v>0</v>
      </c>
      <c r="H1863" s="459"/>
      <c r="I1863" s="460"/>
      <c r="J1863" s="95"/>
      <c r="K1863" s="1"/>
      <c r="L1863" s="50" t="str">
        <f t="array" ref="L1863">if($B1863="","",index(Setup!$C$52:$C$201,match($D1863,Setup!$B$52:$B$201,0),0))</f>
        <v/>
      </c>
      <c r="M1863" s="52" t="str">
        <f t="shared" si="2"/>
        <v/>
      </c>
      <c r="N1863" s="58">
        <f t="shared" si="3"/>
        <v>0</v>
      </c>
      <c r="O1863" s="64" t="str">
        <f t="shared" si="4"/>
        <v/>
      </c>
      <c r="P1863" s="64">
        <f t="shared" si="5"/>
        <v>0</v>
      </c>
      <c r="Q1863" s="64">
        <f t="shared" si="6"/>
        <v>0</v>
      </c>
      <c r="R1863" s="68">
        <f t="shared" si="7"/>
        <v>0</v>
      </c>
      <c r="S1863" s="68">
        <f t="shared" si="8"/>
        <v>0</v>
      </c>
      <c r="T1863" s="71" t="str">
        <f t="shared" si="9"/>
        <v/>
      </c>
      <c r="U1863" s="79" t="str">
        <f t="array" ref="U1863">IF($B1863="","",IF(INDEX('Your Portfolio Holdings'!$BW$7:$BW$156,match($D1863,'Your Portfolio Holdings'!$B$7:$B$156,0),0)&gt;0,PRODUCT(IF(($D$5:$D$2004=$D1863)*($C$5:$C$2004="Split")*($B$5:$B$2004&lt;=Dashboard!$C$2)*($B$5:$B$2004&gt;$B1863),$J$5:$J$2004,1)),1))</f>
        <v/>
      </c>
      <c r="V1863" s="79">
        <f t="shared" si="10"/>
        <v>0</v>
      </c>
      <c r="W1863" s="79" t="str">
        <f t="array" ref="W1863">IF($B1863="","",IF(INDEX('Your Portfolio Holdings'!$BW$7:$BW$156,match($D1863,'Your Portfolio Holdings'!$B$7:$B$156,0),0)&gt;0,PRODUCT(IF(($D$5:$D$2004=$D1863)*($C$5:$C$2004="Split")*($B$5:$B$2004&lt;=Dashboard!$C$54)*($B$5:$B$2004&gt;$B1863),$J$5:$J$2004,1)),1))</f>
        <v/>
      </c>
      <c r="X1863" s="79">
        <f t="shared" si="11"/>
        <v>0</v>
      </c>
      <c r="Y1863" s="79" t="str">
        <f t="array" ref="Y1863">IF($B1863="","",IF(INDEX('Your Portfolio Holdings'!$BW$7:$BW$156,match($D1863,'Your Portfolio Holdings'!$B$7:$B$156,0),0)&gt;0,PRODUCT(IF(($D$5:$D$2004=$D1863)*($C$5:$C$2004="Split")*($B$5:$B$2004&lt;=Dashboard!$C$55)*($B$5:$B$2004&gt;$B1863),$J$5:$J$2004,1)),1))</f>
        <v/>
      </c>
      <c r="Z1863" s="79">
        <f t="shared" si="12"/>
        <v>0</v>
      </c>
      <c r="AA1863" s="79" t="str">
        <f>IF($B1862="","",IF(AND($B1863&gt;Dashboard!$C$54,$B1863&lt;=Dashboard!$C$55,OR($C1863="Buy",$C1863="Sell",$C1863="Dividend",$C1863="Return of capital")),MAX(AA$5:AA1862)+1,0))</f>
        <v/>
      </c>
      <c r="AB1863" s="79" t="str">
        <f>if($B1863="","",if($L1863=Dashboard!$C$3,"n/a","Currency:"&amp;$L1863&amp;Dashboard!$C$3))</f>
        <v/>
      </c>
      <c r="AC1863" s="88" t="str">
        <f t="shared" si="13"/>
        <v/>
      </c>
      <c r="AD1863" s="89">
        <f t="shared" si="14"/>
        <v>0</v>
      </c>
      <c r="AE1863" s="90">
        <f t="shared" si="15"/>
        <v>0</v>
      </c>
    </row>
    <row r="1864">
      <c r="A1864" s="1"/>
      <c r="B1864" s="456"/>
      <c r="C1864" s="457"/>
      <c r="D1864" s="457"/>
      <c r="E1864" s="457"/>
      <c r="F1864" s="458"/>
      <c r="G1864" s="44">
        <f t="shared" si="1"/>
        <v>0</v>
      </c>
      <c r="H1864" s="459"/>
      <c r="I1864" s="460"/>
      <c r="J1864" s="95"/>
      <c r="K1864" s="1"/>
      <c r="L1864" s="50" t="str">
        <f t="array" ref="L1864">if($B1864="","",index(Setup!$C$52:$C$201,match($D1864,Setup!$B$52:$B$201,0),0))</f>
        <v/>
      </c>
      <c r="M1864" s="52" t="str">
        <f t="shared" si="2"/>
        <v/>
      </c>
      <c r="N1864" s="58">
        <f t="shared" si="3"/>
        <v>0</v>
      </c>
      <c r="O1864" s="64" t="str">
        <f t="shared" si="4"/>
        <v/>
      </c>
      <c r="P1864" s="64">
        <f t="shared" si="5"/>
        <v>0</v>
      </c>
      <c r="Q1864" s="64">
        <f t="shared" si="6"/>
        <v>0</v>
      </c>
      <c r="R1864" s="68">
        <f t="shared" si="7"/>
        <v>0</v>
      </c>
      <c r="S1864" s="68">
        <f t="shared" si="8"/>
        <v>0</v>
      </c>
      <c r="T1864" s="71" t="str">
        <f t="shared" si="9"/>
        <v/>
      </c>
      <c r="U1864" s="79" t="str">
        <f t="array" ref="U1864">IF($B1864="","",IF(INDEX('Your Portfolio Holdings'!$BW$7:$BW$156,match($D1864,'Your Portfolio Holdings'!$B$7:$B$156,0),0)&gt;0,PRODUCT(IF(($D$5:$D$2004=$D1864)*($C$5:$C$2004="Split")*($B$5:$B$2004&lt;=Dashboard!$C$2)*($B$5:$B$2004&gt;$B1864),$J$5:$J$2004,1)),1))</f>
        <v/>
      </c>
      <c r="V1864" s="79">
        <f t="shared" si="10"/>
        <v>0</v>
      </c>
      <c r="W1864" s="79" t="str">
        <f t="array" ref="W1864">IF($B1864="","",IF(INDEX('Your Portfolio Holdings'!$BW$7:$BW$156,match($D1864,'Your Portfolio Holdings'!$B$7:$B$156,0),0)&gt;0,PRODUCT(IF(($D$5:$D$2004=$D1864)*($C$5:$C$2004="Split")*($B$5:$B$2004&lt;=Dashboard!$C$54)*($B$5:$B$2004&gt;$B1864),$J$5:$J$2004,1)),1))</f>
        <v/>
      </c>
      <c r="X1864" s="79">
        <f t="shared" si="11"/>
        <v>0</v>
      </c>
      <c r="Y1864" s="79" t="str">
        <f t="array" ref="Y1864">IF($B1864="","",IF(INDEX('Your Portfolio Holdings'!$BW$7:$BW$156,match($D1864,'Your Portfolio Holdings'!$B$7:$B$156,0),0)&gt;0,PRODUCT(IF(($D$5:$D$2004=$D1864)*($C$5:$C$2004="Split")*($B$5:$B$2004&lt;=Dashboard!$C$55)*($B$5:$B$2004&gt;$B1864),$J$5:$J$2004,1)),1))</f>
        <v/>
      </c>
      <c r="Z1864" s="79">
        <f t="shared" si="12"/>
        <v>0</v>
      </c>
      <c r="AA1864" s="79" t="str">
        <f>IF($B1863="","",IF(AND($B1864&gt;Dashboard!$C$54,$B1864&lt;=Dashboard!$C$55,OR($C1864="Buy",$C1864="Sell",$C1864="Dividend",$C1864="Return of capital")),MAX(AA$5:AA1863)+1,0))</f>
        <v/>
      </c>
      <c r="AB1864" s="79" t="str">
        <f>if($B1864="","",if($L1864=Dashboard!$C$3,"n/a","Currency:"&amp;$L1864&amp;Dashboard!$C$3))</f>
        <v/>
      </c>
      <c r="AC1864" s="88" t="str">
        <f t="shared" si="13"/>
        <v/>
      </c>
      <c r="AD1864" s="89">
        <f t="shared" si="14"/>
        <v>0</v>
      </c>
      <c r="AE1864" s="90">
        <f t="shared" si="15"/>
        <v>0</v>
      </c>
    </row>
    <row r="1865">
      <c r="A1865" s="1"/>
      <c r="B1865" s="456"/>
      <c r="C1865" s="457"/>
      <c r="D1865" s="457"/>
      <c r="E1865" s="457"/>
      <c r="F1865" s="458"/>
      <c r="G1865" s="44">
        <f t="shared" si="1"/>
        <v>0</v>
      </c>
      <c r="H1865" s="459"/>
      <c r="I1865" s="460"/>
      <c r="J1865" s="95"/>
      <c r="K1865" s="1"/>
      <c r="L1865" s="50" t="str">
        <f t="array" ref="L1865">if($B1865="","",index(Setup!$C$52:$C$201,match($D1865,Setup!$B$52:$B$201,0),0))</f>
        <v/>
      </c>
      <c r="M1865" s="52" t="str">
        <f t="shared" si="2"/>
        <v/>
      </c>
      <c r="N1865" s="58">
        <f t="shared" si="3"/>
        <v>0</v>
      </c>
      <c r="O1865" s="64" t="str">
        <f t="shared" si="4"/>
        <v/>
      </c>
      <c r="P1865" s="64">
        <f t="shared" si="5"/>
        <v>0</v>
      </c>
      <c r="Q1865" s="64">
        <f t="shared" si="6"/>
        <v>0</v>
      </c>
      <c r="R1865" s="68">
        <f t="shared" si="7"/>
        <v>0</v>
      </c>
      <c r="S1865" s="68">
        <f t="shared" si="8"/>
        <v>0</v>
      </c>
      <c r="T1865" s="71" t="str">
        <f t="shared" si="9"/>
        <v/>
      </c>
      <c r="U1865" s="79" t="str">
        <f t="array" ref="U1865">IF($B1865="","",IF(INDEX('Your Portfolio Holdings'!$BW$7:$BW$156,match($D1865,'Your Portfolio Holdings'!$B$7:$B$156,0),0)&gt;0,PRODUCT(IF(($D$5:$D$2004=$D1865)*($C$5:$C$2004="Split")*($B$5:$B$2004&lt;=Dashboard!$C$2)*($B$5:$B$2004&gt;$B1865),$J$5:$J$2004,1)),1))</f>
        <v/>
      </c>
      <c r="V1865" s="79">
        <f t="shared" si="10"/>
        <v>0</v>
      </c>
      <c r="W1865" s="79" t="str">
        <f t="array" ref="W1865">IF($B1865="","",IF(INDEX('Your Portfolio Holdings'!$BW$7:$BW$156,match($D1865,'Your Portfolio Holdings'!$B$7:$B$156,0),0)&gt;0,PRODUCT(IF(($D$5:$D$2004=$D1865)*($C$5:$C$2004="Split")*($B$5:$B$2004&lt;=Dashboard!$C$54)*($B$5:$B$2004&gt;$B1865),$J$5:$J$2004,1)),1))</f>
        <v/>
      </c>
      <c r="X1865" s="79">
        <f t="shared" si="11"/>
        <v>0</v>
      </c>
      <c r="Y1865" s="79" t="str">
        <f t="array" ref="Y1865">IF($B1865="","",IF(INDEX('Your Portfolio Holdings'!$BW$7:$BW$156,match($D1865,'Your Portfolio Holdings'!$B$7:$B$156,0),0)&gt;0,PRODUCT(IF(($D$5:$D$2004=$D1865)*($C$5:$C$2004="Split")*($B$5:$B$2004&lt;=Dashboard!$C$55)*($B$5:$B$2004&gt;$B1865),$J$5:$J$2004,1)),1))</f>
        <v/>
      </c>
      <c r="Z1865" s="79">
        <f t="shared" si="12"/>
        <v>0</v>
      </c>
      <c r="AA1865" s="79" t="str">
        <f>IF($B1864="","",IF(AND($B1865&gt;Dashboard!$C$54,$B1865&lt;=Dashboard!$C$55,OR($C1865="Buy",$C1865="Sell",$C1865="Dividend",$C1865="Return of capital")),MAX(AA$5:AA1864)+1,0))</f>
        <v/>
      </c>
      <c r="AB1865" s="79" t="str">
        <f>if($B1865="","",if($L1865=Dashboard!$C$3,"n/a","Currency:"&amp;$L1865&amp;Dashboard!$C$3))</f>
        <v/>
      </c>
      <c r="AC1865" s="88" t="str">
        <f t="shared" si="13"/>
        <v/>
      </c>
      <c r="AD1865" s="89">
        <f t="shared" si="14"/>
        <v>0</v>
      </c>
      <c r="AE1865" s="90">
        <f t="shared" si="15"/>
        <v>0</v>
      </c>
    </row>
    <row r="1866">
      <c r="A1866" s="1"/>
      <c r="B1866" s="456"/>
      <c r="C1866" s="457"/>
      <c r="D1866" s="457"/>
      <c r="E1866" s="457"/>
      <c r="F1866" s="458"/>
      <c r="G1866" s="44">
        <f t="shared" si="1"/>
        <v>0</v>
      </c>
      <c r="H1866" s="459"/>
      <c r="I1866" s="460"/>
      <c r="J1866" s="95"/>
      <c r="K1866" s="1"/>
      <c r="L1866" s="50" t="str">
        <f t="array" ref="L1866">if($B1866="","",index(Setup!$C$52:$C$201,match($D1866,Setup!$B$52:$B$201,0),0))</f>
        <v/>
      </c>
      <c r="M1866" s="52" t="str">
        <f t="shared" si="2"/>
        <v/>
      </c>
      <c r="N1866" s="58">
        <f t="shared" si="3"/>
        <v>0</v>
      </c>
      <c r="O1866" s="64" t="str">
        <f t="shared" si="4"/>
        <v/>
      </c>
      <c r="P1866" s="64">
        <f t="shared" si="5"/>
        <v>0</v>
      </c>
      <c r="Q1866" s="64">
        <f t="shared" si="6"/>
        <v>0</v>
      </c>
      <c r="R1866" s="68">
        <f t="shared" si="7"/>
        <v>0</v>
      </c>
      <c r="S1866" s="68">
        <f t="shared" si="8"/>
        <v>0</v>
      </c>
      <c r="T1866" s="71" t="str">
        <f t="shared" si="9"/>
        <v/>
      </c>
      <c r="U1866" s="79" t="str">
        <f t="array" ref="U1866">IF($B1866="","",IF(INDEX('Your Portfolio Holdings'!$BW$7:$BW$156,match($D1866,'Your Portfolio Holdings'!$B$7:$B$156,0),0)&gt;0,PRODUCT(IF(($D$5:$D$2004=$D1866)*($C$5:$C$2004="Split")*($B$5:$B$2004&lt;=Dashboard!$C$2)*($B$5:$B$2004&gt;$B1866),$J$5:$J$2004,1)),1))</f>
        <v/>
      </c>
      <c r="V1866" s="79">
        <f t="shared" si="10"/>
        <v>0</v>
      </c>
      <c r="W1866" s="79" t="str">
        <f t="array" ref="W1866">IF($B1866="","",IF(INDEX('Your Portfolio Holdings'!$BW$7:$BW$156,match($D1866,'Your Portfolio Holdings'!$B$7:$B$156,0),0)&gt;0,PRODUCT(IF(($D$5:$D$2004=$D1866)*($C$5:$C$2004="Split")*($B$5:$B$2004&lt;=Dashboard!$C$54)*($B$5:$B$2004&gt;$B1866),$J$5:$J$2004,1)),1))</f>
        <v/>
      </c>
      <c r="X1866" s="79">
        <f t="shared" si="11"/>
        <v>0</v>
      </c>
      <c r="Y1866" s="79" t="str">
        <f t="array" ref="Y1866">IF($B1866="","",IF(INDEX('Your Portfolio Holdings'!$BW$7:$BW$156,match($D1866,'Your Portfolio Holdings'!$B$7:$B$156,0),0)&gt;0,PRODUCT(IF(($D$5:$D$2004=$D1866)*($C$5:$C$2004="Split")*($B$5:$B$2004&lt;=Dashboard!$C$55)*($B$5:$B$2004&gt;$B1866),$J$5:$J$2004,1)),1))</f>
        <v/>
      </c>
      <c r="Z1866" s="79">
        <f t="shared" si="12"/>
        <v>0</v>
      </c>
      <c r="AA1866" s="79" t="str">
        <f>IF($B1865="","",IF(AND($B1866&gt;Dashboard!$C$54,$B1866&lt;=Dashboard!$C$55,OR($C1866="Buy",$C1866="Sell",$C1866="Dividend",$C1866="Return of capital")),MAX(AA$5:AA1865)+1,0))</f>
        <v/>
      </c>
      <c r="AB1866" s="79" t="str">
        <f>if($B1866="","",if($L1866=Dashboard!$C$3,"n/a","Currency:"&amp;$L1866&amp;Dashboard!$C$3))</f>
        <v/>
      </c>
      <c r="AC1866" s="88" t="str">
        <f t="shared" si="13"/>
        <v/>
      </c>
      <c r="AD1866" s="89">
        <f t="shared" si="14"/>
        <v>0</v>
      </c>
      <c r="AE1866" s="90">
        <f t="shared" si="15"/>
        <v>0</v>
      </c>
    </row>
    <row r="1867">
      <c r="A1867" s="1"/>
      <c r="B1867" s="456"/>
      <c r="C1867" s="457"/>
      <c r="D1867" s="457"/>
      <c r="E1867" s="457"/>
      <c r="F1867" s="458"/>
      <c r="G1867" s="44">
        <f t="shared" si="1"/>
        <v>0</v>
      </c>
      <c r="H1867" s="459"/>
      <c r="I1867" s="460"/>
      <c r="J1867" s="95"/>
      <c r="K1867" s="1"/>
      <c r="L1867" s="50" t="str">
        <f t="array" ref="L1867">if($B1867="","",index(Setup!$C$52:$C$201,match($D1867,Setup!$B$52:$B$201,0),0))</f>
        <v/>
      </c>
      <c r="M1867" s="52" t="str">
        <f t="shared" si="2"/>
        <v/>
      </c>
      <c r="N1867" s="58">
        <f t="shared" si="3"/>
        <v>0</v>
      </c>
      <c r="O1867" s="64" t="str">
        <f t="shared" si="4"/>
        <v/>
      </c>
      <c r="P1867" s="64">
        <f t="shared" si="5"/>
        <v>0</v>
      </c>
      <c r="Q1867" s="64">
        <f t="shared" si="6"/>
        <v>0</v>
      </c>
      <c r="R1867" s="68">
        <f t="shared" si="7"/>
        <v>0</v>
      </c>
      <c r="S1867" s="68">
        <f t="shared" si="8"/>
        <v>0</v>
      </c>
      <c r="T1867" s="71" t="str">
        <f t="shared" si="9"/>
        <v/>
      </c>
      <c r="U1867" s="79" t="str">
        <f t="array" ref="U1867">IF($B1867="","",IF(INDEX('Your Portfolio Holdings'!$BW$7:$BW$156,match($D1867,'Your Portfolio Holdings'!$B$7:$B$156,0),0)&gt;0,PRODUCT(IF(($D$5:$D$2004=$D1867)*($C$5:$C$2004="Split")*($B$5:$B$2004&lt;=Dashboard!$C$2)*($B$5:$B$2004&gt;$B1867),$J$5:$J$2004,1)),1))</f>
        <v/>
      </c>
      <c r="V1867" s="79">
        <f t="shared" si="10"/>
        <v>0</v>
      </c>
      <c r="W1867" s="79" t="str">
        <f t="array" ref="W1867">IF($B1867="","",IF(INDEX('Your Portfolio Holdings'!$BW$7:$BW$156,match($D1867,'Your Portfolio Holdings'!$B$7:$B$156,0),0)&gt;0,PRODUCT(IF(($D$5:$D$2004=$D1867)*($C$5:$C$2004="Split")*($B$5:$B$2004&lt;=Dashboard!$C$54)*($B$5:$B$2004&gt;$B1867),$J$5:$J$2004,1)),1))</f>
        <v/>
      </c>
      <c r="X1867" s="79">
        <f t="shared" si="11"/>
        <v>0</v>
      </c>
      <c r="Y1867" s="79" t="str">
        <f t="array" ref="Y1867">IF($B1867="","",IF(INDEX('Your Portfolio Holdings'!$BW$7:$BW$156,match($D1867,'Your Portfolio Holdings'!$B$7:$B$156,0),0)&gt;0,PRODUCT(IF(($D$5:$D$2004=$D1867)*($C$5:$C$2004="Split")*($B$5:$B$2004&lt;=Dashboard!$C$55)*($B$5:$B$2004&gt;$B1867),$J$5:$J$2004,1)),1))</f>
        <v/>
      </c>
      <c r="Z1867" s="79">
        <f t="shared" si="12"/>
        <v>0</v>
      </c>
      <c r="AA1867" s="79" t="str">
        <f>IF($B1866="","",IF(AND($B1867&gt;Dashboard!$C$54,$B1867&lt;=Dashboard!$C$55,OR($C1867="Buy",$C1867="Sell",$C1867="Dividend",$C1867="Return of capital")),MAX(AA$5:AA1866)+1,0))</f>
        <v/>
      </c>
      <c r="AB1867" s="79" t="str">
        <f>if($B1867="","",if($L1867=Dashboard!$C$3,"n/a","Currency:"&amp;$L1867&amp;Dashboard!$C$3))</f>
        <v/>
      </c>
      <c r="AC1867" s="88" t="str">
        <f t="shared" si="13"/>
        <v/>
      </c>
      <c r="AD1867" s="89">
        <f t="shared" si="14"/>
        <v>0</v>
      </c>
      <c r="AE1867" s="90">
        <f t="shared" si="15"/>
        <v>0</v>
      </c>
    </row>
    <row r="1868">
      <c r="A1868" s="1"/>
      <c r="B1868" s="456"/>
      <c r="C1868" s="457"/>
      <c r="D1868" s="457"/>
      <c r="E1868" s="457"/>
      <c r="F1868" s="458"/>
      <c r="G1868" s="44">
        <f t="shared" si="1"/>
        <v>0</v>
      </c>
      <c r="H1868" s="459"/>
      <c r="I1868" s="460"/>
      <c r="J1868" s="95"/>
      <c r="K1868" s="1"/>
      <c r="L1868" s="50" t="str">
        <f t="array" ref="L1868">if($B1868="","",index(Setup!$C$52:$C$201,match($D1868,Setup!$B$52:$B$201,0),0))</f>
        <v/>
      </c>
      <c r="M1868" s="52" t="str">
        <f t="shared" si="2"/>
        <v/>
      </c>
      <c r="N1868" s="58">
        <f t="shared" si="3"/>
        <v>0</v>
      </c>
      <c r="O1868" s="64" t="str">
        <f t="shared" si="4"/>
        <v/>
      </c>
      <c r="P1868" s="64">
        <f t="shared" si="5"/>
        <v>0</v>
      </c>
      <c r="Q1868" s="64">
        <f t="shared" si="6"/>
        <v>0</v>
      </c>
      <c r="R1868" s="68">
        <f t="shared" si="7"/>
        <v>0</v>
      </c>
      <c r="S1868" s="68">
        <f t="shared" si="8"/>
        <v>0</v>
      </c>
      <c r="T1868" s="71" t="str">
        <f t="shared" si="9"/>
        <v/>
      </c>
      <c r="U1868" s="79" t="str">
        <f t="array" ref="U1868">IF($B1868="","",IF(INDEX('Your Portfolio Holdings'!$BW$7:$BW$156,match($D1868,'Your Portfolio Holdings'!$B$7:$B$156,0),0)&gt;0,PRODUCT(IF(($D$5:$D$2004=$D1868)*($C$5:$C$2004="Split")*($B$5:$B$2004&lt;=Dashboard!$C$2)*($B$5:$B$2004&gt;$B1868),$J$5:$J$2004,1)),1))</f>
        <v/>
      </c>
      <c r="V1868" s="79">
        <f t="shared" si="10"/>
        <v>0</v>
      </c>
      <c r="W1868" s="79" t="str">
        <f t="array" ref="W1868">IF($B1868="","",IF(INDEX('Your Portfolio Holdings'!$BW$7:$BW$156,match($D1868,'Your Portfolio Holdings'!$B$7:$B$156,0),0)&gt;0,PRODUCT(IF(($D$5:$D$2004=$D1868)*($C$5:$C$2004="Split")*($B$5:$B$2004&lt;=Dashboard!$C$54)*($B$5:$B$2004&gt;$B1868),$J$5:$J$2004,1)),1))</f>
        <v/>
      </c>
      <c r="X1868" s="79">
        <f t="shared" si="11"/>
        <v>0</v>
      </c>
      <c r="Y1868" s="79" t="str">
        <f t="array" ref="Y1868">IF($B1868="","",IF(INDEX('Your Portfolio Holdings'!$BW$7:$BW$156,match($D1868,'Your Portfolio Holdings'!$B$7:$B$156,0),0)&gt;0,PRODUCT(IF(($D$5:$D$2004=$D1868)*($C$5:$C$2004="Split")*($B$5:$B$2004&lt;=Dashboard!$C$55)*($B$5:$B$2004&gt;$B1868),$J$5:$J$2004,1)),1))</f>
        <v/>
      </c>
      <c r="Z1868" s="79">
        <f t="shared" si="12"/>
        <v>0</v>
      </c>
      <c r="AA1868" s="79" t="str">
        <f>IF($B1867="","",IF(AND($B1868&gt;Dashboard!$C$54,$B1868&lt;=Dashboard!$C$55,OR($C1868="Buy",$C1868="Sell",$C1868="Dividend",$C1868="Return of capital")),MAX(AA$5:AA1867)+1,0))</f>
        <v/>
      </c>
      <c r="AB1868" s="79" t="str">
        <f>if($B1868="","",if($L1868=Dashboard!$C$3,"n/a","Currency:"&amp;$L1868&amp;Dashboard!$C$3))</f>
        <v/>
      </c>
      <c r="AC1868" s="88" t="str">
        <f t="shared" si="13"/>
        <v/>
      </c>
      <c r="AD1868" s="89">
        <f t="shared" si="14"/>
        <v>0</v>
      </c>
      <c r="AE1868" s="90">
        <f t="shared" si="15"/>
        <v>0</v>
      </c>
    </row>
    <row r="1869">
      <c r="A1869" s="1"/>
      <c r="B1869" s="456"/>
      <c r="C1869" s="457"/>
      <c r="D1869" s="457"/>
      <c r="E1869" s="457"/>
      <c r="F1869" s="458"/>
      <c r="G1869" s="44">
        <f t="shared" si="1"/>
        <v>0</v>
      </c>
      <c r="H1869" s="459"/>
      <c r="I1869" s="460"/>
      <c r="J1869" s="95"/>
      <c r="K1869" s="1"/>
      <c r="L1869" s="50" t="str">
        <f t="array" ref="L1869">if($B1869="","",index(Setup!$C$52:$C$201,match($D1869,Setup!$B$52:$B$201,0),0))</f>
        <v/>
      </c>
      <c r="M1869" s="52" t="str">
        <f t="shared" si="2"/>
        <v/>
      </c>
      <c r="N1869" s="58">
        <f t="shared" si="3"/>
        <v>0</v>
      </c>
      <c r="O1869" s="64" t="str">
        <f t="shared" si="4"/>
        <v/>
      </c>
      <c r="P1869" s="64">
        <f t="shared" si="5"/>
        <v>0</v>
      </c>
      <c r="Q1869" s="64">
        <f t="shared" si="6"/>
        <v>0</v>
      </c>
      <c r="R1869" s="68">
        <f t="shared" si="7"/>
        <v>0</v>
      </c>
      <c r="S1869" s="68">
        <f t="shared" si="8"/>
        <v>0</v>
      </c>
      <c r="T1869" s="71" t="str">
        <f t="shared" si="9"/>
        <v/>
      </c>
      <c r="U1869" s="79" t="str">
        <f t="array" ref="U1869">IF($B1869="","",IF(INDEX('Your Portfolio Holdings'!$BW$7:$BW$156,match($D1869,'Your Portfolio Holdings'!$B$7:$B$156,0),0)&gt;0,PRODUCT(IF(($D$5:$D$2004=$D1869)*($C$5:$C$2004="Split")*($B$5:$B$2004&lt;=Dashboard!$C$2)*($B$5:$B$2004&gt;$B1869),$J$5:$J$2004,1)),1))</f>
        <v/>
      </c>
      <c r="V1869" s="79">
        <f t="shared" si="10"/>
        <v>0</v>
      </c>
      <c r="W1869" s="79" t="str">
        <f t="array" ref="W1869">IF($B1869="","",IF(INDEX('Your Portfolio Holdings'!$BW$7:$BW$156,match($D1869,'Your Portfolio Holdings'!$B$7:$B$156,0),0)&gt;0,PRODUCT(IF(($D$5:$D$2004=$D1869)*($C$5:$C$2004="Split")*($B$5:$B$2004&lt;=Dashboard!$C$54)*($B$5:$B$2004&gt;$B1869),$J$5:$J$2004,1)),1))</f>
        <v/>
      </c>
      <c r="X1869" s="79">
        <f t="shared" si="11"/>
        <v>0</v>
      </c>
      <c r="Y1869" s="79" t="str">
        <f t="array" ref="Y1869">IF($B1869="","",IF(INDEX('Your Portfolio Holdings'!$BW$7:$BW$156,match($D1869,'Your Portfolio Holdings'!$B$7:$B$156,0),0)&gt;0,PRODUCT(IF(($D$5:$D$2004=$D1869)*($C$5:$C$2004="Split")*($B$5:$B$2004&lt;=Dashboard!$C$55)*($B$5:$B$2004&gt;$B1869),$J$5:$J$2004,1)),1))</f>
        <v/>
      </c>
      <c r="Z1869" s="79">
        <f t="shared" si="12"/>
        <v>0</v>
      </c>
      <c r="AA1869" s="79" t="str">
        <f>IF($B1868="","",IF(AND($B1869&gt;Dashboard!$C$54,$B1869&lt;=Dashboard!$C$55,OR($C1869="Buy",$C1869="Sell",$C1869="Dividend",$C1869="Return of capital")),MAX(AA$5:AA1868)+1,0))</f>
        <v/>
      </c>
      <c r="AB1869" s="79" t="str">
        <f>if($B1869="","",if($L1869=Dashboard!$C$3,"n/a","Currency:"&amp;$L1869&amp;Dashboard!$C$3))</f>
        <v/>
      </c>
      <c r="AC1869" s="88" t="str">
        <f t="shared" si="13"/>
        <v/>
      </c>
      <c r="AD1869" s="89">
        <f t="shared" si="14"/>
        <v>0</v>
      </c>
      <c r="AE1869" s="90">
        <f t="shared" si="15"/>
        <v>0</v>
      </c>
    </row>
    <row r="1870">
      <c r="A1870" s="1"/>
      <c r="B1870" s="456"/>
      <c r="C1870" s="457"/>
      <c r="D1870" s="457"/>
      <c r="E1870" s="457"/>
      <c r="F1870" s="458"/>
      <c r="G1870" s="44">
        <f t="shared" si="1"/>
        <v>0</v>
      </c>
      <c r="H1870" s="459"/>
      <c r="I1870" s="460"/>
      <c r="J1870" s="95"/>
      <c r="K1870" s="1"/>
      <c r="L1870" s="50" t="str">
        <f t="array" ref="L1870">if($B1870="","",index(Setup!$C$52:$C$201,match($D1870,Setup!$B$52:$B$201,0),0))</f>
        <v/>
      </c>
      <c r="M1870" s="52" t="str">
        <f t="shared" si="2"/>
        <v/>
      </c>
      <c r="N1870" s="58">
        <f t="shared" si="3"/>
        <v>0</v>
      </c>
      <c r="O1870" s="64" t="str">
        <f t="shared" si="4"/>
        <v/>
      </c>
      <c r="P1870" s="64">
        <f t="shared" si="5"/>
        <v>0</v>
      </c>
      <c r="Q1870" s="64">
        <f t="shared" si="6"/>
        <v>0</v>
      </c>
      <c r="R1870" s="68">
        <f t="shared" si="7"/>
        <v>0</v>
      </c>
      <c r="S1870" s="68">
        <f t="shared" si="8"/>
        <v>0</v>
      </c>
      <c r="T1870" s="71" t="str">
        <f t="shared" si="9"/>
        <v/>
      </c>
      <c r="U1870" s="79" t="str">
        <f t="array" ref="U1870">IF($B1870="","",IF(INDEX('Your Portfolio Holdings'!$BW$7:$BW$156,match($D1870,'Your Portfolio Holdings'!$B$7:$B$156,0),0)&gt;0,PRODUCT(IF(($D$5:$D$2004=$D1870)*($C$5:$C$2004="Split")*($B$5:$B$2004&lt;=Dashboard!$C$2)*($B$5:$B$2004&gt;$B1870),$J$5:$J$2004,1)),1))</f>
        <v/>
      </c>
      <c r="V1870" s="79">
        <f t="shared" si="10"/>
        <v>0</v>
      </c>
      <c r="W1870" s="79" t="str">
        <f t="array" ref="W1870">IF($B1870="","",IF(INDEX('Your Portfolio Holdings'!$BW$7:$BW$156,match($D1870,'Your Portfolio Holdings'!$B$7:$B$156,0),0)&gt;0,PRODUCT(IF(($D$5:$D$2004=$D1870)*($C$5:$C$2004="Split")*($B$5:$B$2004&lt;=Dashboard!$C$54)*($B$5:$B$2004&gt;$B1870),$J$5:$J$2004,1)),1))</f>
        <v/>
      </c>
      <c r="X1870" s="79">
        <f t="shared" si="11"/>
        <v>0</v>
      </c>
      <c r="Y1870" s="79" t="str">
        <f t="array" ref="Y1870">IF($B1870="","",IF(INDEX('Your Portfolio Holdings'!$BW$7:$BW$156,match($D1870,'Your Portfolio Holdings'!$B$7:$B$156,0),0)&gt;0,PRODUCT(IF(($D$5:$D$2004=$D1870)*($C$5:$C$2004="Split")*($B$5:$B$2004&lt;=Dashboard!$C$55)*($B$5:$B$2004&gt;$B1870),$J$5:$J$2004,1)),1))</f>
        <v/>
      </c>
      <c r="Z1870" s="79">
        <f t="shared" si="12"/>
        <v>0</v>
      </c>
      <c r="AA1870" s="79" t="str">
        <f>IF($B1869="","",IF(AND($B1870&gt;Dashboard!$C$54,$B1870&lt;=Dashboard!$C$55,OR($C1870="Buy",$C1870="Sell",$C1870="Dividend",$C1870="Return of capital")),MAX(AA$5:AA1869)+1,0))</f>
        <v/>
      </c>
      <c r="AB1870" s="79" t="str">
        <f>if($B1870="","",if($L1870=Dashboard!$C$3,"n/a","Currency:"&amp;$L1870&amp;Dashboard!$C$3))</f>
        <v/>
      </c>
      <c r="AC1870" s="88" t="str">
        <f t="shared" si="13"/>
        <v/>
      </c>
      <c r="AD1870" s="89">
        <f t="shared" si="14"/>
        <v>0</v>
      </c>
      <c r="AE1870" s="90">
        <f t="shared" si="15"/>
        <v>0</v>
      </c>
    </row>
    <row r="1871">
      <c r="A1871" s="1"/>
      <c r="B1871" s="456"/>
      <c r="C1871" s="457"/>
      <c r="D1871" s="457"/>
      <c r="E1871" s="457"/>
      <c r="F1871" s="458"/>
      <c r="G1871" s="44">
        <f t="shared" si="1"/>
        <v>0</v>
      </c>
      <c r="H1871" s="459"/>
      <c r="I1871" s="460"/>
      <c r="J1871" s="95"/>
      <c r="K1871" s="1"/>
      <c r="L1871" s="50" t="str">
        <f t="array" ref="L1871">if($B1871="","",index(Setup!$C$52:$C$201,match($D1871,Setup!$B$52:$B$201,0),0))</f>
        <v/>
      </c>
      <c r="M1871" s="52" t="str">
        <f t="shared" si="2"/>
        <v/>
      </c>
      <c r="N1871" s="58">
        <f t="shared" si="3"/>
        <v>0</v>
      </c>
      <c r="O1871" s="64" t="str">
        <f t="shared" si="4"/>
        <v/>
      </c>
      <c r="P1871" s="64">
        <f t="shared" si="5"/>
        <v>0</v>
      </c>
      <c r="Q1871" s="64">
        <f t="shared" si="6"/>
        <v>0</v>
      </c>
      <c r="R1871" s="68">
        <f t="shared" si="7"/>
        <v>0</v>
      </c>
      <c r="S1871" s="68">
        <f t="shared" si="8"/>
        <v>0</v>
      </c>
      <c r="T1871" s="71" t="str">
        <f t="shared" si="9"/>
        <v/>
      </c>
      <c r="U1871" s="79" t="str">
        <f t="array" ref="U1871">IF($B1871="","",IF(INDEX('Your Portfolio Holdings'!$BW$7:$BW$156,match($D1871,'Your Portfolio Holdings'!$B$7:$B$156,0),0)&gt;0,PRODUCT(IF(($D$5:$D$2004=$D1871)*($C$5:$C$2004="Split")*($B$5:$B$2004&lt;=Dashboard!$C$2)*($B$5:$B$2004&gt;$B1871),$J$5:$J$2004,1)),1))</f>
        <v/>
      </c>
      <c r="V1871" s="79">
        <f t="shared" si="10"/>
        <v>0</v>
      </c>
      <c r="W1871" s="79" t="str">
        <f t="array" ref="W1871">IF($B1871="","",IF(INDEX('Your Portfolio Holdings'!$BW$7:$BW$156,match($D1871,'Your Portfolio Holdings'!$B$7:$B$156,0),0)&gt;0,PRODUCT(IF(($D$5:$D$2004=$D1871)*($C$5:$C$2004="Split")*($B$5:$B$2004&lt;=Dashboard!$C$54)*($B$5:$B$2004&gt;$B1871),$J$5:$J$2004,1)),1))</f>
        <v/>
      </c>
      <c r="X1871" s="79">
        <f t="shared" si="11"/>
        <v>0</v>
      </c>
      <c r="Y1871" s="79" t="str">
        <f t="array" ref="Y1871">IF($B1871="","",IF(INDEX('Your Portfolio Holdings'!$BW$7:$BW$156,match($D1871,'Your Portfolio Holdings'!$B$7:$B$156,0),0)&gt;0,PRODUCT(IF(($D$5:$D$2004=$D1871)*($C$5:$C$2004="Split")*($B$5:$B$2004&lt;=Dashboard!$C$55)*($B$5:$B$2004&gt;$B1871),$J$5:$J$2004,1)),1))</f>
        <v/>
      </c>
      <c r="Z1871" s="79">
        <f t="shared" si="12"/>
        <v>0</v>
      </c>
      <c r="AA1871" s="79" t="str">
        <f>IF($B1870="","",IF(AND($B1871&gt;Dashboard!$C$54,$B1871&lt;=Dashboard!$C$55,OR($C1871="Buy",$C1871="Sell",$C1871="Dividend",$C1871="Return of capital")),MAX(AA$5:AA1870)+1,0))</f>
        <v/>
      </c>
      <c r="AB1871" s="79" t="str">
        <f>if($B1871="","",if($L1871=Dashboard!$C$3,"n/a","Currency:"&amp;$L1871&amp;Dashboard!$C$3))</f>
        <v/>
      </c>
      <c r="AC1871" s="88" t="str">
        <f t="shared" si="13"/>
        <v/>
      </c>
      <c r="AD1871" s="89">
        <f t="shared" si="14"/>
        <v>0</v>
      </c>
      <c r="AE1871" s="90">
        <f t="shared" si="15"/>
        <v>0</v>
      </c>
    </row>
    <row r="1872">
      <c r="A1872" s="1"/>
      <c r="B1872" s="456"/>
      <c r="C1872" s="457"/>
      <c r="D1872" s="457"/>
      <c r="E1872" s="457"/>
      <c r="F1872" s="458"/>
      <c r="G1872" s="44">
        <f t="shared" si="1"/>
        <v>0</v>
      </c>
      <c r="H1872" s="459"/>
      <c r="I1872" s="460"/>
      <c r="J1872" s="95"/>
      <c r="K1872" s="1"/>
      <c r="L1872" s="50" t="str">
        <f t="array" ref="L1872">if($B1872="","",index(Setup!$C$52:$C$201,match($D1872,Setup!$B$52:$B$201,0),0))</f>
        <v/>
      </c>
      <c r="M1872" s="52" t="str">
        <f t="shared" si="2"/>
        <v/>
      </c>
      <c r="N1872" s="58">
        <f t="shared" si="3"/>
        <v>0</v>
      </c>
      <c r="O1872" s="64" t="str">
        <f t="shared" si="4"/>
        <v/>
      </c>
      <c r="P1872" s="64">
        <f t="shared" si="5"/>
        <v>0</v>
      </c>
      <c r="Q1872" s="64">
        <f t="shared" si="6"/>
        <v>0</v>
      </c>
      <c r="R1872" s="68">
        <f t="shared" si="7"/>
        <v>0</v>
      </c>
      <c r="S1872" s="68">
        <f t="shared" si="8"/>
        <v>0</v>
      </c>
      <c r="T1872" s="71" t="str">
        <f t="shared" si="9"/>
        <v/>
      </c>
      <c r="U1872" s="79" t="str">
        <f t="array" ref="U1872">IF($B1872="","",IF(INDEX('Your Portfolio Holdings'!$BW$7:$BW$156,match($D1872,'Your Portfolio Holdings'!$B$7:$B$156,0),0)&gt;0,PRODUCT(IF(($D$5:$D$2004=$D1872)*($C$5:$C$2004="Split")*($B$5:$B$2004&lt;=Dashboard!$C$2)*($B$5:$B$2004&gt;$B1872),$J$5:$J$2004,1)),1))</f>
        <v/>
      </c>
      <c r="V1872" s="79">
        <f t="shared" si="10"/>
        <v>0</v>
      </c>
      <c r="W1872" s="79" t="str">
        <f t="array" ref="W1872">IF($B1872="","",IF(INDEX('Your Portfolio Holdings'!$BW$7:$BW$156,match($D1872,'Your Portfolio Holdings'!$B$7:$B$156,0),0)&gt;0,PRODUCT(IF(($D$5:$D$2004=$D1872)*($C$5:$C$2004="Split")*($B$5:$B$2004&lt;=Dashboard!$C$54)*($B$5:$B$2004&gt;$B1872),$J$5:$J$2004,1)),1))</f>
        <v/>
      </c>
      <c r="X1872" s="79">
        <f t="shared" si="11"/>
        <v>0</v>
      </c>
      <c r="Y1872" s="79" t="str">
        <f t="array" ref="Y1872">IF($B1872="","",IF(INDEX('Your Portfolio Holdings'!$BW$7:$BW$156,match($D1872,'Your Portfolio Holdings'!$B$7:$B$156,0),0)&gt;0,PRODUCT(IF(($D$5:$D$2004=$D1872)*($C$5:$C$2004="Split")*($B$5:$B$2004&lt;=Dashboard!$C$55)*($B$5:$B$2004&gt;$B1872),$J$5:$J$2004,1)),1))</f>
        <v/>
      </c>
      <c r="Z1872" s="79">
        <f t="shared" si="12"/>
        <v>0</v>
      </c>
      <c r="AA1872" s="79" t="str">
        <f>IF($B1871="","",IF(AND($B1872&gt;Dashboard!$C$54,$B1872&lt;=Dashboard!$C$55,OR($C1872="Buy",$C1872="Sell",$C1872="Dividend",$C1872="Return of capital")),MAX(AA$5:AA1871)+1,0))</f>
        <v/>
      </c>
      <c r="AB1872" s="79" t="str">
        <f>if($B1872="","",if($L1872=Dashboard!$C$3,"n/a","Currency:"&amp;$L1872&amp;Dashboard!$C$3))</f>
        <v/>
      </c>
      <c r="AC1872" s="88" t="str">
        <f t="shared" si="13"/>
        <v/>
      </c>
      <c r="AD1872" s="89">
        <f t="shared" si="14"/>
        <v>0</v>
      </c>
      <c r="AE1872" s="90">
        <f t="shared" si="15"/>
        <v>0</v>
      </c>
    </row>
    <row r="1873">
      <c r="A1873" s="1"/>
      <c r="B1873" s="456"/>
      <c r="C1873" s="457"/>
      <c r="D1873" s="457"/>
      <c r="E1873" s="457"/>
      <c r="F1873" s="458"/>
      <c r="G1873" s="44">
        <f t="shared" si="1"/>
        <v>0</v>
      </c>
      <c r="H1873" s="459"/>
      <c r="I1873" s="460"/>
      <c r="J1873" s="95"/>
      <c r="K1873" s="1"/>
      <c r="L1873" s="50" t="str">
        <f t="array" ref="L1873">if($B1873="","",index(Setup!$C$52:$C$201,match($D1873,Setup!$B$52:$B$201,0),0))</f>
        <v/>
      </c>
      <c r="M1873" s="52" t="str">
        <f t="shared" si="2"/>
        <v/>
      </c>
      <c r="N1873" s="58">
        <f t="shared" si="3"/>
        <v>0</v>
      </c>
      <c r="O1873" s="64" t="str">
        <f t="shared" si="4"/>
        <v/>
      </c>
      <c r="P1873" s="64">
        <f t="shared" si="5"/>
        <v>0</v>
      </c>
      <c r="Q1873" s="64">
        <f t="shared" si="6"/>
        <v>0</v>
      </c>
      <c r="R1873" s="68">
        <f t="shared" si="7"/>
        <v>0</v>
      </c>
      <c r="S1873" s="68">
        <f t="shared" si="8"/>
        <v>0</v>
      </c>
      <c r="T1873" s="71" t="str">
        <f t="shared" si="9"/>
        <v/>
      </c>
      <c r="U1873" s="79" t="str">
        <f t="array" ref="U1873">IF($B1873="","",IF(INDEX('Your Portfolio Holdings'!$BW$7:$BW$156,match($D1873,'Your Portfolio Holdings'!$B$7:$B$156,0),0)&gt;0,PRODUCT(IF(($D$5:$D$2004=$D1873)*($C$5:$C$2004="Split")*($B$5:$B$2004&lt;=Dashboard!$C$2)*($B$5:$B$2004&gt;$B1873),$J$5:$J$2004,1)),1))</f>
        <v/>
      </c>
      <c r="V1873" s="79">
        <f t="shared" si="10"/>
        <v>0</v>
      </c>
      <c r="W1873" s="79" t="str">
        <f t="array" ref="W1873">IF($B1873="","",IF(INDEX('Your Portfolio Holdings'!$BW$7:$BW$156,match($D1873,'Your Portfolio Holdings'!$B$7:$B$156,0),0)&gt;0,PRODUCT(IF(($D$5:$D$2004=$D1873)*($C$5:$C$2004="Split")*($B$5:$B$2004&lt;=Dashboard!$C$54)*($B$5:$B$2004&gt;$B1873),$J$5:$J$2004,1)),1))</f>
        <v/>
      </c>
      <c r="X1873" s="79">
        <f t="shared" si="11"/>
        <v>0</v>
      </c>
      <c r="Y1873" s="79" t="str">
        <f t="array" ref="Y1873">IF($B1873="","",IF(INDEX('Your Portfolio Holdings'!$BW$7:$BW$156,match($D1873,'Your Portfolio Holdings'!$B$7:$B$156,0),0)&gt;0,PRODUCT(IF(($D$5:$D$2004=$D1873)*($C$5:$C$2004="Split")*($B$5:$B$2004&lt;=Dashboard!$C$55)*($B$5:$B$2004&gt;$B1873),$J$5:$J$2004,1)),1))</f>
        <v/>
      </c>
      <c r="Z1873" s="79">
        <f t="shared" si="12"/>
        <v>0</v>
      </c>
      <c r="AA1873" s="79" t="str">
        <f>IF($B1872="","",IF(AND($B1873&gt;Dashboard!$C$54,$B1873&lt;=Dashboard!$C$55,OR($C1873="Buy",$C1873="Sell",$C1873="Dividend",$C1873="Return of capital")),MAX(AA$5:AA1872)+1,0))</f>
        <v/>
      </c>
      <c r="AB1873" s="79" t="str">
        <f>if($B1873="","",if($L1873=Dashboard!$C$3,"n/a","Currency:"&amp;$L1873&amp;Dashboard!$C$3))</f>
        <v/>
      </c>
      <c r="AC1873" s="88" t="str">
        <f t="shared" si="13"/>
        <v/>
      </c>
      <c r="AD1873" s="89">
        <f t="shared" si="14"/>
        <v>0</v>
      </c>
      <c r="AE1873" s="90">
        <f t="shared" si="15"/>
        <v>0</v>
      </c>
    </row>
    <row r="1874">
      <c r="A1874" s="1"/>
      <c r="B1874" s="456"/>
      <c r="C1874" s="457"/>
      <c r="D1874" s="457"/>
      <c r="E1874" s="457"/>
      <c r="F1874" s="458"/>
      <c r="G1874" s="44">
        <f t="shared" si="1"/>
        <v>0</v>
      </c>
      <c r="H1874" s="459"/>
      <c r="I1874" s="460"/>
      <c r="J1874" s="95"/>
      <c r="K1874" s="1"/>
      <c r="L1874" s="50" t="str">
        <f t="array" ref="L1874">if($B1874="","",index(Setup!$C$52:$C$201,match($D1874,Setup!$B$52:$B$201,0),0))</f>
        <v/>
      </c>
      <c r="M1874" s="52" t="str">
        <f t="shared" si="2"/>
        <v/>
      </c>
      <c r="N1874" s="58">
        <f t="shared" si="3"/>
        <v>0</v>
      </c>
      <c r="O1874" s="64" t="str">
        <f t="shared" si="4"/>
        <v/>
      </c>
      <c r="P1874" s="64">
        <f t="shared" si="5"/>
        <v>0</v>
      </c>
      <c r="Q1874" s="64">
        <f t="shared" si="6"/>
        <v>0</v>
      </c>
      <c r="R1874" s="68">
        <f t="shared" si="7"/>
        <v>0</v>
      </c>
      <c r="S1874" s="68">
        <f t="shared" si="8"/>
        <v>0</v>
      </c>
      <c r="T1874" s="71" t="str">
        <f t="shared" si="9"/>
        <v/>
      </c>
      <c r="U1874" s="79" t="str">
        <f t="array" ref="U1874">IF($B1874="","",IF(INDEX('Your Portfolio Holdings'!$BW$7:$BW$156,match($D1874,'Your Portfolio Holdings'!$B$7:$B$156,0),0)&gt;0,PRODUCT(IF(($D$5:$D$2004=$D1874)*($C$5:$C$2004="Split")*($B$5:$B$2004&lt;=Dashboard!$C$2)*($B$5:$B$2004&gt;$B1874),$J$5:$J$2004,1)),1))</f>
        <v/>
      </c>
      <c r="V1874" s="79">
        <f t="shared" si="10"/>
        <v>0</v>
      </c>
      <c r="W1874" s="79" t="str">
        <f t="array" ref="W1874">IF($B1874="","",IF(INDEX('Your Portfolio Holdings'!$BW$7:$BW$156,match($D1874,'Your Portfolio Holdings'!$B$7:$B$156,0),0)&gt;0,PRODUCT(IF(($D$5:$D$2004=$D1874)*($C$5:$C$2004="Split")*($B$5:$B$2004&lt;=Dashboard!$C$54)*($B$5:$B$2004&gt;$B1874),$J$5:$J$2004,1)),1))</f>
        <v/>
      </c>
      <c r="X1874" s="79">
        <f t="shared" si="11"/>
        <v>0</v>
      </c>
      <c r="Y1874" s="79" t="str">
        <f t="array" ref="Y1874">IF($B1874="","",IF(INDEX('Your Portfolio Holdings'!$BW$7:$BW$156,match($D1874,'Your Portfolio Holdings'!$B$7:$B$156,0),0)&gt;0,PRODUCT(IF(($D$5:$D$2004=$D1874)*($C$5:$C$2004="Split")*($B$5:$B$2004&lt;=Dashboard!$C$55)*($B$5:$B$2004&gt;$B1874),$J$5:$J$2004,1)),1))</f>
        <v/>
      </c>
      <c r="Z1874" s="79">
        <f t="shared" si="12"/>
        <v>0</v>
      </c>
      <c r="AA1874" s="79" t="str">
        <f>IF($B1873="","",IF(AND($B1874&gt;Dashboard!$C$54,$B1874&lt;=Dashboard!$C$55,OR($C1874="Buy",$C1874="Sell",$C1874="Dividend",$C1874="Return of capital")),MAX(AA$5:AA1873)+1,0))</f>
        <v/>
      </c>
      <c r="AB1874" s="79" t="str">
        <f>if($B1874="","",if($L1874=Dashboard!$C$3,"n/a","Currency:"&amp;$L1874&amp;Dashboard!$C$3))</f>
        <v/>
      </c>
      <c r="AC1874" s="88" t="str">
        <f t="shared" si="13"/>
        <v/>
      </c>
      <c r="AD1874" s="89">
        <f t="shared" si="14"/>
        <v>0</v>
      </c>
      <c r="AE1874" s="90">
        <f t="shared" si="15"/>
        <v>0</v>
      </c>
    </row>
    <row r="1875">
      <c r="A1875" s="1"/>
      <c r="B1875" s="456"/>
      <c r="C1875" s="457"/>
      <c r="D1875" s="457"/>
      <c r="E1875" s="457"/>
      <c r="F1875" s="458"/>
      <c r="G1875" s="44">
        <f t="shared" si="1"/>
        <v>0</v>
      </c>
      <c r="H1875" s="459"/>
      <c r="I1875" s="460"/>
      <c r="J1875" s="95"/>
      <c r="K1875" s="1"/>
      <c r="L1875" s="50" t="str">
        <f t="array" ref="L1875">if($B1875="","",index(Setup!$C$52:$C$201,match($D1875,Setup!$B$52:$B$201,0),0))</f>
        <v/>
      </c>
      <c r="M1875" s="52" t="str">
        <f t="shared" si="2"/>
        <v/>
      </c>
      <c r="N1875" s="58">
        <f t="shared" si="3"/>
        <v>0</v>
      </c>
      <c r="O1875" s="64" t="str">
        <f t="shared" si="4"/>
        <v/>
      </c>
      <c r="P1875" s="64">
        <f t="shared" si="5"/>
        <v>0</v>
      </c>
      <c r="Q1875" s="64">
        <f t="shared" si="6"/>
        <v>0</v>
      </c>
      <c r="R1875" s="68">
        <f t="shared" si="7"/>
        <v>0</v>
      </c>
      <c r="S1875" s="68">
        <f t="shared" si="8"/>
        <v>0</v>
      </c>
      <c r="T1875" s="71" t="str">
        <f t="shared" si="9"/>
        <v/>
      </c>
      <c r="U1875" s="79" t="str">
        <f t="array" ref="U1875">IF($B1875="","",IF(INDEX('Your Portfolio Holdings'!$BW$7:$BW$156,match($D1875,'Your Portfolio Holdings'!$B$7:$B$156,0),0)&gt;0,PRODUCT(IF(($D$5:$D$2004=$D1875)*($C$5:$C$2004="Split")*($B$5:$B$2004&lt;=Dashboard!$C$2)*($B$5:$B$2004&gt;$B1875),$J$5:$J$2004,1)),1))</f>
        <v/>
      </c>
      <c r="V1875" s="79">
        <f t="shared" si="10"/>
        <v>0</v>
      </c>
      <c r="W1875" s="79" t="str">
        <f t="array" ref="W1875">IF($B1875="","",IF(INDEX('Your Portfolio Holdings'!$BW$7:$BW$156,match($D1875,'Your Portfolio Holdings'!$B$7:$B$156,0),0)&gt;0,PRODUCT(IF(($D$5:$D$2004=$D1875)*($C$5:$C$2004="Split")*($B$5:$B$2004&lt;=Dashboard!$C$54)*($B$5:$B$2004&gt;$B1875),$J$5:$J$2004,1)),1))</f>
        <v/>
      </c>
      <c r="X1875" s="79">
        <f t="shared" si="11"/>
        <v>0</v>
      </c>
      <c r="Y1875" s="79" t="str">
        <f t="array" ref="Y1875">IF($B1875="","",IF(INDEX('Your Portfolio Holdings'!$BW$7:$BW$156,match($D1875,'Your Portfolio Holdings'!$B$7:$B$156,0),0)&gt;0,PRODUCT(IF(($D$5:$D$2004=$D1875)*($C$5:$C$2004="Split")*($B$5:$B$2004&lt;=Dashboard!$C$55)*($B$5:$B$2004&gt;$B1875),$J$5:$J$2004,1)),1))</f>
        <v/>
      </c>
      <c r="Z1875" s="79">
        <f t="shared" si="12"/>
        <v>0</v>
      </c>
      <c r="AA1875" s="79" t="str">
        <f>IF($B1874="","",IF(AND($B1875&gt;Dashboard!$C$54,$B1875&lt;=Dashboard!$C$55,OR($C1875="Buy",$C1875="Sell",$C1875="Dividend",$C1875="Return of capital")),MAX(AA$5:AA1874)+1,0))</f>
        <v/>
      </c>
      <c r="AB1875" s="79" t="str">
        <f>if($B1875="","",if($L1875=Dashboard!$C$3,"n/a","Currency:"&amp;$L1875&amp;Dashboard!$C$3))</f>
        <v/>
      </c>
      <c r="AC1875" s="88" t="str">
        <f t="shared" si="13"/>
        <v/>
      </c>
      <c r="AD1875" s="89">
        <f t="shared" si="14"/>
        <v>0</v>
      </c>
      <c r="AE1875" s="90">
        <f t="shared" si="15"/>
        <v>0</v>
      </c>
    </row>
    <row r="1876">
      <c r="A1876" s="1"/>
      <c r="B1876" s="456"/>
      <c r="C1876" s="457"/>
      <c r="D1876" s="457"/>
      <c r="E1876" s="457"/>
      <c r="F1876" s="458"/>
      <c r="G1876" s="44">
        <f t="shared" si="1"/>
        <v>0</v>
      </c>
      <c r="H1876" s="459"/>
      <c r="I1876" s="460"/>
      <c r="J1876" s="95"/>
      <c r="K1876" s="1"/>
      <c r="L1876" s="50" t="str">
        <f t="array" ref="L1876">if($B1876="","",index(Setup!$C$52:$C$201,match($D1876,Setup!$B$52:$B$201,0),0))</f>
        <v/>
      </c>
      <c r="M1876" s="52" t="str">
        <f t="shared" si="2"/>
        <v/>
      </c>
      <c r="N1876" s="58">
        <f t="shared" si="3"/>
        <v>0</v>
      </c>
      <c r="O1876" s="64" t="str">
        <f t="shared" si="4"/>
        <v/>
      </c>
      <c r="P1876" s="64">
        <f t="shared" si="5"/>
        <v>0</v>
      </c>
      <c r="Q1876" s="64">
        <f t="shared" si="6"/>
        <v>0</v>
      </c>
      <c r="R1876" s="68">
        <f t="shared" si="7"/>
        <v>0</v>
      </c>
      <c r="S1876" s="68">
        <f t="shared" si="8"/>
        <v>0</v>
      </c>
      <c r="T1876" s="71" t="str">
        <f t="shared" si="9"/>
        <v/>
      </c>
      <c r="U1876" s="79" t="str">
        <f t="array" ref="U1876">IF($B1876="","",IF(INDEX('Your Portfolio Holdings'!$BW$7:$BW$156,match($D1876,'Your Portfolio Holdings'!$B$7:$B$156,0),0)&gt;0,PRODUCT(IF(($D$5:$D$2004=$D1876)*($C$5:$C$2004="Split")*($B$5:$B$2004&lt;=Dashboard!$C$2)*($B$5:$B$2004&gt;$B1876),$J$5:$J$2004,1)),1))</f>
        <v/>
      </c>
      <c r="V1876" s="79">
        <f t="shared" si="10"/>
        <v>0</v>
      </c>
      <c r="W1876" s="79" t="str">
        <f t="array" ref="W1876">IF($B1876="","",IF(INDEX('Your Portfolio Holdings'!$BW$7:$BW$156,match($D1876,'Your Portfolio Holdings'!$B$7:$B$156,0),0)&gt;0,PRODUCT(IF(($D$5:$D$2004=$D1876)*($C$5:$C$2004="Split")*($B$5:$B$2004&lt;=Dashboard!$C$54)*($B$5:$B$2004&gt;$B1876),$J$5:$J$2004,1)),1))</f>
        <v/>
      </c>
      <c r="X1876" s="79">
        <f t="shared" si="11"/>
        <v>0</v>
      </c>
      <c r="Y1876" s="79" t="str">
        <f t="array" ref="Y1876">IF($B1876="","",IF(INDEX('Your Portfolio Holdings'!$BW$7:$BW$156,match($D1876,'Your Portfolio Holdings'!$B$7:$B$156,0),0)&gt;0,PRODUCT(IF(($D$5:$D$2004=$D1876)*($C$5:$C$2004="Split")*($B$5:$B$2004&lt;=Dashboard!$C$55)*($B$5:$B$2004&gt;$B1876),$J$5:$J$2004,1)),1))</f>
        <v/>
      </c>
      <c r="Z1876" s="79">
        <f t="shared" si="12"/>
        <v>0</v>
      </c>
      <c r="AA1876" s="79" t="str">
        <f>IF($B1875="","",IF(AND($B1876&gt;Dashboard!$C$54,$B1876&lt;=Dashboard!$C$55,OR($C1876="Buy",$C1876="Sell",$C1876="Dividend",$C1876="Return of capital")),MAX(AA$5:AA1875)+1,0))</f>
        <v/>
      </c>
      <c r="AB1876" s="79" t="str">
        <f>if($B1876="","",if($L1876=Dashboard!$C$3,"n/a","Currency:"&amp;$L1876&amp;Dashboard!$C$3))</f>
        <v/>
      </c>
      <c r="AC1876" s="88" t="str">
        <f t="shared" si="13"/>
        <v/>
      </c>
      <c r="AD1876" s="89">
        <f t="shared" si="14"/>
        <v>0</v>
      </c>
      <c r="AE1876" s="90">
        <f t="shared" si="15"/>
        <v>0</v>
      </c>
    </row>
    <row r="1877">
      <c r="A1877" s="1"/>
      <c r="B1877" s="456"/>
      <c r="C1877" s="457"/>
      <c r="D1877" s="457"/>
      <c r="E1877" s="457"/>
      <c r="F1877" s="458"/>
      <c r="G1877" s="44">
        <f t="shared" si="1"/>
        <v>0</v>
      </c>
      <c r="H1877" s="459"/>
      <c r="I1877" s="460"/>
      <c r="J1877" s="95"/>
      <c r="K1877" s="1"/>
      <c r="L1877" s="50" t="str">
        <f t="array" ref="L1877">if($B1877="","",index(Setup!$C$52:$C$201,match($D1877,Setup!$B$52:$B$201,0),0))</f>
        <v/>
      </c>
      <c r="M1877" s="52" t="str">
        <f t="shared" si="2"/>
        <v/>
      </c>
      <c r="N1877" s="58">
        <f t="shared" si="3"/>
        <v>0</v>
      </c>
      <c r="O1877" s="64" t="str">
        <f t="shared" si="4"/>
        <v/>
      </c>
      <c r="P1877" s="64">
        <f t="shared" si="5"/>
        <v>0</v>
      </c>
      <c r="Q1877" s="64">
        <f t="shared" si="6"/>
        <v>0</v>
      </c>
      <c r="R1877" s="68">
        <f t="shared" si="7"/>
        <v>0</v>
      </c>
      <c r="S1877" s="68">
        <f t="shared" si="8"/>
        <v>0</v>
      </c>
      <c r="T1877" s="71" t="str">
        <f t="shared" si="9"/>
        <v/>
      </c>
      <c r="U1877" s="79" t="str">
        <f t="array" ref="U1877">IF($B1877="","",IF(INDEX('Your Portfolio Holdings'!$BW$7:$BW$156,match($D1877,'Your Portfolio Holdings'!$B$7:$B$156,0),0)&gt;0,PRODUCT(IF(($D$5:$D$2004=$D1877)*($C$5:$C$2004="Split")*($B$5:$B$2004&lt;=Dashboard!$C$2)*($B$5:$B$2004&gt;$B1877),$J$5:$J$2004,1)),1))</f>
        <v/>
      </c>
      <c r="V1877" s="79">
        <f t="shared" si="10"/>
        <v>0</v>
      </c>
      <c r="W1877" s="79" t="str">
        <f t="array" ref="W1877">IF($B1877="","",IF(INDEX('Your Portfolio Holdings'!$BW$7:$BW$156,match($D1877,'Your Portfolio Holdings'!$B$7:$B$156,0),0)&gt;0,PRODUCT(IF(($D$5:$D$2004=$D1877)*($C$5:$C$2004="Split")*($B$5:$B$2004&lt;=Dashboard!$C$54)*($B$5:$B$2004&gt;$B1877),$J$5:$J$2004,1)),1))</f>
        <v/>
      </c>
      <c r="X1877" s="79">
        <f t="shared" si="11"/>
        <v>0</v>
      </c>
      <c r="Y1877" s="79" t="str">
        <f t="array" ref="Y1877">IF($B1877="","",IF(INDEX('Your Portfolio Holdings'!$BW$7:$BW$156,match($D1877,'Your Portfolio Holdings'!$B$7:$B$156,0),0)&gt;0,PRODUCT(IF(($D$5:$D$2004=$D1877)*($C$5:$C$2004="Split")*($B$5:$B$2004&lt;=Dashboard!$C$55)*($B$5:$B$2004&gt;$B1877),$J$5:$J$2004,1)),1))</f>
        <v/>
      </c>
      <c r="Z1877" s="79">
        <f t="shared" si="12"/>
        <v>0</v>
      </c>
      <c r="AA1877" s="79" t="str">
        <f>IF($B1876="","",IF(AND($B1877&gt;Dashboard!$C$54,$B1877&lt;=Dashboard!$C$55,OR($C1877="Buy",$C1877="Sell",$C1877="Dividend",$C1877="Return of capital")),MAX(AA$5:AA1876)+1,0))</f>
        <v/>
      </c>
      <c r="AB1877" s="79" t="str">
        <f>if($B1877="","",if($L1877=Dashboard!$C$3,"n/a","Currency:"&amp;$L1877&amp;Dashboard!$C$3))</f>
        <v/>
      </c>
      <c r="AC1877" s="88" t="str">
        <f t="shared" si="13"/>
        <v/>
      </c>
      <c r="AD1877" s="89">
        <f t="shared" si="14"/>
        <v>0</v>
      </c>
      <c r="AE1877" s="90">
        <f t="shared" si="15"/>
        <v>0</v>
      </c>
    </row>
    <row r="1878">
      <c r="A1878" s="1"/>
      <c r="B1878" s="456"/>
      <c r="C1878" s="457"/>
      <c r="D1878" s="457"/>
      <c r="E1878" s="457"/>
      <c r="F1878" s="458"/>
      <c r="G1878" s="44">
        <f t="shared" si="1"/>
        <v>0</v>
      </c>
      <c r="H1878" s="459"/>
      <c r="I1878" s="460"/>
      <c r="J1878" s="95"/>
      <c r="K1878" s="1"/>
      <c r="L1878" s="50" t="str">
        <f t="array" ref="L1878">if($B1878="","",index(Setup!$C$52:$C$201,match($D1878,Setup!$B$52:$B$201,0),0))</f>
        <v/>
      </c>
      <c r="M1878" s="52" t="str">
        <f t="shared" si="2"/>
        <v/>
      </c>
      <c r="N1878" s="58">
        <f t="shared" si="3"/>
        <v>0</v>
      </c>
      <c r="O1878" s="64" t="str">
        <f t="shared" si="4"/>
        <v/>
      </c>
      <c r="P1878" s="64">
        <f t="shared" si="5"/>
        <v>0</v>
      </c>
      <c r="Q1878" s="64">
        <f t="shared" si="6"/>
        <v>0</v>
      </c>
      <c r="R1878" s="68">
        <f t="shared" si="7"/>
        <v>0</v>
      </c>
      <c r="S1878" s="68">
        <f t="shared" si="8"/>
        <v>0</v>
      </c>
      <c r="T1878" s="71" t="str">
        <f t="shared" si="9"/>
        <v/>
      </c>
      <c r="U1878" s="79" t="str">
        <f t="array" ref="U1878">IF($B1878="","",IF(INDEX('Your Portfolio Holdings'!$BW$7:$BW$156,match($D1878,'Your Portfolio Holdings'!$B$7:$B$156,0),0)&gt;0,PRODUCT(IF(($D$5:$D$2004=$D1878)*($C$5:$C$2004="Split")*($B$5:$B$2004&lt;=Dashboard!$C$2)*($B$5:$B$2004&gt;$B1878),$J$5:$J$2004,1)),1))</f>
        <v/>
      </c>
      <c r="V1878" s="79">
        <f t="shared" si="10"/>
        <v>0</v>
      </c>
      <c r="W1878" s="79" t="str">
        <f t="array" ref="W1878">IF($B1878="","",IF(INDEX('Your Portfolio Holdings'!$BW$7:$BW$156,match($D1878,'Your Portfolio Holdings'!$B$7:$B$156,0),0)&gt;0,PRODUCT(IF(($D$5:$D$2004=$D1878)*($C$5:$C$2004="Split")*($B$5:$B$2004&lt;=Dashboard!$C$54)*($B$5:$B$2004&gt;$B1878),$J$5:$J$2004,1)),1))</f>
        <v/>
      </c>
      <c r="X1878" s="79">
        <f t="shared" si="11"/>
        <v>0</v>
      </c>
      <c r="Y1878" s="79" t="str">
        <f t="array" ref="Y1878">IF($B1878="","",IF(INDEX('Your Portfolio Holdings'!$BW$7:$BW$156,match($D1878,'Your Portfolio Holdings'!$B$7:$B$156,0),0)&gt;0,PRODUCT(IF(($D$5:$D$2004=$D1878)*($C$5:$C$2004="Split")*($B$5:$B$2004&lt;=Dashboard!$C$55)*($B$5:$B$2004&gt;$B1878),$J$5:$J$2004,1)),1))</f>
        <v/>
      </c>
      <c r="Z1878" s="79">
        <f t="shared" si="12"/>
        <v>0</v>
      </c>
      <c r="AA1878" s="79" t="str">
        <f>IF($B1877="","",IF(AND($B1878&gt;Dashboard!$C$54,$B1878&lt;=Dashboard!$C$55,OR($C1878="Buy",$C1878="Sell",$C1878="Dividend",$C1878="Return of capital")),MAX(AA$5:AA1877)+1,0))</f>
        <v/>
      </c>
      <c r="AB1878" s="79" t="str">
        <f>if($B1878="","",if($L1878=Dashboard!$C$3,"n/a","Currency:"&amp;$L1878&amp;Dashboard!$C$3))</f>
        <v/>
      </c>
      <c r="AC1878" s="88" t="str">
        <f t="shared" si="13"/>
        <v/>
      </c>
      <c r="AD1878" s="89">
        <f t="shared" si="14"/>
        <v>0</v>
      </c>
      <c r="AE1878" s="90">
        <f t="shared" si="15"/>
        <v>0</v>
      </c>
    </row>
    <row r="1879">
      <c r="A1879" s="1"/>
      <c r="B1879" s="456"/>
      <c r="C1879" s="457"/>
      <c r="D1879" s="457"/>
      <c r="E1879" s="457"/>
      <c r="F1879" s="458"/>
      <c r="G1879" s="44">
        <f t="shared" si="1"/>
        <v>0</v>
      </c>
      <c r="H1879" s="459"/>
      <c r="I1879" s="460"/>
      <c r="J1879" s="95"/>
      <c r="K1879" s="1"/>
      <c r="L1879" s="50" t="str">
        <f t="array" ref="L1879">if($B1879="","",index(Setup!$C$52:$C$201,match($D1879,Setup!$B$52:$B$201,0),0))</f>
        <v/>
      </c>
      <c r="M1879" s="52" t="str">
        <f t="shared" si="2"/>
        <v/>
      </c>
      <c r="N1879" s="58">
        <f t="shared" si="3"/>
        <v>0</v>
      </c>
      <c r="O1879" s="64" t="str">
        <f t="shared" si="4"/>
        <v/>
      </c>
      <c r="P1879" s="64">
        <f t="shared" si="5"/>
        <v>0</v>
      </c>
      <c r="Q1879" s="64">
        <f t="shared" si="6"/>
        <v>0</v>
      </c>
      <c r="R1879" s="68">
        <f t="shared" si="7"/>
        <v>0</v>
      </c>
      <c r="S1879" s="68">
        <f t="shared" si="8"/>
        <v>0</v>
      </c>
      <c r="T1879" s="71" t="str">
        <f t="shared" si="9"/>
        <v/>
      </c>
      <c r="U1879" s="79" t="str">
        <f t="array" ref="U1879">IF($B1879="","",IF(INDEX('Your Portfolio Holdings'!$BW$7:$BW$156,match($D1879,'Your Portfolio Holdings'!$B$7:$B$156,0),0)&gt;0,PRODUCT(IF(($D$5:$D$2004=$D1879)*($C$5:$C$2004="Split")*($B$5:$B$2004&lt;=Dashboard!$C$2)*($B$5:$B$2004&gt;$B1879),$J$5:$J$2004,1)),1))</f>
        <v/>
      </c>
      <c r="V1879" s="79">
        <f t="shared" si="10"/>
        <v>0</v>
      </c>
      <c r="W1879" s="79" t="str">
        <f t="array" ref="W1879">IF($B1879="","",IF(INDEX('Your Portfolio Holdings'!$BW$7:$BW$156,match($D1879,'Your Portfolio Holdings'!$B$7:$B$156,0),0)&gt;0,PRODUCT(IF(($D$5:$D$2004=$D1879)*($C$5:$C$2004="Split")*($B$5:$B$2004&lt;=Dashboard!$C$54)*($B$5:$B$2004&gt;$B1879),$J$5:$J$2004,1)),1))</f>
        <v/>
      </c>
      <c r="X1879" s="79">
        <f t="shared" si="11"/>
        <v>0</v>
      </c>
      <c r="Y1879" s="79" t="str">
        <f t="array" ref="Y1879">IF($B1879="","",IF(INDEX('Your Portfolio Holdings'!$BW$7:$BW$156,match($D1879,'Your Portfolio Holdings'!$B$7:$B$156,0),0)&gt;0,PRODUCT(IF(($D$5:$D$2004=$D1879)*($C$5:$C$2004="Split")*($B$5:$B$2004&lt;=Dashboard!$C$55)*($B$5:$B$2004&gt;$B1879),$J$5:$J$2004,1)),1))</f>
        <v/>
      </c>
      <c r="Z1879" s="79">
        <f t="shared" si="12"/>
        <v>0</v>
      </c>
      <c r="AA1879" s="79" t="str">
        <f>IF($B1878="","",IF(AND($B1879&gt;Dashboard!$C$54,$B1879&lt;=Dashboard!$C$55,OR($C1879="Buy",$C1879="Sell",$C1879="Dividend",$C1879="Return of capital")),MAX(AA$5:AA1878)+1,0))</f>
        <v/>
      </c>
      <c r="AB1879" s="79" t="str">
        <f>if($B1879="","",if($L1879=Dashboard!$C$3,"n/a","Currency:"&amp;$L1879&amp;Dashboard!$C$3))</f>
        <v/>
      </c>
      <c r="AC1879" s="88" t="str">
        <f t="shared" si="13"/>
        <v/>
      </c>
      <c r="AD1879" s="89">
        <f t="shared" si="14"/>
        <v>0</v>
      </c>
      <c r="AE1879" s="90">
        <f t="shared" si="15"/>
        <v>0</v>
      </c>
    </row>
    <row r="1880">
      <c r="A1880" s="1"/>
      <c r="B1880" s="456"/>
      <c r="C1880" s="457"/>
      <c r="D1880" s="457"/>
      <c r="E1880" s="457"/>
      <c r="F1880" s="458"/>
      <c r="G1880" s="44">
        <f t="shared" si="1"/>
        <v>0</v>
      </c>
      <c r="H1880" s="459"/>
      <c r="I1880" s="460"/>
      <c r="J1880" s="95"/>
      <c r="K1880" s="1"/>
      <c r="L1880" s="50" t="str">
        <f t="array" ref="L1880">if($B1880="","",index(Setup!$C$52:$C$201,match($D1880,Setup!$B$52:$B$201,0),0))</f>
        <v/>
      </c>
      <c r="M1880" s="52" t="str">
        <f t="shared" si="2"/>
        <v/>
      </c>
      <c r="N1880" s="58">
        <f t="shared" si="3"/>
        <v>0</v>
      </c>
      <c r="O1880" s="64" t="str">
        <f t="shared" si="4"/>
        <v/>
      </c>
      <c r="P1880" s="64">
        <f t="shared" si="5"/>
        <v>0</v>
      </c>
      <c r="Q1880" s="64">
        <f t="shared" si="6"/>
        <v>0</v>
      </c>
      <c r="R1880" s="68">
        <f t="shared" si="7"/>
        <v>0</v>
      </c>
      <c r="S1880" s="68">
        <f t="shared" si="8"/>
        <v>0</v>
      </c>
      <c r="T1880" s="71" t="str">
        <f t="shared" si="9"/>
        <v/>
      </c>
      <c r="U1880" s="79" t="str">
        <f t="array" ref="U1880">IF($B1880="","",IF(INDEX('Your Portfolio Holdings'!$BW$7:$BW$156,match($D1880,'Your Portfolio Holdings'!$B$7:$B$156,0),0)&gt;0,PRODUCT(IF(($D$5:$D$2004=$D1880)*($C$5:$C$2004="Split")*($B$5:$B$2004&lt;=Dashboard!$C$2)*($B$5:$B$2004&gt;$B1880),$J$5:$J$2004,1)),1))</f>
        <v/>
      </c>
      <c r="V1880" s="79">
        <f t="shared" si="10"/>
        <v>0</v>
      </c>
      <c r="W1880" s="79" t="str">
        <f t="array" ref="W1880">IF($B1880="","",IF(INDEX('Your Portfolio Holdings'!$BW$7:$BW$156,match($D1880,'Your Portfolio Holdings'!$B$7:$B$156,0),0)&gt;0,PRODUCT(IF(($D$5:$D$2004=$D1880)*($C$5:$C$2004="Split")*($B$5:$B$2004&lt;=Dashboard!$C$54)*($B$5:$B$2004&gt;$B1880),$J$5:$J$2004,1)),1))</f>
        <v/>
      </c>
      <c r="X1880" s="79">
        <f t="shared" si="11"/>
        <v>0</v>
      </c>
      <c r="Y1880" s="79" t="str">
        <f t="array" ref="Y1880">IF($B1880="","",IF(INDEX('Your Portfolio Holdings'!$BW$7:$BW$156,match($D1880,'Your Portfolio Holdings'!$B$7:$B$156,0),0)&gt;0,PRODUCT(IF(($D$5:$D$2004=$D1880)*($C$5:$C$2004="Split")*($B$5:$B$2004&lt;=Dashboard!$C$55)*($B$5:$B$2004&gt;$B1880),$J$5:$J$2004,1)),1))</f>
        <v/>
      </c>
      <c r="Z1880" s="79">
        <f t="shared" si="12"/>
        <v>0</v>
      </c>
      <c r="AA1880" s="79" t="str">
        <f>IF($B1879="","",IF(AND($B1880&gt;Dashboard!$C$54,$B1880&lt;=Dashboard!$C$55,OR($C1880="Buy",$C1880="Sell",$C1880="Dividend",$C1880="Return of capital")),MAX(AA$5:AA1879)+1,0))</f>
        <v/>
      </c>
      <c r="AB1880" s="79" t="str">
        <f>if($B1880="","",if($L1880=Dashboard!$C$3,"n/a","Currency:"&amp;$L1880&amp;Dashboard!$C$3))</f>
        <v/>
      </c>
      <c r="AC1880" s="88" t="str">
        <f t="shared" si="13"/>
        <v/>
      </c>
      <c r="AD1880" s="89">
        <f t="shared" si="14"/>
        <v>0</v>
      </c>
      <c r="AE1880" s="90">
        <f t="shared" si="15"/>
        <v>0</v>
      </c>
    </row>
    <row r="1881">
      <c r="A1881" s="1"/>
      <c r="B1881" s="456"/>
      <c r="C1881" s="457"/>
      <c r="D1881" s="457"/>
      <c r="E1881" s="457"/>
      <c r="F1881" s="458"/>
      <c r="G1881" s="44">
        <f t="shared" si="1"/>
        <v>0</v>
      </c>
      <c r="H1881" s="459"/>
      <c r="I1881" s="460"/>
      <c r="J1881" s="95"/>
      <c r="K1881" s="1"/>
      <c r="L1881" s="50" t="str">
        <f t="array" ref="L1881">if($B1881="","",index(Setup!$C$52:$C$201,match($D1881,Setup!$B$52:$B$201,0),0))</f>
        <v/>
      </c>
      <c r="M1881" s="52" t="str">
        <f t="shared" si="2"/>
        <v/>
      </c>
      <c r="N1881" s="58">
        <f t="shared" si="3"/>
        <v>0</v>
      </c>
      <c r="O1881" s="64" t="str">
        <f t="shared" si="4"/>
        <v/>
      </c>
      <c r="P1881" s="64">
        <f t="shared" si="5"/>
        <v>0</v>
      </c>
      <c r="Q1881" s="64">
        <f t="shared" si="6"/>
        <v>0</v>
      </c>
      <c r="R1881" s="68">
        <f t="shared" si="7"/>
        <v>0</v>
      </c>
      <c r="S1881" s="68">
        <f t="shared" si="8"/>
        <v>0</v>
      </c>
      <c r="T1881" s="71" t="str">
        <f t="shared" si="9"/>
        <v/>
      </c>
      <c r="U1881" s="79" t="str">
        <f t="array" ref="U1881">IF($B1881="","",IF(INDEX('Your Portfolio Holdings'!$BW$7:$BW$156,match($D1881,'Your Portfolio Holdings'!$B$7:$B$156,0),0)&gt;0,PRODUCT(IF(($D$5:$D$2004=$D1881)*($C$5:$C$2004="Split")*($B$5:$B$2004&lt;=Dashboard!$C$2)*($B$5:$B$2004&gt;$B1881),$J$5:$J$2004,1)),1))</f>
        <v/>
      </c>
      <c r="V1881" s="79">
        <f t="shared" si="10"/>
        <v>0</v>
      </c>
      <c r="W1881" s="79" t="str">
        <f t="array" ref="W1881">IF($B1881="","",IF(INDEX('Your Portfolio Holdings'!$BW$7:$BW$156,match($D1881,'Your Portfolio Holdings'!$B$7:$B$156,0),0)&gt;0,PRODUCT(IF(($D$5:$D$2004=$D1881)*($C$5:$C$2004="Split")*($B$5:$B$2004&lt;=Dashboard!$C$54)*($B$5:$B$2004&gt;$B1881),$J$5:$J$2004,1)),1))</f>
        <v/>
      </c>
      <c r="X1881" s="79">
        <f t="shared" si="11"/>
        <v>0</v>
      </c>
      <c r="Y1881" s="79" t="str">
        <f t="array" ref="Y1881">IF($B1881="","",IF(INDEX('Your Portfolio Holdings'!$BW$7:$BW$156,match($D1881,'Your Portfolio Holdings'!$B$7:$B$156,0),0)&gt;0,PRODUCT(IF(($D$5:$D$2004=$D1881)*($C$5:$C$2004="Split")*($B$5:$B$2004&lt;=Dashboard!$C$55)*($B$5:$B$2004&gt;$B1881),$J$5:$J$2004,1)),1))</f>
        <v/>
      </c>
      <c r="Z1881" s="79">
        <f t="shared" si="12"/>
        <v>0</v>
      </c>
      <c r="AA1881" s="79" t="str">
        <f>IF($B1880="","",IF(AND($B1881&gt;Dashboard!$C$54,$B1881&lt;=Dashboard!$C$55,OR($C1881="Buy",$C1881="Sell",$C1881="Dividend",$C1881="Return of capital")),MAX(AA$5:AA1880)+1,0))</f>
        <v/>
      </c>
      <c r="AB1881" s="79" t="str">
        <f>if($B1881="","",if($L1881=Dashboard!$C$3,"n/a","Currency:"&amp;$L1881&amp;Dashboard!$C$3))</f>
        <v/>
      </c>
      <c r="AC1881" s="88" t="str">
        <f t="shared" si="13"/>
        <v/>
      </c>
      <c r="AD1881" s="89">
        <f t="shared" si="14"/>
        <v>0</v>
      </c>
      <c r="AE1881" s="90">
        <f t="shared" si="15"/>
        <v>0</v>
      </c>
    </row>
    <row r="1882">
      <c r="A1882" s="1"/>
      <c r="B1882" s="456"/>
      <c r="C1882" s="457"/>
      <c r="D1882" s="457"/>
      <c r="E1882" s="457"/>
      <c r="F1882" s="458"/>
      <c r="G1882" s="44">
        <f t="shared" si="1"/>
        <v>0</v>
      </c>
      <c r="H1882" s="459"/>
      <c r="I1882" s="460"/>
      <c r="J1882" s="95"/>
      <c r="K1882" s="1"/>
      <c r="L1882" s="50" t="str">
        <f t="array" ref="L1882">if($B1882="","",index(Setup!$C$52:$C$201,match($D1882,Setup!$B$52:$B$201,0),0))</f>
        <v/>
      </c>
      <c r="M1882" s="52" t="str">
        <f t="shared" si="2"/>
        <v/>
      </c>
      <c r="N1882" s="58">
        <f t="shared" si="3"/>
        <v>0</v>
      </c>
      <c r="O1882" s="64" t="str">
        <f t="shared" si="4"/>
        <v/>
      </c>
      <c r="P1882" s="64">
        <f t="shared" si="5"/>
        <v>0</v>
      </c>
      <c r="Q1882" s="64">
        <f t="shared" si="6"/>
        <v>0</v>
      </c>
      <c r="R1882" s="68">
        <f t="shared" si="7"/>
        <v>0</v>
      </c>
      <c r="S1882" s="68">
        <f t="shared" si="8"/>
        <v>0</v>
      </c>
      <c r="T1882" s="71" t="str">
        <f t="shared" si="9"/>
        <v/>
      </c>
      <c r="U1882" s="79" t="str">
        <f t="array" ref="U1882">IF($B1882="","",IF(INDEX('Your Portfolio Holdings'!$BW$7:$BW$156,match($D1882,'Your Portfolio Holdings'!$B$7:$B$156,0),0)&gt;0,PRODUCT(IF(($D$5:$D$2004=$D1882)*($C$5:$C$2004="Split")*($B$5:$B$2004&lt;=Dashboard!$C$2)*($B$5:$B$2004&gt;$B1882),$J$5:$J$2004,1)),1))</f>
        <v/>
      </c>
      <c r="V1882" s="79">
        <f t="shared" si="10"/>
        <v>0</v>
      </c>
      <c r="W1882" s="79" t="str">
        <f t="array" ref="W1882">IF($B1882="","",IF(INDEX('Your Portfolio Holdings'!$BW$7:$BW$156,match($D1882,'Your Portfolio Holdings'!$B$7:$B$156,0),0)&gt;0,PRODUCT(IF(($D$5:$D$2004=$D1882)*($C$5:$C$2004="Split")*($B$5:$B$2004&lt;=Dashboard!$C$54)*($B$5:$B$2004&gt;$B1882),$J$5:$J$2004,1)),1))</f>
        <v/>
      </c>
      <c r="X1882" s="79">
        <f t="shared" si="11"/>
        <v>0</v>
      </c>
      <c r="Y1882" s="79" t="str">
        <f t="array" ref="Y1882">IF($B1882="","",IF(INDEX('Your Portfolio Holdings'!$BW$7:$BW$156,match($D1882,'Your Portfolio Holdings'!$B$7:$B$156,0),0)&gt;0,PRODUCT(IF(($D$5:$D$2004=$D1882)*($C$5:$C$2004="Split")*($B$5:$B$2004&lt;=Dashboard!$C$55)*($B$5:$B$2004&gt;$B1882),$J$5:$J$2004,1)),1))</f>
        <v/>
      </c>
      <c r="Z1882" s="79">
        <f t="shared" si="12"/>
        <v>0</v>
      </c>
      <c r="AA1882" s="79" t="str">
        <f>IF($B1881="","",IF(AND($B1882&gt;Dashboard!$C$54,$B1882&lt;=Dashboard!$C$55,OR($C1882="Buy",$C1882="Sell",$C1882="Dividend",$C1882="Return of capital")),MAX(AA$5:AA1881)+1,0))</f>
        <v/>
      </c>
      <c r="AB1882" s="79" t="str">
        <f>if($B1882="","",if($L1882=Dashboard!$C$3,"n/a","Currency:"&amp;$L1882&amp;Dashboard!$C$3))</f>
        <v/>
      </c>
      <c r="AC1882" s="88" t="str">
        <f t="shared" si="13"/>
        <v/>
      </c>
      <c r="AD1882" s="89">
        <f t="shared" si="14"/>
        <v>0</v>
      </c>
      <c r="AE1882" s="90">
        <f t="shared" si="15"/>
        <v>0</v>
      </c>
    </row>
    <row r="1883">
      <c r="A1883" s="1"/>
      <c r="B1883" s="456"/>
      <c r="C1883" s="457"/>
      <c r="D1883" s="457"/>
      <c r="E1883" s="457"/>
      <c r="F1883" s="458"/>
      <c r="G1883" s="44">
        <f t="shared" si="1"/>
        <v>0</v>
      </c>
      <c r="H1883" s="459"/>
      <c r="I1883" s="460"/>
      <c r="J1883" s="95"/>
      <c r="K1883" s="1"/>
      <c r="L1883" s="50" t="str">
        <f t="array" ref="L1883">if($B1883="","",index(Setup!$C$52:$C$201,match($D1883,Setup!$B$52:$B$201,0),0))</f>
        <v/>
      </c>
      <c r="M1883" s="52" t="str">
        <f t="shared" si="2"/>
        <v/>
      </c>
      <c r="N1883" s="58">
        <f t="shared" si="3"/>
        <v>0</v>
      </c>
      <c r="O1883" s="64" t="str">
        <f t="shared" si="4"/>
        <v/>
      </c>
      <c r="P1883" s="64">
        <f t="shared" si="5"/>
        <v>0</v>
      </c>
      <c r="Q1883" s="64">
        <f t="shared" si="6"/>
        <v>0</v>
      </c>
      <c r="R1883" s="68">
        <f t="shared" si="7"/>
        <v>0</v>
      </c>
      <c r="S1883" s="68">
        <f t="shared" si="8"/>
        <v>0</v>
      </c>
      <c r="T1883" s="71" t="str">
        <f t="shared" si="9"/>
        <v/>
      </c>
      <c r="U1883" s="79" t="str">
        <f t="array" ref="U1883">IF($B1883="","",IF(INDEX('Your Portfolio Holdings'!$BW$7:$BW$156,match($D1883,'Your Portfolio Holdings'!$B$7:$B$156,0),0)&gt;0,PRODUCT(IF(($D$5:$D$2004=$D1883)*($C$5:$C$2004="Split")*($B$5:$B$2004&lt;=Dashboard!$C$2)*($B$5:$B$2004&gt;$B1883),$J$5:$J$2004,1)),1))</f>
        <v/>
      </c>
      <c r="V1883" s="79">
        <f t="shared" si="10"/>
        <v>0</v>
      </c>
      <c r="W1883" s="79" t="str">
        <f t="array" ref="W1883">IF($B1883="","",IF(INDEX('Your Portfolio Holdings'!$BW$7:$BW$156,match($D1883,'Your Portfolio Holdings'!$B$7:$B$156,0),0)&gt;0,PRODUCT(IF(($D$5:$D$2004=$D1883)*($C$5:$C$2004="Split")*($B$5:$B$2004&lt;=Dashboard!$C$54)*($B$5:$B$2004&gt;$B1883),$J$5:$J$2004,1)),1))</f>
        <v/>
      </c>
      <c r="X1883" s="79">
        <f t="shared" si="11"/>
        <v>0</v>
      </c>
      <c r="Y1883" s="79" t="str">
        <f t="array" ref="Y1883">IF($B1883="","",IF(INDEX('Your Portfolio Holdings'!$BW$7:$BW$156,match($D1883,'Your Portfolio Holdings'!$B$7:$B$156,0),0)&gt;0,PRODUCT(IF(($D$5:$D$2004=$D1883)*($C$5:$C$2004="Split")*($B$5:$B$2004&lt;=Dashboard!$C$55)*($B$5:$B$2004&gt;$B1883),$J$5:$J$2004,1)),1))</f>
        <v/>
      </c>
      <c r="Z1883" s="79">
        <f t="shared" si="12"/>
        <v>0</v>
      </c>
      <c r="AA1883" s="79" t="str">
        <f>IF($B1882="","",IF(AND($B1883&gt;Dashboard!$C$54,$B1883&lt;=Dashboard!$C$55,OR($C1883="Buy",$C1883="Sell",$C1883="Dividend",$C1883="Return of capital")),MAX(AA$5:AA1882)+1,0))</f>
        <v/>
      </c>
      <c r="AB1883" s="79" t="str">
        <f>if($B1883="","",if($L1883=Dashboard!$C$3,"n/a","Currency:"&amp;$L1883&amp;Dashboard!$C$3))</f>
        <v/>
      </c>
      <c r="AC1883" s="88" t="str">
        <f t="shared" si="13"/>
        <v/>
      </c>
      <c r="AD1883" s="89">
        <f t="shared" si="14"/>
        <v>0</v>
      </c>
      <c r="AE1883" s="90">
        <f t="shared" si="15"/>
        <v>0</v>
      </c>
    </row>
    <row r="1884">
      <c r="A1884" s="1"/>
      <c r="B1884" s="456"/>
      <c r="C1884" s="457"/>
      <c r="D1884" s="457"/>
      <c r="E1884" s="457"/>
      <c r="F1884" s="458"/>
      <c r="G1884" s="44">
        <f t="shared" si="1"/>
        <v>0</v>
      </c>
      <c r="H1884" s="459"/>
      <c r="I1884" s="460"/>
      <c r="J1884" s="95"/>
      <c r="K1884" s="1"/>
      <c r="L1884" s="50" t="str">
        <f t="array" ref="L1884">if($B1884="","",index(Setup!$C$52:$C$201,match($D1884,Setup!$B$52:$B$201,0),0))</f>
        <v/>
      </c>
      <c r="M1884" s="52" t="str">
        <f t="shared" si="2"/>
        <v/>
      </c>
      <c r="N1884" s="58">
        <f t="shared" si="3"/>
        <v>0</v>
      </c>
      <c r="O1884" s="64" t="str">
        <f t="shared" si="4"/>
        <v/>
      </c>
      <c r="P1884" s="64">
        <f t="shared" si="5"/>
        <v>0</v>
      </c>
      <c r="Q1884" s="64">
        <f t="shared" si="6"/>
        <v>0</v>
      </c>
      <c r="R1884" s="68">
        <f t="shared" si="7"/>
        <v>0</v>
      </c>
      <c r="S1884" s="68">
        <f t="shared" si="8"/>
        <v>0</v>
      </c>
      <c r="T1884" s="71" t="str">
        <f t="shared" si="9"/>
        <v/>
      </c>
      <c r="U1884" s="79" t="str">
        <f t="array" ref="U1884">IF($B1884="","",IF(INDEX('Your Portfolio Holdings'!$BW$7:$BW$156,match($D1884,'Your Portfolio Holdings'!$B$7:$B$156,0),0)&gt;0,PRODUCT(IF(($D$5:$D$2004=$D1884)*($C$5:$C$2004="Split")*($B$5:$B$2004&lt;=Dashboard!$C$2)*($B$5:$B$2004&gt;$B1884),$J$5:$J$2004,1)),1))</f>
        <v/>
      </c>
      <c r="V1884" s="79">
        <f t="shared" si="10"/>
        <v>0</v>
      </c>
      <c r="W1884" s="79" t="str">
        <f t="array" ref="W1884">IF($B1884="","",IF(INDEX('Your Portfolio Holdings'!$BW$7:$BW$156,match($D1884,'Your Portfolio Holdings'!$B$7:$B$156,0),0)&gt;0,PRODUCT(IF(($D$5:$D$2004=$D1884)*($C$5:$C$2004="Split")*($B$5:$B$2004&lt;=Dashboard!$C$54)*($B$5:$B$2004&gt;$B1884),$J$5:$J$2004,1)),1))</f>
        <v/>
      </c>
      <c r="X1884" s="79">
        <f t="shared" si="11"/>
        <v>0</v>
      </c>
      <c r="Y1884" s="79" t="str">
        <f t="array" ref="Y1884">IF($B1884="","",IF(INDEX('Your Portfolio Holdings'!$BW$7:$BW$156,match($D1884,'Your Portfolio Holdings'!$B$7:$B$156,0),0)&gt;0,PRODUCT(IF(($D$5:$D$2004=$D1884)*($C$5:$C$2004="Split")*($B$5:$B$2004&lt;=Dashboard!$C$55)*($B$5:$B$2004&gt;$B1884),$J$5:$J$2004,1)),1))</f>
        <v/>
      </c>
      <c r="Z1884" s="79">
        <f t="shared" si="12"/>
        <v>0</v>
      </c>
      <c r="AA1884" s="79" t="str">
        <f>IF($B1883="","",IF(AND($B1884&gt;Dashboard!$C$54,$B1884&lt;=Dashboard!$C$55,OR($C1884="Buy",$C1884="Sell",$C1884="Dividend",$C1884="Return of capital")),MAX(AA$5:AA1883)+1,0))</f>
        <v/>
      </c>
      <c r="AB1884" s="79" t="str">
        <f>if($B1884="","",if($L1884=Dashboard!$C$3,"n/a","Currency:"&amp;$L1884&amp;Dashboard!$C$3))</f>
        <v/>
      </c>
      <c r="AC1884" s="88" t="str">
        <f t="shared" si="13"/>
        <v/>
      </c>
      <c r="AD1884" s="89">
        <f t="shared" si="14"/>
        <v>0</v>
      </c>
      <c r="AE1884" s="90">
        <f t="shared" si="15"/>
        <v>0</v>
      </c>
    </row>
    <row r="1885">
      <c r="A1885" s="1"/>
      <c r="B1885" s="456"/>
      <c r="C1885" s="457"/>
      <c r="D1885" s="457"/>
      <c r="E1885" s="457"/>
      <c r="F1885" s="458"/>
      <c r="G1885" s="44">
        <f t="shared" si="1"/>
        <v>0</v>
      </c>
      <c r="H1885" s="459"/>
      <c r="I1885" s="460"/>
      <c r="J1885" s="95"/>
      <c r="K1885" s="1"/>
      <c r="L1885" s="50" t="str">
        <f t="array" ref="L1885">if($B1885="","",index(Setup!$C$52:$C$201,match($D1885,Setup!$B$52:$B$201,0),0))</f>
        <v/>
      </c>
      <c r="M1885" s="52" t="str">
        <f t="shared" si="2"/>
        <v/>
      </c>
      <c r="N1885" s="58">
        <f t="shared" si="3"/>
        <v>0</v>
      </c>
      <c r="O1885" s="64" t="str">
        <f t="shared" si="4"/>
        <v/>
      </c>
      <c r="P1885" s="64">
        <f t="shared" si="5"/>
        <v>0</v>
      </c>
      <c r="Q1885" s="64">
        <f t="shared" si="6"/>
        <v>0</v>
      </c>
      <c r="R1885" s="68">
        <f t="shared" si="7"/>
        <v>0</v>
      </c>
      <c r="S1885" s="68">
        <f t="shared" si="8"/>
        <v>0</v>
      </c>
      <c r="T1885" s="71" t="str">
        <f t="shared" si="9"/>
        <v/>
      </c>
      <c r="U1885" s="79" t="str">
        <f t="array" ref="U1885">IF($B1885="","",IF(INDEX('Your Portfolio Holdings'!$BW$7:$BW$156,match($D1885,'Your Portfolio Holdings'!$B$7:$B$156,0),0)&gt;0,PRODUCT(IF(($D$5:$D$2004=$D1885)*($C$5:$C$2004="Split")*($B$5:$B$2004&lt;=Dashboard!$C$2)*($B$5:$B$2004&gt;$B1885),$J$5:$J$2004,1)),1))</f>
        <v/>
      </c>
      <c r="V1885" s="79">
        <f t="shared" si="10"/>
        <v>0</v>
      </c>
      <c r="W1885" s="79" t="str">
        <f t="array" ref="W1885">IF($B1885="","",IF(INDEX('Your Portfolio Holdings'!$BW$7:$BW$156,match($D1885,'Your Portfolio Holdings'!$B$7:$B$156,0),0)&gt;0,PRODUCT(IF(($D$5:$D$2004=$D1885)*($C$5:$C$2004="Split")*($B$5:$B$2004&lt;=Dashboard!$C$54)*($B$5:$B$2004&gt;$B1885),$J$5:$J$2004,1)),1))</f>
        <v/>
      </c>
      <c r="X1885" s="79">
        <f t="shared" si="11"/>
        <v>0</v>
      </c>
      <c r="Y1885" s="79" t="str">
        <f t="array" ref="Y1885">IF($B1885="","",IF(INDEX('Your Portfolio Holdings'!$BW$7:$BW$156,match($D1885,'Your Portfolio Holdings'!$B$7:$B$156,0),0)&gt;0,PRODUCT(IF(($D$5:$D$2004=$D1885)*($C$5:$C$2004="Split")*($B$5:$B$2004&lt;=Dashboard!$C$55)*($B$5:$B$2004&gt;$B1885),$J$5:$J$2004,1)),1))</f>
        <v/>
      </c>
      <c r="Z1885" s="79">
        <f t="shared" si="12"/>
        <v>0</v>
      </c>
      <c r="AA1885" s="79" t="str">
        <f>IF($B1884="","",IF(AND($B1885&gt;Dashboard!$C$54,$B1885&lt;=Dashboard!$C$55,OR($C1885="Buy",$C1885="Sell",$C1885="Dividend",$C1885="Return of capital")),MAX(AA$5:AA1884)+1,0))</f>
        <v/>
      </c>
      <c r="AB1885" s="79" t="str">
        <f>if($B1885="","",if($L1885=Dashboard!$C$3,"n/a","Currency:"&amp;$L1885&amp;Dashboard!$C$3))</f>
        <v/>
      </c>
      <c r="AC1885" s="88" t="str">
        <f t="shared" si="13"/>
        <v/>
      </c>
      <c r="AD1885" s="89">
        <f t="shared" si="14"/>
        <v>0</v>
      </c>
      <c r="AE1885" s="90">
        <f t="shared" si="15"/>
        <v>0</v>
      </c>
    </row>
    <row r="1886">
      <c r="A1886" s="1"/>
      <c r="B1886" s="456"/>
      <c r="C1886" s="457"/>
      <c r="D1886" s="457"/>
      <c r="E1886" s="457"/>
      <c r="F1886" s="458"/>
      <c r="G1886" s="44">
        <f t="shared" si="1"/>
        <v>0</v>
      </c>
      <c r="H1886" s="459"/>
      <c r="I1886" s="460"/>
      <c r="J1886" s="95"/>
      <c r="K1886" s="1"/>
      <c r="L1886" s="50" t="str">
        <f t="array" ref="L1886">if($B1886="","",index(Setup!$C$52:$C$201,match($D1886,Setup!$B$52:$B$201,0),0))</f>
        <v/>
      </c>
      <c r="M1886" s="52" t="str">
        <f t="shared" si="2"/>
        <v/>
      </c>
      <c r="N1886" s="58">
        <f t="shared" si="3"/>
        <v>0</v>
      </c>
      <c r="O1886" s="64" t="str">
        <f t="shared" si="4"/>
        <v/>
      </c>
      <c r="P1886" s="64">
        <f t="shared" si="5"/>
        <v>0</v>
      </c>
      <c r="Q1886" s="64">
        <f t="shared" si="6"/>
        <v>0</v>
      </c>
      <c r="R1886" s="68">
        <f t="shared" si="7"/>
        <v>0</v>
      </c>
      <c r="S1886" s="68">
        <f t="shared" si="8"/>
        <v>0</v>
      </c>
      <c r="T1886" s="71" t="str">
        <f t="shared" si="9"/>
        <v/>
      </c>
      <c r="U1886" s="79" t="str">
        <f t="array" ref="U1886">IF($B1886="","",IF(INDEX('Your Portfolio Holdings'!$BW$7:$BW$156,match($D1886,'Your Portfolio Holdings'!$B$7:$B$156,0),0)&gt;0,PRODUCT(IF(($D$5:$D$2004=$D1886)*($C$5:$C$2004="Split")*($B$5:$B$2004&lt;=Dashboard!$C$2)*($B$5:$B$2004&gt;$B1886),$J$5:$J$2004,1)),1))</f>
        <v/>
      </c>
      <c r="V1886" s="79">
        <f t="shared" si="10"/>
        <v>0</v>
      </c>
      <c r="W1886" s="79" t="str">
        <f t="array" ref="W1886">IF($B1886="","",IF(INDEX('Your Portfolio Holdings'!$BW$7:$BW$156,match($D1886,'Your Portfolio Holdings'!$B$7:$B$156,0),0)&gt;0,PRODUCT(IF(($D$5:$D$2004=$D1886)*($C$5:$C$2004="Split")*($B$5:$B$2004&lt;=Dashboard!$C$54)*($B$5:$B$2004&gt;$B1886),$J$5:$J$2004,1)),1))</f>
        <v/>
      </c>
      <c r="X1886" s="79">
        <f t="shared" si="11"/>
        <v>0</v>
      </c>
      <c r="Y1886" s="79" t="str">
        <f t="array" ref="Y1886">IF($B1886="","",IF(INDEX('Your Portfolio Holdings'!$BW$7:$BW$156,match($D1886,'Your Portfolio Holdings'!$B$7:$B$156,0),0)&gt;0,PRODUCT(IF(($D$5:$D$2004=$D1886)*($C$5:$C$2004="Split")*($B$5:$B$2004&lt;=Dashboard!$C$55)*($B$5:$B$2004&gt;$B1886),$J$5:$J$2004,1)),1))</f>
        <v/>
      </c>
      <c r="Z1886" s="79">
        <f t="shared" si="12"/>
        <v>0</v>
      </c>
      <c r="AA1886" s="79" t="str">
        <f>IF($B1885="","",IF(AND($B1886&gt;Dashboard!$C$54,$B1886&lt;=Dashboard!$C$55,OR($C1886="Buy",$C1886="Sell",$C1886="Dividend",$C1886="Return of capital")),MAX(AA$5:AA1885)+1,0))</f>
        <v/>
      </c>
      <c r="AB1886" s="79" t="str">
        <f>if($B1886="","",if($L1886=Dashboard!$C$3,"n/a","Currency:"&amp;$L1886&amp;Dashboard!$C$3))</f>
        <v/>
      </c>
      <c r="AC1886" s="88" t="str">
        <f t="shared" si="13"/>
        <v/>
      </c>
      <c r="AD1886" s="89">
        <f t="shared" si="14"/>
        <v>0</v>
      </c>
      <c r="AE1886" s="90">
        <f t="shared" si="15"/>
        <v>0</v>
      </c>
    </row>
    <row r="1887">
      <c r="A1887" s="1"/>
      <c r="B1887" s="456"/>
      <c r="C1887" s="457"/>
      <c r="D1887" s="457"/>
      <c r="E1887" s="457"/>
      <c r="F1887" s="458"/>
      <c r="G1887" s="44">
        <f t="shared" si="1"/>
        <v>0</v>
      </c>
      <c r="H1887" s="459"/>
      <c r="I1887" s="460"/>
      <c r="J1887" s="95"/>
      <c r="K1887" s="1"/>
      <c r="L1887" s="50" t="str">
        <f t="array" ref="L1887">if($B1887="","",index(Setup!$C$52:$C$201,match($D1887,Setup!$B$52:$B$201,0),0))</f>
        <v/>
      </c>
      <c r="M1887" s="52" t="str">
        <f t="shared" si="2"/>
        <v/>
      </c>
      <c r="N1887" s="58">
        <f t="shared" si="3"/>
        <v>0</v>
      </c>
      <c r="O1887" s="64" t="str">
        <f t="shared" si="4"/>
        <v/>
      </c>
      <c r="P1887" s="64">
        <f t="shared" si="5"/>
        <v>0</v>
      </c>
      <c r="Q1887" s="64">
        <f t="shared" si="6"/>
        <v>0</v>
      </c>
      <c r="R1887" s="68">
        <f t="shared" si="7"/>
        <v>0</v>
      </c>
      <c r="S1887" s="68">
        <f t="shared" si="8"/>
        <v>0</v>
      </c>
      <c r="T1887" s="71" t="str">
        <f t="shared" si="9"/>
        <v/>
      </c>
      <c r="U1887" s="79" t="str">
        <f t="array" ref="U1887">IF($B1887="","",IF(INDEX('Your Portfolio Holdings'!$BW$7:$BW$156,match($D1887,'Your Portfolio Holdings'!$B$7:$B$156,0),0)&gt;0,PRODUCT(IF(($D$5:$D$2004=$D1887)*($C$5:$C$2004="Split")*($B$5:$B$2004&lt;=Dashboard!$C$2)*($B$5:$B$2004&gt;$B1887),$J$5:$J$2004,1)),1))</f>
        <v/>
      </c>
      <c r="V1887" s="79">
        <f t="shared" si="10"/>
        <v>0</v>
      </c>
      <c r="W1887" s="79" t="str">
        <f t="array" ref="W1887">IF($B1887="","",IF(INDEX('Your Portfolio Holdings'!$BW$7:$BW$156,match($D1887,'Your Portfolio Holdings'!$B$7:$B$156,0),0)&gt;0,PRODUCT(IF(($D$5:$D$2004=$D1887)*($C$5:$C$2004="Split")*($B$5:$B$2004&lt;=Dashboard!$C$54)*($B$5:$B$2004&gt;$B1887),$J$5:$J$2004,1)),1))</f>
        <v/>
      </c>
      <c r="X1887" s="79">
        <f t="shared" si="11"/>
        <v>0</v>
      </c>
      <c r="Y1887" s="79" t="str">
        <f t="array" ref="Y1887">IF($B1887="","",IF(INDEX('Your Portfolio Holdings'!$BW$7:$BW$156,match($D1887,'Your Portfolio Holdings'!$B$7:$B$156,0),0)&gt;0,PRODUCT(IF(($D$5:$D$2004=$D1887)*($C$5:$C$2004="Split")*($B$5:$B$2004&lt;=Dashboard!$C$55)*($B$5:$B$2004&gt;$B1887),$J$5:$J$2004,1)),1))</f>
        <v/>
      </c>
      <c r="Z1887" s="79">
        <f t="shared" si="12"/>
        <v>0</v>
      </c>
      <c r="AA1887" s="79" t="str">
        <f>IF($B1886="","",IF(AND($B1887&gt;Dashboard!$C$54,$B1887&lt;=Dashboard!$C$55,OR($C1887="Buy",$C1887="Sell",$C1887="Dividend",$C1887="Return of capital")),MAX(AA$5:AA1886)+1,0))</f>
        <v/>
      </c>
      <c r="AB1887" s="79" t="str">
        <f>if($B1887="","",if($L1887=Dashboard!$C$3,"n/a","Currency:"&amp;$L1887&amp;Dashboard!$C$3))</f>
        <v/>
      </c>
      <c r="AC1887" s="88" t="str">
        <f t="shared" si="13"/>
        <v/>
      </c>
      <c r="AD1887" s="89">
        <f t="shared" si="14"/>
        <v>0</v>
      </c>
      <c r="AE1887" s="90">
        <f t="shared" si="15"/>
        <v>0</v>
      </c>
    </row>
    <row r="1888">
      <c r="A1888" s="1"/>
      <c r="B1888" s="456"/>
      <c r="C1888" s="457"/>
      <c r="D1888" s="457"/>
      <c r="E1888" s="457"/>
      <c r="F1888" s="458"/>
      <c r="G1888" s="44">
        <f t="shared" si="1"/>
        <v>0</v>
      </c>
      <c r="H1888" s="459"/>
      <c r="I1888" s="460"/>
      <c r="J1888" s="95"/>
      <c r="K1888" s="1"/>
      <c r="L1888" s="50" t="str">
        <f t="array" ref="L1888">if($B1888="","",index(Setup!$C$52:$C$201,match($D1888,Setup!$B$52:$B$201,0),0))</f>
        <v/>
      </c>
      <c r="M1888" s="52" t="str">
        <f t="shared" si="2"/>
        <v/>
      </c>
      <c r="N1888" s="58">
        <f t="shared" si="3"/>
        <v>0</v>
      </c>
      <c r="O1888" s="64" t="str">
        <f t="shared" si="4"/>
        <v/>
      </c>
      <c r="P1888" s="64">
        <f t="shared" si="5"/>
        <v>0</v>
      </c>
      <c r="Q1888" s="64">
        <f t="shared" si="6"/>
        <v>0</v>
      </c>
      <c r="R1888" s="68">
        <f t="shared" si="7"/>
        <v>0</v>
      </c>
      <c r="S1888" s="68">
        <f t="shared" si="8"/>
        <v>0</v>
      </c>
      <c r="T1888" s="71" t="str">
        <f t="shared" si="9"/>
        <v/>
      </c>
      <c r="U1888" s="79" t="str">
        <f t="array" ref="U1888">IF($B1888="","",IF(INDEX('Your Portfolio Holdings'!$BW$7:$BW$156,match($D1888,'Your Portfolio Holdings'!$B$7:$B$156,0),0)&gt;0,PRODUCT(IF(($D$5:$D$2004=$D1888)*($C$5:$C$2004="Split")*($B$5:$B$2004&lt;=Dashboard!$C$2)*($B$5:$B$2004&gt;$B1888),$J$5:$J$2004,1)),1))</f>
        <v/>
      </c>
      <c r="V1888" s="79">
        <f t="shared" si="10"/>
        <v>0</v>
      </c>
      <c r="W1888" s="79" t="str">
        <f t="array" ref="W1888">IF($B1888="","",IF(INDEX('Your Portfolio Holdings'!$BW$7:$BW$156,match($D1888,'Your Portfolio Holdings'!$B$7:$B$156,0),0)&gt;0,PRODUCT(IF(($D$5:$D$2004=$D1888)*($C$5:$C$2004="Split")*($B$5:$B$2004&lt;=Dashboard!$C$54)*($B$5:$B$2004&gt;$B1888),$J$5:$J$2004,1)),1))</f>
        <v/>
      </c>
      <c r="X1888" s="79">
        <f t="shared" si="11"/>
        <v>0</v>
      </c>
      <c r="Y1888" s="79" t="str">
        <f t="array" ref="Y1888">IF($B1888="","",IF(INDEX('Your Portfolio Holdings'!$BW$7:$BW$156,match($D1888,'Your Portfolio Holdings'!$B$7:$B$156,0),0)&gt;0,PRODUCT(IF(($D$5:$D$2004=$D1888)*($C$5:$C$2004="Split")*($B$5:$B$2004&lt;=Dashboard!$C$55)*($B$5:$B$2004&gt;$B1888),$J$5:$J$2004,1)),1))</f>
        <v/>
      </c>
      <c r="Z1888" s="79">
        <f t="shared" si="12"/>
        <v>0</v>
      </c>
      <c r="AA1888" s="79" t="str">
        <f>IF($B1887="","",IF(AND($B1888&gt;Dashboard!$C$54,$B1888&lt;=Dashboard!$C$55,OR($C1888="Buy",$C1888="Sell",$C1888="Dividend",$C1888="Return of capital")),MAX(AA$5:AA1887)+1,0))</f>
        <v/>
      </c>
      <c r="AB1888" s="79" t="str">
        <f>if($B1888="","",if($L1888=Dashboard!$C$3,"n/a","Currency:"&amp;$L1888&amp;Dashboard!$C$3))</f>
        <v/>
      </c>
      <c r="AC1888" s="88" t="str">
        <f t="shared" si="13"/>
        <v/>
      </c>
      <c r="AD1888" s="89">
        <f t="shared" si="14"/>
        <v>0</v>
      </c>
      <c r="AE1888" s="90">
        <f t="shared" si="15"/>
        <v>0</v>
      </c>
    </row>
    <row r="1889">
      <c r="A1889" s="1"/>
      <c r="B1889" s="456"/>
      <c r="C1889" s="457"/>
      <c r="D1889" s="457"/>
      <c r="E1889" s="457"/>
      <c r="F1889" s="458"/>
      <c r="G1889" s="44">
        <f t="shared" si="1"/>
        <v>0</v>
      </c>
      <c r="H1889" s="459"/>
      <c r="I1889" s="460"/>
      <c r="J1889" s="95"/>
      <c r="K1889" s="1"/>
      <c r="L1889" s="50" t="str">
        <f t="array" ref="L1889">if($B1889="","",index(Setup!$C$52:$C$201,match($D1889,Setup!$B$52:$B$201,0),0))</f>
        <v/>
      </c>
      <c r="M1889" s="52" t="str">
        <f t="shared" si="2"/>
        <v/>
      </c>
      <c r="N1889" s="58">
        <f t="shared" si="3"/>
        <v>0</v>
      </c>
      <c r="O1889" s="64" t="str">
        <f t="shared" si="4"/>
        <v/>
      </c>
      <c r="P1889" s="64">
        <f t="shared" si="5"/>
        <v>0</v>
      </c>
      <c r="Q1889" s="64">
        <f t="shared" si="6"/>
        <v>0</v>
      </c>
      <c r="R1889" s="68">
        <f t="shared" si="7"/>
        <v>0</v>
      </c>
      <c r="S1889" s="68">
        <f t="shared" si="8"/>
        <v>0</v>
      </c>
      <c r="T1889" s="71" t="str">
        <f t="shared" si="9"/>
        <v/>
      </c>
      <c r="U1889" s="79" t="str">
        <f t="array" ref="U1889">IF($B1889="","",IF(INDEX('Your Portfolio Holdings'!$BW$7:$BW$156,match($D1889,'Your Portfolio Holdings'!$B$7:$B$156,0),0)&gt;0,PRODUCT(IF(($D$5:$D$2004=$D1889)*($C$5:$C$2004="Split")*($B$5:$B$2004&lt;=Dashboard!$C$2)*($B$5:$B$2004&gt;$B1889),$J$5:$J$2004,1)),1))</f>
        <v/>
      </c>
      <c r="V1889" s="79">
        <f t="shared" si="10"/>
        <v>0</v>
      </c>
      <c r="W1889" s="79" t="str">
        <f t="array" ref="W1889">IF($B1889="","",IF(INDEX('Your Portfolio Holdings'!$BW$7:$BW$156,match($D1889,'Your Portfolio Holdings'!$B$7:$B$156,0),0)&gt;0,PRODUCT(IF(($D$5:$D$2004=$D1889)*($C$5:$C$2004="Split")*($B$5:$B$2004&lt;=Dashboard!$C$54)*($B$5:$B$2004&gt;$B1889),$J$5:$J$2004,1)),1))</f>
        <v/>
      </c>
      <c r="X1889" s="79">
        <f t="shared" si="11"/>
        <v>0</v>
      </c>
      <c r="Y1889" s="79" t="str">
        <f t="array" ref="Y1889">IF($B1889="","",IF(INDEX('Your Portfolio Holdings'!$BW$7:$BW$156,match($D1889,'Your Portfolio Holdings'!$B$7:$B$156,0),0)&gt;0,PRODUCT(IF(($D$5:$D$2004=$D1889)*($C$5:$C$2004="Split")*($B$5:$B$2004&lt;=Dashboard!$C$55)*($B$5:$B$2004&gt;$B1889),$J$5:$J$2004,1)),1))</f>
        <v/>
      </c>
      <c r="Z1889" s="79">
        <f t="shared" si="12"/>
        <v>0</v>
      </c>
      <c r="AA1889" s="79" t="str">
        <f>IF($B1888="","",IF(AND($B1889&gt;Dashboard!$C$54,$B1889&lt;=Dashboard!$C$55,OR($C1889="Buy",$C1889="Sell",$C1889="Dividend",$C1889="Return of capital")),MAX(AA$5:AA1888)+1,0))</f>
        <v/>
      </c>
      <c r="AB1889" s="79" t="str">
        <f>if($B1889="","",if($L1889=Dashboard!$C$3,"n/a","Currency:"&amp;$L1889&amp;Dashboard!$C$3))</f>
        <v/>
      </c>
      <c r="AC1889" s="88" t="str">
        <f t="shared" si="13"/>
        <v/>
      </c>
      <c r="AD1889" s="89">
        <f t="shared" si="14"/>
        <v>0</v>
      </c>
      <c r="AE1889" s="90">
        <f t="shared" si="15"/>
        <v>0</v>
      </c>
    </row>
    <row r="1890">
      <c r="A1890" s="1"/>
      <c r="B1890" s="456"/>
      <c r="C1890" s="457"/>
      <c r="D1890" s="457"/>
      <c r="E1890" s="457"/>
      <c r="F1890" s="458"/>
      <c r="G1890" s="44">
        <f t="shared" si="1"/>
        <v>0</v>
      </c>
      <c r="H1890" s="459"/>
      <c r="I1890" s="460"/>
      <c r="J1890" s="95"/>
      <c r="K1890" s="1"/>
      <c r="L1890" s="50" t="str">
        <f t="array" ref="L1890">if($B1890="","",index(Setup!$C$52:$C$201,match($D1890,Setup!$B$52:$B$201,0),0))</f>
        <v/>
      </c>
      <c r="M1890" s="52" t="str">
        <f t="shared" si="2"/>
        <v/>
      </c>
      <c r="N1890" s="58">
        <f t="shared" si="3"/>
        <v>0</v>
      </c>
      <c r="O1890" s="64" t="str">
        <f t="shared" si="4"/>
        <v/>
      </c>
      <c r="P1890" s="64">
        <f t="shared" si="5"/>
        <v>0</v>
      </c>
      <c r="Q1890" s="64">
        <f t="shared" si="6"/>
        <v>0</v>
      </c>
      <c r="R1890" s="68">
        <f t="shared" si="7"/>
        <v>0</v>
      </c>
      <c r="S1890" s="68">
        <f t="shared" si="8"/>
        <v>0</v>
      </c>
      <c r="T1890" s="71" t="str">
        <f t="shared" si="9"/>
        <v/>
      </c>
      <c r="U1890" s="79" t="str">
        <f t="array" ref="U1890">IF($B1890="","",IF(INDEX('Your Portfolio Holdings'!$BW$7:$BW$156,match($D1890,'Your Portfolio Holdings'!$B$7:$B$156,0),0)&gt;0,PRODUCT(IF(($D$5:$D$2004=$D1890)*($C$5:$C$2004="Split")*($B$5:$B$2004&lt;=Dashboard!$C$2)*($B$5:$B$2004&gt;$B1890),$J$5:$J$2004,1)),1))</f>
        <v/>
      </c>
      <c r="V1890" s="79">
        <f t="shared" si="10"/>
        <v>0</v>
      </c>
      <c r="W1890" s="79" t="str">
        <f t="array" ref="W1890">IF($B1890="","",IF(INDEX('Your Portfolio Holdings'!$BW$7:$BW$156,match($D1890,'Your Portfolio Holdings'!$B$7:$B$156,0),0)&gt;0,PRODUCT(IF(($D$5:$D$2004=$D1890)*($C$5:$C$2004="Split")*($B$5:$B$2004&lt;=Dashboard!$C$54)*($B$5:$B$2004&gt;$B1890),$J$5:$J$2004,1)),1))</f>
        <v/>
      </c>
      <c r="X1890" s="79">
        <f t="shared" si="11"/>
        <v>0</v>
      </c>
      <c r="Y1890" s="79" t="str">
        <f t="array" ref="Y1890">IF($B1890="","",IF(INDEX('Your Portfolio Holdings'!$BW$7:$BW$156,match($D1890,'Your Portfolio Holdings'!$B$7:$B$156,0),0)&gt;0,PRODUCT(IF(($D$5:$D$2004=$D1890)*($C$5:$C$2004="Split")*($B$5:$B$2004&lt;=Dashboard!$C$55)*($B$5:$B$2004&gt;$B1890),$J$5:$J$2004,1)),1))</f>
        <v/>
      </c>
      <c r="Z1890" s="79">
        <f t="shared" si="12"/>
        <v>0</v>
      </c>
      <c r="AA1890" s="79" t="str">
        <f>IF($B1889="","",IF(AND($B1890&gt;Dashboard!$C$54,$B1890&lt;=Dashboard!$C$55,OR($C1890="Buy",$C1890="Sell",$C1890="Dividend",$C1890="Return of capital")),MAX(AA$5:AA1889)+1,0))</f>
        <v/>
      </c>
      <c r="AB1890" s="79" t="str">
        <f>if($B1890="","",if($L1890=Dashboard!$C$3,"n/a","Currency:"&amp;$L1890&amp;Dashboard!$C$3))</f>
        <v/>
      </c>
      <c r="AC1890" s="88" t="str">
        <f t="shared" si="13"/>
        <v/>
      </c>
      <c r="AD1890" s="89">
        <f t="shared" si="14"/>
        <v>0</v>
      </c>
      <c r="AE1890" s="90">
        <f t="shared" si="15"/>
        <v>0</v>
      </c>
    </row>
    <row r="1891">
      <c r="A1891" s="1"/>
      <c r="B1891" s="456"/>
      <c r="C1891" s="457"/>
      <c r="D1891" s="457"/>
      <c r="E1891" s="457"/>
      <c r="F1891" s="458"/>
      <c r="G1891" s="44">
        <f t="shared" si="1"/>
        <v>0</v>
      </c>
      <c r="H1891" s="459"/>
      <c r="I1891" s="460"/>
      <c r="J1891" s="95"/>
      <c r="K1891" s="1"/>
      <c r="L1891" s="50" t="str">
        <f t="array" ref="L1891">if($B1891="","",index(Setup!$C$52:$C$201,match($D1891,Setup!$B$52:$B$201,0),0))</f>
        <v/>
      </c>
      <c r="M1891" s="52" t="str">
        <f t="shared" si="2"/>
        <v/>
      </c>
      <c r="N1891" s="58">
        <f t="shared" si="3"/>
        <v>0</v>
      </c>
      <c r="O1891" s="64" t="str">
        <f t="shared" si="4"/>
        <v/>
      </c>
      <c r="P1891" s="64">
        <f t="shared" si="5"/>
        <v>0</v>
      </c>
      <c r="Q1891" s="64">
        <f t="shared" si="6"/>
        <v>0</v>
      </c>
      <c r="R1891" s="68">
        <f t="shared" si="7"/>
        <v>0</v>
      </c>
      <c r="S1891" s="68">
        <f t="shared" si="8"/>
        <v>0</v>
      </c>
      <c r="T1891" s="71" t="str">
        <f t="shared" si="9"/>
        <v/>
      </c>
      <c r="U1891" s="79" t="str">
        <f t="array" ref="U1891">IF($B1891="","",IF(INDEX('Your Portfolio Holdings'!$BW$7:$BW$156,match($D1891,'Your Portfolio Holdings'!$B$7:$B$156,0),0)&gt;0,PRODUCT(IF(($D$5:$D$2004=$D1891)*($C$5:$C$2004="Split")*($B$5:$B$2004&lt;=Dashboard!$C$2)*($B$5:$B$2004&gt;$B1891),$J$5:$J$2004,1)),1))</f>
        <v/>
      </c>
      <c r="V1891" s="79">
        <f t="shared" si="10"/>
        <v>0</v>
      </c>
      <c r="W1891" s="79" t="str">
        <f t="array" ref="W1891">IF($B1891="","",IF(INDEX('Your Portfolio Holdings'!$BW$7:$BW$156,match($D1891,'Your Portfolio Holdings'!$B$7:$B$156,0),0)&gt;0,PRODUCT(IF(($D$5:$D$2004=$D1891)*($C$5:$C$2004="Split")*($B$5:$B$2004&lt;=Dashboard!$C$54)*($B$5:$B$2004&gt;$B1891),$J$5:$J$2004,1)),1))</f>
        <v/>
      </c>
      <c r="X1891" s="79">
        <f t="shared" si="11"/>
        <v>0</v>
      </c>
      <c r="Y1891" s="79" t="str">
        <f t="array" ref="Y1891">IF($B1891="","",IF(INDEX('Your Portfolio Holdings'!$BW$7:$BW$156,match($D1891,'Your Portfolio Holdings'!$B$7:$B$156,0),0)&gt;0,PRODUCT(IF(($D$5:$D$2004=$D1891)*($C$5:$C$2004="Split")*($B$5:$B$2004&lt;=Dashboard!$C$55)*($B$5:$B$2004&gt;$B1891),$J$5:$J$2004,1)),1))</f>
        <v/>
      </c>
      <c r="Z1891" s="79">
        <f t="shared" si="12"/>
        <v>0</v>
      </c>
      <c r="AA1891" s="79" t="str">
        <f>IF($B1890="","",IF(AND($B1891&gt;Dashboard!$C$54,$B1891&lt;=Dashboard!$C$55,OR($C1891="Buy",$C1891="Sell",$C1891="Dividend",$C1891="Return of capital")),MAX(AA$5:AA1890)+1,0))</f>
        <v/>
      </c>
      <c r="AB1891" s="79" t="str">
        <f>if($B1891="","",if($L1891=Dashboard!$C$3,"n/a","Currency:"&amp;$L1891&amp;Dashboard!$C$3))</f>
        <v/>
      </c>
      <c r="AC1891" s="88" t="str">
        <f t="shared" si="13"/>
        <v/>
      </c>
      <c r="AD1891" s="89">
        <f t="shared" si="14"/>
        <v>0</v>
      </c>
      <c r="AE1891" s="90">
        <f t="shared" si="15"/>
        <v>0</v>
      </c>
    </row>
    <row r="1892">
      <c r="A1892" s="1"/>
      <c r="B1892" s="456"/>
      <c r="C1892" s="457"/>
      <c r="D1892" s="457"/>
      <c r="E1892" s="457"/>
      <c r="F1892" s="458"/>
      <c r="G1892" s="44">
        <f t="shared" si="1"/>
        <v>0</v>
      </c>
      <c r="H1892" s="459"/>
      <c r="I1892" s="460"/>
      <c r="J1892" s="95"/>
      <c r="K1892" s="1"/>
      <c r="L1892" s="50" t="str">
        <f t="array" ref="L1892">if($B1892="","",index(Setup!$C$52:$C$201,match($D1892,Setup!$B$52:$B$201,0),0))</f>
        <v/>
      </c>
      <c r="M1892" s="52" t="str">
        <f t="shared" si="2"/>
        <v/>
      </c>
      <c r="N1892" s="58">
        <f t="shared" si="3"/>
        <v>0</v>
      </c>
      <c r="O1892" s="64" t="str">
        <f t="shared" si="4"/>
        <v/>
      </c>
      <c r="P1892" s="64">
        <f t="shared" si="5"/>
        <v>0</v>
      </c>
      <c r="Q1892" s="64">
        <f t="shared" si="6"/>
        <v>0</v>
      </c>
      <c r="R1892" s="68">
        <f t="shared" si="7"/>
        <v>0</v>
      </c>
      <c r="S1892" s="68">
        <f t="shared" si="8"/>
        <v>0</v>
      </c>
      <c r="T1892" s="71" t="str">
        <f t="shared" si="9"/>
        <v/>
      </c>
      <c r="U1892" s="79" t="str">
        <f t="array" ref="U1892">IF($B1892="","",IF(INDEX('Your Portfolio Holdings'!$BW$7:$BW$156,match($D1892,'Your Portfolio Holdings'!$B$7:$B$156,0),0)&gt;0,PRODUCT(IF(($D$5:$D$2004=$D1892)*($C$5:$C$2004="Split")*($B$5:$B$2004&lt;=Dashboard!$C$2)*($B$5:$B$2004&gt;$B1892),$J$5:$J$2004,1)),1))</f>
        <v/>
      </c>
      <c r="V1892" s="79">
        <f t="shared" si="10"/>
        <v>0</v>
      </c>
      <c r="W1892" s="79" t="str">
        <f t="array" ref="W1892">IF($B1892="","",IF(INDEX('Your Portfolio Holdings'!$BW$7:$BW$156,match($D1892,'Your Portfolio Holdings'!$B$7:$B$156,0),0)&gt;0,PRODUCT(IF(($D$5:$D$2004=$D1892)*($C$5:$C$2004="Split")*($B$5:$B$2004&lt;=Dashboard!$C$54)*($B$5:$B$2004&gt;$B1892),$J$5:$J$2004,1)),1))</f>
        <v/>
      </c>
      <c r="X1892" s="79">
        <f t="shared" si="11"/>
        <v>0</v>
      </c>
      <c r="Y1892" s="79" t="str">
        <f t="array" ref="Y1892">IF($B1892="","",IF(INDEX('Your Portfolio Holdings'!$BW$7:$BW$156,match($D1892,'Your Portfolio Holdings'!$B$7:$B$156,0),0)&gt;0,PRODUCT(IF(($D$5:$D$2004=$D1892)*($C$5:$C$2004="Split")*($B$5:$B$2004&lt;=Dashboard!$C$55)*($B$5:$B$2004&gt;$B1892),$J$5:$J$2004,1)),1))</f>
        <v/>
      </c>
      <c r="Z1892" s="79">
        <f t="shared" si="12"/>
        <v>0</v>
      </c>
      <c r="AA1892" s="79" t="str">
        <f>IF($B1891="","",IF(AND($B1892&gt;Dashboard!$C$54,$B1892&lt;=Dashboard!$C$55,OR($C1892="Buy",$C1892="Sell",$C1892="Dividend",$C1892="Return of capital")),MAX(AA$5:AA1891)+1,0))</f>
        <v/>
      </c>
      <c r="AB1892" s="79" t="str">
        <f>if($B1892="","",if($L1892=Dashboard!$C$3,"n/a","Currency:"&amp;$L1892&amp;Dashboard!$C$3))</f>
        <v/>
      </c>
      <c r="AC1892" s="88" t="str">
        <f t="shared" si="13"/>
        <v/>
      </c>
      <c r="AD1892" s="89">
        <f t="shared" si="14"/>
        <v>0</v>
      </c>
      <c r="AE1892" s="90">
        <f t="shared" si="15"/>
        <v>0</v>
      </c>
    </row>
    <row r="1893">
      <c r="A1893" s="1"/>
      <c r="B1893" s="456"/>
      <c r="C1893" s="457"/>
      <c r="D1893" s="457"/>
      <c r="E1893" s="457"/>
      <c r="F1893" s="458"/>
      <c r="G1893" s="44">
        <f t="shared" si="1"/>
        <v>0</v>
      </c>
      <c r="H1893" s="459"/>
      <c r="I1893" s="460"/>
      <c r="J1893" s="95"/>
      <c r="K1893" s="1"/>
      <c r="L1893" s="50" t="str">
        <f t="array" ref="L1893">if($B1893="","",index(Setup!$C$52:$C$201,match($D1893,Setup!$B$52:$B$201,0),0))</f>
        <v/>
      </c>
      <c r="M1893" s="52" t="str">
        <f t="shared" si="2"/>
        <v/>
      </c>
      <c r="N1893" s="58">
        <f t="shared" si="3"/>
        <v>0</v>
      </c>
      <c r="O1893" s="64" t="str">
        <f t="shared" si="4"/>
        <v/>
      </c>
      <c r="P1893" s="64">
        <f t="shared" si="5"/>
        <v>0</v>
      </c>
      <c r="Q1893" s="64">
        <f t="shared" si="6"/>
        <v>0</v>
      </c>
      <c r="R1893" s="68">
        <f t="shared" si="7"/>
        <v>0</v>
      </c>
      <c r="S1893" s="68">
        <f t="shared" si="8"/>
        <v>0</v>
      </c>
      <c r="T1893" s="71" t="str">
        <f t="shared" si="9"/>
        <v/>
      </c>
      <c r="U1893" s="79" t="str">
        <f t="array" ref="U1893">IF($B1893="","",IF(INDEX('Your Portfolio Holdings'!$BW$7:$BW$156,match($D1893,'Your Portfolio Holdings'!$B$7:$B$156,0),0)&gt;0,PRODUCT(IF(($D$5:$D$2004=$D1893)*($C$5:$C$2004="Split")*($B$5:$B$2004&lt;=Dashboard!$C$2)*($B$5:$B$2004&gt;$B1893),$J$5:$J$2004,1)),1))</f>
        <v/>
      </c>
      <c r="V1893" s="79">
        <f t="shared" si="10"/>
        <v>0</v>
      </c>
      <c r="W1893" s="79" t="str">
        <f t="array" ref="W1893">IF($B1893="","",IF(INDEX('Your Portfolio Holdings'!$BW$7:$BW$156,match($D1893,'Your Portfolio Holdings'!$B$7:$B$156,0),0)&gt;0,PRODUCT(IF(($D$5:$D$2004=$D1893)*($C$5:$C$2004="Split")*($B$5:$B$2004&lt;=Dashboard!$C$54)*($B$5:$B$2004&gt;$B1893),$J$5:$J$2004,1)),1))</f>
        <v/>
      </c>
      <c r="X1893" s="79">
        <f t="shared" si="11"/>
        <v>0</v>
      </c>
      <c r="Y1893" s="79" t="str">
        <f t="array" ref="Y1893">IF($B1893="","",IF(INDEX('Your Portfolio Holdings'!$BW$7:$BW$156,match($D1893,'Your Portfolio Holdings'!$B$7:$B$156,0),0)&gt;0,PRODUCT(IF(($D$5:$D$2004=$D1893)*($C$5:$C$2004="Split")*($B$5:$B$2004&lt;=Dashboard!$C$55)*($B$5:$B$2004&gt;$B1893),$J$5:$J$2004,1)),1))</f>
        <v/>
      </c>
      <c r="Z1893" s="79">
        <f t="shared" si="12"/>
        <v>0</v>
      </c>
      <c r="AA1893" s="79" t="str">
        <f>IF($B1892="","",IF(AND($B1893&gt;Dashboard!$C$54,$B1893&lt;=Dashboard!$C$55,OR($C1893="Buy",$C1893="Sell",$C1893="Dividend",$C1893="Return of capital")),MAX(AA$5:AA1892)+1,0))</f>
        <v/>
      </c>
      <c r="AB1893" s="79" t="str">
        <f>if($B1893="","",if($L1893=Dashboard!$C$3,"n/a","Currency:"&amp;$L1893&amp;Dashboard!$C$3))</f>
        <v/>
      </c>
      <c r="AC1893" s="88" t="str">
        <f t="shared" si="13"/>
        <v/>
      </c>
      <c r="AD1893" s="89">
        <f t="shared" si="14"/>
        <v>0</v>
      </c>
      <c r="AE1893" s="90">
        <f t="shared" si="15"/>
        <v>0</v>
      </c>
    </row>
    <row r="1894">
      <c r="A1894" s="1"/>
      <c r="B1894" s="456"/>
      <c r="C1894" s="457"/>
      <c r="D1894" s="457"/>
      <c r="E1894" s="457"/>
      <c r="F1894" s="458"/>
      <c r="G1894" s="44">
        <f t="shared" si="1"/>
        <v>0</v>
      </c>
      <c r="H1894" s="459"/>
      <c r="I1894" s="460"/>
      <c r="J1894" s="95"/>
      <c r="K1894" s="1"/>
      <c r="L1894" s="50" t="str">
        <f t="array" ref="L1894">if($B1894="","",index(Setup!$C$52:$C$201,match($D1894,Setup!$B$52:$B$201,0),0))</f>
        <v/>
      </c>
      <c r="M1894" s="52" t="str">
        <f t="shared" si="2"/>
        <v/>
      </c>
      <c r="N1894" s="58">
        <f t="shared" si="3"/>
        <v>0</v>
      </c>
      <c r="O1894" s="64" t="str">
        <f t="shared" si="4"/>
        <v/>
      </c>
      <c r="P1894" s="64">
        <f t="shared" si="5"/>
        <v>0</v>
      </c>
      <c r="Q1894" s="64">
        <f t="shared" si="6"/>
        <v>0</v>
      </c>
      <c r="R1894" s="68">
        <f t="shared" si="7"/>
        <v>0</v>
      </c>
      <c r="S1894" s="68">
        <f t="shared" si="8"/>
        <v>0</v>
      </c>
      <c r="T1894" s="71" t="str">
        <f t="shared" si="9"/>
        <v/>
      </c>
      <c r="U1894" s="79" t="str">
        <f t="array" ref="U1894">IF($B1894="","",IF(INDEX('Your Portfolio Holdings'!$BW$7:$BW$156,match($D1894,'Your Portfolio Holdings'!$B$7:$B$156,0),0)&gt;0,PRODUCT(IF(($D$5:$D$2004=$D1894)*($C$5:$C$2004="Split")*($B$5:$B$2004&lt;=Dashboard!$C$2)*($B$5:$B$2004&gt;$B1894),$J$5:$J$2004,1)),1))</f>
        <v/>
      </c>
      <c r="V1894" s="79">
        <f t="shared" si="10"/>
        <v>0</v>
      </c>
      <c r="W1894" s="79" t="str">
        <f t="array" ref="W1894">IF($B1894="","",IF(INDEX('Your Portfolio Holdings'!$BW$7:$BW$156,match($D1894,'Your Portfolio Holdings'!$B$7:$B$156,0),0)&gt;0,PRODUCT(IF(($D$5:$D$2004=$D1894)*($C$5:$C$2004="Split")*($B$5:$B$2004&lt;=Dashboard!$C$54)*($B$5:$B$2004&gt;$B1894),$J$5:$J$2004,1)),1))</f>
        <v/>
      </c>
      <c r="X1894" s="79">
        <f t="shared" si="11"/>
        <v>0</v>
      </c>
      <c r="Y1894" s="79" t="str">
        <f t="array" ref="Y1894">IF($B1894="","",IF(INDEX('Your Portfolio Holdings'!$BW$7:$BW$156,match($D1894,'Your Portfolio Holdings'!$B$7:$B$156,0),0)&gt;0,PRODUCT(IF(($D$5:$D$2004=$D1894)*($C$5:$C$2004="Split")*($B$5:$B$2004&lt;=Dashboard!$C$55)*($B$5:$B$2004&gt;$B1894),$J$5:$J$2004,1)),1))</f>
        <v/>
      </c>
      <c r="Z1894" s="79">
        <f t="shared" si="12"/>
        <v>0</v>
      </c>
      <c r="AA1894" s="79" t="str">
        <f>IF($B1893="","",IF(AND($B1894&gt;Dashboard!$C$54,$B1894&lt;=Dashboard!$C$55,OR($C1894="Buy",$C1894="Sell",$C1894="Dividend",$C1894="Return of capital")),MAX(AA$5:AA1893)+1,0))</f>
        <v/>
      </c>
      <c r="AB1894" s="79" t="str">
        <f>if($B1894="","",if($L1894=Dashboard!$C$3,"n/a","Currency:"&amp;$L1894&amp;Dashboard!$C$3))</f>
        <v/>
      </c>
      <c r="AC1894" s="88" t="str">
        <f t="shared" si="13"/>
        <v/>
      </c>
      <c r="AD1894" s="89">
        <f t="shared" si="14"/>
        <v>0</v>
      </c>
      <c r="AE1894" s="90">
        <f t="shared" si="15"/>
        <v>0</v>
      </c>
    </row>
    <row r="1895">
      <c r="A1895" s="1"/>
      <c r="B1895" s="456"/>
      <c r="C1895" s="457"/>
      <c r="D1895" s="457"/>
      <c r="E1895" s="457"/>
      <c r="F1895" s="458"/>
      <c r="G1895" s="44">
        <f t="shared" si="1"/>
        <v>0</v>
      </c>
      <c r="H1895" s="459"/>
      <c r="I1895" s="460"/>
      <c r="J1895" s="95"/>
      <c r="K1895" s="1"/>
      <c r="L1895" s="50" t="str">
        <f t="array" ref="L1895">if($B1895="","",index(Setup!$C$52:$C$201,match($D1895,Setup!$B$52:$B$201,0),0))</f>
        <v/>
      </c>
      <c r="M1895" s="52" t="str">
        <f t="shared" si="2"/>
        <v/>
      </c>
      <c r="N1895" s="58">
        <f t="shared" si="3"/>
        <v>0</v>
      </c>
      <c r="O1895" s="64" t="str">
        <f t="shared" si="4"/>
        <v/>
      </c>
      <c r="P1895" s="64">
        <f t="shared" si="5"/>
        <v>0</v>
      </c>
      <c r="Q1895" s="64">
        <f t="shared" si="6"/>
        <v>0</v>
      </c>
      <c r="R1895" s="68">
        <f t="shared" si="7"/>
        <v>0</v>
      </c>
      <c r="S1895" s="68">
        <f t="shared" si="8"/>
        <v>0</v>
      </c>
      <c r="T1895" s="71" t="str">
        <f t="shared" si="9"/>
        <v/>
      </c>
      <c r="U1895" s="79" t="str">
        <f t="array" ref="U1895">IF($B1895="","",IF(INDEX('Your Portfolio Holdings'!$BW$7:$BW$156,match($D1895,'Your Portfolio Holdings'!$B$7:$B$156,0),0)&gt;0,PRODUCT(IF(($D$5:$D$2004=$D1895)*($C$5:$C$2004="Split")*($B$5:$B$2004&lt;=Dashboard!$C$2)*($B$5:$B$2004&gt;$B1895),$J$5:$J$2004,1)),1))</f>
        <v/>
      </c>
      <c r="V1895" s="79">
        <f t="shared" si="10"/>
        <v>0</v>
      </c>
      <c r="W1895" s="79" t="str">
        <f t="array" ref="W1895">IF($B1895="","",IF(INDEX('Your Portfolio Holdings'!$BW$7:$BW$156,match($D1895,'Your Portfolio Holdings'!$B$7:$B$156,0),0)&gt;0,PRODUCT(IF(($D$5:$D$2004=$D1895)*($C$5:$C$2004="Split")*($B$5:$B$2004&lt;=Dashboard!$C$54)*($B$5:$B$2004&gt;$B1895),$J$5:$J$2004,1)),1))</f>
        <v/>
      </c>
      <c r="X1895" s="79">
        <f t="shared" si="11"/>
        <v>0</v>
      </c>
      <c r="Y1895" s="79" t="str">
        <f t="array" ref="Y1895">IF($B1895="","",IF(INDEX('Your Portfolio Holdings'!$BW$7:$BW$156,match($D1895,'Your Portfolio Holdings'!$B$7:$B$156,0),0)&gt;0,PRODUCT(IF(($D$5:$D$2004=$D1895)*($C$5:$C$2004="Split")*($B$5:$B$2004&lt;=Dashboard!$C$55)*($B$5:$B$2004&gt;$B1895),$J$5:$J$2004,1)),1))</f>
        <v/>
      </c>
      <c r="Z1895" s="79">
        <f t="shared" si="12"/>
        <v>0</v>
      </c>
      <c r="AA1895" s="79" t="str">
        <f>IF($B1894="","",IF(AND($B1895&gt;Dashboard!$C$54,$B1895&lt;=Dashboard!$C$55,OR($C1895="Buy",$C1895="Sell",$C1895="Dividend",$C1895="Return of capital")),MAX(AA$5:AA1894)+1,0))</f>
        <v/>
      </c>
      <c r="AB1895" s="79" t="str">
        <f>if($B1895="","",if($L1895=Dashboard!$C$3,"n/a","Currency:"&amp;$L1895&amp;Dashboard!$C$3))</f>
        <v/>
      </c>
      <c r="AC1895" s="88" t="str">
        <f t="shared" si="13"/>
        <v/>
      </c>
      <c r="AD1895" s="89">
        <f t="shared" si="14"/>
        <v>0</v>
      </c>
      <c r="AE1895" s="90">
        <f t="shared" si="15"/>
        <v>0</v>
      </c>
    </row>
    <row r="1896">
      <c r="A1896" s="1"/>
      <c r="B1896" s="456"/>
      <c r="C1896" s="457"/>
      <c r="D1896" s="457"/>
      <c r="E1896" s="457"/>
      <c r="F1896" s="458"/>
      <c r="G1896" s="44">
        <f t="shared" si="1"/>
        <v>0</v>
      </c>
      <c r="H1896" s="459"/>
      <c r="I1896" s="460"/>
      <c r="J1896" s="95"/>
      <c r="K1896" s="1"/>
      <c r="L1896" s="50" t="str">
        <f t="array" ref="L1896">if($B1896="","",index(Setup!$C$52:$C$201,match($D1896,Setup!$B$52:$B$201,0),0))</f>
        <v/>
      </c>
      <c r="M1896" s="52" t="str">
        <f t="shared" si="2"/>
        <v/>
      </c>
      <c r="N1896" s="58">
        <f t="shared" si="3"/>
        <v>0</v>
      </c>
      <c r="O1896" s="64" t="str">
        <f t="shared" si="4"/>
        <v/>
      </c>
      <c r="P1896" s="64">
        <f t="shared" si="5"/>
        <v>0</v>
      </c>
      <c r="Q1896" s="64">
        <f t="shared" si="6"/>
        <v>0</v>
      </c>
      <c r="R1896" s="68">
        <f t="shared" si="7"/>
        <v>0</v>
      </c>
      <c r="S1896" s="68">
        <f t="shared" si="8"/>
        <v>0</v>
      </c>
      <c r="T1896" s="71" t="str">
        <f t="shared" si="9"/>
        <v/>
      </c>
      <c r="U1896" s="79" t="str">
        <f t="array" ref="U1896">IF($B1896="","",IF(INDEX('Your Portfolio Holdings'!$BW$7:$BW$156,match($D1896,'Your Portfolio Holdings'!$B$7:$B$156,0),0)&gt;0,PRODUCT(IF(($D$5:$D$2004=$D1896)*($C$5:$C$2004="Split")*($B$5:$B$2004&lt;=Dashboard!$C$2)*($B$5:$B$2004&gt;$B1896),$J$5:$J$2004,1)),1))</f>
        <v/>
      </c>
      <c r="V1896" s="79">
        <f t="shared" si="10"/>
        <v>0</v>
      </c>
      <c r="W1896" s="79" t="str">
        <f t="array" ref="W1896">IF($B1896="","",IF(INDEX('Your Portfolio Holdings'!$BW$7:$BW$156,match($D1896,'Your Portfolio Holdings'!$B$7:$B$156,0),0)&gt;0,PRODUCT(IF(($D$5:$D$2004=$D1896)*($C$5:$C$2004="Split")*($B$5:$B$2004&lt;=Dashboard!$C$54)*($B$5:$B$2004&gt;$B1896),$J$5:$J$2004,1)),1))</f>
        <v/>
      </c>
      <c r="X1896" s="79">
        <f t="shared" si="11"/>
        <v>0</v>
      </c>
      <c r="Y1896" s="79" t="str">
        <f t="array" ref="Y1896">IF($B1896="","",IF(INDEX('Your Portfolio Holdings'!$BW$7:$BW$156,match($D1896,'Your Portfolio Holdings'!$B$7:$B$156,0),0)&gt;0,PRODUCT(IF(($D$5:$D$2004=$D1896)*($C$5:$C$2004="Split")*($B$5:$B$2004&lt;=Dashboard!$C$55)*($B$5:$B$2004&gt;$B1896),$J$5:$J$2004,1)),1))</f>
        <v/>
      </c>
      <c r="Z1896" s="79">
        <f t="shared" si="12"/>
        <v>0</v>
      </c>
      <c r="AA1896" s="79" t="str">
        <f>IF($B1895="","",IF(AND($B1896&gt;Dashboard!$C$54,$B1896&lt;=Dashboard!$C$55,OR($C1896="Buy",$C1896="Sell",$C1896="Dividend",$C1896="Return of capital")),MAX(AA$5:AA1895)+1,0))</f>
        <v/>
      </c>
      <c r="AB1896" s="79" t="str">
        <f>if($B1896="","",if($L1896=Dashboard!$C$3,"n/a","Currency:"&amp;$L1896&amp;Dashboard!$C$3))</f>
        <v/>
      </c>
      <c r="AC1896" s="88" t="str">
        <f t="shared" si="13"/>
        <v/>
      </c>
      <c r="AD1896" s="89">
        <f t="shared" si="14"/>
        <v>0</v>
      </c>
      <c r="AE1896" s="90">
        <f t="shared" si="15"/>
        <v>0</v>
      </c>
    </row>
    <row r="1897">
      <c r="A1897" s="1"/>
      <c r="B1897" s="456"/>
      <c r="C1897" s="457"/>
      <c r="D1897" s="457"/>
      <c r="E1897" s="457"/>
      <c r="F1897" s="458"/>
      <c r="G1897" s="44">
        <f t="shared" si="1"/>
        <v>0</v>
      </c>
      <c r="H1897" s="459"/>
      <c r="I1897" s="460"/>
      <c r="J1897" s="95"/>
      <c r="K1897" s="1"/>
      <c r="L1897" s="50" t="str">
        <f t="array" ref="L1897">if($B1897="","",index(Setup!$C$52:$C$201,match($D1897,Setup!$B$52:$B$201,0),0))</f>
        <v/>
      </c>
      <c r="M1897" s="52" t="str">
        <f t="shared" si="2"/>
        <v/>
      </c>
      <c r="N1897" s="58">
        <f t="shared" si="3"/>
        <v>0</v>
      </c>
      <c r="O1897" s="64" t="str">
        <f t="shared" si="4"/>
        <v/>
      </c>
      <c r="P1897" s="64">
        <f t="shared" si="5"/>
        <v>0</v>
      </c>
      <c r="Q1897" s="64">
        <f t="shared" si="6"/>
        <v>0</v>
      </c>
      <c r="R1897" s="68">
        <f t="shared" si="7"/>
        <v>0</v>
      </c>
      <c r="S1897" s="68">
        <f t="shared" si="8"/>
        <v>0</v>
      </c>
      <c r="T1897" s="71" t="str">
        <f t="shared" si="9"/>
        <v/>
      </c>
      <c r="U1897" s="79" t="str">
        <f t="array" ref="U1897">IF($B1897="","",IF(INDEX('Your Portfolio Holdings'!$BW$7:$BW$156,match($D1897,'Your Portfolio Holdings'!$B$7:$B$156,0),0)&gt;0,PRODUCT(IF(($D$5:$D$2004=$D1897)*($C$5:$C$2004="Split")*($B$5:$B$2004&lt;=Dashboard!$C$2)*($B$5:$B$2004&gt;$B1897),$J$5:$J$2004,1)),1))</f>
        <v/>
      </c>
      <c r="V1897" s="79">
        <f t="shared" si="10"/>
        <v>0</v>
      </c>
      <c r="W1897" s="79" t="str">
        <f t="array" ref="W1897">IF($B1897="","",IF(INDEX('Your Portfolio Holdings'!$BW$7:$BW$156,match($D1897,'Your Portfolio Holdings'!$B$7:$B$156,0),0)&gt;0,PRODUCT(IF(($D$5:$D$2004=$D1897)*($C$5:$C$2004="Split")*($B$5:$B$2004&lt;=Dashboard!$C$54)*($B$5:$B$2004&gt;$B1897),$J$5:$J$2004,1)),1))</f>
        <v/>
      </c>
      <c r="X1897" s="79">
        <f t="shared" si="11"/>
        <v>0</v>
      </c>
      <c r="Y1897" s="79" t="str">
        <f t="array" ref="Y1897">IF($B1897="","",IF(INDEX('Your Portfolio Holdings'!$BW$7:$BW$156,match($D1897,'Your Portfolio Holdings'!$B$7:$B$156,0),0)&gt;0,PRODUCT(IF(($D$5:$D$2004=$D1897)*($C$5:$C$2004="Split")*($B$5:$B$2004&lt;=Dashboard!$C$55)*($B$5:$B$2004&gt;$B1897),$J$5:$J$2004,1)),1))</f>
        <v/>
      </c>
      <c r="Z1897" s="79">
        <f t="shared" si="12"/>
        <v>0</v>
      </c>
      <c r="AA1897" s="79" t="str">
        <f>IF($B1896="","",IF(AND($B1897&gt;Dashboard!$C$54,$B1897&lt;=Dashboard!$C$55,OR($C1897="Buy",$C1897="Sell",$C1897="Dividend",$C1897="Return of capital")),MAX(AA$5:AA1896)+1,0))</f>
        <v/>
      </c>
      <c r="AB1897" s="79" t="str">
        <f>if($B1897="","",if($L1897=Dashboard!$C$3,"n/a","Currency:"&amp;$L1897&amp;Dashboard!$C$3))</f>
        <v/>
      </c>
      <c r="AC1897" s="88" t="str">
        <f t="shared" si="13"/>
        <v/>
      </c>
      <c r="AD1897" s="89">
        <f t="shared" si="14"/>
        <v>0</v>
      </c>
      <c r="AE1897" s="90">
        <f t="shared" si="15"/>
        <v>0</v>
      </c>
    </row>
    <row r="1898">
      <c r="A1898" s="1"/>
      <c r="B1898" s="456"/>
      <c r="C1898" s="457"/>
      <c r="D1898" s="457"/>
      <c r="E1898" s="457"/>
      <c r="F1898" s="458"/>
      <c r="G1898" s="44">
        <f t="shared" si="1"/>
        <v>0</v>
      </c>
      <c r="H1898" s="459"/>
      <c r="I1898" s="460"/>
      <c r="J1898" s="95"/>
      <c r="K1898" s="1"/>
      <c r="L1898" s="50" t="str">
        <f t="array" ref="L1898">if($B1898="","",index(Setup!$C$52:$C$201,match($D1898,Setup!$B$52:$B$201,0),0))</f>
        <v/>
      </c>
      <c r="M1898" s="52" t="str">
        <f t="shared" si="2"/>
        <v/>
      </c>
      <c r="N1898" s="58">
        <f t="shared" si="3"/>
        <v>0</v>
      </c>
      <c r="O1898" s="64" t="str">
        <f t="shared" si="4"/>
        <v/>
      </c>
      <c r="P1898" s="64">
        <f t="shared" si="5"/>
        <v>0</v>
      </c>
      <c r="Q1898" s="64">
        <f t="shared" si="6"/>
        <v>0</v>
      </c>
      <c r="R1898" s="68">
        <f t="shared" si="7"/>
        <v>0</v>
      </c>
      <c r="S1898" s="68">
        <f t="shared" si="8"/>
        <v>0</v>
      </c>
      <c r="T1898" s="71" t="str">
        <f t="shared" si="9"/>
        <v/>
      </c>
      <c r="U1898" s="79" t="str">
        <f t="array" ref="U1898">IF($B1898="","",IF(INDEX('Your Portfolio Holdings'!$BW$7:$BW$156,match($D1898,'Your Portfolio Holdings'!$B$7:$B$156,0),0)&gt;0,PRODUCT(IF(($D$5:$D$2004=$D1898)*($C$5:$C$2004="Split")*($B$5:$B$2004&lt;=Dashboard!$C$2)*($B$5:$B$2004&gt;$B1898),$J$5:$J$2004,1)),1))</f>
        <v/>
      </c>
      <c r="V1898" s="79">
        <f t="shared" si="10"/>
        <v>0</v>
      </c>
      <c r="W1898" s="79" t="str">
        <f t="array" ref="W1898">IF($B1898="","",IF(INDEX('Your Portfolio Holdings'!$BW$7:$BW$156,match($D1898,'Your Portfolio Holdings'!$B$7:$B$156,0),0)&gt;0,PRODUCT(IF(($D$5:$D$2004=$D1898)*($C$5:$C$2004="Split")*($B$5:$B$2004&lt;=Dashboard!$C$54)*($B$5:$B$2004&gt;$B1898),$J$5:$J$2004,1)),1))</f>
        <v/>
      </c>
      <c r="X1898" s="79">
        <f t="shared" si="11"/>
        <v>0</v>
      </c>
      <c r="Y1898" s="79" t="str">
        <f t="array" ref="Y1898">IF($B1898="","",IF(INDEX('Your Portfolio Holdings'!$BW$7:$BW$156,match($D1898,'Your Portfolio Holdings'!$B$7:$B$156,0),0)&gt;0,PRODUCT(IF(($D$5:$D$2004=$D1898)*($C$5:$C$2004="Split")*($B$5:$B$2004&lt;=Dashboard!$C$55)*($B$5:$B$2004&gt;$B1898),$J$5:$J$2004,1)),1))</f>
        <v/>
      </c>
      <c r="Z1898" s="79">
        <f t="shared" si="12"/>
        <v>0</v>
      </c>
      <c r="AA1898" s="79" t="str">
        <f>IF($B1897="","",IF(AND($B1898&gt;Dashboard!$C$54,$B1898&lt;=Dashboard!$C$55,OR($C1898="Buy",$C1898="Sell",$C1898="Dividend",$C1898="Return of capital")),MAX(AA$5:AA1897)+1,0))</f>
        <v/>
      </c>
      <c r="AB1898" s="79" t="str">
        <f>if($B1898="","",if($L1898=Dashboard!$C$3,"n/a","Currency:"&amp;$L1898&amp;Dashboard!$C$3))</f>
        <v/>
      </c>
      <c r="AC1898" s="88" t="str">
        <f t="shared" si="13"/>
        <v/>
      </c>
      <c r="AD1898" s="89">
        <f t="shared" si="14"/>
        <v>0</v>
      </c>
      <c r="AE1898" s="90">
        <f t="shared" si="15"/>
        <v>0</v>
      </c>
    </row>
    <row r="1899">
      <c r="A1899" s="1"/>
      <c r="B1899" s="456"/>
      <c r="C1899" s="457"/>
      <c r="D1899" s="457"/>
      <c r="E1899" s="457"/>
      <c r="F1899" s="458"/>
      <c r="G1899" s="44">
        <f t="shared" si="1"/>
        <v>0</v>
      </c>
      <c r="H1899" s="459"/>
      <c r="I1899" s="460"/>
      <c r="J1899" s="95"/>
      <c r="K1899" s="1"/>
      <c r="L1899" s="50" t="str">
        <f t="array" ref="L1899">if($B1899="","",index(Setup!$C$52:$C$201,match($D1899,Setup!$B$52:$B$201,0),0))</f>
        <v/>
      </c>
      <c r="M1899" s="52" t="str">
        <f t="shared" si="2"/>
        <v/>
      </c>
      <c r="N1899" s="58">
        <f t="shared" si="3"/>
        <v>0</v>
      </c>
      <c r="O1899" s="64" t="str">
        <f t="shared" si="4"/>
        <v/>
      </c>
      <c r="P1899" s="64">
        <f t="shared" si="5"/>
        <v>0</v>
      </c>
      <c r="Q1899" s="64">
        <f t="shared" si="6"/>
        <v>0</v>
      </c>
      <c r="R1899" s="68">
        <f t="shared" si="7"/>
        <v>0</v>
      </c>
      <c r="S1899" s="68">
        <f t="shared" si="8"/>
        <v>0</v>
      </c>
      <c r="T1899" s="71" t="str">
        <f t="shared" si="9"/>
        <v/>
      </c>
      <c r="U1899" s="79" t="str">
        <f t="array" ref="U1899">IF($B1899="","",IF(INDEX('Your Portfolio Holdings'!$BW$7:$BW$156,match($D1899,'Your Portfolio Holdings'!$B$7:$B$156,0),0)&gt;0,PRODUCT(IF(($D$5:$D$2004=$D1899)*($C$5:$C$2004="Split")*($B$5:$B$2004&lt;=Dashboard!$C$2)*($B$5:$B$2004&gt;$B1899),$J$5:$J$2004,1)),1))</f>
        <v/>
      </c>
      <c r="V1899" s="79">
        <f t="shared" si="10"/>
        <v>0</v>
      </c>
      <c r="W1899" s="79" t="str">
        <f t="array" ref="W1899">IF($B1899="","",IF(INDEX('Your Portfolio Holdings'!$BW$7:$BW$156,match($D1899,'Your Portfolio Holdings'!$B$7:$B$156,0),0)&gt;0,PRODUCT(IF(($D$5:$D$2004=$D1899)*($C$5:$C$2004="Split")*($B$5:$B$2004&lt;=Dashboard!$C$54)*($B$5:$B$2004&gt;$B1899),$J$5:$J$2004,1)),1))</f>
        <v/>
      </c>
      <c r="X1899" s="79">
        <f t="shared" si="11"/>
        <v>0</v>
      </c>
      <c r="Y1899" s="79" t="str">
        <f t="array" ref="Y1899">IF($B1899="","",IF(INDEX('Your Portfolio Holdings'!$BW$7:$BW$156,match($D1899,'Your Portfolio Holdings'!$B$7:$B$156,0),0)&gt;0,PRODUCT(IF(($D$5:$D$2004=$D1899)*($C$5:$C$2004="Split")*($B$5:$B$2004&lt;=Dashboard!$C$55)*($B$5:$B$2004&gt;$B1899),$J$5:$J$2004,1)),1))</f>
        <v/>
      </c>
      <c r="Z1899" s="79">
        <f t="shared" si="12"/>
        <v>0</v>
      </c>
      <c r="AA1899" s="79" t="str">
        <f>IF($B1898="","",IF(AND($B1899&gt;Dashboard!$C$54,$B1899&lt;=Dashboard!$C$55,OR($C1899="Buy",$C1899="Sell",$C1899="Dividend",$C1899="Return of capital")),MAX(AA$5:AA1898)+1,0))</f>
        <v/>
      </c>
      <c r="AB1899" s="79" t="str">
        <f>if($B1899="","",if($L1899=Dashboard!$C$3,"n/a","Currency:"&amp;$L1899&amp;Dashboard!$C$3))</f>
        <v/>
      </c>
      <c r="AC1899" s="88" t="str">
        <f t="shared" si="13"/>
        <v/>
      </c>
      <c r="AD1899" s="89">
        <f t="shared" si="14"/>
        <v>0</v>
      </c>
      <c r="AE1899" s="90">
        <f t="shared" si="15"/>
        <v>0</v>
      </c>
    </row>
    <row r="1900">
      <c r="A1900" s="1"/>
      <c r="B1900" s="456"/>
      <c r="C1900" s="457"/>
      <c r="D1900" s="457"/>
      <c r="E1900" s="457"/>
      <c r="F1900" s="458"/>
      <c r="G1900" s="44">
        <f t="shared" si="1"/>
        <v>0</v>
      </c>
      <c r="H1900" s="459"/>
      <c r="I1900" s="460"/>
      <c r="J1900" s="95"/>
      <c r="K1900" s="1"/>
      <c r="L1900" s="50" t="str">
        <f t="array" ref="L1900">if($B1900="","",index(Setup!$C$52:$C$201,match($D1900,Setup!$B$52:$B$201,0),0))</f>
        <v/>
      </c>
      <c r="M1900" s="52" t="str">
        <f t="shared" si="2"/>
        <v/>
      </c>
      <c r="N1900" s="58">
        <f t="shared" si="3"/>
        <v>0</v>
      </c>
      <c r="O1900" s="64" t="str">
        <f t="shared" si="4"/>
        <v/>
      </c>
      <c r="P1900" s="64">
        <f t="shared" si="5"/>
        <v>0</v>
      </c>
      <c r="Q1900" s="64">
        <f t="shared" si="6"/>
        <v>0</v>
      </c>
      <c r="R1900" s="68">
        <f t="shared" si="7"/>
        <v>0</v>
      </c>
      <c r="S1900" s="68">
        <f t="shared" si="8"/>
        <v>0</v>
      </c>
      <c r="T1900" s="71" t="str">
        <f t="shared" si="9"/>
        <v/>
      </c>
      <c r="U1900" s="79" t="str">
        <f t="array" ref="U1900">IF($B1900="","",IF(INDEX('Your Portfolio Holdings'!$BW$7:$BW$156,match($D1900,'Your Portfolio Holdings'!$B$7:$B$156,0),0)&gt;0,PRODUCT(IF(($D$5:$D$2004=$D1900)*($C$5:$C$2004="Split")*($B$5:$B$2004&lt;=Dashboard!$C$2)*($B$5:$B$2004&gt;$B1900),$J$5:$J$2004,1)),1))</f>
        <v/>
      </c>
      <c r="V1900" s="79">
        <f t="shared" si="10"/>
        <v>0</v>
      </c>
      <c r="W1900" s="79" t="str">
        <f t="array" ref="W1900">IF($B1900="","",IF(INDEX('Your Portfolio Holdings'!$BW$7:$BW$156,match($D1900,'Your Portfolio Holdings'!$B$7:$B$156,0),0)&gt;0,PRODUCT(IF(($D$5:$D$2004=$D1900)*($C$5:$C$2004="Split")*($B$5:$B$2004&lt;=Dashboard!$C$54)*($B$5:$B$2004&gt;$B1900),$J$5:$J$2004,1)),1))</f>
        <v/>
      </c>
      <c r="X1900" s="79">
        <f t="shared" si="11"/>
        <v>0</v>
      </c>
      <c r="Y1900" s="79" t="str">
        <f t="array" ref="Y1900">IF($B1900="","",IF(INDEX('Your Portfolio Holdings'!$BW$7:$BW$156,match($D1900,'Your Portfolio Holdings'!$B$7:$B$156,0),0)&gt;0,PRODUCT(IF(($D$5:$D$2004=$D1900)*($C$5:$C$2004="Split")*($B$5:$B$2004&lt;=Dashboard!$C$55)*($B$5:$B$2004&gt;$B1900),$J$5:$J$2004,1)),1))</f>
        <v/>
      </c>
      <c r="Z1900" s="79">
        <f t="shared" si="12"/>
        <v>0</v>
      </c>
      <c r="AA1900" s="79" t="str">
        <f>IF($B1899="","",IF(AND($B1900&gt;Dashboard!$C$54,$B1900&lt;=Dashboard!$C$55,OR($C1900="Buy",$C1900="Sell",$C1900="Dividend",$C1900="Return of capital")),MAX(AA$5:AA1899)+1,0))</f>
        <v/>
      </c>
      <c r="AB1900" s="79" t="str">
        <f>if($B1900="","",if($L1900=Dashboard!$C$3,"n/a","Currency:"&amp;$L1900&amp;Dashboard!$C$3))</f>
        <v/>
      </c>
      <c r="AC1900" s="88" t="str">
        <f t="shared" si="13"/>
        <v/>
      </c>
      <c r="AD1900" s="89">
        <f t="shared" si="14"/>
        <v>0</v>
      </c>
      <c r="AE1900" s="90">
        <f t="shared" si="15"/>
        <v>0</v>
      </c>
    </row>
    <row r="1901">
      <c r="A1901" s="1"/>
      <c r="B1901" s="456"/>
      <c r="C1901" s="457"/>
      <c r="D1901" s="457"/>
      <c r="E1901" s="457"/>
      <c r="F1901" s="458"/>
      <c r="G1901" s="44">
        <f t="shared" si="1"/>
        <v>0</v>
      </c>
      <c r="H1901" s="459"/>
      <c r="I1901" s="460"/>
      <c r="J1901" s="95"/>
      <c r="K1901" s="1"/>
      <c r="L1901" s="50" t="str">
        <f t="array" ref="L1901">if($B1901="","",index(Setup!$C$52:$C$201,match($D1901,Setup!$B$52:$B$201,0),0))</f>
        <v/>
      </c>
      <c r="M1901" s="52" t="str">
        <f t="shared" si="2"/>
        <v/>
      </c>
      <c r="N1901" s="58">
        <f t="shared" si="3"/>
        <v>0</v>
      </c>
      <c r="O1901" s="64" t="str">
        <f t="shared" si="4"/>
        <v/>
      </c>
      <c r="P1901" s="64">
        <f t="shared" si="5"/>
        <v>0</v>
      </c>
      <c r="Q1901" s="64">
        <f t="shared" si="6"/>
        <v>0</v>
      </c>
      <c r="R1901" s="68">
        <f t="shared" si="7"/>
        <v>0</v>
      </c>
      <c r="S1901" s="68">
        <f t="shared" si="8"/>
        <v>0</v>
      </c>
      <c r="T1901" s="71" t="str">
        <f t="shared" si="9"/>
        <v/>
      </c>
      <c r="U1901" s="79" t="str">
        <f t="array" ref="U1901">IF($B1901="","",IF(INDEX('Your Portfolio Holdings'!$BW$7:$BW$156,match($D1901,'Your Portfolio Holdings'!$B$7:$B$156,0),0)&gt;0,PRODUCT(IF(($D$5:$D$2004=$D1901)*($C$5:$C$2004="Split")*($B$5:$B$2004&lt;=Dashboard!$C$2)*($B$5:$B$2004&gt;$B1901),$J$5:$J$2004,1)),1))</f>
        <v/>
      </c>
      <c r="V1901" s="79">
        <f t="shared" si="10"/>
        <v>0</v>
      </c>
      <c r="W1901" s="79" t="str">
        <f t="array" ref="W1901">IF($B1901="","",IF(INDEX('Your Portfolio Holdings'!$BW$7:$BW$156,match($D1901,'Your Portfolio Holdings'!$B$7:$B$156,0),0)&gt;0,PRODUCT(IF(($D$5:$D$2004=$D1901)*($C$5:$C$2004="Split")*($B$5:$B$2004&lt;=Dashboard!$C$54)*($B$5:$B$2004&gt;$B1901),$J$5:$J$2004,1)),1))</f>
        <v/>
      </c>
      <c r="X1901" s="79">
        <f t="shared" si="11"/>
        <v>0</v>
      </c>
      <c r="Y1901" s="79" t="str">
        <f t="array" ref="Y1901">IF($B1901="","",IF(INDEX('Your Portfolio Holdings'!$BW$7:$BW$156,match($D1901,'Your Portfolio Holdings'!$B$7:$B$156,0),0)&gt;0,PRODUCT(IF(($D$5:$D$2004=$D1901)*($C$5:$C$2004="Split")*($B$5:$B$2004&lt;=Dashboard!$C$55)*($B$5:$B$2004&gt;$B1901),$J$5:$J$2004,1)),1))</f>
        <v/>
      </c>
      <c r="Z1901" s="79">
        <f t="shared" si="12"/>
        <v>0</v>
      </c>
      <c r="AA1901" s="79" t="str">
        <f>IF($B1900="","",IF(AND($B1901&gt;Dashboard!$C$54,$B1901&lt;=Dashboard!$C$55,OR($C1901="Buy",$C1901="Sell",$C1901="Dividend",$C1901="Return of capital")),MAX(AA$5:AA1900)+1,0))</f>
        <v/>
      </c>
      <c r="AB1901" s="79" t="str">
        <f>if($B1901="","",if($L1901=Dashboard!$C$3,"n/a","Currency:"&amp;$L1901&amp;Dashboard!$C$3))</f>
        <v/>
      </c>
      <c r="AC1901" s="88" t="str">
        <f t="shared" si="13"/>
        <v/>
      </c>
      <c r="AD1901" s="89">
        <f t="shared" si="14"/>
        <v>0</v>
      </c>
      <c r="AE1901" s="90">
        <f t="shared" si="15"/>
        <v>0</v>
      </c>
    </row>
    <row r="1902">
      <c r="A1902" s="1"/>
      <c r="B1902" s="456"/>
      <c r="C1902" s="457"/>
      <c r="D1902" s="457"/>
      <c r="E1902" s="457"/>
      <c r="F1902" s="458"/>
      <c r="G1902" s="44">
        <f t="shared" si="1"/>
        <v>0</v>
      </c>
      <c r="H1902" s="459"/>
      <c r="I1902" s="460"/>
      <c r="J1902" s="95"/>
      <c r="K1902" s="1"/>
      <c r="L1902" s="50" t="str">
        <f t="array" ref="L1902">if($B1902="","",index(Setup!$C$52:$C$201,match($D1902,Setup!$B$52:$B$201,0),0))</f>
        <v/>
      </c>
      <c r="M1902" s="52" t="str">
        <f t="shared" si="2"/>
        <v/>
      </c>
      <c r="N1902" s="58">
        <f t="shared" si="3"/>
        <v>0</v>
      </c>
      <c r="O1902" s="64" t="str">
        <f t="shared" si="4"/>
        <v/>
      </c>
      <c r="P1902" s="64">
        <f t="shared" si="5"/>
        <v>0</v>
      </c>
      <c r="Q1902" s="64">
        <f t="shared" si="6"/>
        <v>0</v>
      </c>
      <c r="R1902" s="68">
        <f t="shared" si="7"/>
        <v>0</v>
      </c>
      <c r="S1902" s="68">
        <f t="shared" si="8"/>
        <v>0</v>
      </c>
      <c r="T1902" s="71" t="str">
        <f t="shared" si="9"/>
        <v/>
      </c>
      <c r="U1902" s="79" t="str">
        <f t="array" ref="U1902">IF($B1902="","",IF(INDEX('Your Portfolio Holdings'!$BW$7:$BW$156,match($D1902,'Your Portfolio Holdings'!$B$7:$B$156,0),0)&gt;0,PRODUCT(IF(($D$5:$D$2004=$D1902)*($C$5:$C$2004="Split")*($B$5:$B$2004&lt;=Dashboard!$C$2)*($B$5:$B$2004&gt;$B1902),$J$5:$J$2004,1)),1))</f>
        <v/>
      </c>
      <c r="V1902" s="79">
        <f t="shared" si="10"/>
        <v>0</v>
      </c>
      <c r="W1902" s="79" t="str">
        <f t="array" ref="W1902">IF($B1902="","",IF(INDEX('Your Portfolio Holdings'!$BW$7:$BW$156,match($D1902,'Your Portfolio Holdings'!$B$7:$B$156,0),0)&gt;0,PRODUCT(IF(($D$5:$D$2004=$D1902)*($C$5:$C$2004="Split")*($B$5:$B$2004&lt;=Dashboard!$C$54)*($B$5:$B$2004&gt;$B1902),$J$5:$J$2004,1)),1))</f>
        <v/>
      </c>
      <c r="X1902" s="79">
        <f t="shared" si="11"/>
        <v>0</v>
      </c>
      <c r="Y1902" s="79" t="str">
        <f t="array" ref="Y1902">IF($B1902="","",IF(INDEX('Your Portfolio Holdings'!$BW$7:$BW$156,match($D1902,'Your Portfolio Holdings'!$B$7:$B$156,0),0)&gt;0,PRODUCT(IF(($D$5:$D$2004=$D1902)*($C$5:$C$2004="Split")*($B$5:$B$2004&lt;=Dashboard!$C$55)*($B$5:$B$2004&gt;$B1902),$J$5:$J$2004,1)),1))</f>
        <v/>
      </c>
      <c r="Z1902" s="79">
        <f t="shared" si="12"/>
        <v>0</v>
      </c>
      <c r="AA1902" s="79" t="str">
        <f>IF($B1901="","",IF(AND($B1902&gt;Dashboard!$C$54,$B1902&lt;=Dashboard!$C$55,OR($C1902="Buy",$C1902="Sell",$C1902="Dividend",$C1902="Return of capital")),MAX(AA$5:AA1901)+1,0))</f>
        <v/>
      </c>
      <c r="AB1902" s="79" t="str">
        <f>if($B1902="","",if($L1902=Dashboard!$C$3,"n/a","Currency:"&amp;$L1902&amp;Dashboard!$C$3))</f>
        <v/>
      </c>
      <c r="AC1902" s="88" t="str">
        <f t="shared" si="13"/>
        <v/>
      </c>
      <c r="AD1902" s="89">
        <f t="shared" si="14"/>
        <v>0</v>
      </c>
      <c r="AE1902" s="90">
        <f t="shared" si="15"/>
        <v>0</v>
      </c>
    </row>
    <row r="1903">
      <c r="A1903" s="1"/>
      <c r="B1903" s="456"/>
      <c r="C1903" s="457"/>
      <c r="D1903" s="457"/>
      <c r="E1903" s="457"/>
      <c r="F1903" s="458"/>
      <c r="G1903" s="44">
        <f t="shared" si="1"/>
        <v>0</v>
      </c>
      <c r="H1903" s="459"/>
      <c r="I1903" s="460"/>
      <c r="J1903" s="95"/>
      <c r="K1903" s="1"/>
      <c r="L1903" s="50" t="str">
        <f t="array" ref="L1903">if($B1903="","",index(Setup!$C$52:$C$201,match($D1903,Setup!$B$52:$B$201,0),0))</f>
        <v/>
      </c>
      <c r="M1903" s="52" t="str">
        <f t="shared" si="2"/>
        <v/>
      </c>
      <c r="N1903" s="58">
        <f t="shared" si="3"/>
        <v>0</v>
      </c>
      <c r="O1903" s="64" t="str">
        <f t="shared" si="4"/>
        <v/>
      </c>
      <c r="P1903" s="64">
        <f t="shared" si="5"/>
        <v>0</v>
      </c>
      <c r="Q1903" s="64">
        <f t="shared" si="6"/>
        <v>0</v>
      </c>
      <c r="R1903" s="68">
        <f t="shared" si="7"/>
        <v>0</v>
      </c>
      <c r="S1903" s="68">
        <f t="shared" si="8"/>
        <v>0</v>
      </c>
      <c r="T1903" s="71" t="str">
        <f t="shared" si="9"/>
        <v/>
      </c>
      <c r="U1903" s="79" t="str">
        <f t="array" ref="U1903">IF($B1903="","",IF(INDEX('Your Portfolio Holdings'!$BW$7:$BW$156,match($D1903,'Your Portfolio Holdings'!$B$7:$B$156,0),0)&gt;0,PRODUCT(IF(($D$5:$D$2004=$D1903)*($C$5:$C$2004="Split")*($B$5:$B$2004&lt;=Dashboard!$C$2)*($B$5:$B$2004&gt;$B1903),$J$5:$J$2004,1)),1))</f>
        <v/>
      </c>
      <c r="V1903" s="79">
        <f t="shared" si="10"/>
        <v>0</v>
      </c>
      <c r="W1903" s="79" t="str">
        <f t="array" ref="W1903">IF($B1903="","",IF(INDEX('Your Portfolio Holdings'!$BW$7:$BW$156,match($D1903,'Your Portfolio Holdings'!$B$7:$B$156,0),0)&gt;0,PRODUCT(IF(($D$5:$D$2004=$D1903)*($C$5:$C$2004="Split")*($B$5:$B$2004&lt;=Dashboard!$C$54)*($B$5:$B$2004&gt;$B1903),$J$5:$J$2004,1)),1))</f>
        <v/>
      </c>
      <c r="X1903" s="79">
        <f t="shared" si="11"/>
        <v>0</v>
      </c>
      <c r="Y1903" s="79" t="str">
        <f t="array" ref="Y1903">IF($B1903="","",IF(INDEX('Your Portfolio Holdings'!$BW$7:$BW$156,match($D1903,'Your Portfolio Holdings'!$B$7:$B$156,0),0)&gt;0,PRODUCT(IF(($D$5:$D$2004=$D1903)*($C$5:$C$2004="Split")*($B$5:$B$2004&lt;=Dashboard!$C$55)*($B$5:$B$2004&gt;$B1903),$J$5:$J$2004,1)),1))</f>
        <v/>
      </c>
      <c r="Z1903" s="79">
        <f t="shared" si="12"/>
        <v>0</v>
      </c>
      <c r="AA1903" s="79" t="str">
        <f>IF($B1902="","",IF(AND($B1903&gt;Dashboard!$C$54,$B1903&lt;=Dashboard!$C$55,OR($C1903="Buy",$C1903="Sell",$C1903="Dividend",$C1903="Return of capital")),MAX(AA$5:AA1902)+1,0))</f>
        <v/>
      </c>
      <c r="AB1903" s="79" t="str">
        <f>if($B1903="","",if($L1903=Dashboard!$C$3,"n/a","Currency:"&amp;$L1903&amp;Dashboard!$C$3))</f>
        <v/>
      </c>
      <c r="AC1903" s="88" t="str">
        <f t="shared" si="13"/>
        <v/>
      </c>
      <c r="AD1903" s="89">
        <f t="shared" si="14"/>
        <v>0</v>
      </c>
      <c r="AE1903" s="90">
        <f t="shared" si="15"/>
        <v>0</v>
      </c>
    </row>
    <row r="1904">
      <c r="A1904" s="1"/>
      <c r="B1904" s="456"/>
      <c r="C1904" s="457"/>
      <c r="D1904" s="457"/>
      <c r="E1904" s="457"/>
      <c r="F1904" s="458"/>
      <c r="G1904" s="44">
        <f t="shared" si="1"/>
        <v>0</v>
      </c>
      <c r="H1904" s="459"/>
      <c r="I1904" s="460"/>
      <c r="J1904" s="95"/>
      <c r="K1904" s="1"/>
      <c r="L1904" s="50" t="str">
        <f t="array" ref="L1904">if($B1904="","",index(Setup!$C$52:$C$201,match($D1904,Setup!$B$52:$B$201,0),0))</f>
        <v/>
      </c>
      <c r="M1904" s="52" t="str">
        <f t="shared" si="2"/>
        <v/>
      </c>
      <c r="N1904" s="58">
        <f t="shared" si="3"/>
        <v>0</v>
      </c>
      <c r="O1904" s="64" t="str">
        <f t="shared" si="4"/>
        <v/>
      </c>
      <c r="P1904" s="64">
        <f t="shared" si="5"/>
        <v>0</v>
      </c>
      <c r="Q1904" s="64">
        <f t="shared" si="6"/>
        <v>0</v>
      </c>
      <c r="R1904" s="68">
        <f t="shared" si="7"/>
        <v>0</v>
      </c>
      <c r="S1904" s="68">
        <f t="shared" si="8"/>
        <v>0</v>
      </c>
      <c r="T1904" s="71" t="str">
        <f t="shared" si="9"/>
        <v/>
      </c>
      <c r="U1904" s="79" t="str">
        <f t="array" ref="U1904">IF($B1904="","",IF(INDEX('Your Portfolio Holdings'!$BW$7:$BW$156,match($D1904,'Your Portfolio Holdings'!$B$7:$B$156,0),0)&gt;0,PRODUCT(IF(($D$5:$D$2004=$D1904)*($C$5:$C$2004="Split")*($B$5:$B$2004&lt;=Dashboard!$C$2)*($B$5:$B$2004&gt;$B1904),$J$5:$J$2004,1)),1))</f>
        <v/>
      </c>
      <c r="V1904" s="79">
        <f t="shared" si="10"/>
        <v>0</v>
      </c>
      <c r="W1904" s="79" t="str">
        <f t="array" ref="W1904">IF($B1904="","",IF(INDEX('Your Portfolio Holdings'!$BW$7:$BW$156,match($D1904,'Your Portfolio Holdings'!$B$7:$B$156,0),0)&gt;0,PRODUCT(IF(($D$5:$D$2004=$D1904)*($C$5:$C$2004="Split")*($B$5:$B$2004&lt;=Dashboard!$C$54)*($B$5:$B$2004&gt;$B1904),$J$5:$J$2004,1)),1))</f>
        <v/>
      </c>
      <c r="X1904" s="79">
        <f t="shared" si="11"/>
        <v>0</v>
      </c>
      <c r="Y1904" s="79" t="str">
        <f t="array" ref="Y1904">IF($B1904="","",IF(INDEX('Your Portfolio Holdings'!$BW$7:$BW$156,match($D1904,'Your Portfolio Holdings'!$B$7:$B$156,0),0)&gt;0,PRODUCT(IF(($D$5:$D$2004=$D1904)*($C$5:$C$2004="Split")*($B$5:$B$2004&lt;=Dashboard!$C$55)*($B$5:$B$2004&gt;$B1904),$J$5:$J$2004,1)),1))</f>
        <v/>
      </c>
      <c r="Z1904" s="79">
        <f t="shared" si="12"/>
        <v>0</v>
      </c>
      <c r="AA1904" s="79" t="str">
        <f>IF($B1903="","",IF(AND($B1904&gt;Dashboard!$C$54,$B1904&lt;=Dashboard!$C$55,OR($C1904="Buy",$C1904="Sell",$C1904="Dividend",$C1904="Return of capital")),MAX(AA$5:AA1903)+1,0))</f>
        <v/>
      </c>
      <c r="AB1904" s="79" t="str">
        <f>if($B1904="","",if($L1904=Dashboard!$C$3,"n/a","Currency:"&amp;$L1904&amp;Dashboard!$C$3))</f>
        <v/>
      </c>
      <c r="AC1904" s="88" t="str">
        <f t="shared" si="13"/>
        <v/>
      </c>
      <c r="AD1904" s="89">
        <f t="shared" si="14"/>
        <v>0</v>
      </c>
      <c r="AE1904" s="90">
        <f t="shared" si="15"/>
        <v>0</v>
      </c>
    </row>
    <row r="1905">
      <c r="A1905" s="1"/>
      <c r="B1905" s="456"/>
      <c r="C1905" s="457"/>
      <c r="D1905" s="457"/>
      <c r="E1905" s="457"/>
      <c r="F1905" s="458"/>
      <c r="G1905" s="44">
        <f t="shared" si="1"/>
        <v>0</v>
      </c>
      <c r="H1905" s="459"/>
      <c r="I1905" s="460"/>
      <c r="J1905" s="95"/>
      <c r="K1905" s="1"/>
      <c r="L1905" s="50" t="str">
        <f t="array" ref="L1905">if($B1905="","",index(Setup!$C$52:$C$201,match($D1905,Setup!$B$52:$B$201,0),0))</f>
        <v/>
      </c>
      <c r="M1905" s="52" t="str">
        <f t="shared" si="2"/>
        <v/>
      </c>
      <c r="N1905" s="58">
        <f t="shared" si="3"/>
        <v>0</v>
      </c>
      <c r="O1905" s="64" t="str">
        <f t="shared" si="4"/>
        <v/>
      </c>
      <c r="P1905" s="64">
        <f t="shared" si="5"/>
        <v>0</v>
      </c>
      <c r="Q1905" s="64">
        <f t="shared" si="6"/>
        <v>0</v>
      </c>
      <c r="R1905" s="68">
        <f t="shared" si="7"/>
        <v>0</v>
      </c>
      <c r="S1905" s="68">
        <f t="shared" si="8"/>
        <v>0</v>
      </c>
      <c r="T1905" s="71" t="str">
        <f t="shared" si="9"/>
        <v/>
      </c>
      <c r="U1905" s="79" t="str">
        <f t="array" ref="U1905">IF($B1905="","",IF(INDEX('Your Portfolio Holdings'!$BW$7:$BW$156,match($D1905,'Your Portfolio Holdings'!$B$7:$B$156,0),0)&gt;0,PRODUCT(IF(($D$5:$D$2004=$D1905)*($C$5:$C$2004="Split")*($B$5:$B$2004&lt;=Dashboard!$C$2)*($B$5:$B$2004&gt;$B1905),$J$5:$J$2004,1)),1))</f>
        <v/>
      </c>
      <c r="V1905" s="79">
        <f t="shared" si="10"/>
        <v>0</v>
      </c>
      <c r="W1905" s="79" t="str">
        <f t="array" ref="W1905">IF($B1905="","",IF(INDEX('Your Portfolio Holdings'!$BW$7:$BW$156,match($D1905,'Your Portfolio Holdings'!$B$7:$B$156,0),0)&gt;0,PRODUCT(IF(($D$5:$D$2004=$D1905)*($C$5:$C$2004="Split")*($B$5:$B$2004&lt;=Dashboard!$C$54)*($B$5:$B$2004&gt;$B1905),$J$5:$J$2004,1)),1))</f>
        <v/>
      </c>
      <c r="X1905" s="79">
        <f t="shared" si="11"/>
        <v>0</v>
      </c>
      <c r="Y1905" s="79" t="str">
        <f t="array" ref="Y1905">IF($B1905="","",IF(INDEX('Your Portfolio Holdings'!$BW$7:$BW$156,match($D1905,'Your Portfolio Holdings'!$B$7:$B$156,0),0)&gt;0,PRODUCT(IF(($D$5:$D$2004=$D1905)*($C$5:$C$2004="Split")*($B$5:$B$2004&lt;=Dashboard!$C$55)*($B$5:$B$2004&gt;$B1905),$J$5:$J$2004,1)),1))</f>
        <v/>
      </c>
      <c r="Z1905" s="79">
        <f t="shared" si="12"/>
        <v>0</v>
      </c>
      <c r="AA1905" s="79" t="str">
        <f>IF($B1904="","",IF(AND($B1905&gt;Dashboard!$C$54,$B1905&lt;=Dashboard!$C$55,OR($C1905="Buy",$C1905="Sell",$C1905="Dividend",$C1905="Return of capital")),MAX(AA$5:AA1904)+1,0))</f>
        <v/>
      </c>
      <c r="AB1905" s="79" t="str">
        <f>if($B1905="","",if($L1905=Dashboard!$C$3,"n/a","Currency:"&amp;$L1905&amp;Dashboard!$C$3))</f>
        <v/>
      </c>
      <c r="AC1905" s="88" t="str">
        <f t="shared" si="13"/>
        <v/>
      </c>
      <c r="AD1905" s="89">
        <f t="shared" si="14"/>
        <v>0</v>
      </c>
      <c r="AE1905" s="90">
        <f t="shared" si="15"/>
        <v>0</v>
      </c>
    </row>
    <row r="1906">
      <c r="A1906" s="1"/>
      <c r="B1906" s="456"/>
      <c r="C1906" s="457"/>
      <c r="D1906" s="457"/>
      <c r="E1906" s="457"/>
      <c r="F1906" s="458"/>
      <c r="G1906" s="44">
        <f t="shared" si="1"/>
        <v>0</v>
      </c>
      <c r="H1906" s="459"/>
      <c r="I1906" s="460"/>
      <c r="J1906" s="95"/>
      <c r="K1906" s="1"/>
      <c r="L1906" s="50" t="str">
        <f t="array" ref="L1906">if($B1906="","",index(Setup!$C$52:$C$201,match($D1906,Setup!$B$52:$B$201,0),0))</f>
        <v/>
      </c>
      <c r="M1906" s="52" t="str">
        <f t="shared" si="2"/>
        <v/>
      </c>
      <c r="N1906" s="58">
        <f t="shared" si="3"/>
        <v>0</v>
      </c>
      <c r="O1906" s="64" t="str">
        <f t="shared" si="4"/>
        <v/>
      </c>
      <c r="P1906" s="64">
        <f t="shared" si="5"/>
        <v>0</v>
      </c>
      <c r="Q1906" s="64">
        <f t="shared" si="6"/>
        <v>0</v>
      </c>
      <c r="R1906" s="68">
        <f t="shared" si="7"/>
        <v>0</v>
      </c>
      <c r="S1906" s="68">
        <f t="shared" si="8"/>
        <v>0</v>
      </c>
      <c r="T1906" s="71" t="str">
        <f t="shared" si="9"/>
        <v/>
      </c>
      <c r="U1906" s="79" t="str">
        <f t="array" ref="U1906">IF($B1906="","",IF(INDEX('Your Portfolio Holdings'!$BW$7:$BW$156,match($D1906,'Your Portfolio Holdings'!$B$7:$B$156,0),0)&gt;0,PRODUCT(IF(($D$5:$D$2004=$D1906)*($C$5:$C$2004="Split")*($B$5:$B$2004&lt;=Dashboard!$C$2)*($B$5:$B$2004&gt;$B1906),$J$5:$J$2004,1)),1))</f>
        <v/>
      </c>
      <c r="V1906" s="79">
        <f t="shared" si="10"/>
        <v>0</v>
      </c>
      <c r="W1906" s="79" t="str">
        <f t="array" ref="W1906">IF($B1906="","",IF(INDEX('Your Portfolio Holdings'!$BW$7:$BW$156,match($D1906,'Your Portfolio Holdings'!$B$7:$B$156,0),0)&gt;0,PRODUCT(IF(($D$5:$D$2004=$D1906)*($C$5:$C$2004="Split")*($B$5:$B$2004&lt;=Dashboard!$C$54)*($B$5:$B$2004&gt;$B1906),$J$5:$J$2004,1)),1))</f>
        <v/>
      </c>
      <c r="X1906" s="79">
        <f t="shared" si="11"/>
        <v>0</v>
      </c>
      <c r="Y1906" s="79" t="str">
        <f t="array" ref="Y1906">IF($B1906="","",IF(INDEX('Your Portfolio Holdings'!$BW$7:$BW$156,match($D1906,'Your Portfolio Holdings'!$B$7:$B$156,0),0)&gt;0,PRODUCT(IF(($D$5:$D$2004=$D1906)*($C$5:$C$2004="Split")*($B$5:$B$2004&lt;=Dashboard!$C$55)*($B$5:$B$2004&gt;$B1906),$J$5:$J$2004,1)),1))</f>
        <v/>
      </c>
      <c r="Z1906" s="79">
        <f t="shared" si="12"/>
        <v>0</v>
      </c>
      <c r="AA1906" s="79" t="str">
        <f>IF($B1905="","",IF(AND($B1906&gt;Dashboard!$C$54,$B1906&lt;=Dashboard!$C$55,OR($C1906="Buy",$C1906="Sell",$C1906="Dividend",$C1906="Return of capital")),MAX(AA$5:AA1905)+1,0))</f>
        <v/>
      </c>
      <c r="AB1906" s="79" t="str">
        <f>if($B1906="","",if($L1906=Dashboard!$C$3,"n/a","Currency:"&amp;$L1906&amp;Dashboard!$C$3))</f>
        <v/>
      </c>
      <c r="AC1906" s="88" t="str">
        <f t="shared" si="13"/>
        <v/>
      </c>
      <c r="AD1906" s="89">
        <f t="shared" si="14"/>
        <v>0</v>
      </c>
      <c r="AE1906" s="90">
        <f t="shared" si="15"/>
        <v>0</v>
      </c>
    </row>
    <row r="1907">
      <c r="A1907" s="1"/>
      <c r="B1907" s="456"/>
      <c r="C1907" s="457"/>
      <c r="D1907" s="457"/>
      <c r="E1907" s="457"/>
      <c r="F1907" s="458"/>
      <c r="G1907" s="44">
        <f t="shared" si="1"/>
        <v>0</v>
      </c>
      <c r="H1907" s="459"/>
      <c r="I1907" s="460"/>
      <c r="J1907" s="95"/>
      <c r="K1907" s="1"/>
      <c r="L1907" s="50" t="str">
        <f t="array" ref="L1907">if($B1907="","",index(Setup!$C$52:$C$201,match($D1907,Setup!$B$52:$B$201,0),0))</f>
        <v/>
      </c>
      <c r="M1907" s="52" t="str">
        <f t="shared" si="2"/>
        <v/>
      </c>
      <c r="N1907" s="58">
        <f t="shared" si="3"/>
        <v>0</v>
      </c>
      <c r="O1907" s="64" t="str">
        <f t="shared" si="4"/>
        <v/>
      </c>
      <c r="P1907" s="64">
        <f t="shared" si="5"/>
        <v>0</v>
      </c>
      <c r="Q1907" s="64">
        <f t="shared" si="6"/>
        <v>0</v>
      </c>
      <c r="R1907" s="68">
        <f t="shared" si="7"/>
        <v>0</v>
      </c>
      <c r="S1907" s="68">
        <f t="shared" si="8"/>
        <v>0</v>
      </c>
      <c r="T1907" s="71" t="str">
        <f t="shared" si="9"/>
        <v/>
      </c>
      <c r="U1907" s="79" t="str">
        <f t="array" ref="U1907">IF($B1907="","",IF(INDEX('Your Portfolio Holdings'!$BW$7:$BW$156,match($D1907,'Your Portfolio Holdings'!$B$7:$B$156,0),0)&gt;0,PRODUCT(IF(($D$5:$D$2004=$D1907)*($C$5:$C$2004="Split")*($B$5:$B$2004&lt;=Dashboard!$C$2)*($B$5:$B$2004&gt;$B1907),$J$5:$J$2004,1)),1))</f>
        <v/>
      </c>
      <c r="V1907" s="79">
        <f t="shared" si="10"/>
        <v>0</v>
      </c>
      <c r="W1907" s="79" t="str">
        <f t="array" ref="W1907">IF($B1907="","",IF(INDEX('Your Portfolio Holdings'!$BW$7:$BW$156,match($D1907,'Your Portfolio Holdings'!$B$7:$B$156,0),0)&gt;0,PRODUCT(IF(($D$5:$D$2004=$D1907)*($C$5:$C$2004="Split")*($B$5:$B$2004&lt;=Dashboard!$C$54)*($B$5:$B$2004&gt;$B1907),$J$5:$J$2004,1)),1))</f>
        <v/>
      </c>
      <c r="X1907" s="79">
        <f t="shared" si="11"/>
        <v>0</v>
      </c>
      <c r="Y1907" s="79" t="str">
        <f t="array" ref="Y1907">IF($B1907="","",IF(INDEX('Your Portfolio Holdings'!$BW$7:$BW$156,match($D1907,'Your Portfolio Holdings'!$B$7:$B$156,0),0)&gt;0,PRODUCT(IF(($D$5:$D$2004=$D1907)*($C$5:$C$2004="Split")*($B$5:$B$2004&lt;=Dashboard!$C$55)*($B$5:$B$2004&gt;$B1907),$J$5:$J$2004,1)),1))</f>
        <v/>
      </c>
      <c r="Z1907" s="79">
        <f t="shared" si="12"/>
        <v>0</v>
      </c>
      <c r="AA1907" s="79" t="str">
        <f>IF($B1906="","",IF(AND($B1907&gt;Dashboard!$C$54,$B1907&lt;=Dashboard!$C$55,OR($C1907="Buy",$C1907="Sell",$C1907="Dividend",$C1907="Return of capital")),MAX(AA$5:AA1906)+1,0))</f>
        <v/>
      </c>
      <c r="AB1907" s="79" t="str">
        <f>if($B1907="","",if($L1907=Dashboard!$C$3,"n/a","Currency:"&amp;$L1907&amp;Dashboard!$C$3))</f>
        <v/>
      </c>
      <c r="AC1907" s="88" t="str">
        <f t="shared" si="13"/>
        <v/>
      </c>
      <c r="AD1907" s="89">
        <f t="shared" si="14"/>
        <v>0</v>
      </c>
      <c r="AE1907" s="90">
        <f t="shared" si="15"/>
        <v>0</v>
      </c>
    </row>
    <row r="1908">
      <c r="A1908" s="1"/>
      <c r="B1908" s="456"/>
      <c r="C1908" s="457"/>
      <c r="D1908" s="457"/>
      <c r="E1908" s="457"/>
      <c r="F1908" s="458"/>
      <c r="G1908" s="44">
        <f t="shared" si="1"/>
        <v>0</v>
      </c>
      <c r="H1908" s="459"/>
      <c r="I1908" s="460"/>
      <c r="J1908" s="95"/>
      <c r="K1908" s="1"/>
      <c r="L1908" s="50" t="str">
        <f t="array" ref="L1908">if($B1908="","",index(Setup!$C$52:$C$201,match($D1908,Setup!$B$52:$B$201,0),0))</f>
        <v/>
      </c>
      <c r="M1908" s="52" t="str">
        <f t="shared" si="2"/>
        <v/>
      </c>
      <c r="N1908" s="58">
        <f t="shared" si="3"/>
        <v>0</v>
      </c>
      <c r="O1908" s="64" t="str">
        <f t="shared" si="4"/>
        <v/>
      </c>
      <c r="P1908" s="64">
        <f t="shared" si="5"/>
        <v>0</v>
      </c>
      <c r="Q1908" s="64">
        <f t="shared" si="6"/>
        <v>0</v>
      </c>
      <c r="R1908" s="68">
        <f t="shared" si="7"/>
        <v>0</v>
      </c>
      <c r="S1908" s="68">
        <f t="shared" si="8"/>
        <v>0</v>
      </c>
      <c r="T1908" s="71" t="str">
        <f t="shared" si="9"/>
        <v/>
      </c>
      <c r="U1908" s="79" t="str">
        <f t="array" ref="U1908">IF($B1908="","",IF(INDEX('Your Portfolio Holdings'!$BW$7:$BW$156,match($D1908,'Your Portfolio Holdings'!$B$7:$B$156,0),0)&gt;0,PRODUCT(IF(($D$5:$D$2004=$D1908)*($C$5:$C$2004="Split")*($B$5:$B$2004&lt;=Dashboard!$C$2)*($B$5:$B$2004&gt;$B1908),$J$5:$J$2004,1)),1))</f>
        <v/>
      </c>
      <c r="V1908" s="79">
        <f t="shared" si="10"/>
        <v>0</v>
      </c>
      <c r="W1908" s="79" t="str">
        <f t="array" ref="W1908">IF($B1908="","",IF(INDEX('Your Portfolio Holdings'!$BW$7:$BW$156,match($D1908,'Your Portfolio Holdings'!$B$7:$B$156,0),0)&gt;0,PRODUCT(IF(($D$5:$D$2004=$D1908)*($C$5:$C$2004="Split")*($B$5:$B$2004&lt;=Dashboard!$C$54)*($B$5:$B$2004&gt;$B1908),$J$5:$J$2004,1)),1))</f>
        <v/>
      </c>
      <c r="X1908" s="79">
        <f t="shared" si="11"/>
        <v>0</v>
      </c>
      <c r="Y1908" s="79" t="str">
        <f t="array" ref="Y1908">IF($B1908="","",IF(INDEX('Your Portfolio Holdings'!$BW$7:$BW$156,match($D1908,'Your Portfolio Holdings'!$B$7:$B$156,0),0)&gt;0,PRODUCT(IF(($D$5:$D$2004=$D1908)*($C$5:$C$2004="Split")*($B$5:$B$2004&lt;=Dashboard!$C$55)*($B$5:$B$2004&gt;$B1908),$J$5:$J$2004,1)),1))</f>
        <v/>
      </c>
      <c r="Z1908" s="79">
        <f t="shared" si="12"/>
        <v>0</v>
      </c>
      <c r="AA1908" s="79" t="str">
        <f>IF($B1907="","",IF(AND($B1908&gt;Dashboard!$C$54,$B1908&lt;=Dashboard!$C$55,OR($C1908="Buy",$C1908="Sell",$C1908="Dividend",$C1908="Return of capital")),MAX(AA$5:AA1907)+1,0))</f>
        <v/>
      </c>
      <c r="AB1908" s="79" t="str">
        <f>if($B1908="","",if($L1908=Dashboard!$C$3,"n/a","Currency:"&amp;$L1908&amp;Dashboard!$C$3))</f>
        <v/>
      </c>
      <c r="AC1908" s="88" t="str">
        <f t="shared" si="13"/>
        <v/>
      </c>
      <c r="AD1908" s="89">
        <f t="shared" si="14"/>
        <v>0</v>
      </c>
      <c r="AE1908" s="90">
        <f t="shared" si="15"/>
        <v>0</v>
      </c>
    </row>
    <row r="1909">
      <c r="A1909" s="1"/>
      <c r="B1909" s="456"/>
      <c r="C1909" s="457"/>
      <c r="D1909" s="457"/>
      <c r="E1909" s="457"/>
      <c r="F1909" s="458"/>
      <c r="G1909" s="44">
        <f t="shared" si="1"/>
        <v>0</v>
      </c>
      <c r="H1909" s="459"/>
      <c r="I1909" s="460"/>
      <c r="J1909" s="95"/>
      <c r="K1909" s="1"/>
      <c r="L1909" s="50" t="str">
        <f t="array" ref="L1909">if($B1909="","",index(Setup!$C$52:$C$201,match($D1909,Setup!$B$52:$B$201,0),0))</f>
        <v/>
      </c>
      <c r="M1909" s="52" t="str">
        <f t="shared" si="2"/>
        <v/>
      </c>
      <c r="N1909" s="58">
        <f t="shared" si="3"/>
        <v>0</v>
      </c>
      <c r="O1909" s="64" t="str">
        <f t="shared" si="4"/>
        <v/>
      </c>
      <c r="P1909" s="64">
        <f t="shared" si="5"/>
        <v>0</v>
      </c>
      <c r="Q1909" s="64">
        <f t="shared" si="6"/>
        <v>0</v>
      </c>
      <c r="R1909" s="68">
        <f t="shared" si="7"/>
        <v>0</v>
      </c>
      <c r="S1909" s="68">
        <f t="shared" si="8"/>
        <v>0</v>
      </c>
      <c r="T1909" s="71" t="str">
        <f t="shared" si="9"/>
        <v/>
      </c>
      <c r="U1909" s="79" t="str">
        <f t="array" ref="U1909">IF($B1909="","",IF(INDEX('Your Portfolio Holdings'!$BW$7:$BW$156,match($D1909,'Your Portfolio Holdings'!$B$7:$B$156,0),0)&gt;0,PRODUCT(IF(($D$5:$D$2004=$D1909)*($C$5:$C$2004="Split")*($B$5:$B$2004&lt;=Dashboard!$C$2)*($B$5:$B$2004&gt;$B1909),$J$5:$J$2004,1)),1))</f>
        <v/>
      </c>
      <c r="V1909" s="79">
        <f t="shared" si="10"/>
        <v>0</v>
      </c>
      <c r="W1909" s="79" t="str">
        <f t="array" ref="W1909">IF($B1909="","",IF(INDEX('Your Portfolio Holdings'!$BW$7:$BW$156,match($D1909,'Your Portfolio Holdings'!$B$7:$B$156,0),0)&gt;0,PRODUCT(IF(($D$5:$D$2004=$D1909)*($C$5:$C$2004="Split")*($B$5:$B$2004&lt;=Dashboard!$C$54)*($B$5:$B$2004&gt;$B1909),$J$5:$J$2004,1)),1))</f>
        <v/>
      </c>
      <c r="X1909" s="79">
        <f t="shared" si="11"/>
        <v>0</v>
      </c>
      <c r="Y1909" s="79" t="str">
        <f t="array" ref="Y1909">IF($B1909="","",IF(INDEX('Your Portfolio Holdings'!$BW$7:$BW$156,match($D1909,'Your Portfolio Holdings'!$B$7:$B$156,0),0)&gt;0,PRODUCT(IF(($D$5:$D$2004=$D1909)*($C$5:$C$2004="Split")*($B$5:$B$2004&lt;=Dashboard!$C$55)*($B$5:$B$2004&gt;$B1909),$J$5:$J$2004,1)),1))</f>
        <v/>
      </c>
      <c r="Z1909" s="79">
        <f t="shared" si="12"/>
        <v>0</v>
      </c>
      <c r="AA1909" s="79" t="str">
        <f>IF($B1908="","",IF(AND($B1909&gt;Dashboard!$C$54,$B1909&lt;=Dashboard!$C$55,OR($C1909="Buy",$C1909="Sell",$C1909="Dividend",$C1909="Return of capital")),MAX(AA$5:AA1908)+1,0))</f>
        <v/>
      </c>
      <c r="AB1909" s="79" t="str">
        <f>if($B1909="","",if($L1909=Dashboard!$C$3,"n/a","Currency:"&amp;$L1909&amp;Dashboard!$C$3))</f>
        <v/>
      </c>
      <c r="AC1909" s="88" t="str">
        <f t="shared" si="13"/>
        <v/>
      </c>
      <c r="AD1909" s="89">
        <f t="shared" si="14"/>
        <v>0</v>
      </c>
      <c r="AE1909" s="90">
        <f t="shared" si="15"/>
        <v>0</v>
      </c>
    </row>
    <row r="1910">
      <c r="A1910" s="1"/>
      <c r="B1910" s="456"/>
      <c r="C1910" s="457"/>
      <c r="D1910" s="457"/>
      <c r="E1910" s="457"/>
      <c r="F1910" s="458"/>
      <c r="G1910" s="44">
        <f t="shared" si="1"/>
        <v>0</v>
      </c>
      <c r="H1910" s="459"/>
      <c r="I1910" s="460"/>
      <c r="J1910" s="95"/>
      <c r="K1910" s="1"/>
      <c r="L1910" s="50" t="str">
        <f t="array" ref="L1910">if($B1910="","",index(Setup!$C$52:$C$201,match($D1910,Setup!$B$52:$B$201,0),0))</f>
        <v/>
      </c>
      <c r="M1910" s="52" t="str">
        <f t="shared" si="2"/>
        <v/>
      </c>
      <c r="N1910" s="58">
        <f t="shared" si="3"/>
        <v>0</v>
      </c>
      <c r="O1910" s="64" t="str">
        <f t="shared" si="4"/>
        <v/>
      </c>
      <c r="P1910" s="64">
        <f t="shared" si="5"/>
        <v>0</v>
      </c>
      <c r="Q1910" s="64">
        <f t="shared" si="6"/>
        <v>0</v>
      </c>
      <c r="R1910" s="68">
        <f t="shared" si="7"/>
        <v>0</v>
      </c>
      <c r="S1910" s="68">
        <f t="shared" si="8"/>
        <v>0</v>
      </c>
      <c r="T1910" s="71" t="str">
        <f t="shared" si="9"/>
        <v/>
      </c>
      <c r="U1910" s="79" t="str">
        <f t="array" ref="U1910">IF($B1910="","",IF(INDEX('Your Portfolio Holdings'!$BW$7:$BW$156,match($D1910,'Your Portfolio Holdings'!$B$7:$B$156,0),0)&gt;0,PRODUCT(IF(($D$5:$D$2004=$D1910)*($C$5:$C$2004="Split")*($B$5:$B$2004&lt;=Dashboard!$C$2)*($B$5:$B$2004&gt;$B1910),$J$5:$J$2004,1)),1))</f>
        <v/>
      </c>
      <c r="V1910" s="79">
        <f t="shared" si="10"/>
        <v>0</v>
      </c>
      <c r="W1910" s="79" t="str">
        <f t="array" ref="W1910">IF($B1910="","",IF(INDEX('Your Portfolio Holdings'!$BW$7:$BW$156,match($D1910,'Your Portfolio Holdings'!$B$7:$B$156,0),0)&gt;0,PRODUCT(IF(($D$5:$D$2004=$D1910)*($C$5:$C$2004="Split")*($B$5:$B$2004&lt;=Dashboard!$C$54)*($B$5:$B$2004&gt;$B1910),$J$5:$J$2004,1)),1))</f>
        <v/>
      </c>
      <c r="X1910" s="79">
        <f t="shared" si="11"/>
        <v>0</v>
      </c>
      <c r="Y1910" s="79" t="str">
        <f t="array" ref="Y1910">IF($B1910="","",IF(INDEX('Your Portfolio Holdings'!$BW$7:$BW$156,match($D1910,'Your Portfolio Holdings'!$B$7:$B$156,0),0)&gt;0,PRODUCT(IF(($D$5:$D$2004=$D1910)*($C$5:$C$2004="Split")*($B$5:$B$2004&lt;=Dashboard!$C$55)*($B$5:$B$2004&gt;$B1910),$J$5:$J$2004,1)),1))</f>
        <v/>
      </c>
      <c r="Z1910" s="79">
        <f t="shared" si="12"/>
        <v>0</v>
      </c>
      <c r="AA1910" s="79" t="str">
        <f>IF($B1909="","",IF(AND($B1910&gt;Dashboard!$C$54,$B1910&lt;=Dashboard!$C$55,OR($C1910="Buy",$C1910="Sell",$C1910="Dividend",$C1910="Return of capital")),MAX(AA$5:AA1909)+1,0))</f>
        <v/>
      </c>
      <c r="AB1910" s="79" t="str">
        <f>if($B1910="","",if($L1910=Dashboard!$C$3,"n/a","Currency:"&amp;$L1910&amp;Dashboard!$C$3))</f>
        <v/>
      </c>
      <c r="AC1910" s="88" t="str">
        <f t="shared" si="13"/>
        <v/>
      </c>
      <c r="AD1910" s="89">
        <f t="shared" si="14"/>
        <v>0</v>
      </c>
      <c r="AE1910" s="90">
        <f t="shared" si="15"/>
        <v>0</v>
      </c>
    </row>
    <row r="1911">
      <c r="A1911" s="1"/>
      <c r="B1911" s="456"/>
      <c r="C1911" s="457"/>
      <c r="D1911" s="457"/>
      <c r="E1911" s="457"/>
      <c r="F1911" s="458"/>
      <c r="G1911" s="44">
        <f t="shared" si="1"/>
        <v>0</v>
      </c>
      <c r="H1911" s="459"/>
      <c r="I1911" s="460"/>
      <c r="J1911" s="95"/>
      <c r="K1911" s="1"/>
      <c r="L1911" s="50" t="str">
        <f t="array" ref="L1911">if($B1911="","",index(Setup!$C$52:$C$201,match($D1911,Setup!$B$52:$B$201,0),0))</f>
        <v/>
      </c>
      <c r="M1911" s="52" t="str">
        <f t="shared" si="2"/>
        <v/>
      </c>
      <c r="N1911" s="58">
        <f t="shared" si="3"/>
        <v>0</v>
      </c>
      <c r="O1911" s="64" t="str">
        <f t="shared" si="4"/>
        <v/>
      </c>
      <c r="P1911" s="64">
        <f t="shared" si="5"/>
        <v>0</v>
      </c>
      <c r="Q1911" s="64">
        <f t="shared" si="6"/>
        <v>0</v>
      </c>
      <c r="R1911" s="68">
        <f t="shared" si="7"/>
        <v>0</v>
      </c>
      <c r="S1911" s="68">
        <f t="shared" si="8"/>
        <v>0</v>
      </c>
      <c r="T1911" s="71" t="str">
        <f t="shared" si="9"/>
        <v/>
      </c>
      <c r="U1911" s="79" t="str">
        <f t="array" ref="U1911">IF($B1911="","",IF(INDEX('Your Portfolio Holdings'!$BW$7:$BW$156,match($D1911,'Your Portfolio Holdings'!$B$7:$B$156,0),0)&gt;0,PRODUCT(IF(($D$5:$D$2004=$D1911)*($C$5:$C$2004="Split")*($B$5:$B$2004&lt;=Dashboard!$C$2)*($B$5:$B$2004&gt;$B1911),$J$5:$J$2004,1)),1))</f>
        <v/>
      </c>
      <c r="V1911" s="79">
        <f t="shared" si="10"/>
        <v>0</v>
      </c>
      <c r="W1911" s="79" t="str">
        <f t="array" ref="W1911">IF($B1911="","",IF(INDEX('Your Portfolio Holdings'!$BW$7:$BW$156,match($D1911,'Your Portfolio Holdings'!$B$7:$B$156,0),0)&gt;0,PRODUCT(IF(($D$5:$D$2004=$D1911)*($C$5:$C$2004="Split")*($B$5:$B$2004&lt;=Dashboard!$C$54)*($B$5:$B$2004&gt;$B1911),$J$5:$J$2004,1)),1))</f>
        <v/>
      </c>
      <c r="X1911" s="79">
        <f t="shared" si="11"/>
        <v>0</v>
      </c>
      <c r="Y1911" s="79" t="str">
        <f t="array" ref="Y1911">IF($B1911="","",IF(INDEX('Your Portfolio Holdings'!$BW$7:$BW$156,match($D1911,'Your Portfolio Holdings'!$B$7:$B$156,0),0)&gt;0,PRODUCT(IF(($D$5:$D$2004=$D1911)*($C$5:$C$2004="Split")*($B$5:$B$2004&lt;=Dashboard!$C$55)*($B$5:$B$2004&gt;$B1911),$J$5:$J$2004,1)),1))</f>
        <v/>
      </c>
      <c r="Z1911" s="79">
        <f t="shared" si="12"/>
        <v>0</v>
      </c>
      <c r="AA1911" s="79" t="str">
        <f>IF($B1910="","",IF(AND($B1911&gt;Dashboard!$C$54,$B1911&lt;=Dashboard!$C$55,OR($C1911="Buy",$C1911="Sell",$C1911="Dividend",$C1911="Return of capital")),MAX(AA$5:AA1910)+1,0))</f>
        <v/>
      </c>
      <c r="AB1911" s="79" t="str">
        <f>if($B1911="","",if($L1911=Dashboard!$C$3,"n/a","Currency:"&amp;$L1911&amp;Dashboard!$C$3))</f>
        <v/>
      </c>
      <c r="AC1911" s="88" t="str">
        <f t="shared" si="13"/>
        <v/>
      </c>
      <c r="AD1911" s="89">
        <f t="shared" si="14"/>
        <v>0</v>
      </c>
      <c r="AE1911" s="90">
        <f t="shared" si="15"/>
        <v>0</v>
      </c>
    </row>
    <row r="1912">
      <c r="A1912" s="1"/>
      <c r="B1912" s="456"/>
      <c r="C1912" s="457"/>
      <c r="D1912" s="457"/>
      <c r="E1912" s="457"/>
      <c r="F1912" s="458"/>
      <c r="G1912" s="44">
        <f t="shared" si="1"/>
        <v>0</v>
      </c>
      <c r="H1912" s="459"/>
      <c r="I1912" s="460"/>
      <c r="J1912" s="95"/>
      <c r="K1912" s="1"/>
      <c r="L1912" s="50" t="str">
        <f t="array" ref="L1912">if($B1912="","",index(Setup!$C$52:$C$201,match($D1912,Setup!$B$52:$B$201,0),0))</f>
        <v/>
      </c>
      <c r="M1912" s="52" t="str">
        <f t="shared" si="2"/>
        <v/>
      </c>
      <c r="N1912" s="58">
        <f t="shared" si="3"/>
        <v>0</v>
      </c>
      <c r="O1912" s="64" t="str">
        <f t="shared" si="4"/>
        <v/>
      </c>
      <c r="P1912" s="64">
        <f t="shared" si="5"/>
        <v>0</v>
      </c>
      <c r="Q1912" s="64">
        <f t="shared" si="6"/>
        <v>0</v>
      </c>
      <c r="R1912" s="68">
        <f t="shared" si="7"/>
        <v>0</v>
      </c>
      <c r="S1912" s="68">
        <f t="shared" si="8"/>
        <v>0</v>
      </c>
      <c r="T1912" s="71" t="str">
        <f t="shared" si="9"/>
        <v/>
      </c>
      <c r="U1912" s="79" t="str">
        <f t="array" ref="U1912">IF($B1912="","",IF(INDEX('Your Portfolio Holdings'!$BW$7:$BW$156,match($D1912,'Your Portfolio Holdings'!$B$7:$B$156,0),0)&gt;0,PRODUCT(IF(($D$5:$D$2004=$D1912)*($C$5:$C$2004="Split")*($B$5:$B$2004&lt;=Dashboard!$C$2)*($B$5:$B$2004&gt;$B1912),$J$5:$J$2004,1)),1))</f>
        <v/>
      </c>
      <c r="V1912" s="79">
        <f t="shared" si="10"/>
        <v>0</v>
      </c>
      <c r="W1912" s="79" t="str">
        <f t="array" ref="W1912">IF($B1912="","",IF(INDEX('Your Portfolio Holdings'!$BW$7:$BW$156,match($D1912,'Your Portfolio Holdings'!$B$7:$B$156,0),0)&gt;0,PRODUCT(IF(($D$5:$D$2004=$D1912)*($C$5:$C$2004="Split")*($B$5:$B$2004&lt;=Dashboard!$C$54)*($B$5:$B$2004&gt;$B1912),$J$5:$J$2004,1)),1))</f>
        <v/>
      </c>
      <c r="X1912" s="79">
        <f t="shared" si="11"/>
        <v>0</v>
      </c>
      <c r="Y1912" s="79" t="str">
        <f t="array" ref="Y1912">IF($B1912="","",IF(INDEX('Your Portfolio Holdings'!$BW$7:$BW$156,match($D1912,'Your Portfolio Holdings'!$B$7:$B$156,0),0)&gt;0,PRODUCT(IF(($D$5:$D$2004=$D1912)*($C$5:$C$2004="Split")*($B$5:$B$2004&lt;=Dashboard!$C$55)*($B$5:$B$2004&gt;$B1912),$J$5:$J$2004,1)),1))</f>
        <v/>
      </c>
      <c r="Z1912" s="79">
        <f t="shared" si="12"/>
        <v>0</v>
      </c>
      <c r="AA1912" s="79" t="str">
        <f>IF($B1911="","",IF(AND($B1912&gt;Dashboard!$C$54,$B1912&lt;=Dashboard!$C$55,OR($C1912="Buy",$C1912="Sell",$C1912="Dividend",$C1912="Return of capital")),MAX(AA$5:AA1911)+1,0))</f>
        <v/>
      </c>
      <c r="AB1912" s="79" t="str">
        <f>if($B1912="","",if($L1912=Dashboard!$C$3,"n/a","Currency:"&amp;$L1912&amp;Dashboard!$C$3))</f>
        <v/>
      </c>
      <c r="AC1912" s="88" t="str">
        <f t="shared" si="13"/>
        <v/>
      </c>
      <c r="AD1912" s="89">
        <f t="shared" si="14"/>
        <v>0</v>
      </c>
      <c r="AE1912" s="90">
        <f t="shared" si="15"/>
        <v>0</v>
      </c>
    </row>
    <row r="1913">
      <c r="A1913" s="1"/>
      <c r="B1913" s="456"/>
      <c r="C1913" s="457"/>
      <c r="D1913" s="457"/>
      <c r="E1913" s="457"/>
      <c r="F1913" s="458"/>
      <c r="G1913" s="44">
        <f t="shared" si="1"/>
        <v>0</v>
      </c>
      <c r="H1913" s="459"/>
      <c r="I1913" s="460"/>
      <c r="J1913" s="95"/>
      <c r="K1913" s="1"/>
      <c r="L1913" s="50" t="str">
        <f t="array" ref="L1913">if($B1913="","",index(Setup!$C$52:$C$201,match($D1913,Setup!$B$52:$B$201,0),0))</f>
        <v/>
      </c>
      <c r="M1913" s="52" t="str">
        <f t="shared" si="2"/>
        <v/>
      </c>
      <c r="N1913" s="58">
        <f t="shared" si="3"/>
        <v>0</v>
      </c>
      <c r="O1913" s="64" t="str">
        <f t="shared" si="4"/>
        <v/>
      </c>
      <c r="P1913" s="64">
        <f t="shared" si="5"/>
        <v>0</v>
      </c>
      <c r="Q1913" s="64">
        <f t="shared" si="6"/>
        <v>0</v>
      </c>
      <c r="R1913" s="68">
        <f t="shared" si="7"/>
        <v>0</v>
      </c>
      <c r="S1913" s="68">
        <f t="shared" si="8"/>
        <v>0</v>
      </c>
      <c r="T1913" s="71" t="str">
        <f t="shared" si="9"/>
        <v/>
      </c>
      <c r="U1913" s="79" t="str">
        <f t="array" ref="U1913">IF($B1913="","",IF(INDEX('Your Portfolio Holdings'!$BW$7:$BW$156,match($D1913,'Your Portfolio Holdings'!$B$7:$B$156,0),0)&gt;0,PRODUCT(IF(($D$5:$D$2004=$D1913)*($C$5:$C$2004="Split")*($B$5:$B$2004&lt;=Dashboard!$C$2)*($B$5:$B$2004&gt;$B1913),$J$5:$J$2004,1)),1))</f>
        <v/>
      </c>
      <c r="V1913" s="79">
        <f t="shared" si="10"/>
        <v>0</v>
      </c>
      <c r="W1913" s="79" t="str">
        <f t="array" ref="W1913">IF($B1913="","",IF(INDEX('Your Portfolio Holdings'!$BW$7:$BW$156,match($D1913,'Your Portfolio Holdings'!$B$7:$B$156,0),0)&gt;0,PRODUCT(IF(($D$5:$D$2004=$D1913)*($C$5:$C$2004="Split")*($B$5:$B$2004&lt;=Dashboard!$C$54)*($B$5:$B$2004&gt;$B1913),$J$5:$J$2004,1)),1))</f>
        <v/>
      </c>
      <c r="X1913" s="79">
        <f t="shared" si="11"/>
        <v>0</v>
      </c>
      <c r="Y1913" s="79" t="str">
        <f t="array" ref="Y1913">IF($B1913="","",IF(INDEX('Your Portfolio Holdings'!$BW$7:$BW$156,match($D1913,'Your Portfolio Holdings'!$B$7:$B$156,0),0)&gt;0,PRODUCT(IF(($D$5:$D$2004=$D1913)*($C$5:$C$2004="Split")*($B$5:$B$2004&lt;=Dashboard!$C$55)*($B$5:$B$2004&gt;$B1913),$J$5:$J$2004,1)),1))</f>
        <v/>
      </c>
      <c r="Z1913" s="79">
        <f t="shared" si="12"/>
        <v>0</v>
      </c>
      <c r="AA1913" s="79" t="str">
        <f>IF($B1912="","",IF(AND($B1913&gt;Dashboard!$C$54,$B1913&lt;=Dashboard!$C$55,OR($C1913="Buy",$C1913="Sell",$C1913="Dividend",$C1913="Return of capital")),MAX(AA$5:AA1912)+1,0))</f>
        <v/>
      </c>
      <c r="AB1913" s="79" t="str">
        <f>if($B1913="","",if($L1913=Dashboard!$C$3,"n/a","Currency:"&amp;$L1913&amp;Dashboard!$C$3))</f>
        <v/>
      </c>
      <c r="AC1913" s="88" t="str">
        <f t="shared" si="13"/>
        <v/>
      </c>
      <c r="AD1913" s="89">
        <f t="shared" si="14"/>
        <v>0</v>
      </c>
      <c r="AE1913" s="90">
        <f t="shared" si="15"/>
        <v>0</v>
      </c>
    </row>
    <row r="1914">
      <c r="A1914" s="1"/>
      <c r="B1914" s="456"/>
      <c r="C1914" s="457"/>
      <c r="D1914" s="457"/>
      <c r="E1914" s="457"/>
      <c r="F1914" s="458"/>
      <c r="G1914" s="44">
        <f t="shared" si="1"/>
        <v>0</v>
      </c>
      <c r="H1914" s="459"/>
      <c r="I1914" s="460"/>
      <c r="J1914" s="95"/>
      <c r="K1914" s="1"/>
      <c r="L1914" s="50" t="str">
        <f t="array" ref="L1914">if($B1914="","",index(Setup!$C$52:$C$201,match($D1914,Setup!$B$52:$B$201,0),0))</f>
        <v/>
      </c>
      <c r="M1914" s="52" t="str">
        <f t="shared" si="2"/>
        <v/>
      </c>
      <c r="N1914" s="58">
        <f t="shared" si="3"/>
        <v>0</v>
      </c>
      <c r="O1914" s="64" t="str">
        <f t="shared" si="4"/>
        <v/>
      </c>
      <c r="P1914" s="64">
        <f t="shared" si="5"/>
        <v>0</v>
      </c>
      <c r="Q1914" s="64">
        <f t="shared" si="6"/>
        <v>0</v>
      </c>
      <c r="R1914" s="68">
        <f t="shared" si="7"/>
        <v>0</v>
      </c>
      <c r="S1914" s="68">
        <f t="shared" si="8"/>
        <v>0</v>
      </c>
      <c r="T1914" s="71" t="str">
        <f t="shared" si="9"/>
        <v/>
      </c>
      <c r="U1914" s="79" t="str">
        <f t="array" ref="U1914">IF($B1914="","",IF(INDEX('Your Portfolio Holdings'!$BW$7:$BW$156,match($D1914,'Your Portfolio Holdings'!$B$7:$B$156,0),0)&gt;0,PRODUCT(IF(($D$5:$D$2004=$D1914)*($C$5:$C$2004="Split")*($B$5:$B$2004&lt;=Dashboard!$C$2)*($B$5:$B$2004&gt;$B1914),$J$5:$J$2004,1)),1))</f>
        <v/>
      </c>
      <c r="V1914" s="79">
        <f t="shared" si="10"/>
        <v>0</v>
      </c>
      <c r="W1914" s="79" t="str">
        <f t="array" ref="W1914">IF($B1914="","",IF(INDEX('Your Portfolio Holdings'!$BW$7:$BW$156,match($D1914,'Your Portfolio Holdings'!$B$7:$B$156,0),0)&gt;0,PRODUCT(IF(($D$5:$D$2004=$D1914)*($C$5:$C$2004="Split")*($B$5:$B$2004&lt;=Dashboard!$C$54)*($B$5:$B$2004&gt;$B1914),$J$5:$J$2004,1)),1))</f>
        <v/>
      </c>
      <c r="X1914" s="79">
        <f t="shared" si="11"/>
        <v>0</v>
      </c>
      <c r="Y1914" s="79" t="str">
        <f t="array" ref="Y1914">IF($B1914="","",IF(INDEX('Your Portfolio Holdings'!$BW$7:$BW$156,match($D1914,'Your Portfolio Holdings'!$B$7:$B$156,0),0)&gt;0,PRODUCT(IF(($D$5:$D$2004=$D1914)*($C$5:$C$2004="Split")*($B$5:$B$2004&lt;=Dashboard!$C$55)*($B$5:$B$2004&gt;$B1914),$J$5:$J$2004,1)),1))</f>
        <v/>
      </c>
      <c r="Z1914" s="79">
        <f t="shared" si="12"/>
        <v>0</v>
      </c>
      <c r="AA1914" s="79" t="str">
        <f>IF($B1913="","",IF(AND($B1914&gt;Dashboard!$C$54,$B1914&lt;=Dashboard!$C$55,OR($C1914="Buy",$C1914="Sell",$C1914="Dividend",$C1914="Return of capital")),MAX(AA$5:AA1913)+1,0))</f>
        <v/>
      </c>
      <c r="AB1914" s="79" t="str">
        <f>if($B1914="","",if($L1914=Dashboard!$C$3,"n/a","Currency:"&amp;$L1914&amp;Dashboard!$C$3))</f>
        <v/>
      </c>
      <c r="AC1914" s="88" t="str">
        <f t="shared" si="13"/>
        <v/>
      </c>
      <c r="AD1914" s="89">
        <f t="shared" si="14"/>
        <v>0</v>
      </c>
      <c r="AE1914" s="90">
        <f t="shared" si="15"/>
        <v>0</v>
      </c>
    </row>
    <row r="1915">
      <c r="A1915" s="1"/>
      <c r="B1915" s="456"/>
      <c r="C1915" s="457"/>
      <c r="D1915" s="457"/>
      <c r="E1915" s="457"/>
      <c r="F1915" s="458"/>
      <c r="G1915" s="44">
        <f t="shared" si="1"/>
        <v>0</v>
      </c>
      <c r="H1915" s="459"/>
      <c r="I1915" s="460"/>
      <c r="J1915" s="95"/>
      <c r="K1915" s="1"/>
      <c r="L1915" s="50" t="str">
        <f t="array" ref="L1915">if($B1915="","",index(Setup!$C$52:$C$201,match($D1915,Setup!$B$52:$B$201,0),0))</f>
        <v/>
      </c>
      <c r="M1915" s="52" t="str">
        <f t="shared" si="2"/>
        <v/>
      </c>
      <c r="N1915" s="58">
        <f t="shared" si="3"/>
        <v>0</v>
      </c>
      <c r="O1915" s="64" t="str">
        <f t="shared" si="4"/>
        <v/>
      </c>
      <c r="P1915" s="64">
        <f t="shared" si="5"/>
        <v>0</v>
      </c>
      <c r="Q1915" s="64">
        <f t="shared" si="6"/>
        <v>0</v>
      </c>
      <c r="R1915" s="68">
        <f t="shared" si="7"/>
        <v>0</v>
      </c>
      <c r="S1915" s="68">
        <f t="shared" si="8"/>
        <v>0</v>
      </c>
      <c r="T1915" s="71" t="str">
        <f t="shared" si="9"/>
        <v/>
      </c>
      <c r="U1915" s="79" t="str">
        <f t="array" ref="U1915">IF($B1915="","",IF(INDEX('Your Portfolio Holdings'!$BW$7:$BW$156,match($D1915,'Your Portfolio Holdings'!$B$7:$B$156,0),0)&gt;0,PRODUCT(IF(($D$5:$D$2004=$D1915)*($C$5:$C$2004="Split")*($B$5:$B$2004&lt;=Dashboard!$C$2)*($B$5:$B$2004&gt;$B1915),$J$5:$J$2004,1)),1))</f>
        <v/>
      </c>
      <c r="V1915" s="79">
        <f t="shared" si="10"/>
        <v>0</v>
      </c>
      <c r="W1915" s="79" t="str">
        <f t="array" ref="W1915">IF($B1915="","",IF(INDEX('Your Portfolio Holdings'!$BW$7:$BW$156,match($D1915,'Your Portfolio Holdings'!$B$7:$B$156,0),0)&gt;0,PRODUCT(IF(($D$5:$D$2004=$D1915)*($C$5:$C$2004="Split")*($B$5:$B$2004&lt;=Dashboard!$C$54)*($B$5:$B$2004&gt;$B1915),$J$5:$J$2004,1)),1))</f>
        <v/>
      </c>
      <c r="X1915" s="79">
        <f t="shared" si="11"/>
        <v>0</v>
      </c>
      <c r="Y1915" s="79" t="str">
        <f t="array" ref="Y1915">IF($B1915="","",IF(INDEX('Your Portfolio Holdings'!$BW$7:$BW$156,match($D1915,'Your Portfolio Holdings'!$B$7:$B$156,0),0)&gt;0,PRODUCT(IF(($D$5:$D$2004=$D1915)*($C$5:$C$2004="Split")*($B$5:$B$2004&lt;=Dashboard!$C$55)*($B$5:$B$2004&gt;$B1915),$J$5:$J$2004,1)),1))</f>
        <v/>
      </c>
      <c r="Z1915" s="79">
        <f t="shared" si="12"/>
        <v>0</v>
      </c>
      <c r="AA1915" s="79" t="str">
        <f>IF($B1914="","",IF(AND($B1915&gt;Dashboard!$C$54,$B1915&lt;=Dashboard!$C$55,OR($C1915="Buy",$C1915="Sell",$C1915="Dividend",$C1915="Return of capital")),MAX(AA$5:AA1914)+1,0))</f>
        <v/>
      </c>
      <c r="AB1915" s="79" t="str">
        <f>if($B1915="","",if($L1915=Dashboard!$C$3,"n/a","Currency:"&amp;$L1915&amp;Dashboard!$C$3))</f>
        <v/>
      </c>
      <c r="AC1915" s="88" t="str">
        <f t="shared" si="13"/>
        <v/>
      </c>
      <c r="AD1915" s="89">
        <f t="shared" si="14"/>
        <v>0</v>
      </c>
      <c r="AE1915" s="90">
        <f t="shared" si="15"/>
        <v>0</v>
      </c>
    </row>
    <row r="1916">
      <c r="A1916" s="1"/>
      <c r="B1916" s="456"/>
      <c r="C1916" s="457"/>
      <c r="D1916" s="457"/>
      <c r="E1916" s="457"/>
      <c r="F1916" s="458"/>
      <c r="G1916" s="44">
        <f t="shared" si="1"/>
        <v>0</v>
      </c>
      <c r="H1916" s="459"/>
      <c r="I1916" s="460"/>
      <c r="J1916" s="95"/>
      <c r="K1916" s="1"/>
      <c r="L1916" s="50" t="str">
        <f t="array" ref="L1916">if($B1916="","",index(Setup!$C$52:$C$201,match($D1916,Setup!$B$52:$B$201,0),0))</f>
        <v/>
      </c>
      <c r="M1916" s="52" t="str">
        <f t="shared" si="2"/>
        <v/>
      </c>
      <c r="N1916" s="58">
        <f t="shared" si="3"/>
        <v>0</v>
      </c>
      <c r="O1916" s="64" t="str">
        <f t="shared" si="4"/>
        <v/>
      </c>
      <c r="P1916" s="64">
        <f t="shared" si="5"/>
        <v>0</v>
      </c>
      <c r="Q1916" s="64">
        <f t="shared" si="6"/>
        <v>0</v>
      </c>
      <c r="R1916" s="68">
        <f t="shared" si="7"/>
        <v>0</v>
      </c>
      <c r="S1916" s="68">
        <f t="shared" si="8"/>
        <v>0</v>
      </c>
      <c r="T1916" s="71" t="str">
        <f t="shared" si="9"/>
        <v/>
      </c>
      <c r="U1916" s="79" t="str">
        <f t="array" ref="U1916">IF($B1916="","",IF(INDEX('Your Portfolio Holdings'!$BW$7:$BW$156,match($D1916,'Your Portfolio Holdings'!$B$7:$B$156,0),0)&gt;0,PRODUCT(IF(($D$5:$D$2004=$D1916)*($C$5:$C$2004="Split")*($B$5:$B$2004&lt;=Dashboard!$C$2)*($B$5:$B$2004&gt;$B1916),$J$5:$J$2004,1)),1))</f>
        <v/>
      </c>
      <c r="V1916" s="79">
        <f t="shared" si="10"/>
        <v>0</v>
      </c>
      <c r="W1916" s="79" t="str">
        <f t="array" ref="W1916">IF($B1916="","",IF(INDEX('Your Portfolio Holdings'!$BW$7:$BW$156,match($D1916,'Your Portfolio Holdings'!$B$7:$B$156,0),0)&gt;0,PRODUCT(IF(($D$5:$D$2004=$D1916)*($C$5:$C$2004="Split")*($B$5:$B$2004&lt;=Dashboard!$C$54)*($B$5:$B$2004&gt;$B1916),$J$5:$J$2004,1)),1))</f>
        <v/>
      </c>
      <c r="X1916" s="79">
        <f t="shared" si="11"/>
        <v>0</v>
      </c>
      <c r="Y1916" s="79" t="str">
        <f t="array" ref="Y1916">IF($B1916="","",IF(INDEX('Your Portfolio Holdings'!$BW$7:$BW$156,match($D1916,'Your Portfolio Holdings'!$B$7:$B$156,0),0)&gt;0,PRODUCT(IF(($D$5:$D$2004=$D1916)*($C$5:$C$2004="Split")*($B$5:$B$2004&lt;=Dashboard!$C$55)*($B$5:$B$2004&gt;$B1916),$J$5:$J$2004,1)),1))</f>
        <v/>
      </c>
      <c r="Z1916" s="79">
        <f t="shared" si="12"/>
        <v>0</v>
      </c>
      <c r="AA1916" s="79" t="str">
        <f>IF($B1915="","",IF(AND($B1916&gt;Dashboard!$C$54,$B1916&lt;=Dashboard!$C$55,OR($C1916="Buy",$C1916="Sell",$C1916="Dividend",$C1916="Return of capital")),MAX(AA$5:AA1915)+1,0))</f>
        <v/>
      </c>
      <c r="AB1916" s="79" t="str">
        <f>if($B1916="","",if($L1916=Dashboard!$C$3,"n/a","Currency:"&amp;$L1916&amp;Dashboard!$C$3))</f>
        <v/>
      </c>
      <c r="AC1916" s="88" t="str">
        <f t="shared" si="13"/>
        <v/>
      </c>
      <c r="AD1916" s="89">
        <f t="shared" si="14"/>
        <v>0</v>
      </c>
      <c r="AE1916" s="90">
        <f t="shared" si="15"/>
        <v>0</v>
      </c>
    </row>
    <row r="1917">
      <c r="A1917" s="1"/>
      <c r="B1917" s="456"/>
      <c r="C1917" s="457"/>
      <c r="D1917" s="457"/>
      <c r="E1917" s="457"/>
      <c r="F1917" s="458"/>
      <c r="G1917" s="44">
        <f t="shared" si="1"/>
        <v>0</v>
      </c>
      <c r="H1917" s="459"/>
      <c r="I1917" s="460"/>
      <c r="J1917" s="95"/>
      <c r="K1917" s="1"/>
      <c r="L1917" s="50" t="str">
        <f t="array" ref="L1917">if($B1917="","",index(Setup!$C$52:$C$201,match($D1917,Setup!$B$52:$B$201,0),0))</f>
        <v/>
      </c>
      <c r="M1917" s="52" t="str">
        <f t="shared" si="2"/>
        <v/>
      </c>
      <c r="N1917" s="58">
        <f t="shared" si="3"/>
        <v>0</v>
      </c>
      <c r="O1917" s="64" t="str">
        <f t="shared" si="4"/>
        <v/>
      </c>
      <c r="P1917" s="64">
        <f t="shared" si="5"/>
        <v>0</v>
      </c>
      <c r="Q1917" s="64">
        <f t="shared" si="6"/>
        <v>0</v>
      </c>
      <c r="R1917" s="68">
        <f t="shared" si="7"/>
        <v>0</v>
      </c>
      <c r="S1917" s="68">
        <f t="shared" si="8"/>
        <v>0</v>
      </c>
      <c r="T1917" s="71" t="str">
        <f t="shared" si="9"/>
        <v/>
      </c>
      <c r="U1917" s="79" t="str">
        <f t="array" ref="U1917">IF($B1917="","",IF(INDEX('Your Portfolio Holdings'!$BW$7:$BW$156,match($D1917,'Your Portfolio Holdings'!$B$7:$B$156,0),0)&gt;0,PRODUCT(IF(($D$5:$D$2004=$D1917)*($C$5:$C$2004="Split")*($B$5:$B$2004&lt;=Dashboard!$C$2)*($B$5:$B$2004&gt;$B1917),$J$5:$J$2004,1)),1))</f>
        <v/>
      </c>
      <c r="V1917" s="79">
        <f t="shared" si="10"/>
        <v>0</v>
      </c>
      <c r="W1917" s="79" t="str">
        <f t="array" ref="W1917">IF($B1917="","",IF(INDEX('Your Portfolio Holdings'!$BW$7:$BW$156,match($D1917,'Your Portfolio Holdings'!$B$7:$B$156,0),0)&gt;0,PRODUCT(IF(($D$5:$D$2004=$D1917)*($C$5:$C$2004="Split")*($B$5:$B$2004&lt;=Dashboard!$C$54)*($B$5:$B$2004&gt;$B1917),$J$5:$J$2004,1)),1))</f>
        <v/>
      </c>
      <c r="X1917" s="79">
        <f t="shared" si="11"/>
        <v>0</v>
      </c>
      <c r="Y1917" s="79" t="str">
        <f t="array" ref="Y1917">IF($B1917="","",IF(INDEX('Your Portfolio Holdings'!$BW$7:$BW$156,match($D1917,'Your Portfolio Holdings'!$B$7:$B$156,0),0)&gt;0,PRODUCT(IF(($D$5:$D$2004=$D1917)*($C$5:$C$2004="Split")*($B$5:$B$2004&lt;=Dashboard!$C$55)*($B$5:$B$2004&gt;$B1917),$J$5:$J$2004,1)),1))</f>
        <v/>
      </c>
      <c r="Z1917" s="79">
        <f t="shared" si="12"/>
        <v>0</v>
      </c>
      <c r="AA1917" s="79" t="str">
        <f>IF($B1916="","",IF(AND($B1917&gt;Dashboard!$C$54,$B1917&lt;=Dashboard!$C$55,OR($C1917="Buy",$C1917="Sell",$C1917="Dividend",$C1917="Return of capital")),MAX(AA$5:AA1916)+1,0))</f>
        <v/>
      </c>
      <c r="AB1917" s="79" t="str">
        <f>if($B1917="","",if($L1917=Dashboard!$C$3,"n/a","Currency:"&amp;$L1917&amp;Dashboard!$C$3))</f>
        <v/>
      </c>
      <c r="AC1917" s="88" t="str">
        <f t="shared" si="13"/>
        <v/>
      </c>
      <c r="AD1917" s="89">
        <f t="shared" si="14"/>
        <v>0</v>
      </c>
      <c r="AE1917" s="90">
        <f t="shared" si="15"/>
        <v>0</v>
      </c>
    </row>
    <row r="1918">
      <c r="A1918" s="1"/>
      <c r="B1918" s="456"/>
      <c r="C1918" s="457"/>
      <c r="D1918" s="457"/>
      <c r="E1918" s="457"/>
      <c r="F1918" s="458"/>
      <c r="G1918" s="44">
        <f t="shared" si="1"/>
        <v>0</v>
      </c>
      <c r="H1918" s="459"/>
      <c r="I1918" s="460"/>
      <c r="J1918" s="95"/>
      <c r="K1918" s="1"/>
      <c r="L1918" s="50" t="str">
        <f t="array" ref="L1918">if($B1918="","",index(Setup!$C$52:$C$201,match($D1918,Setup!$B$52:$B$201,0),0))</f>
        <v/>
      </c>
      <c r="M1918" s="52" t="str">
        <f t="shared" si="2"/>
        <v/>
      </c>
      <c r="N1918" s="58">
        <f t="shared" si="3"/>
        <v>0</v>
      </c>
      <c r="O1918" s="64" t="str">
        <f t="shared" si="4"/>
        <v/>
      </c>
      <c r="P1918" s="64">
        <f t="shared" si="5"/>
        <v>0</v>
      </c>
      <c r="Q1918" s="64">
        <f t="shared" si="6"/>
        <v>0</v>
      </c>
      <c r="R1918" s="68">
        <f t="shared" si="7"/>
        <v>0</v>
      </c>
      <c r="S1918" s="68">
        <f t="shared" si="8"/>
        <v>0</v>
      </c>
      <c r="T1918" s="71" t="str">
        <f t="shared" si="9"/>
        <v/>
      </c>
      <c r="U1918" s="79" t="str">
        <f t="array" ref="U1918">IF($B1918="","",IF(INDEX('Your Portfolio Holdings'!$BW$7:$BW$156,match($D1918,'Your Portfolio Holdings'!$B$7:$B$156,0),0)&gt;0,PRODUCT(IF(($D$5:$D$2004=$D1918)*($C$5:$C$2004="Split")*($B$5:$B$2004&lt;=Dashboard!$C$2)*($B$5:$B$2004&gt;$B1918),$J$5:$J$2004,1)),1))</f>
        <v/>
      </c>
      <c r="V1918" s="79">
        <f t="shared" si="10"/>
        <v>0</v>
      </c>
      <c r="W1918" s="79" t="str">
        <f t="array" ref="W1918">IF($B1918="","",IF(INDEX('Your Portfolio Holdings'!$BW$7:$BW$156,match($D1918,'Your Portfolio Holdings'!$B$7:$B$156,0),0)&gt;0,PRODUCT(IF(($D$5:$D$2004=$D1918)*($C$5:$C$2004="Split")*($B$5:$B$2004&lt;=Dashboard!$C$54)*($B$5:$B$2004&gt;$B1918),$J$5:$J$2004,1)),1))</f>
        <v/>
      </c>
      <c r="X1918" s="79">
        <f t="shared" si="11"/>
        <v>0</v>
      </c>
      <c r="Y1918" s="79" t="str">
        <f t="array" ref="Y1918">IF($B1918="","",IF(INDEX('Your Portfolio Holdings'!$BW$7:$BW$156,match($D1918,'Your Portfolio Holdings'!$B$7:$B$156,0),0)&gt;0,PRODUCT(IF(($D$5:$D$2004=$D1918)*($C$5:$C$2004="Split")*($B$5:$B$2004&lt;=Dashboard!$C$55)*($B$5:$B$2004&gt;$B1918),$J$5:$J$2004,1)),1))</f>
        <v/>
      </c>
      <c r="Z1918" s="79">
        <f t="shared" si="12"/>
        <v>0</v>
      </c>
      <c r="AA1918" s="79" t="str">
        <f>IF($B1917="","",IF(AND($B1918&gt;Dashboard!$C$54,$B1918&lt;=Dashboard!$C$55,OR($C1918="Buy",$C1918="Sell",$C1918="Dividend",$C1918="Return of capital")),MAX(AA$5:AA1917)+1,0))</f>
        <v/>
      </c>
      <c r="AB1918" s="79" t="str">
        <f>if($B1918="","",if($L1918=Dashboard!$C$3,"n/a","Currency:"&amp;$L1918&amp;Dashboard!$C$3))</f>
        <v/>
      </c>
      <c r="AC1918" s="88" t="str">
        <f t="shared" si="13"/>
        <v/>
      </c>
      <c r="AD1918" s="89">
        <f t="shared" si="14"/>
        <v>0</v>
      </c>
      <c r="AE1918" s="90">
        <f t="shared" si="15"/>
        <v>0</v>
      </c>
    </row>
    <row r="1919">
      <c r="A1919" s="1"/>
      <c r="B1919" s="456"/>
      <c r="C1919" s="457"/>
      <c r="D1919" s="457"/>
      <c r="E1919" s="457"/>
      <c r="F1919" s="458"/>
      <c r="G1919" s="44">
        <f t="shared" si="1"/>
        <v>0</v>
      </c>
      <c r="H1919" s="459"/>
      <c r="I1919" s="460"/>
      <c r="J1919" s="95"/>
      <c r="K1919" s="1"/>
      <c r="L1919" s="50" t="str">
        <f t="array" ref="L1919">if($B1919="","",index(Setup!$C$52:$C$201,match($D1919,Setup!$B$52:$B$201,0),0))</f>
        <v/>
      </c>
      <c r="M1919" s="52" t="str">
        <f t="shared" si="2"/>
        <v/>
      </c>
      <c r="N1919" s="58">
        <f t="shared" si="3"/>
        <v>0</v>
      </c>
      <c r="O1919" s="64" t="str">
        <f t="shared" si="4"/>
        <v/>
      </c>
      <c r="P1919" s="64">
        <f t="shared" si="5"/>
        <v>0</v>
      </c>
      <c r="Q1919" s="64">
        <f t="shared" si="6"/>
        <v>0</v>
      </c>
      <c r="R1919" s="68">
        <f t="shared" si="7"/>
        <v>0</v>
      </c>
      <c r="S1919" s="68">
        <f t="shared" si="8"/>
        <v>0</v>
      </c>
      <c r="T1919" s="71" t="str">
        <f t="shared" si="9"/>
        <v/>
      </c>
      <c r="U1919" s="79" t="str">
        <f t="array" ref="U1919">IF($B1919="","",IF(INDEX('Your Portfolio Holdings'!$BW$7:$BW$156,match($D1919,'Your Portfolio Holdings'!$B$7:$B$156,0),0)&gt;0,PRODUCT(IF(($D$5:$D$2004=$D1919)*($C$5:$C$2004="Split")*($B$5:$B$2004&lt;=Dashboard!$C$2)*($B$5:$B$2004&gt;$B1919),$J$5:$J$2004,1)),1))</f>
        <v/>
      </c>
      <c r="V1919" s="79">
        <f t="shared" si="10"/>
        <v>0</v>
      </c>
      <c r="W1919" s="79" t="str">
        <f t="array" ref="W1919">IF($B1919="","",IF(INDEX('Your Portfolio Holdings'!$BW$7:$BW$156,match($D1919,'Your Portfolio Holdings'!$B$7:$B$156,0),0)&gt;0,PRODUCT(IF(($D$5:$D$2004=$D1919)*($C$5:$C$2004="Split")*($B$5:$B$2004&lt;=Dashboard!$C$54)*($B$5:$B$2004&gt;$B1919),$J$5:$J$2004,1)),1))</f>
        <v/>
      </c>
      <c r="X1919" s="79">
        <f t="shared" si="11"/>
        <v>0</v>
      </c>
      <c r="Y1919" s="79" t="str">
        <f t="array" ref="Y1919">IF($B1919="","",IF(INDEX('Your Portfolio Holdings'!$BW$7:$BW$156,match($D1919,'Your Portfolio Holdings'!$B$7:$B$156,0),0)&gt;0,PRODUCT(IF(($D$5:$D$2004=$D1919)*($C$5:$C$2004="Split")*($B$5:$B$2004&lt;=Dashboard!$C$55)*($B$5:$B$2004&gt;$B1919),$J$5:$J$2004,1)),1))</f>
        <v/>
      </c>
      <c r="Z1919" s="79">
        <f t="shared" si="12"/>
        <v>0</v>
      </c>
      <c r="AA1919" s="79" t="str">
        <f>IF($B1918="","",IF(AND($B1919&gt;Dashboard!$C$54,$B1919&lt;=Dashboard!$C$55,OR($C1919="Buy",$C1919="Sell",$C1919="Dividend",$C1919="Return of capital")),MAX(AA$5:AA1918)+1,0))</f>
        <v/>
      </c>
      <c r="AB1919" s="79" t="str">
        <f>if($B1919="","",if($L1919=Dashboard!$C$3,"n/a","Currency:"&amp;$L1919&amp;Dashboard!$C$3))</f>
        <v/>
      </c>
      <c r="AC1919" s="88" t="str">
        <f t="shared" si="13"/>
        <v/>
      </c>
      <c r="AD1919" s="89">
        <f t="shared" si="14"/>
        <v>0</v>
      </c>
      <c r="AE1919" s="90">
        <f t="shared" si="15"/>
        <v>0</v>
      </c>
    </row>
    <row r="1920">
      <c r="A1920" s="1"/>
      <c r="B1920" s="456"/>
      <c r="C1920" s="457"/>
      <c r="D1920" s="457"/>
      <c r="E1920" s="457"/>
      <c r="F1920" s="458"/>
      <c r="G1920" s="44">
        <f t="shared" si="1"/>
        <v>0</v>
      </c>
      <c r="H1920" s="459"/>
      <c r="I1920" s="460"/>
      <c r="J1920" s="95"/>
      <c r="K1920" s="1"/>
      <c r="L1920" s="50" t="str">
        <f t="array" ref="L1920">if($B1920="","",index(Setup!$C$52:$C$201,match($D1920,Setup!$B$52:$B$201,0),0))</f>
        <v/>
      </c>
      <c r="M1920" s="52" t="str">
        <f t="shared" si="2"/>
        <v/>
      </c>
      <c r="N1920" s="58">
        <f t="shared" si="3"/>
        <v>0</v>
      </c>
      <c r="O1920" s="64" t="str">
        <f t="shared" si="4"/>
        <v/>
      </c>
      <c r="P1920" s="64">
        <f t="shared" si="5"/>
        <v>0</v>
      </c>
      <c r="Q1920" s="64">
        <f t="shared" si="6"/>
        <v>0</v>
      </c>
      <c r="R1920" s="68">
        <f t="shared" si="7"/>
        <v>0</v>
      </c>
      <c r="S1920" s="68">
        <f t="shared" si="8"/>
        <v>0</v>
      </c>
      <c r="T1920" s="71" t="str">
        <f t="shared" si="9"/>
        <v/>
      </c>
      <c r="U1920" s="79" t="str">
        <f t="array" ref="U1920">IF($B1920="","",IF(INDEX('Your Portfolio Holdings'!$BW$7:$BW$156,match($D1920,'Your Portfolio Holdings'!$B$7:$B$156,0),0)&gt;0,PRODUCT(IF(($D$5:$D$2004=$D1920)*($C$5:$C$2004="Split")*($B$5:$B$2004&lt;=Dashboard!$C$2)*($B$5:$B$2004&gt;$B1920),$J$5:$J$2004,1)),1))</f>
        <v/>
      </c>
      <c r="V1920" s="79">
        <f t="shared" si="10"/>
        <v>0</v>
      </c>
      <c r="W1920" s="79" t="str">
        <f t="array" ref="W1920">IF($B1920="","",IF(INDEX('Your Portfolio Holdings'!$BW$7:$BW$156,match($D1920,'Your Portfolio Holdings'!$B$7:$B$156,0),0)&gt;0,PRODUCT(IF(($D$5:$D$2004=$D1920)*($C$5:$C$2004="Split")*($B$5:$B$2004&lt;=Dashboard!$C$54)*($B$5:$B$2004&gt;$B1920),$J$5:$J$2004,1)),1))</f>
        <v/>
      </c>
      <c r="X1920" s="79">
        <f t="shared" si="11"/>
        <v>0</v>
      </c>
      <c r="Y1920" s="79" t="str">
        <f t="array" ref="Y1920">IF($B1920="","",IF(INDEX('Your Portfolio Holdings'!$BW$7:$BW$156,match($D1920,'Your Portfolio Holdings'!$B$7:$B$156,0),0)&gt;0,PRODUCT(IF(($D$5:$D$2004=$D1920)*($C$5:$C$2004="Split")*($B$5:$B$2004&lt;=Dashboard!$C$55)*($B$5:$B$2004&gt;$B1920),$J$5:$J$2004,1)),1))</f>
        <v/>
      </c>
      <c r="Z1920" s="79">
        <f t="shared" si="12"/>
        <v>0</v>
      </c>
      <c r="AA1920" s="79" t="str">
        <f>IF($B1919="","",IF(AND($B1920&gt;Dashboard!$C$54,$B1920&lt;=Dashboard!$C$55,OR($C1920="Buy",$C1920="Sell",$C1920="Dividend",$C1920="Return of capital")),MAX(AA$5:AA1919)+1,0))</f>
        <v/>
      </c>
      <c r="AB1920" s="79" t="str">
        <f>if($B1920="","",if($L1920=Dashboard!$C$3,"n/a","Currency:"&amp;$L1920&amp;Dashboard!$C$3))</f>
        <v/>
      </c>
      <c r="AC1920" s="88" t="str">
        <f t="shared" si="13"/>
        <v/>
      </c>
      <c r="AD1920" s="89">
        <f t="shared" si="14"/>
        <v>0</v>
      </c>
      <c r="AE1920" s="90">
        <f t="shared" si="15"/>
        <v>0</v>
      </c>
    </row>
    <row r="1921">
      <c r="A1921" s="1"/>
      <c r="B1921" s="456"/>
      <c r="C1921" s="457"/>
      <c r="D1921" s="457"/>
      <c r="E1921" s="457"/>
      <c r="F1921" s="458"/>
      <c r="G1921" s="44">
        <f t="shared" si="1"/>
        <v>0</v>
      </c>
      <c r="H1921" s="459"/>
      <c r="I1921" s="460"/>
      <c r="J1921" s="95"/>
      <c r="K1921" s="1"/>
      <c r="L1921" s="50" t="str">
        <f t="array" ref="L1921">if($B1921="","",index(Setup!$C$52:$C$201,match($D1921,Setup!$B$52:$B$201,0),0))</f>
        <v/>
      </c>
      <c r="M1921" s="52" t="str">
        <f t="shared" si="2"/>
        <v/>
      </c>
      <c r="N1921" s="58">
        <f t="shared" si="3"/>
        <v>0</v>
      </c>
      <c r="O1921" s="64" t="str">
        <f t="shared" si="4"/>
        <v/>
      </c>
      <c r="P1921" s="64">
        <f t="shared" si="5"/>
        <v>0</v>
      </c>
      <c r="Q1921" s="64">
        <f t="shared" si="6"/>
        <v>0</v>
      </c>
      <c r="R1921" s="68">
        <f t="shared" si="7"/>
        <v>0</v>
      </c>
      <c r="S1921" s="68">
        <f t="shared" si="8"/>
        <v>0</v>
      </c>
      <c r="T1921" s="71" t="str">
        <f t="shared" si="9"/>
        <v/>
      </c>
      <c r="U1921" s="79" t="str">
        <f t="array" ref="U1921">IF($B1921="","",IF(INDEX('Your Portfolio Holdings'!$BW$7:$BW$156,match($D1921,'Your Portfolio Holdings'!$B$7:$B$156,0),0)&gt;0,PRODUCT(IF(($D$5:$D$2004=$D1921)*($C$5:$C$2004="Split")*($B$5:$B$2004&lt;=Dashboard!$C$2)*($B$5:$B$2004&gt;$B1921),$J$5:$J$2004,1)),1))</f>
        <v/>
      </c>
      <c r="V1921" s="79">
        <f t="shared" si="10"/>
        <v>0</v>
      </c>
      <c r="W1921" s="79" t="str">
        <f t="array" ref="W1921">IF($B1921="","",IF(INDEX('Your Portfolio Holdings'!$BW$7:$BW$156,match($D1921,'Your Portfolio Holdings'!$B$7:$B$156,0),0)&gt;0,PRODUCT(IF(($D$5:$D$2004=$D1921)*($C$5:$C$2004="Split")*($B$5:$B$2004&lt;=Dashboard!$C$54)*($B$5:$B$2004&gt;$B1921),$J$5:$J$2004,1)),1))</f>
        <v/>
      </c>
      <c r="X1921" s="79">
        <f t="shared" si="11"/>
        <v>0</v>
      </c>
      <c r="Y1921" s="79" t="str">
        <f t="array" ref="Y1921">IF($B1921="","",IF(INDEX('Your Portfolio Holdings'!$BW$7:$BW$156,match($D1921,'Your Portfolio Holdings'!$B$7:$B$156,0),0)&gt;0,PRODUCT(IF(($D$5:$D$2004=$D1921)*($C$5:$C$2004="Split")*($B$5:$B$2004&lt;=Dashboard!$C$55)*($B$5:$B$2004&gt;$B1921),$J$5:$J$2004,1)),1))</f>
        <v/>
      </c>
      <c r="Z1921" s="79">
        <f t="shared" si="12"/>
        <v>0</v>
      </c>
      <c r="AA1921" s="79" t="str">
        <f>IF($B1920="","",IF(AND($B1921&gt;Dashboard!$C$54,$B1921&lt;=Dashboard!$C$55,OR($C1921="Buy",$C1921="Sell",$C1921="Dividend",$C1921="Return of capital")),MAX(AA$5:AA1920)+1,0))</f>
        <v/>
      </c>
      <c r="AB1921" s="79" t="str">
        <f>if($B1921="","",if($L1921=Dashboard!$C$3,"n/a","Currency:"&amp;$L1921&amp;Dashboard!$C$3))</f>
        <v/>
      </c>
      <c r="AC1921" s="88" t="str">
        <f t="shared" si="13"/>
        <v/>
      </c>
      <c r="AD1921" s="89">
        <f t="shared" si="14"/>
        <v>0</v>
      </c>
      <c r="AE1921" s="90">
        <f t="shared" si="15"/>
        <v>0</v>
      </c>
    </row>
    <row r="1922">
      <c r="A1922" s="1"/>
      <c r="B1922" s="456"/>
      <c r="C1922" s="457"/>
      <c r="D1922" s="457"/>
      <c r="E1922" s="457"/>
      <c r="F1922" s="458"/>
      <c r="G1922" s="44">
        <f t="shared" si="1"/>
        <v>0</v>
      </c>
      <c r="H1922" s="459"/>
      <c r="I1922" s="460"/>
      <c r="J1922" s="95"/>
      <c r="K1922" s="1"/>
      <c r="L1922" s="50" t="str">
        <f t="array" ref="L1922">if($B1922="","",index(Setup!$C$52:$C$201,match($D1922,Setup!$B$52:$B$201,0),0))</f>
        <v/>
      </c>
      <c r="M1922" s="52" t="str">
        <f t="shared" si="2"/>
        <v/>
      </c>
      <c r="N1922" s="58">
        <f t="shared" si="3"/>
        <v>0</v>
      </c>
      <c r="O1922" s="64" t="str">
        <f t="shared" si="4"/>
        <v/>
      </c>
      <c r="P1922" s="64">
        <f t="shared" si="5"/>
        <v>0</v>
      </c>
      <c r="Q1922" s="64">
        <f t="shared" si="6"/>
        <v>0</v>
      </c>
      <c r="R1922" s="68">
        <f t="shared" si="7"/>
        <v>0</v>
      </c>
      <c r="S1922" s="68">
        <f t="shared" si="8"/>
        <v>0</v>
      </c>
      <c r="T1922" s="71" t="str">
        <f t="shared" si="9"/>
        <v/>
      </c>
      <c r="U1922" s="79" t="str">
        <f t="array" ref="U1922">IF($B1922="","",IF(INDEX('Your Portfolio Holdings'!$BW$7:$BW$156,match($D1922,'Your Portfolio Holdings'!$B$7:$B$156,0),0)&gt;0,PRODUCT(IF(($D$5:$D$2004=$D1922)*($C$5:$C$2004="Split")*($B$5:$B$2004&lt;=Dashboard!$C$2)*($B$5:$B$2004&gt;$B1922),$J$5:$J$2004,1)),1))</f>
        <v/>
      </c>
      <c r="V1922" s="79">
        <f t="shared" si="10"/>
        <v>0</v>
      </c>
      <c r="W1922" s="79" t="str">
        <f t="array" ref="W1922">IF($B1922="","",IF(INDEX('Your Portfolio Holdings'!$BW$7:$BW$156,match($D1922,'Your Portfolio Holdings'!$B$7:$B$156,0),0)&gt;0,PRODUCT(IF(($D$5:$D$2004=$D1922)*($C$5:$C$2004="Split")*($B$5:$B$2004&lt;=Dashboard!$C$54)*($B$5:$B$2004&gt;$B1922),$J$5:$J$2004,1)),1))</f>
        <v/>
      </c>
      <c r="X1922" s="79">
        <f t="shared" si="11"/>
        <v>0</v>
      </c>
      <c r="Y1922" s="79" t="str">
        <f t="array" ref="Y1922">IF($B1922="","",IF(INDEX('Your Portfolio Holdings'!$BW$7:$BW$156,match($D1922,'Your Portfolio Holdings'!$B$7:$B$156,0),0)&gt;0,PRODUCT(IF(($D$5:$D$2004=$D1922)*($C$5:$C$2004="Split")*($B$5:$B$2004&lt;=Dashboard!$C$55)*($B$5:$B$2004&gt;$B1922),$J$5:$J$2004,1)),1))</f>
        <v/>
      </c>
      <c r="Z1922" s="79">
        <f t="shared" si="12"/>
        <v>0</v>
      </c>
      <c r="AA1922" s="79" t="str">
        <f>IF($B1921="","",IF(AND($B1922&gt;Dashboard!$C$54,$B1922&lt;=Dashboard!$C$55,OR($C1922="Buy",$C1922="Sell",$C1922="Dividend",$C1922="Return of capital")),MAX(AA$5:AA1921)+1,0))</f>
        <v/>
      </c>
      <c r="AB1922" s="79" t="str">
        <f>if($B1922="","",if($L1922=Dashboard!$C$3,"n/a","Currency:"&amp;$L1922&amp;Dashboard!$C$3))</f>
        <v/>
      </c>
      <c r="AC1922" s="88" t="str">
        <f t="shared" si="13"/>
        <v/>
      </c>
      <c r="AD1922" s="89">
        <f t="shared" si="14"/>
        <v>0</v>
      </c>
      <c r="AE1922" s="90">
        <f t="shared" si="15"/>
        <v>0</v>
      </c>
    </row>
    <row r="1923">
      <c r="A1923" s="1"/>
      <c r="B1923" s="456"/>
      <c r="C1923" s="457"/>
      <c r="D1923" s="457"/>
      <c r="E1923" s="457"/>
      <c r="F1923" s="458"/>
      <c r="G1923" s="44">
        <f t="shared" si="1"/>
        <v>0</v>
      </c>
      <c r="H1923" s="459"/>
      <c r="I1923" s="460"/>
      <c r="J1923" s="95"/>
      <c r="K1923" s="1"/>
      <c r="L1923" s="50" t="str">
        <f t="array" ref="L1923">if($B1923="","",index(Setup!$C$52:$C$201,match($D1923,Setup!$B$52:$B$201,0),0))</f>
        <v/>
      </c>
      <c r="M1923" s="52" t="str">
        <f t="shared" si="2"/>
        <v/>
      </c>
      <c r="N1923" s="58">
        <f t="shared" si="3"/>
        <v>0</v>
      </c>
      <c r="O1923" s="64" t="str">
        <f t="shared" si="4"/>
        <v/>
      </c>
      <c r="P1923" s="64">
        <f t="shared" si="5"/>
        <v>0</v>
      </c>
      <c r="Q1923" s="64">
        <f t="shared" si="6"/>
        <v>0</v>
      </c>
      <c r="R1923" s="68">
        <f t="shared" si="7"/>
        <v>0</v>
      </c>
      <c r="S1923" s="68">
        <f t="shared" si="8"/>
        <v>0</v>
      </c>
      <c r="T1923" s="71" t="str">
        <f t="shared" si="9"/>
        <v/>
      </c>
      <c r="U1923" s="79" t="str">
        <f t="array" ref="U1923">IF($B1923="","",IF(INDEX('Your Portfolio Holdings'!$BW$7:$BW$156,match($D1923,'Your Portfolio Holdings'!$B$7:$B$156,0),0)&gt;0,PRODUCT(IF(($D$5:$D$2004=$D1923)*($C$5:$C$2004="Split")*($B$5:$B$2004&lt;=Dashboard!$C$2)*($B$5:$B$2004&gt;$B1923),$J$5:$J$2004,1)),1))</f>
        <v/>
      </c>
      <c r="V1923" s="79">
        <f t="shared" si="10"/>
        <v>0</v>
      </c>
      <c r="W1923" s="79" t="str">
        <f t="array" ref="W1923">IF($B1923="","",IF(INDEX('Your Portfolio Holdings'!$BW$7:$BW$156,match($D1923,'Your Portfolio Holdings'!$B$7:$B$156,0),0)&gt;0,PRODUCT(IF(($D$5:$D$2004=$D1923)*($C$5:$C$2004="Split")*($B$5:$B$2004&lt;=Dashboard!$C$54)*($B$5:$B$2004&gt;$B1923),$J$5:$J$2004,1)),1))</f>
        <v/>
      </c>
      <c r="X1923" s="79">
        <f t="shared" si="11"/>
        <v>0</v>
      </c>
      <c r="Y1923" s="79" t="str">
        <f t="array" ref="Y1923">IF($B1923="","",IF(INDEX('Your Portfolio Holdings'!$BW$7:$BW$156,match($D1923,'Your Portfolio Holdings'!$B$7:$B$156,0),0)&gt;0,PRODUCT(IF(($D$5:$D$2004=$D1923)*($C$5:$C$2004="Split")*($B$5:$B$2004&lt;=Dashboard!$C$55)*($B$5:$B$2004&gt;$B1923),$J$5:$J$2004,1)),1))</f>
        <v/>
      </c>
      <c r="Z1923" s="79">
        <f t="shared" si="12"/>
        <v>0</v>
      </c>
      <c r="AA1923" s="79" t="str">
        <f>IF($B1922="","",IF(AND($B1923&gt;Dashboard!$C$54,$B1923&lt;=Dashboard!$C$55,OR($C1923="Buy",$C1923="Sell",$C1923="Dividend",$C1923="Return of capital")),MAX(AA$5:AA1922)+1,0))</f>
        <v/>
      </c>
      <c r="AB1923" s="79" t="str">
        <f>if($B1923="","",if($L1923=Dashboard!$C$3,"n/a","Currency:"&amp;$L1923&amp;Dashboard!$C$3))</f>
        <v/>
      </c>
      <c r="AC1923" s="88" t="str">
        <f t="shared" si="13"/>
        <v/>
      </c>
      <c r="AD1923" s="89">
        <f t="shared" si="14"/>
        <v>0</v>
      </c>
      <c r="AE1923" s="90">
        <f t="shared" si="15"/>
        <v>0</v>
      </c>
    </row>
    <row r="1924">
      <c r="A1924" s="1"/>
      <c r="B1924" s="456"/>
      <c r="C1924" s="457"/>
      <c r="D1924" s="457"/>
      <c r="E1924" s="457"/>
      <c r="F1924" s="458"/>
      <c r="G1924" s="44">
        <f t="shared" si="1"/>
        <v>0</v>
      </c>
      <c r="H1924" s="459"/>
      <c r="I1924" s="460"/>
      <c r="J1924" s="95"/>
      <c r="K1924" s="1"/>
      <c r="L1924" s="50" t="str">
        <f t="array" ref="L1924">if($B1924="","",index(Setup!$C$52:$C$201,match($D1924,Setup!$B$52:$B$201,0),0))</f>
        <v/>
      </c>
      <c r="M1924" s="52" t="str">
        <f t="shared" si="2"/>
        <v/>
      </c>
      <c r="N1924" s="58">
        <f t="shared" si="3"/>
        <v>0</v>
      </c>
      <c r="O1924" s="64" t="str">
        <f t="shared" si="4"/>
        <v/>
      </c>
      <c r="P1924" s="64">
        <f t="shared" si="5"/>
        <v>0</v>
      </c>
      <c r="Q1924" s="64">
        <f t="shared" si="6"/>
        <v>0</v>
      </c>
      <c r="R1924" s="68">
        <f t="shared" si="7"/>
        <v>0</v>
      </c>
      <c r="S1924" s="68">
        <f t="shared" si="8"/>
        <v>0</v>
      </c>
      <c r="T1924" s="71" t="str">
        <f t="shared" si="9"/>
        <v/>
      </c>
      <c r="U1924" s="79" t="str">
        <f t="array" ref="U1924">IF($B1924="","",IF(INDEX('Your Portfolio Holdings'!$BW$7:$BW$156,match($D1924,'Your Portfolio Holdings'!$B$7:$B$156,0),0)&gt;0,PRODUCT(IF(($D$5:$D$2004=$D1924)*($C$5:$C$2004="Split")*($B$5:$B$2004&lt;=Dashboard!$C$2)*($B$5:$B$2004&gt;$B1924),$J$5:$J$2004,1)),1))</f>
        <v/>
      </c>
      <c r="V1924" s="79">
        <f t="shared" si="10"/>
        <v>0</v>
      </c>
      <c r="W1924" s="79" t="str">
        <f t="array" ref="W1924">IF($B1924="","",IF(INDEX('Your Portfolio Holdings'!$BW$7:$BW$156,match($D1924,'Your Portfolio Holdings'!$B$7:$B$156,0),0)&gt;0,PRODUCT(IF(($D$5:$D$2004=$D1924)*($C$5:$C$2004="Split")*($B$5:$B$2004&lt;=Dashboard!$C$54)*($B$5:$B$2004&gt;$B1924),$J$5:$J$2004,1)),1))</f>
        <v/>
      </c>
      <c r="X1924" s="79">
        <f t="shared" si="11"/>
        <v>0</v>
      </c>
      <c r="Y1924" s="79" t="str">
        <f t="array" ref="Y1924">IF($B1924="","",IF(INDEX('Your Portfolio Holdings'!$BW$7:$BW$156,match($D1924,'Your Portfolio Holdings'!$B$7:$B$156,0),0)&gt;0,PRODUCT(IF(($D$5:$D$2004=$D1924)*($C$5:$C$2004="Split")*($B$5:$B$2004&lt;=Dashboard!$C$55)*($B$5:$B$2004&gt;$B1924),$J$5:$J$2004,1)),1))</f>
        <v/>
      </c>
      <c r="Z1924" s="79">
        <f t="shared" si="12"/>
        <v>0</v>
      </c>
      <c r="AA1924" s="79" t="str">
        <f>IF($B1923="","",IF(AND($B1924&gt;Dashboard!$C$54,$B1924&lt;=Dashboard!$C$55,OR($C1924="Buy",$C1924="Sell",$C1924="Dividend",$C1924="Return of capital")),MAX(AA$5:AA1923)+1,0))</f>
        <v/>
      </c>
      <c r="AB1924" s="79" t="str">
        <f>if($B1924="","",if($L1924=Dashboard!$C$3,"n/a","Currency:"&amp;$L1924&amp;Dashboard!$C$3))</f>
        <v/>
      </c>
      <c r="AC1924" s="88" t="str">
        <f t="shared" si="13"/>
        <v/>
      </c>
      <c r="AD1924" s="89">
        <f t="shared" si="14"/>
        <v>0</v>
      </c>
      <c r="AE1924" s="90">
        <f t="shared" si="15"/>
        <v>0</v>
      </c>
    </row>
    <row r="1925">
      <c r="A1925" s="1"/>
      <c r="B1925" s="456"/>
      <c r="C1925" s="457"/>
      <c r="D1925" s="457"/>
      <c r="E1925" s="457"/>
      <c r="F1925" s="458"/>
      <c r="G1925" s="44">
        <f t="shared" si="1"/>
        <v>0</v>
      </c>
      <c r="H1925" s="459"/>
      <c r="I1925" s="460"/>
      <c r="J1925" s="95"/>
      <c r="K1925" s="1"/>
      <c r="L1925" s="50" t="str">
        <f t="array" ref="L1925">if($B1925="","",index(Setup!$C$52:$C$201,match($D1925,Setup!$B$52:$B$201,0),0))</f>
        <v/>
      </c>
      <c r="M1925" s="52" t="str">
        <f t="shared" si="2"/>
        <v/>
      </c>
      <c r="N1925" s="58">
        <f t="shared" si="3"/>
        <v>0</v>
      </c>
      <c r="O1925" s="64" t="str">
        <f t="shared" si="4"/>
        <v/>
      </c>
      <c r="P1925" s="64">
        <f t="shared" si="5"/>
        <v>0</v>
      </c>
      <c r="Q1925" s="64">
        <f t="shared" si="6"/>
        <v>0</v>
      </c>
      <c r="R1925" s="68">
        <f t="shared" si="7"/>
        <v>0</v>
      </c>
      <c r="S1925" s="68">
        <f t="shared" si="8"/>
        <v>0</v>
      </c>
      <c r="T1925" s="71" t="str">
        <f t="shared" si="9"/>
        <v/>
      </c>
      <c r="U1925" s="79" t="str">
        <f t="array" ref="U1925">IF($B1925="","",IF(INDEX('Your Portfolio Holdings'!$BW$7:$BW$156,match($D1925,'Your Portfolio Holdings'!$B$7:$B$156,0),0)&gt;0,PRODUCT(IF(($D$5:$D$2004=$D1925)*($C$5:$C$2004="Split")*($B$5:$B$2004&lt;=Dashboard!$C$2)*($B$5:$B$2004&gt;$B1925),$J$5:$J$2004,1)),1))</f>
        <v/>
      </c>
      <c r="V1925" s="79">
        <f t="shared" si="10"/>
        <v>0</v>
      </c>
      <c r="W1925" s="79" t="str">
        <f t="array" ref="W1925">IF($B1925="","",IF(INDEX('Your Portfolio Holdings'!$BW$7:$BW$156,match($D1925,'Your Portfolio Holdings'!$B$7:$B$156,0),0)&gt;0,PRODUCT(IF(($D$5:$D$2004=$D1925)*($C$5:$C$2004="Split")*($B$5:$B$2004&lt;=Dashboard!$C$54)*($B$5:$B$2004&gt;$B1925),$J$5:$J$2004,1)),1))</f>
        <v/>
      </c>
      <c r="X1925" s="79">
        <f t="shared" si="11"/>
        <v>0</v>
      </c>
      <c r="Y1925" s="79" t="str">
        <f t="array" ref="Y1925">IF($B1925="","",IF(INDEX('Your Portfolio Holdings'!$BW$7:$BW$156,match($D1925,'Your Portfolio Holdings'!$B$7:$B$156,0),0)&gt;0,PRODUCT(IF(($D$5:$D$2004=$D1925)*($C$5:$C$2004="Split")*($B$5:$B$2004&lt;=Dashboard!$C$55)*($B$5:$B$2004&gt;$B1925),$J$5:$J$2004,1)),1))</f>
        <v/>
      </c>
      <c r="Z1925" s="79">
        <f t="shared" si="12"/>
        <v>0</v>
      </c>
      <c r="AA1925" s="79" t="str">
        <f>IF($B1924="","",IF(AND($B1925&gt;Dashboard!$C$54,$B1925&lt;=Dashboard!$C$55,OR($C1925="Buy",$C1925="Sell",$C1925="Dividend",$C1925="Return of capital")),MAX(AA$5:AA1924)+1,0))</f>
        <v/>
      </c>
      <c r="AB1925" s="79" t="str">
        <f>if($B1925="","",if($L1925=Dashboard!$C$3,"n/a","Currency:"&amp;$L1925&amp;Dashboard!$C$3))</f>
        <v/>
      </c>
      <c r="AC1925" s="88" t="str">
        <f t="shared" si="13"/>
        <v/>
      </c>
      <c r="AD1925" s="89">
        <f t="shared" si="14"/>
        <v>0</v>
      </c>
      <c r="AE1925" s="90">
        <f t="shared" si="15"/>
        <v>0</v>
      </c>
    </row>
    <row r="1926">
      <c r="A1926" s="1"/>
      <c r="B1926" s="456"/>
      <c r="C1926" s="457"/>
      <c r="D1926" s="457"/>
      <c r="E1926" s="457"/>
      <c r="F1926" s="458"/>
      <c r="G1926" s="44">
        <f t="shared" si="1"/>
        <v>0</v>
      </c>
      <c r="H1926" s="459"/>
      <c r="I1926" s="460"/>
      <c r="J1926" s="95"/>
      <c r="K1926" s="1"/>
      <c r="L1926" s="50" t="str">
        <f t="array" ref="L1926">if($B1926="","",index(Setup!$C$52:$C$201,match($D1926,Setup!$B$52:$B$201,0),0))</f>
        <v/>
      </c>
      <c r="M1926" s="52" t="str">
        <f t="shared" si="2"/>
        <v/>
      </c>
      <c r="N1926" s="58">
        <f t="shared" si="3"/>
        <v>0</v>
      </c>
      <c r="O1926" s="64" t="str">
        <f t="shared" si="4"/>
        <v/>
      </c>
      <c r="P1926" s="64">
        <f t="shared" si="5"/>
        <v>0</v>
      </c>
      <c r="Q1926" s="64">
        <f t="shared" si="6"/>
        <v>0</v>
      </c>
      <c r="R1926" s="68">
        <f t="shared" si="7"/>
        <v>0</v>
      </c>
      <c r="S1926" s="68">
        <f t="shared" si="8"/>
        <v>0</v>
      </c>
      <c r="T1926" s="71" t="str">
        <f t="shared" si="9"/>
        <v/>
      </c>
      <c r="U1926" s="79" t="str">
        <f t="array" ref="U1926">IF($B1926="","",IF(INDEX('Your Portfolio Holdings'!$BW$7:$BW$156,match($D1926,'Your Portfolio Holdings'!$B$7:$B$156,0),0)&gt;0,PRODUCT(IF(($D$5:$D$2004=$D1926)*($C$5:$C$2004="Split")*($B$5:$B$2004&lt;=Dashboard!$C$2)*($B$5:$B$2004&gt;$B1926),$J$5:$J$2004,1)),1))</f>
        <v/>
      </c>
      <c r="V1926" s="79">
        <f t="shared" si="10"/>
        <v>0</v>
      </c>
      <c r="W1926" s="79" t="str">
        <f t="array" ref="W1926">IF($B1926="","",IF(INDEX('Your Portfolio Holdings'!$BW$7:$BW$156,match($D1926,'Your Portfolio Holdings'!$B$7:$B$156,0),0)&gt;0,PRODUCT(IF(($D$5:$D$2004=$D1926)*($C$5:$C$2004="Split")*($B$5:$B$2004&lt;=Dashboard!$C$54)*($B$5:$B$2004&gt;$B1926),$J$5:$J$2004,1)),1))</f>
        <v/>
      </c>
      <c r="X1926" s="79">
        <f t="shared" si="11"/>
        <v>0</v>
      </c>
      <c r="Y1926" s="79" t="str">
        <f t="array" ref="Y1926">IF($B1926="","",IF(INDEX('Your Portfolio Holdings'!$BW$7:$BW$156,match($D1926,'Your Portfolio Holdings'!$B$7:$B$156,0),0)&gt;0,PRODUCT(IF(($D$5:$D$2004=$D1926)*($C$5:$C$2004="Split")*($B$5:$B$2004&lt;=Dashboard!$C$55)*($B$5:$B$2004&gt;$B1926),$J$5:$J$2004,1)),1))</f>
        <v/>
      </c>
      <c r="Z1926" s="79">
        <f t="shared" si="12"/>
        <v>0</v>
      </c>
      <c r="AA1926" s="79" t="str">
        <f>IF($B1925="","",IF(AND($B1926&gt;Dashboard!$C$54,$B1926&lt;=Dashboard!$C$55,OR($C1926="Buy",$C1926="Sell",$C1926="Dividend",$C1926="Return of capital")),MAX(AA$5:AA1925)+1,0))</f>
        <v/>
      </c>
      <c r="AB1926" s="79" t="str">
        <f>if($B1926="","",if($L1926=Dashboard!$C$3,"n/a","Currency:"&amp;$L1926&amp;Dashboard!$C$3))</f>
        <v/>
      </c>
      <c r="AC1926" s="88" t="str">
        <f t="shared" si="13"/>
        <v/>
      </c>
      <c r="AD1926" s="89">
        <f t="shared" si="14"/>
        <v>0</v>
      </c>
      <c r="AE1926" s="90">
        <f t="shared" si="15"/>
        <v>0</v>
      </c>
    </row>
    <row r="1927">
      <c r="A1927" s="1"/>
      <c r="B1927" s="456"/>
      <c r="C1927" s="457"/>
      <c r="D1927" s="457"/>
      <c r="E1927" s="457"/>
      <c r="F1927" s="458"/>
      <c r="G1927" s="44">
        <f t="shared" si="1"/>
        <v>0</v>
      </c>
      <c r="H1927" s="459"/>
      <c r="I1927" s="460"/>
      <c r="J1927" s="95"/>
      <c r="K1927" s="1"/>
      <c r="L1927" s="50" t="str">
        <f t="array" ref="L1927">if($B1927="","",index(Setup!$C$52:$C$201,match($D1927,Setup!$B$52:$B$201,0),0))</f>
        <v/>
      </c>
      <c r="M1927" s="52" t="str">
        <f t="shared" si="2"/>
        <v/>
      </c>
      <c r="N1927" s="58">
        <f t="shared" si="3"/>
        <v>0</v>
      </c>
      <c r="O1927" s="64" t="str">
        <f t="shared" si="4"/>
        <v/>
      </c>
      <c r="P1927" s="64">
        <f t="shared" si="5"/>
        <v>0</v>
      </c>
      <c r="Q1927" s="64">
        <f t="shared" si="6"/>
        <v>0</v>
      </c>
      <c r="R1927" s="68">
        <f t="shared" si="7"/>
        <v>0</v>
      </c>
      <c r="S1927" s="68">
        <f t="shared" si="8"/>
        <v>0</v>
      </c>
      <c r="T1927" s="71" t="str">
        <f t="shared" si="9"/>
        <v/>
      </c>
      <c r="U1927" s="79" t="str">
        <f t="array" ref="U1927">IF($B1927="","",IF(INDEX('Your Portfolio Holdings'!$BW$7:$BW$156,match($D1927,'Your Portfolio Holdings'!$B$7:$B$156,0),0)&gt;0,PRODUCT(IF(($D$5:$D$2004=$D1927)*($C$5:$C$2004="Split")*($B$5:$B$2004&lt;=Dashboard!$C$2)*($B$5:$B$2004&gt;$B1927),$J$5:$J$2004,1)),1))</f>
        <v/>
      </c>
      <c r="V1927" s="79">
        <f t="shared" si="10"/>
        <v>0</v>
      </c>
      <c r="W1927" s="79" t="str">
        <f t="array" ref="W1927">IF($B1927="","",IF(INDEX('Your Portfolio Holdings'!$BW$7:$BW$156,match($D1927,'Your Portfolio Holdings'!$B$7:$B$156,0),0)&gt;0,PRODUCT(IF(($D$5:$D$2004=$D1927)*($C$5:$C$2004="Split")*($B$5:$B$2004&lt;=Dashboard!$C$54)*($B$5:$B$2004&gt;$B1927),$J$5:$J$2004,1)),1))</f>
        <v/>
      </c>
      <c r="X1927" s="79">
        <f t="shared" si="11"/>
        <v>0</v>
      </c>
      <c r="Y1927" s="79" t="str">
        <f t="array" ref="Y1927">IF($B1927="","",IF(INDEX('Your Portfolio Holdings'!$BW$7:$BW$156,match($D1927,'Your Portfolio Holdings'!$B$7:$B$156,0),0)&gt;0,PRODUCT(IF(($D$5:$D$2004=$D1927)*($C$5:$C$2004="Split")*($B$5:$B$2004&lt;=Dashboard!$C$55)*($B$5:$B$2004&gt;$B1927),$J$5:$J$2004,1)),1))</f>
        <v/>
      </c>
      <c r="Z1927" s="79">
        <f t="shared" si="12"/>
        <v>0</v>
      </c>
      <c r="AA1927" s="79" t="str">
        <f>IF($B1926="","",IF(AND($B1927&gt;Dashboard!$C$54,$B1927&lt;=Dashboard!$C$55,OR($C1927="Buy",$C1927="Sell",$C1927="Dividend",$C1927="Return of capital")),MAX(AA$5:AA1926)+1,0))</f>
        <v/>
      </c>
      <c r="AB1927" s="79" t="str">
        <f>if($B1927="","",if($L1927=Dashboard!$C$3,"n/a","Currency:"&amp;$L1927&amp;Dashboard!$C$3))</f>
        <v/>
      </c>
      <c r="AC1927" s="88" t="str">
        <f t="shared" si="13"/>
        <v/>
      </c>
      <c r="AD1927" s="89">
        <f t="shared" si="14"/>
        <v>0</v>
      </c>
      <c r="AE1927" s="90">
        <f t="shared" si="15"/>
        <v>0</v>
      </c>
    </row>
    <row r="1928">
      <c r="A1928" s="1"/>
      <c r="B1928" s="456"/>
      <c r="C1928" s="457"/>
      <c r="D1928" s="457"/>
      <c r="E1928" s="457"/>
      <c r="F1928" s="458"/>
      <c r="G1928" s="44">
        <f t="shared" si="1"/>
        <v>0</v>
      </c>
      <c r="H1928" s="459"/>
      <c r="I1928" s="460"/>
      <c r="J1928" s="95"/>
      <c r="K1928" s="1"/>
      <c r="L1928" s="50" t="str">
        <f t="array" ref="L1928">if($B1928="","",index(Setup!$C$52:$C$201,match($D1928,Setup!$B$52:$B$201,0),0))</f>
        <v/>
      </c>
      <c r="M1928" s="52" t="str">
        <f t="shared" si="2"/>
        <v/>
      </c>
      <c r="N1928" s="58">
        <f t="shared" si="3"/>
        <v>0</v>
      </c>
      <c r="O1928" s="64" t="str">
        <f t="shared" si="4"/>
        <v/>
      </c>
      <c r="P1928" s="64">
        <f t="shared" si="5"/>
        <v>0</v>
      </c>
      <c r="Q1928" s="64">
        <f t="shared" si="6"/>
        <v>0</v>
      </c>
      <c r="R1928" s="68">
        <f t="shared" si="7"/>
        <v>0</v>
      </c>
      <c r="S1928" s="68">
        <f t="shared" si="8"/>
        <v>0</v>
      </c>
      <c r="T1928" s="71" t="str">
        <f t="shared" si="9"/>
        <v/>
      </c>
      <c r="U1928" s="79" t="str">
        <f t="array" ref="U1928">IF($B1928="","",IF(INDEX('Your Portfolio Holdings'!$BW$7:$BW$156,match($D1928,'Your Portfolio Holdings'!$B$7:$B$156,0),0)&gt;0,PRODUCT(IF(($D$5:$D$2004=$D1928)*($C$5:$C$2004="Split")*($B$5:$B$2004&lt;=Dashboard!$C$2)*($B$5:$B$2004&gt;$B1928),$J$5:$J$2004,1)),1))</f>
        <v/>
      </c>
      <c r="V1928" s="79">
        <f t="shared" si="10"/>
        <v>0</v>
      </c>
      <c r="W1928" s="79" t="str">
        <f t="array" ref="W1928">IF($B1928="","",IF(INDEX('Your Portfolio Holdings'!$BW$7:$BW$156,match($D1928,'Your Portfolio Holdings'!$B$7:$B$156,0),0)&gt;0,PRODUCT(IF(($D$5:$D$2004=$D1928)*($C$5:$C$2004="Split")*($B$5:$B$2004&lt;=Dashboard!$C$54)*($B$5:$B$2004&gt;$B1928),$J$5:$J$2004,1)),1))</f>
        <v/>
      </c>
      <c r="X1928" s="79">
        <f t="shared" si="11"/>
        <v>0</v>
      </c>
      <c r="Y1928" s="79" t="str">
        <f t="array" ref="Y1928">IF($B1928="","",IF(INDEX('Your Portfolio Holdings'!$BW$7:$BW$156,match($D1928,'Your Portfolio Holdings'!$B$7:$B$156,0),0)&gt;0,PRODUCT(IF(($D$5:$D$2004=$D1928)*($C$5:$C$2004="Split")*($B$5:$B$2004&lt;=Dashboard!$C$55)*($B$5:$B$2004&gt;$B1928),$J$5:$J$2004,1)),1))</f>
        <v/>
      </c>
      <c r="Z1928" s="79">
        <f t="shared" si="12"/>
        <v>0</v>
      </c>
      <c r="AA1928" s="79" t="str">
        <f>IF($B1927="","",IF(AND($B1928&gt;Dashboard!$C$54,$B1928&lt;=Dashboard!$C$55,OR($C1928="Buy",$C1928="Sell",$C1928="Dividend",$C1928="Return of capital")),MAX(AA$5:AA1927)+1,0))</f>
        <v/>
      </c>
      <c r="AB1928" s="79" t="str">
        <f>if($B1928="","",if($L1928=Dashboard!$C$3,"n/a","Currency:"&amp;$L1928&amp;Dashboard!$C$3))</f>
        <v/>
      </c>
      <c r="AC1928" s="88" t="str">
        <f t="shared" si="13"/>
        <v/>
      </c>
      <c r="AD1928" s="89">
        <f t="shared" si="14"/>
        <v>0</v>
      </c>
      <c r="AE1928" s="90">
        <f t="shared" si="15"/>
        <v>0</v>
      </c>
    </row>
    <row r="1929">
      <c r="A1929" s="1"/>
      <c r="B1929" s="456"/>
      <c r="C1929" s="457"/>
      <c r="D1929" s="457"/>
      <c r="E1929" s="457"/>
      <c r="F1929" s="458"/>
      <c r="G1929" s="44">
        <f t="shared" si="1"/>
        <v>0</v>
      </c>
      <c r="H1929" s="459"/>
      <c r="I1929" s="460"/>
      <c r="J1929" s="95"/>
      <c r="K1929" s="1"/>
      <c r="L1929" s="50" t="str">
        <f t="array" ref="L1929">if($B1929="","",index(Setup!$C$52:$C$201,match($D1929,Setup!$B$52:$B$201,0),0))</f>
        <v/>
      </c>
      <c r="M1929" s="52" t="str">
        <f t="shared" si="2"/>
        <v/>
      </c>
      <c r="N1929" s="58">
        <f t="shared" si="3"/>
        <v>0</v>
      </c>
      <c r="O1929" s="64" t="str">
        <f t="shared" si="4"/>
        <v/>
      </c>
      <c r="P1929" s="64">
        <f t="shared" si="5"/>
        <v>0</v>
      </c>
      <c r="Q1929" s="64">
        <f t="shared" si="6"/>
        <v>0</v>
      </c>
      <c r="R1929" s="68">
        <f t="shared" si="7"/>
        <v>0</v>
      </c>
      <c r="S1929" s="68">
        <f t="shared" si="8"/>
        <v>0</v>
      </c>
      <c r="T1929" s="71" t="str">
        <f t="shared" si="9"/>
        <v/>
      </c>
      <c r="U1929" s="79" t="str">
        <f t="array" ref="U1929">IF($B1929="","",IF(INDEX('Your Portfolio Holdings'!$BW$7:$BW$156,match($D1929,'Your Portfolio Holdings'!$B$7:$B$156,0),0)&gt;0,PRODUCT(IF(($D$5:$D$2004=$D1929)*($C$5:$C$2004="Split")*($B$5:$B$2004&lt;=Dashboard!$C$2)*($B$5:$B$2004&gt;$B1929),$J$5:$J$2004,1)),1))</f>
        <v/>
      </c>
      <c r="V1929" s="79">
        <f t="shared" si="10"/>
        <v>0</v>
      </c>
      <c r="W1929" s="79" t="str">
        <f t="array" ref="W1929">IF($B1929="","",IF(INDEX('Your Portfolio Holdings'!$BW$7:$BW$156,match($D1929,'Your Portfolio Holdings'!$B$7:$B$156,0),0)&gt;0,PRODUCT(IF(($D$5:$D$2004=$D1929)*($C$5:$C$2004="Split")*($B$5:$B$2004&lt;=Dashboard!$C$54)*($B$5:$B$2004&gt;$B1929),$J$5:$J$2004,1)),1))</f>
        <v/>
      </c>
      <c r="X1929" s="79">
        <f t="shared" si="11"/>
        <v>0</v>
      </c>
      <c r="Y1929" s="79" t="str">
        <f t="array" ref="Y1929">IF($B1929="","",IF(INDEX('Your Portfolio Holdings'!$BW$7:$BW$156,match($D1929,'Your Portfolio Holdings'!$B$7:$B$156,0),0)&gt;0,PRODUCT(IF(($D$5:$D$2004=$D1929)*($C$5:$C$2004="Split")*($B$5:$B$2004&lt;=Dashboard!$C$55)*($B$5:$B$2004&gt;$B1929),$J$5:$J$2004,1)),1))</f>
        <v/>
      </c>
      <c r="Z1929" s="79">
        <f t="shared" si="12"/>
        <v>0</v>
      </c>
      <c r="AA1929" s="79" t="str">
        <f>IF($B1928="","",IF(AND($B1929&gt;Dashboard!$C$54,$B1929&lt;=Dashboard!$C$55,OR($C1929="Buy",$C1929="Sell",$C1929="Dividend",$C1929="Return of capital")),MAX(AA$5:AA1928)+1,0))</f>
        <v/>
      </c>
      <c r="AB1929" s="79" t="str">
        <f>if($B1929="","",if($L1929=Dashboard!$C$3,"n/a","Currency:"&amp;$L1929&amp;Dashboard!$C$3))</f>
        <v/>
      </c>
      <c r="AC1929" s="88" t="str">
        <f t="shared" si="13"/>
        <v/>
      </c>
      <c r="AD1929" s="89">
        <f t="shared" si="14"/>
        <v>0</v>
      </c>
      <c r="AE1929" s="90">
        <f t="shared" si="15"/>
        <v>0</v>
      </c>
    </row>
    <row r="1930">
      <c r="A1930" s="1"/>
      <c r="B1930" s="456"/>
      <c r="C1930" s="457"/>
      <c r="D1930" s="457"/>
      <c r="E1930" s="457"/>
      <c r="F1930" s="458"/>
      <c r="G1930" s="44">
        <f t="shared" si="1"/>
        <v>0</v>
      </c>
      <c r="H1930" s="459"/>
      <c r="I1930" s="460"/>
      <c r="J1930" s="95"/>
      <c r="K1930" s="1"/>
      <c r="L1930" s="50" t="str">
        <f t="array" ref="L1930">if($B1930="","",index(Setup!$C$52:$C$201,match($D1930,Setup!$B$52:$B$201,0),0))</f>
        <v/>
      </c>
      <c r="M1930" s="52" t="str">
        <f t="shared" si="2"/>
        <v/>
      </c>
      <c r="N1930" s="58">
        <f t="shared" si="3"/>
        <v>0</v>
      </c>
      <c r="O1930" s="64" t="str">
        <f t="shared" si="4"/>
        <v/>
      </c>
      <c r="P1930" s="64">
        <f t="shared" si="5"/>
        <v>0</v>
      </c>
      <c r="Q1930" s="64">
        <f t="shared" si="6"/>
        <v>0</v>
      </c>
      <c r="R1930" s="68">
        <f t="shared" si="7"/>
        <v>0</v>
      </c>
      <c r="S1930" s="68">
        <f t="shared" si="8"/>
        <v>0</v>
      </c>
      <c r="T1930" s="71" t="str">
        <f t="shared" si="9"/>
        <v/>
      </c>
      <c r="U1930" s="79" t="str">
        <f t="array" ref="U1930">IF($B1930="","",IF(INDEX('Your Portfolio Holdings'!$BW$7:$BW$156,match($D1930,'Your Portfolio Holdings'!$B$7:$B$156,0),0)&gt;0,PRODUCT(IF(($D$5:$D$2004=$D1930)*($C$5:$C$2004="Split")*($B$5:$B$2004&lt;=Dashboard!$C$2)*($B$5:$B$2004&gt;$B1930),$J$5:$J$2004,1)),1))</f>
        <v/>
      </c>
      <c r="V1930" s="79">
        <f t="shared" si="10"/>
        <v>0</v>
      </c>
      <c r="W1930" s="79" t="str">
        <f t="array" ref="W1930">IF($B1930="","",IF(INDEX('Your Portfolio Holdings'!$BW$7:$BW$156,match($D1930,'Your Portfolio Holdings'!$B$7:$B$156,0),0)&gt;0,PRODUCT(IF(($D$5:$D$2004=$D1930)*($C$5:$C$2004="Split")*($B$5:$B$2004&lt;=Dashboard!$C$54)*($B$5:$B$2004&gt;$B1930),$J$5:$J$2004,1)),1))</f>
        <v/>
      </c>
      <c r="X1930" s="79">
        <f t="shared" si="11"/>
        <v>0</v>
      </c>
      <c r="Y1930" s="79" t="str">
        <f t="array" ref="Y1930">IF($B1930="","",IF(INDEX('Your Portfolio Holdings'!$BW$7:$BW$156,match($D1930,'Your Portfolio Holdings'!$B$7:$B$156,0),0)&gt;0,PRODUCT(IF(($D$5:$D$2004=$D1930)*($C$5:$C$2004="Split")*($B$5:$B$2004&lt;=Dashboard!$C$55)*($B$5:$B$2004&gt;$B1930),$J$5:$J$2004,1)),1))</f>
        <v/>
      </c>
      <c r="Z1930" s="79">
        <f t="shared" si="12"/>
        <v>0</v>
      </c>
      <c r="AA1930" s="79" t="str">
        <f>IF($B1929="","",IF(AND($B1930&gt;Dashboard!$C$54,$B1930&lt;=Dashboard!$C$55,OR($C1930="Buy",$C1930="Sell",$C1930="Dividend",$C1930="Return of capital")),MAX(AA$5:AA1929)+1,0))</f>
        <v/>
      </c>
      <c r="AB1930" s="79" t="str">
        <f>if($B1930="","",if($L1930=Dashboard!$C$3,"n/a","Currency:"&amp;$L1930&amp;Dashboard!$C$3))</f>
        <v/>
      </c>
      <c r="AC1930" s="88" t="str">
        <f t="shared" si="13"/>
        <v/>
      </c>
      <c r="AD1930" s="89">
        <f t="shared" si="14"/>
        <v>0</v>
      </c>
      <c r="AE1930" s="90">
        <f t="shared" si="15"/>
        <v>0</v>
      </c>
    </row>
    <row r="1931">
      <c r="A1931" s="1"/>
      <c r="B1931" s="456"/>
      <c r="C1931" s="457"/>
      <c r="D1931" s="457"/>
      <c r="E1931" s="457"/>
      <c r="F1931" s="458"/>
      <c r="G1931" s="44">
        <f t="shared" si="1"/>
        <v>0</v>
      </c>
      <c r="H1931" s="459"/>
      <c r="I1931" s="460"/>
      <c r="J1931" s="95"/>
      <c r="K1931" s="1"/>
      <c r="L1931" s="50" t="str">
        <f t="array" ref="L1931">if($B1931="","",index(Setup!$C$52:$C$201,match($D1931,Setup!$B$52:$B$201,0),0))</f>
        <v/>
      </c>
      <c r="M1931" s="52" t="str">
        <f t="shared" si="2"/>
        <v/>
      </c>
      <c r="N1931" s="58">
        <f t="shared" si="3"/>
        <v>0</v>
      </c>
      <c r="O1931" s="64" t="str">
        <f t="shared" si="4"/>
        <v/>
      </c>
      <c r="P1931" s="64">
        <f t="shared" si="5"/>
        <v>0</v>
      </c>
      <c r="Q1931" s="64">
        <f t="shared" si="6"/>
        <v>0</v>
      </c>
      <c r="R1931" s="68">
        <f t="shared" si="7"/>
        <v>0</v>
      </c>
      <c r="S1931" s="68">
        <f t="shared" si="8"/>
        <v>0</v>
      </c>
      <c r="T1931" s="71" t="str">
        <f t="shared" si="9"/>
        <v/>
      </c>
      <c r="U1931" s="79" t="str">
        <f t="array" ref="U1931">IF($B1931="","",IF(INDEX('Your Portfolio Holdings'!$BW$7:$BW$156,match($D1931,'Your Portfolio Holdings'!$B$7:$B$156,0),0)&gt;0,PRODUCT(IF(($D$5:$D$2004=$D1931)*($C$5:$C$2004="Split")*($B$5:$B$2004&lt;=Dashboard!$C$2)*($B$5:$B$2004&gt;$B1931),$J$5:$J$2004,1)),1))</f>
        <v/>
      </c>
      <c r="V1931" s="79">
        <f t="shared" si="10"/>
        <v>0</v>
      </c>
      <c r="W1931" s="79" t="str">
        <f t="array" ref="W1931">IF($B1931="","",IF(INDEX('Your Portfolio Holdings'!$BW$7:$BW$156,match($D1931,'Your Portfolio Holdings'!$B$7:$B$156,0),0)&gt;0,PRODUCT(IF(($D$5:$D$2004=$D1931)*($C$5:$C$2004="Split")*($B$5:$B$2004&lt;=Dashboard!$C$54)*($B$5:$B$2004&gt;$B1931),$J$5:$J$2004,1)),1))</f>
        <v/>
      </c>
      <c r="X1931" s="79">
        <f t="shared" si="11"/>
        <v>0</v>
      </c>
      <c r="Y1931" s="79" t="str">
        <f t="array" ref="Y1931">IF($B1931="","",IF(INDEX('Your Portfolio Holdings'!$BW$7:$BW$156,match($D1931,'Your Portfolio Holdings'!$B$7:$B$156,0),0)&gt;0,PRODUCT(IF(($D$5:$D$2004=$D1931)*($C$5:$C$2004="Split")*($B$5:$B$2004&lt;=Dashboard!$C$55)*($B$5:$B$2004&gt;$B1931),$J$5:$J$2004,1)),1))</f>
        <v/>
      </c>
      <c r="Z1931" s="79">
        <f t="shared" si="12"/>
        <v>0</v>
      </c>
      <c r="AA1931" s="79" t="str">
        <f>IF($B1930="","",IF(AND($B1931&gt;Dashboard!$C$54,$B1931&lt;=Dashboard!$C$55,OR($C1931="Buy",$C1931="Sell",$C1931="Dividend",$C1931="Return of capital")),MAX(AA$5:AA1930)+1,0))</f>
        <v/>
      </c>
      <c r="AB1931" s="79" t="str">
        <f>if($B1931="","",if($L1931=Dashboard!$C$3,"n/a","Currency:"&amp;$L1931&amp;Dashboard!$C$3))</f>
        <v/>
      </c>
      <c r="AC1931" s="88" t="str">
        <f t="shared" si="13"/>
        <v/>
      </c>
      <c r="AD1931" s="89">
        <f t="shared" si="14"/>
        <v>0</v>
      </c>
      <c r="AE1931" s="90">
        <f t="shared" si="15"/>
        <v>0</v>
      </c>
    </row>
    <row r="1932">
      <c r="A1932" s="1"/>
      <c r="B1932" s="456"/>
      <c r="C1932" s="457"/>
      <c r="D1932" s="457"/>
      <c r="E1932" s="457"/>
      <c r="F1932" s="458"/>
      <c r="G1932" s="44">
        <f t="shared" si="1"/>
        <v>0</v>
      </c>
      <c r="H1932" s="459"/>
      <c r="I1932" s="460"/>
      <c r="J1932" s="95"/>
      <c r="K1932" s="1"/>
      <c r="L1932" s="50" t="str">
        <f t="array" ref="L1932">if($B1932="","",index(Setup!$C$52:$C$201,match($D1932,Setup!$B$52:$B$201,0),0))</f>
        <v/>
      </c>
      <c r="M1932" s="52" t="str">
        <f t="shared" si="2"/>
        <v/>
      </c>
      <c r="N1932" s="58">
        <f t="shared" si="3"/>
        <v>0</v>
      </c>
      <c r="O1932" s="64" t="str">
        <f t="shared" si="4"/>
        <v/>
      </c>
      <c r="P1932" s="64">
        <f t="shared" si="5"/>
        <v>0</v>
      </c>
      <c r="Q1932" s="64">
        <f t="shared" si="6"/>
        <v>0</v>
      </c>
      <c r="R1932" s="68">
        <f t="shared" si="7"/>
        <v>0</v>
      </c>
      <c r="S1932" s="68">
        <f t="shared" si="8"/>
        <v>0</v>
      </c>
      <c r="T1932" s="71" t="str">
        <f t="shared" si="9"/>
        <v/>
      </c>
      <c r="U1932" s="79" t="str">
        <f t="array" ref="U1932">IF($B1932="","",IF(INDEX('Your Portfolio Holdings'!$BW$7:$BW$156,match($D1932,'Your Portfolio Holdings'!$B$7:$B$156,0),0)&gt;0,PRODUCT(IF(($D$5:$D$2004=$D1932)*($C$5:$C$2004="Split")*($B$5:$B$2004&lt;=Dashboard!$C$2)*($B$5:$B$2004&gt;$B1932),$J$5:$J$2004,1)),1))</f>
        <v/>
      </c>
      <c r="V1932" s="79">
        <f t="shared" si="10"/>
        <v>0</v>
      </c>
      <c r="W1932" s="79" t="str">
        <f t="array" ref="W1932">IF($B1932="","",IF(INDEX('Your Portfolio Holdings'!$BW$7:$BW$156,match($D1932,'Your Portfolio Holdings'!$B$7:$B$156,0),0)&gt;0,PRODUCT(IF(($D$5:$D$2004=$D1932)*($C$5:$C$2004="Split")*($B$5:$B$2004&lt;=Dashboard!$C$54)*($B$5:$B$2004&gt;$B1932),$J$5:$J$2004,1)),1))</f>
        <v/>
      </c>
      <c r="X1932" s="79">
        <f t="shared" si="11"/>
        <v>0</v>
      </c>
      <c r="Y1932" s="79" t="str">
        <f t="array" ref="Y1932">IF($B1932="","",IF(INDEX('Your Portfolio Holdings'!$BW$7:$BW$156,match($D1932,'Your Portfolio Holdings'!$B$7:$B$156,0),0)&gt;0,PRODUCT(IF(($D$5:$D$2004=$D1932)*($C$5:$C$2004="Split")*($B$5:$B$2004&lt;=Dashboard!$C$55)*($B$5:$B$2004&gt;$B1932),$J$5:$J$2004,1)),1))</f>
        <v/>
      </c>
      <c r="Z1932" s="79">
        <f t="shared" si="12"/>
        <v>0</v>
      </c>
      <c r="AA1932" s="79" t="str">
        <f>IF($B1931="","",IF(AND($B1932&gt;Dashboard!$C$54,$B1932&lt;=Dashboard!$C$55,OR($C1932="Buy",$C1932="Sell",$C1932="Dividend",$C1932="Return of capital")),MAX(AA$5:AA1931)+1,0))</f>
        <v/>
      </c>
      <c r="AB1932" s="79" t="str">
        <f>if($B1932="","",if($L1932=Dashboard!$C$3,"n/a","Currency:"&amp;$L1932&amp;Dashboard!$C$3))</f>
        <v/>
      </c>
      <c r="AC1932" s="88" t="str">
        <f t="shared" si="13"/>
        <v/>
      </c>
      <c r="AD1932" s="89">
        <f t="shared" si="14"/>
        <v>0</v>
      </c>
      <c r="AE1932" s="90">
        <f t="shared" si="15"/>
        <v>0</v>
      </c>
    </row>
    <row r="1933">
      <c r="A1933" s="1"/>
      <c r="B1933" s="456"/>
      <c r="C1933" s="457"/>
      <c r="D1933" s="457"/>
      <c r="E1933" s="457"/>
      <c r="F1933" s="458"/>
      <c r="G1933" s="44">
        <f t="shared" si="1"/>
        <v>0</v>
      </c>
      <c r="H1933" s="459"/>
      <c r="I1933" s="460"/>
      <c r="J1933" s="95"/>
      <c r="K1933" s="1"/>
      <c r="L1933" s="50" t="str">
        <f t="array" ref="L1933">if($B1933="","",index(Setup!$C$52:$C$201,match($D1933,Setup!$B$52:$B$201,0),0))</f>
        <v/>
      </c>
      <c r="M1933" s="52" t="str">
        <f t="shared" si="2"/>
        <v/>
      </c>
      <c r="N1933" s="58">
        <f t="shared" si="3"/>
        <v>0</v>
      </c>
      <c r="O1933" s="64" t="str">
        <f t="shared" si="4"/>
        <v/>
      </c>
      <c r="P1933" s="64">
        <f t="shared" si="5"/>
        <v>0</v>
      </c>
      <c r="Q1933" s="64">
        <f t="shared" si="6"/>
        <v>0</v>
      </c>
      <c r="R1933" s="68">
        <f t="shared" si="7"/>
        <v>0</v>
      </c>
      <c r="S1933" s="68">
        <f t="shared" si="8"/>
        <v>0</v>
      </c>
      <c r="T1933" s="71" t="str">
        <f t="shared" si="9"/>
        <v/>
      </c>
      <c r="U1933" s="79" t="str">
        <f t="array" ref="U1933">IF($B1933="","",IF(INDEX('Your Portfolio Holdings'!$BW$7:$BW$156,match($D1933,'Your Portfolio Holdings'!$B$7:$B$156,0),0)&gt;0,PRODUCT(IF(($D$5:$D$2004=$D1933)*($C$5:$C$2004="Split")*($B$5:$B$2004&lt;=Dashboard!$C$2)*($B$5:$B$2004&gt;$B1933),$J$5:$J$2004,1)),1))</f>
        <v/>
      </c>
      <c r="V1933" s="79">
        <f t="shared" si="10"/>
        <v>0</v>
      </c>
      <c r="W1933" s="79" t="str">
        <f t="array" ref="W1933">IF($B1933="","",IF(INDEX('Your Portfolio Holdings'!$BW$7:$BW$156,match($D1933,'Your Portfolio Holdings'!$B$7:$B$156,0),0)&gt;0,PRODUCT(IF(($D$5:$D$2004=$D1933)*($C$5:$C$2004="Split")*($B$5:$B$2004&lt;=Dashboard!$C$54)*($B$5:$B$2004&gt;$B1933),$J$5:$J$2004,1)),1))</f>
        <v/>
      </c>
      <c r="X1933" s="79">
        <f t="shared" si="11"/>
        <v>0</v>
      </c>
      <c r="Y1933" s="79" t="str">
        <f t="array" ref="Y1933">IF($B1933="","",IF(INDEX('Your Portfolio Holdings'!$BW$7:$BW$156,match($D1933,'Your Portfolio Holdings'!$B$7:$B$156,0),0)&gt;0,PRODUCT(IF(($D$5:$D$2004=$D1933)*($C$5:$C$2004="Split")*($B$5:$B$2004&lt;=Dashboard!$C$55)*($B$5:$B$2004&gt;$B1933),$J$5:$J$2004,1)),1))</f>
        <v/>
      </c>
      <c r="Z1933" s="79">
        <f t="shared" si="12"/>
        <v>0</v>
      </c>
      <c r="AA1933" s="79" t="str">
        <f>IF($B1932="","",IF(AND($B1933&gt;Dashboard!$C$54,$B1933&lt;=Dashboard!$C$55,OR($C1933="Buy",$C1933="Sell",$C1933="Dividend",$C1933="Return of capital")),MAX(AA$5:AA1932)+1,0))</f>
        <v/>
      </c>
      <c r="AB1933" s="79" t="str">
        <f>if($B1933="","",if($L1933=Dashboard!$C$3,"n/a","Currency:"&amp;$L1933&amp;Dashboard!$C$3))</f>
        <v/>
      </c>
      <c r="AC1933" s="88" t="str">
        <f t="shared" si="13"/>
        <v/>
      </c>
      <c r="AD1933" s="89">
        <f t="shared" si="14"/>
        <v>0</v>
      </c>
      <c r="AE1933" s="90">
        <f t="shared" si="15"/>
        <v>0</v>
      </c>
    </row>
    <row r="1934">
      <c r="A1934" s="1"/>
      <c r="B1934" s="456"/>
      <c r="C1934" s="457"/>
      <c r="D1934" s="457"/>
      <c r="E1934" s="457"/>
      <c r="F1934" s="458"/>
      <c r="G1934" s="44">
        <f t="shared" si="1"/>
        <v>0</v>
      </c>
      <c r="H1934" s="459"/>
      <c r="I1934" s="460"/>
      <c r="J1934" s="95"/>
      <c r="K1934" s="1"/>
      <c r="L1934" s="50" t="str">
        <f t="array" ref="L1934">if($B1934="","",index(Setup!$C$52:$C$201,match($D1934,Setup!$B$52:$B$201,0),0))</f>
        <v/>
      </c>
      <c r="M1934" s="52" t="str">
        <f t="shared" si="2"/>
        <v/>
      </c>
      <c r="N1934" s="58">
        <f t="shared" si="3"/>
        <v>0</v>
      </c>
      <c r="O1934" s="64" t="str">
        <f t="shared" si="4"/>
        <v/>
      </c>
      <c r="P1934" s="64">
        <f t="shared" si="5"/>
        <v>0</v>
      </c>
      <c r="Q1934" s="64">
        <f t="shared" si="6"/>
        <v>0</v>
      </c>
      <c r="R1934" s="68">
        <f t="shared" si="7"/>
        <v>0</v>
      </c>
      <c r="S1934" s="68">
        <f t="shared" si="8"/>
        <v>0</v>
      </c>
      <c r="T1934" s="71" t="str">
        <f t="shared" si="9"/>
        <v/>
      </c>
      <c r="U1934" s="79" t="str">
        <f t="array" ref="U1934">IF($B1934="","",IF(INDEX('Your Portfolio Holdings'!$BW$7:$BW$156,match($D1934,'Your Portfolio Holdings'!$B$7:$B$156,0),0)&gt;0,PRODUCT(IF(($D$5:$D$2004=$D1934)*($C$5:$C$2004="Split")*($B$5:$B$2004&lt;=Dashboard!$C$2)*($B$5:$B$2004&gt;$B1934),$J$5:$J$2004,1)),1))</f>
        <v/>
      </c>
      <c r="V1934" s="79">
        <f t="shared" si="10"/>
        <v>0</v>
      </c>
      <c r="W1934" s="79" t="str">
        <f t="array" ref="W1934">IF($B1934="","",IF(INDEX('Your Portfolio Holdings'!$BW$7:$BW$156,match($D1934,'Your Portfolio Holdings'!$B$7:$B$156,0),0)&gt;0,PRODUCT(IF(($D$5:$D$2004=$D1934)*($C$5:$C$2004="Split")*($B$5:$B$2004&lt;=Dashboard!$C$54)*($B$5:$B$2004&gt;$B1934),$J$5:$J$2004,1)),1))</f>
        <v/>
      </c>
      <c r="X1934" s="79">
        <f t="shared" si="11"/>
        <v>0</v>
      </c>
      <c r="Y1934" s="79" t="str">
        <f t="array" ref="Y1934">IF($B1934="","",IF(INDEX('Your Portfolio Holdings'!$BW$7:$BW$156,match($D1934,'Your Portfolio Holdings'!$B$7:$B$156,0),0)&gt;0,PRODUCT(IF(($D$5:$D$2004=$D1934)*($C$5:$C$2004="Split")*($B$5:$B$2004&lt;=Dashboard!$C$55)*($B$5:$B$2004&gt;$B1934),$J$5:$J$2004,1)),1))</f>
        <v/>
      </c>
      <c r="Z1934" s="79">
        <f t="shared" si="12"/>
        <v>0</v>
      </c>
      <c r="AA1934" s="79" t="str">
        <f>IF($B1933="","",IF(AND($B1934&gt;Dashboard!$C$54,$B1934&lt;=Dashboard!$C$55,OR($C1934="Buy",$C1934="Sell",$C1934="Dividend",$C1934="Return of capital")),MAX(AA$5:AA1933)+1,0))</f>
        <v/>
      </c>
      <c r="AB1934" s="79" t="str">
        <f>if($B1934="","",if($L1934=Dashboard!$C$3,"n/a","Currency:"&amp;$L1934&amp;Dashboard!$C$3))</f>
        <v/>
      </c>
      <c r="AC1934" s="88" t="str">
        <f t="shared" si="13"/>
        <v/>
      </c>
      <c r="AD1934" s="89">
        <f t="shared" si="14"/>
        <v>0</v>
      </c>
      <c r="AE1934" s="90">
        <f t="shared" si="15"/>
        <v>0</v>
      </c>
    </row>
    <row r="1935">
      <c r="A1935" s="1"/>
      <c r="B1935" s="456"/>
      <c r="C1935" s="457"/>
      <c r="D1935" s="457"/>
      <c r="E1935" s="457"/>
      <c r="F1935" s="458"/>
      <c r="G1935" s="44">
        <f t="shared" si="1"/>
        <v>0</v>
      </c>
      <c r="H1935" s="459"/>
      <c r="I1935" s="460"/>
      <c r="J1935" s="95"/>
      <c r="K1935" s="1"/>
      <c r="L1935" s="50" t="str">
        <f t="array" ref="L1935">if($B1935="","",index(Setup!$C$52:$C$201,match($D1935,Setup!$B$52:$B$201,0),0))</f>
        <v/>
      </c>
      <c r="M1935" s="52" t="str">
        <f t="shared" si="2"/>
        <v/>
      </c>
      <c r="N1935" s="58">
        <f t="shared" si="3"/>
        <v>0</v>
      </c>
      <c r="O1935" s="64" t="str">
        <f t="shared" si="4"/>
        <v/>
      </c>
      <c r="P1935" s="64">
        <f t="shared" si="5"/>
        <v>0</v>
      </c>
      <c r="Q1935" s="64">
        <f t="shared" si="6"/>
        <v>0</v>
      </c>
      <c r="R1935" s="68">
        <f t="shared" si="7"/>
        <v>0</v>
      </c>
      <c r="S1935" s="68">
        <f t="shared" si="8"/>
        <v>0</v>
      </c>
      <c r="T1935" s="71" t="str">
        <f t="shared" si="9"/>
        <v/>
      </c>
      <c r="U1935" s="79" t="str">
        <f t="array" ref="U1935">IF($B1935="","",IF(INDEX('Your Portfolio Holdings'!$BW$7:$BW$156,match($D1935,'Your Portfolio Holdings'!$B$7:$B$156,0),0)&gt;0,PRODUCT(IF(($D$5:$D$2004=$D1935)*($C$5:$C$2004="Split")*($B$5:$B$2004&lt;=Dashboard!$C$2)*($B$5:$B$2004&gt;$B1935),$J$5:$J$2004,1)),1))</f>
        <v/>
      </c>
      <c r="V1935" s="79">
        <f t="shared" si="10"/>
        <v>0</v>
      </c>
      <c r="W1935" s="79" t="str">
        <f t="array" ref="W1935">IF($B1935="","",IF(INDEX('Your Portfolio Holdings'!$BW$7:$BW$156,match($D1935,'Your Portfolio Holdings'!$B$7:$B$156,0),0)&gt;0,PRODUCT(IF(($D$5:$D$2004=$D1935)*($C$5:$C$2004="Split")*($B$5:$B$2004&lt;=Dashboard!$C$54)*($B$5:$B$2004&gt;$B1935),$J$5:$J$2004,1)),1))</f>
        <v/>
      </c>
      <c r="X1935" s="79">
        <f t="shared" si="11"/>
        <v>0</v>
      </c>
      <c r="Y1935" s="79" t="str">
        <f t="array" ref="Y1935">IF($B1935="","",IF(INDEX('Your Portfolio Holdings'!$BW$7:$BW$156,match($D1935,'Your Portfolio Holdings'!$B$7:$B$156,0),0)&gt;0,PRODUCT(IF(($D$5:$D$2004=$D1935)*($C$5:$C$2004="Split")*($B$5:$B$2004&lt;=Dashboard!$C$55)*($B$5:$B$2004&gt;$B1935),$J$5:$J$2004,1)),1))</f>
        <v/>
      </c>
      <c r="Z1935" s="79">
        <f t="shared" si="12"/>
        <v>0</v>
      </c>
      <c r="AA1935" s="79" t="str">
        <f>IF($B1934="","",IF(AND($B1935&gt;Dashboard!$C$54,$B1935&lt;=Dashboard!$C$55,OR($C1935="Buy",$C1935="Sell",$C1935="Dividend",$C1935="Return of capital")),MAX(AA$5:AA1934)+1,0))</f>
        <v/>
      </c>
      <c r="AB1935" s="79" t="str">
        <f>if($B1935="","",if($L1935=Dashboard!$C$3,"n/a","Currency:"&amp;$L1935&amp;Dashboard!$C$3))</f>
        <v/>
      </c>
      <c r="AC1935" s="88" t="str">
        <f t="shared" si="13"/>
        <v/>
      </c>
      <c r="AD1935" s="89">
        <f t="shared" si="14"/>
        <v>0</v>
      </c>
      <c r="AE1935" s="90">
        <f t="shared" si="15"/>
        <v>0</v>
      </c>
    </row>
    <row r="1936">
      <c r="A1936" s="1"/>
      <c r="B1936" s="456"/>
      <c r="C1936" s="457"/>
      <c r="D1936" s="457"/>
      <c r="E1936" s="457"/>
      <c r="F1936" s="458"/>
      <c r="G1936" s="44">
        <f t="shared" si="1"/>
        <v>0</v>
      </c>
      <c r="H1936" s="459"/>
      <c r="I1936" s="460"/>
      <c r="J1936" s="95"/>
      <c r="K1936" s="1"/>
      <c r="L1936" s="50" t="str">
        <f t="array" ref="L1936">if($B1936="","",index(Setup!$C$52:$C$201,match($D1936,Setup!$B$52:$B$201,0),0))</f>
        <v/>
      </c>
      <c r="M1936" s="52" t="str">
        <f t="shared" si="2"/>
        <v/>
      </c>
      <c r="N1936" s="58">
        <f t="shared" si="3"/>
        <v>0</v>
      </c>
      <c r="O1936" s="64" t="str">
        <f t="shared" si="4"/>
        <v/>
      </c>
      <c r="P1936" s="64">
        <f t="shared" si="5"/>
        <v>0</v>
      </c>
      <c r="Q1936" s="64">
        <f t="shared" si="6"/>
        <v>0</v>
      </c>
      <c r="R1936" s="68">
        <f t="shared" si="7"/>
        <v>0</v>
      </c>
      <c r="S1936" s="68">
        <f t="shared" si="8"/>
        <v>0</v>
      </c>
      <c r="T1936" s="71" t="str">
        <f t="shared" si="9"/>
        <v/>
      </c>
      <c r="U1936" s="79" t="str">
        <f t="array" ref="U1936">IF($B1936="","",IF(INDEX('Your Portfolio Holdings'!$BW$7:$BW$156,match($D1936,'Your Portfolio Holdings'!$B$7:$B$156,0),0)&gt;0,PRODUCT(IF(($D$5:$D$2004=$D1936)*($C$5:$C$2004="Split")*($B$5:$B$2004&lt;=Dashboard!$C$2)*($B$5:$B$2004&gt;$B1936),$J$5:$J$2004,1)),1))</f>
        <v/>
      </c>
      <c r="V1936" s="79">
        <f t="shared" si="10"/>
        <v>0</v>
      </c>
      <c r="W1936" s="79" t="str">
        <f t="array" ref="W1936">IF($B1936="","",IF(INDEX('Your Portfolio Holdings'!$BW$7:$BW$156,match($D1936,'Your Portfolio Holdings'!$B$7:$B$156,0),0)&gt;0,PRODUCT(IF(($D$5:$D$2004=$D1936)*($C$5:$C$2004="Split")*($B$5:$B$2004&lt;=Dashboard!$C$54)*($B$5:$B$2004&gt;$B1936),$J$5:$J$2004,1)),1))</f>
        <v/>
      </c>
      <c r="X1936" s="79">
        <f t="shared" si="11"/>
        <v>0</v>
      </c>
      <c r="Y1936" s="79" t="str">
        <f t="array" ref="Y1936">IF($B1936="","",IF(INDEX('Your Portfolio Holdings'!$BW$7:$BW$156,match($D1936,'Your Portfolio Holdings'!$B$7:$B$156,0),0)&gt;0,PRODUCT(IF(($D$5:$D$2004=$D1936)*($C$5:$C$2004="Split")*($B$5:$B$2004&lt;=Dashboard!$C$55)*($B$5:$B$2004&gt;$B1936),$J$5:$J$2004,1)),1))</f>
        <v/>
      </c>
      <c r="Z1936" s="79">
        <f t="shared" si="12"/>
        <v>0</v>
      </c>
      <c r="AA1936" s="79" t="str">
        <f>IF($B1935="","",IF(AND($B1936&gt;Dashboard!$C$54,$B1936&lt;=Dashboard!$C$55,OR($C1936="Buy",$C1936="Sell",$C1936="Dividend",$C1936="Return of capital")),MAX(AA$5:AA1935)+1,0))</f>
        <v/>
      </c>
      <c r="AB1936" s="79" t="str">
        <f>if($B1936="","",if($L1936=Dashboard!$C$3,"n/a","Currency:"&amp;$L1936&amp;Dashboard!$C$3))</f>
        <v/>
      </c>
      <c r="AC1936" s="88" t="str">
        <f t="shared" si="13"/>
        <v/>
      </c>
      <c r="AD1936" s="89">
        <f t="shared" si="14"/>
        <v>0</v>
      </c>
      <c r="AE1936" s="90">
        <f t="shared" si="15"/>
        <v>0</v>
      </c>
    </row>
    <row r="1937">
      <c r="A1937" s="1"/>
      <c r="B1937" s="456"/>
      <c r="C1937" s="457"/>
      <c r="D1937" s="457"/>
      <c r="E1937" s="457"/>
      <c r="F1937" s="458"/>
      <c r="G1937" s="44">
        <f t="shared" si="1"/>
        <v>0</v>
      </c>
      <c r="H1937" s="459"/>
      <c r="I1937" s="460"/>
      <c r="J1937" s="95"/>
      <c r="K1937" s="1"/>
      <c r="L1937" s="50" t="str">
        <f t="array" ref="L1937">if($B1937="","",index(Setup!$C$52:$C$201,match($D1937,Setup!$B$52:$B$201,0),0))</f>
        <v/>
      </c>
      <c r="M1937" s="52" t="str">
        <f t="shared" si="2"/>
        <v/>
      </c>
      <c r="N1937" s="58">
        <f t="shared" si="3"/>
        <v>0</v>
      </c>
      <c r="O1937" s="64" t="str">
        <f t="shared" si="4"/>
        <v/>
      </c>
      <c r="P1937" s="64">
        <f t="shared" si="5"/>
        <v>0</v>
      </c>
      <c r="Q1937" s="64">
        <f t="shared" si="6"/>
        <v>0</v>
      </c>
      <c r="R1937" s="68">
        <f t="shared" si="7"/>
        <v>0</v>
      </c>
      <c r="S1937" s="68">
        <f t="shared" si="8"/>
        <v>0</v>
      </c>
      <c r="T1937" s="71" t="str">
        <f t="shared" si="9"/>
        <v/>
      </c>
      <c r="U1937" s="79" t="str">
        <f t="array" ref="U1937">IF($B1937="","",IF(INDEX('Your Portfolio Holdings'!$BW$7:$BW$156,match($D1937,'Your Portfolio Holdings'!$B$7:$B$156,0),0)&gt;0,PRODUCT(IF(($D$5:$D$2004=$D1937)*($C$5:$C$2004="Split")*($B$5:$B$2004&lt;=Dashboard!$C$2)*($B$5:$B$2004&gt;$B1937),$J$5:$J$2004,1)),1))</f>
        <v/>
      </c>
      <c r="V1937" s="79">
        <f t="shared" si="10"/>
        <v>0</v>
      </c>
      <c r="W1937" s="79" t="str">
        <f t="array" ref="W1937">IF($B1937="","",IF(INDEX('Your Portfolio Holdings'!$BW$7:$BW$156,match($D1937,'Your Portfolio Holdings'!$B$7:$B$156,0),0)&gt;0,PRODUCT(IF(($D$5:$D$2004=$D1937)*($C$5:$C$2004="Split")*($B$5:$B$2004&lt;=Dashboard!$C$54)*($B$5:$B$2004&gt;$B1937),$J$5:$J$2004,1)),1))</f>
        <v/>
      </c>
      <c r="X1937" s="79">
        <f t="shared" si="11"/>
        <v>0</v>
      </c>
      <c r="Y1937" s="79" t="str">
        <f t="array" ref="Y1937">IF($B1937="","",IF(INDEX('Your Portfolio Holdings'!$BW$7:$BW$156,match($D1937,'Your Portfolio Holdings'!$B$7:$B$156,0),0)&gt;0,PRODUCT(IF(($D$5:$D$2004=$D1937)*($C$5:$C$2004="Split")*($B$5:$B$2004&lt;=Dashboard!$C$55)*($B$5:$B$2004&gt;$B1937),$J$5:$J$2004,1)),1))</f>
        <v/>
      </c>
      <c r="Z1937" s="79">
        <f t="shared" si="12"/>
        <v>0</v>
      </c>
      <c r="AA1937" s="79" t="str">
        <f>IF($B1936="","",IF(AND($B1937&gt;Dashboard!$C$54,$B1937&lt;=Dashboard!$C$55,OR($C1937="Buy",$C1937="Sell",$C1937="Dividend",$C1937="Return of capital")),MAX(AA$5:AA1936)+1,0))</f>
        <v/>
      </c>
      <c r="AB1937" s="79" t="str">
        <f>if($B1937="","",if($L1937=Dashboard!$C$3,"n/a","Currency:"&amp;$L1937&amp;Dashboard!$C$3))</f>
        <v/>
      </c>
      <c r="AC1937" s="88" t="str">
        <f t="shared" si="13"/>
        <v/>
      </c>
      <c r="AD1937" s="89">
        <f t="shared" si="14"/>
        <v>0</v>
      </c>
      <c r="AE1937" s="90">
        <f t="shared" si="15"/>
        <v>0</v>
      </c>
    </row>
    <row r="1938">
      <c r="A1938" s="1"/>
      <c r="B1938" s="456"/>
      <c r="C1938" s="457"/>
      <c r="D1938" s="457"/>
      <c r="E1938" s="457"/>
      <c r="F1938" s="458"/>
      <c r="G1938" s="44">
        <f t="shared" si="1"/>
        <v>0</v>
      </c>
      <c r="H1938" s="459"/>
      <c r="I1938" s="460"/>
      <c r="J1938" s="95"/>
      <c r="K1938" s="1"/>
      <c r="L1938" s="50" t="str">
        <f t="array" ref="L1938">if($B1938="","",index(Setup!$C$52:$C$201,match($D1938,Setup!$B$52:$B$201,0),0))</f>
        <v/>
      </c>
      <c r="M1938" s="52" t="str">
        <f t="shared" si="2"/>
        <v/>
      </c>
      <c r="N1938" s="58">
        <f t="shared" si="3"/>
        <v>0</v>
      </c>
      <c r="O1938" s="64" t="str">
        <f t="shared" si="4"/>
        <v/>
      </c>
      <c r="P1938" s="64">
        <f t="shared" si="5"/>
        <v>0</v>
      </c>
      <c r="Q1938" s="64">
        <f t="shared" si="6"/>
        <v>0</v>
      </c>
      <c r="R1938" s="68">
        <f t="shared" si="7"/>
        <v>0</v>
      </c>
      <c r="S1938" s="68">
        <f t="shared" si="8"/>
        <v>0</v>
      </c>
      <c r="T1938" s="71" t="str">
        <f t="shared" si="9"/>
        <v/>
      </c>
      <c r="U1938" s="79" t="str">
        <f t="array" ref="U1938">IF($B1938="","",IF(INDEX('Your Portfolio Holdings'!$BW$7:$BW$156,match($D1938,'Your Portfolio Holdings'!$B$7:$B$156,0),0)&gt;0,PRODUCT(IF(($D$5:$D$2004=$D1938)*($C$5:$C$2004="Split")*($B$5:$B$2004&lt;=Dashboard!$C$2)*($B$5:$B$2004&gt;$B1938),$J$5:$J$2004,1)),1))</f>
        <v/>
      </c>
      <c r="V1938" s="79">
        <f t="shared" si="10"/>
        <v>0</v>
      </c>
      <c r="W1938" s="79" t="str">
        <f t="array" ref="W1938">IF($B1938="","",IF(INDEX('Your Portfolio Holdings'!$BW$7:$BW$156,match($D1938,'Your Portfolio Holdings'!$B$7:$B$156,0),0)&gt;0,PRODUCT(IF(($D$5:$D$2004=$D1938)*($C$5:$C$2004="Split")*($B$5:$B$2004&lt;=Dashboard!$C$54)*($B$5:$B$2004&gt;$B1938),$J$5:$J$2004,1)),1))</f>
        <v/>
      </c>
      <c r="X1938" s="79">
        <f t="shared" si="11"/>
        <v>0</v>
      </c>
      <c r="Y1938" s="79" t="str">
        <f t="array" ref="Y1938">IF($B1938="","",IF(INDEX('Your Portfolio Holdings'!$BW$7:$BW$156,match($D1938,'Your Portfolio Holdings'!$B$7:$B$156,0),0)&gt;0,PRODUCT(IF(($D$5:$D$2004=$D1938)*($C$5:$C$2004="Split")*($B$5:$B$2004&lt;=Dashboard!$C$55)*($B$5:$B$2004&gt;$B1938),$J$5:$J$2004,1)),1))</f>
        <v/>
      </c>
      <c r="Z1938" s="79">
        <f t="shared" si="12"/>
        <v>0</v>
      </c>
      <c r="AA1938" s="79" t="str">
        <f>IF($B1937="","",IF(AND($B1938&gt;Dashboard!$C$54,$B1938&lt;=Dashboard!$C$55,OR($C1938="Buy",$C1938="Sell",$C1938="Dividend",$C1938="Return of capital")),MAX(AA$5:AA1937)+1,0))</f>
        <v/>
      </c>
      <c r="AB1938" s="79" t="str">
        <f>if($B1938="","",if($L1938=Dashboard!$C$3,"n/a","Currency:"&amp;$L1938&amp;Dashboard!$C$3))</f>
        <v/>
      </c>
      <c r="AC1938" s="88" t="str">
        <f t="shared" si="13"/>
        <v/>
      </c>
      <c r="AD1938" s="89">
        <f t="shared" si="14"/>
        <v>0</v>
      </c>
      <c r="AE1938" s="90">
        <f t="shared" si="15"/>
        <v>0</v>
      </c>
    </row>
    <row r="1939">
      <c r="A1939" s="1"/>
      <c r="B1939" s="456"/>
      <c r="C1939" s="457"/>
      <c r="D1939" s="457"/>
      <c r="E1939" s="457"/>
      <c r="F1939" s="458"/>
      <c r="G1939" s="44">
        <f t="shared" si="1"/>
        <v>0</v>
      </c>
      <c r="H1939" s="459"/>
      <c r="I1939" s="460"/>
      <c r="J1939" s="95"/>
      <c r="K1939" s="1"/>
      <c r="L1939" s="50" t="str">
        <f t="array" ref="L1939">if($B1939="","",index(Setup!$C$52:$C$201,match($D1939,Setup!$B$52:$B$201,0),0))</f>
        <v/>
      </c>
      <c r="M1939" s="52" t="str">
        <f t="shared" si="2"/>
        <v/>
      </c>
      <c r="N1939" s="58">
        <f t="shared" si="3"/>
        <v>0</v>
      </c>
      <c r="O1939" s="64" t="str">
        <f t="shared" si="4"/>
        <v/>
      </c>
      <c r="P1939" s="64">
        <f t="shared" si="5"/>
        <v>0</v>
      </c>
      <c r="Q1939" s="64">
        <f t="shared" si="6"/>
        <v>0</v>
      </c>
      <c r="R1939" s="68">
        <f t="shared" si="7"/>
        <v>0</v>
      </c>
      <c r="S1939" s="68">
        <f t="shared" si="8"/>
        <v>0</v>
      </c>
      <c r="T1939" s="71" t="str">
        <f t="shared" si="9"/>
        <v/>
      </c>
      <c r="U1939" s="79" t="str">
        <f t="array" ref="U1939">IF($B1939="","",IF(INDEX('Your Portfolio Holdings'!$BW$7:$BW$156,match($D1939,'Your Portfolio Holdings'!$B$7:$B$156,0),0)&gt;0,PRODUCT(IF(($D$5:$D$2004=$D1939)*($C$5:$C$2004="Split")*($B$5:$B$2004&lt;=Dashboard!$C$2)*($B$5:$B$2004&gt;$B1939),$J$5:$J$2004,1)),1))</f>
        <v/>
      </c>
      <c r="V1939" s="79">
        <f t="shared" si="10"/>
        <v>0</v>
      </c>
      <c r="W1939" s="79" t="str">
        <f t="array" ref="W1939">IF($B1939="","",IF(INDEX('Your Portfolio Holdings'!$BW$7:$BW$156,match($D1939,'Your Portfolio Holdings'!$B$7:$B$156,0),0)&gt;0,PRODUCT(IF(($D$5:$D$2004=$D1939)*($C$5:$C$2004="Split")*($B$5:$B$2004&lt;=Dashboard!$C$54)*($B$5:$B$2004&gt;$B1939),$J$5:$J$2004,1)),1))</f>
        <v/>
      </c>
      <c r="X1939" s="79">
        <f t="shared" si="11"/>
        <v>0</v>
      </c>
      <c r="Y1939" s="79" t="str">
        <f t="array" ref="Y1939">IF($B1939="","",IF(INDEX('Your Portfolio Holdings'!$BW$7:$BW$156,match($D1939,'Your Portfolio Holdings'!$B$7:$B$156,0),0)&gt;0,PRODUCT(IF(($D$5:$D$2004=$D1939)*($C$5:$C$2004="Split")*($B$5:$B$2004&lt;=Dashboard!$C$55)*($B$5:$B$2004&gt;$B1939),$J$5:$J$2004,1)),1))</f>
        <v/>
      </c>
      <c r="Z1939" s="79">
        <f t="shared" si="12"/>
        <v>0</v>
      </c>
      <c r="AA1939" s="79" t="str">
        <f>IF($B1938="","",IF(AND($B1939&gt;Dashboard!$C$54,$B1939&lt;=Dashboard!$C$55,OR($C1939="Buy",$C1939="Sell",$C1939="Dividend",$C1939="Return of capital")),MAX(AA$5:AA1938)+1,0))</f>
        <v/>
      </c>
      <c r="AB1939" s="79" t="str">
        <f>if($B1939="","",if($L1939=Dashboard!$C$3,"n/a","Currency:"&amp;$L1939&amp;Dashboard!$C$3))</f>
        <v/>
      </c>
      <c r="AC1939" s="88" t="str">
        <f t="shared" si="13"/>
        <v/>
      </c>
      <c r="AD1939" s="89">
        <f t="shared" si="14"/>
        <v>0</v>
      </c>
      <c r="AE1939" s="90">
        <f t="shared" si="15"/>
        <v>0</v>
      </c>
    </row>
    <row r="1940">
      <c r="A1940" s="1"/>
      <c r="B1940" s="456"/>
      <c r="C1940" s="457"/>
      <c r="D1940" s="457"/>
      <c r="E1940" s="457"/>
      <c r="F1940" s="458"/>
      <c r="G1940" s="44">
        <f t="shared" si="1"/>
        <v>0</v>
      </c>
      <c r="H1940" s="459"/>
      <c r="I1940" s="460"/>
      <c r="J1940" s="95"/>
      <c r="K1940" s="1"/>
      <c r="L1940" s="50" t="str">
        <f t="array" ref="L1940">if($B1940="","",index(Setup!$C$52:$C$201,match($D1940,Setup!$B$52:$B$201,0),0))</f>
        <v/>
      </c>
      <c r="M1940" s="52" t="str">
        <f t="shared" si="2"/>
        <v/>
      </c>
      <c r="N1940" s="58">
        <f t="shared" si="3"/>
        <v>0</v>
      </c>
      <c r="O1940" s="64" t="str">
        <f t="shared" si="4"/>
        <v/>
      </c>
      <c r="P1940" s="64">
        <f t="shared" si="5"/>
        <v>0</v>
      </c>
      <c r="Q1940" s="64">
        <f t="shared" si="6"/>
        <v>0</v>
      </c>
      <c r="R1940" s="68">
        <f t="shared" si="7"/>
        <v>0</v>
      </c>
      <c r="S1940" s="68">
        <f t="shared" si="8"/>
        <v>0</v>
      </c>
      <c r="T1940" s="71" t="str">
        <f t="shared" si="9"/>
        <v/>
      </c>
      <c r="U1940" s="79" t="str">
        <f t="array" ref="U1940">IF($B1940="","",IF(INDEX('Your Portfolio Holdings'!$BW$7:$BW$156,match($D1940,'Your Portfolio Holdings'!$B$7:$B$156,0),0)&gt;0,PRODUCT(IF(($D$5:$D$2004=$D1940)*($C$5:$C$2004="Split")*($B$5:$B$2004&lt;=Dashboard!$C$2)*($B$5:$B$2004&gt;$B1940),$J$5:$J$2004,1)),1))</f>
        <v/>
      </c>
      <c r="V1940" s="79">
        <f t="shared" si="10"/>
        <v>0</v>
      </c>
      <c r="W1940" s="79" t="str">
        <f t="array" ref="W1940">IF($B1940="","",IF(INDEX('Your Portfolio Holdings'!$BW$7:$BW$156,match($D1940,'Your Portfolio Holdings'!$B$7:$B$156,0),0)&gt;0,PRODUCT(IF(($D$5:$D$2004=$D1940)*($C$5:$C$2004="Split")*($B$5:$B$2004&lt;=Dashboard!$C$54)*($B$5:$B$2004&gt;$B1940),$J$5:$J$2004,1)),1))</f>
        <v/>
      </c>
      <c r="X1940" s="79">
        <f t="shared" si="11"/>
        <v>0</v>
      </c>
      <c r="Y1940" s="79" t="str">
        <f t="array" ref="Y1940">IF($B1940="","",IF(INDEX('Your Portfolio Holdings'!$BW$7:$BW$156,match($D1940,'Your Portfolio Holdings'!$B$7:$B$156,0),0)&gt;0,PRODUCT(IF(($D$5:$D$2004=$D1940)*($C$5:$C$2004="Split")*($B$5:$B$2004&lt;=Dashboard!$C$55)*($B$5:$B$2004&gt;$B1940),$J$5:$J$2004,1)),1))</f>
        <v/>
      </c>
      <c r="Z1940" s="79">
        <f t="shared" si="12"/>
        <v>0</v>
      </c>
      <c r="AA1940" s="79" t="str">
        <f>IF($B1939="","",IF(AND($B1940&gt;Dashboard!$C$54,$B1940&lt;=Dashboard!$C$55,OR($C1940="Buy",$C1940="Sell",$C1940="Dividend",$C1940="Return of capital")),MAX(AA$5:AA1939)+1,0))</f>
        <v/>
      </c>
      <c r="AB1940" s="79" t="str">
        <f>if($B1940="","",if($L1940=Dashboard!$C$3,"n/a","Currency:"&amp;$L1940&amp;Dashboard!$C$3))</f>
        <v/>
      </c>
      <c r="AC1940" s="88" t="str">
        <f t="shared" si="13"/>
        <v/>
      </c>
      <c r="AD1940" s="89">
        <f t="shared" si="14"/>
        <v>0</v>
      </c>
      <c r="AE1940" s="90">
        <f t="shared" si="15"/>
        <v>0</v>
      </c>
    </row>
    <row r="1941">
      <c r="A1941" s="1"/>
      <c r="B1941" s="456"/>
      <c r="C1941" s="457"/>
      <c r="D1941" s="457"/>
      <c r="E1941" s="457"/>
      <c r="F1941" s="458"/>
      <c r="G1941" s="44">
        <f t="shared" si="1"/>
        <v>0</v>
      </c>
      <c r="H1941" s="459"/>
      <c r="I1941" s="460"/>
      <c r="J1941" s="95"/>
      <c r="K1941" s="1"/>
      <c r="L1941" s="50" t="str">
        <f t="array" ref="L1941">if($B1941="","",index(Setup!$C$52:$C$201,match($D1941,Setup!$B$52:$B$201,0),0))</f>
        <v/>
      </c>
      <c r="M1941" s="52" t="str">
        <f t="shared" si="2"/>
        <v/>
      </c>
      <c r="N1941" s="58">
        <f t="shared" si="3"/>
        <v>0</v>
      </c>
      <c r="O1941" s="64" t="str">
        <f t="shared" si="4"/>
        <v/>
      </c>
      <c r="P1941" s="64">
        <f t="shared" si="5"/>
        <v>0</v>
      </c>
      <c r="Q1941" s="64">
        <f t="shared" si="6"/>
        <v>0</v>
      </c>
      <c r="R1941" s="68">
        <f t="shared" si="7"/>
        <v>0</v>
      </c>
      <c r="S1941" s="68">
        <f t="shared" si="8"/>
        <v>0</v>
      </c>
      <c r="T1941" s="71" t="str">
        <f t="shared" si="9"/>
        <v/>
      </c>
      <c r="U1941" s="79" t="str">
        <f t="array" ref="U1941">IF($B1941="","",IF(INDEX('Your Portfolio Holdings'!$BW$7:$BW$156,match($D1941,'Your Portfolio Holdings'!$B$7:$B$156,0),0)&gt;0,PRODUCT(IF(($D$5:$D$2004=$D1941)*($C$5:$C$2004="Split")*($B$5:$B$2004&lt;=Dashboard!$C$2)*($B$5:$B$2004&gt;$B1941),$J$5:$J$2004,1)),1))</f>
        <v/>
      </c>
      <c r="V1941" s="79">
        <f t="shared" si="10"/>
        <v>0</v>
      </c>
      <c r="W1941" s="79" t="str">
        <f t="array" ref="W1941">IF($B1941="","",IF(INDEX('Your Portfolio Holdings'!$BW$7:$BW$156,match($D1941,'Your Portfolio Holdings'!$B$7:$B$156,0),0)&gt;0,PRODUCT(IF(($D$5:$D$2004=$D1941)*($C$5:$C$2004="Split")*($B$5:$B$2004&lt;=Dashboard!$C$54)*($B$5:$B$2004&gt;$B1941),$J$5:$J$2004,1)),1))</f>
        <v/>
      </c>
      <c r="X1941" s="79">
        <f t="shared" si="11"/>
        <v>0</v>
      </c>
      <c r="Y1941" s="79" t="str">
        <f t="array" ref="Y1941">IF($B1941="","",IF(INDEX('Your Portfolio Holdings'!$BW$7:$BW$156,match($D1941,'Your Portfolio Holdings'!$B$7:$B$156,0),0)&gt;0,PRODUCT(IF(($D$5:$D$2004=$D1941)*($C$5:$C$2004="Split")*($B$5:$B$2004&lt;=Dashboard!$C$55)*($B$5:$B$2004&gt;$B1941),$J$5:$J$2004,1)),1))</f>
        <v/>
      </c>
      <c r="Z1941" s="79">
        <f t="shared" si="12"/>
        <v>0</v>
      </c>
      <c r="AA1941" s="79" t="str">
        <f>IF($B1940="","",IF(AND($B1941&gt;Dashboard!$C$54,$B1941&lt;=Dashboard!$C$55,OR($C1941="Buy",$C1941="Sell",$C1941="Dividend",$C1941="Return of capital")),MAX(AA$5:AA1940)+1,0))</f>
        <v/>
      </c>
      <c r="AB1941" s="79" t="str">
        <f>if($B1941="","",if($L1941=Dashboard!$C$3,"n/a","Currency:"&amp;$L1941&amp;Dashboard!$C$3))</f>
        <v/>
      </c>
      <c r="AC1941" s="88" t="str">
        <f t="shared" si="13"/>
        <v/>
      </c>
      <c r="AD1941" s="89">
        <f t="shared" si="14"/>
        <v>0</v>
      </c>
      <c r="AE1941" s="90">
        <f t="shared" si="15"/>
        <v>0</v>
      </c>
    </row>
    <row r="1942">
      <c r="A1942" s="1"/>
      <c r="B1942" s="456"/>
      <c r="C1942" s="457"/>
      <c r="D1942" s="457"/>
      <c r="E1942" s="457"/>
      <c r="F1942" s="458"/>
      <c r="G1942" s="44">
        <f t="shared" si="1"/>
        <v>0</v>
      </c>
      <c r="H1942" s="459"/>
      <c r="I1942" s="460"/>
      <c r="J1942" s="95"/>
      <c r="K1942" s="1"/>
      <c r="L1942" s="50" t="str">
        <f t="array" ref="L1942">if($B1942="","",index(Setup!$C$52:$C$201,match($D1942,Setup!$B$52:$B$201,0),0))</f>
        <v/>
      </c>
      <c r="M1942" s="52" t="str">
        <f t="shared" si="2"/>
        <v/>
      </c>
      <c r="N1942" s="58">
        <f t="shared" si="3"/>
        <v>0</v>
      </c>
      <c r="O1942" s="64" t="str">
        <f t="shared" si="4"/>
        <v/>
      </c>
      <c r="P1942" s="64">
        <f t="shared" si="5"/>
        <v>0</v>
      </c>
      <c r="Q1942" s="64">
        <f t="shared" si="6"/>
        <v>0</v>
      </c>
      <c r="R1942" s="68">
        <f t="shared" si="7"/>
        <v>0</v>
      </c>
      <c r="S1942" s="68">
        <f t="shared" si="8"/>
        <v>0</v>
      </c>
      <c r="T1942" s="71" t="str">
        <f t="shared" si="9"/>
        <v/>
      </c>
      <c r="U1942" s="79" t="str">
        <f t="array" ref="U1942">IF($B1942="","",IF(INDEX('Your Portfolio Holdings'!$BW$7:$BW$156,match($D1942,'Your Portfolio Holdings'!$B$7:$B$156,0),0)&gt;0,PRODUCT(IF(($D$5:$D$2004=$D1942)*($C$5:$C$2004="Split")*($B$5:$B$2004&lt;=Dashboard!$C$2)*($B$5:$B$2004&gt;$B1942),$J$5:$J$2004,1)),1))</f>
        <v/>
      </c>
      <c r="V1942" s="79">
        <f t="shared" si="10"/>
        <v>0</v>
      </c>
      <c r="W1942" s="79" t="str">
        <f t="array" ref="W1942">IF($B1942="","",IF(INDEX('Your Portfolio Holdings'!$BW$7:$BW$156,match($D1942,'Your Portfolio Holdings'!$B$7:$B$156,0),0)&gt;0,PRODUCT(IF(($D$5:$D$2004=$D1942)*($C$5:$C$2004="Split")*($B$5:$B$2004&lt;=Dashboard!$C$54)*($B$5:$B$2004&gt;$B1942),$J$5:$J$2004,1)),1))</f>
        <v/>
      </c>
      <c r="X1942" s="79">
        <f t="shared" si="11"/>
        <v>0</v>
      </c>
      <c r="Y1942" s="79" t="str">
        <f t="array" ref="Y1942">IF($B1942="","",IF(INDEX('Your Portfolio Holdings'!$BW$7:$BW$156,match($D1942,'Your Portfolio Holdings'!$B$7:$B$156,0),0)&gt;0,PRODUCT(IF(($D$5:$D$2004=$D1942)*($C$5:$C$2004="Split")*($B$5:$B$2004&lt;=Dashboard!$C$55)*($B$5:$B$2004&gt;$B1942),$J$5:$J$2004,1)),1))</f>
        <v/>
      </c>
      <c r="Z1942" s="79">
        <f t="shared" si="12"/>
        <v>0</v>
      </c>
      <c r="AA1942" s="79" t="str">
        <f>IF($B1941="","",IF(AND($B1942&gt;Dashboard!$C$54,$B1942&lt;=Dashboard!$C$55,OR($C1942="Buy",$C1942="Sell",$C1942="Dividend",$C1942="Return of capital")),MAX(AA$5:AA1941)+1,0))</f>
        <v/>
      </c>
      <c r="AB1942" s="79" t="str">
        <f>if($B1942="","",if($L1942=Dashboard!$C$3,"n/a","Currency:"&amp;$L1942&amp;Dashboard!$C$3))</f>
        <v/>
      </c>
      <c r="AC1942" s="88" t="str">
        <f t="shared" si="13"/>
        <v/>
      </c>
      <c r="AD1942" s="89">
        <f t="shared" si="14"/>
        <v>0</v>
      </c>
      <c r="AE1942" s="90">
        <f t="shared" si="15"/>
        <v>0</v>
      </c>
    </row>
    <row r="1943">
      <c r="A1943" s="1"/>
      <c r="B1943" s="456"/>
      <c r="C1943" s="457"/>
      <c r="D1943" s="457"/>
      <c r="E1943" s="457"/>
      <c r="F1943" s="458"/>
      <c r="G1943" s="44">
        <f t="shared" si="1"/>
        <v>0</v>
      </c>
      <c r="H1943" s="459"/>
      <c r="I1943" s="460"/>
      <c r="J1943" s="95"/>
      <c r="K1943" s="1"/>
      <c r="L1943" s="50" t="str">
        <f t="array" ref="L1943">if($B1943="","",index(Setup!$C$52:$C$201,match($D1943,Setup!$B$52:$B$201,0),0))</f>
        <v/>
      </c>
      <c r="M1943" s="52" t="str">
        <f t="shared" si="2"/>
        <v/>
      </c>
      <c r="N1943" s="58">
        <f t="shared" si="3"/>
        <v>0</v>
      </c>
      <c r="O1943" s="64" t="str">
        <f t="shared" si="4"/>
        <v/>
      </c>
      <c r="P1943" s="64">
        <f t="shared" si="5"/>
        <v>0</v>
      </c>
      <c r="Q1943" s="64">
        <f t="shared" si="6"/>
        <v>0</v>
      </c>
      <c r="R1943" s="68">
        <f t="shared" si="7"/>
        <v>0</v>
      </c>
      <c r="S1943" s="68">
        <f t="shared" si="8"/>
        <v>0</v>
      </c>
      <c r="T1943" s="71" t="str">
        <f t="shared" si="9"/>
        <v/>
      </c>
      <c r="U1943" s="79" t="str">
        <f t="array" ref="U1943">IF($B1943="","",IF(INDEX('Your Portfolio Holdings'!$BW$7:$BW$156,match($D1943,'Your Portfolio Holdings'!$B$7:$B$156,0),0)&gt;0,PRODUCT(IF(($D$5:$D$2004=$D1943)*($C$5:$C$2004="Split")*($B$5:$B$2004&lt;=Dashboard!$C$2)*($B$5:$B$2004&gt;$B1943),$J$5:$J$2004,1)),1))</f>
        <v/>
      </c>
      <c r="V1943" s="79">
        <f t="shared" si="10"/>
        <v>0</v>
      </c>
      <c r="W1943" s="79" t="str">
        <f t="array" ref="W1943">IF($B1943="","",IF(INDEX('Your Portfolio Holdings'!$BW$7:$BW$156,match($D1943,'Your Portfolio Holdings'!$B$7:$B$156,0),0)&gt;0,PRODUCT(IF(($D$5:$D$2004=$D1943)*($C$5:$C$2004="Split")*($B$5:$B$2004&lt;=Dashboard!$C$54)*($B$5:$B$2004&gt;$B1943),$J$5:$J$2004,1)),1))</f>
        <v/>
      </c>
      <c r="X1943" s="79">
        <f t="shared" si="11"/>
        <v>0</v>
      </c>
      <c r="Y1943" s="79" t="str">
        <f t="array" ref="Y1943">IF($B1943="","",IF(INDEX('Your Portfolio Holdings'!$BW$7:$BW$156,match($D1943,'Your Portfolio Holdings'!$B$7:$B$156,0),0)&gt;0,PRODUCT(IF(($D$5:$D$2004=$D1943)*($C$5:$C$2004="Split")*($B$5:$B$2004&lt;=Dashboard!$C$55)*($B$5:$B$2004&gt;$B1943),$J$5:$J$2004,1)),1))</f>
        <v/>
      </c>
      <c r="Z1943" s="79">
        <f t="shared" si="12"/>
        <v>0</v>
      </c>
      <c r="AA1943" s="79" t="str">
        <f>IF($B1942="","",IF(AND($B1943&gt;Dashboard!$C$54,$B1943&lt;=Dashboard!$C$55,OR($C1943="Buy",$C1943="Sell",$C1943="Dividend",$C1943="Return of capital")),MAX(AA$5:AA1942)+1,0))</f>
        <v/>
      </c>
      <c r="AB1943" s="79" t="str">
        <f>if($B1943="","",if($L1943=Dashboard!$C$3,"n/a","Currency:"&amp;$L1943&amp;Dashboard!$C$3))</f>
        <v/>
      </c>
      <c r="AC1943" s="88" t="str">
        <f t="shared" si="13"/>
        <v/>
      </c>
      <c r="AD1943" s="89">
        <f t="shared" si="14"/>
        <v>0</v>
      </c>
      <c r="AE1943" s="90">
        <f t="shared" si="15"/>
        <v>0</v>
      </c>
    </row>
    <row r="1944">
      <c r="A1944" s="1"/>
      <c r="B1944" s="456"/>
      <c r="C1944" s="457"/>
      <c r="D1944" s="457"/>
      <c r="E1944" s="457"/>
      <c r="F1944" s="458"/>
      <c r="G1944" s="44">
        <f t="shared" si="1"/>
        <v>0</v>
      </c>
      <c r="H1944" s="459"/>
      <c r="I1944" s="460"/>
      <c r="J1944" s="95"/>
      <c r="K1944" s="1"/>
      <c r="L1944" s="50" t="str">
        <f t="array" ref="L1944">if($B1944="","",index(Setup!$C$52:$C$201,match($D1944,Setup!$B$52:$B$201,0),0))</f>
        <v/>
      </c>
      <c r="M1944" s="52" t="str">
        <f t="shared" si="2"/>
        <v/>
      </c>
      <c r="N1944" s="58">
        <f t="shared" si="3"/>
        <v>0</v>
      </c>
      <c r="O1944" s="64" t="str">
        <f t="shared" si="4"/>
        <v/>
      </c>
      <c r="P1944" s="64">
        <f t="shared" si="5"/>
        <v>0</v>
      </c>
      <c r="Q1944" s="64">
        <f t="shared" si="6"/>
        <v>0</v>
      </c>
      <c r="R1944" s="68">
        <f t="shared" si="7"/>
        <v>0</v>
      </c>
      <c r="S1944" s="68">
        <f t="shared" si="8"/>
        <v>0</v>
      </c>
      <c r="T1944" s="71" t="str">
        <f t="shared" si="9"/>
        <v/>
      </c>
      <c r="U1944" s="79" t="str">
        <f t="array" ref="U1944">IF($B1944="","",IF(INDEX('Your Portfolio Holdings'!$BW$7:$BW$156,match($D1944,'Your Portfolio Holdings'!$B$7:$B$156,0),0)&gt;0,PRODUCT(IF(($D$5:$D$2004=$D1944)*($C$5:$C$2004="Split")*($B$5:$B$2004&lt;=Dashboard!$C$2)*($B$5:$B$2004&gt;$B1944),$J$5:$J$2004,1)),1))</f>
        <v/>
      </c>
      <c r="V1944" s="79">
        <f t="shared" si="10"/>
        <v>0</v>
      </c>
      <c r="W1944" s="79" t="str">
        <f t="array" ref="W1944">IF($B1944="","",IF(INDEX('Your Portfolio Holdings'!$BW$7:$BW$156,match($D1944,'Your Portfolio Holdings'!$B$7:$B$156,0),0)&gt;0,PRODUCT(IF(($D$5:$D$2004=$D1944)*($C$5:$C$2004="Split")*($B$5:$B$2004&lt;=Dashboard!$C$54)*($B$5:$B$2004&gt;$B1944),$J$5:$J$2004,1)),1))</f>
        <v/>
      </c>
      <c r="X1944" s="79">
        <f t="shared" si="11"/>
        <v>0</v>
      </c>
      <c r="Y1944" s="79" t="str">
        <f t="array" ref="Y1944">IF($B1944="","",IF(INDEX('Your Portfolio Holdings'!$BW$7:$BW$156,match($D1944,'Your Portfolio Holdings'!$B$7:$B$156,0),0)&gt;0,PRODUCT(IF(($D$5:$D$2004=$D1944)*($C$5:$C$2004="Split")*($B$5:$B$2004&lt;=Dashboard!$C$55)*($B$5:$B$2004&gt;$B1944),$J$5:$J$2004,1)),1))</f>
        <v/>
      </c>
      <c r="Z1944" s="79">
        <f t="shared" si="12"/>
        <v>0</v>
      </c>
      <c r="AA1944" s="79" t="str">
        <f>IF($B1943="","",IF(AND($B1944&gt;Dashboard!$C$54,$B1944&lt;=Dashboard!$C$55,OR($C1944="Buy",$C1944="Sell",$C1944="Dividend",$C1944="Return of capital")),MAX(AA$5:AA1943)+1,0))</f>
        <v/>
      </c>
      <c r="AB1944" s="79" t="str">
        <f>if($B1944="","",if($L1944=Dashboard!$C$3,"n/a","Currency:"&amp;$L1944&amp;Dashboard!$C$3))</f>
        <v/>
      </c>
      <c r="AC1944" s="88" t="str">
        <f t="shared" si="13"/>
        <v/>
      </c>
      <c r="AD1944" s="89">
        <f t="shared" si="14"/>
        <v>0</v>
      </c>
      <c r="AE1944" s="90">
        <f t="shared" si="15"/>
        <v>0</v>
      </c>
    </row>
    <row r="1945">
      <c r="A1945" s="1"/>
      <c r="B1945" s="456"/>
      <c r="C1945" s="457"/>
      <c r="D1945" s="457"/>
      <c r="E1945" s="457"/>
      <c r="F1945" s="458"/>
      <c r="G1945" s="44">
        <f t="shared" si="1"/>
        <v>0</v>
      </c>
      <c r="H1945" s="459"/>
      <c r="I1945" s="460"/>
      <c r="J1945" s="95"/>
      <c r="K1945" s="1"/>
      <c r="L1945" s="50" t="str">
        <f t="array" ref="L1945">if($B1945="","",index(Setup!$C$52:$C$201,match($D1945,Setup!$B$52:$B$201,0),0))</f>
        <v/>
      </c>
      <c r="M1945" s="52" t="str">
        <f t="shared" si="2"/>
        <v/>
      </c>
      <c r="N1945" s="58">
        <f t="shared" si="3"/>
        <v>0</v>
      </c>
      <c r="O1945" s="64" t="str">
        <f t="shared" si="4"/>
        <v/>
      </c>
      <c r="P1945" s="64">
        <f t="shared" si="5"/>
        <v>0</v>
      </c>
      <c r="Q1945" s="64">
        <f t="shared" si="6"/>
        <v>0</v>
      </c>
      <c r="R1945" s="68">
        <f t="shared" si="7"/>
        <v>0</v>
      </c>
      <c r="S1945" s="68">
        <f t="shared" si="8"/>
        <v>0</v>
      </c>
      <c r="T1945" s="71" t="str">
        <f t="shared" si="9"/>
        <v/>
      </c>
      <c r="U1945" s="79" t="str">
        <f t="array" ref="U1945">IF($B1945="","",IF(INDEX('Your Portfolio Holdings'!$BW$7:$BW$156,match($D1945,'Your Portfolio Holdings'!$B$7:$B$156,0),0)&gt;0,PRODUCT(IF(($D$5:$D$2004=$D1945)*($C$5:$C$2004="Split")*($B$5:$B$2004&lt;=Dashboard!$C$2)*($B$5:$B$2004&gt;$B1945),$J$5:$J$2004,1)),1))</f>
        <v/>
      </c>
      <c r="V1945" s="79">
        <f t="shared" si="10"/>
        <v>0</v>
      </c>
      <c r="W1945" s="79" t="str">
        <f t="array" ref="W1945">IF($B1945="","",IF(INDEX('Your Portfolio Holdings'!$BW$7:$BW$156,match($D1945,'Your Portfolio Holdings'!$B$7:$B$156,0),0)&gt;0,PRODUCT(IF(($D$5:$D$2004=$D1945)*($C$5:$C$2004="Split")*($B$5:$B$2004&lt;=Dashboard!$C$54)*($B$5:$B$2004&gt;$B1945),$J$5:$J$2004,1)),1))</f>
        <v/>
      </c>
      <c r="X1945" s="79">
        <f t="shared" si="11"/>
        <v>0</v>
      </c>
      <c r="Y1945" s="79" t="str">
        <f t="array" ref="Y1945">IF($B1945="","",IF(INDEX('Your Portfolio Holdings'!$BW$7:$BW$156,match($D1945,'Your Portfolio Holdings'!$B$7:$B$156,0),0)&gt;0,PRODUCT(IF(($D$5:$D$2004=$D1945)*($C$5:$C$2004="Split")*($B$5:$B$2004&lt;=Dashboard!$C$55)*($B$5:$B$2004&gt;$B1945),$J$5:$J$2004,1)),1))</f>
        <v/>
      </c>
      <c r="Z1945" s="79">
        <f t="shared" si="12"/>
        <v>0</v>
      </c>
      <c r="AA1945" s="79" t="str">
        <f>IF($B1944="","",IF(AND($B1945&gt;Dashboard!$C$54,$B1945&lt;=Dashboard!$C$55,OR($C1945="Buy",$C1945="Sell",$C1945="Dividend",$C1945="Return of capital")),MAX(AA$5:AA1944)+1,0))</f>
        <v/>
      </c>
      <c r="AB1945" s="79" t="str">
        <f>if($B1945="","",if($L1945=Dashboard!$C$3,"n/a","Currency:"&amp;$L1945&amp;Dashboard!$C$3))</f>
        <v/>
      </c>
      <c r="AC1945" s="88" t="str">
        <f t="shared" si="13"/>
        <v/>
      </c>
      <c r="AD1945" s="89">
        <f t="shared" si="14"/>
        <v>0</v>
      </c>
      <c r="AE1945" s="90">
        <f t="shared" si="15"/>
        <v>0</v>
      </c>
    </row>
    <row r="1946">
      <c r="A1946" s="1"/>
      <c r="B1946" s="456"/>
      <c r="C1946" s="457"/>
      <c r="D1946" s="457"/>
      <c r="E1946" s="457"/>
      <c r="F1946" s="458"/>
      <c r="G1946" s="44">
        <f t="shared" si="1"/>
        <v>0</v>
      </c>
      <c r="H1946" s="459"/>
      <c r="I1946" s="460"/>
      <c r="J1946" s="95"/>
      <c r="K1946" s="1"/>
      <c r="L1946" s="50" t="str">
        <f t="array" ref="L1946">if($B1946="","",index(Setup!$C$52:$C$201,match($D1946,Setup!$B$52:$B$201,0),0))</f>
        <v/>
      </c>
      <c r="M1946" s="52" t="str">
        <f t="shared" si="2"/>
        <v/>
      </c>
      <c r="N1946" s="58">
        <f t="shared" si="3"/>
        <v>0</v>
      </c>
      <c r="O1946" s="64" t="str">
        <f t="shared" si="4"/>
        <v/>
      </c>
      <c r="P1946" s="64">
        <f t="shared" si="5"/>
        <v>0</v>
      </c>
      <c r="Q1946" s="64">
        <f t="shared" si="6"/>
        <v>0</v>
      </c>
      <c r="R1946" s="68">
        <f t="shared" si="7"/>
        <v>0</v>
      </c>
      <c r="S1946" s="68">
        <f t="shared" si="8"/>
        <v>0</v>
      </c>
      <c r="T1946" s="71" t="str">
        <f t="shared" si="9"/>
        <v/>
      </c>
      <c r="U1946" s="79" t="str">
        <f t="array" ref="U1946">IF($B1946="","",IF(INDEX('Your Portfolio Holdings'!$BW$7:$BW$156,match($D1946,'Your Portfolio Holdings'!$B$7:$B$156,0),0)&gt;0,PRODUCT(IF(($D$5:$D$2004=$D1946)*($C$5:$C$2004="Split")*($B$5:$B$2004&lt;=Dashboard!$C$2)*($B$5:$B$2004&gt;$B1946),$J$5:$J$2004,1)),1))</f>
        <v/>
      </c>
      <c r="V1946" s="79">
        <f t="shared" si="10"/>
        <v>0</v>
      </c>
      <c r="W1946" s="79" t="str">
        <f t="array" ref="W1946">IF($B1946="","",IF(INDEX('Your Portfolio Holdings'!$BW$7:$BW$156,match($D1946,'Your Portfolio Holdings'!$B$7:$B$156,0),0)&gt;0,PRODUCT(IF(($D$5:$D$2004=$D1946)*($C$5:$C$2004="Split")*($B$5:$B$2004&lt;=Dashboard!$C$54)*($B$5:$B$2004&gt;$B1946),$J$5:$J$2004,1)),1))</f>
        <v/>
      </c>
      <c r="X1946" s="79">
        <f t="shared" si="11"/>
        <v>0</v>
      </c>
      <c r="Y1946" s="79" t="str">
        <f t="array" ref="Y1946">IF($B1946="","",IF(INDEX('Your Portfolio Holdings'!$BW$7:$BW$156,match($D1946,'Your Portfolio Holdings'!$B$7:$B$156,0),0)&gt;0,PRODUCT(IF(($D$5:$D$2004=$D1946)*($C$5:$C$2004="Split")*($B$5:$B$2004&lt;=Dashboard!$C$55)*($B$5:$B$2004&gt;$B1946),$J$5:$J$2004,1)),1))</f>
        <v/>
      </c>
      <c r="Z1946" s="79">
        <f t="shared" si="12"/>
        <v>0</v>
      </c>
      <c r="AA1946" s="79" t="str">
        <f>IF($B1945="","",IF(AND($B1946&gt;Dashboard!$C$54,$B1946&lt;=Dashboard!$C$55,OR($C1946="Buy",$C1946="Sell",$C1946="Dividend",$C1946="Return of capital")),MAX(AA$5:AA1945)+1,0))</f>
        <v/>
      </c>
      <c r="AB1946" s="79" t="str">
        <f>if($B1946="","",if($L1946=Dashboard!$C$3,"n/a","Currency:"&amp;$L1946&amp;Dashboard!$C$3))</f>
        <v/>
      </c>
      <c r="AC1946" s="88" t="str">
        <f t="shared" si="13"/>
        <v/>
      </c>
      <c r="AD1946" s="89">
        <f t="shared" si="14"/>
        <v>0</v>
      </c>
      <c r="AE1946" s="90">
        <f t="shared" si="15"/>
        <v>0</v>
      </c>
    </row>
    <row r="1947">
      <c r="A1947" s="1"/>
      <c r="B1947" s="456"/>
      <c r="C1947" s="457"/>
      <c r="D1947" s="457"/>
      <c r="E1947" s="457"/>
      <c r="F1947" s="458"/>
      <c r="G1947" s="44">
        <f t="shared" si="1"/>
        <v>0</v>
      </c>
      <c r="H1947" s="459"/>
      <c r="I1947" s="460"/>
      <c r="J1947" s="95"/>
      <c r="K1947" s="1"/>
      <c r="L1947" s="50" t="str">
        <f t="array" ref="L1947">if($B1947="","",index(Setup!$C$52:$C$201,match($D1947,Setup!$B$52:$B$201,0),0))</f>
        <v/>
      </c>
      <c r="M1947" s="52" t="str">
        <f t="shared" si="2"/>
        <v/>
      </c>
      <c r="N1947" s="58">
        <f t="shared" si="3"/>
        <v>0</v>
      </c>
      <c r="O1947" s="64" t="str">
        <f t="shared" si="4"/>
        <v/>
      </c>
      <c r="P1947" s="64">
        <f t="shared" si="5"/>
        <v>0</v>
      </c>
      <c r="Q1947" s="64">
        <f t="shared" si="6"/>
        <v>0</v>
      </c>
      <c r="R1947" s="68">
        <f t="shared" si="7"/>
        <v>0</v>
      </c>
      <c r="S1947" s="68">
        <f t="shared" si="8"/>
        <v>0</v>
      </c>
      <c r="T1947" s="71" t="str">
        <f t="shared" si="9"/>
        <v/>
      </c>
      <c r="U1947" s="79" t="str">
        <f t="array" ref="U1947">IF($B1947="","",IF(INDEX('Your Portfolio Holdings'!$BW$7:$BW$156,match($D1947,'Your Portfolio Holdings'!$B$7:$B$156,0),0)&gt;0,PRODUCT(IF(($D$5:$D$2004=$D1947)*($C$5:$C$2004="Split")*($B$5:$B$2004&lt;=Dashboard!$C$2)*($B$5:$B$2004&gt;$B1947),$J$5:$J$2004,1)),1))</f>
        <v/>
      </c>
      <c r="V1947" s="79">
        <f t="shared" si="10"/>
        <v>0</v>
      </c>
      <c r="W1947" s="79" t="str">
        <f t="array" ref="W1947">IF($B1947="","",IF(INDEX('Your Portfolio Holdings'!$BW$7:$BW$156,match($D1947,'Your Portfolio Holdings'!$B$7:$B$156,0),0)&gt;0,PRODUCT(IF(($D$5:$D$2004=$D1947)*($C$5:$C$2004="Split")*($B$5:$B$2004&lt;=Dashboard!$C$54)*($B$5:$B$2004&gt;$B1947),$J$5:$J$2004,1)),1))</f>
        <v/>
      </c>
      <c r="X1947" s="79">
        <f t="shared" si="11"/>
        <v>0</v>
      </c>
      <c r="Y1947" s="79" t="str">
        <f t="array" ref="Y1947">IF($B1947="","",IF(INDEX('Your Portfolio Holdings'!$BW$7:$BW$156,match($D1947,'Your Portfolio Holdings'!$B$7:$B$156,0),0)&gt;0,PRODUCT(IF(($D$5:$D$2004=$D1947)*($C$5:$C$2004="Split")*($B$5:$B$2004&lt;=Dashboard!$C$55)*($B$5:$B$2004&gt;$B1947),$J$5:$J$2004,1)),1))</f>
        <v/>
      </c>
      <c r="Z1947" s="79">
        <f t="shared" si="12"/>
        <v>0</v>
      </c>
      <c r="AA1947" s="79" t="str">
        <f>IF($B1946="","",IF(AND($B1947&gt;Dashboard!$C$54,$B1947&lt;=Dashboard!$C$55,OR($C1947="Buy",$C1947="Sell",$C1947="Dividend",$C1947="Return of capital")),MAX(AA$5:AA1946)+1,0))</f>
        <v/>
      </c>
      <c r="AB1947" s="79" t="str">
        <f>if($B1947="","",if($L1947=Dashboard!$C$3,"n/a","Currency:"&amp;$L1947&amp;Dashboard!$C$3))</f>
        <v/>
      </c>
      <c r="AC1947" s="88" t="str">
        <f t="shared" si="13"/>
        <v/>
      </c>
      <c r="AD1947" s="89">
        <f t="shared" si="14"/>
        <v>0</v>
      </c>
      <c r="AE1947" s="90">
        <f t="shared" si="15"/>
        <v>0</v>
      </c>
    </row>
    <row r="1948">
      <c r="A1948" s="1"/>
      <c r="B1948" s="456"/>
      <c r="C1948" s="457"/>
      <c r="D1948" s="457"/>
      <c r="E1948" s="457"/>
      <c r="F1948" s="458"/>
      <c r="G1948" s="44">
        <f t="shared" si="1"/>
        <v>0</v>
      </c>
      <c r="H1948" s="459"/>
      <c r="I1948" s="460"/>
      <c r="J1948" s="95"/>
      <c r="K1948" s="1"/>
      <c r="L1948" s="50" t="str">
        <f t="array" ref="L1948">if($B1948="","",index(Setup!$C$52:$C$201,match($D1948,Setup!$B$52:$B$201,0),0))</f>
        <v/>
      </c>
      <c r="M1948" s="52" t="str">
        <f t="shared" si="2"/>
        <v/>
      </c>
      <c r="N1948" s="58">
        <f t="shared" si="3"/>
        <v>0</v>
      </c>
      <c r="O1948" s="64" t="str">
        <f t="shared" si="4"/>
        <v/>
      </c>
      <c r="P1948" s="64">
        <f t="shared" si="5"/>
        <v>0</v>
      </c>
      <c r="Q1948" s="64">
        <f t="shared" si="6"/>
        <v>0</v>
      </c>
      <c r="R1948" s="68">
        <f t="shared" si="7"/>
        <v>0</v>
      </c>
      <c r="S1948" s="68">
        <f t="shared" si="8"/>
        <v>0</v>
      </c>
      <c r="T1948" s="71" t="str">
        <f t="shared" si="9"/>
        <v/>
      </c>
      <c r="U1948" s="79" t="str">
        <f t="array" ref="U1948">IF($B1948="","",IF(INDEX('Your Portfolio Holdings'!$BW$7:$BW$156,match($D1948,'Your Portfolio Holdings'!$B$7:$B$156,0),0)&gt;0,PRODUCT(IF(($D$5:$D$2004=$D1948)*($C$5:$C$2004="Split")*($B$5:$B$2004&lt;=Dashboard!$C$2)*($B$5:$B$2004&gt;$B1948),$J$5:$J$2004,1)),1))</f>
        <v/>
      </c>
      <c r="V1948" s="79">
        <f t="shared" si="10"/>
        <v>0</v>
      </c>
      <c r="W1948" s="79" t="str">
        <f t="array" ref="W1948">IF($B1948="","",IF(INDEX('Your Portfolio Holdings'!$BW$7:$BW$156,match($D1948,'Your Portfolio Holdings'!$B$7:$B$156,0),0)&gt;0,PRODUCT(IF(($D$5:$D$2004=$D1948)*($C$5:$C$2004="Split")*($B$5:$B$2004&lt;=Dashboard!$C$54)*($B$5:$B$2004&gt;$B1948),$J$5:$J$2004,1)),1))</f>
        <v/>
      </c>
      <c r="X1948" s="79">
        <f t="shared" si="11"/>
        <v>0</v>
      </c>
      <c r="Y1948" s="79" t="str">
        <f t="array" ref="Y1948">IF($B1948="","",IF(INDEX('Your Portfolio Holdings'!$BW$7:$BW$156,match($D1948,'Your Portfolio Holdings'!$B$7:$B$156,0),0)&gt;0,PRODUCT(IF(($D$5:$D$2004=$D1948)*($C$5:$C$2004="Split")*($B$5:$B$2004&lt;=Dashboard!$C$55)*($B$5:$B$2004&gt;$B1948),$J$5:$J$2004,1)),1))</f>
        <v/>
      </c>
      <c r="Z1948" s="79">
        <f t="shared" si="12"/>
        <v>0</v>
      </c>
      <c r="AA1948" s="79" t="str">
        <f>IF($B1947="","",IF(AND($B1948&gt;Dashboard!$C$54,$B1948&lt;=Dashboard!$C$55,OR($C1948="Buy",$C1948="Sell",$C1948="Dividend",$C1948="Return of capital")),MAX(AA$5:AA1947)+1,0))</f>
        <v/>
      </c>
      <c r="AB1948" s="79" t="str">
        <f>if($B1948="","",if($L1948=Dashboard!$C$3,"n/a","Currency:"&amp;$L1948&amp;Dashboard!$C$3))</f>
        <v/>
      </c>
      <c r="AC1948" s="88" t="str">
        <f t="shared" si="13"/>
        <v/>
      </c>
      <c r="AD1948" s="89">
        <f t="shared" si="14"/>
        <v>0</v>
      </c>
      <c r="AE1948" s="90">
        <f t="shared" si="15"/>
        <v>0</v>
      </c>
    </row>
    <row r="1949">
      <c r="A1949" s="1"/>
      <c r="B1949" s="456"/>
      <c r="C1949" s="457"/>
      <c r="D1949" s="457"/>
      <c r="E1949" s="457"/>
      <c r="F1949" s="458"/>
      <c r="G1949" s="44">
        <f t="shared" si="1"/>
        <v>0</v>
      </c>
      <c r="H1949" s="459"/>
      <c r="I1949" s="460"/>
      <c r="J1949" s="95"/>
      <c r="K1949" s="1"/>
      <c r="L1949" s="50" t="str">
        <f t="array" ref="L1949">if($B1949="","",index(Setup!$C$52:$C$201,match($D1949,Setup!$B$52:$B$201,0),0))</f>
        <v/>
      </c>
      <c r="M1949" s="52" t="str">
        <f t="shared" si="2"/>
        <v/>
      </c>
      <c r="N1949" s="58">
        <f t="shared" si="3"/>
        <v>0</v>
      </c>
      <c r="O1949" s="64" t="str">
        <f t="shared" si="4"/>
        <v/>
      </c>
      <c r="P1949" s="64">
        <f t="shared" si="5"/>
        <v>0</v>
      </c>
      <c r="Q1949" s="64">
        <f t="shared" si="6"/>
        <v>0</v>
      </c>
      <c r="R1949" s="68">
        <f t="shared" si="7"/>
        <v>0</v>
      </c>
      <c r="S1949" s="68">
        <f t="shared" si="8"/>
        <v>0</v>
      </c>
      <c r="T1949" s="71" t="str">
        <f t="shared" si="9"/>
        <v/>
      </c>
      <c r="U1949" s="79" t="str">
        <f t="array" ref="U1949">IF($B1949="","",IF(INDEX('Your Portfolio Holdings'!$BW$7:$BW$156,match($D1949,'Your Portfolio Holdings'!$B$7:$B$156,0),0)&gt;0,PRODUCT(IF(($D$5:$D$2004=$D1949)*($C$5:$C$2004="Split")*($B$5:$B$2004&lt;=Dashboard!$C$2)*($B$5:$B$2004&gt;$B1949),$J$5:$J$2004,1)),1))</f>
        <v/>
      </c>
      <c r="V1949" s="79">
        <f t="shared" si="10"/>
        <v>0</v>
      </c>
      <c r="W1949" s="79" t="str">
        <f t="array" ref="W1949">IF($B1949="","",IF(INDEX('Your Portfolio Holdings'!$BW$7:$BW$156,match($D1949,'Your Portfolio Holdings'!$B$7:$B$156,0),0)&gt;0,PRODUCT(IF(($D$5:$D$2004=$D1949)*($C$5:$C$2004="Split")*($B$5:$B$2004&lt;=Dashboard!$C$54)*($B$5:$B$2004&gt;$B1949),$J$5:$J$2004,1)),1))</f>
        <v/>
      </c>
      <c r="X1949" s="79">
        <f t="shared" si="11"/>
        <v>0</v>
      </c>
      <c r="Y1949" s="79" t="str">
        <f t="array" ref="Y1949">IF($B1949="","",IF(INDEX('Your Portfolio Holdings'!$BW$7:$BW$156,match($D1949,'Your Portfolio Holdings'!$B$7:$B$156,0),0)&gt;0,PRODUCT(IF(($D$5:$D$2004=$D1949)*($C$5:$C$2004="Split")*($B$5:$B$2004&lt;=Dashboard!$C$55)*($B$5:$B$2004&gt;$B1949),$J$5:$J$2004,1)),1))</f>
        <v/>
      </c>
      <c r="Z1949" s="79">
        <f t="shared" si="12"/>
        <v>0</v>
      </c>
      <c r="AA1949" s="79" t="str">
        <f>IF($B1948="","",IF(AND($B1949&gt;Dashboard!$C$54,$B1949&lt;=Dashboard!$C$55,OR($C1949="Buy",$C1949="Sell",$C1949="Dividend",$C1949="Return of capital")),MAX(AA$5:AA1948)+1,0))</f>
        <v/>
      </c>
      <c r="AB1949" s="79" t="str">
        <f>if($B1949="","",if($L1949=Dashboard!$C$3,"n/a","Currency:"&amp;$L1949&amp;Dashboard!$C$3))</f>
        <v/>
      </c>
      <c r="AC1949" s="88" t="str">
        <f t="shared" si="13"/>
        <v/>
      </c>
      <c r="AD1949" s="89">
        <f t="shared" si="14"/>
        <v>0</v>
      </c>
      <c r="AE1949" s="90">
        <f t="shared" si="15"/>
        <v>0</v>
      </c>
    </row>
    <row r="1950">
      <c r="A1950" s="1"/>
      <c r="B1950" s="456"/>
      <c r="C1950" s="457"/>
      <c r="D1950" s="457"/>
      <c r="E1950" s="457"/>
      <c r="F1950" s="458"/>
      <c r="G1950" s="44">
        <f t="shared" si="1"/>
        <v>0</v>
      </c>
      <c r="H1950" s="459"/>
      <c r="I1950" s="460"/>
      <c r="J1950" s="95"/>
      <c r="K1950" s="1"/>
      <c r="L1950" s="50" t="str">
        <f t="array" ref="L1950">if($B1950="","",index(Setup!$C$52:$C$201,match($D1950,Setup!$B$52:$B$201,0),0))</f>
        <v/>
      </c>
      <c r="M1950" s="52" t="str">
        <f t="shared" si="2"/>
        <v/>
      </c>
      <c r="N1950" s="58">
        <f t="shared" si="3"/>
        <v>0</v>
      </c>
      <c r="O1950" s="64" t="str">
        <f t="shared" si="4"/>
        <v/>
      </c>
      <c r="P1950" s="64">
        <f t="shared" si="5"/>
        <v>0</v>
      </c>
      <c r="Q1950" s="64">
        <f t="shared" si="6"/>
        <v>0</v>
      </c>
      <c r="R1950" s="68">
        <f t="shared" si="7"/>
        <v>0</v>
      </c>
      <c r="S1950" s="68">
        <f t="shared" si="8"/>
        <v>0</v>
      </c>
      <c r="T1950" s="71" t="str">
        <f t="shared" si="9"/>
        <v/>
      </c>
      <c r="U1950" s="79" t="str">
        <f t="array" ref="U1950">IF($B1950="","",IF(INDEX('Your Portfolio Holdings'!$BW$7:$BW$156,match($D1950,'Your Portfolio Holdings'!$B$7:$B$156,0),0)&gt;0,PRODUCT(IF(($D$5:$D$2004=$D1950)*($C$5:$C$2004="Split")*($B$5:$B$2004&lt;=Dashboard!$C$2)*($B$5:$B$2004&gt;$B1950),$J$5:$J$2004,1)),1))</f>
        <v/>
      </c>
      <c r="V1950" s="79">
        <f t="shared" si="10"/>
        <v>0</v>
      </c>
      <c r="W1950" s="79" t="str">
        <f t="array" ref="W1950">IF($B1950="","",IF(INDEX('Your Portfolio Holdings'!$BW$7:$BW$156,match($D1950,'Your Portfolio Holdings'!$B$7:$B$156,0),0)&gt;0,PRODUCT(IF(($D$5:$D$2004=$D1950)*($C$5:$C$2004="Split")*($B$5:$B$2004&lt;=Dashboard!$C$54)*($B$5:$B$2004&gt;$B1950),$J$5:$J$2004,1)),1))</f>
        <v/>
      </c>
      <c r="X1950" s="79">
        <f t="shared" si="11"/>
        <v>0</v>
      </c>
      <c r="Y1950" s="79" t="str">
        <f t="array" ref="Y1950">IF($B1950="","",IF(INDEX('Your Portfolio Holdings'!$BW$7:$BW$156,match($D1950,'Your Portfolio Holdings'!$B$7:$B$156,0),0)&gt;0,PRODUCT(IF(($D$5:$D$2004=$D1950)*($C$5:$C$2004="Split")*($B$5:$B$2004&lt;=Dashboard!$C$55)*($B$5:$B$2004&gt;$B1950),$J$5:$J$2004,1)),1))</f>
        <v/>
      </c>
      <c r="Z1950" s="79">
        <f t="shared" si="12"/>
        <v>0</v>
      </c>
      <c r="AA1950" s="79" t="str">
        <f>IF($B1949="","",IF(AND($B1950&gt;Dashboard!$C$54,$B1950&lt;=Dashboard!$C$55,OR($C1950="Buy",$C1950="Sell",$C1950="Dividend",$C1950="Return of capital")),MAX(AA$5:AA1949)+1,0))</f>
        <v/>
      </c>
      <c r="AB1950" s="79" t="str">
        <f>if($B1950="","",if($L1950=Dashboard!$C$3,"n/a","Currency:"&amp;$L1950&amp;Dashboard!$C$3))</f>
        <v/>
      </c>
      <c r="AC1950" s="88" t="str">
        <f t="shared" si="13"/>
        <v/>
      </c>
      <c r="AD1950" s="89">
        <f t="shared" si="14"/>
        <v>0</v>
      </c>
      <c r="AE1950" s="90">
        <f t="shared" si="15"/>
        <v>0</v>
      </c>
    </row>
    <row r="1951">
      <c r="A1951" s="1"/>
      <c r="B1951" s="456"/>
      <c r="C1951" s="457"/>
      <c r="D1951" s="457"/>
      <c r="E1951" s="457"/>
      <c r="F1951" s="458"/>
      <c r="G1951" s="44">
        <f t="shared" si="1"/>
        <v>0</v>
      </c>
      <c r="H1951" s="459"/>
      <c r="I1951" s="460"/>
      <c r="J1951" s="95"/>
      <c r="K1951" s="1"/>
      <c r="L1951" s="50" t="str">
        <f t="array" ref="L1951">if($B1951="","",index(Setup!$C$52:$C$201,match($D1951,Setup!$B$52:$B$201,0),0))</f>
        <v/>
      </c>
      <c r="M1951" s="52" t="str">
        <f t="shared" si="2"/>
        <v/>
      </c>
      <c r="N1951" s="58">
        <f t="shared" si="3"/>
        <v>0</v>
      </c>
      <c r="O1951" s="64" t="str">
        <f t="shared" si="4"/>
        <v/>
      </c>
      <c r="P1951" s="64">
        <f t="shared" si="5"/>
        <v>0</v>
      </c>
      <c r="Q1951" s="64">
        <f t="shared" si="6"/>
        <v>0</v>
      </c>
      <c r="R1951" s="68">
        <f t="shared" si="7"/>
        <v>0</v>
      </c>
      <c r="S1951" s="68">
        <f t="shared" si="8"/>
        <v>0</v>
      </c>
      <c r="T1951" s="71" t="str">
        <f t="shared" si="9"/>
        <v/>
      </c>
      <c r="U1951" s="79" t="str">
        <f t="array" ref="U1951">IF($B1951="","",IF(INDEX('Your Portfolio Holdings'!$BW$7:$BW$156,match($D1951,'Your Portfolio Holdings'!$B$7:$B$156,0),0)&gt;0,PRODUCT(IF(($D$5:$D$2004=$D1951)*($C$5:$C$2004="Split")*($B$5:$B$2004&lt;=Dashboard!$C$2)*($B$5:$B$2004&gt;$B1951),$J$5:$J$2004,1)),1))</f>
        <v/>
      </c>
      <c r="V1951" s="79">
        <f t="shared" si="10"/>
        <v>0</v>
      </c>
      <c r="W1951" s="79" t="str">
        <f t="array" ref="W1951">IF($B1951="","",IF(INDEX('Your Portfolio Holdings'!$BW$7:$BW$156,match($D1951,'Your Portfolio Holdings'!$B$7:$B$156,0),0)&gt;0,PRODUCT(IF(($D$5:$D$2004=$D1951)*($C$5:$C$2004="Split")*($B$5:$B$2004&lt;=Dashboard!$C$54)*($B$5:$B$2004&gt;$B1951),$J$5:$J$2004,1)),1))</f>
        <v/>
      </c>
      <c r="X1951" s="79">
        <f t="shared" si="11"/>
        <v>0</v>
      </c>
      <c r="Y1951" s="79" t="str">
        <f t="array" ref="Y1951">IF($B1951="","",IF(INDEX('Your Portfolio Holdings'!$BW$7:$BW$156,match($D1951,'Your Portfolio Holdings'!$B$7:$B$156,0),0)&gt;0,PRODUCT(IF(($D$5:$D$2004=$D1951)*($C$5:$C$2004="Split")*($B$5:$B$2004&lt;=Dashboard!$C$55)*($B$5:$B$2004&gt;$B1951),$J$5:$J$2004,1)),1))</f>
        <v/>
      </c>
      <c r="Z1951" s="79">
        <f t="shared" si="12"/>
        <v>0</v>
      </c>
      <c r="AA1951" s="79" t="str">
        <f>IF($B1950="","",IF(AND($B1951&gt;Dashboard!$C$54,$B1951&lt;=Dashboard!$C$55,OR($C1951="Buy",$C1951="Sell",$C1951="Dividend",$C1951="Return of capital")),MAX(AA$5:AA1950)+1,0))</f>
        <v/>
      </c>
      <c r="AB1951" s="79" t="str">
        <f>if($B1951="","",if($L1951=Dashboard!$C$3,"n/a","Currency:"&amp;$L1951&amp;Dashboard!$C$3))</f>
        <v/>
      </c>
      <c r="AC1951" s="88" t="str">
        <f t="shared" si="13"/>
        <v/>
      </c>
      <c r="AD1951" s="89">
        <f t="shared" si="14"/>
        <v>0</v>
      </c>
      <c r="AE1951" s="90">
        <f t="shared" si="15"/>
        <v>0</v>
      </c>
    </row>
    <row r="1952">
      <c r="A1952" s="1"/>
      <c r="B1952" s="456"/>
      <c r="C1952" s="457"/>
      <c r="D1952" s="457"/>
      <c r="E1952" s="457"/>
      <c r="F1952" s="458"/>
      <c r="G1952" s="44">
        <f t="shared" si="1"/>
        <v>0</v>
      </c>
      <c r="H1952" s="459"/>
      <c r="I1952" s="460"/>
      <c r="J1952" s="95"/>
      <c r="K1952" s="1"/>
      <c r="L1952" s="50" t="str">
        <f t="array" ref="L1952">if($B1952="","",index(Setup!$C$52:$C$201,match($D1952,Setup!$B$52:$B$201,0),0))</f>
        <v/>
      </c>
      <c r="M1952" s="52" t="str">
        <f t="shared" si="2"/>
        <v/>
      </c>
      <c r="N1952" s="58">
        <f t="shared" si="3"/>
        <v>0</v>
      </c>
      <c r="O1952" s="64" t="str">
        <f t="shared" si="4"/>
        <v/>
      </c>
      <c r="P1952" s="64">
        <f t="shared" si="5"/>
        <v>0</v>
      </c>
      <c r="Q1952" s="64">
        <f t="shared" si="6"/>
        <v>0</v>
      </c>
      <c r="R1952" s="68">
        <f t="shared" si="7"/>
        <v>0</v>
      </c>
      <c r="S1952" s="68">
        <f t="shared" si="8"/>
        <v>0</v>
      </c>
      <c r="T1952" s="71" t="str">
        <f t="shared" si="9"/>
        <v/>
      </c>
      <c r="U1952" s="79" t="str">
        <f t="array" ref="U1952">IF($B1952="","",IF(INDEX('Your Portfolio Holdings'!$BW$7:$BW$156,match($D1952,'Your Portfolio Holdings'!$B$7:$B$156,0),0)&gt;0,PRODUCT(IF(($D$5:$D$2004=$D1952)*($C$5:$C$2004="Split")*($B$5:$B$2004&lt;=Dashboard!$C$2)*($B$5:$B$2004&gt;$B1952),$J$5:$J$2004,1)),1))</f>
        <v/>
      </c>
      <c r="V1952" s="79">
        <f t="shared" si="10"/>
        <v>0</v>
      </c>
      <c r="W1952" s="79" t="str">
        <f t="array" ref="W1952">IF($B1952="","",IF(INDEX('Your Portfolio Holdings'!$BW$7:$BW$156,match($D1952,'Your Portfolio Holdings'!$B$7:$B$156,0),0)&gt;0,PRODUCT(IF(($D$5:$D$2004=$D1952)*($C$5:$C$2004="Split")*($B$5:$B$2004&lt;=Dashboard!$C$54)*($B$5:$B$2004&gt;$B1952),$J$5:$J$2004,1)),1))</f>
        <v/>
      </c>
      <c r="X1952" s="79">
        <f t="shared" si="11"/>
        <v>0</v>
      </c>
      <c r="Y1952" s="79" t="str">
        <f t="array" ref="Y1952">IF($B1952="","",IF(INDEX('Your Portfolio Holdings'!$BW$7:$BW$156,match($D1952,'Your Portfolio Holdings'!$B$7:$B$156,0),0)&gt;0,PRODUCT(IF(($D$5:$D$2004=$D1952)*($C$5:$C$2004="Split")*($B$5:$B$2004&lt;=Dashboard!$C$55)*($B$5:$B$2004&gt;$B1952),$J$5:$J$2004,1)),1))</f>
        <v/>
      </c>
      <c r="Z1952" s="79">
        <f t="shared" si="12"/>
        <v>0</v>
      </c>
      <c r="AA1952" s="79" t="str">
        <f>IF($B1951="","",IF(AND($B1952&gt;Dashboard!$C$54,$B1952&lt;=Dashboard!$C$55,OR($C1952="Buy",$C1952="Sell",$C1952="Dividend",$C1952="Return of capital")),MAX(AA$5:AA1951)+1,0))</f>
        <v/>
      </c>
      <c r="AB1952" s="79" t="str">
        <f>if($B1952="","",if($L1952=Dashboard!$C$3,"n/a","Currency:"&amp;$L1952&amp;Dashboard!$C$3))</f>
        <v/>
      </c>
      <c r="AC1952" s="88" t="str">
        <f t="shared" si="13"/>
        <v/>
      </c>
      <c r="AD1952" s="89">
        <f t="shared" si="14"/>
        <v>0</v>
      </c>
      <c r="AE1952" s="90">
        <f t="shared" si="15"/>
        <v>0</v>
      </c>
    </row>
    <row r="1953">
      <c r="A1953" s="1"/>
      <c r="B1953" s="456"/>
      <c r="C1953" s="457"/>
      <c r="D1953" s="457"/>
      <c r="E1953" s="457"/>
      <c r="F1953" s="458"/>
      <c r="G1953" s="44">
        <f t="shared" si="1"/>
        <v>0</v>
      </c>
      <c r="H1953" s="459"/>
      <c r="I1953" s="460"/>
      <c r="J1953" s="95"/>
      <c r="K1953" s="1"/>
      <c r="L1953" s="50" t="str">
        <f t="array" ref="L1953">if($B1953="","",index(Setup!$C$52:$C$201,match($D1953,Setup!$B$52:$B$201,0),0))</f>
        <v/>
      </c>
      <c r="M1953" s="52" t="str">
        <f t="shared" si="2"/>
        <v/>
      </c>
      <c r="N1953" s="58">
        <f t="shared" si="3"/>
        <v>0</v>
      </c>
      <c r="O1953" s="64" t="str">
        <f t="shared" si="4"/>
        <v/>
      </c>
      <c r="P1953" s="64">
        <f t="shared" si="5"/>
        <v>0</v>
      </c>
      <c r="Q1953" s="64">
        <f t="shared" si="6"/>
        <v>0</v>
      </c>
      <c r="R1953" s="68">
        <f t="shared" si="7"/>
        <v>0</v>
      </c>
      <c r="S1953" s="68">
        <f t="shared" si="8"/>
        <v>0</v>
      </c>
      <c r="T1953" s="71" t="str">
        <f t="shared" si="9"/>
        <v/>
      </c>
      <c r="U1953" s="79" t="str">
        <f t="array" ref="U1953">IF($B1953="","",IF(INDEX('Your Portfolio Holdings'!$BW$7:$BW$156,match($D1953,'Your Portfolio Holdings'!$B$7:$B$156,0),0)&gt;0,PRODUCT(IF(($D$5:$D$2004=$D1953)*($C$5:$C$2004="Split")*($B$5:$B$2004&lt;=Dashboard!$C$2)*($B$5:$B$2004&gt;$B1953),$J$5:$J$2004,1)),1))</f>
        <v/>
      </c>
      <c r="V1953" s="79">
        <f t="shared" si="10"/>
        <v>0</v>
      </c>
      <c r="W1953" s="79" t="str">
        <f t="array" ref="W1953">IF($B1953="","",IF(INDEX('Your Portfolio Holdings'!$BW$7:$BW$156,match($D1953,'Your Portfolio Holdings'!$B$7:$B$156,0),0)&gt;0,PRODUCT(IF(($D$5:$D$2004=$D1953)*($C$5:$C$2004="Split")*($B$5:$B$2004&lt;=Dashboard!$C$54)*($B$5:$B$2004&gt;$B1953),$J$5:$J$2004,1)),1))</f>
        <v/>
      </c>
      <c r="X1953" s="79">
        <f t="shared" si="11"/>
        <v>0</v>
      </c>
      <c r="Y1953" s="79" t="str">
        <f t="array" ref="Y1953">IF($B1953="","",IF(INDEX('Your Portfolio Holdings'!$BW$7:$BW$156,match($D1953,'Your Portfolio Holdings'!$B$7:$B$156,0),0)&gt;0,PRODUCT(IF(($D$5:$D$2004=$D1953)*($C$5:$C$2004="Split")*($B$5:$B$2004&lt;=Dashboard!$C$55)*($B$5:$B$2004&gt;$B1953),$J$5:$J$2004,1)),1))</f>
        <v/>
      </c>
      <c r="Z1953" s="79">
        <f t="shared" si="12"/>
        <v>0</v>
      </c>
      <c r="AA1953" s="79" t="str">
        <f>IF($B1952="","",IF(AND($B1953&gt;Dashboard!$C$54,$B1953&lt;=Dashboard!$C$55,OR($C1953="Buy",$C1953="Sell",$C1953="Dividend",$C1953="Return of capital")),MAX(AA$5:AA1952)+1,0))</f>
        <v/>
      </c>
      <c r="AB1953" s="79" t="str">
        <f>if($B1953="","",if($L1953=Dashboard!$C$3,"n/a","Currency:"&amp;$L1953&amp;Dashboard!$C$3))</f>
        <v/>
      </c>
      <c r="AC1953" s="88" t="str">
        <f t="shared" si="13"/>
        <v/>
      </c>
      <c r="AD1953" s="89">
        <f t="shared" si="14"/>
        <v>0</v>
      </c>
      <c r="AE1953" s="90">
        <f t="shared" si="15"/>
        <v>0</v>
      </c>
    </row>
    <row r="1954">
      <c r="A1954" s="1"/>
      <c r="B1954" s="456"/>
      <c r="C1954" s="457"/>
      <c r="D1954" s="457"/>
      <c r="E1954" s="457"/>
      <c r="F1954" s="458"/>
      <c r="G1954" s="44">
        <f t="shared" si="1"/>
        <v>0</v>
      </c>
      <c r="H1954" s="459"/>
      <c r="I1954" s="460"/>
      <c r="J1954" s="95"/>
      <c r="K1954" s="1"/>
      <c r="L1954" s="50" t="str">
        <f t="array" ref="L1954">if($B1954="","",index(Setup!$C$52:$C$201,match($D1954,Setup!$B$52:$B$201,0),0))</f>
        <v/>
      </c>
      <c r="M1954" s="52" t="str">
        <f t="shared" si="2"/>
        <v/>
      </c>
      <c r="N1954" s="58">
        <f t="shared" si="3"/>
        <v>0</v>
      </c>
      <c r="O1954" s="64" t="str">
        <f t="shared" si="4"/>
        <v/>
      </c>
      <c r="P1954" s="64">
        <f t="shared" si="5"/>
        <v>0</v>
      </c>
      <c r="Q1954" s="64">
        <f t="shared" si="6"/>
        <v>0</v>
      </c>
      <c r="R1954" s="68">
        <f t="shared" si="7"/>
        <v>0</v>
      </c>
      <c r="S1954" s="68">
        <f t="shared" si="8"/>
        <v>0</v>
      </c>
      <c r="T1954" s="71" t="str">
        <f t="shared" si="9"/>
        <v/>
      </c>
      <c r="U1954" s="79" t="str">
        <f t="array" ref="U1954">IF($B1954="","",IF(INDEX('Your Portfolio Holdings'!$BW$7:$BW$156,match($D1954,'Your Portfolio Holdings'!$B$7:$B$156,0),0)&gt;0,PRODUCT(IF(($D$5:$D$2004=$D1954)*($C$5:$C$2004="Split")*($B$5:$B$2004&lt;=Dashboard!$C$2)*($B$5:$B$2004&gt;$B1954),$J$5:$J$2004,1)),1))</f>
        <v/>
      </c>
      <c r="V1954" s="79">
        <f t="shared" si="10"/>
        <v>0</v>
      </c>
      <c r="W1954" s="79" t="str">
        <f t="array" ref="W1954">IF($B1954="","",IF(INDEX('Your Portfolio Holdings'!$BW$7:$BW$156,match($D1954,'Your Portfolio Holdings'!$B$7:$B$156,0),0)&gt;0,PRODUCT(IF(($D$5:$D$2004=$D1954)*($C$5:$C$2004="Split")*($B$5:$B$2004&lt;=Dashboard!$C$54)*($B$5:$B$2004&gt;$B1954),$J$5:$J$2004,1)),1))</f>
        <v/>
      </c>
      <c r="X1954" s="79">
        <f t="shared" si="11"/>
        <v>0</v>
      </c>
      <c r="Y1954" s="79" t="str">
        <f t="array" ref="Y1954">IF($B1954="","",IF(INDEX('Your Portfolio Holdings'!$BW$7:$BW$156,match($D1954,'Your Portfolio Holdings'!$B$7:$B$156,0),0)&gt;0,PRODUCT(IF(($D$5:$D$2004=$D1954)*($C$5:$C$2004="Split")*($B$5:$B$2004&lt;=Dashboard!$C$55)*($B$5:$B$2004&gt;$B1954),$J$5:$J$2004,1)),1))</f>
        <v/>
      </c>
      <c r="Z1954" s="79">
        <f t="shared" si="12"/>
        <v>0</v>
      </c>
      <c r="AA1954" s="79" t="str">
        <f>IF($B1953="","",IF(AND($B1954&gt;Dashboard!$C$54,$B1954&lt;=Dashboard!$C$55,OR($C1954="Buy",$C1954="Sell",$C1954="Dividend",$C1954="Return of capital")),MAX(AA$5:AA1953)+1,0))</f>
        <v/>
      </c>
      <c r="AB1954" s="79" t="str">
        <f>if($B1954="","",if($L1954=Dashboard!$C$3,"n/a","Currency:"&amp;$L1954&amp;Dashboard!$C$3))</f>
        <v/>
      </c>
      <c r="AC1954" s="88" t="str">
        <f t="shared" si="13"/>
        <v/>
      </c>
      <c r="AD1954" s="89">
        <f t="shared" si="14"/>
        <v>0</v>
      </c>
      <c r="AE1954" s="90">
        <f t="shared" si="15"/>
        <v>0</v>
      </c>
    </row>
    <row r="1955">
      <c r="A1955" s="1"/>
      <c r="B1955" s="456"/>
      <c r="C1955" s="457"/>
      <c r="D1955" s="457"/>
      <c r="E1955" s="457"/>
      <c r="F1955" s="458"/>
      <c r="G1955" s="44">
        <f t="shared" si="1"/>
        <v>0</v>
      </c>
      <c r="H1955" s="459"/>
      <c r="I1955" s="460"/>
      <c r="J1955" s="95"/>
      <c r="K1955" s="1"/>
      <c r="L1955" s="50" t="str">
        <f t="array" ref="L1955">if($B1955="","",index(Setup!$C$52:$C$201,match($D1955,Setup!$B$52:$B$201,0),0))</f>
        <v/>
      </c>
      <c r="M1955" s="52" t="str">
        <f t="shared" si="2"/>
        <v/>
      </c>
      <c r="N1955" s="58">
        <f t="shared" si="3"/>
        <v>0</v>
      </c>
      <c r="O1955" s="64" t="str">
        <f t="shared" si="4"/>
        <v/>
      </c>
      <c r="P1955" s="64">
        <f t="shared" si="5"/>
        <v>0</v>
      </c>
      <c r="Q1955" s="64">
        <f t="shared" si="6"/>
        <v>0</v>
      </c>
      <c r="R1955" s="68">
        <f t="shared" si="7"/>
        <v>0</v>
      </c>
      <c r="S1955" s="68">
        <f t="shared" si="8"/>
        <v>0</v>
      </c>
      <c r="T1955" s="71" t="str">
        <f t="shared" si="9"/>
        <v/>
      </c>
      <c r="U1955" s="79" t="str">
        <f t="array" ref="U1955">IF($B1955="","",IF(INDEX('Your Portfolio Holdings'!$BW$7:$BW$156,match($D1955,'Your Portfolio Holdings'!$B$7:$B$156,0),0)&gt;0,PRODUCT(IF(($D$5:$D$2004=$D1955)*($C$5:$C$2004="Split")*($B$5:$B$2004&lt;=Dashboard!$C$2)*($B$5:$B$2004&gt;$B1955),$J$5:$J$2004,1)),1))</f>
        <v/>
      </c>
      <c r="V1955" s="79">
        <f t="shared" si="10"/>
        <v>0</v>
      </c>
      <c r="W1955" s="79" t="str">
        <f t="array" ref="W1955">IF($B1955="","",IF(INDEX('Your Portfolio Holdings'!$BW$7:$BW$156,match($D1955,'Your Portfolio Holdings'!$B$7:$B$156,0),0)&gt;0,PRODUCT(IF(($D$5:$D$2004=$D1955)*($C$5:$C$2004="Split")*($B$5:$B$2004&lt;=Dashboard!$C$54)*($B$5:$B$2004&gt;$B1955),$J$5:$J$2004,1)),1))</f>
        <v/>
      </c>
      <c r="X1955" s="79">
        <f t="shared" si="11"/>
        <v>0</v>
      </c>
      <c r="Y1955" s="79" t="str">
        <f t="array" ref="Y1955">IF($B1955="","",IF(INDEX('Your Portfolio Holdings'!$BW$7:$BW$156,match($D1955,'Your Portfolio Holdings'!$B$7:$B$156,0),0)&gt;0,PRODUCT(IF(($D$5:$D$2004=$D1955)*($C$5:$C$2004="Split")*($B$5:$B$2004&lt;=Dashboard!$C$55)*($B$5:$B$2004&gt;$B1955),$J$5:$J$2004,1)),1))</f>
        <v/>
      </c>
      <c r="Z1955" s="79">
        <f t="shared" si="12"/>
        <v>0</v>
      </c>
      <c r="AA1955" s="79" t="str">
        <f>IF($B1954="","",IF(AND($B1955&gt;Dashboard!$C$54,$B1955&lt;=Dashboard!$C$55,OR($C1955="Buy",$C1955="Sell",$C1955="Dividend",$C1955="Return of capital")),MAX(AA$5:AA1954)+1,0))</f>
        <v/>
      </c>
      <c r="AB1955" s="79" t="str">
        <f>if($B1955="","",if($L1955=Dashboard!$C$3,"n/a","Currency:"&amp;$L1955&amp;Dashboard!$C$3))</f>
        <v/>
      </c>
      <c r="AC1955" s="88" t="str">
        <f t="shared" si="13"/>
        <v/>
      </c>
      <c r="AD1955" s="89">
        <f t="shared" si="14"/>
        <v>0</v>
      </c>
      <c r="AE1955" s="90">
        <f t="shared" si="15"/>
        <v>0</v>
      </c>
    </row>
    <row r="1956">
      <c r="A1956" s="1"/>
      <c r="B1956" s="456"/>
      <c r="C1956" s="457"/>
      <c r="D1956" s="457"/>
      <c r="E1956" s="457"/>
      <c r="F1956" s="458"/>
      <c r="G1956" s="44">
        <f t="shared" si="1"/>
        <v>0</v>
      </c>
      <c r="H1956" s="459"/>
      <c r="I1956" s="460"/>
      <c r="J1956" s="95"/>
      <c r="K1956" s="1"/>
      <c r="L1956" s="50" t="str">
        <f t="array" ref="L1956">if($B1956="","",index(Setup!$C$52:$C$201,match($D1956,Setup!$B$52:$B$201,0),0))</f>
        <v/>
      </c>
      <c r="M1956" s="52" t="str">
        <f t="shared" si="2"/>
        <v/>
      </c>
      <c r="N1956" s="58">
        <f t="shared" si="3"/>
        <v>0</v>
      </c>
      <c r="O1956" s="64" t="str">
        <f t="shared" si="4"/>
        <v/>
      </c>
      <c r="P1956" s="64">
        <f t="shared" si="5"/>
        <v>0</v>
      </c>
      <c r="Q1956" s="64">
        <f t="shared" si="6"/>
        <v>0</v>
      </c>
      <c r="R1956" s="68">
        <f t="shared" si="7"/>
        <v>0</v>
      </c>
      <c r="S1956" s="68">
        <f t="shared" si="8"/>
        <v>0</v>
      </c>
      <c r="T1956" s="71" t="str">
        <f t="shared" si="9"/>
        <v/>
      </c>
      <c r="U1956" s="79" t="str">
        <f t="array" ref="U1956">IF($B1956="","",IF(INDEX('Your Portfolio Holdings'!$BW$7:$BW$156,match($D1956,'Your Portfolio Holdings'!$B$7:$B$156,0),0)&gt;0,PRODUCT(IF(($D$5:$D$2004=$D1956)*($C$5:$C$2004="Split")*($B$5:$B$2004&lt;=Dashboard!$C$2)*($B$5:$B$2004&gt;$B1956),$J$5:$J$2004,1)),1))</f>
        <v/>
      </c>
      <c r="V1956" s="79">
        <f t="shared" si="10"/>
        <v>0</v>
      </c>
      <c r="W1956" s="79" t="str">
        <f t="array" ref="W1956">IF($B1956="","",IF(INDEX('Your Portfolio Holdings'!$BW$7:$BW$156,match($D1956,'Your Portfolio Holdings'!$B$7:$B$156,0),0)&gt;0,PRODUCT(IF(($D$5:$D$2004=$D1956)*($C$5:$C$2004="Split")*($B$5:$B$2004&lt;=Dashboard!$C$54)*($B$5:$B$2004&gt;$B1956),$J$5:$J$2004,1)),1))</f>
        <v/>
      </c>
      <c r="X1956" s="79">
        <f t="shared" si="11"/>
        <v>0</v>
      </c>
      <c r="Y1956" s="79" t="str">
        <f t="array" ref="Y1956">IF($B1956="","",IF(INDEX('Your Portfolio Holdings'!$BW$7:$BW$156,match($D1956,'Your Portfolio Holdings'!$B$7:$B$156,0),0)&gt;0,PRODUCT(IF(($D$5:$D$2004=$D1956)*($C$5:$C$2004="Split")*($B$5:$B$2004&lt;=Dashboard!$C$55)*($B$5:$B$2004&gt;$B1956),$J$5:$J$2004,1)),1))</f>
        <v/>
      </c>
      <c r="Z1956" s="79">
        <f t="shared" si="12"/>
        <v>0</v>
      </c>
      <c r="AA1956" s="79" t="str">
        <f>IF($B1955="","",IF(AND($B1956&gt;Dashboard!$C$54,$B1956&lt;=Dashboard!$C$55,OR($C1956="Buy",$C1956="Sell",$C1956="Dividend",$C1956="Return of capital")),MAX(AA$5:AA1955)+1,0))</f>
        <v/>
      </c>
      <c r="AB1956" s="79" t="str">
        <f>if($B1956="","",if($L1956=Dashboard!$C$3,"n/a","Currency:"&amp;$L1956&amp;Dashboard!$C$3))</f>
        <v/>
      </c>
      <c r="AC1956" s="88" t="str">
        <f t="shared" si="13"/>
        <v/>
      </c>
      <c r="AD1956" s="89">
        <f t="shared" si="14"/>
        <v>0</v>
      </c>
      <c r="AE1956" s="90">
        <f t="shared" si="15"/>
        <v>0</v>
      </c>
    </row>
    <row r="1957">
      <c r="A1957" s="1"/>
      <c r="B1957" s="456"/>
      <c r="C1957" s="457"/>
      <c r="D1957" s="457"/>
      <c r="E1957" s="457"/>
      <c r="F1957" s="458"/>
      <c r="G1957" s="44">
        <f t="shared" si="1"/>
        <v>0</v>
      </c>
      <c r="H1957" s="459"/>
      <c r="I1957" s="460"/>
      <c r="J1957" s="95"/>
      <c r="K1957" s="1"/>
      <c r="L1957" s="50" t="str">
        <f t="array" ref="L1957">if($B1957="","",index(Setup!$C$52:$C$201,match($D1957,Setup!$B$52:$B$201,0),0))</f>
        <v/>
      </c>
      <c r="M1957" s="52" t="str">
        <f t="shared" si="2"/>
        <v/>
      </c>
      <c r="N1957" s="58">
        <f t="shared" si="3"/>
        <v>0</v>
      </c>
      <c r="O1957" s="64" t="str">
        <f t="shared" si="4"/>
        <v/>
      </c>
      <c r="P1957" s="64">
        <f t="shared" si="5"/>
        <v>0</v>
      </c>
      <c r="Q1957" s="64">
        <f t="shared" si="6"/>
        <v>0</v>
      </c>
      <c r="R1957" s="68">
        <f t="shared" si="7"/>
        <v>0</v>
      </c>
      <c r="S1957" s="68">
        <f t="shared" si="8"/>
        <v>0</v>
      </c>
      <c r="T1957" s="71" t="str">
        <f t="shared" si="9"/>
        <v/>
      </c>
      <c r="U1957" s="79" t="str">
        <f t="array" ref="U1957">IF($B1957="","",IF(INDEX('Your Portfolio Holdings'!$BW$7:$BW$156,match($D1957,'Your Portfolio Holdings'!$B$7:$B$156,0),0)&gt;0,PRODUCT(IF(($D$5:$D$2004=$D1957)*($C$5:$C$2004="Split")*($B$5:$B$2004&lt;=Dashboard!$C$2)*($B$5:$B$2004&gt;$B1957),$J$5:$J$2004,1)),1))</f>
        <v/>
      </c>
      <c r="V1957" s="79">
        <f t="shared" si="10"/>
        <v>0</v>
      </c>
      <c r="W1957" s="79" t="str">
        <f t="array" ref="W1957">IF($B1957="","",IF(INDEX('Your Portfolio Holdings'!$BW$7:$BW$156,match($D1957,'Your Portfolio Holdings'!$B$7:$B$156,0),0)&gt;0,PRODUCT(IF(($D$5:$D$2004=$D1957)*($C$5:$C$2004="Split")*($B$5:$B$2004&lt;=Dashboard!$C$54)*($B$5:$B$2004&gt;$B1957),$J$5:$J$2004,1)),1))</f>
        <v/>
      </c>
      <c r="X1957" s="79">
        <f t="shared" si="11"/>
        <v>0</v>
      </c>
      <c r="Y1957" s="79" t="str">
        <f t="array" ref="Y1957">IF($B1957="","",IF(INDEX('Your Portfolio Holdings'!$BW$7:$BW$156,match($D1957,'Your Portfolio Holdings'!$B$7:$B$156,0),0)&gt;0,PRODUCT(IF(($D$5:$D$2004=$D1957)*($C$5:$C$2004="Split")*($B$5:$B$2004&lt;=Dashboard!$C$55)*($B$5:$B$2004&gt;$B1957),$J$5:$J$2004,1)),1))</f>
        <v/>
      </c>
      <c r="Z1957" s="79">
        <f t="shared" si="12"/>
        <v>0</v>
      </c>
      <c r="AA1957" s="79" t="str">
        <f>IF($B1956="","",IF(AND($B1957&gt;Dashboard!$C$54,$B1957&lt;=Dashboard!$C$55,OR($C1957="Buy",$C1957="Sell",$C1957="Dividend",$C1957="Return of capital")),MAX(AA$5:AA1956)+1,0))</f>
        <v/>
      </c>
      <c r="AB1957" s="79" t="str">
        <f>if($B1957="","",if($L1957=Dashboard!$C$3,"n/a","Currency:"&amp;$L1957&amp;Dashboard!$C$3))</f>
        <v/>
      </c>
      <c r="AC1957" s="88" t="str">
        <f t="shared" si="13"/>
        <v/>
      </c>
      <c r="AD1957" s="89">
        <f t="shared" si="14"/>
        <v>0</v>
      </c>
      <c r="AE1957" s="90">
        <f t="shared" si="15"/>
        <v>0</v>
      </c>
    </row>
    <row r="1958">
      <c r="A1958" s="1"/>
      <c r="B1958" s="456"/>
      <c r="C1958" s="457"/>
      <c r="D1958" s="457"/>
      <c r="E1958" s="457"/>
      <c r="F1958" s="458"/>
      <c r="G1958" s="44">
        <f t="shared" si="1"/>
        <v>0</v>
      </c>
      <c r="H1958" s="459"/>
      <c r="I1958" s="460"/>
      <c r="J1958" s="95"/>
      <c r="K1958" s="1"/>
      <c r="L1958" s="50" t="str">
        <f t="array" ref="L1958">if($B1958="","",index(Setup!$C$52:$C$201,match($D1958,Setup!$B$52:$B$201,0),0))</f>
        <v/>
      </c>
      <c r="M1958" s="52" t="str">
        <f t="shared" si="2"/>
        <v/>
      </c>
      <c r="N1958" s="58">
        <f t="shared" si="3"/>
        <v>0</v>
      </c>
      <c r="O1958" s="64" t="str">
        <f t="shared" si="4"/>
        <v/>
      </c>
      <c r="P1958" s="64">
        <f t="shared" si="5"/>
        <v>0</v>
      </c>
      <c r="Q1958" s="64">
        <f t="shared" si="6"/>
        <v>0</v>
      </c>
      <c r="R1958" s="68">
        <f t="shared" si="7"/>
        <v>0</v>
      </c>
      <c r="S1958" s="68">
        <f t="shared" si="8"/>
        <v>0</v>
      </c>
      <c r="T1958" s="71" t="str">
        <f t="shared" si="9"/>
        <v/>
      </c>
      <c r="U1958" s="79" t="str">
        <f t="array" ref="U1958">IF($B1958="","",IF(INDEX('Your Portfolio Holdings'!$BW$7:$BW$156,match($D1958,'Your Portfolio Holdings'!$B$7:$B$156,0),0)&gt;0,PRODUCT(IF(($D$5:$D$2004=$D1958)*($C$5:$C$2004="Split")*($B$5:$B$2004&lt;=Dashboard!$C$2)*($B$5:$B$2004&gt;$B1958),$J$5:$J$2004,1)),1))</f>
        <v/>
      </c>
      <c r="V1958" s="79">
        <f t="shared" si="10"/>
        <v>0</v>
      </c>
      <c r="W1958" s="79" t="str">
        <f t="array" ref="W1958">IF($B1958="","",IF(INDEX('Your Portfolio Holdings'!$BW$7:$BW$156,match($D1958,'Your Portfolio Holdings'!$B$7:$B$156,0),0)&gt;0,PRODUCT(IF(($D$5:$D$2004=$D1958)*($C$5:$C$2004="Split")*($B$5:$B$2004&lt;=Dashboard!$C$54)*($B$5:$B$2004&gt;$B1958),$J$5:$J$2004,1)),1))</f>
        <v/>
      </c>
      <c r="X1958" s="79">
        <f t="shared" si="11"/>
        <v>0</v>
      </c>
      <c r="Y1958" s="79" t="str">
        <f t="array" ref="Y1958">IF($B1958="","",IF(INDEX('Your Portfolio Holdings'!$BW$7:$BW$156,match($D1958,'Your Portfolio Holdings'!$B$7:$B$156,0),0)&gt;0,PRODUCT(IF(($D$5:$D$2004=$D1958)*($C$5:$C$2004="Split")*($B$5:$B$2004&lt;=Dashboard!$C$55)*($B$5:$B$2004&gt;$B1958),$J$5:$J$2004,1)),1))</f>
        <v/>
      </c>
      <c r="Z1958" s="79">
        <f t="shared" si="12"/>
        <v>0</v>
      </c>
      <c r="AA1958" s="79" t="str">
        <f>IF($B1957="","",IF(AND($B1958&gt;Dashboard!$C$54,$B1958&lt;=Dashboard!$C$55,OR($C1958="Buy",$C1958="Sell",$C1958="Dividend",$C1958="Return of capital")),MAX(AA$5:AA1957)+1,0))</f>
        <v/>
      </c>
      <c r="AB1958" s="79" t="str">
        <f>if($B1958="","",if($L1958=Dashboard!$C$3,"n/a","Currency:"&amp;$L1958&amp;Dashboard!$C$3))</f>
        <v/>
      </c>
      <c r="AC1958" s="88" t="str">
        <f t="shared" si="13"/>
        <v/>
      </c>
      <c r="AD1958" s="89">
        <f t="shared" si="14"/>
        <v>0</v>
      </c>
      <c r="AE1958" s="90">
        <f t="shared" si="15"/>
        <v>0</v>
      </c>
    </row>
    <row r="1959">
      <c r="A1959" s="1"/>
      <c r="B1959" s="456"/>
      <c r="C1959" s="457"/>
      <c r="D1959" s="457"/>
      <c r="E1959" s="457"/>
      <c r="F1959" s="458"/>
      <c r="G1959" s="44">
        <f t="shared" si="1"/>
        <v>0</v>
      </c>
      <c r="H1959" s="459"/>
      <c r="I1959" s="460"/>
      <c r="J1959" s="95"/>
      <c r="K1959" s="1"/>
      <c r="L1959" s="50" t="str">
        <f t="array" ref="L1959">if($B1959="","",index(Setup!$C$52:$C$201,match($D1959,Setup!$B$52:$B$201,0),0))</f>
        <v/>
      </c>
      <c r="M1959" s="52" t="str">
        <f t="shared" si="2"/>
        <v/>
      </c>
      <c r="N1959" s="58">
        <f t="shared" si="3"/>
        <v>0</v>
      </c>
      <c r="O1959" s="64" t="str">
        <f t="shared" si="4"/>
        <v/>
      </c>
      <c r="P1959" s="64">
        <f t="shared" si="5"/>
        <v>0</v>
      </c>
      <c r="Q1959" s="64">
        <f t="shared" si="6"/>
        <v>0</v>
      </c>
      <c r="R1959" s="68">
        <f t="shared" si="7"/>
        <v>0</v>
      </c>
      <c r="S1959" s="68">
        <f t="shared" si="8"/>
        <v>0</v>
      </c>
      <c r="T1959" s="71" t="str">
        <f t="shared" si="9"/>
        <v/>
      </c>
      <c r="U1959" s="79" t="str">
        <f t="array" ref="U1959">IF($B1959="","",IF(INDEX('Your Portfolio Holdings'!$BW$7:$BW$156,match($D1959,'Your Portfolio Holdings'!$B$7:$B$156,0),0)&gt;0,PRODUCT(IF(($D$5:$D$2004=$D1959)*($C$5:$C$2004="Split")*($B$5:$B$2004&lt;=Dashboard!$C$2)*($B$5:$B$2004&gt;$B1959),$J$5:$J$2004,1)),1))</f>
        <v/>
      </c>
      <c r="V1959" s="79">
        <f t="shared" si="10"/>
        <v>0</v>
      </c>
      <c r="W1959" s="79" t="str">
        <f t="array" ref="W1959">IF($B1959="","",IF(INDEX('Your Portfolio Holdings'!$BW$7:$BW$156,match($D1959,'Your Portfolio Holdings'!$B$7:$B$156,0),0)&gt;0,PRODUCT(IF(($D$5:$D$2004=$D1959)*($C$5:$C$2004="Split")*($B$5:$B$2004&lt;=Dashboard!$C$54)*($B$5:$B$2004&gt;$B1959),$J$5:$J$2004,1)),1))</f>
        <v/>
      </c>
      <c r="X1959" s="79">
        <f t="shared" si="11"/>
        <v>0</v>
      </c>
      <c r="Y1959" s="79" t="str">
        <f t="array" ref="Y1959">IF($B1959="","",IF(INDEX('Your Portfolio Holdings'!$BW$7:$BW$156,match($D1959,'Your Portfolio Holdings'!$B$7:$B$156,0),0)&gt;0,PRODUCT(IF(($D$5:$D$2004=$D1959)*($C$5:$C$2004="Split")*($B$5:$B$2004&lt;=Dashboard!$C$55)*($B$5:$B$2004&gt;$B1959),$J$5:$J$2004,1)),1))</f>
        <v/>
      </c>
      <c r="Z1959" s="79">
        <f t="shared" si="12"/>
        <v>0</v>
      </c>
      <c r="AA1959" s="79" t="str">
        <f>IF($B1958="","",IF(AND($B1959&gt;Dashboard!$C$54,$B1959&lt;=Dashboard!$C$55,OR($C1959="Buy",$C1959="Sell",$C1959="Dividend",$C1959="Return of capital")),MAX(AA$5:AA1958)+1,0))</f>
        <v/>
      </c>
      <c r="AB1959" s="79" t="str">
        <f>if($B1959="","",if($L1959=Dashboard!$C$3,"n/a","Currency:"&amp;$L1959&amp;Dashboard!$C$3))</f>
        <v/>
      </c>
      <c r="AC1959" s="88" t="str">
        <f t="shared" si="13"/>
        <v/>
      </c>
      <c r="AD1959" s="89">
        <f t="shared" si="14"/>
        <v>0</v>
      </c>
      <c r="AE1959" s="90">
        <f t="shared" si="15"/>
        <v>0</v>
      </c>
    </row>
    <row r="1960">
      <c r="A1960" s="1"/>
      <c r="B1960" s="456"/>
      <c r="C1960" s="457"/>
      <c r="D1960" s="457"/>
      <c r="E1960" s="457"/>
      <c r="F1960" s="458"/>
      <c r="G1960" s="44">
        <f t="shared" si="1"/>
        <v>0</v>
      </c>
      <c r="H1960" s="459"/>
      <c r="I1960" s="460"/>
      <c r="J1960" s="95"/>
      <c r="K1960" s="1"/>
      <c r="L1960" s="50" t="str">
        <f t="array" ref="L1960">if($B1960="","",index(Setup!$C$52:$C$201,match($D1960,Setup!$B$52:$B$201,0),0))</f>
        <v/>
      </c>
      <c r="M1960" s="52" t="str">
        <f t="shared" si="2"/>
        <v/>
      </c>
      <c r="N1960" s="58">
        <f t="shared" si="3"/>
        <v>0</v>
      </c>
      <c r="O1960" s="64" t="str">
        <f t="shared" si="4"/>
        <v/>
      </c>
      <c r="P1960" s="64">
        <f t="shared" si="5"/>
        <v>0</v>
      </c>
      <c r="Q1960" s="64">
        <f t="shared" si="6"/>
        <v>0</v>
      </c>
      <c r="R1960" s="68">
        <f t="shared" si="7"/>
        <v>0</v>
      </c>
      <c r="S1960" s="68">
        <f t="shared" si="8"/>
        <v>0</v>
      </c>
      <c r="T1960" s="71" t="str">
        <f t="shared" si="9"/>
        <v/>
      </c>
      <c r="U1960" s="79" t="str">
        <f t="array" ref="U1960">IF($B1960="","",IF(INDEX('Your Portfolio Holdings'!$BW$7:$BW$156,match($D1960,'Your Portfolio Holdings'!$B$7:$B$156,0),0)&gt;0,PRODUCT(IF(($D$5:$D$2004=$D1960)*($C$5:$C$2004="Split")*($B$5:$B$2004&lt;=Dashboard!$C$2)*($B$5:$B$2004&gt;$B1960),$J$5:$J$2004,1)),1))</f>
        <v/>
      </c>
      <c r="V1960" s="79">
        <f t="shared" si="10"/>
        <v>0</v>
      </c>
      <c r="W1960" s="79" t="str">
        <f t="array" ref="W1960">IF($B1960="","",IF(INDEX('Your Portfolio Holdings'!$BW$7:$BW$156,match($D1960,'Your Portfolio Holdings'!$B$7:$B$156,0),0)&gt;0,PRODUCT(IF(($D$5:$D$2004=$D1960)*($C$5:$C$2004="Split")*($B$5:$B$2004&lt;=Dashboard!$C$54)*($B$5:$B$2004&gt;$B1960),$J$5:$J$2004,1)),1))</f>
        <v/>
      </c>
      <c r="X1960" s="79">
        <f t="shared" si="11"/>
        <v>0</v>
      </c>
      <c r="Y1960" s="79" t="str">
        <f t="array" ref="Y1960">IF($B1960="","",IF(INDEX('Your Portfolio Holdings'!$BW$7:$BW$156,match($D1960,'Your Portfolio Holdings'!$B$7:$B$156,0),0)&gt;0,PRODUCT(IF(($D$5:$D$2004=$D1960)*($C$5:$C$2004="Split")*($B$5:$B$2004&lt;=Dashboard!$C$55)*($B$5:$B$2004&gt;$B1960),$J$5:$J$2004,1)),1))</f>
        <v/>
      </c>
      <c r="Z1960" s="79">
        <f t="shared" si="12"/>
        <v>0</v>
      </c>
      <c r="AA1960" s="79" t="str">
        <f>IF($B1959="","",IF(AND($B1960&gt;Dashboard!$C$54,$B1960&lt;=Dashboard!$C$55,OR($C1960="Buy",$C1960="Sell",$C1960="Dividend",$C1960="Return of capital")),MAX(AA$5:AA1959)+1,0))</f>
        <v/>
      </c>
      <c r="AB1960" s="79" t="str">
        <f>if($B1960="","",if($L1960=Dashboard!$C$3,"n/a","Currency:"&amp;$L1960&amp;Dashboard!$C$3))</f>
        <v/>
      </c>
      <c r="AC1960" s="88" t="str">
        <f t="shared" si="13"/>
        <v/>
      </c>
      <c r="AD1960" s="89">
        <f t="shared" si="14"/>
        <v>0</v>
      </c>
      <c r="AE1960" s="90">
        <f t="shared" si="15"/>
        <v>0</v>
      </c>
    </row>
    <row r="1961">
      <c r="A1961" s="1"/>
      <c r="B1961" s="456"/>
      <c r="C1961" s="457"/>
      <c r="D1961" s="457"/>
      <c r="E1961" s="457"/>
      <c r="F1961" s="458"/>
      <c r="G1961" s="44">
        <f t="shared" si="1"/>
        <v>0</v>
      </c>
      <c r="H1961" s="459"/>
      <c r="I1961" s="460"/>
      <c r="J1961" s="95"/>
      <c r="K1961" s="1"/>
      <c r="L1961" s="50" t="str">
        <f t="array" ref="L1961">if($B1961="","",index(Setup!$C$52:$C$201,match($D1961,Setup!$B$52:$B$201,0),0))</f>
        <v/>
      </c>
      <c r="M1961" s="52" t="str">
        <f t="shared" si="2"/>
        <v/>
      </c>
      <c r="N1961" s="58">
        <f t="shared" si="3"/>
        <v>0</v>
      </c>
      <c r="O1961" s="64" t="str">
        <f t="shared" si="4"/>
        <v/>
      </c>
      <c r="P1961" s="64">
        <f t="shared" si="5"/>
        <v>0</v>
      </c>
      <c r="Q1961" s="64">
        <f t="shared" si="6"/>
        <v>0</v>
      </c>
      <c r="R1961" s="68">
        <f t="shared" si="7"/>
        <v>0</v>
      </c>
      <c r="S1961" s="68">
        <f t="shared" si="8"/>
        <v>0</v>
      </c>
      <c r="T1961" s="71" t="str">
        <f t="shared" si="9"/>
        <v/>
      </c>
      <c r="U1961" s="79" t="str">
        <f t="array" ref="U1961">IF($B1961="","",IF(INDEX('Your Portfolio Holdings'!$BW$7:$BW$156,match($D1961,'Your Portfolio Holdings'!$B$7:$B$156,0),0)&gt;0,PRODUCT(IF(($D$5:$D$2004=$D1961)*($C$5:$C$2004="Split")*($B$5:$B$2004&lt;=Dashboard!$C$2)*($B$5:$B$2004&gt;$B1961),$J$5:$J$2004,1)),1))</f>
        <v/>
      </c>
      <c r="V1961" s="79">
        <f t="shared" si="10"/>
        <v>0</v>
      </c>
      <c r="W1961" s="79" t="str">
        <f t="array" ref="W1961">IF($B1961="","",IF(INDEX('Your Portfolio Holdings'!$BW$7:$BW$156,match($D1961,'Your Portfolio Holdings'!$B$7:$B$156,0),0)&gt;0,PRODUCT(IF(($D$5:$D$2004=$D1961)*($C$5:$C$2004="Split")*($B$5:$B$2004&lt;=Dashboard!$C$54)*($B$5:$B$2004&gt;$B1961),$J$5:$J$2004,1)),1))</f>
        <v/>
      </c>
      <c r="X1961" s="79">
        <f t="shared" si="11"/>
        <v>0</v>
      </c>
      <c r="Y1961" s="79" t="str">
        <f t="array" ref="Y1961">IF($B1961="","",IF(INDEX('Your Portfolio Holdings'!$BW$7:$BW$156,match($D1961,'Your Portfolio Holdings'!$B$7:$B$156,0),0)&gt;0,PRODUCT(IF(($D$5:$D$2004=$D1961)*($C$5:$C$2004="Split")*($B$5:$B$2004&lt;=Dashboard!$C$55)*($B$5:$B$2004&gt;$B1961),$J$5:$J$2004,1)),1))</f>
        <v/>
      </c>
      <c r="Z1961" s="79">
        <f t="shared" si="12"/>
        <v>0</v>
      </c>
      <c r="AA1961" s="79" t="str">
        <f>IF($B1960="","",IF(AND($B1961&gt;Dashboard!$C$54,$B1961&lt;=Dashboard!$C$55,OR($C1961="Buy",$C1961="Sell",$C1961="Dividend",$C1961="Return of capital")),MAX(AA$5:AA1960)+1,0))</f>
        <v/>
      </c>
      <c r="AB1961" s="79" t="str">
        <f>if($B1961="","",if($L1961=Dashboard!$C$3,"n/a","Currency:"&amp;$L1961&amp;Dashboard!$C$3))</f>
        <v/>
      </c>
      <c r="AC1961" s="88" t="str">
        <f t="shared" si="13"/>
        <v/>
      </c>
      <c r="AD1961" s="89">
        <f t="shared" si="14"/>
        <v>0</v>
      </c>
      <c r="AE1961" s="90">
        <f t="shared" si="15"/>
        <v>0</v>
      </c>
    </row>
    <row r="1962">
      <c r="A1962" s="1"/>
      <c r="B1962" s="456"/>
      <c r="C1962" s="457"/>
      <c r="D1962" s="457"/>
      <c r="E1962" s="457"/>
      <c r="F1962" s="458"/>
      <c r="G1962" s="44">
        <f t="shared" si="1"/>
        <v>0</v>
      </c>
      <c r="H1962" s="459"/>
      <c r="I1962" s="460"/>
      <c r="J1962" s="95"/>
      <c r="K1962" s="1"/>
      <c r="L1962" s="50" t="str">
        <f t="array" ref="L1962">if($B1962="","",index(Setup!$C$52:$C$201,match($D1962,Setup!$B$52:$B$201,0),0))</f>
        <v/>
      </c>
      <c r="M1962" s="52" t="str">
        <f t="shared" si="2"/>
        <v/>
      </c>
      <c r="N1962" s="58">
        <f t="shared" si="3"/>
        <v>0</v>
      </c>
      <c r="O1962" s="64" t="str">
        <f t="shared" si="4"/>
        <v/>
      </c>
      <c r="P1962" s="64">
        <f t="shared" si="5"/>
        <v>0</v>
      </c>
      <c r="Q1962" s="64">
        <f t="shared" si="6"/>
        <v>0</v>
      </c>
      <c r="R1962" s="68">
        <f t="shared" si="7"/>
        <v>0</v>
      </c>
      <c r="S1962" s="68">
        <f t="shared" si="8"/>
        <v>0</v>
      </c>
      <c r="T1962" s="71" t="str">
        <f t="shared" si="9"/>
        <v/>
      </c>
      <c r="U1962" s="79" t="str">
        <f t="array" ref="U1962">IF($B1962="","",IF(INDEX('Your Portfolio Holdings'!$BW$7:$BW$156,match($D1962,'Your Portfolio Holdings'!$B$7:$B$156,0),0)&gt;0,PRODUCT(IF(($D$5:$D$2004=$D1962)*($C$5:$C$2004="Split")*($B$5:$B$2004&lt;=Dashboard!$C$2)*($B$5:$B$2004&gt;$B1962),$J$5:$J$2004,1)),1))</f>
        <v/>
      </c>
      <c r="V1962" s="79">
        <f t="shared" si="10"/>
        <v>0</v>
      </c>
      <c r="W1962" s="79" t="str">
        <f t="array" ref="W1962">IF($B1962="","",IF(INDEX('Your Portfolio Holdings'!$BW$7:$BW$156,match($D1962,'Your Portfolio Holdings'!$B$7:$B$156,0),0)&gt;0,PRODUCT(IF(($D$5:$D$2004=$D1962)*($C$5:$C$2004="Split")*($B$5:$B$2004&lt;=Dashboard!$C$54)*($B$5:$B$2004&gt;$B1962),$J$5:$J$2004,1)),1))</f>
        <v/>
      </c>
      <c r="X1962" s="79">
        <f t="shared" si="11"/>
        <v>0</v>
      </c>
      <c r="Y1962" s="79" t="str">
        <f t="array" ref="Y1962">IF($B1962="","",IF(INDEX('Your Portfolio Holdings'!$BW$7:$BW$156,match($D1962,'Your Portfolio Holdings'!$B$7:$B$156,0),0)&gt;0,PRODUCT(IF(($D$5:$D$2004=$D1962)*($C$5:$C$2004="Split")*($B$5:$B$2004&lt;=Dashboard!$C$55)*($B$5:$B$2004&gt;$B1962),$J$5:$J$2004,1)),1))</f>
        <v/>
      </c>
      <c r="Z1962" s="79">
        <f t="shared" si="12"/>
        <v>0</v>
      </c>
      <c r="AA1962" s="79" t="str">
        <f>IF($B1961="","",IF(AND($B1962&gt;Dashboard!$C$54,$B1962&lt;=Dashboard!$C$55,OR($C1962="Buy",$C1962="Sell",$C1962="Dividend",$C1962="Return of capital")),MAX(AA$5:AA1961)+1,0))</f>
        <v/>
      </c>
      <c r="AB1962" s="79" t="str">
        <f>if($B1962="","",if($L1962=Dashboard!$C$3,"n/a","Currency:"&amp;$L1962&amp;Dashboard!$C$3))</f>
        <v/>
      </c>
      <c r="AC1962" s="88" t="str">
        <f t="shared" si="13"/>
        <v/>
      </c>
      <c r="AD1962" s="89">
        <f t="shared" si="14"/>
        <v>0</v>
      </c>
      <c r="AE1962" s="90">
        <f t="shared" si="15"/>
        <v>0</v>
      </c>
    </row>
    <row r="1963">
      <c r="A1963" s="1"/>
      <c r="B1963" s="456"/>
      <c r="C1963" s="457"/>
      <c r="D1963" s="457"/>
      <c r="E1963" s="457"/>
      <c r="F1963" s="458"/>
      <c r="G1963" s="44">
        <f t="shared" si="1"/>
        <v>0</v>
      </c>
      <c r="H1963" s="459"/>
      <c r="I1963" s="460"/>
      <c r="J1963" s="95"/>
      <c r="K1963" s="1"/>
      <c r="L1963" s="50" t="str">
        <f t="array" ref="L1963">if($B1963="","",index(Setup!$C$52:$C$201,match($D1963,Setup!$B$52:$B$201,0),0))</f>
        <v/>
      </c>
      <c r="M1963" s="52" t="str">
        <f t="shared" si="2"/>
        <v/>
      </c>
      <c r="N1963" s="58">
        <f t="shared" si="3"/>
        <v>0</v>
      </c>
      <c r="O1963" s="64" t="str">
        <f t="shared" si="4"/>
        <v/>
      </c>
      <c r="P1963" s="64">
        <f t="shared" si="5"/>
        <v>0</v>
      </c>
      <c r="Q1963" s="64">
        <f t="shared" si="6"/>
        <v>0</v>
      </c>
      <c r="R1963" s="68">
        <f t="shared" si="7"/>
        <v>0</v>
      </c>
      <c r="S1963" s="68">
        <f t="shared" si="8"/>
        <v>0</v>
      </c>
      <c r="T1963" s="71" t="str">
        <f t="shared" si="9"/>
        <v/>
      </c>
      <c r="U1963" s="79" t="str">
        <f t="array" ref="U1963">IF($B1963="","",IF(INDEX('Your Portfolio Holdings'!$BW$7:$BW$156,match($D1963,'Your Portfolio Holdings'!$B$7:$B$156,0),0)&gt;0,PRODUCT(IF(($D$5:$D$2004=$D1963)*($C$5:$C$2004="Split")*($B$5:$B$2004&lt;=Dashboard!$C$2)*($B$5:$B$2004&gt;$B1963),$J$5:$J$2004,1)),1))</f>
        <v/>
      </c>
      <c r="V1963" s="79">
        <f t="shared" si="10"/>
        <v>0</v>
      </c>
      <c r="W1963" s="79" t="str">
        <f t="array" ref="W1963">IF($B1963="","",IF(INDEX('Your Portfolio Holdings'!$BW$7:$BW$156,match($D1963,'Your Portfolio Holdings'!$B$7:$B$156,0),0)&gt;0,PRODUCT(IF(($D$5:$D$2004=$D1963)*($C$5:$C$2004="Split")*($B$5:$B$2004&lt;=Dashboard!$C$54)*($B$5:$B$2004&gt;$B1963),$J$5:$J$2004,1)),1))</f>
        <v/>
      </c>
      <c r="X1963" s="79">
        <f t="shared" si="11"/>
        <v>0</v>
      </c>
      <c r="Y1963" s="79" t="str">
        <f t="array" ref="Y1963">IF($B1963="","",IF(INDEX('Your Portfolio Holdings'!$BW$7:$BW$156,match($D1963,'Your Portfolio Holdings'!$B$7:$B$156,0),0)&gt;0,PRODUCT(IF(($D$5:$D$2004=$D1963)*($C$5:$C$2004="Split")*($B$5:$B$2004&lt;=Dashboard!$C$55)*($B$5:$B$2004&gt;$B1963),$J$5:$J$2004,1)),1))</f>
        <v/>
      </c>
      <c r="Z1963" s="79">
        <f t="shared" si="12"/>
        <v>0</v>
      </c>
      <c r="AA1963" s="79" t="str">
        <f>IF($B1962="","",IF(AND($B1963&gt;Dashboard!$C$54,$B1963&lt;=Dashboard!$C$55,OR($C1963="Buy",$C1963="Sell",$C1963="Dividend",$C1963="Return of capital")),MAX(AA$5:AA1962)+1,0))</f>
        <v/>
      </c>
      <c r="AB1963" s="79" t="str">
        <f>if($B1963="","",if($L1963=Dashboard!$C$3,"n/a","Currency:"&amp;$L1963&amp;Dashboard!$C$3))</f>
        <v/>
      </c>
      <c r="AC1963" s="88" t="str">
        <f t="shared" si="13"/>
        <v/>
      </c>
      <c r="AD1963" s="89">
        <f t="shared" si="14"/>
        <v>0</v>
      </c>
      <c r="AE1963" s="90">
        <f t="shared" si="15"/>
        <v>0</v>
      </c>
    </row>
    <row r="1964">
      <c r="A1964" s="1"/>
      <c r="B1964" s="456"/>
      <c r="C1964" s="457"/>
      <c r="D1964" s="457"/>
      <c r="E1964" s="457"/>
      <c r="F1964" s="458"/>
      <c r="G1964" s="44">
        <f t="shared" si="1"/>
        <v>0</v>
      </c>
      <c r="H1964" s="459"/>
      <c r="I1964" s="460"/>
      <c r="J1964" s="95"/>
      <c r="K1964" s="1"/>
      <c r="L1964" s="50" t="str">
        <f t="array" ref="L1964">if($B1964="","",index(Setup!$C$52:$C$201,match($D1964,Setup!$B$52:$B$201,0),0))</f>
        <v/>
      </c>
      <c r="M1964" s="52" t="str">
        <f t="shared" si="2"/>
        <v/>
      </c>
      <c r="N1964" s="58">
        <f t="shared" si="3"/>
        <v>0</v>
      </c>
      <c r="O1964" s="64" t="str">
        <f t="shared" si="4"/>
        <v/>
      </c>
      <c r="P1964" s="64">
        <f t="shared" si="5"/>
        <v>0</v>
      </c>
      <c r="Q1964" s="64">
        <f t="shared" si="6"/>
        <v>0</v>
      </c>
      <c r="R1964" s="68">
        <f t="shared" si="7"/>
        <v>0</v>
      </c>
      <c r="S1964" s="68">
        <f t="shared" si="8"/>
        <v>0</v>
      </c>
      <c r="T1964" s="71" t="str">
        <f t="shared" si="9"/>
        <v/>
      </c>
      <c r="U1964" s="79" t="str">
        <f t="array" ref="U1964">IF($B1964="","",IF(INDEX('Your Portfolio Holdings'!$BW$7:$BW$156,match($D1964,'Your Portfolio Holdings'!$B$7:$B$156,0),0)&gt;0,PRODUCT(IF(($D$5:$D$2004=$D1964)*($C$5:$C$2004="Split")*($B$5:$B$2004&lt;=Dashboard!$C$2)*($B$5:$B$2004&gt;$B1964),$J$5:$J$2004,1)),1))</f>
        <v/>
      </c>
      <c r="V1964" s="79">
        <f t="shared" si="10"/>
        <v>0</v>
      </c>
      <c r="W1964" s="79" t="str">
        <f t="array" ref="W1964">IF($B1964="","",IF(INDEX('Your Portfolio Holdings'!$BW$7:$BW$156,match($D1964,'Your Portfolio Holdings'!$B$7:$B$156,0),0)&gt;0,PRODUCT(IF(($D$5:$D$2004=$D1964)*($C$5:$C$2004="Split")*($B$5:$B$2004&lt;=Dashboard!$C$54)*($B$5:$B$2004&gt;$B1964),$J$5:$J$2004,1)),1))</f>
        <v/>
      </c>
      <c r="X1964" s="79">
        <f t="shared" si="11"/>
        <v>0</v>
      </c>
      <c r="Y1964" s="79" t="str">
        <f t="array" ref="Y1964">IF($B1964="","",IF(INDEX('Your Portfolio Holdings'!$BW$7:$BW$156,match($D1964,'Your Portfolio Holdings'!$B$7:$B$156,0),0)&gt;0,PRODUCT(IF(($D$5:$D$2004=$D1964)*($C$5:$C$2004="Split")*($B$5:$B$2004&lt;=Dashboard!$C$55)*($B$5:$B$2004&gt;$B1964),$J$5:$J$2004,1)),1))</f>
        <v/>
      </c>
      <c r="Z1964" s="79">
        <f t="shared" si="12"/>
        <v>0</v>
      </c>
      <c r="AA1964" s="79" t="str">
        <f>IF($B1963="","",IF(AND($B1964&gt;Dashboard!$C$54,$B1964&lt;=Dashboard!$C$55,OR($C1964="Buy",$C1964="Sell",$C1964="Dividend",$C1964="Return of capital")),MAX(AA$5:AA1963)+1,0))</f>
        <v/>
      </c>
      <c r="AB1964" s="79" t="str">
        <f>if($B1964="","",if($L1964=Dashboard!$C$3,"n/a","Currency:"&amp;$L1964&amp;Dashboard!$C$3))</f>
        <v/>
      </c>
      <c r="AC1964" s="88" t="str">
        <f t="shared" si="13"/>
        <v/>
      </c>
      <c r="AD1964" s="89">
        <f t="shared" si="14"/>
        <v>0</v>
      </c>
      <c r="AE1964" s="90">
        <f t="shared" si="15"/>
        <v>0</v>
      </c>
    </row>
    <row r="1965">
      <c r="A1965" s="1"/>
      <c r="B1965" s="456"/>
      <c r="C1965" s="457"/>
      <c r="D1965" s="457"/>
      <c r="E1965" s="457"/>
      <c r="F1965" s="458"/>
      <c r="G1965" s="44">
        <f t="shared" si="1"/>
        <v>0</v>
      </c>
      <c r="H1965" s="459"/>
      <c r="I1965" s="460"/>
      <c r="J1965" s="95"/>
      <c r="K1965" s="1"/>
      <c r="L1965" s="50" t="str">
        <f t="array" ref="L1965">if($B1965="","",index(Setup!$C$52:$C$201,match($D1965,Setup!$B$52:$B$201,0),0))</f>
        <v/>
      </c>
      <c r="M1965" s="52" t="str">
        <f t="shared" si="2"/>
        <v/>
      </c>
      <c r="N1965" s="58">
        <f t="shared" si="3"/>
        <v>0</v>
      </c>
      <c r="O1965" s="64" t="str">
        <f t="shared" si="4"/>
        <v/>
      </c>
      <c r="P1965" s="64">
        <f t="shared" si="5"/>
        <v>0</v>
      </c>
      <c r="Q1965" s="64">
        <f t="shared" si="6"/>
        <v>0</v>
      </c>
      <c r="R1965" s="68">
        <f t="shared" si="7"/>
        <v>0</v>
      </c>
      <c r="S1965" s="68">
        <f t="shared" si="8"/>
        <v>0</v>
      </c>
      <c r="T1965" s="71" t="str">
        <f t="shared" si="9"/>
        <v/>
      </c>
      <c r="U1965" s="79" t="str">
        <f t="array" ref="U1965">IF($B1965="","",IF(INDEX('Your Portfolio Holdings'!$BW$7:$BW$156,match($D1965,'Your Portfolio Holdings'!$B$7:$B$156,0),0)&gt;0,PRODUCT(IF(($D$5:$D$2004=$D1965)*($C$5:$C$2004="Split")*($B$5:$B$2004&lt;=Dashboard!$C$2)*($B$5:$B$2004&gt;$B1965),$J$5:$J$2004,1)),1))</f>
        <v/>
      </c>
      <c r="V1965" s="79">
        <f t="shared" si="10"/>
        <v>0</v>
      </c>
      <c r="W1965" s="79" t="str">
        <f t="array" ref="W1965">IF($B1965="","",IF(INDEX('Your Portfolio Holdings'!$BW$7:$BW$156,match($D1965,'Your Portfolio Holdings'!$B$7:$B$156,0),0)&gt;0,PRODUCT(IF(($D$5:$D$2004=$D1965)*($C$5:$C$2004="Split")*($B$5:$B$2004&lt;=Dashboard!$C$54)*($B$5:$B$2004&gt;$B1965),$J$5:$J$2004,1)),1))</f>
        <v/>
      </c>
      <c r="X1965" s="79">
        <f t="shared" si="11"/>
        <v>0</v>
      </c>
      <c r="Y1965" s="79" t="str">
        <f t="array" ref="Y1965">IF($B1965="","",IF(INDEX('Your Portfolio Holdings'!$BW$7:$BW$156,match($D1965,'Your Portfolio Holdings'!$B$7:$B$156,0),0)&gt;0,PRODUCT(IF(($D$5:$D$2004=$D1965)*($C$5:$C$2004="Split")*($B$5:$B$2004&lt;=Dashboard!$C$55)*($B$5:$B$2004&gt;$B1965),$J$5:$J$2004,1)),1))</f>
        <v/>
      </c>
      <c r="Z1965" s="79">
        <f t="shared" si="12"/>
        <v>0</v>
      </c>
      <c r="AA1965" s="79" t="str">
        <f>IF($B1964="","",IF(AND($B1965&gt;Dashboard!$C$54,$B1965&lt;=Dashboard!$C$55,OR($C1965="Buy",$C1965="Sell",$C1965="Dividend",$C1965="Return of capital")),MAX(AA$5:AA1964)+1,0))</f>
        <v/>
      </c>
      <c r="AB1965" s="79" t="str">
        <f>if($B1965="","",if($L1965=Dashboard!$C$3,"n/a","Currency:"&amp;$L1965&amp;Dashboard!$C$3))</f>
        <v/>
      </c>
      <c r="AC1965" s="88" t="str">
        <f t="shared" si="13"/>
        <v/>
      </c>
      <c r="AD1965" s="89">
        <f t="shared" si="14"/>
        <v>0</v>
      </c>
      <c r="AE1965" s="90">
        <f t="shared" si="15"/>
        <v>0</v>
      </c>
    </row>
    <row r="1966">
      <c r="A1966" s="1"/>
      <c r="B1966" s="456"/>
      <c r="C1966" s="457"/>
      <c r="D1966" s="457"/>
      <c r="E1966" s="457"/>
      <c r="F1966" s="458"/>
      <c r="G1966" s="44">
        <f t="shared" si="1"/>
        <v>0</v>
      </c>
      <c r="H1966" s="459"/>
      <c r="I1966" s="460"/>
      <c r="J1966" s="95"/>
      <c r="K1966" s="1"/>
      <c r="L1966" s="50" t="str">
        <f t="array" ref="L1966">if($B1966="","",index(Setup!$C$52:$C$201,match($D1966,Setup!$B$52:$B$201,0),0))</f>
        <v/>
      </c>
      <c r="M1966" s="52" t="str">
        <f t="shared" si="2"/>
        <v/>
      </c>
      <c r="N1966" s="58">
        <f t="shared" si="3"/>
        <v>0</v>
      </c>
      <c r="O1966" s="64" t="str">
        <f t="shared" si="4"/>
        <v/>
      </c>
      <c r="P1966" s="64">
        <f t="shared" si="5"/>
        <v>0</v>
      </c>
      <c r="Q1966" s="64">
        <f t="shared" si="6"/>
        <v>0</v>
      </c>
      <c r="R1966" s="68">
        <f t="shared" si="7"/>
        <v>0</v>
      </c>
      <c r="S1966" s="68">
        <f t="shared" si="8"/>
        <v>0</v>
      </c>
      <c r="T1966" s="71" t="str">
        <f t="shared" si="9"/>
        <v/>
      </c>
      <c r="U1966" s="79" t="str">
        <f t="array" ref="U1966">IF($B1966="","",IF(INDEX('Your Portfolio Holdings'!$BW$7:$BW$156,match($D1966,'Your Portfolio Holdings'!$B$7:$B$156,0),0)&gt;0,PRODUCT(IF(($D$5:$D$2004=$D1966)*($C$5:$C$2004="Split")*($B$5:$B$2004&lt;=Dashboard!$C$2)*($B$5:$B$2004&gt;$B1966),$J$5:$J$2004,1)),1))</f>
        <v/>
      </c>
      <c r="V1966" s="79">
        <f t="shared" si="10"/>
        <v>0</v>
      </c>
      <c r="W1966" s="79" t="str">
        <f t="array" ref="W1966">IF($B1966="","",IF(INDEX('Your Portfolio Holdings'!$BW$7:$BW$156,match($D1966,'Your Portfolio Holdings'!$B$7:$B$156,0),0)&gt;0,PRODUCT(IF(($D$5:$D$2004=$D1966)*($C$5:$C$2004="Split")*($B$5:$B$2004&lt;=Dashboard!$C$54)*($B$5:$B$2004&gt;$B1966),$J$5:$J$2004,1)),1))</f>
        <v/>
      </c>
      <c r="X1966" s="79">
        <f t="shared" si="11"/>
        <v>0</v>
      </c>
      <c r="Y1966" s="79" t="str">
        <f t="array" ref="Y1966">IF($B1966="","",IF(INDEX('Your Portfolio Holdings'!$BW$7:$BW$156,match($D1966,'Your Portfolio Holdings'!$B$7:$B$156,0),0)&gt;0,PRODUCT(IF(($D$5:$D$2004=$D1966)*($C$5:$C$2004="Split")*($B$5:$B$2004&lt;=Dashboard!$C$55)*($B$5:$B$2004&gt;$B1966),$J$5:$J$2004,1)),1))</f>
        <v/>
      </c>
      <c r="Z1966" s="79">
        <f t="shared" si="12"/>
        <v>0</v>
      </c>
      <c r="AA1966" s="79" t="str">
        <f>IF($B1965="","",IF(AND($B1966&gt;Dashboard!$C$54,$B1966&lt;=Dashboard!$C$55,OR($C1966="Buy",$C1966="Sell",$C1966="Dividend",$C1966="Return of capital")),MAX(AA$5:AA1965)+1,0))</f>
        <v/>
      </c>
      <c r="AB1966" s="79" t="str">
        <f>if($B1966="","",if($L1966=Dashboard!$C$3,"n/a","Currency:"&amp;$L1966&amp;Dashboard!$C$3))</f>
        <v/>
      </c>
      <c r="AC1966" s="88" t="str">
        <f t="shared" si="13"/>
        <v/>
      </c>
      <c r="AD1966" s="89">
        <f t="shared" si="14"/>
        <v>0</v>
      </c>
      <c r="AE1966" s="90">
        <f t="shared" si="15"/>
        <v>0</v>
      </c>
    </row>
    <row r="1967">
      <c r="A1967" s="1"/>
      <c r="B1967" s="456"/>
      <c r="C1967" s="457"/>
      <c r="D1967" s="457"/>
      <c r="E1967" s="457"/>
      <c r="F1967" s="458"/>
      <c r="G1967" s="44">
        <f t="shared" si="1"/>
        <v>0</v>
      </c>
      <c r="H1967" s="459"/>
      <c r="I1967" s="460"/>
      <c r="J1967" s="95"/>
      <c r="K1967" s="1"/>
      <c r="L1967" s="50" t="str">
        <f t="array" ref="L1967">if($B1967="","",index(Setup!$C$52:$C$201,match($D1967,Setup!$B$52:$B$201,0),0))</f>
        <v/>
      </c>
      <c r="M1967" s="52" t="str">
        <f t="shared" si="2"/>
        <v/>
      </c>
      <c r="N1967" s="58">
        <f t="shared" si="3"/>
        <v>0</v>
      </c>
      <c r="O1967" s="64" t="str">
        <f t="shared" si="4"/>
        <v/>
      </c>
      <c r="P1967" s="64">
        <f t="shared" si="5"/>
        <v>0</v>
      </c>
      <c r="Q1967" s="64">
        <f t="shared" si="6"/>
        <v>0</v>
      </c>
      <c r="R1967" s="68">
        <f t="shared" si="7"/>
        <v>0</v>
      </c>
      <c r="S1967" s="68">
        <f t="shared" si="8"/>
        <v>0</v>
      </c>
      <c r="T1967" s="71" t="str">
        <f t="shared" si="9"/>
        <v/>
      </c>
      <c r="U1967" s="79" t="str">
        <f t="array" ref="U1967">IF($B1967="","",IF(INDEX('Your Portfolio Holdings'!$BW$7:$BW$156,match($D1967,'Your Portfolio Holdings'!$B$7:$B$156,0),0)&gt;0,PRODUCT(IF(($D$5:$D$2004=$D1967)*($C$5:$C$2004="Split")*($B$5:$B$2004&lt;=Dashboard!$C$2)*($B$5:$B$2004&gt;$B1967),$J$5:$J$2004,1)),1))</f>
        <v/>
      </c>
      <c r="V1967" s="79">
        <f t="shared" si="10"/>
        <v>0</v>
      </c>
      <c r="W1967" s="79" t="str">
        <f t="array" ref="W1967">IF($B1967="","",IF(INDEX('Your Portfolio Holdings'!$BW$7:$BW$156,match($D1967,'Your Portfolio Holdings'!$B$7:$B$156,0),0)&gt;0,PRODUCT(IF(($D$5:$D$2004=$D1967)*($C$5:$C$2004="Split")*($B$5:$B$2004&lt;=Dashboard!$C$54)*($B$5:$B$2004&gt;$B1967),$J$5:$J$2004,1)),1))</f>
        <v/>
      </c>
      <c r="X1967" s="79">
        <f t="shared" si="11"/>
        <v>0</v>
      </c>
      <c r="Y1967" s="79" t="str">
        <f t="array" ref="Y1967">IF($B1967="","",IF(INDEX('Your Portfolio Holdings'!$BW$7:$BW$156,match($D1967,'Your Portfolio Holdings'!$B$7:$B$156,0),0)&gt;0,PRODUCT(IF(($D$5:$D$2004=$D1967)*($C$5:$C$2004="Split")*($B$5:$B$2004&lt;=Dashboard!$C$55)*($B$5:$B$2004&gt;$B1967),$J$5:$J$2004,1)),1))</f>
        <v/>
      </c>
      <c r="Z1967" s="79">
        <f t="shared" si="12"/>
        <v>0</v>
      </c>
      <c r="AA1967" s="79" t="str">
        <f>IF($B1966="","",IF(AND($B1967&gt;Dashboard!$C$54,$B1967&lt;=Dashboard!$C$55,OR($C1967="Buy",$C1967="Sell",$C1967="Dividend",$C1967="Return of capital")),MAX(AA$5:AA1966)+1,0))</f>
        <v/>
      </c>
      <c r="AB1967" s="79" t="str">
        <f>if($B1967="","",if($L1967=Dashboard!$C$3,"n/a","Currency:"&amp;$L1967&amp;Dashboard!$C$3))</f>
        <v/>
      </c>
      <c r="AC1967" s="88" t="str">
        <f t="shared" si="13"/>
        <v/>
      </c>
      <c r="AD1967" s="89">
        <f t="shared" si="14"/>
        <v>0</v>
      </c>
      <c r="AE1967" s="90">
        <f t="shared" si="15"/>
        <v>0</v>
      </c>
    </row>
    <row r="1968">
      <c r="A1968" s="1"/>
      <c r="B1968" s="456"/>
      <c r="C1968" s="457"/>
      <c r="D1968" s="457"/>
      <c r="E1968" s="457"/>
      <c r="F1968" s="458"/>
      <c r="G1968" s="44">
        <f t="shared" si="1"/>
        <v>0</v>
      </c>
      <c r="H1968" s="459"/>
      <c r="I1968" s="460"/>
      <c r="J1968" s="95"/>
      <c r="K1968" s="1"/>
      <c r="L1968" s="50" t="str">
        <f t="array" ref="L1968">if($B1968="","",index(Setup!$C$52:$C$201,match($D1968,Setup!$B$52:$B$201,0),0))</f>
        <v/>
      </c>
      <c r="M1968" s="52" t="str">
        <f t="shared" si="2"/>
        <v/>
      </c>
      <c r="N1968" s="58">
        <f t="shared" si="3"/>
        <v>0</v>
      </c>
      <c r="O1968" s="64" t="str">
        <f t="shared" si="4"/>
        <v/>
      </c>
      <c r="P1968" s="64">
        <f t="shared" si="5"/>
        <v>0</v>
      </c>
      <c r="Q1968" s="64">
        <f t="shared" si="6"/>
        <v>0</v>
      </c>
      <c r="R1968" s="68">
        <f t="shared" si="7"/>
        <v>0</v>
      </c>
      <c r="S1968" s="68">
        <f t="shared" si="8"/>
        <v>0</v>
      </c>
      <c r="T1968" s="71" t="str">
        <f t="shared" si="9"/>
        <v/>
      </c>
      <c r="U1968" s="79" t="str">
        <f t="array" ref="U1968">IF($B1968="","",IF(INDEX('Your Portfolio Holdings'!$BW$7:$BW$156,match($D1968,'Your Portfolio Holdings'!$B$7:$B$156,0),0)&gt;0,PRODUCT(IF(($D$5:$D$2004=$D1968)*($C$5:$C$2004="Split")*($B$5:$B$2004&lt;=Dashboard!$C$2)*($B$5:$B$2004&gt;$B1968),$J$5:$J$2004,1)),1))</f>
        <v/>
      </c>
      <c r="V1968" s="79">
        <f t="shared" si="10"/>
        <v>0</v>
      </c>
      <c r="W1968" s="79" t="str">
        <f t="array" ref="W1968">IF($B1968="","",IF(INDEX('Your Portfolio Holdings'!$BW$7:$BW$156,match($D1968,'Your Portfolio Holdings'!$B$7:$B$156,0),0)&gt;0,PRODUCT(IF(($D$5:$D$2004=$D1968)*($C$5:$C$2004="Split")*($B$5:$B$2004&lt;=Dashboard!$C$54)*($B$5:$B$2004&gt;$B1968),$J$5:$J$2004,1)),1))</f>
        <v/>
      </c>
      <c r="X1968" s="79">
        <f t="shared" si="11"/>
        <v>0</v>
      </c>
      <c r="Y1968" s="79" t="str">
        <f t="array" ref="Y1968">IF($B1968="","",IF(INDEX('Your Portfolio Holdings'!$BW$7:$BW$156,match($D1968,'Your Portfolio Holdings'!$B$7:$B$156,0),0)&gt;0,PRODUCT(IF(($D$5:$D$2004=$D1968)*($C$5:$C$2004="Split")*($B$5:$B$2004&lt;=Dashboard!$C$55)*($B$5:$B$2004&gt;$B1968),$J$5:$J$2004,1)),1))</f>
        <v/>
      </c>
      <c r="Z1968" s="79">
        <f t="shared" si="12"/>
        <v>0</v>
      </c>
      <c r="AA1968" s="79" t="str">
        <f>IF($B1967="","",IF(AND($B1968&gt;Dashboard!$C$54,$B1968&lt;=Dashboard!$C$55,OR($C1968="Buy",$C1968="Sell",$C1968="Dividend",$C1968="Return of capital")),MAX(AA$5:AA1967)+1,0))</f>
        <v/>
      </c>
      <c r="AB1968" s="79" t="str">
        <f>if($B1968="","",if($L1968=Dashboard!$C$3,"n/a","Currency:"&amp;$L1968&amp;Dashboard!$C$3))</f>
        <v/>
      </c>
      <c r="AC1968" s="88" t="str">
        <f t="shared" si="13"/>
        <v/>
      </c>
      <c r="AD1968" s="89">
        <f t="shared" si="14"/>
        <v>0</v>
      </c>
      <c r="AE1968" s="90">
        <f t="shared" si="15"/>
        <v>0</v>
      </c>
    </row>
    <row r="1969">
      <c r="A1969" s="1"/>
      <c r="B1969" s="456"/>
      <c r="C1969" s="457"/>
      <c r="D1969" s="457"/>
      <c r="E1969" s="457"/>
      <c r="F1969" s="458"/>
      <c r="G1969" s="44">
        <f t="shared" si="1"/>
        <v>0</v>
      </c>
      <c r="H1969" s="459"/>
      <c r="I1969" s="460"/>
      <c r="J1969" s="95"/>
      <c r="K1969" s="1"/>
      <c r="L1969" s="50" t="str">
        <f t="array" ref="L1969">if($B1969="","",index(Setup!$C$52:$C$201,match($D1969,Setup!$B$52:$B$201,0),0))</f>
        <v/>
      </c>
      <c r="M1969" s="52" t="str">
        <f t="shared" si="2"/>
        <v/>
      </c>
      <c r="N1969" s="58">
        <f t="shared" si="3"/>
        <v>0</v>
      </c>
      <c r="O1969" s="64" t="str">
        <f t="shared" si="4"/>
        <v/>
      </c>
      <c r="P1969" s="64">
        <f t="shared" si="5"/>
        <v>0</v>
      </c>
      <c r="Q1969" s="64">
        <f t="shared" si="6"/>
        <v>0</v>
      </c>
      <c r="R1969" s="68">
        <f t="shared" si="7"/>
        <v>0</v>
      </c>
      <c r="S1969" s="68">
        <f t="shared" si="8"/>
        <v>0</v>
      </c>
      <c r="T1969" s="71" t="str">
        <f t="shared" si="9"/>
        <v/>
      </c>
      <c r="U1969" s="79" t="str">
        <f t="array" ref="U1969">IF($B1969="","",IF(INDEX('Your Portfolio Holdings'!$BW$7:$BW$156,match($D1969,'Your Portfolio Holdings'!$B$7:$B$156,0),0)&gt;0,PRODUCT(IF(($D$5:$D$2004=$D1969)*($C$5:$C$2004="Split")*($B$5:$B$2004&lt;=Dashboard!$C$2)*($B$5:$B$2004&gt;$B1969),$J$5:$J$2004,1)),1))</f>
        <v/>
      </c>
      <c r="V1969" s="79">
        <f t="shared" si="10"/>
        <v>0</v>
      </c>
      <c r="W1969" s="79" t="str">
        <f t="array" ref="W1969">IF($B1969="","",IF(INDEX('Your Portfolio Holdings'!$BW$7:$BW$156,match($D1969,'Your Portfolio Holdings'!$B$7:$B$156,0),0)&gt;0,PRODUCT(IF(($D$5:$D$2004=$D1969)*($C$5:$C$2004="Split")*($B$5:$B$2004&lt;=Dashboard!$C$54)*($B$5:$B$2004&gt;$B1969),$J$5:$J$2004,1)),1))</f>
        <v/>
      </c>
      <c r="X1969" s="79">
        <f t="shared" si="11"/>
        <v>0</v>
      </c>
      <c r="Y1969" s="79" t="str">
        <f t="array" ref="Y1969">IF($B1969="","",IF(INDEX('Your Portfolio Holdings'!$BW$7:$BW$156,match($D1969,'Your Portfolio Holdings'!$B$7:$B$156,0),0)&gt;0,PRODUCT(IF(($D$5:$D$2004=$D1969)*($C$5:$C$2004="Split")*($B$5:$B$2004&lt;=Dashboard!$C$55)*($B$5:$B$2004&gt;$B1969),$J$5:$J$2004,1)),1))</f>
        <v/>
      </c>
      <c r="Z1969" s="79">
        <f t="shared" si="12"/>
        <v>0</v>
      </c>
      <c r="AA1969" s="79" t="str">
        <f>IF($B1968="","",IF(AND($B1969&gt;Dashboard!$C$54,$B1969&lt;=Dashboard!$C$55,OR($C1969="Buy",$C1969="Sell",$C1969="Dividend",$C1969="Return of capital")),MAX(AA$5:AA1968)+1,0))</f>
        <v/>
      </c>
      <c r="AB1969" s="79" t="str">
        <f>if($B1969="","",if($L1969=Dashboard!$C$3,"n/a","Currency:"&amp;$L1969&amp;Dashboard!$C$3))</f>
        <v/>
      </c>
      <c r="AC1969" s="88" t="str">
        <f t="shared" si="13"/>
        <v/>
      </c>
      <c r="AD1969" s="89">
        <f t="shared" si="14"/>
        <v>0</v>
      </c>
      <c r="AE1969" s="90">
        <f t="shared" si="15"/>
        <v>0</v>
      </c>
    </row>
    <row r="1970">
      <c r="A1970" s="1"/>
      <c r="B1970" s="456"/>
      <c r="C1970" s="457"/>
      <c r="D1970" s="457"/>
      <c r="E1970" s="457"/>
      <c r="F1970" s="458"/>
      <c r="G1970" s="44">
        <f t="shared" si="1"/>
        <v>0</v>
      </c>
      <c r="H1970" s="459"/>
      <c r="I1970" s="460"/>
      <c r="J1970" s="95"/>
      <c r="K1970" s="1"/>
      <c r="L1970" s="50" t="str">
        <f t="array" ref="L1970">if($B1970="","",index(Setup!$C$52:$C$201,match($D1970,Setup!$B$52:$B$201,0),0))</f>
        <v/>
      </c>
      <c r="M1970" s="52" t="str">
        <f t="shared" si="2"/>
        <v/>
      </c>
      <c r="N1970" s="58">
        <f t="shared" si="3"/>
        <v>0</v>
      </c>
      <c r="O1970" s="64" t="str">
        <f t="shared" si="4"/>
        <v/>
      </c>
      <c r="P1970" s="64">
        <f t="shared" si="5"/>
        <v>0</v>
      </c>
      <c r="Q1970" s="64">
        <f t="shared" si="6"/>
        <v>0</v>
      </c>
      <c r="R1970" s="68">
        <f t="shared" si="7"/>
        <v>0</v>
      </c>
      <c r="S1970" s="68">
        <f t="shared" si="8"/>
        <v>0</v>
      </c>
      <c r="T1970" s="71" t="str">
        <f t="shared" si="9"/>
        <v/>
      </c>
      <c r="U1970" s="79" t="str">
        <f t="array" ref="U1970">IF($B1970="","",IF(INDEX('Your Portfolio Holdings'!$BW$7:$BW$156,match($D1970,'Your Portfolio Holdings'!$B$7:$B$156,0),0)&gt;0,PRODUCT(IF(($D$5:$D$2004=$D1970)*($C$5:$C$2004="Split")*($B$5:$B$2004&lt;=Dashboard!$C$2)*($B$5:$B$2004&gt;$B1970),$J$5:$J$2004,1)),1))</f>
        <v/>
      </c>
      <c r="V1970" s="79">
        <f t="shared" si="10"/>
        <v>0</v>
      </c>
      <c r="W1970" s="79" t="str">
        <f t="array" ref="W1970">IF($B1970="","",IF(INDEX('Your Portfolio Holdings'!$BW$7:$BW$156,match($D1970,'Your Portfolio Holdings'!$B$7:$B$156,0),0)&gt;0,PRODUCT(IF(($D$5:$D$2004=$D1970)*($C$5:$C$2004="Split")*($B$5:$B$2004&lt;=Dashboard!$C$54)*($B$5:$B$2004&gt;$B1970),$J$5:$J$2004,1)),1))</f>
        <v/>
      </c>
      <c r="X1970" s="79">
        <f t="shared" si="11"/>
        <v>0</v>
      </c>
      <c r="Y1970" s="79" t="str">
        <f t="array" ref="Y1970">IF($B1970="","",IF(INDEX('Your Portfolio Holdings'!$BW$7:$BW$156,match($D1970,'Your Portfolio Holdings'!$B$7:$B$156,0),0)&gt;0,PRODUCT(IF(($D$5:$D$2004=$D1970)*($C$5:$C$2004="Split")*($B$5:$B$2004&lt;=Dashboard!$C$55)*($B$5:$B$2004&gt;$B1970),$J$5:$J$2004,1)),1))</f>
        <v/>
      </c>
      <c r="Z1970" s="79">
        <f t="shared" si="12"/>
        <v>0</v>
      </c>
      <c r="AA1970" s="79" t="str">
        <f>IF($B1969="","",IF(AND($B1970&gt;Dashboard!$C$54,$B1970&lt;=Dashboard!$C$55,OR($C1970="Buy",$C1970="Sell",$C1970="Dividend",$C1970="Return of capital")),MAX(AA$5:AA1969)+1,0))</f>
        <v/>
      </c>
      <c r="AB1970" s="79" t="str">
        <f>if($B1970="","",if($L1970=Dashboard!$C$3,"n/a","Currency:"&amp;$L1970&amp;Dashboard!$C$3))</f>
        <v/>
      </c>
      <c r="AC1970" s="88" t="str">
        <f t="shared" si="13"/>
        <v/>
      </c>
      <c r="AD1970" s="89">
        <f t="shared" si="14"/>
        <v>0</v>
      </c>
      <c r="AE1970" s="90">
        <f t="shared" si="15"/>
        <v>0</v>
      </c>
    </row>
    <row r="1971">
      <c r="A1971" s="1"/>
      <c r="B1971" s="456"/>
      <c r="C1971" s="457"/>
      <c r="D1971" s="457"/>
      <c r="E1971" s="457"/>
      <c r="F1971" s="458"/>
      <c r="G1971" s="44">
        <f t="shared" si="1"/>
        <v>0</v>
      </c>
      <c r="H1971" s="459"/>
      <c r="I1971" s="460"/>
      <c r="J1971" s="95"/>
      <c r="K1971" s="1"/>
      <c r="L1971" s="50" t="str">
        <f t="array" ref="L1971">if($B1971="","",index(Setup!$C$52:$C$201,match($D1971,Setup!$B$52:$B$201,0),0))</f>
        <v/>
      </c>
      <c r="M1971" s="52" t="str">
        <f t="shared" si="2"/>
        <v/>
      </c>
      <c r="N1971" s="58">
        <f t="shared" si="3"/>
        <v>0</v>
      </c>
      <c r="O1971" s="64" t="str">
        <f t="shared" si="4"/>
        <v/>
      </c>
      <c r="P1971" s="64">
        <f t="shared" si="5"/>
        <v>0</v>
      </c>
      <c r="Q1971" s="64">
        <f t="shared" si="6"/>
        <v>0</v>
      </c>
      <c r="R1971" s="68">
        <f t="shared" si="7"/>
        <v>0</v>
      </c>
      <c r="S1971" s="68">
        <f t="shared" si="8"/>
        <v>0</v>
      </c>
      <c r="T1971" s="71" t="str">
        <f t="shared" si="9"/>
        <v/>
      </c>
      <c r="U1971" s="79" t="str">
        <f t="array" ref="U1971">IF($B1971="","",IF(INDEX('Your Portfolio Holdings'!$BW$7:$BW$156,match($D1971,'Your Portfolio Holdings'!$B$7:$B$156,0),0)&gt;0,PRODUCT(IF(($D$5:$D$2004=$D1971)*($C$5:$C$2004="Split")*($B$5:$B$2004&lt;=Dashboard!$C$2)*($B$5:$B$2004&gt;$B1971),$J$5:$J$2004,1)),1))</f>
        <v/>
      </c>
      <c r="V1971" s="79">
        <f t="shared" si="10"/>
        <v>0</v>
      </c>
      <c r="W1971" s="79" t="str">
        <f t="array" ref="W1971">IF($B1971="","",IF(INDEX('Your Portfolio Holdings'!$BW$7:$BW$156,match($D1971,'Your Portfolio Holdings'!$B$7:$B$156,0),0)&gt;0,PRODUCT(IF(($D$5:$D$2004=$D1971)*($C$5:$C$2004="Split")*($B$5:$B$2004&lt;=Dashboard!$C$54)*($B$5:$B$2004&gt;$B1971),$J$5:$J$2004,1)),1))</f>
        <v/>
      </c>
      <c r="X1971" s="79">
        <f t="shared" si="11"/>
        <v>0</v>
      </c>
      <c r="Y1971" s="79" t="str">
        <f t="array" ref="Y1971">IF($B1971="","",IF(INDEX('Your Portfolio Holdings'!$BW$7:$BW$156,match($D1971,'Your Portfolio Holdings'!$B$7:$B$156,0),0)&gt;0,PRODUCT(IF(($D$5:$D$2004=$D1971)*($C$5:$C$2004="Split")*($B$5:$B$2004&lt;=Dashboard!$C$55)*($B$5:$B$2004&gt;$B1971),$J$5:$J$2004,1)),1))</f>
        <v/>
      </c>
      <c r="Z1971" s="79">
        <f t="shared" si="12"/>
        <v>0</v>
      </c>
      <c r="AA1971" s="79" t="str">
        <f>IF($B1970="","",IF(AND($B1971&gt;Dashboard!$C$54,$B1971&lt;=Dashboard!$C$55,OR($C1971="Buy",$C1971="Sell",$C1971="Dividend",$C1971="Return of capital")),MAX(AA$5:AA1970)+1,0))</f>
        <v/>
      </c>
      <c r="AB1971" s="79" t="str">
        <f>if($B1971="","",if($L1971=Dashboard!$C$3,"n/a","Currency:"&amp;$L1971&amp;Dashboard!$C$3))</f>
        <v/>
      </c>
      <c r="AC1971" s="88" t="str">
        <f t="shared" si="13"/>
        <v/>
      </c>
      <c r="AD1971" s="89">
        <f t="shared" si="14"/>
        <v>0</v>
      </c>
      <c r="AE1971" s="90">
        <f t="shared" si="15"/>
        <v>0</v>
      </c>
    </row>
    <row r="1972">
      <c r="A1972" s="1"/>
      <c r="B1972" s="456"/>
      <c r="C1972" s="457"/>
      <c r="D1972" s="457"/>
      <c r="E1972" s="457"/>
      <c r="F1972" s="458"/>
      <c r="G1972" s="44">
        <f t="shared" si="1"/>
        <v>0</v>
      </c>
      <c r="H1972" s="459"/>
      <c r="I1972" s="460"/>
      <c r="J1972" s="95"/>
      <c r="K1972" s="1"/>
      <c r="L1972" s="50" t="str">
        <f t="array" ref="L1972">if($B1972="","",index(Setup!$C$52:$C$201,match($D1972,Setup!$B$52:$B$201,0),0))</f>
        <v/>
      </c>
      <c r="M1972" s="52" t="str">
        <f t="shared" si="2"/>
        <v/>
      </c>
      <c r="N1972" s="58">
        <f t="shared" si="3"/>
        <v>0</v>
      </c>
      <c r="O1972" s="64" t="str">
        <f t="shared" si="4"/>
        <v/>
      </c>
      <c r="P1972" s="64">
        <f t="shared" si="5"/>
        <v>0</v>
      </c>
      <c r="Q1972" s="64">
        <f t="shared" si="6"/>
        <v>0</v>
      </c>
      <c r="R1972" s="68">
        <f t="shared" si="7"/>
        <v>0</v>
      </c>
      <c r="S1972" s="68">
        <f t="shared" si="8"/>
        <v>0</v>
      </c>
      <c r="T1972" s="71" t="str">
        <f t="shared" si="9"/>
        <v/>
      </c>
      <c r="U1972" s="79" t="str">
        <f t="array" ref="U1972">IF($B1972="","",IF(INDEX('Your Portfolio Holdings'!$BW$7:$BW$156,match($D1972,'Your Portfolio Holdings'!$B$7:$B$156,0),0)&gt;0,PRODUCT(IF(($D$5:$D$2004=$D1972)*($C$5:$C$2004="Split")*($B$5:$B$2004&lt;=Dashboard!$C$2)*($B$5:$B$2004&gt;$B1972),$J$5:$J$2004,1)),1))</f>
        <v/>
      </c>
      <c r="V1972" s="79">
        <f t="shared" si="10"/>
        <v>0</v>
      </c>
      <c r="W1972" s="79" t="str">
        <f t="array" ref="W1972">IF($B1972="","",IF(INDEX('Your Portfolio Holdings'!$BW$7:$BW$156,match($D1972,'Your Portfolio Holdings'!$B$7:$B$156,0),0)&gt;0,PRODUCT(IF(($D$5:$D$2004=$D1972)*($C$5:$C$2004="Split")*($B$5:$B$2004&lt;=Dashboard!$C$54)*($B$5:$B$2004&gt;$B1972),$J$5:$J$2004,1)),1))</f>
        <v/>
      </c>
      <c r="X1972" s="79">
        <f t="shared" si="11"/>
        <v>0</v>
      </c>
      <c r="Y1972" s="79" t="str">
        <f t="array" ref="Y1972">IF($B1972="","",IF(INDEX('Your Portfolio Holdings'!$BW$7:$BW$156,match($D1972,'Your Portfolio Holdings'!$B$7:$B$156,0),0)&gt;0,PRODUCT(IF(($D$5:$D$2004=$D1972)*($C$5:$C$2004="Split")*($B$5:$B$2004&lt;=Dashboard!$C$55)*($B$5:$B$2004&gt;$B1972),$J$5:$J$2004,1)),1))</f>
        <v/>
      </c>
      <c r="Z1972" s="79">
        <f t="shared" si="12"/>
        <v>0</v>
      </c>
      <c r="AA1972" s="79" t="str">
        <f>IF($B1971="","",IF(AND($B1972&gt;Dashboard!$C$54,$B1972&lt;=Dashboard!$C$55,OR($C1972="Buy",$C1972="Sell",$C1972="Dividend",$C1972="Return of capital")),MAX(AA$5:AA1971)+1,0))</f>
        <v/>
      </c>
      <c r="AB1972" s="79" t="str">
        <f>if($B1972="","",if($L1972=Dashboard!$C$3,"n/a","Currency:"&amp;$L1972&amp;Dashboard!$C$3))</f>
        <v/>
      </c>
      <c r="AC1972" s="88" t="str">
        <f t="shared" si="13"/>
        <v/>
      </c>
      <c r="AD1972" s="89">
        <f t="shared" si="14"/>
        <v>0</v>
      </c>
      <c r="AE1972" s="90">
        <f t="shared" si="15"/>
        <v>0</v>
      </c>
    </row>
    <row r="1973">
      <c r="A1973" s="1"/>
      <c r="B1973" s="456"/>
      <c r="C1973" s="457"/>
      <c r="D1973" s="457"/>
      <c r="E1973" s="457"/>
      <c r="F1973" s="458"/>
      <c r="G1973" s="44">
        <f t="shared" si="1"/>
        <v>0</v>
      </c>
      <c r="H1973" s="459"/>
      <c r="I1973" s="460"/>
      <c r="J1973" s="95"/>
      <c r="K1973" s="1"/>
      <c r="L1973" s="50" t="str">
        <f t="array" ref="L1973">if($B1973="","",index(Setup!$C$52:$C$201,match($D1973,Setup!$B$52:$B$201,0),0))</f>
        <v/>
      </c>
      <c r="M1973" s="52" t="str">
        <f t="shared" si="2"/>
        <v/>
      </c>
      <c r="N1973" s="58">
        <f t="shared" si="3"/>
        <v>0</v>
      </c>
      <c r="O1973" s="64" t="str">
        <f t="shared" si="4"/>
        <v/>
      </c>
      <c r="P1973" s="64">
        <f t="shared" si="5"/>
        <v>0</v>
      </c>
      <c r="Q1973" s="64">
        <f t="shared" si="6"/>
        <v>0</v>
      </c>
      <c r="R1973" s="68">
        <f t="shared" si="7"/>
        <v>0</v>
      </c>
      <c r="S1973" s="68">
        <f t="shared" si="8"/>
        <v>0</v>
      </c>
      <c r="T1973" s="71" t="str">
        <f t="shared" si="9"/>
        <v/>
      </c>
      <c r="U1973" s="79" t="str">
        <f t="array" ref="U1973">IF($B1973="","",IF(INDEX('Your Portfolio Holdings'!$BW$7:$BW$156,match($D1973,'Your Portfolio Holdings'!$B$7:$B$156,0),0)&gt;0,PRODUCT(IF(($D$5:$D$2004=$D1973)*($C$5:$C$2004="Split")*($B$5:$B$2004&lt;=Dashboard!$C$2)*($B$5:$B$2004&gt;$B1973),$J$5:$J$2004,1)),1))</f>
        <v/>
      </c>
      <c r="V1973" s="79">
        <f t="shared" si="10"/>
        <v>0</v>
      </c>
      <c r="W1973" s="79" t="str">
        <f t="array" ref="W1973">IF($B1973="","",IF(INDEX('Your Portfolio Holdings'!$BW$7:$BW$156,match($D1973,'Your Portfolio Holdings'!$B$7:$B$156,0),0)&gt;0,PRODUCT(IF(($D$5:$D$2004=$D1973)*($C$5:$C$2004="Split")*($B$5:$B$2004&lt;=Dashboard!$C$54)*($B$5:$B$2004&gt;$B1973),$J$5:$J$2004,1)),1))</f>
        <v/>
      </c>
      <c r="X1973" s="79">
        <f t="shared" si="11"/>
        <v>0</v>
      </c>
      <c r="Y1973" s="79" t="str">
        <f t="array" ref="Y1973">IF($B1973="","",IF(INDEX('Your Portfolio Holdings'!$BW$7:$BW$156,match($D1973,'Your Portfolio Holdings'!$B$7:$B$156,0),0)&gt;0,PRODUCT(IF(($D$5:$D$2004=$D1973)*($C$5:$C$2004="Split")*($B$5:$B$2004&lt;=Dashboard!$C$55)*($B$5:$B$2004&gt;$B1973),$J$5:$J$2004,1)),1))</f>
        <v/>
      </c>
      <c r="Z1973" s="79">
        <f t="shared" si="12"/>
        <v>0</v>
      </c>
      <c r="AA1973" s="79" t="str">
        <f>IF($B1972="","",IF(AND($B1973&gt;Dashboard!$C$54,$B1973&lt;=Dashboard!$C$55,OR($C1973="Buy",$C1973="Sell",$C1973="Dividend",$C1973="Return of capital")),MAX(AA$5:AA1972)+1,0))</f>
        <v/>
      </c>
      <c r="AB1973" s="79" t="str">
        <f>if($B1973="","",if($L1973=Dashboard!$C$3,"n/a","Currency:"&amp;$L1973&amp;Dashboard!$C$3))</f>
        <v/>
      </c>
      <c r="AC1973" s="88" t="str">
        <f t="shared" si="13"/>
        <v/>
      </c>
      <c r="AD1973" s="89">
        <f t="shared" si="14"/>
        <v>0</v>
      </c>
      <c r="AE1973" s="90">
        <f t="shared" si="15"/>
        <v>0</v>
      </c>
    </row>
    <row r="1974">
      <c r="A1974" s="1"/>
      <c r="B1974" s="456"/>
      <c r="C1974" s="457"/>
      <c r="D1974" s="457"/>
      <c r="E1974" s="457"/>
      <c r="F1974" s="458"/>
      <c r="G1974" s="44">
        <f t="shared" si="1"/>
        <v>0</v>
      </c>
      <c r="H1974" s="459"/>
      <c r="I1974" s="460"/>
      <c r="J1974" s="95"/>
      <c r="K1974" s="1"/>
      <c r="L1974" s="50" t="str">
        <f t="array" ref="L1974">if($B1974="","",index(Setup!$C$52:$C$201,match($D1974,Setup!$B$52:$B$201,0),0))</f>
        <v/>
      </c>
      <c r="M1974" s="52" t="str">
        <f t="shared" si="2"/>
        <v/>
      </c>
      <c r="N1974" s="58">
        <f t="shared" si="3"/>
        <v>0</v>
      </c>
      <c r="O1974" s="64" t="str">
        <f t="shared" si="4"/>
        <v/>
      </c>
      <c r="P1974" s="64">
        <f t="shared" si="5"/>
        <v>0</v>
      </c>
      <c r="Q1974" s="64">
        <f t="shared" si="6"/>
        <v>0</v>
      </c>
      <c r="R1974" s="68">
        <f t="shared" si="7"/>
        <v>0</v>
      </c>
      <c r="S1974" s="68">
        <f t="shared" si="8"/>
        <v>0</v>
      </c>
      <c r="T1974" s="71" t="str">
        <f t="shared" si="9"/>
        <v/>
      </c>
      <c r="U1974" s="79" t="str">
        <f t="array" ref="U1974">IF($B1974="","",IF(INDEX('Your Portfolio Holdings'!$BW$7:$BW$156,match($D1974,'Your Portfolio Holdings'!$B$7:$B$156,0),0)&gt;0,PRODUCT(IF(($D$5:$D$2004=$D1974)*($C$5:$C$2004="Split")*($B$5:$B$2004&lt;=Dashboard!$C$2)*($B$5:$B$2004&gt;$B1974),$J$5:$J$2004,1)),1))</f>
        <v/>
      </c>
      <c r="V1974" s="79">
        <f t="shared" si="10"/>
        <v>0</v>
      </c>
      <c r="W1974" s="79" t="str">
        <f t="array" ref="W1974">IF($B1974="","",IF(INDEX('Your Portfolio Holdings'!$BW$7:$BW$156,match($D1974,'Your Portfolio Holdings'!$B$7:$B$156,0),0)&gt;0,PRODUCT(IF(($D$5:$D$2004=$D1974)*($C$5:$C$2004="Split")*($B$5:$B$2004&lt;=Dashboard!$C$54)*($B$5:$B$2004&gt;$B1974),$J$5:$J$2004,1)),1))</f>
        <v/>
      </c>
      <c r="X1974" s="79">
        <f t="shared" si="11"/>
        <v>0</v>
      </c>
      <c r="Y1974" s="79" t="str">
        <f t="array" ref="Y1974">IF($B1974="","",IF(INDEX('Your Portfolio Holdings'!$BW$7:$BW$156,match($D1974,'Your Portfolio Holdings'!$B$7:$B$156,0),0)&gt;0,PRODUCT(IF(($D$5:$D$2004=$D1974)*($C$5:$C$2004="Split")*($B$5:$B$2004&lt;=Dashboard!$C$55)*($B$5:$B$2004&gt;$B1974),$J$5:$J$2004,1)),1))</f>
        <v/>
      </c>
      <c r="Z1974" s="79">
        <f t="shared" si="12"/>
        <v>0</v>
      </c>
      <c r="AA1974" s="79" t="str">
        <f>IF($B1973="","",IF(AND($B1974&gt;Dashboard!$C$54,$B1974&lt;=Dashboard!$C$55,OR($C1974="Buy",$C1974="Sell",$C1974="Dividend",$C1974="Return of capital")),MAX(AA$5:AA1973)+1,0))</f>
        <v/>
      </c>
      <c r="AB1974" s="79" t="str">
        <f>if($B1974="","",if($L1974=Dashboard!$C$3,"n/a","Currency:"&amp;$L1974&amp;Dashboard!$C$3))</f>
        <v/>
      </c>
      <c r="AC1974" s="88" t="str">
        <f t="shared" si="13"/>
        <v/>
      </c>
      <c r="AD1974" s="89">
        <f t="shared" si="14"/>
        <v>0</v>
      </c>
      <c r="AE1974" s="90">
        <f t="shared" si="15"/>
        <v>0</v>
      </c>
    </row>
    <row r="1975">
      <c r="A1975" s="1"/>
      <c r="B1975" s="456"/>
      <c r="C1975" s="457"/>
      <c r="D1975" s="457"/>
      <c r="E1975" s="457"/>
      <c r="F1975" s="458"/>
      <c r="G1975" s="44">
        <f t="shared" si="1"/>
        <v>0</v>
      </c>
      <c r="H1975" s="459"/>
      <c r="I1975" s="460"/>
      <c r="J1975" s="95"/>
      <c r="K1975" s="1"/>
      <c r="L1975" s="50" t="str">
        <f t="array" ref="L1975">if($B1975="","",index(Setup!$C$52:$C$201,match($D1975,Setup!$B$52:$B$201,0),0))</f>
        <v/>
      </c>
      <c r="M1975" s="52" t="str">
        <f t="shared" si="2"/>
        <v/>
      </c>
      <c r="N1975" s="58">
        <f t="shared" si="3"/>
        <v>0</v>
      </c>
      <c r="O1975" s="64" t="str">
        <f t="shared" si="4"/>
        <v/>
      </c>
      <c r="P1975" s="64">
        <f t="shared" si="5"/>
        <v>0</v>
      </c>
      <c r="Q1975" s="64">
        <f t="shared" si="6"/>
        <v>0</v>
      </c>
      <c r="R1975" s="68">
        <f t="shared" si="7"/>
        <v>0</v>
      </c>
      <c r="S1975" s="68">
        <f t="shared" si="8"/>
        <v>0</v>
      </c>
      <c r="T1975" s="71" t="str">
        <f t="shared" si="9"/>
        <v/>
      </c>
      <c r="U1975" s="79" t="str">
        <f t="array" ref="U1975">IF($B1975="","",IF(INDEX('Your Portfolio Holdings'!$BW$7:$BW$156,match($D1975,'Your Portfolio Holdings'!$B$7:$B$156,0),0)&gt;0,PRODUCT(IF(($D$5:$D$2004=$D1975)*($C$5:$C$2004="Split")*($B$5:$B$2004&lt;=Dashboard!$C$2)*($B$5:$B$2004&gt;$B1975),$J$5:$J$2004,1)),1))</f>
        <v/>
      </c>
      <c r="V1975" s="79">
        <f t="shared" si="10"/>
        <v>0</v>
      </c>
      <c r="W1975" s="79" t="str">
        <f t="array" ref="W1975">IF($B1975="","",IF(INDEX('Your Portfolio Holdings'!$BW$7:$BW$156,match($D1975,'Your Portfolio Holdings'!$B$7:$B$156,0),0)&gt;0,PRODUCT(IF(($D$5:$D$2004=$D1975)*($C$5:$C$2004="Split")*($B$5:$B$2004&lt;=Dashboard!$C$54)*($B$5:$B$2004&gt;$B1975),$J$5:$J$2004,1)),1))</f>
        <v/>
      </c>
      <c r="X1975" s="79">
        <f t="shared" si="11"/>
        <v>0</v>
      </c>
      <c r="Y1975" s="79" t="str">
        <f t="array" ref="Y1975">IF($B1975="","",IF(INDEX('Your Portfolio Holdings'!$BW$7:$BW$156,match($D1975,'Your Portfolio Holdings'!$B$7:$B$156,0),0)&gt;0,PRODUCT(IF(($D$5:$D$2004=$D1975)*($C$5:$C$2004="Split")*($B$5:$B$2004&lt;=Dashboard!$C$55)*($B$5:$B$2004&gt;$B1975),$J$5:$J$2004,1)),1))</f>
        <v/>
      </c>
      <c r="Z1975" s="79">
        <f t="shared" si="12"/>
        <v>0</v>
      </c>
      <c r="AA1975" s="79" t="str">
        <f>IF($B1974="","",IF(AND($B1975&gt;Dashboard!$C$54,$B1975&lt;=Dashboard!$C$55,OR($C1975="Buy",$C1975="Sell",$C1975="Dividend",$C1975="Return of capital")),MAX(AA$5:AA1974)+1,0))</f>
        <v/>
      </c>
      <c r="AB1975" s="79" t="str">
        <f>if($B1975="","",if($L1975=Dashboard!$C$3,"n/a","Currency:"&amp;$L1975&amp;Dashboard!$C$3))</f>
        <v/>
      </c>
      <c r="AC1975" s="88" t="str">
        <f t="shared" si="13"/>
        <v/>
      </c>
      <c r="AD1975" s="89">
        <f t="shared" si="14"/>
        <v>0</v>
      </c>
      <c r="AE1975" s="90">
        <f t="shared" si="15"/>
        <v>0</v>
      </c>
    </row>
    <row r="1976">
      <c r="A1976" s="1"/>
      <c r="B1976" s="456"/>
      <c r="C1976" s="457"/>
      <c r="D1976" s="457"/>
      <c r="E1976" s="457"/>
      <c r="F1976" s="458"/>
      <c r="G1976" s="44">
        <f t="shared" si="1"/>
        <v>0</v>
      </c>
      <c r="H1976" s="459"/>
      <c r="I1976" s="460"/>
      <c r="J1976" s="95"/>
      <c r="K1976" s="1"/>
      <c r="L1976" s="50" t="str">
        <f t="array" ref="L1976">if($B1976="","",index(Setup!$C$52:$C$201,match($D1976,Setup!$B$52:$B$201,0),0))</f>
        <v/>
      </c>
      <c r="M1976" s="52" t="str">
        <f t="shared" si="2"/>
        <v/>
      </c>
      <c r="N1976" s="58">
        <f t="shared" si="3"/>
        <v>0</v>
      </c>
      <c r="O1976" s="64" t="str">
        <f t="shared" si="4"/>
        <v/>
      </c>
      <c r="P1976" s="64">
        <f t="shared" si="5"/>
        <v>0</v>
      </c>
      <c r="Q1976" s="64">
        <f t="shared" si="6"/>
        <v>0</v>
      </c>
      <c r="R1976" s="68">
        <f t="shared" si="7"/>
        <v>0</v>
      </c>
      <c r="S1976" s="68">
        <f t="shared" si="8"/>
        <v>0</v>
      </c>
      <c r="T1976" s="71" t="str">
        <f t="shared" si="9"/>
        <v/>
      </c>
      <c r="U1976" s="79" t="str">
        <f t="array" ref="U1976">IF($B1976="","",IF(INDEX('Your Portfolio Holdings'!$BW$7:$BW$156,match($D1976,'Your Portfolio Holdings'!$B$7:$B$156,0),0)&gt;0,PRODUCT(IF(($D$5:$D$2004=$D1976)*($C$5:$C$2004="Split")*($B$5:$B$2004&lt;=Dashboard!$C$2)*($B$5:$B$2004&gt;$B1976),$J$5:$J$2004,1)),1))</f>
        <v/>
      </c>
      <c r="V1976" s="79">
        <f t="shared" si="10"/>
        <v>0</v>
      </c>
      <c r="W1976" s="79" t="str">
        <f t="array" ref="W1976">IF($B1976="","",IF(INDEX('Your Portfolio Holdings'!$BW$7:$BW$156,match($D1976,'Your Portfolio Holdings'!$B$7:$B$156,0),0)&gt;0,PRODUCT(IF(($D$5:$D$2004=$D1976)*($C$5:$C$2004="Split")*($B$5:$B$2004&lt;=Dashboard!$C$54)*($B$5:$B$2004&gt;$B1976),$J$5:$J$2004,1)),1))</f>
        <v/>
      </c>
      <c r="X1976" s="79">
        <f t="shared" si="11"/>
        <v>0</v>
      </c>
      <c r="Y1976" s="79" t="str">
        <f t="array" ref="Y1976">IF($B1976="","",IF(INDEX('Your Portfolio Holdings'!$BW$7:$BW$156,match($D1976,'Your Portfolio Holdings'!$B$7:$B$156,0),0)&gt;0,PRODUCT(IF(($D$5:$D$2004=$D1976)*($C$5:$C$2004="Split")*($B$5:$B$2004&lt;=Dashboard!$C$55)*($B$5:$B$2004&gt;$B1976),$J$5:$J$2004,1)),1))</f>
        <v/>
      </c>
      <c r="Z1976" s="79">
        <f t="shared" si="12"/>
        <v>0</v>
      </c>
      <c r="AA1976" s="79" t="str">
        <f>IF($B1975="","",IF(AND($B1976&gt;Dashboard!$C$54,$B1976&lt;=Dashboard!$C$55,OR($C1976="Buy",$C1976="Sell",$C1976="Dividend",$C1976="Return of capital")),MAX(AA$5:AA1975)+1,0))</f>
        <v/>
      </c>
      <c r="AB1976" s="79" t="str">
        <f>if($B1976="","",if($L1976=Dashboard!$C$3,"n/a","Currency:"&amp;$L1976&amp;Dashboard!$C$3))</f>
        <v/>
      </c>
      <c r="AC1976" s="88" t="str">
        <f t="shared" si="13"/>
        <v/>
      </c>
      <c r="AD1976" s="89">
        <f t="shared" si="14"/>
        <v>0</v>
      </c>
      <c r="AE1976" s="90">
        <f t="shared" si="15"/>
        <v>0</v>
      </c>
    </row>
    <row r="1977">
      <c r="A1977" s="1"/>
      <c r="B1977" s="456"/>
      <c r="C1977" s="457"/>
      <c r="D1977" s="457"/>
      <c r="E1977" s="457"/>
      <c r="F1977" s="458"/>
      <c r="G1977" s="44">
        <f t="shared" si="1"/>
        <v>0</v>
      </c>
      <c r="H1977" s="459"/>
      <c r="I1977" s="460"/>
      <c r="J1977" s="95"/>
      <c r="K1977" s="1"/>
      <c r="L1977" s="50" t="str">
        <f t="array" ref="L1977">if($B1977="","",index(Setup!$C$52:$C$201,match($D1977,Setup!$B$52:$B$201,0),0))</f>
        <v/>
      </c>
      <c r="M1977" s="52" t="str">
        <f t="shared" si="2"/>
        <v/>
      </c>
      <c r="N1977" s="58">
        <f t="shared" si="3"/>
        <v>0</v>
      </c>
      <c r="O1977" s="64" t="str">
        <f t="shared" si="4"/>
        <v/>
      </c>
      <c r="P1977" s="64">
        <f t="shared" si="5"/>
        <v>0</v>
      </c>
      <c r="Q1977" s="64">
        <f t="shared" si="6"/>
        <v>0</v>
      </c>
      <c r="R1977" s="68">
        <f t="shared" si="7"/>
        <v>0</v>
      </c>
      <c r="S1977" s="68">
        <f t="shared" si="8"/>
        <v>0</v>
      </c>
      <c r="T1977" s="71" t="str">
        <f t="shared" si="9"/>
        <v/>
      </c>
      <c r="U1977" s="79" t="str">
        <f t="array" ref="U1977">IF($B1977="","",IF(INDEX('Your Portfolio Holdings'!$BW$7:$BW$156,match($D1977,'Your Portfolio Holdings'!$B$7:$B$156,0),0)&gt;0,PRODUCT(IF(($D$5:$D$2004=$D1977)*($C$5:$C$2004="Split")*($B$5:$B$2004&lt;=Dashboard!$C$2)*($B$5:$B$2004&gt;$B1977),$J$5:$J$2004,1)),1))</f>
        <v/>
      </c>
      <c r="V1977" s="79">
        <f t="shared" si="10"/>
        <v>0</v>
      </c>
      <c r="W1977" s="79" t="str">
        <f t="array" ref="W1977">IF($B1977="","",IF(INDEX('Your Portfolio Holdings'!$BW$7:$BW$156,match($D1977,'Your Portfolio Holdings'!$B$7:$B$156,0),0)&gt;0,PRODUCT(IF(($D$5:$D$2004=$D1977)*($C$5:$C$2004="Split")*($B$5:$B$2004&lt;=Dashboard!$C$54)*($B$5:$B$2004&gt;$B1977),$J$5:$J$2004,1)),1))</f>
        <v/>
      </c>
      <c r="X1977" s="79">
        <f t="shared" si="11"/>
        <v>0</v>
      </c>
      <c r="Y1977" s="79" t="str">
        <f t="array" ref="Y1977">IF($B1977="","",IF(INDEX('Your Portfolio Holdings'!$BW$7:$BW$156,match($D1977,'Your Portfolio Holdings'!$B$7:$B$156,0),0)&gt;0,PRODUCT(IF(($D$5:$D$2004=$D1977)*($C$5:$C$2004="Split")*($B$5:$B$2004&lt;=Dashboard!$C$55)*($B$5:$B$2004&gt;$B1977),$J$5:$J$2004,1)),1))</f>
        <v/>
      </c>
      <c r="Z1977" s="79">
        <f t="shared" si="12"/>
        <v>0</v>
      </c>
      <c r="AA1977" s="79" t="str">
        <f>IF($B1976="","",IF(AND($B1977&gt;Dashboard!$C$54,$B1977&lt;=Dashboard!$C$55,OR($C1977="Buy",$C1977="Sell",$C1977="Dividend",$C1977="Return of capital")),MAX(AA$5:AA1976)+1,0))</f>
        <v/>
      </c>
      <c r="AB1977" s="79" t="str">
        <f>if($B1977="","",if($L1977=Dashboard!$C$3,"n/a","Currency:"&amp;$L1977&amp;Dashboard!$C$3))</f>
        <v/>
      </c>
      <c r="AC1977" s="88" t="str">
        <f t="shared" si="13"/>
        <v/>
      </c>
      <c r="AD1977" s="89">
        <f t="shared" si="14"/>
        <v>0</v>
      </c>
      <c r="AE1977" s="90">
        <f t="shared" si="15"/>
        <v>0</v>
      </c>
    </row>
    <row r="1978">
      <c r="A1978" s="1"/>
      <c r="B1978" s="456"/>
      <c r="C1978" s="457"/>
      <c r="D1978" s="457"/>
      <c r="E1978" s="457"/>
      <c r="F1978" s="458"/>
      <c r="G1978" s="44">
        <f t="shared" si="1"/>
        <v>0</v>
      </c>
      <c r="H1978" s="459"/>
      <c r="I1978" s="460"/>
      <c r="J1978" s="95"/>
      <c r="K1978" s="1"/>
      <c r="L1978" s="50" t="str">
        <f t="array" ref="L1978">if($B1978="","",index(Setup!$C$52:$C$201,match($D1978,Setup!$B$52:$B$201,0),0))</f>
        <v/>
      </c>
      <c r="M1978" s="52" t="str">
        <f t="shared" si="2"/>
        <v/>
      </c>
      <c r="N1978" s="58">
        <f t="shared" si="3"/>
        <v>0</v>
      </c>
      <c r="O1978" s="64" t="str">
        <f t="shared" si="4"/>
        <v/>
      </c>
      <c r="P1978" s="64">
        <f t="shared" si="5"/>
        <v>0</v>
      </c>
      <c r="Q1978" s="64">
        <f t="shared" si="6"/>
        <v>0</v>
      </c>
      <c r="R1978" s="68">
        <f t="shared" si="7"/>
        <v>0</v>
      </c>
      <c r="S1978" s="68">
        <f t="shared" si="8"/>
        <v>0</v>
      </c>
      <c r="T1978" s="71" t="str">
        <f t="shared" si="9"/>
        <v/>
      </c>
      <c r="U1978" s="79" t="str">
        <f t="array" ref="U1978">IF($B1978="","",IF(INDEX('Your Portfolio Holdings'!$BW$7:$BW$156,match($D1978,'Your Portfolio Holdings'!$B$7:$B$156,0),0)&gt;0,PRODUCT(IF(($D$5:$D$2004=$D1978)*($C$5:$C$2004="Split")*($B$5:$B$2004&lt;=Dashboard!$C$2)*($B$5:$B$2004&gt;$B1978),$J$5:$J$2004,1)),1))</f>
        <v/>
      </c>
      <c r="V1978" s="79">
        <f t="shared" si="10"/>
        <v>0</v>
      </c>
      <c r="W1978" s="79" t="str">
        <f t="array" ref="W1978">IF($B1978="","",IF(INDEX('Your Portfolio Holdings'!$BW$7:$BW$156,match($D1978,'Your Portfolio Holdings'!$B$7:$B$156,0),0)&gt;0,PRODUCT(IF(($D$5:$D$2004=$D1978)*($C$5:$C$2004="Split")*($B$5:$B$2004&lt;=Dashboard!$C$54)*($B$5:$B$2004&gt;$B1978),$J$5:$J$2004,1)),1))</f>
        <v/>
      </c>
      <c r="X1978" s="79">
        <f t="shared" si="11"/>
        <v>0</v>
      </c>
      <c r="Y1978" s="79" t="str">
        <f t="array" ref="Y1978">IF($B1978="","",IF(INDEX('Your Portfolio Holdings'!$BW$7:$BW$156,match($D1978,'Your Portfolio Holdings'!$B$7:$B$156,0),0)&gt;0,PRODUCT(IF(($D$5:$D$2004=$D1978)*($C$5:$C$2004="Split")*($B$5:$B$2004&lt;=Dashboard!$C$55)*($B$5:$B$2004&gt;$B1978),$J$5:$J$2004,1)),1))</f>
        <v/>
      </c>
      <c r="Z1978" s="79">
        <f t="shared" si="12"/>
        <v>0</v>
      </c>
      <c r="AA1978" s="79" t="str">
        <f>IF($B1977="","",IF(AND($B1978&gt;Dashboard!$C$54,$B1978&lt;=Dashboard!$C$55,OR($C1978="Buy",$C1978="Sell",$C1978="Dividend",$C1978="Return of capital")),MAX(AA$5:AA1977)+1,0))</f>
        <v/>
      </c>
      <c r="AB1978" s="79" t="str">
        <f>if($B1978="","",if($L1978=Dashboard!$C$3,"n/a","Currency:"&amp;$L1978&amp;Dashboard!$C$3))</f>
        <v/>
      </c>
      <c r="AC1978" s="88" t="str">
        <f t="shared" si="13"/>
        <v/>
      </c>
      <c r="AD1978" s="89">
        <f t="shared" si="14"/>
        <v>0</v>
      </c>
      <c r="AE1978" s="90">
        <f t="shared" si="15"/>
        <v>0</v>
      </c>
    </row>
    <row r="1979">
      <c r="A1979" s="1"/>
      <c r="B1979" s="456"/>
      <c r="C1979" s="457"/>
      <c r="D1979" s="457"/>
      <c r="E1979" s="457"/>
      <c r="F1979" s="458"/>
      <c r="G1979" s="44">
        <f t="shared" si="1"/>
        <v>0</v>
      </c>
      <c r="H1979" s="459"/>
      <c r="I1979" s="460"/>
      <c r="J1979" s="95"/>
      <c r="K1979" s="1"/>
      <c r="L1979" s="50" t="str">
        <f t="array" ref="L1979">if($B1979="","",index(Setup!$C$52:$C$201,match($D1979,Setup!$B$52:$B$201,0),0))</f>
        <v/>
      </c>
      <c r="M1979" s="52" t="str">
        <f t="shared" si="2"/>
        <v/>
      </c>
      <c r="N1979" s="58">
        <f t="shared" si="3"/>
        <v>0</v>
      </c>
      <c r="O1979" s="64" t="str">
        <f t="shared" si="4"/>
        <v/>
      </c>
      <c r="P1979" s="64">
        <f t="shared" si="5"/>
        <v>0</v>
      </c>
      <c r="Q1979" s="64">
        <f t="shared" si="6"/>
        <v>0</v>
      </c>
      <c r="R1979" s="68">
        <f t="shared" si="7"/>
        <v>0</v>
      </c>
      <c r="S1979" s="68">
        <f t="shared" si="8"/>
        <v>0</v>
      </c>
      <c r="T1979" s="71" t="str">
        <f t="shared" si="9"/>
        <v/>
      </c>
      <c r="U1979" s="79" t="str">
        <f t="array" ref="U1979">IF($B1979="","",IF(INDEX('Your Portfolio Holdings'!$BW$7:$BW$156,match($D1979,'Your Portfolio Holdings'!$B$7:$B$156,0),0)&gt;0,PRODUCT(IF(($D$5:$D$2004=$D1979)*($C$5:$C$2004="Split")*($B$5:$B$2004&lt;=Dashboard!$C$2)*($B$5:$B$2004&gt;$B1979),$J$5:$J$2004,1)),1))</f>
        <v/>
      </c>
      <c r="V1979" s="79">
        <f t="shared" si="10"/>
        <v>0</v>
      </c>
      <c r="W1979" s="79" t="str">
        <f t="array" ref="W1979">IF($B1979="","",IF(INDEX('Your Portfolio Holdings'!$BW$7:$BW$156,match($D1979,'Your Portfolio Holdings'!$B$7:$B$156,0),0)&gt;0,PRODUCT(IF(($D$5:$D$2004=$D1979)*($C$5:$C$2004="Split")*($B$5:$B$2004&lt;=Dashboard!$C$54)*($B$5:$B$2004&gt;$B1979),$J$5:$J$2004,1)),1))</f>
        <v/>
      </c>
      <c r="X1979" s="79">
        <f t="shared" si="11"/>
        <v>0</v>
      </c>
      <c r="Y1979" s="79" t="str">
        <f t="array" ref="Y1979">IF($B1979="","",IF(INDEX('Your Portfolio Holdings'!$BW$7:$BW$156,match($D1979,'Your Portfolio Holdings'!$B$7:$B$156,0),0)&gt;0,PRODUCT(IF(($D$5:$D$2004=$D1979)*($C$5:$C$2004="Split")*($B$5:$B$2004&lt;=Dashboard!$C$55)*($B$5:$B$2004&gt;$B1979),$J$5:$J$2004,1)),1))</f>
        <v/>
      </c>
      <c r="Z1979" s="79">
        <f t="shared" si="12"/>
        <v>0</v>
      </c>
      <c r="AA1979" s="79" t="str">
        <f>IF($B1978="","",IF(AND($B1979&gt;Dashboard!$C$54,$B1979&lt;=Dashboard!$C$55,OR($C1979="Buy",$C1979="Sell",$C1979="Dividend",$C1979="Return of capital")),MAX(AA$5:AA1978)+1,0))</f>
        <v/>
      </c>
      <c r="AB1979" s="79" t="str">
        <f>if($B1979="","",if($L1979=Dashboard!$C$3,"n/a","Currency:"&amp;$L1979&amp;Dashboard!$C$3))</f>
        <v/>
      </c>
      <c r="AC1979" s="88" t="str">
        <f t="shared" si="13"/>
        <v/>
      </c>
      <c r="AD1979" s="89">
        <f t="shared" si="14"/>
        <v>0</v>
      </c>
      <c r="AE1979" s="90">
        <f t="shared" si="15"/>
        <v>0</v>
      </c>
    </row>
    <row r="1980">
      <c r="A1980" s="1"/>
      <c r="B1980" s="456"/>
      <c r="C1980" s="457"/>
      <c r="D1980" s="457"/>
      <c r="E1980" s="457"/>
      <c r="F1980" s="458"/>
      <c r="G1980" s="44">
        <f t="shared" si="1"/>
        <v>0</v>
      </c>
      <c r="H1980" s="459"/>
      <c r="I1980" s="460"/>
      <c r="J1980" s="95"/>
      <c r="K1980" s="1"/>
      <c r="L1980" s="50" t="str">
        <f t="array" ref="L1980">if($B1980="","",index(Setup!$C$52:$C$201,match($D1980,Setup!$B$52:$B$201,0),0))</f>
        <v/>
      </c>
      <c r="M1980" s="52" t="str">
        <f t="shared" si="2"/>
        <v/>
      </c>
      <c r="N1980" s="58">
        <f t="shared" si="3"/>
        <v>0</v>
      </c>
      <c r="O1980" s="64" t="str">
        <f t="shared" si="4"/>
        <v/>
      </c>
      <c r="P1980" s="64">
        <f t="shared" si="5"/>
        <v>0</v>
      </c>
      <c r="Q1980" s="64">
        <f t="shared" si="6"/>
        <v>0</v>
      </c>
      <c r="R1980" s="68">
        <f t="shared" si="7"/>
        <v>0</v>
      </c>
      <c r="S1980" s="68">
        <f t="shared" si="8"/>
        <v>0</v>
      </c>
      <c r="T1980" s="71" t="str">
        <f t="shared" si="9"/>
        <v/>
      </c>
      <c r="U1980" s="79" t="str">
        <f t="array" ref="U1980">IF($B1980="","",IF(INDEX('Your Portfolio Holdings'!$BW$7:$BW$156,match($D1980,'Your Portfolio Holdings'!$B$7:$B$156,0),0)&gt;0,PRODUCT(IF(($D$5:$D$2004=$D1980)*($C$5:$C$2004="Split")*($B$5:$B$2004&lt;=Dashboard!$C$2)*($B$5:$B$2004&gt;$B1980),$J$5:$J$2004,1)),1))</f>
        <v/>
      </c>
      <c r="V1980" s="79">
        <f t="shared" si="10"/>
        <v>0</v>
      </c>
      <c r="W1980" s="79" t="str">
        <f t="array" ref="W1980">IF($B1980="","",IF(INDEX('Your Portfolio Holdings'!$BW$7:$BW$156,match($D1980,'Your Portfolio Holdings'!$B$7:$B$156,0),0)&gt;0,PRODUCT(IF(($D$5:$D$2004=$D1980)*($C$5:$C$2004="Split")*($B$5:$B$2004&lt;=Dashboard!$C$54)*($B$5:$B$2004&gt;$B1980),$J$5:$J$2004,1)),1))</f>
        <v/>
      </c>
      <c r="X1980" s="79">
        <f t="shared" si="11"/>
        <v>0</v>
      </c>
      <c r="Y1980" s="79" t="str">
        <f t="array" ref="Y1980">IF($B1980="","",IF(INDEX('Your Portfolio Holdings'!$BW$7:$BW$156,match($D1980,'Your Portfolio Holdings'!$B$7:$B$156,0),0)&gt;0,PRODUCT(IF(($D$5:$D$2004=$D1980)*($C$5:$C$2004="Split")*($B$5:$B$2004&lt;=Dashboard!$C$55)*($B$5:$B$2004&gt;$B1980),$J$5:$J$2004,1)),1))</f>
        <v/>
      </c>
      <c r="Z1980" s="79">
        <f t="shared" si="12"/>
        <v>0</v>
      </c>
      <c r="AA1980" s="79" t="str">
        <f>IF($B1979="","",IF(AND($B1980&gt;Dashboard!$C$54,$B1980&lt;=Dashboard!$C$55,OR($C1980="Buy",$C1980="Sell",$C1980="Dividend",$C1980="Return of capital")),MAX(AA$5:AA1979)+1,0))</f>
        <v/>
      </c>
      <c r="AB1980" s="79" t="str">
        <f>if($B1980="","",if($L1980=Dashboard!$C$3,"n/a","Currency:"&amp;$L1980&amp;Dashboard!$C$3))</f>
        <v/>
      </c>
      <c r="AC1980" s="88" t="str">
        <f t="shared" si="13"/>
        <v/>
      </c>
      <c r="AD1980" s="89">
        <f t="shared" si="14"/>
        <v>0</v>
      </c>
      <c r="AE1980" s="90">
        <f t="shared" si="15"/>
        <v>0</v>
      </c>
    </row>
    <row r="1981">
      <c r="A1981" s="1"/>
      <c r="B1981" s="456"/>
      <c r="C1981" s="457"/>
      <c r="D1981" s="457"/>
      <c r="E1981" s="457"/>
      <c r="F1981" s="458"/>
      <c r="G1981" s="44">
        <f t="shared" si="1"/>
        <v>0</v>
      </c>
      <c r="H1981" s="459"/>
      <c r="I1981" s="460"/>
      <c r="J1981" s="95"/>
      <c r="K1981" s="1"/>
      <c r="L1981" s="50" t="str">
        <f t="array" ref="L1981">if($B1981="","",index(Setup!$C$52:$C$201,match($D1981,Setup!$B$52:$B$201,0),0))</f>
        <v/>
      </c>
      <c r="M1981" s="52" t="str">
        <f t="shared" si="2"/>
        <v/>
      </c>
      <c r="N1981" s="58">
        <f t="shared" si="3"/>
        <v>0</v>
      </c>
      <c r="O1981" s="64" t="str">
        <f t="shared" si="4"/>
        <v/>
      </c>
      <c r="P1981" s="64">
        <f t="shared" si="5"/>
        <v>0</v>
      </c>
      <c r="Q1981" s="64">
        <f t="shared" si="6"/>
        <v>0</v>
      </c>
      <c r="R1981" s="68">
        <f t="shared" si="7"/>
        <v>0</v>
      </c>
      <c r="S1981" s="68">
        <f t="shared" si="8"/>
        <v>0</v>
      </c>
      <c r="T1981" s="71" t="str">
        <f t="shared" si="9"/>
        <v/>
      </c>
      <c r="U1981" s="79" t="str">
        <f t="array" ref="U1981">IF($B1981="","",IF(INDEX('Your Portfolio Holdings'!$BW$7:$BW$156,match($D1981,'Your Portfolio Holdings'!$B$7:$B$156,0),0)&gt;0,PRODUCT(IF(($D$5:$D$2004=$D1981)*($C$5:$C$2004="Split")*($B$5:$B$2004&lt;=Dashboard!$C$2)*($B$5:$B$2004&gt;$B1981),$J$5:$J$2004,1)),1))</f>
        <v/>
      </c>
      <c r="V1981" s="79">
        <f t="shared" si="10"/>
        <v>0</v>
      </c>
      <c r="W1981" s="79" t="str">
        <f t="array" ref="W1981">IF($B1981="","",IF(INDEX('Your Portfolio Holdings'!$BW$7:$BW$156,match($D1981,'Your Portfolio Holdings'!$B$7:$B$156,0),0)&gt;0,PRODUCT(IF(($D$5:$D$2004=$D1981)*($C$5:$C$2004="Split")*($B$5:$B$2004&lt;=Dashboard!$C$54)*($B$5:$B$2004&gt;$B1981),$J$5:$J$2004,1)),1))</f>
        <v/>
      </c>
      <c r="X1981" s="79">
        <f t="shared" si="11"/>
        <v>0</v>
      </c>
      <c r="Y1981" s="79" t="str">
        <f t="array" ref="Y1981">IF($B1981="","",IF(INDEX('Your Portfolio Holdings'!$BW$7:$BW$156,match($D1981,'Your Portfolio Holdings'!$B$7:$B$156,0),0)&gt;0,PRODUCT(IF(($D$5:$D$2004=$D1981)*($C$5:$C$2004="Split")*($B$5:$B$2004&lt;=Dashboard!$C$55)*($B$5:$B$2004&gt;$B1981),$J$5:$J$2004,1)),1))</f>
        <v/>
      </c>
      <c r="Z1981" s="79">
        <f t="shared" si="12"/>
        <v>0</v>
      </c>
      <c r="AA1981" s="79" t="str">
        <f>IF($B1980="","",IF(AND($B1981&gt;Dashboard!$C$54,$B1981&lt;=Dashboard!$C$55,OR($C1981="Buy",$C1981="Sell",$C1981="Dividend",$C1981="Return of capital")),MAX(AA$5:AA1980)+1,0))</f>
        <v/>
      </c>
      <c r="AB1981" s="79" t="str">
        <f>if($B1981="","",if($L1981=Dashboard!$C$3,"n/a","Currency:"&amp;$L1981&amp;Dashboard!$C$3))</f>
        <v/>
      </c>
      <c r="AC1981" s="88" t="str">
        <f t="shared" si="13"/>
        <v/>
      </c>
      <c r="AD1981" s="89">
        <f t="shared" si="14"/>
        <v>0</v>
      </c>
      <c r="AE1981" s="90">
        <f t="shared" si="15"/>
        <v>0</v>
      </c>
    </row>
    <row r="1982">
      <c r="A1982" s="1"/>
      <c r="B1982" s="456"/>
      <c r="C1982" s="457"/>
      <c r="D1982" s="457"/>
      <c r="E1982" s="457"/>
      <c r="F1982" s="458"/>
      <c r="G1982" s="44">
        <f t="shared" si="1"/>
        <v>0</v>
      </c>
      <c r="H1982" s="459"/>
      <c r="I1982" s="460"/>
      <c r="J1982" s="95"/>
      <c r="K1982" s="1"/>
      <c r="L1982" s="50" t="str">
        <f t="array" ref="L1982">if($B1982="","",index(Setup!$C$52:$C$201,match($D1982,Setup!$B$52:$B$201,0),0))</f>
        <v/>
      </c>
      <c r="M1982" s="52" t="str">
        <f t="shared" si="2"/>
        <v/>
      </c>
      <c r="N1982" s="58">
        <f t="shared" si="3"/>
        <v>0</v>
      </c>
      <c r="O1982" s="64" t="str">
        <f t="shared" si="4"/>
        <v/>
      </c>
      <c r="P1982" s="64">
        <f t="shared" si="5"/>
        <v>0</v>
      </c>
      <c r="Q1982" s="64">
        <f t="shared" si="6"/>
        <v>0</v>
      </c>
      <c r="R1982" s="68">
        <f t="shared" si="7"/>
        <v>0</v>
      </c>
      <c r="S1982" s="68">
        <f t="shared" si="8"/>
        <v>0</v>
      </c>
      <c r="T1982" s="71" t="str">
        <f t="shared" si="9"/>
        <v/>
      </c>
      <c r="U1982" s="79" t="str">
        <f t="array" ref="U1982">IF($B1982="","",IF(INDEX('Your Portfolio Holdings'!$BW$7:$BW$156,match($D1982,'Your Portfolio Holdings'!$B$7:$B$156,0),0)&gt;0,PRODUCT(IF(($D$5:$D$2004=$D1982)*($C$5:$C$2004="Split")*($B$5:$B$2004&lt;=Dashboard!$C$2)*($B$5:$B$2004&gt;$B1982),$J$5:$J$2004,1)),1))</f>
        <v/>
      </c>
      <c r="V1982" s="79">
        <f t="shared" si="10"/>
        <v>0</v>
      </c>
      <c r="W1982" s="79" t="str">
        <f t="array" ref="W1982">IF($B1982="","",IF(INDEX('Your Portfolio Holdings'!$BW$7:$BW$156,match($D1982,'Your Portfolio Holdings'!$B$7:$B$156,0),0)&gt;0,PRODUCT(IF(($D$5:$D$2004=$D1982)*($C$5:$C$2004="Split")*($B$5:$B$2004&lt;=Dashboard!$C$54)*($B$5:$B$2004&gt;$B1982),$J$5:$J$2004,1)),1))</f>
        <v/>
      </c>
      <c r="X1982" s="79">
        <f t="shared" si="11"/>
        <v>0</v>
      </c>
      <c r="Y1982" s="79" t="str">
        <f t="array" ref="Y1982">IF($B1982="","",IF(INDEX('Your Portfolio Holdings'!$BW$7:$BW$156,match($D1982,'Your Portfolio Holdings'!$B$7:$B$156,0),0)&gt;0,PRODUCT(IF(($D$5:$D$2004=$D1982)*($C$5:$C$2004="Split")*($B$5:$B$2004&lt;=Dashboard!$C$55)*($B$5:$B$2004&gt;$B1982),$J$5:$J$2004,1)),1))</f>
        <v/>
      </c>
      <c r="Z1982" s="79">
        <f t="shared" si="12"/>
        <v>0</v>
      </c>
      <c r="AA1982" s="79" t="str">
        <f>IF($B1981="","",IF(AND($B1982&gt;Dashboard!$C$54,$B1982&lt;=Dashboard!$C$55,OR($C1982="Buy",$C1982="Sell",$C1982="Dividend",$C1982="Return of capital")),MAX(AA$5:AA1981)+1,0))</f>
        <v/>
      </c>
      <c r="AB1982" s="79" t="str">
        <f>if($B1982="","",if($L1982=Dashboard!$C$3,"n/a","Currency:"&amp;$L1982&amp;Dashboard!$C$3))</f>
        <v/>
      </c>
      <c r="AC1982" s="88" t="str">
        <f t="shared" si="13"/>
        <v/>
      </c>
      <c r="AD1982" s="89">
        <f t="shared" si="14"/>
        <v>0</v>
      </c>
      <c r="AE1982" s="90">
        <f t="shared" si="15"/>
        <v>0</v>
      </c>
    </row>
    <row r="1983">
      <c r="A1983" s="1"/>
      <c r="B1983" s="456"/>
      <c r="C1983" s="457"/>
      <c r="D1983" s="457"/>
      <c r="E1983" s="457"/>
      <c r="F1983" s="458"/>
      <c r="G1983" s="44">
        <f t="shared" si="1"/>
        <v>0</v>
      </c>
      <c r="H1983" s="459"/>
      <c r="I1983" s="460"/>
      <c r="J1983" s="95"/>
      <c r="K1983" s="1"/>
      <c r="L1983" s="50" t="str">
        <f t="array" ref="L1983">if($B1983="","",index(Setup!$C$52:$C$201,match($D1983,Setup!$B$52:$B$201,0),0))</f>
        <v/>
      </c>
      <c r="M1983" s="52" t="str">
        <f t="shared" si="2"/>
        <v/>
      </c>
      <c r="N1983" s="58">
        <f t="shared" si="3"/>
        <v>0</v>
      </c>
      <c r="O1983" s="64" t="str">
        <f t="shared" si="4"/>
        <v/>
      </c>
      <c r="P1983" s="64">
        <f t="shared" si="5"/>
        <v>0</v>
      </c>
      <c r="Q1983" s="64">
        <f t="shared" si="6"/>
        <v>0</v>
      </c>
      <c r="R1983" s="68">
        <f t="shared" si="7"/>
        <v>0</v>
      </c>
      <c r="S1983" s="68">
        <f t="shared" si="8"/>
        <v>0</v>
      </c>
      <c r="T1983" s="71" t="str">
        <f t="shared" si="9"/>
        <v/>
      </c>
      <c r="U1983" s="79" t="str">
        <f t="array" ref="U1983">IF($B1983="","",IF(INDEX('Your Portfolio Holdings'!$BW$7:$BW$156,match($D1983,'Your Portfolio Holdings'!$B$7:$B$156,0),0)&gt;0,PRODUCT(IF(($D$5:$D$2004=$D1983)*($C$5:$C$2004="Split")*($B$5:$B$2004&lt;=Dashboard!$C$2)*($B$5:$B$2004&gt;$B1983),$J$5:$J$2004,1)),1))</f>
        <v/>
      </c>
      <c r="V1983" s="79">
        <f t="shared" si="10"/>
        <v>0</v>
      </c>
      <c r="W1983" s="79" t="str">
        <f t="array" ref="W1983">IF($B1983="","",IF(INDEX('Your Portfolio Holdings'!$BW$7:$BW$156,match($D1983,'Your Portfolio Holdings'!$B$7:$B$156,0),0)&gt;0,PRODUCT(IF(($D$5:$D$2004=$D1983)*($C$5:$C$2004="Split")*($B$5:$B$2004&lt;=Dashboard!$C$54)*($B$5:$B$2004&gt;$B1983),$J$5:$J$2004,1)),1))</f>
        <v/>
      </c>
      <c r="X1983" s="79">
        <f t="shared" si="11"/>
        <v>0</v>
      </c>
      <c r="Y1983" s="79" t="str">
        <f t="array" ref="Y1983">IF($B1983="","",IF(INDEX('Your Portfolio Holdings'!$BW$7:$BW$156,match($D1983,'Your Portfolio Holdings'!$B$7:$B$156,0),0)&gt;0,PRODUCT(IF(($D$5:$D$2004=$D1983)*($C$5:$C$2004="Split")*($B$5:$B$2004&lt;=Dashboard!$C$55)*($B$5:$B$2004&gt;$B1983),$J$5:$J$2004,1)),1))</f>
        <v/>
      </c>
      <c r="Z1983" s="79">
        <f t="shared" si="12"/>
        <v>0</v>
      </c>
      <c r="AA1983" s="79" t="str">
        <f>IF($B1982="","",IF(AND($B1983&gt;Dashboard!$C$54,$B1983&lt;=Dashboard!$C$55,OR($C1983="Buy",$C1983="Sell",$C1983="Dividend",$C1983="Return of capital")),MAX(AA$5:AA1982)+1,0))</f>
        <v/>
      </c>
      <c r="AB1983" s="79" t="str">
        <f>if($B1983="","",if($L1983=Dashboard!$C$3,"n/a","Currency:"&amp;$L1983&amp;Dashboard!$C$3))</f>
        <v/>
      </c>
      <c r="AC1983" s="88" t="str">
        <f t="shared" si="13"/>
        <v/>
      </c>
      <c r="AD1983" s="89">
        <f t="shared" si="14"/>
        <v>0</v>
      </c>
      <c r="AE1983" s="90">
        <f t="shared" si="15"/>
        <v>0</v>
      </c>
    </row>
    <row r="1984">
      <c r="A1984" s="1"/>
      <c r="B1984" s="456"/>
      <c r="C1984" s="457"/>
      <c r="D1984" s="457"/>
      <c r="E1984" s="457"/>
      <c r="F1984" s="458"/>
      <c r="G1984" s="44">
        <f t="shared" si="1"/>
        <v>0</v>
      </c>
      <c r="H1984" s="459"/>
      <c r="I1984" s="460"/>
      <c r="J1984" s="95"/>
      <c r="K1984" s="1"/>
      <c r="L1984" s="50" t="str">
        <f t="array" ref="L1984">if($B1984="","",index(Setup!$C$52:$C$201,match($D1984,Setup!$B$52:$B$201,0),0))</f>
        <v/>
      </c>
      <c r="M1984" s="52" t="str">
        <f t="shared" si="2"/>
        <v/>
      </c>
      <c r="N1984" s="58">
        <f t="shared" si="3"/>
        <v>0</v>
      </c>
      <c r="O1984" s="64" t="str">
        <f t="shared" si="4"/>
        <v/>
      </c>
      <c r="P1984" s="64">
        <f t="shared" si="5"/>
        <v>0</v>
      </c>
      <c r="Q1984" s="64">
        <f t="shared" si="6"/>
        <v>0</v>
      </c>
      <c r="R1984" s="68">
        <f t="shared" si="7"/>
        <v>0</v>
      </c>
      <c r="S1984" s="68">
        <f t="shared" si="8"/>
        <v>0</v>
      </c>
      <c r="T1984" s="71" t="str">
        <f t="shared" si="9"/>
        <v/>
      </c>
      <c r="U1984" s="79" t="str">
        <f t="array" ref="U1984">IF($B1984="","",IF(INDEX('Your Portfolio Holdings'!$BW$7:$BW$156,match($D1984,'Your Portfolio Holdings'!$B$7:$B$156,0),0)&gt;0,PRODUCT(IF(($D$5:$D$2004=$D1984)*($C$5:$C$2004="Split")*($B$5:$B$2004&lt;=Dashboard!$C$2)*($B$5:$B$2004&gt;$B1984),$J$5:$J$2004,1)),1))</f>
        <v/>
      </c>
      <c r="V1984" s="79">
        <f t="shared" si="10"/>
        <v>0</v>
      </c>
      <c r="W1984" s="79" t="str">
        <f t="array" ref="W1984">IF($B1984="","",IF(INDEX('Your Portfolio Holdings'!$BW$7:$BW$156,match($D1984,'Your Portfolio Holdings'!$B$7:$B$156,0),0)&gt;0,PRODUCT(IF(($D$5:$D$2004=$D1984)*($C$5:$C$2004="Split")*($B$5:$B$2004&lt;=Dashboard!$C$54)*($B$5:$B$2004&gt;$B1984),$J$5:$J$2004,1)),1))</f>
        <v/>
      </c>
      <c r="X1984" s="79">
        <f t="shared" si="11"/>
        <v>0</v>
      </c>
      <c r="Y1984" s="79" t="str">
        <f t="array" ref="Y1984">IF($B1984="","",IF(INDEX('Your Portfolio Holdings'!$BW$7:$BW$156,match($D1984,'Your Portfolio Holdings'!$B$7:$B$156,0),0)&gt;0,PRODUCT(IF(($D$5:$D$2004=$D1984)*($C$5:$C$2004="Split")*($B$5:$B$2004&lt;=Dashboard!$C$55)*($B$5:$B$2004&gt;$B1984),$J$5:$J$2004,1)),1))</f>
        <v/>
      </c>
      <c r="Z1984" s="79">
        <f t="shared" si="12"/>
        <v>0</v>
      </c>
      <c r="AA1984" s="79" t="str">
        <f>IF($B1983="","",IF(AND($B1984&gt;Dashboard!$C$54,$B1984&lt;=Dashboard!$C$55,OR($C1984="Buy",$C1984="Sell",$C1984="Dividend",$C1984="Return of capital")),MAX(AA$5:AA1983)+1,0))</f>
        <v/>
      </c>
      <c r="AB1984" s="79" t="str">
        <f>if($B1984="","",if($L1984=Dashboard!$C$3,"n/a","Currency:"&amp;$L1984&amp;Dashboard!$C$3))</f>
        <v/>
      </c>
      <c r="AC1984" s="88" t="str">
        <f t="shared" si="13"/>
        <v/>
      </c>
      <c r="AD1984" s="89">
        <f t="shared" si="14"/>
        <v>0</v>
      </c>
      <c r="AE1984" s="90">
        <f t="shared" si="15"/>
        <v>0</v>
      </c>
    </row>
    <row r="1985">
      <c r="A1985" s="1"/>
      <c r="B1985" s="456"/>
      <c r="C1985" s="457"/>
      <c r="D1985" s="457"/>
      <c r="E1985" s="457"/>
      <c r="F1985" s="458"/>
      <c r="G1985" s="44">
        <f t="shared" si="1"/>
        <v>0</v>
      </c>
      <c r="H1985" s="459"/>
      <c r="I1985" s="460"/>
      <c r="J1985" s="95"/>
      <c r="K1985" s="1"/>
      <c r="L1985" s="50" t="str">
        <f t="array" ref="L1985">if($B1985="","",index(Setup!$C$52:$C$201,match($D1985,Setup!$B$52:$B$201,0),0))</f>
        <v/>
      </c>
      <c r="M1985" s="52" t="str">
        <f t="shared" si="2"/>
        <v/>
      </c>
      <c r="N1985" s="58">
        <f t="shared" si="3"/>
        <v>0</v>
      </c>
      <c r="O1985" s="64" t="str">
        <f t="shared" si="4"/>
        <v/>
      </c>
      <c r="P1985" s="64">
        <f t="shared" si="5"/>
        <v>0</v>
      </c>
      <c r="Q1985" s="64">
        <f t="shared" si="6"/>
        <v>0</v>
      </c>
      <c r="R1985" s="68">
        <f t="shared" si="7"/>
        <v>0</v>
      </c>
      <c r="S1985" s="68">
        <f t="shared" si="8"/>
        <v>0</v>
      </c>
      <c r="T1985" s="71" t="str">
        <f t="shared" si="9"/>
        <v/>
      </c>
      <c r="U1985" s="79" t="str">
        <f t="array" ref="U1985">IF($B1985="","",IF(INDEX('Your Portfolio Holdings'!$BW$7:$BW$156,match($D1985,'Your Portfolio Holdings'!$B$7:$B$156,0),0)&gt;0,PRODUCT(IF(($D$5:$D$2004=$D1985)*($C$5:$C$2004="Split")*($B$5:$B$2004&lt;=Dashboard!$C$2)*($B$5:$B$2004&gt;$B1985),$J$5:$J$2004,1)),1))</f>
        <v/>
      </c>
      <c r="V1985" s="79">
        <f t="shared" si="10"/>
        <v>0</v>
      </c>
      <c r="W1985" s="79" t="str">
        <f t="array" ref="W1985">IF($B1985="","",IF(INDEX('Your Portfolio Holdings'!$BW$7:$BW$156,match($D1985,'Your Portfolio Holdings'!$B$7:$B$156,0),0)&gt;0,PRODUCT(IF(($D$5:$D$2004=$D1985)*($C$5:$C$2004="Split")*($B$5:$B$2004&lt;=Dashboard!$C$54)*($B$5:$B$2004&gt;$B1985),$J$5:$J$2004,1)),1))</f>
        <v/>
      </c>
      <c r="X1985" s="79">
        <f t="shared" si="11"/>
        <v>0</v>
      </c>
      <c r="Y1985" s="79" t="str">
        <f t="array" ref="Y1985">IF($B1985="","",IF(INDEX('Your Portfolio Holdings'!$BW$7:$BW$156,match($D1985,'Your Portfolio Holdings'!$B$7:$B$156,0),0)&gt;0,PRODUCT(IF(($D$5:$D$2004=$D1985)*($C$5:$C$2004="Split")*($B$5:$B$2004&lt;=Dashboard!$C$55)*($B$5:$B$2004&gt;$B1985),$J$5:$J$2004,1)),1))</f>
        <v/>
      </c>
      <c r="Z1985" s="79">
        <f t="shared" si="12"/>
        <v>0</v>
      </c>
      <c r="AA1985" s="79" t="str">
        <f>IF($B1984="","",IF(AND($B1985&gt;Dashboard!$C$54,$B1985&lt;=Dashboard!$C$55,OR($C1985="Buy",$C1985="Sell",$C1985="Dividend",$C1985="Return of capital")),MAX(AA$5:AA1984)+1,0))</f>
        <v/>
      </c>
      <c r="AB1985" s="79" t="str">
        <f>if($B1985="","",if($L1985=Dashboard!$C$3,"n/a","Currency:"&amp;$L1985&amp;Dashboard!$C$3))</f>
        <v/>
      </c>
      <c r="AC1985" s="88" t="str">
        <f t="shared" si="13"/>
        <v/>
      </c>
      <c r="AD1985" s="89">
        <f t="shared" si="14"/>
        <v>0</v>
      </c>
      <c r="AE1985" s="90">
        <f t="shared" si="15"/>
        <v>0</v>
      </c>
    </row>
    <row r="1986">
      <c r="A1986" s="1"/>
      <c r="B1986" s="456"/>
      <c r="C1986" s="457"/>
      <c r="D1986" s="457"/>
      <c r="E1986" s="457"/>
      <c r="F1986" s="458"/>
      <c r="G1986" s="44">
        <f t="shared" si="1"/>
        <v>0</v>
      </c>
      <c r="H1986" s="459"/>
      <c r="I1986" s="460"/>
      <c r="J1986" s="95"/>
      <c r="K1986" s="1"/>
      <c r="L1986" s="50" t="str">
        <f t="array" ref="L1986">if($B1986="","",index(Setup!$C$52:$C$201,match($D1986,Setup!$B$52:$B$201,0),0))</f>
        <v/>
      </c>
      <c r="M1986" s="52" t="str">
        <f t="shared" si="2"/>
        <v/>
      </c>
      <c r="N1986" s="58">
        <f t="shared" si="3"/>
        <v>0</v>
      </c>
      <c r="O1986" s="64" t="str">
        <f t="shared" si="4"/>
        <v/>
      </c>
      <c r="P1986" s="64">
        <f t="shared" si="5"/>
        <v>0</v>
      </c>
      <c r="Q1986" s="64">
        <f t="shared" si="6"/>
        <v>0</v>
      </c>
      <c r="R1986" s="68">
        <f t="shared" si="7"/>
        <v>0</v>
      </c>
      <c r="S1986" s="68">
        <f t="shared" si="8"/>
        <v>0</v>
      </c>
      <c r="T1986" s="71" t="str">
        <f t="shared" si="9"/>
        <v/>
      </c>
      <c r="U1986" s="79" t="str">
        <f t="array" ref="U1986">IF($B1986="","",IF(INDEX('Your Portfolio Holdings'!$BW$7:$BW$156,match($D1986,'Your Portfolio Holdings'!$B$7:$B$156,0),0)&gt;0,PRODUCT(IF(($D$5:$D$2004=$D1986)*($C$5:$C$2004="Split")*($B$5:$B$2004&lt;=Dashboard!$C$2)*($B$5:$B$2004&gt;$B1986),$J$5:$J$2004,1)),1))</f>
        <v/>
      </c>
      <c r="V1986" s="79">
        <f t="shared" si="10"/>
        <v>0</v>
      </c>
      <c r="W1986" s="79" t="str">
        <f t="array" ref="W1986">IF($B1986="","",IF(INDEX('Your Portfolio Holdings'!$BW$7:$BW$156,match($D1986,'Your Portfolio Holdings'!$B$7:$B$156,0),0)&gt;0,PRODUCT(IF(($D$5:$D$2004=$D1986)*($C$5:$C$2004="Split")*($B$5:$B$2004&lt;=Dashboard!$C$54)*($B$5:$B$2004&gt;$B1986),$J$5:$J$2004,1)),1))</f>
        <v/>
      </c>
      <c r="X1986" s="79">
        <f t="shared" si="11"/>
        <v>0</v>
      </c>
      <c r="Y1986" s="79" t="str">
        <f t="array" ref="Y1986">IF($B1986="","",IF(INDEX('Your Portfolio Holdings'!$BW$7:$BW$156,match($D1986,'Your Portfolio Holdings'!$B$7:$B$156,0),0)&gt;0,PRODUCT(IF(($D$5:$D$2004=$D1986)*($C$5:$C$2004="Split")*($B$5:$B$2004&lt;=Dashboard!$C$55)*($B$5:$B$2004&gt;$B1986),$J$5:$J$2004,1)),1))</f>
        <v/>
      </c>
      <c r="Z1986" s="79">
        <f t="shared" si="12"/>
        <v>0</v>
      </c>
      <c r="AA1986" s="79" t="str">
        <f>IF($B1985="","",IF(AND($B1986&gt;Dashboard!$C$54,$B1986&lt;=Dashboard!$C$55,OR($C1986="Buy",$C1986="Sell",$C1986="Dividend",$C1986="Return of capital")),MAX(AA$5:AA1985)+1,0))</f>
        <v/>
      </c>
      <c r="AB1986" s="79" t="str">
        <f>if($B1986="","",if($L1986=Dashboard!$C$3,"n/a","Currency:"&amp;$L1986&amp;Dashboard!$C$3))</f>
        <v/>
      </c>
      <c r="AC1986" s="88" t="str">
        <f t="shared" si="13"/>
        <v/>
      </c>
      <c r="AD1986" s="89">
        <f t="shared" si="14"/>
        <v>0</v>
      </c>
      <c r="AE1986" s="90">
        <f t="shared" si="15"/>
        <v>0</v>
      </c>
    </row>
    <row r="1987">
      <c r="A1987" s="1"/>
      <c r="B1987" s="456"/>
      <c r="C1987" s="457"/>
      <c r="D1987" s="457"/>
      <c r="E1987" s="457"/>
      <c r="F1987" s="458"/>
      <c r="G1987" s="44">
        <f t="shared" si="1"/>
        <v>0</v>
      </c>
      <c r="H1987" s="459"/>
      <c r="I1987" s="460"/>
      <c r="J1987" s="95"/>
      <c r="K1987" s="1"/>
      <c r="L1987" s="50" t="str">
        <f t="array" ref="L1987">if($B1987="","",index(Setup!$C$52:$C$201,match($D1987,Setup!$B$52:$B$201,0),0))</f>
        <v/>
      </c>
      <c r="M1987" s="52" t="str">
        <f t="shared" si="2"/>
        <v/>
      </c>
      <c r="N1987" s="58">
        <f t="shared" si="3"/>
        <v>0</v>
      </c>
      <c r="O1987" s="64" t="str">
        <f t="shared" si="4"/>
        <v/>
      </c>
      <c r="P1987" s="64">
        <f t="shared" si="5"/>
        <v>0</v>
      </c>
      <c r="Q1987" s="64">
        <f t="shared" si="6"/>
        <v>0</v>
      </c>
      <c r="R1987" s="68">
        <f t="shared" si="7"/>
        <v>0</v>
      </c>
      <c r="S1987" s="68">
        <f t="shared" si="8"/>
        <v>0</v>
      </c>
      <c r="T1987" s="71" t="str">
        <f t="shared" si="9"/>
        <v/>
      </c>
      <c r="U1987" s="79" t="str">
        <f t="array" ref="U1987">IF($B1987="","",IF(INDEX('Your Portfolio Holdings'!$BW$7:$BW$156,match($D1987,'Your Portfolio Holdings'!$B$7:$B$156,0),0)&gt;0,PRODUCT(IF(($D$5:$D$2004=$D1987)*($C$5:$C$2004="Split")*($B$5:$B$2004&lt;=Dashboard!$C$2)*($B$5:$B$2004&gt;$B1987),$J$5:$J$2004,1)),1))</f>
        <v/>
      </c>
      <c r="V1987" s="79">
        <f t="shared" si="10"/>
        <v>0</v>
      </c>
      <c r="W1987" s="79" t="str">
        <f t="array" ref="W1987">IF($B1987="","",IF(INDEX('Your Portfolio Holdings'!$BW$7:$BW$156,match($D1987,'Your Portfolio Holdings'!$B$7:$B$156,0),0)&gt;0,PRODUCT(IF(($D$5:$D$2004=$D1987)*($C$5:$C$2004="Split")*($B$5:$B$2004&lt;=Dashboard!$C$54)*($B$5:$B$2004&gt;$B1987),$J$5:$J$2004,1)),1))</f>
        <v/>
      </c>
      <c r="X1987" s="79">
        <f t="shared" si="11"/>
        <v>0</v>
      </c>
      <c r="Y1987" s="79" t="str">
        <f t="array" ref="Y1987">IF($B1987="","",IF(INDEX('Your Portfolio Holdings'!$BW$7:$BW$156,match($D1987,'Your Portfolio Holdings'!$B$7:$B$156,0),0)&gt;0,PRODUCT(IF(($D$5:$D$2004=$D1987)*($C$5:$C$2004="Split")*($B$5:$B$2004&lt;=Dashboard!$C$55)*($B$5:$B$2004&gt;$B1987),$J$5:$J$2004,1)),1))</f>
        <v/>
      </c>
      <c r="Z1987" s="79">
        <f t="shared" si="12"/>
        <v>0</v>
      </c>
      <c r="AA1987" s="79" t="str">
        <f>IF($B1986="","",IF(AND($B1987&gt;Dashboard!$C$54,$B1987&lt;=Dashboard!$C$55,OR($C1987="Buy",$C1987="Sell",$C1987="Dividend",$C1987="Return of capital")),MAX(AA$5:AA1986)+1,0))</f>
        <v/>
      </c>
      <c r="AB1987" s="79" t="str">
        <f>if($B1987="","",if($L1987=Dashboard!$C$3,"n/a","Currency:"&amp;$L1987&amp;Dashboard!$C$3))</f>
        <v/>
      </c>
      <c r="AC1987" s="88" t="str">
        <f t="shared" si="13"/>
        <v/>
      </c>
      <c r="AD1987" s="89">
        <f t="shared" si="14"/>
        <v>0</v>
      </c>
      <c r="AE1987" s="90">
        <f t="shared" si="15"/>
        <v>0</v>
      </c>
    </row>
    <row r="1988">
      <c r="A1988" s="1"/>
      <c r="B1988" s="456"/>
      <c r="C1988" s="457"/>
      <c r="D1988" s="457"/>
      <c r="E1988" s="457"/>
      <c r="F1988" s="458"/>
      <c r="G1988" s="44">
        <f t="shared" si="1"/>
        <v>0</v>
      </c>
      <c r="H1988" s="459"/>
      <c r="I1988" s="460"/>
      <c r="J1988" s="95"/>
      <c r="K1988" s="1"/>
      <c r="L1988" s="50" t="str">
        <f t="array" ref="L1988">if($B1988="","",index(Setup!$C$52:$C$201,match($D1988,Setup!$B$52:$B$201,0),0))</f>
        <v/>
      </c>
      <c r="M1988" s="52" t="str">
        <f t="shared" si="2"/>
        <v/>
      </c>
      <c r="N1988" s="58">
        <f t="shared" si="3"/>
        <v>0</v>
      </c>
      <c r="O1988" s="64" t="str">
        <f t="shared" si="4"/>
        <v/>
      </c>
      <c r="P1988" s="64">
        <f t="shared" si="5"/>
        <v>0</v>
      </c>
      <c r="Q1988" s="64">
        <f t="shared" si="6"/>
        <v>0</v>
      </c>
      <c r="R1988" s="68">
        <f t="shared" si="7"/>
        <v>0</v>
      </c>
      <c r="S1988" s="68">
        <f t="shared" si="8"/>
        <v>0</v>
      </c>
      <c r="T1988" s="71" t="str">
        <f t="shared" si="9"/>
        <v/>
      </c>
      <c r="U1988" s="79" t="str">
        <f t="array" ref="U1988">IF($B1988="","",IF(INDEX('Your Portfolio Holdings'!$BW$7:$BW$156,match($D1988,'Your Portfolio Holdings'!$B$7:$B$156,0),0)&gt;0,PRODUCT(IF(($D$5:$D$2004=$D1988)*($C$5:$C$2004="Split")*($B$5:$B$2004&lt;=Dashboard!$C$2)*($B$5:$B$2004&gt;$B1988),$J$5:$J$2004,1)),1))</f>
        <v/>
      </c>
      <c r="V1988" s="79">
        <f t="shared" si="10"/>
        <v>0</v>
      </c>
      <c r="W1988" s="79" t="str">
        <f t="array" ref="W1988">IF($B1988="","",IF(INDEX('Your Portfolio Holdings'!$BW$7:$BW$156,match($D1988,'Your Portfolio Holdings'!$B$7:$B$156,0),0)&gt;0,PRODUCT(IF(($D$5:$D$2004=$D1988)*($C$5:$C$2004="Split")*($B$5:$B$2004&lt;=Dashboard!$C$54)*($B$5:$B$2004&gt;$B1988),$J$5:$J$2004,1)),1))</f>
        <v/>
      </c>
      <c r="X1988" s="79">
        <f t="shared" si="11"/>
        <v>0</v>
      </c>
      <c r="Y1988" s="79" t="str">
        <f t="array" ref="Y1988">IF($B1988="","",IF(INDEX('Your Portfolio Holdings'!$BW$7:$BW$156,match($D1988,'Your Portfolio Holdings'!$B$7:$B$156,0),0)&gt;0,PRODUCT(IF(($D$5:$D$2004=$D1988)*($C$5:$C$2004="Split")*($B$5:$B$2004&lt;=Dashboard!$C$55)*($B$5:$B$2004&gt;$B1988),$J$5:$J$2004,1)),1))</f>
        <v/>
      </c>
      <c r="Z1988" s="79">
        <f t="shared" si="12"/>
        <v>0</v>
      </c>
      <c r="AA1988" s="79" t="str">
        <f>IF($B1987="","",IF(AND($B1988&gt;Dashboard!$C$54,$B1988&lt;=Dashboard!$C$55,OR($C1988="Buy",$C1988="Sell",$C1988="Dividend",$C1988="Return of capital")),MAX(AA$5:AA1987)+1,0))</f>
        <v/>
      </c>
      <c r="AB1988" s="79" t="str">
        <f>if($B1988="","",if($L1988=Dashboard!$C$3,"n/a","Currency:"&amp;$L1988&amp;Dashboard!$C$3))</f>
        <v/>
      </c>
      <c r="AC1988" s="88" t="str">
        <f t="shared" si="13"/>
        <v/>
      </c>
      <c r="AD1988" s="89">
        <f t="shared" si="14"/>
        <v>0</v>
      </c>
      <c r="AE1988" s="90">
        <f t="shared" si="15"/>
        <v>0</v>
      </c>
    </row>
    <row r="1989">
      <c r="A1989" s="1"/>
      <c r="B1989" s="456"/>
      <c r="C1989" s="457"/>
      <c r="D1989" s="457"/>
      <c r="E1989" s="457"/>
      <c r="F1989" s="458"/>
      <c r="G1989" s="44">
        <f t="shared" si="1"/>
        <v>0</v>
      </c>
      <c r="H1989" s="459"/>
      <c r="I1989" s="460"/>
      <c r="J1989" s="95"/>
      <c r="K1989" s="1"/>
      <c r="L1989" s="50" t="str">
        <f t="array" ref="L1989">if($B1989="","",index(Setup!$C$52:$C$201,match($D1989,Setup!$B$52:$B$201,0),0))</f>
        <v/>
      </c>
      <c r="M1989" s="52" t="str">
        <f t="shared" si="2"/>
        <v/>
      </c>
      <c r="N1989" s="58">
        <f t="shared" si="3"/>
        <v>0</v>
      </c>
      <c r="O1989" s="64" t="str">
        <f t="shared" si="4"/>
        <v/>
      </c>
      <c r="P1989" s="64">
        <f t="shared" si="5"/>
        <v>0</v>
      </c>
      <c r="Q1989" s="64">
        <f t="shared" si="6"/>
        <v>0</v>
      </c>
      <c r="R1989" s="68">
        <f t="shared" si="7"/>
        <v>0</v>
      </c>
      <c r="S1989" s="68">
        <f t="shared" si="8"/>
        <v>0</v>
      </c>
      <c r="T1989" s="71" t="str">
        <f t="shared" si="9"/>
        <v/>
      </c>
      <c r="U1989" s="79" t="str">
        <f t="array" ref="U1989">IF($B1989="","",IF(INDEX('Your Portfolio Holdings'!$BW$7:$BW$156,match($D1989,'Your Portfolio Holdings'!$B$7:$B$156,0),0)&gt;0,PRODUCT(IF(($D$5:$D$2004=$D1989)*($C$5:$C$2004="Split")*($B$5:$B$2004&lt;=Dashboard!$C$2)*($B$5:$B$2004&gt;$B1989),$J$5:$J$2004,1)),1))</f>
        <v/>
      </c>
      <c r="V1989" s="79">
        <f t="shared" si="10"/>
        <v>0</v>
      </c>
      <c r="W1989" s="79" t="str">
        <f t="array" ref="W1989">IF($B1989="","",IF(INDEX('Your Portfolio Holdings'!$BW$7:$BW$156,match($D1989,'Your Portfolio Holdings'!$B$7:$B$156,0),0)&gt;0,PRODUCT(IF(($D$5:$D$2004=$D1989)*($C$5:$C$2004="Split")*($B$5:$B$2004&lt;=Dashboard!$C$54)*($B$5:$B$2004&gt;$B1989),$J$5:$J$2004,1)),1))</f>
        <v/>
      </c>
      <c r="X1989" s="79">
        <f t="shared" si="11"/>
        <v>0</v>
      </c>
      <c r="Y1989" s="79" t="str">
        <f t="array" ref="Y1989">IF($B1989="","",IF(INDEX('Your Portfolio Holdings'!$BW$7:$BW$156,match($D1989,'Your Portfolio Holdings'!$B$7:$B$156,0),0)&gt;0,PRODUCT(IF(($D$5:$D$2004=$D1989)*($C$5:$C$2004="Split")*($B$5:$B$2004&lt;=Dashboard!$C$55)*($B$5:$B$2004&gt;$B1989),$J$5:$J$2004,1)),1))</f>
        <v/>
      </c>
      <c r="Z1989" s="79">
        <f t="shared" si="12"/>
        <v>0</v>
      </c>
      <c r="AA1989" s="79" t="str">
        <f>IF($B1988="","",IF(AND($B1989&gt;Dashboard!$C$54,$B1989&lt;=Dashboard!$C$55,OR($C1989="Buy",$C1989="Sell",$C1989="Dividend",$C1989="Return of capital")),MAX(AA$5:AA1988)+1,0))</f>
        <v/>
      </c>
      <c r="AB1989" s="79" t="str">
        <f>if($B1989="","",if($L1989=Dashboard!$C$3,"n/a","Currency:"&amp;$L1989&amp;Dashboard!$C$3))</f>
        <v/>
      </c>
      <c r="AC1989" s="88" t="str">
        <f t="shared" si="13"/>
        <v/>
      </c>
      <c r="AD1989" s="89">
        <f t="shared" si="14"/>
        <v>0</v>
      </c>
      <c r="AE1989" s="90">
        <f t="shared" si="15"/>
        <v>0</v>
      </c>
    </row>
    <row r="1990">
      <c r="A1990" s="1"/>
      <c r="B1990" s="456"/>
      <c r="C1990" s="457"/>
      <c r="D1990" s="457"/>
      <c r="E1990" s="457"/>
      <c r="F1990" s="458"/>
      <c r="G1990" s="44">
        <f t="shared" si="1"/>
        <v>0</v>
      </c>
      <c r="H1990" s="459"/>
      <c r="I1990" s="460"/>
      <c r="J1990" s="95"/>
      <c r="K1990" s="1"/>
      <c r="L1990" s="50" t="str">
        <f t="array" ref="L1990">if($B1990="","",index(Setup!$C$52:$C$201,match($D1990,Setup!$B$52:$B$201,0),0))</f>
        <v/>
      </c>
      <c r="M1990" s="52" t="str">
        <f t="shared" si="2"/>
        <v/>
      </c>
      <c r="N1990" s="58">
        <f t="shared" si="3"/>
        <v>0</v>
      </c>
      <c r="O1990" s="64" t="str">
        <f t="shared" si="4"/>
        <v/>
      </c>
      <c r="P1990" s="64">
        <f t="shared" si="5"/>
        <v>0</v>
      </c>
      <c r="Q1990" s="64">
        <f t="shared" si="6"/>
        <v>0</v>
      </c>
      <c r="R1990" s="68">
        <f t="shared" si="7"/>
        <v>0</v>
      </c>
      <c r="S1990" s="68">
        <f t="shared" si="8"/>
        <v>0</v>
      </c>
      <c r="T1990" s="71" t="str">
        <f t="shared" si="9"/>
        <v/>
      </c>
      <c r="U1990" s="79" t="str">
        <f t="array" ref="U1990">IF($B1990="","",IF(INDEX('Your Portfolio Holdings'!$BW$7:$BW$156,match($D1990,'Your Portfolio Holdings'!$B$7:$B$156,0),0)&gt;0,PRODUCT(IF(($D$5:$D$2004=$D1990)*($C$5:$C$2004="Split")*($B$5:$B$2004&lt;=Dashboard!$C$2)*($B$5:$B$2004&gt;$B1990),$J$5:$J$2004,1)),1))</f>
        <v/>
      </c>
      <c r="V1990" s="79">
        <f t="shared" si="10"/>
        <v>0</v>
      </c>
      <c r="W1990" s="79" t="str">
        <f t="array" ref="W1990">IF($B1990="","",IF(INDEX('Your Portfolio Holdings'!$BW$7:$BW$156,match($D1990,'Your Portfolio Holdings'!$B$7:$B$156,0),0)&gt;0,PRODUCT(IF(($D$5:$D$2004=$D1990)*($C$5:$C$2004="Split")*($B$5:$B$2004&lt;=Dashboard!$C$54)*($B$5:$B$2004&gt;$B1990),$J$5:$J$2004,1)),1))</f>
        <v/>
      </c>
      <c r="X1990" s="79">
        <f t="shared" si="11"/>
        <v>0</v>
      </c>
      <c r="Y1990" s="79" t="str">
        <f t="array" ref="Y1990">IF($B1990="","",IF(INDEX('Your Portfolio Holdings'!$BW$7:$BW$156,match($D1990,'Your Portfolio Holdings'!$B$7:$B$156,0),0)&gt;0,PRODUCT(IF(($D$5:$D$2004=$D1990)*($C$5:$C$2004="Split")*($B$5:$B$2004&lt;=Dashboard!$C$55)*($B$5:$B$2004&gt;$B1990),$J$5:$J$2004,1)),1))</f>
        <v/>
      </c>
      <c r="Z1990" s="79">
        <f t="shared" si="12"/>
        <v>0</v>
      </c>
      <c r="AA1990" s="79" t="str">
        <f>IF($B1989="","",IF(AND($B1990&gt;Dashboard!$C$54,$B1990&lt;=Dashboard!$C$55,OR($C1990="Buy",$C1990="Sell",$C1990="Dividend",$C1990="Return of capital")),MAX(AA$5:AA1989)+1,0))</f>
        <v/>
      </c>
      <c r="AB1990" s="79" t="str">
        <f>if($B1990="","",if($L1990=Dashboard!$C$3,"n/a","Currency:"&amp;$L1990&amp;Dashboard!$C$3))</f>
        <v/>
      </c>
      <c r="AC1990" s="88" t="str">
        <f t="shared" si="13"/>
        <v/>
      </c>
      <c r="AD1990" s="89">
        <f t="shared" si="14"/>
        <v>0</v>
      </c>
      <c r="AE1990" s="90">
        <f t="shared" si="15"/>
        <v>0</v>
      </c>
    </row>
    <row r="1991">
      <c r="A1991" s="1"/>
      <c r="B1991" s="456"/>
      <c r="C1991" s="457"/>
      <c r="D1991" s="457"/>
      <c r="E1991" s="457"/>
      <c r="F1991" s="458"/>
      <c r="G1991" s="44">
        <f t="shared" si="1"/>
        <v>0</v>
      </c>
      <c r="H1991" s="459"/>
      <c r="I1991" s="460"/>
      <c r="J1991" s="95"/>
      <c r="K1991" s="1"/>
      <c r="L1991" s="50" t="str">
        <f t="array" ref="L1991">if($B1991="","",index(Setup!$C$52:$C$201,match($D1991,Setup!$B$52:$B$201,0),0))</f>
        <v/>
      </c>
      <c r="M1991" s="52" t="str">
        <f t="shared" si="2"/>
        <v/>
      </c>
      <c r="N1991" s="58">
        <f t="shared" si="3"/>
        <v>0</v>
      </c>
      <c r="O1991" s="64" t="str">
        <f t="shared" si="4"/>
        <v/>
      </c>
      <c r="P1991" s="64">
        <f t="shared" si="5"/>
        <v>0</v>
      </c>
      <c r="Q1991" s="64">
        <f t="shared" si="6"/>
        <v>0</v>
      </c>
      <c r="R1991" s="68">
        <f t="shared" si="7"/>
        <v>0</v>
      </c>
      <c r="S1991" s="68">
        <f t="shared" si="8"/>
        <v>0</v>
      </c>
      <c r="T1991" s="71" t="str">
        <f t="shared" si="9"/>
        <v/>
      </c>
      <c r="U1991" s="79" t="str">
        <f t="array" ref="U1991">IF($B1991="","",IF(INDEX('Your Portfolio Holdings'!$BW$7:$BW$156,match($D1991,'Your Portfolio Holdings'!$B$7:$B$156,0),0)&gt;0,PRODUCT(IF(($D$5:$D$2004=$D1991)*($C$5:$C$2004="Split")*($B$5:$B$2004&lt;=Dashboard!$C$2)*($B$5:$B$2004&gt;$B1991),$J$5:$J$2004,1)),1))</f>
        <v/>
      </c>
      <c r="V1991" s="79">
        <f t="shared" si="10"/>
        <v>0</v>
      </c>
      <c r="W1991" s="79" t="str">
        <f t="array" ref="W1991">IF($B1991="","",IF(INDEX('Your Portfolio Holdings'!$BW$7:$BW$156,match($D1991,'Your Portfolio Holdings'!$B$7:$B$156,0),0)&gt;0,PRODUCT(IF(($D$5:$D$2004=$D1991)*($C$5:$C$2004="Split")*($B$5:$B$2004&lt;=Dashboard!$C$54)*($B$5:$B$2004&gt;$B1991),$J$5:$J$2004,1)),1))</f>
        <v/>
      </c>
      <c r="X1991" s="79">
        <f t="shared" si="11"/>
        <v>0</v>
      </c>
      <c r="Y1991" s="79" t="str">
        <f t="array" ref="Y1991">IF($B1991="","",IF(INDEX('Your Portfolio Holdings'!$BW$7:$BW$156,match($D1991,'Your Portfolio Holdings'!$B$7:$B$156,0),0)&gt;0,PRODUCT(IF(($D$5:$D$2004=$D1991)*($C$5:$C$2004="Split")*($B$5:$B$2004&lt;=Dashboard!$C$55)*($B$5:$B$2004&gt;$B1991),$J$5:$J$2004,1)),1))</f>
        <v/>
      </c>
      <c r="Z1991" s="79">
        <f t="shared" si="12"/>
        <v>0</v>
      </c>
      <c r="AA1991" s="79" t="str">
        <f>IF($B1990="","",IF(AND($B1991&gt;Dashboard!$C$54,$B1991&lt;=Dashboard!$C$55,OR($C1991="Buy",$C1991="Sell",$C1991="Dividend",$C1991="Return of capital")),MAX(AA$5:AA1990)+1,0))</f>
        <v/>
      </c>
      <c r="AB1991" s="79" t="str">
        <f>if($B1991="","",if($L1991=Dashboard!$C$3,"n/a","Currency:"&amp;$L1991&amp;Dashboard!$C$3))</f>
        <v/>
      </c>
      <c r="AC1991" s="88" t="str">
        <f t="shared" si="13"/>
        <v/>
      </c>
      <c r="AD1991" s="89">
        <f t="shared" si="14"/>
        <v>0</v>
      </c>
      <c r="AE1991" s="90">
        <f t="shared" si="15"/>
        <v>0</v>
      </c>
    </row>
    <row r="1992">
      <c r="A1992" s="1"/>
      <c r="B1992" s="456"/>
      <c r="C1992" s="457"/>
      <c r="D1992" s="457"/>
      <c r="E1992" s="457"/>
      <c r="F1992" s="458"/>
      <c r="G1992" s="44">
        <f t="shared" si="1"/>
        <v>0</v>
      </c>
      <c r="H1992" s="459"/>
      <c r="I1992" s="460"/>
      <c r="J1992" s="95"/>
      <c r="K1992" s="1"/>
      <c r="L1992" s="50" t="str">
        <f t="array" ref="L1992">if($B1992="","",index(Setup!$C$52:$C$201,match($D1992,Setup!$B$52:$B$201,0),0))</f>
        <v/>
      </c>
      <c r="M1992" s="52" t="str">
        <f t="shared" si="2"/>
        <v/>
      </c>
      <c r="N1992" s="58">
        <f t="shared" si="3"/>
        <v>0</v>
      </c>
      <c r="O1992" s="64" t="str">
        <f t="shared" si="4"/>
        <v/>
      </c>
      <c r="P1992" s="64">
        <f t="shared" si="5"/>
        <v>0</v>
      </c>
      <c r="Q1992" s="64">
        <f t="shared" si="6"/>
        <v>0</v>
      </c>
      <c r="R1992" s="68">
        <f t="shared" si="7"/>
        <v>0</v>
      </c>
      <c r="S1992" s="68">
        <f t="shared" si="8"/>
        <v>0</v>
      </c>
      <c r="T1992" s="71" t="str">
        <f t="shared" si="9"/>
        <v/>
      </c>
      <c r="U1992" s="79" t="str">
        <f t="array" ref="U1992">IF($B1992="","",IF(INDEX('Your Portfolio Holdings'!$BW$7:$BW$156,match($D1992,'Your Portfolio Holdings'!$B$7:$B$156,0),0)&gt;0,PRODUCT(IF(($D$5:$D$2004=$D1992)*($C$5:$C$2004="Split")*($B$5:$B$2004&lt;=Dashboard!$C$2)*($B$5:$B$2004&gt;$B1992),$J$5:$J$2004,1)),1))</f>
        <v/>
      </c>
      <c r="V1992" s="79">
        <f t="shared" si="10"/>
        <v>0</v>
      </c>
      <c r="W1992" s="79" t="str">
        <f t="array" ref="W1992">IF($B1992="","",IF(INDEX('Your Portfolio Holdings'!$BW$7:$BW$156,match($D1992,'Your Portfolio Holdings'!$B$7:$B$156,0),0)&gt;0,PRODUCT(IF(($D$5:$D$2004=$D1992)*($C$5:$C$2004="Split")*($B$5:$B$2004&lt;=Dashboard!$C$54)*($B$5:$B$2004&gt;$B1992),$J$5:$J$2004,1)),1))</f>
        <v/>
      </c>
      <c r="X1992" s="79">
        <f t="shared" si="11"/>
        <v>0</v>
      </c>
      <c r="Y1992" s="79" t="str">
        <f t="array" ref="Y1992">IF($B1992="","",IF(INDEX('Your Portfolio Holdings'!$BW$7:$BW$156,match($D1992,'Your Portfolio Holdings'!$B$7:$B$156,0),0)&gt;0,PRODUCT(IF(($D$5:$D$2004=$D1992)*($C$5:$C$2004="Split")*($B$5:$B$2004&lt;=Dashboard!$C$55)*($B$5:$B$2004&gt;$B1992),$J$5:$J$2004,1)),1))</f>
        <v/>
      </c>
      <c r="Z1992" s="79">
        <f t="shared" si="12"/>
        <v>0</v>
      </c>
      <c r="AA1992" s="79" t="str">
        <f>IF($B1991="","",IF(AND($B1992&gt;Dashboard!$C$54,$B1992&lt;=Dashboard!$C$55,OR($C1992="Buy",$C1992="Sell",$C1992="Dividend",$C1992="Return of capital")),MAX(AA$5:AA1991)+1,0))</f>
        <v/>
      </c>
      <c r="AB1992" s="79" t="str">
        <f>if($B1992="","",if($L1992=Dashboard!$C$3,"n/a","Currency:"&amp;$L1992&amp;Dashboard!$C$3))</f>
        <v/>
      </c>
      <c r="AC1992" s="88" t="str">
        <f t="shared" si="13"/>
        <v/>
      </c>
      <c r="AD1992" s="89">
        <f t="shared" si="14"/>
        <v>0</v>
      </c>
      <c r="AE1992" s="90">
        <f t="shared" si="15"/>
        <v>0</v>
      </c>
    </row>
    <row r="1993">
      <c r="A1993" s="1"/>
      <c r="B1993" s="456"/>
      <c r="C1993" s="457"/>
      <c r="D1993" s="457"/>
      <c r="E1993" s="457"/>
      <c r="F1993" s="458"/>
      <c r="G1993" s="44">
        <f t="shared" si="1"/>
        <v>0</v>
      </c>
      <c r="H1993" s="459"/>
      <c r="I1993" s="460"/>
      <c r="J1993" s="95"/>
      <c r="K1993" s="1"/>
      <c r="L1993" s="50" t="str">
        <f t="array" ref="L1993">if($B1993="","",index(Setup!$C$52:$C$201,match($D1993,Setup!$B$52:$B$201,0),0))</f>
        <v/>
      </c>
      <c r="M1993" s="52" t="str">
        <f t="shared" si="2"/>
        <v/>
      </c>
      <c r="N1993" s="58">
        <f t="shared" si="3"/>
        <v>0</v>
      </c>
      <c r="O1993" s="64" t="str">
        <f t="shared" si="4"/>
        <v/>
      </c>
      <c r="P1993" s="64">
        <f t="shared" si="5"/>
        <v>0</v>
      </c>
      <c r="Q1993" s="64">
        <f t="shared" si="6"/>
        <v>0</v>
      </c>
      <c r="R1993" s="68">
        <f t="shared" si="7"/>
        <v>0</v>
      </c>
      <c r="S1993" s="68">
        <f t="shared" si="8"/>
        <v>0</v>
      </c>
      <c r="T1993" s="71" t="str">
        <f t="shared" si="9"/>
        <v/>
      </c>
      <c r="U1993" s="79" t="str">
        <f t="array" ref="U1993">IF($B1993="","",IF(INDEX('Your Portfolio Holdings'!$BW$7:$BW$156,match($D1993,'Your Portfolio Holdings'!$B$7:$B$156,0),0)&gt;0,PRODUCT(IF(($D$5:$D$2004=$D1993)*($C$5:$C$2004="Split")*($B$5:$B$2004&lt;=Dashboard!$C$2)*($B$5:$B$2004&gt;$B1993),$J$5:$J$2004,1)),1))</f>
        <v/>
      </c>
      <c r="V1993" s="79">
        <f t="shared" si="10"/>
        <v>0</v>
      </c>
      <c r="W1993" s="79" t="str">
        <f t="array" ref="W1993">IF($B1993="","",IF(INDEX('Your Portfolio Holdings'!$BW$7:$BW$156,match($D1993,'Your Portfolio Holdings'!$B$7:$B$156,0),0)&gt;0,PRODUCT(IF(($D$5:$D$2004=$D1993)*($C$5:$C$2004="Split")*($B$5:$B$2004&lt;=Dashboard!$C$54)*($B$5:$B$2004&gt;$B1993),$J$5:$J$2004,1)),1))</f>
        <v/>
      </c>
      <c r="X1993" s="79">
        <f t="shared" si="11"/>
        <v>0</v>
      </c>
      <c r="Y1993" s="79" t="str">
        <f t="array" ref="Y1993">IF($B1993="","",IF(INDEX('Your Portfolio Holdings'!$BW$7:$BW$156,match($D1993,'Your Portfolio Holdings'!$B$7:$B$156,0),0)&gt;0,PRODUCT(IF(($D$5:$D$2004=$D1993)*($C$5:$C$2004="Split")*($B$5:$B$2004&lt;=Dashboard!$C$55)*($B$5:$B$2004&gt;$B1993),$J$5:$J$2004,1)),1))</f>
        <v/>
      </c>
      <c r="Z1993" s="79">
        <f t="shared" si="12"/>
        <v>0</v>
      </c>
      <c r="AA1993" s="79" t="str">
        <f>IF($B1992="","",IF(AND($B1993&gt;Dashboard!$C$54,$B1993&lt;=Dashboard!$C$55,OR($C1993="Buy",$C1993="Sell",$C1993="Dividend",$C1993="Return of capital")),MAX(AA$5:AA1992)+1,0))</f>
        <v/>
      </c>
      <c r="AB1993" s="79" t="str">
        <f>if($B1993="","",if($L1993=Dashboard!$C$3,"n/a","Currency:"&amp;$L1993&amp;Dashboard!$C$3))</f>
        <v/>
      </c>
      <c r="AC1993" s="88" t="str">
        <f t="shared" si="13"/>
        <v/>
      </c>
      <c r="AD1993" s="89">
        <f t="shared" si="14"/>
        <v>0</v>
      </c>
      <c r="AE1993" s="90">
        <f t="shared" si="15"/>
        <v>0</v>
      </c>
    </row>
    <row r="1994">
      <c r="A1994" s="1"/>
      <c r="B1994" s="456"/>
      <c r="C1994" s="457"/>
      <c r="D1994" s="457"/>
      <c r="E1994" s="457"/>
      <c r="F1994" s="458"/>
      <c r="G1994" s="44">
        <f t="shared" si="1"/>
        <v>0</v>
      </c>
      <c r="H1994" s="459"/>
      <c r="I1994" s="460"/>
      <c r="J1994" s="95"/>
      <c r="K1994" s="1"/>
      <c r="L1994" s="50" t="str">
        <f t="array" ref="L1994">if($B1994="","",index(Setup!$C$52:$C$201,match($D1994,Setup!$B$52:$B$201,0),0))</f>
        <v/>
      </c>
      <c r="M1994" s="52" t="str">
        <f t="shared" si="2"/>
        <v/>
      </c>
      <c r="N1994" s="58">
        <f t="shared" si="3"/>
        <v>0</v>
      </c>
      <c r="O1994" s="64" t="str">
        <f t="shared" si="4"/>
        <v/>
      </c>
      <c r="P1994" s="64">
        <f t="shared" si="5"/>
        <v>0</v>
      </c>
      <c r="Q1994" s="64">
        <f t="shared" si="6"/>
        <v>0</v>
      </c>
      <c r="R1994" s="68">
        <f t="shared" si="7"/>
        <v>0</v>
      </c>
      <c r="S1994" s="68">
        <f t="shared" si="8"/>
        <v>0</v>
      </c>
      <c r="T1994" s="71" t="str">
        <f t="shared" si="9"/>
        <v/>
      </c>
      <c r="U1994" s="79" t="str">
        <f t="array" ref="U1994">IF($B1994="","",IF(INDEX('Your Portfolio Holdings'!$BW$7:$BW$156,match($D1994,'Your Portfolio Holdings'!$B$7:$B$156,0),0)&gt;0,PRODUCT(IF(($D$5:$D$2004=$D1994)*($C$5:$C$2004="Split")*($B$5:$B$2004&lt;=Dashboard!$C$2)*($B$5:$B$2004&gt;$B1994),$J$5:$J$2004,1)),1))</f>
        <v/>
      </c>
      <c r="V1994" s="79">
        <f t="shared" si="10"/>
        <v>0</v>
      </c>
      <c r="W1994" s="79" t="str">
        <f t="array" ref="W1994">IF($B1994="","",IF(INDEX('Your Portfolio Holdings'!$BW$7:$BW$156,match($D1994,'Your Portfolio Holdings'!$B$7:$B$156,0),0)&gt;0,PRODUCT(IF(($D$5:$D$2004=$D1994)*($C$5:$C$2004="Split")*($B$5:$B$2004&lt;=Dashboard!$C$54)*($B$5:$B$2004&gt;$B1994),$J$5:$J$2004,1)),1))</f>
        <v/>
      </c>
      <c r="X1994" s="79">
        <f t="shared" si="11"/>
        <v>0</v>
      </c>
      <c r="Y1994" s="79" t="str">
        <f t="array" ref="Y1994">IF($B1994="","",IF(INDEX('Your Portfolio Holdings'!$BW$7:$BW$156,match($D1994,'Your Portfolio Holdings'!$B$7:$B$156,0),0)&gt;0,PRODUCT(IF(($D$5:$D$2004=$D1994)*($C$5:$C$2004="Split")*($B$5:$B$2004&lt;=Dashboard!$C$55)*($B$5:$B$2004&gt;$B1994),$J$5:$J$2004,1)),1))</f>
        <v/>
      </c>
      <c r="Z1994" s="79">
        <f t="shared" si="12"/>
        <v>0</v>
      </c>
      <c r="AA1994" s="79" t="str">
        <f>IF($B1993="","",IF(AND($B1994&gt;Dashboard!$C$54,$B1994&lt;=Dashboard!$C$55,OR($C1994="Buy",$C1994="Sell",$C1994="Dividend",$C1994="Return of capital")),MAX(AA$5:AA1993)+1,0))</f>
        <v/>
      </c>
      <c r="AB1994" s="79" t="str">
        <f>if($B1994="","",if($L1994=Dashboard!$C$3,"n/a","Currency:"&amp;$L1994&amp;Dashboard!$C$3))</f>
        <v/>
      </c>
      <c r="AC1994" s="88" t="str">
        <f t="shared" si="13"/>
        <v/>
      </c>
      <c r="AD1994" s="89">
        <f t="shared" si="14"/>
        <v>0</v>
      </c>
      <c r="AE1994" s="90">
        <f t="shared" si="15"/>
        <v>0</v>
      </c>
    </row>
    <row r="1995">
      <c r="A1995" s="1"/>
      <c r="B1995" s="456"/>
      <c r="C1995" s="457"/>
      <c r="D1995" s="457"/>
      <c r="E1995" s="457"/>
      <c r="F1995" s="458"/>
      <c r="G1995" s="44">
        <f t="shared" si="1"/>
        <v>0</v>
      </c>
      <c r="H1995" s="459"/>
      <c r="I1995" s="460"/>
      <c r="J1995" s="95"/>
      <c r="K1995" s="1"/>
      <c r="L1995" s="50" t="str">
        <f t="array" ref="L1995">if($B1995="","",index(Setup!$C$52:$C$201,match($D1995,Setup!$B$52:$B$201,0),0))</f>
        <v/>
      </c>
      <c r="M1995" s="52" t="str">
        <f t="shared" si="2"/>
        <v/>
      </c>
      <c r="N1995" s="58">
        <f t="shared" si="3"/>
        <v>0</v>
      </c>
      <c r="O1995" s="64" t="str">
        <f t="shared" si="4"/>
        <v/>
      </c>
      <c r="P1995" s="64">
        <f t="shared" si="5"/>
        <v>0</v>
      </c>
      <c r="Q1995" s="64">
        <f t="shared" si="6"/>
        <v>0</v>
      </c>
      <c r="R1995" s="68">
        <f t="shared" si="7"/>
        <v>0</v>
      </c>
      <c r="S1995" s="68">
        <f t="shared" si="8"/>
        <v>0</v>
      </c>
      <c r="T1995" s="71" t="str">
        <f t="shared" si="9"/>
        <v/>
      </c>
      <c r="U1995" s="79" t="str">
        <f t="array" ref="U1995">IF($B1995="","",IF(INDEX('Your Portfolio Holdings'!$BW$7:$BW$156,match($D1995,'Your Portfolio Holdings'!$B$7:$B$156,0),0)&gt;0,PRODUCT(IF(($D$5:$D$2004=$D1995)*($C$5:$C$2004="Split")*($B$5:$B$2004&lt;=Dashboard!$C$2)*($B$5:$B$2004&gt;$B1995),$J$5:$J$2004,1)),1))</f>
        <v/>
      </c>
      <c r="V1995" s="79">
        <f t="shared" si="10"/>
        <v>0</v>
      </c>
      <c r="W1995" s="79" t="str">
        <f t="array" ref="W1995">IF($B1995="","",IF(INDEX('Your Portfolio Holdings'!$BW$7:$BW$156,match($D1995,'Your Portfolio Holdings'!$B$7:$B$156,0),0)&gt;0,PRODUCT(IF(($D$5:$D$2004=$D1995)*($C$5:$C$2004="Split")*($B$5:$B$2004&lt;=Dashboard!$C$54)*($B$5:$B$2004&gt;$B1995),$J$5:$J$2004,1)),1))</f>
        <v/>
      </c>
      <c r="X1995" s="79">
        <f t="shared" si="11"/>
        <v>0</v>
      </c>
      <c r="Y1995" s="79" t="str">
        <f t="array" ref="Y1995">IF($B1995="","",IF(INDEX('Your Portfolio Holdings'!$BW$7:$BW$156,match($D1995,'Your Portfolio Holdings'!$B$7:$B$156,0),0)&gt;0,PRODUCT(IF(($D$5:$D$2004=$D1995)*($C$5:$C$2004="Split")*($B$5:$B$2004&lt;=Dashboard!$C$55)*($B$5:$B$2004&gt;$B1995),$J$5:$J$2004,1)),1))</f>
        <v/>
      </c>
      <c r="Z1995" s="79">
        <f t="shared" si="12"/>
        <v>0</v>
      </c>
      <c r="AA1995" s="79" t="str">
        <f>IF($B1994="","",IF(AND($B1995&gt;Dashboard!$C$54,$B1995&lt;=Dashboard!$C$55,OR($C1995="Buy",$C1995="Sell",$C1995="Dividend",$C1995="Return of capital")),MAX(AA$5:AA1994)+1,0))</f>
        <v/>
      </c>
      <c r="AB1995" s="79" t="str">
        <f>if($B1995="","",if($L1995=Dashboard!$C$3,"n/a","Currency:"&amp;$L1995&amp;Dashboard!$C$3))</f>
        <v/>
      </c>
      <c r="AC1995" s="88" t="str">
        <f t="shared" si="13"/>
        <v/>
      </c>
      <c r="AD1995" s="89">
        <f t="shared" si="14"/>
        <v>0</v>
      </c>
      <c r="AE1995" s="90">
        <f t="shared" si="15"/>
        <v>0</v>
      </c>
    </row>
    <row r="1996">
      <c r="A1996" s="1"/>
      <c r="B1996" s="456"/>
      <c r="C1996" s="457"/>
      <c r="D1996" s="457"/>
      <c r="E1996" s="457"/>
      <c r="F1996" s="458"/>
      <c r="G1996" s="44">
        <f t="shared" si="1"/>
        <v>0</v>
      </c>
      <c r="H1996" s="459"/>
      <c r="I1996" s="460"/>
      <c r="J1996" s="95"/>
      <c r="K1996" s="1"/>
      <c r="L1996" s="50" t="str">
        <f t="array" ref="L1996">if($B1996="","",index(Setup!$C$52:$C$201,match($D1996,Setup!$B$52:$B$201,0),0))</f>
        <v/>
      </c>
      <c r="M1996" s="52" t="str">
        <f t="shared" si="2"/>
        <v/>
      </c>
      <c r="N1996" s="58">
        <f t="shared" si="3"/>
        <v>0</v>
      </c>
      <c r="O1996" s="64" t="str">
        <f t="shared" si="4"/>
        <v/>
      </c>
      <c r="P1996" s="64">
        <f t="shared" si="5"/>
        <v>0</v>
      </c>
      <c r="Q1996" s="64">
        <f t="shared" si="6"/>
        <v>0</v>
      </c>
      <c r="R1996" s="68">
        <f t="shared" si="7"/>
        <v>0</v>
      </c>
      <c r="S1996" s="68">
        <f t="shared" si="8"/>
        <v>0</v>
      </c>
      <c r="T1996" s="71" t="str">
        <f t="shared" si="9"/>
        <v/>
      </c>
      <c r="U1996" s="79" t="str">
        <f t="array" ref="U1996">IF($B1996="","",IF(INDEX('Your Portfolio Holdings'!$BW$7:$BW$156,match($D1996,'Your Portfolio Holdings'!$B$7:$B$156,0),0)&gt;0,PRODUCT(IF(($D$5:$D$2004=$D1996)*($C$5:$C$2004="Split")*($B$5:$B$2004&lt;=Dashboard!$C$2)*($B$5:$B$2004&gt;$B1996),$J$5:$J$2004,1)),1))</f>
        <v/>
      </c>
      <c r="V1996" s="79">
        <f t="shared" si="10"/>
        <v>0</v>
      </c>
      <c r="W1996" s="79" t="str">
        <f t="array" ref="W1996">IF($B1996="","",IF(INDEX('Your Portfolio Holdings'!$BW$7:$BW$156,match($D1996,'Your Portfolio Holdings'!$B$7:$B$156,0),0)&gt;0,PRODUCT(IF(($D$5:$D$2004=$D1996)*($C$5:$C$2004="Split")*($B$5:$B$2004&lt;=Dashboard!$C$54)*($B$5:$B$2004&gt;$B1996),$J$5:$J$2004,1)),1))</f>
        <v/>
      </c>
      <c r="X1996" s="79">
        <f t="shared" si="11"/>
        <v>0</v>
      </c>
      <c r="Y1996" s="79" t="str">
        <f t="array" ref="Y1996">IF($B1996="","",IF(INDEX('Your Portfolio Holdings'!$BW$7:$BW$156,match($D1996,'Your Portfolio Holdings'!$B$7:$B$156,0),0)&gt;0,PRODUCT(IF(($D$5:$D$2004=$D1996)*($C$5:$C$2004="Split")*($B$5:$B$2004&lt;=Dashboard!$C$55)*($B$5:$B$2004&gt;$B1996),$J$5:$J$2004,1)),1))</f>
        <v/>
      </c>
      <c r="Z1996" s="79">
        <f t="shared" si="12"/>
        <v>0</v>
      </c>
      <c r="AA1996" s="79" t="str">
        <f>IF($B1995="","",IF(AND($B1996&gt;Dashboard!$C$54,$B1996&lt;=Dashboard!$C$55,OR($C1996="Buy",$C1996="Sell",$C1996="Dividend",$C1996="Return of capital")),MAX(AA$5:AA1995)+1,0))</f>
        <v/>
      </c>
      <c r="AB1996" s="79" t="str">
        <f>if($B1996="","",if($L1996=Dashboard!$C$3,"n/a","Currency:"&amp;$L1996&amp;Dashboard!$C$3))</f>
        <v/>
      </c>
      <c r="AC1996" s="88" t="str">
        <f t="shared" si="13"/>
        <v/>
      </c>
      <c r="AD1996" s="89">
        <f t="shared" si="14"/>
        <v>0</v>
      </c>
      <c r="AE1996" s="90">
        <f t="shared" si="15"/>
        <v>0</v>
      </c>
    </row>
    <row r="1997">
      <c r="A1997" s="1"/>
      <c r="B1997" s="456"/>
      <c r="C1997" s="457"/>
      <c r="D1997" s="457"/>
      <c r="E1997" s="457"/>
      <c r="F1997" s="458"/>
      <c r="G1997" s="44">
        <f t="shared" si="1"/>
        <v>0</v>
      </c>
      <c r="H1997" s="459"/>
      <c r="I1997" s="460"/>
      <c r="J1997" s="95"/>
      <c r="K1997" s="1"/>
      <c r="L1997" s="50" t="str">
        <f t="array" ref="L1997">if($B1997="","",index(Setup!$C$52:$C$201,match($D1997,Setup!$B$52:$B$201,0),0))</f>
        <v/>
      </c>
      <c r="M1997" s="52" t="str">
        <f t="shared" si="2"/>
        <v/>
      </c>
      <c r="N1997" s="58">
        <f t="shared" si="3"/>
        <v>0</v>
      </c>
      <c r="O1997" s="64" t="str">
        <f t="shared" si="4"/>
        <v/>
      </c>
      <c r="P1997" s="64">
        <f t="shared" si="5"/>
        <v>0</v>
      </c>
      <c r="Q1997" s="64">
        <f t="shared" si="6"/>
        <v>0</v>
      </c>
      <c r="R1997" s="68">
        <f t="shared" si="7"/>
        <v>0</v>
      </c>
      <c r="S1997" s="68">
        <f t="shared" si="8"/>
        <v>0</v>
      </c>
      <c r="T1997" s="71" t="str">
        <f t="shared" si="9"/>
        <v/>
      </c>
      <c r="U1997" s="79" t="str">
        <f t="array" ref="U1997">IF($B1997="","",IF(INDEX('Your Portfolio Holdings'!$BW$7:$BW$156,match($D1997,'Your Portfolio Holdings'!$B$7:$B$156,0),0)&gt;0,PRODUCT(IF(($D$5:$D$2004=$D1997)*($C$5:$C$2004="Split")*($B$5:$B$2004&lt;=Dashboard!$C$2)*($B$5:$B$2004&gt;$B1997),$J$5:$J$2004,1)),1))</f>
        <v/>
      </c>
      <c r="V1997" s="79">
        <f t="shared" si="10"/>
        <v>0</v>
      </c>
      <c r="W1997" s="79" t="str">
        <f t="array" ref="W1997">IF($B1997="","",IF(INDEX('Your Portfolio Holdings'!$BW$7:$BW$156,match($D1997,'Your Portfolio Holdings'!$B$7:$B$156,0),0)&gt;0,PRODUCT(IF(($D$5:$D$2004=$D1997)*($C$5:$C$2004="Split")*($B$5:$B$2004&lt;=Dashboard!$C$54)*($B$5:$B$2004&gt;$B1997),$J$5:$J$2004,1)),1))</f>
        <v/>
      </c>
      <c r="X1997" s="79">
        <f t="shared" si="11"/>
        <v>0</v>
      </c>
      <c r="Y1997" s="79" t="str">
        <f t="array" ref="Y1997">IF($B1997="","",IF(INDEX('Your Portfolio Holdings'!$BW$7:$BW$156,match($D1997,'Your Portfolio Holdings'!$B$7:$B$156,0),0)&gt;0,PRODUCT(IF(($D$5:$D$2004=$D1997)*($C$5:$C$2004="Split")*($B$5:$B$2004&lt;=Dashboard!$C$55)*($B$5:$B$2004&gt;$B1997),$J$5:$J$2004,1)),1))</f>
        <v/>
      </c>
      <c r="Z1997" s="79">
        <f t="shared" si="12"/>
        <v>0</v>
      </c>
      <c r="AA1997" s="79" t="str">
        <f>IF($B1996="","",IF(AND($B1997&gt;Dashboard!$C$54,$B1997&lt;=Dashboard!$C$55,OR($C1997="Buy",$C1997="Sell",$C1997="Dividend",$C1997="Return of capital")),MAX(AA$5:AA1996)+1,0))</f>
        <v/>
      </c>
      <c r="AB1997" s="79" t="str">
        <f>if($B1997="","",if($L1997=Dashboard!$C$3,"n/a","Currency:"&amp;$L1997&amp;Dashboard!$C$3))</f>
        <v/>
      </c>
      <c r="AC1997" s="88" t="str">
        <f t="shared" si="13"/>
        <v/>
      </c>
      <c r="AD1997" s="89">
        <f t="shared" si="14"/>
        <v>0</v>
      </c>
      <c r="AE1997" s="90">
        <f t="shared" si="15"/>
        <v>0</v>
      </c>
    </row>
    <row r="1998">
      <c r="A1998" s="1"/>
      <c r="B1998" s="456"/>
      <c r="C1998" s="457"/>
      <c r="D1998" s="457"/>
      <c r="E1998" s="457"/>
      <c r="F1998" s="458"/>
      <c r="G1998" s="44">
        <f t="shared" si="1"/>
        <v>0</v>
      </c>
      <c r="H1998" s="459"/>
      <c r="I1998" s="460"/>
      <c r="J1998" s="95"/>
      <c r="K1998" s="1"/>
      <c r="L1998" s="50" t="str">
        <f t="array" ref="L1998">if($B1998="","",index(Setup!$C$52:$C$201,match($D1998,Setup!$B$52:$B$201,0),0))</f>
        <v/>
      </c>
      <c r="M1998" s="52" t="str">
        <f t="shared" si="2"/>
        <v/>
      </c>
      <c r="N1998" s="58">
        <f t="shared" si="3"/>
        <v>0</v>
      </c>
      <c r="O1998" s="64" t="str">
        <f t="shared" si="4"/>
        <v/>
      </c>
      <c r="P1998" s="64">
        <f t="shared" si="5"/>
        <v>0</v>
      </c>
      <c r="Q1998" s="64">
        <f t="shared" si="6"/>
        <v>0</v>
      </c>
      <c r="R1998" s="68">
        <f t="shared" si="7"/>
        <v>0</v>
      </c>
      <c r="S1998" s="68">
        <f t="shared" si="8"/>
        <v>0</v>
      </c>
      <c r="T1998" s="71" t="str">
        <f t="shared" si="9"/>
        <v/>
      </c>
      <c r="U1998" s="79" t="str">
        <f t="array" ref="U1998">IF($B1998="","",IF(INDEX('Your Portfolio Holdings'!$BW$7:$BW$156,match($D1998,'Your Portfolio Holdings'!$B$7:$B$156,0),0)&gt;0,PRODUCT(IF(($D$5:$D$2004=$D1998)*($C$5:$C$2004="Split")*($B$5:$B$2004&lt;=Dashboard!$C$2)*($B$5:$B$2004&gt;$B1998),$J$5:$J$2004,1)),1))</f>
        <v/>
      </c>
      <c r="V1998" s="79">
        <f t="shared" si="10"/>
        <v>0</v>
      </c>
      <c r="W1998" s="79" t="str">
        <f t="array" ref="W1998">IF($B1998="","",IF(INDEX('Your Portfolio Holdings'!$BW$7:$BW$156,match($D1998,'Your Portfolio Holdings'!$B$7:$B$156,0),0)&gt;0,PRODUCT(IF(($D$5:$D$2004=$D1998)*($C$5:$C$2004="Split")*($B$5:$B$2004&lt;=Dashboard!$C$54)*($B$5:$B$2004&gt;$B1998),$J$5:$J$2004,1)),1))</f>
        <v/>
      </c>
      <c r="X1998" s="79">
        <f t="shared" si="11"/>
        <v>0</v>
      </c>
      <c r="Y1998" s="79" t="str">
        <f t="array" ref="Y1998">IF($B1998="","",IF(INDEX('Your Portfolio Holdings'!$BW$7:$BW$156,match($D1998,'Your Portfolio Holdings'!$B$7:$B$156,0),0)&gt;0,PRODUCT(IF(($D$5:$D$2004=$D1998)*($C$5:$C$2004="Split")*($B$5:$B$2004&lt;=Dashboard!$C$55)*($B$5:$B$2004&gt;$B1998),$J$5:$J$2004,1)),1))</f>
        <v/>
      </c>
      <c r="Z1998" s="79">
        <f t="shared" si="12"/>
        <v>0</v>
      </c>
      <c r="AA1998" s="79" t="str">
        <f>IF($B1997="","",IF(AND($B1998&gt;Dashboard!$C$54,$B1998&lt;=Dashboard!$C$55,OR($C1998="Buy",$C1998="Sell",$C1998="Dividend",$C1998="Return of capital")),MAX(AA$5:AA1997)+1,0))</f>
        <v/>
      </c>
      <c r="AB1998" s="79" t="str">
        <f>if($B1998="","",if($L1998=Dashboard!$C$3,"n/a","Currency:"&amp;$L1998&amp;Dashboard!$C$3))</f>
        <v/>
      </c>
      <c r="AC1998" s="88" t="str">
        <f t="shared" si="13"/>
        <v/>
      </c>
      <c r="AD1998" s="89">
        <f t="shared" si="14"/>
        <v>0</v>
      </c>
      <c r="AE1998" s="90">
        <f t="shared" si="15"/>
        <v>0</v>
      </c>
    </row>
    <row r="1999">
      <c r="A1999" s="1"/>
      <c r="B1999" s="456"/>
      <c r="C1999" s="457"/>
      <c r="D1999" s="457"/>
      <c r="E1999" s="457"/>
      <c r="F1999" s="458"/>
      <c r="G1999" s="44">
        <f t="shared" si="1"/>
        <v>0</v>
      </c>
      <c r="H1999" s="459"/>
      <c r="I1999" s="460"/>
      <c r="J1999" s="95"/>
      <c r="K1999" s="1"/>
      <c r="L1999" s="50" t="str">
        <f t="array" ref="L1999">if($B1999="","",index(Setup!$C$52:$C$201,match($D1999,Setup!$B$52:$B$201,0),0))</f>
        <v/>
      </c>
      <c r="M1999" s="52" t="str">
        <f t="shared" si="2"/>
        <v/>
      </c>
      <c r="N1999" s="58">
        <f t="shared" si="3"/>
        <v>0</v>
      </c>
      <c r="O1999" s="64" t="str">
        <f t="shared" si="4"/>
        <v/>
      </c>
      <c r="P1999" s="64">
        <f t="shared" si="5"/>
        <v>0</v>
      </c>
      <c r="Q1999" s="64">
        <f t="shared" si="6"/>
        <v>0</v>
      </c>
      <c r="R1999" s="68">
        <f t="shared" si="7"/>
        <v>0</v>
      </c>
      <c r="S1999" s="68">
        <f t="shared" si="8"/>
        <v>0</v>
      </c>
      <c r="T1999" s="71" t="str">
        <f t="shared" si="9"/>
        <v/>
      </c>
      <c r="U1999" s="79" t="str">
        <f t="array" ref="U1999">IF($B1999="","",IF(INDEX('Your Portfolio Holdings'!$BW$7:$BW$156,match($D1999,'Your Portfolio Holdings'!$B$7:$B$156,0),0)&gt;0,PRODUCT(IF(($D$5:$D$2004=$D1999)*($C$5:$C$2004="Split")*($B$5:$B$2004&lt;=Dashboard!$C$2)*($B$5:$B$2004&gt;$B1999),$J$5:$J$2004,1)),1))</f>
        <v/>
      </c>
      <c r="V1999" s="79">
        <f t="shared" si="10"/>
        <v>0</v>
      </c>
      <c r="W1999" s="79" t="str">
        <f t="array" ref="W1999">IF($B1999="","",IF(INDEX('Your Portfolio Holdings'!$BW$7:$BW$156,match($D1999,'Your Portfolio Holdings'!$B$7:$B$156,0),0)&gt;0,PRODUCT(IF(($D$5:$D$2004=$D1999)*($C$5:$C$2004="Split")*($B$5:$B$2004&lt;=Dashboard!$C$54)*($B$5:$B$2004&gt;$B1999),$J$5:$J$2004,1)),1))</f>
        <v/>
      </c>
      <c r="X1999" s="79">
        <f t="shared" si="11"/>
        <v>0</v>
      </c>
      <c r="Y1999" s="79" t="str">
        <f t="array" ref="Y1999">IF($B1999="","",IF(INDEX('Your Portfolio Holdings'!$BW$7:$BW$156,match($D1999,'Your Portfolio Holdings'!$B$7:$B$156,0),0)&gt;0,PRODUCT(IF(($D$5:$D$2004=$D1999)*($C$5:$C$2004="Split")*($B$5:$B$2004&lt;=Dashboard!$C$55)*($B$5:$B$2004&gt;$B1999),$J$5:$J$2004,1)),1))</f>
        <v/>
      </c>
      <c r="Z1999" s="79">
        <f t="shared" si="12"/>
        <v>0</v>
      </c>
      <c r="AA1999" s="79" t="str">
        <f>IF($B1998="","",IF(AND($B1999&gt;Dashboard!$C$54,$B1999&lt;=Dashboard!$C$55,OR($C1999="Buy",$C1999="Sell",$C1999="Dividend",$C1999="Return of capital")),MAX(AA$5:AA1998)+1,0))</f>
        <v/>
      </c>
      <c r="AB1999" s="79" t="str">
        <f>if($B1999="","",if($L1999=Dashboard!$C$3,"n/a","Currency:"&amp;$L1999&amp;Dashboard!$C$3))</f>
        <v/>
      </c>
      <c r="AC1999" s="88" t="str">
        <f t="shared" si="13"/>
        <v/>
      </c>
      <c r="AD1999" s="89">
        <f t="shared" si="14"/>
        <v>0</v>
      </c>
      <c r="AE1999" s="90">
        <f t="shared" si="15"/>
        <v>0</v>
      </c>
    </row>
    <row r="2000">
      <c r="A2000" s="1"/>
      <c r="B2000" s="456"/>
      <c r="C2000" s="457"/>
      <c r="D2000" s="457"/>
      <c r="E2000" s="457"/>
      <c r="F2000" s="458"/>
      <c r="G2000" s="44">
        <f t="shared" si="1"/>
        <v>0</v>
      </c>
      <c r="H2000" s="459"/>
      <c r="I2000" s="460"/>
      <c r="J2000" s="95"/>
      <c r="K2000" s="1"/>
      <c r="L2000" s="50" t="str">
        <f t="array" ref="L2000">if($B2000="","",index(Setup!$C$52:$C$201,match($D2000,Setup!$B$52:$B$201,0),0))</f>
        <v/>
      </c>
      <c r="M2000" s="52" t="str">
        <f t="shared" si="2"/>
        <v/>
      </c>
      <c r="N2000" s="58">
        <f t="shared" si="3"/>
        <v>0</v>
      </c>
      <c r="O2000" s="64" t="str">
        <f t="shared" si="4"/>
        <v/>
      </c>
      <c r="P2000" s="64">
        <f t="shared" si="5"/>
        <v>0</v>
      </c>
      <c r="Q2000" s="64">
        <f t="shared" si="6"/>
        <v>0</v>
      </c>
      <c r="R2000" s="68">
        <f t="shared" si="7"/>
        <v>0</v>
      </c>
      <c r="S2000" s="68">
        <f t="shared" si="8"/>
        <v>0</v>
      </c>
      <c r="T2000" s="71" t="str">
        <f t="shared" si="9"/>
        <v/>
      </c>
      <c r="U2000" s="79" t="str">
        <f t="array" ref="U2000">IF($B2000="","",IF(INDEX('Your Portfolio Holdings'!$BW$7:$BW$156,match($D2000,'Your Portfolio Holdings'!$B$7:$B$156,0),0)&gt;0,PRODUCT(IF(($D$5:$D$2004=$D2000)*($C$5:$C$2004="Split")*($B$5:$B$2004&lt;=Dashboard!$C$2)*($B$5:$B$2004&gt;$B2000),$J$5:$J$2004,1)),1))</f>
        <v/>
      </c>
      <c r="V2000" s="79">
        <f t="shared" si="10"/>
        <v>0</v>
      </c>
      <c r="W2000" s="79" t="str">
        <f t="array" ref="W2000">IF($B2000="","",IF(INDEX('Your Portfolio Holdings'!$BW$7:$BW$156,match($D2000,'Your Portfolio Holdings'!$B$7:$B$156,0),0)&gt;0,PRODUCT(IF(($D$5:$D$2004=$D2000)*($C$5:$C$2004="Split")*($B$5:$B$2004&lt;=Dashboard!$C$54)*($B$5:$B$2004&gt;$B2000),$J$5:$J$2004,1)),1))</f>
        <v/>
      </c>
      <c r="X2000" s="79">
        <f t="shared" si="11"/>
        <v>0</v>
      </c>
      <c r="Y2000" s="79" t="str">
        <f t="array" ref="Y2000">IF($B2000="","",IF(INDEX('Your Portfolio Holdings'!$BW$7:$BW$156,match($D2000,'Your Portfolio Holdings'!$B$7:$B$156,0),0)&gt;0,PRODUCT(IF(($D$5:$D$2004=$D2000)*($C$5:$C$2004="Split")*($B$5:$B$2004&lt;=Dashboard!$C$55)*($B$5:$B$2004&gt;$B2000),$J$5:$J$2004,1)),1))</f>
        <v/>
      </c>
      <c r="Z2000" s="79">
        <f t="shared" si="12"/>
        <v>0</v>
      </c>
      <c r="AA2000" s="79" t="str">
        <f>IF($B1999="","",IF(AND($B2000&gt;Dashboard!$C$54,$B2000&lt;=Dashboard!$C$55,OR($C2000="Buy",$C2000="Sell",$C2000="Dividend",$C2000="Return of capital")),MAX(AA$5:AA1999)+1,0))</f>
        <v/>
      </c>
      <c r="AB2000" s="79" t="str">
        <f>if($B2000="","",if($L2000=Dashboard!$C$3,"n/a","Currency:"&amp;$L2000&amp;Dashboard!$C$3))</f>
        <v/>
      </c>
      <c r="AC2000" s="88" t="str">
        <f t="shared" si="13"/>
        <v/>
      </c>
      <c r="AD2000" s="89">
        <f t="shared" si="14"/>
        <v>0</v>
      </c>
      <c r="AE2000" s="90">
        <f t="shared" si="15"/>
        <v>0</v>
      </c>
    </row>
    <row r="2001">
      <c r="A2001" s="1"/>
      <c r="B2001" s="456"/>
      <c r="C2001" s="457"/>
      <c r="D2001" s="457"/>
      <c r="E2001" s="457"/>
      <c r="F2001" s="458"/>
      <c r="G2001" s="44">
        <f t="shared" si="1"/>
        <v>0</v>
      </c>
      <c r="H2001" s="459"/>
      <c r="I2001" s="460"/>
      <c r="J2001" s="95"/>
      <c r="K2001" s="1"/>
      <c r="L2001" s="50" t="str">
        <f t="array" ref="L2001">if($B2001="","",index(Setup!$C$52:$C$201,match($D2001,Setup!$B$52:$B$201,0),0))</f>
        <v/>
      </c>
      <c r="M2001" s="52" t="str">
        <f t="shared" si="2"/>
        <v/>
      </c>
      <c r="N2001" s="58">
        <f t="shared" si="3"/>
        <v>0</v>
      </c>
      <c r="O2001" s="64" t="str">
        <f t="shared" si="4"/>
        <v/>
      </c>
      <c r="P2001" s="64">
        <f t="shared" si="5"/>
        <v>0</v>
      </c>
      <c r="Q2001" s="64">
        <f t="shared" si="6"/>
        <v>0</v>
      </c>
      <c r="R2001" s="68">
        <f t="shared" si="7"/>
        <v>0</v>
      </c>
      <c r="S2001" s="68">
        <f t="shared" si="8"/>
        <v>0</v>
      </c>
      <c r="T2001" s="71" t="str">
        <f t="shared" si="9"/>
        <v/>
      </c>
      <c r="U2001" s="79" t="str">
        <f t="array" ref="U2001">IF($B2001="","",IF(INDEX('Your Portfolio Holdings'!$BW$7:$BW$156,match($D2001,'Your Portfolio Holdings'!$B$7:$B$156,0),0)&gt;0,PRODUCT(IF(($D$5:$D$2004=$D2001)*($C$5:$C$2004="Split")*($B$5:$B$2004&lt;=Dashboard!$C$2)*($B$5:$B$2004&gt;$B2001),$J$5:$J$2004,1)),1))</f>
        <v/>
      </c>
      <c r="V2001" s="79">
        <f t="shared" si="10"/>
        <v>0</v>
      </c>
      <c r="W2001" s="79" t="str">
        <f t="array" ref="W2001">IF($B2001="","",IF(INDEX('Your Portfolio Holdings'!$BW$7:$BW$156,match($D2001,'Your Portfolio Holdings'!$B$7:$B$156,0),0)&gt;0,PRODUCT(IF(($D$5:$D$2004=$D2001)*($C$5:$C$2004="Split")*($B$5:$B$2004&lt;=Dashboard!$C$54)*($B$5:$B$2004&gt;$B2001),$J$5:$J$2004,1)),1))</f>
        <v/>
      </c>
      <c r="X2001" s="79">
        <f t="shared" si="11"/>
        <v>0</v>
      </c>
      <c r="Y2001" s="79" t="str">
        <f t="array" ref="Y2001">IF($B2001="","",IF(INDEX('Your Portfolio Holdings'!$BW$7:$BW$156,match($D2001,'Your Portfolio Holdings'!$B$7:$B$156,0),0)&gt;0,PRODUCT(IF(($D$5:$D$2004=$D2001)*($C$5:$C$2004="Split")*($B$5:$B$2004&lt;=Dashboard!$C$55)*($B$5:$B$2004&gt;$B2001),$J$5:$J$2004,1)),1))</f>
        <v/>
      </c>
      <c r="Z2001" s="79">
        <f t="shared" si="12"/>
        <v>0</v>
      </c>
      <c r="AA2001" s="79" t="str">
        <f>IF($B2000="","",IF(AND($B2001&gt;Dashboard!$C$54,$B2001&lt;=Dashboard!$C$55,OR($C2001="Buy",$C2001="Sell",$C2001="Dividend",$C2001="Return of capital")),MAX(AA$5:AA2000)+1,0))</f>
        <v/>
      </c>
      <c r="AB2001" s="79" t="str">
        <f>if($B2001="","",if($L2001=Dashboard!$C$3,"n/a","Currency:"&amp;$L2001&amp;Dashboard!$C$3))</f>
        <v/>
      </c>
      <c r="AC2001" s="88" t="str">
        <f t="shared" si="13"/>
        <v/>
      </c>
      <c r="AD2001" s="89">
        <f t="shared" si="14"/>
        <v>0</v>
      </c>
      <c r="AE2001" s="90">
        <f t="shared" si="15"/>
        <v>0</v>
      </c>
    </row>
    <row r="2002">
      <c r="A2002" s="1"/>
      <c r="B2002" s="456"/>
      <c r="C2002" s="457"/>
      <c r="D2002" s="457"/>
      <c r="E2002" s="457"/>
      <c r="F2002" s="458"/>
      <c r="G2002" s="44">
        <f t="shared" si="1"/>
        <v>0</v>
      </c>
      <c r="H2002" s="459"/>
      <c r="I2002" s="460"/>
      <c r="J2002" s="95"/>
      <c r="K2002" s="1"/>
      <c r="L2002" s="50" t="str">
        <f t="array" ref="L2002">if($B2002="","",index(Setup!$C$52:$C$201,match($D2002,Setup!$B$52:$B$201,0),0))</f>
        <v/>
      </c>
      <c r="M2002" s="52" t="str">
        <f t="shared" si="2"/>
        <v/>
      </c>
      <c r="N2002" s="58">
        <f t="shared" si="3"/>
        <v>0</v>
      </c>
      <c r="O2002" s="64" t="str">
        <f t="shared" si="4"/>
        <v/>
      </c>
      <c r="P2002" s="64">
        <f t="shared" si="5"/>
        <v>0</v>
      </c>
      <c r="Q2002" s="64">
        <f t="shared" si="6"/>
        <v>0</v>
      </c>
      <c r="R2002" s="68">
        <f t="shared" si="7"/>
        <v>0</v>
      </c>
      <c r="S2002" s="68">
        <f t="shared" si="8"/>
        <v>0</v>
      </c>
      <c r="T2002" s="71" t="str">
        <f t="shared" si="9"/>
        <v/>
      </c>
      <c r="U2002" s="79" t="str">
        <f t="array" ref="U2002">IF($B2002="","",IF(INDEX('Your Portfolio Holdings'!$BW$7:$BW$156,match($D2002,'Your Portfolio Holdings'!$B$7:$B$156,0),0)&gt;0,PRODUCT(IF(($D$5:$D$2004=$D2002)*($C$5:$C$2004="Split")*($B$5:$B$2004&lt;=Dashboard!$C$2)*($B$5:$B$2004&gt;$B2002),$J$5:$J$2004,1)),1))</f>
        <v/>
      </c>
      <c r="V2002" s="79">
        <f t="shared" si="10"/>
        <v>0</v>
      </c>
      <c r="W2002" s="79" t="str">
        <f t="array" ref="W2002">IF($B2002="","",IF(INDEX('Your Portfolio Holdings'!$BW$7:$BW$156,match($D2002,'Your Portfolio Holdings'!$B$7:$B$156,0),0)&gt;0,PRODUCT(IF(($D$5:$D$2004=$D2002)*($C$5:$C$2004="Split")*($B$5:$B$2004&lt;=Dashboard!$C$54)*($B$5:$B$2004&gt;$B2002),$J$5:$J$2004,1)),1))</f>
        <v/>
      </c>
      <c r="X2002" s="79">
        <f t="shared" si="11"/>
        <v>0</v>
      </c>
      <c r="Y2002" s="79" t="str">
        <f t="array" ref="Y2002">IF($B2002="","",IF(INDEX('Your Portfolio Holdings'!$BW$7:$BW$156,match($D2002,'Your Portfolio Holdings'!$B$7:$B$156,0),0)&gt;0,PRODUCT(IF(($D$5:$D$2004=$D2002)*($C$5:$C$2004="Split")*($B$5:$B$2004&lt;=Dashboard!$C$55)*($B$5:$B$2004&gt;$B2002),$J$5:$J$2004,1)),1))</f>
        <v/>
      </c>
      <c r="Z2002" s="79">
        <f t="shared" si="12"/>
        <v>0</v>
      </c>
      <c r="AA2002" s="79" t="str">
        <f>IF($B2001="","",IF(AND($B2002&gt;Dashboard!$C$54,$B2002&lt;=Dashboard!$C$55,OR($C2002="Buy",$C2002="Sell",$C2002="Dividend",$C2002="Return of capital")),MAX(AA$5:AA2001)+1,0))</f>
        <v/>
      </c>
      <c r="AB2002" s="79" t="str">
        <f>if($B2002="","",if($L2002=Dashboard!$C$3,"n/a","Currency:"&amp;$L2002&amp;Dashboard!$C$3))</f>
        <v/>
      </c>
      <c r="AC2002" s="88" t="str">
        <f t="shared" si="13"/>
        <v/>
      </c>
      <c r="AD2002" s="89">
        <f t="shared" si="14"/>
        <v>0</v>
      </c>
      <c r="AE2002" s="90">
        <f t="shared" si="15"/>
        <v>0</v>
      </c>
    </row>
    <row r="2003">
      <c r="A2003" s="1"/>
      <c r="B2003" s="456"/>
      <c r="C2003" s="457"/>
      <c r="D2003" s="457"/>
      <c r="E2003" s="457"/>
      <c r="F2003" s="458"/>
      <c r="G2003" s="44">
        <f t="shared" si="1"/>
        <v>0</v>
      </c>
      <c r="H2003" s="459"/>
      <c r="I2003" s="460"/>
      <c r="J2003" s="95"/>
      <c r="K2003" s="1"/>
      <c r="L2003" s="50" t="str">
        <f t="array" ref="L2003">if($B2003="","",index(Setup!$C$52:$C$201,match($D2003,Setup!$B$52:$B$201,0),0))</f>
        <v/>
      </c>
      <c r="M2003" s="52" t="str">
        <f t="shared" si="2"/>
        <v/>
      </c>
      <c r="N2003" s="58">
        <f t="shared" si="3"/>
        <v>0</v>
      </c>
      <c r="O2003" s="64" t="str">
        <f t="shared" si="4"/>
        <v/>
      </c>
      <c r="P2003" s="64">
        <f t="shared" si="5"/>
        <v>0</v>
      </c>
      <c r="Q2003" s="64">
        <f t="shared" si="6"/>
        <v>0</v>
      </c>
      <c r="R2003" s="68">
        <f t="shared" si="7"/>
        <v>0</v>
      </c>
      <c r="S2003" s="68">
        <f t="shared" si="8"/>
        <v>0</v>
      </c>
      <c r="T2003" s="71" t="str">
        <f t="shared" si="9"/>
        <v/>
      </c>
      <c r="U2003" s="79" t="str">
        <f t="array" ref="U2003">IF($B2003="","",IF(INDEX('Your Portfolio Holdings'!$BW$7:$BW$156,match($D2003,'Your Portfolio Holdings'!$B$7:$B$156,0),0)&gt;0,PRODUCT(IF(($D$5:$D$2004=$D2003)*($C$5:$C$2004="Split")*($B$5:$B$2004&lt;=Dashboard!$C$2)*($B$5:$B$2004&gt;$B2003),$J$5:$J$2004,1)),1))</f>
        <v/>
      </c>
      <c r="V2003" s="79">
        <f t="shared" si="10"/>
        <v>0</v>
      </c>
      <c r="W2003" s="79" t="str">
        <f t="array" ref="W2003">IF($B2003="","",IF(INDEX('Your Portfolio Holdings'!$BW$7:$BW$156,match($D2003,'Your Portfolio Holdings'!$B$7:$B$156,0),0)&gt;0,PRODUCT(IF(($D$5:$D$2004=$D2003)*($C$5:$C$2004="Split")*($B$5:$B$2004&lt;=Dashboard!$C$54)*($B$5:$B$2004&gt;$B2003),$J$5:$J$2004,1)),1))</f>
        <v/>
      </c>
      <c r="X2003" s="79">
        <f t="shared" si="11"/>
        <v>0</v>
      </c>
      <c r="Y2003" s="79" t="str">
        <f t="array" ref="Y2003">IF($B2003="","",IF(INDEX('Your Portfolio Holdings'!$BW$7:$BW$156,match($D2003,'Your Portfolio Holdings'!$B$7:$B$156,0),0)&gt;0,PRODUCT(IF(($D$5:$D$2004=$D2003)*($C$5:$C$2004="Split")*($B$5:$B$2004&lt;=Dashboard!$C$55)*($B$5:$B$2004&gt;$B2003),$J$5:$J$2004,1)),1))</f>
        <v/>
      </c>
      <c r="Z2003" s="79">
        <f t="shared" si="12"/>
        <v>0</v>
      </c>
      <c r="AA2003" s="79" t="str">
        <f>IF($B2002="","",IF(AND($B2003&gt;Dashboard!$C$54,$B2003&lt;=Dashboard!$C$55,OR($C2003="Buy",$C2003="Sell",$C2003="Dividend",$C2003="Return of capital")),MAX(AA$5:AA2002)+1,0))</f>
        <v/>
      </c>
      <c r="AB2003" s="79" t="str">
        <f>if($B2003="","",if($L2003=Dashboard!$C$3,"n/a","Currency:"&amp;$L2003&amp;Dashboard!$C$3))</f>
        <v/>
      </c>
      <c r="AC2003" s="88" t="str">
        <f t="shared" si="13"/>
        <v/>
      </c>
      <c r="AD2003" s="89">
        <f t="shared" si="14"/>
        <v>0</v>
      </c>
      <c r="AE2003" s="90">
        <f t="shared" si="15"/>
        <v>0</v>
      </c>
    </row>
    <row r="2004">
      <c r="A2004" s="1"/>
      <c r="B2004" s="456"/>
      <c r="C2004" s="457"/>
      <c r="D2004" s="457"/>
      <c r="E2004" s="457"/>
      <c r="F2004" s="458"/>
      <c r="G2004" s="44">
        <f t="shared" si="1"/>
        <v>0</v>
      </c>
      <c r="H2004" s="459"/>
      <c r="I2004" s="460"/>
      <c r="J2004" s="95"/>
      <c r="K2004" s="1"/>
      <c r="L2004" s="50" t="str">
        <f t="array" ref="L2004">if($B2004="","",index(Setup!$C$52:$C$201,match($D2004,Setup!$B$52:$B$201,0),0))</f>
        <v/>
      </c>
      <c r="M2004" s="52" t="str">
        <f t="shared" si="2"/>
        <v/>
      </c>
      <c r="N2004" s="58">
        <f t="shared" si="3"/>
        <v>0</v>
      </c>
      <c r="O2004" s="64" t="str">
        <f t="shared" si="4"/>
        <v/>
      </c>
      <c r="P2004" s="64">
        <f t="shared" si="5"/>
        <v>0</v>
      </c>
      <c r="Q2004" s="64">
        <f t="shared" si="6"/>
        <v>0</v>
      </c>
      <c r="R2004" s="68">
        <f t="shared" si="7"/>
        <v>0</v>
      </c>
      <c r="S2004" s="68">
        <f t="shared" si="8"/>
        <v>0</v>
      </c>
      <c r="T2004" s="71" t="str">
        <f t="shared" si="9"/>
        <v/>
      </c>
      <c r="U2004" s="79" t="str">
        <f t="array" ref="U2004">IF($B2004="","",IF(INDEX('Your Portfolio Holdings'!$BW$7:$BW$156,match($D2004,'Your Portfolio Holdings'!$B$7:$B$156,0),0)&gt;0,PRODUCT(IF(($D$5:$D$2004=$D2004)*($C$5:$C$2004="Split")*($B$5:$B$2004&lt;=Dashboard!$C$2)*($B$5:$B$2004&gt;$B2004),$J$5:$J$2004,1)),1))</f>
        <v/>
      </c>
      <c r="V2004" s="79">
        <f t="shared" si="10"/>
        <v>0</v>
      </c>
      <c r="W2004" s="79" t="str">
        <f t="array" ref="W2004">IF($B2004="","",IF(INDEX('Your Portfolio Holdings'!$BW$7:$BW$156,match($D2004,'Your Portfolio Holdings'!$B$7:$B$156,0),0)&gt;0,PRODUCT(IF(($D$5:$D$2004=$D2004)*($C$5:$C$2004="Split")*($B$5:$B$2004&lt;=Dashboard!$C$54)*($B$5:$B$2004&gt;$B2004),$J$5:$J$2004,1)),1))</f>
        <v/>
      </c>
      <c r="X2004" s="79">
        <f t="shared" si="11"/>
        <v>0</v>
      </c>
      <c r="Y2004" s="79" t="str">
        <f t="array" ref="Y2004">IF($B2004="","",IF(INDEX('Your Portfolio Holdings'!$BW$7:$BW$156,match($D2004,'Your Portfolio Holdings'!$B$7:$B$156,0),0)&gt;0,PRODUCT(IF(($D$5:$D$2004=$D2004)*($C$5:$C$2004="Split")*($B$5:$B$2004&lt;=Dashboard!$C$55)*($B$5:$B$2004&gt;$B2004),$J$5:$J$2004,1)),1))</f>
        <v/>
      </c>
      <c r="Z2004" s="79">
        <f t="shared" si="12"/>
        <v>0</v>
      </c>
      <c r="AA2004" s="79" t="str">
        <f>IF($B2003="","",IF(AND($B2004&gt;Dashboard!$C$54,$B2004&lt;=Dashboard!$C$55,OR($C2004="Buy",$C2004="Sell",$C2004="Dividend",$C2004="Return of capital")),MAX(AA$5:AA2003)+1,0))</f>
        <v/>
      </c>
      <c r="AB2004" s="79" t="str">
        <f>if($B2004="","",if($L2004=Dashboard!$C$3,"n/a","Currency:"&amp;$L2004&amp;Dashboard!$C$3))</f>
        <v/>
      </c>
      <c r="AC2004" s="88" t="str">
        <f t="shared" si="13"/>
        <v/>
      </c>
      <c r="AD2004" s="89">
        <f t="shared" si="14"/>
        <v>0</v>
      </c>
      <c r="AE2004" s="90">
        <f t="shared" si="15"/>
        <v>0</v>
      </c>
    </row>
  </sheetData>
  <dataValidations>
    <dataValidation type="list" allowBlank="1" showInputMessage="1" showErrorMessage="1" prompt="Click and enter a value from the list of items" sqref="C5:C2004">
      <formula1>"Buy,Sell,Dividend,Split,Return of capital,Reinvested capital gain distribution"</formula1>
    </dataValidation>
    <dataValidation type="list" allowBlank="1" showInputMessage="1" showErrorMessage="1" prompt="Click and enter a valid stock / ETF symbol. You can add to the list of valid symbols on the &quot;Setup&quot; tab." sqref="D5:D2004">
      <formula1>Setup!$B$52:$B$201</formula1>
    </dataValidation>
    <dataValidation type="decimal" operator="greaterThanOrEqual" allowBlank="1" showDropDown="1" showInputMessage="1" showErrorMessage="1" prompt="Enter a number greater than or equal to 0" sqref="E5:H2004 J5:J2004">
      <formula1>0.0</formula1>
    </dataValidation>
    <dataValidation type="list" allowBlank="1" showInputMessage="1" showErrorMessage="1" prompt="Click and enter a valid investment account" sqref="I5:I2004">
      <formula1>Setup!$B$39:$B$48</formula1>
    </dataValidation>
    <dataValidation type="custom" allowBlank="1" showDropDown="1" showInputMessage="1" showErrorMessage="1" prompt="Enter a valid date in mm-dd-yyyy format" sqref="B5:B2004">
      <formula1>OR(NOT(ISERROR(DATEVALUE(B5))), AND(ISNUMBER(B5), LEFT(CELL("format", B5))="D"))</formula1>
    </dataValidation>
  </dataValidations>
  <drawing r:id="rId1"/>
  <tableParts count="1">
    <tablePart r:id="rId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4.71"/>
    <col customWidth="1" min="2" max="11" width="21.57"/>
  </cols>
  <sheetData>
    <row r="1">
      <c r="A1" s="215"/>
      <c r="B1" s="1"/>
      <c r="C1" s="1"/>
      <c r="D1" s="1"/>
      <c r="E1" s="1"/>
      <c r="F1" s="1"/>
    </row>
    <row r="2">
      <c r="A2" s="1"/>
      <c r="B2" s="216" t="s">
        <v>103</v>
      </c>
      <c r="C2" s="217">
        <v>43555.0</v>
      </c>
      <c r="D2" s="216" t="s">
        <v>104</v>
      </c>
      <c r="E2" s="1"/>
      <c r="G2" s="218" t="s">
        <v>105</v>
      </c>
      <c r="H2" s="219"/>
      <c r="I2" s="219"/>
      <c r="J2" s="220"/>
      <c r="K2" s="221"/>
    </row>
    <row r="3">
      <c r="A3" s="1"/>
      <c r="B3" s="216" t="s">
        <v>106</v>
      </c>
      <c r="C3" s="222" t="s">
        <v>50</v>
      </c>
      <c r="D3" s="216" t="s">
        <v>104</v>
      </c>
      <c r="G3" s="223" t="str">
        <f>'Calculations (Do Not Edit)'!E225</f>
        <v>All Google Finance price quotes are working!</v>
      </c>
      <c r="H3" s="224"/>
      <c r="I3" s="224"/>
      <c r="J3" s="225"/>
    </row>
    <row r="4">
      <c r="A4" s="1"/>
      <c r="B4" s="1"/>
      <c r="C4" s="1"/>
      <c r="D4" s="1"/>
      <c r="E4" s="1"/>
      <c r="G4" s="226"/>
      <c r="J4" s="227"/>
    </row>
    <row r="5">
      <c r="A5" s="1"/>
      <c r="B5" s="1"/>
      <c r="C5" s="1"/>
      <c r="D5" s="1"/>
      <c r="E5" s="1"/>
      <c r="G5" s="228"/>
      <c r="H5" s="229"/>
      <c r="I5" s="229"/>
      <c r="J5" s="230"/>
      <c r="K5" s="1"/>
    </row>
    <row r="6">
      <c r="A6" s="1"/>
      <c r="B6" s="1"/>
      <c r="C6" s="1"/>
      <c r="D6" s="1"/>
      <c r="E6" s="1"/>
      <c r="F6" s="1"/>
      <c r="G6" s="1"/>
      <c r="H6" s="1"/>
      <c r="I6" s="1"/>
      <c r="J6" s="1"/>
      <c r="K6" s="1"/>
    </row>
    <row r="7">
      <c r="A7" s="231"/>
      <c r="B7" s="232" t="str">
        <f>"Your Investment Portfolio as of "&amp;text(C2,"mmm-dd-yyyy")&amp;" (measured in "&amp;C3&amp;")"</f>
        <v>Your Investment Portfolio as of Mar-31-2019 (measured in CAD)</v>
      </c>
      <c r="C7" s="233"/>
      <c r="D7" s="233"/>
      <c r="E7" s="233"/>
      <c r="F7" s="233"/>
      <c r="G7" s="233"/>
      <c r="H7" s="233"/>
      <c r="I7" s="233"/>
      <c r="J7" s="233"/>
      <c r="K7" s="231"/>
    </row>
    <row r="8">
      <c r="A8" s="1"/>
      <c r="B8" s="1"/>
      <c r="C8" s="1"/>
      <c r="D8" s="1"/>
      <c r="E8" s="1"/>
      <c r="F8" s="1"/>
      <c r="G8" s="1"/>
      <c r="H8" s="1"/>
      <c r="I8" s="1"/>
      <c r="J8" s="1"/>
      <c r="K8" s="1"/>
    </row>
    <row r="9">
      <c r="A9" s="1"/>
      <c r="B9" s="234" t="str">
        <f>"On "&amp;text(C2,"mmm-dd-yyyy")&amp;", your investment portfolio had a total market value of "&amp;text('Your Portfolio Holdings'!U157,"$#,##0;($#,##0);$0")&amp;" (measured in "&amp;C3&amp;"),"&amp;char(10)&amp;" and your portfolio was composed of "&amp;text('Calculations (Do Not Edit)'!G1601,"#,##0")&amp;" individual holdings."</f>
        <v>On Mar-31-2019, your investment portfolio had a total market value of $0 (measured in CAD),
 and your portfolio was composed of 0 individual holdings.</v>
      </c>
      <c r="C9" s="235"/>
      <c r="D9" s="235"/>
      <c r="E9" s="235"/>
      <c r="F9" s="235"/>
      <c r="G9" s="235"/>
      <c r="H9" s="235"/>
      <c r="I9" s="235"/>
      <c r="J9" s="236"/>
      <c r="K9" s="1"/>
    </row>
    <row r="10">
      <c r="A10" s="1"/>
      <c r="B10" s="237"/>
      <c r="J10" s="238"/>
      <c r="K10" s="1"/>
    </row>
    <row r="11">
      <c r="A11" s="1"/>
      <c r="B11" s="237"/>
      <c r="J11" s="238"/>
      <c r="K11" s="1"/>
    </row>
    <row r="12">
      <c r="A12" s="1"/>
      <c r="B12" s="239"/>
      <c r="C12" s="240"/>
      <c r="D12" s="240"/>
      <c r="E12" s="240"/>
      <c r="F12" s="240"/>
      <c r="G12" s="240"/>
      <c r="H12" s="240"/>
      <c r="I12" s="240"/>
      <c r="J12" s="241"/>
      <c r="K12" s="1"/>
    </row>
    <row r="13">
      <c r="A13" s="1"/>
      <c r="B13" s="1"/>
      <c r="C13" s="1"/>
      <c r="D13" s="1"/>
      <c r="E13" s="1"/>
      <c r="F13" s="1"/>
      <c r="G13" s="1"/>
      <c r="H13" s="1"/>
      <c r="I13" s="1"/>
      <c r="J13" s="1"/>
      <c r="K13" s="1"/>
    </row>
    <row r="14">
      <c r="A14" s="1"/>
      <c r="B14" s="1"/>
      <c r="C14" s="1"/>
      <c r="D14" s="1"/>
      <c r="E14" s="1"/>
      <c r="F14" s="1"/>
      <c r="G14" s="1"/>
      <c r="H14" s="1"/>
      <c r="I14" s="1"/>
      <c r="J14" s="1"/>
      <c r="K14" s="1"/>
    </row>
    <row r="15">
      <c r="A15" s="1"/>
      <c r="B15" s="1"/>
      <c r="C15" s="1"/>
      <c r="D15" s="1"/>
      <c r="E15" s="1"/>
      <c r="F15" s="1"/>
      <c r="G15" s="1"/>
      <c r="H15" s="1"/>
      <c r="I15" s="1"/>
      <c r="J15" s="1"/>
      <c r="K15" s="1"/>
    </row>
    <row r="16">
      <c r="A16" s="1"/>
      <c r="B16" s="1"/>
      <c r="C16" s="1"/>
      <c r="D16" s="1"/>
      <c r="E16" s="1"/>
      <c r="F16" s="1"/>
      <c r="G16" s="1"/>
      <c r="H16" s="1"/>
      <c r="I16" s="1"/>
      <c r="J16" s="1"/>
      <c r="K16" s="1"/>
    </row>
    <row r="17">
      <c r="A17" s="1"/>
      <c r="B17" s="1"/>
      <c r="C17" s="1"/>
      <c r="D17" s="1"/>
      <c r="E17" s="1"/>
      <c r="F17" s="1"/>
      <c r="G17" s="1"/>
      <c r="H17" s="1"/>
      <c r="I17" s="1"/>
      <c r="J17" s="1"/>
      <c r="K17" s="1"/>
    </row>
    <row r="18">
      <c r="A18" s="1"/>
      <c r="B18" s="1"/>
      <c r="C18" s="1"/>
      <c r="D18" s="1"/>
      <c r="E18" s="1"/>
      <c r="F18" s="1"/>
      <c r="G18" s="1"/>
      <c r="H18" s="1"/>
      <c r="I18" s="1"/>
      <c r="J18" s="1"/>
      <c r="K18" s="1"/>
    </row>
    <row r="19">
      <c r="A19" s="1"/>
      <c r="B19" s="1"/>
      <c r="C19" s="1"/>
      <c r="D19" s="1"/>
      <c r="E19" s="1"/>
      <c r="F19" s="1"/>
      <c r="G19" s="1"/>
      <c r="H19" s="1"/>
      <c r="I19" s="1"/>
      <c r="J19" s="1"/>
      <c r="K19" s="1"/>
    </row>
    <row r="20">
      <c r="A20" s="1"/>
      <c r="B20" s="1"/>
      <c r="C20" s="1"/>
      <c r="D20" s="1"/>
      <c r="E20" s="1"/>
      <c r="F20" s="1"/>
      <c r="G20" s="1"/>
      <c r="H20" s="1"/>
      <c r="I20" s="1"/>
      <c r="J20" s="1"/>
      <c r="K20" s="1"/>
    </row>
    <row r="21">
      <c r="A21" s="1"/>
      <c r="B21" s="1"/>
      <c r="C21" s="1"/>
      <c r="D21" s="1"/>
      <c r="E21" s="1"/>
      <c r="F21" s="1"/>
      <c r="G21" s="1"/>
      <c r="H21" s="1"/>
      <c r="I21" s="1"/>
      <c r="J21" s="1"/>
      <c r="K21" s="1"/>
    </row>
    <row r="22">
      <c r="A22" s="1"/>
      <c r="B22" s="1"/>
      <c r="C22" s="1"/>
      <c r="D22" s="1"/>
      <c r="E22" s="1"/>
      <c r="F22" s="1"/>
      <c r="G22" s="1"/>
      <c r="H22" s="1"/>
      <c r="I22" s="1"/>
      <c r="J22" s="1"/>
      <c r="K22" s="1"/>
    </row>
    <row r="23">
      <c r="A23" s="1"/>
      <c r="B23" s="1"/>
      <c r="C23" s="1"/>
      <c r="D23" s="1"/>
      <c r="E23" s="1"/>
      <c r="F23" s="1"/>
      <c r="G23" s="1"/>
      <c r="H23" s="1"/>
      <c r="I23" s="1"/>
      <c r="J23" s="1"/>
      <c r="K23" s="1"/>
    </row>
    <row r="24">
      <c r="A24" s="1"/>
      <c r="B24" s="1"/>
      <c r="C24" s="1"/>
      <c r="D24" s="1"/>
      <c r="E24" s="1"/>
      <c r="F24" s="1"/>
      <c r="G24" s="1"/>
      <c r="H24" s="1"/>
      <c r="I24" s="1"/>
      <c r="J24" s="1"/>
      <c r="K24" s="1"/>
    </row>
    <row r="25">
      <c r="A25" s="1"/>
      <c r="B25" s="1"/>
      <c r="C25" s="1"/>
      <c r="D25" s="1"/>
      <c r="E25" s="1"/>
      <c r="F25" s="1"/>
      <c r="G25" s="1"/>
      <c r="H25" s="1"/>
      <c r="I25" s="1"/>
      <c r="J25" s="1"/>
      <c r="K25" s="1"/>
    </row>
    <row r="26">
      <c r="A26" s="1"/>
      <c r="B26" s="1"/>
      <c r="C26" s="1"/>
      <c r="D26" s="1"/>
      <c r="E26" s="1"/>
      <c r="F26" s="1"/>
      <c r="G26" s="1"/>
      <c r="H26" s="1"/>
      <c r="I26" s="1"/>
      <c r="J26" s="1"/>
      <c r="K26" s="1"/>
    </row>
    <row r="27">
      <c r="A27" s="1"/>
      <c r="B27" s="1"/>
      <c r="C27" s="1"/>
      <c r="D27" s="1"/>
      <c r="E27" s="1"/>
      <c r="F27" s="1"/>
      <c r="G27" s="1"/>
      <c r="H27" s="1"/>
      <c r="I27" s="1"/>
      <c r="J27" s="1"/>
      <c r="K27" s="1"/>
    </row>
    <row r="28">
      <c r="A28" s="1"/>
      <c r="B28" s="1"/>
      <c r="C28" s="1"/>
      <c r="D28" s="1"/>
      <c r="E28" s="1"/>
      <c r="F28" s="1"/>
      <c r="G28" s="1"/>
      <c r="H28" s="1"/>
      <c r="I28" s="1"/>
      <c r="J28" s="1"/>
      <c r="K28" s="1"/>
    </row>
    <row r="29">
      <c r="A29" s="1"/>
      <c r="B29" s="1"/>
      <c r="C29" s="1"/>
      <c r="D29" s="1"/>
      <c r="E29" s="1"/>
      <c r="F29" s="1"/>
      <c r="G29" s="1"/>
      <c r="H29" s="1"/>
      <c r="I29" s="1"/>
      <c r="J29" s="1"/>
      <c r="K29" s="1"/>
    </row>
    <row r="30">
      <c r="A30" s="1"/>
      <c r="B30" s="1"/>
      <c r="C30" s="1"/>
      <c r="D30" s="1"/>
      <c r="E30" s="1"/>
      <c r="F30" s="1"/>
      <c r="G30" s="1"/>
      <c r="H30" s="1"/>
      <c r="I30" s="1"/>
      <c r="J30" s="1"/>
      <c r="K30" s="1"/>
    </row>
    <row r="31">
      <c r="A31" s="1"/>
      <c r="B31" s="1"/>
      <c r="C31" s="1"/>
      <c r="D31" s="1"/>
      <c r="E31" s="1"/>
      <c r="F31" s="1"/>
      <c r="G31" s="1"/>
      <c r="H31" s="1"/>
      <c r="I31" s="1"/>
      <c r="J31" s="1"/>
      <c r="K31" s="1"/>
    </row>
    <row r="32">
      <c r="A32" s="1"/>
      <c r="B32" s="1"/>
      <c r="C32" s="1"/>
      <c r="D32" s="1"/>
      <c r="E32" s="1"/>
      <c r="F32" s="1"/>
      <c r="G32" s="1"/>
      <c r="H32" s="1"/>
      <c r="I32" s="1"/>
      <c r="J32" s="1"/>
      <c r="K32" s="1"/>
    </row>
    <row r="33">
      <c r="A33" s="1"/>
      <c r="B33" s="1"/>
      <c r="C33" s="1"/>
      <c r="D33" s="1"/>
      <c r="E33" s="1"/>
      <c r="F33" s="1"/>
      <c r="G33" s="1"/>
      <c r="H33" s="1"/>
      <c r="I33" s="1"/>
      <c r="J33" s="1"/>
      <c r="K33" s="1"/>
    </row>
    <row r="34">
      <c r="A34" s="1"/>
      <c r="B34" s="1"/>
      <c r="C34" s="1"/>
      <c r="D34" s="1"/>
      <c r="E34" s="1"/>
      <c r="F34" s="1"/>
      <c r="G34" s="1"/>
      <c r="H34" s="1"/>
      <c r="I34" s="1"/>
      <c r="J34" s="1"/>
    </row>
    <row r="35">
      <c r="A35" s="1"/>
      <c r="B35" s="1"/>
      <c r="C35" s="1"/>
      <c r="D35" s="1"/>
      <c r="E35" s="1"/>
      <c r="F35" s="1"/>
      <c r="G35" s="1"/>
      <c r="H35" s="1"/>
      <c r="I35" s="1"/>
      <c r="J35" s="1"/>
      <c r="K35" s="1"/>
    </row>
    <row r="36">
      <c r="A36" s="1"/>
      <c r="B36" s="1"/>
      <c r="C36" s="1"/>
      <c r="D36" s="1"/>
      <c r="E36" s="1"/>
      <c r="F36" s="1"/>
      <c r="G36" s="1"/>
      <c r="H36" s="1"/>
      <c r="I36" s="1"/>
      <c r="J36" s="1"/>
      <c r="K36" s="1"/>
    </row>
    <row r="37">
      <c r="A37" s="1"/>
      <c r="B37" s="1"/>
      <c r="C37" s="1"/>
      <c r="D37" s="1"/>
      <c r="E37" s="1"/>
      <c r="F37" s="1"/>
      <c r="G37" s="1"/>
      <c r="H37" s="1"/>
      <c r="I37" s="1"/>
      <c r="J37" s="1"/>
      <c r="K37" s="1"/>
    </row>
    <row r="38">
      <c r="A38" s="1"/>
      <c r="B38" s="1"/>
      <c r="C38" s="1"/>
      <c r="D38" s="1"/>
      <c r="E38" s="1"/>
      <c r="F38" s="1"/>
      <c r="G38" s="1"/>
      <c r="H38" s="1"/>
      <c r="I38" s="1"/>
      <c r="J38" s="1"/>
      <c r="K38" s="1"/>
    </row>
    <row r="39">
      <c r="A39" s="1"/>
      <c r="B39" s="1"/>
      <c r="C39" s="1"/>
      <c r="D39" s="1"/>
      <c r="E39" s="1"/>
      <c r="F39" s="1"/>
      <c r="G39" s="1"/>
      <c r="H39" s="1"/>
      <c r="I39" s="1"/>
      <c r="J39" s="1"/>
      <c r="K39" s="1"/>
    </row>
    <row r="40">
      <c r="A40" s="1"/>
      <c r="B40" s="1"/>
      <c r="C40" s="1"/>
      <c r="D40" s="1"/>
      <c r="E40" s="1"/>
      <c r="F40" s="1"/>
      <c r="G40" s="1"/>
      <c r="H40" s="1"/>
      <c r="I40" s="1"/>
      <c r="J40" s="1"/>
      <c r="K40" s="1"/>
    </row>
    <row r="41">
      <c r="A41" s="1"/>
      <c r="B41" s="1"/>
      <c r="C41" s="1"/>
      <c r="D41" s="1"/>
      <c r="E41" s="1"/>
      <c r="F41" s="1"/>
      <c r="G41" s="1"/>
      <c r="H41" s="1"/>
      <c r="I41" s="1"/>
      <c r="J41" s="1"/>
      <c r="K41" s="1"/>
    </row>
    <row r="42">
      <c r="A42" s="1"/>
      <c r="B42" s="1"/>
      <c r="C42" s="1"/>
      <c r="D42" s="1"/>
      <c r="E42" s="1"/>
      <c r="F42" s="1"/>
      <c r="G42" s="1"/>
      <c r="H42" s="1"/>
      <c r="I42" s="1"/>
      <c r="J42" s="1"/>
      <c r="K42" s="1"/>
    </row>
    <row r="43">
      <c r="A43" s="1"/>
      <c r="B43" s="1"/>
      <c r="C43" s="1"/>
      <c r="D43" s="1"/>
      <c r="E43" s="1"/>
      <c r="F43" s="1"/>
      <c r="G43" s="1"/>
      <c r="H43" s="1"/>
      <c r="I43" s="1"/>
      <c r="J43" s="1"/>
      <c r="K43" s="1"/>
    </row>
    <row r="44">
      <c r="A44" s="1"/>
      <c r="B44" s="1"/>
      <c r="C44" s="1"/>
      <c r="D44" s="1"/>
      <c r="E44" s="1"/>
      <c r="F44" s="1"/>
      <c r="G44" s="1"/>
      <c r="H44" s="1"/>
      <c r="I44" s="1"/>
      <c r="J44" s="1"/>
      <c r="K44" s="1"/>
    </row>
    <row r="45">
      <c r="A45" s="1"/>
      <c r="B45" s="1"/>
      <c r="C45" s="1"/>
      <c r="D45" s="1"/>
      <c r="E45" s="1"/>
      <c r="F45" s="1"/>
      <c r="G45" s="1"/>
      <c r="H45" s="1"/>
      <c r="I45" s="1"/>
      <c r="J45" s="1"/>
      <c r="K45" s="1"/>
    </row>
    <row r="46">
      <c r="A46" s="1"/>
      <c r="B46" s="1"/>
      <c r="C46" s="1"/>
      <c r="D46" s="1"/>
      <c r="E46" s="1"/>
      <c r="F46" s="1"/>
      <c r="G46" s="1"/>
      <c r="H46" s="1"/>
      <c r="I46" s="1"/>
      <c r="J46" s="1"/>
      <c r="K46" s="1"/>
    </row>
    <row r="47">
      <c r="A47" s="1"/>
      <c r="B47" s="1"/>
      <c r="C47" s="1"/>
      <c r="D47" s="1"/>
      <c r="E47" s="1"/>
      <c r="F47" s="1"/>
      <c r="G47" s="1"/>
      <c r="H47" s="1"/>
      <c r="I47" s="1"/>
      <c r="J47" s="1"/>
      <c r="K47" s="1"/>
    </row>
    <row r="48">
      <c r="A48" s="1"/>
      <c r="B48" s="1"/>
      <c r="C48" s="1"/>
      <c r="D48" s="1"/>
      <c r="E48" s="1"/>
      <c r="F48" s="1"/>
      <c r="G48" s="1"/>
      <c r="H48" s="1"/>
      <c r="I48" s="1"/>
      <c r="J48" s="1"/>
      <c r="K48" s="1"/>
    </row>
    <row r="49">
      <c r="A49" s="1"/>
      <c r="B49" s="1"/>
      <c r="C49" s="1"/>
      <c r="D49" s="1"/>
      <c r="E49" s="1"/>
      <c r="F49" s="1"/>
      <c r="G49" s="1"/>
      <c r="H49" s="1"/>
      <c r="I49" s="1"/>
      <c r="J49" s="1"/>
      <c r="K49" s="1"/>
    </row>
    <row r="50">
      <c r="A50" s="1"/>
      <c r="B50" s="1"/>
      <c r="C50" s="1"/>
      <c r="D50" s="1"/>
      <c r="E50" s="1"/>
      <c r="F50" s="1"/>
      <c r="G50" s="1"/>
      <c r="H50" s="1"/>
      <c r="I50" s="1"/>
      <c r="J50" s="1"/>
      <c r="K50" s="1"/>
    </row>
    <row r="51">
      <c r="A51" s="1"/>
      <c r="B51" s="1"/>
      <c r="C51" s="1"/>
      <c r="D51" s="1"/>
      <c r="E51" s="1"/>
      <c r="F51" s="1"/>
      <c r="G51" s="1"/>
      <c r="H51" s="1"/>
      <c r="I51" s="1"/>
      <c r="J51" s="1"/>
      <c r="K51" s="1"/>
    </row>
    <row r="52">
      <c r="A52" s="231"/>
      <c r="B52" s="242" t="s">
        <v>107</v>
      </c>
      <c r="C52" s="243"/>
      <c r="D52" s="243"/>
      <c r="E52" s="243"/>
      <c r="F52" s="243"/>
      <c r="G52" s="243"/>
      <c r="H52" s="243"/>
      <c r="I52" s="243"/>
      <c r="J52" s="244"/>
      <c r="K52" s="231"/>
    </row>
    <row r="53">
      <c r="A53" s="1"/>
      <c r="B53" s="245" t="s">
        <v>108</v>
      </c>
      <c r="C53" s="246"/>
      <c r="D53" s="1"/>
      <c r="E53" s="1"/>
      <c r="F53" s="1"/>
      <c r="G53" s="1"/>
      <c r="H53" s="1"/>
      <c r="I53" s="1"/>
      <c r="J53" s="1"/>
      <c r="K53" s="1"/>
    </row>
    <row r="54">
      <c r="A54" s="1"/>
      <c r="B54" s="247" t="s">
        <v>109</v>
      </c>
      <c r="C54" s="217">
        <v>43100.0</v>
      </c>
      <c r="D54" s="216" t="s">
        <v>104</v>
      </c>
      <c r="E54" s="1"/>
      <c r="F54" s="1"/>
      <c r="G54" s="1"/>
      <c r="H54" s="1"/>
      <c r="I54" s="1"/>
      <c r="J54" s="1"/>
      <c r="K54" s="1"/>
    </row>
    <row r="55">
      <c r="A55" s="1"/>
      <c r="B55" s="247" t="s">
        <v>110</v>
      </c>
      <c r="C55" s="217">
        <v>43465.0</v>
      </c>
      <c r="D55" s="216" t="s">
        <v>104</v>
      </c>
      <c r="E55" s="1"/>
      <c r="F55" s="1"/>
      <c r="G55" s="1"/>
      <c r="H55" s="1"/>
      <c r="I55" s="1"/>
      <c r="J55" s="1"/>
      <c r="K55" s="1"/>
    </row>
    <row r="56">
      <c r="A56" s="1"/>
      <c r="B56" s="1"/>
      <c r="C56" s="1"/>
      <c r="D56" s="1"/>
      <c r="E56" s="1"/>
      <c r="F56" s="1"/>
      <c r="G56" s="1"/>
      <c r="H56" s="1"/>
      <c r="I56" s="1"/>
      <c r="J56" s="1"/>
      <c r="K56" s="1"/>
    </row>
    <row r="57">
      <c r="A57" s="1"/>
      <c r="B57" s="1"/>
      <c r="C57" s="1"/>
      <c r="D57" s="1"/>
      <c r="E57" s="1"/>
      <c r="F57" s="1"/>
      <c r="G57" s="1"/>
      <c r="H57" s="1"/>
      <c r="I57" s="1"/>
      <c r="J57" s="1"/>
      <c r="K57" s="1"/>
    </row>
    <row r="58">
      <c r="A58" s="1"/>
      <c r="B58" s="1"/>
      <c r="C58" s="1"/>
      <c r="D58" s="1"/>
      <c r="E58" s="1"/>
      <c r="F58" s="1"/>
      <c r="G58" s="1"/>
      <c r="H58" s="1"/>
      <c r="I58" s="1"/>
      <c r="J58" s="1"/>
      <c r="K58" s="1"/>
    </row>
    <row r="59">
      <c r="A59" s="1"/>
      <c r="B59" s="1"/>
      <c r="C59" s="1"/>
      <c r="D59" s="1"/>
      <c r="E59" s="1"/>
      <c r="F59" s="1"/>
      <c r="G59" s="1"/>
      <c r="H59" s="1"/>
      <c r="I59" s="1"/>
      <c r="J59" s="1"/>
      <c r="K59" s="1"/>
    </row>
    <row r="60">
      <c r="A60" s="1"/>
      <c r="B60" s="1"/>
      <c r="C60" s="1"/>
      <c r="D60" s="1"/>
      <c r="E60" s="1"/>
      <c r="F60" s="1"/>
      <c r="G60" s="1"/>
      <c r="H60" s="1"/>
      <c r="I60" s="1"/>
      <c r="J60" s="1"/>
      <c r="K60" s="1"/>
    </row>
    <row r="61">
      <c r="A61" s="1"/>
      <c r="B61" s="1"/>
      <c r="C61" s="1"/>
      <c r="D61" s="1"/>
      <c r="E61" s="1"/>
      <c r="F61" s="1"/>
      <c r="G61" s="1"/>
      <c r="H61" s="1"/>
      <c r="I61" s="1"/>
      <c r="J61" s="1"/>
      <c r="K61" s="1"/>
    </row>
    <row r="62">
      <c r="A62" s="1"/>
      <c r="B62" s="1"/>
      <c r="C62" s="1"/>
      <c r="D62" s="1"/>
      <c r="E62" s="1"/>
      <c r="F62" s="1"/>
      <c r="G62" s="1"/>
      <c r="H62" s="1"/>
      <c r="I62" s="1"/>
      <c r="J62" s="1"/>
      <c r="K62" s="1"/>
    </row>
    <row r="63">
      <c r="A63" s="1"/>
      <c r="B63" s="1"/>
      <c r="C63" s="1"/>
      <c r="D63" s="1"/>
      <c r="E63" s="1"/>
      <c r="F63" s="1"/>
      <c r="G63" s="1"/>
      <c r="H63" s="1"/>
      <c r="I63" s="1"/>
      <c r="J63" s="1"/>
      <c r="K63" s="1"/>
    </row>
    <row r="64">
      <c r="A64" s="1"/>
      <c r="B64" s="1"/>
      <c r="C64" s="1"/>
      <c r="D64" s="1"/>
      <c r="E64" s="1"/>
      <c r="F64" s="1"/>
      <c r="G64" s="1"/>
      <c r="H64" s="1"/>
      <c r="I64" s="1"/>
      <c r="J64" s="1"/>
      <c r="K64" s="1"/>
    </row>
    <row r="65">
      <c r="A65" s="1"/>
      <c r="B65" s="1"/>
      <c r="C65" s="1"/>
      <c r="D65" s="1"/>
      <c r="E65" s="1"/>
      <c r="F65" s="1"/>
      <c r="G65" s="1"/>
      <c r="H65" s="1"/>
      <c r="I65" s="1"/>
      <c r="J65" s="1"/>
      <c r="K65" s="1"/>
    </row>
    <row r="66">
      <c r="A66" s="1"/>
      <c r="B66" s="1"/>
      <c r="C66" s="1"/>
      <c r="D66" s="1"/>
      <c r="E66" s="1"/>
      <c r="F66" s="1"/>
      <c r="G66" s="1"/>
      <c r="H66" s="1"/>
      <c r="I66" s="1"/>
      <c r="J66" s="1"/>
      <c r="K66" s="1"/>
    </row>
    <row r="67">
      <c r="A67" s="1"/>
      <c r="B67" s="1"/>
      <c r="C67" s="1"/>
      <c r="D67" s="1"/>
      <c r="E67" s="1"/>
      <c r="F67" s="1"/>
      <c r="G67" s="1"/>
      <c r="H67" s="1"/>
      <c r="I67" s="1"/>
      <c r="J67" s="1"/>
      <c r="K67" s="1"/>
    </row>
    <row r="68">
      <c r="A68" s="1"/>
      <c r="B68" s="1"/>
      <c r="C68" s="1"/>
      <c r="D68" s="1"/>
      <c r="E68" s="1"/>
      <c r="F68" s="1"/>
      <c r="G68" s="1"/>
      <c r="H68" s="1"/>
      <c r="I68" s="1"/>
      <c r="J68" s="1"/>
      <c r="K68" s="1"/>
    </row>
    <row r="69">
      <c r="A69" s="1"/>
      <c r="B69" s="1"/>
      <c r="C69" s="1"/>
      <c r="D69" s="1"/>
      <c r="E69" s="1"/>
      <c r="F69" s="1"/>
      <c r="G69" s="1"/>
      <c r="H69" s="1"/>
      <c r="I69" s="1"/>
      <c r="J69" s="1"/>
      <c r="K69" s="1"/>
    </row>
    <row r="70">
      <c r="A70" s="1"/>
      <c r="B70" s="1"/>
      <c r="C70" s="1"/>
      <c r="D70" s="1"/>
      <c r="E70" s="1"/>
      <c r="F70" s="1"/>
      <c r="G70" s="1"/>
      <c r="H70" s="1"/>
      <c r="I70" s="1"/>
      <c r="J70" s="1"/>
      <c r="K70" s="1"/>
    </row>
    <row r="71">
      <c r="A71" s="1"/>
      <c r="B71" s="1"/>
      <c r="C71" s="1"/>
      <c r="D71" s="1"/>
      <c r="E71" s="1"/>
      <c r="F71" s="1"/>
      <c r="G71" s="1"/>
      <c r="H71" s="1"/>
      <c r="I71" s="1"/>
      <c r="J71" s="1"/>
      <c r="K71" s="1"/>
    </row>
    <row r="72">
      <c r="A72" s="1"/>
      <c r="B72" s="1"/>
      <c r="C72" s="1"/>
      <c r="D72" s="1"/>
      <c r="E72" s="1"/>
      <c r="F72" s="1"/>
      <c r="G72" s="1"/>
      <c r="I72" s="1"/>
      <c r="J72" s="1"/>
      <c r="K72" s="1"/>
    </row>
    <row r="73">
      <c r="A73" s="1"/>
      <c r="B73" s="1"/>
      <c r="C73" s="1"/>
      <c r="D73" s="1"/>
      <c r="E73" s="1"/>
      <c r="F73" s="1"/>
      <c r="G73" s="1"/>
      <c r="H73" s="1"/>
      <c r="I73" s="1"/>
      <c r="J73" s="1"/>
      <c r="K73" s="1"/>
    </row>
    <row r="74">
      <c r="A74" s="1"/>
      <c r="B74" s="1"/>
      <c r="C74" s="1"/>
      <c r="D74" s="1"/>
      <c r="E74" s="1"/>
      <c r="F74" s="1"/>
      <c r="G74" s="1"/>
      <c r="H74" s="1"/>
      <c r="I74" s="1"/>
      <c r="J74" s="1"/>
      <c r="K74" s="1"/>
    </row>
    <row r="75">
      <c r="A75" s="1"/>
      <c r="B75" s="16" t="str">
        <f>"(measured in "&amp;C3&amp;")"</f>
        <v>(measured in CAD)</v>
      </c>
      <c r="C75" s="248" t="str">
        <f>"Portfolio starting value"&amp;char(10)&amp;"("&amp;text(C54,"mmm-dd-yyyy")&amp;")"</f>
        <v>Portfolio starting value
(Dec-31-2017)</v>
      </c>
      <c r="D75" s="248" t="s">
        <v>111</v>
      </c>
      <c r="E75" s="248" t="s">
        <v>112</v>
      </c>
      <c r="F75" s="248" t="s">
        <v>113</v>
      </c>
      <c r="G75" s="248" t="str">
        <f>"Portfolio ending value"&amp;char(10)&amp;"("&amp;text(C55,"mmm-dd-yyyy")&amp;")"</f>
        <v>Portfolio ending value
(Dec-31-2018)</v>
      </c>
      <c r="H75" s="1"/>
      <c r="I75" s="1"/>
      <c r="J75" s="1"/>
      <c r="K75" s="1"/>
    </row>
    <row r="76">
      <c r="A76" s="1"/>
      <c r="C76" s="249">
        <f>'Calculations (Do Not Edit)'!B1595</f>
        <v>0.3</v>
      </c>
      <c r="D76" s="249">
        <f>'Calculations (Do Not Edit)'!B1596</f>
        <v>0.45</v>
      </c>
      <c r="E76" s="249">
        <f>'Calculations (Do Not Edit)'!B1597</f>
        <v>-0.35</v>
      </c>
      <c r="F76" s="249">
        <f>'Calculations (Do Not Edit)'!B1598</f>
        <v>0.09</v>
      </c>
      <c r="G76" s="250">
        <f>'Calculations (Do Not Edit)'!B1599</f>
        <v>0.49</v>
      </c>
      <c r="H76" s="1"/>
      <c r="I76" s="1"/>
      <c r="J76" s="1"/>
      <c r="K76" s="1"/>
    </row>
    <row r="77">
      <c r="A77" s="1"/>
      <c r="B77" s="1"/>
      <c r="C77" s="1"/>
      <c r="D77" s="1"/>
      <c r="E77" s="1"/>
      <c r="F77" s="1"/>
      <c r="G77" s="1"/>
      <c r="H77" s="1"/>
      <c r="I77" s="1"/>
      <c r="J77" s="1"/>
      <c r="K77" s="1"/>
    </row>
    <row r="78">
      <c r="A78" s="1"/>
      <c r="B78" s="216" t="str">
        <f>if('Calculations (Do Not Edit)'!E1583="Yes","Year-to-date","Annualized")&amp;" return of your portfolio from "&amp;text(C54,"mmm-dd-yyyy")&amp;" to "&amp;text(C55,"mmm-dd-yyyy")&amp;" (money-weighted, including dividends)"</f>
        <v>Annualized return of your portfolio from Dec-31-2017 to Dec-31-2018 (money-weighted, including dividends)</v>
      </c>
      <c r="D78" s="1"/>
      <c r="E78" s="1"/>
      <c r="F78" s="1"/>
      <c r="G78" s="251" t="str">
        <f>'Calculations (Do Not Edit)'!E1584</f>
        <v>n/a</v>
      </c>
      <c r="H78" s="1"/>
      <c r="I78" s="1"/>
      <c r="J78" s="1"/>
      <c r="K78" s="1"/>
    </row>
    <row r="79">
      <c r="A79" s="1"/>
      <c r="H79" s="1"/>
      <c r="I79" s="1"/>
      <c r="J79" s="1"/>
      <c r="K79" s="1"/>
    </row>
    <row r="80">
      <c r="A80" s="1"/>
      <c r="B80" s="252" t="s">
        <v>114</v>
      </c>
      <c r="C80" s="253"/>
      <c r="H80" s="1"/>
      <c r="I80" s="1"/>
      <c r="J80" s="1"/>
      <c r="K80" s="1"/>
    </row>
    <row r="81" ht="7.5" customHeight="1">
      <c r="A81" s="1"/>
      <c r="H81" s="1"/>
      <c r="I81" s="1"/>
      <c r="J81" s="1"/>
      <c r="K81" s="1"/>
    </row>
    <row r="82">
      <c r="A82" s="1"/>
      <c r="B82" s="254" t="s">
        <v>69</v>
      </c>
      <c r="C82" s="255" t="s">
        <v>115</v>
      </c>
      <c r="H82" s="1"/>
      <c r="I82" s="1"/>
      <c r="J82" s="1"/>
      <c r="K82" s="1"/>
    </row>
    <row r="83">
      <c r="A83" s="4">
        <v>1.0</v>
      </c>
      <c r="B83" s="256" t="str">
        <f>Setup!B12</f>
        <v>Domestic equity</v>
      </c>
      <c r="C83" s="257" t="str">
        <f t="array" ref="C83:C107">transpose('Calculations (Do Not Edit)'!I1584:AG1584)</f>
        <v>n/a</v>
      </c>
      <c r="H83" s="1"/>
      <c r="I83" s="1"/>
      <c r="J83" s="1"/>
      <c r="K83" s="1"/>
    </row>
    <row r="84">
      <c r="A84" s="258">
        <f t="shared" ref="A84:A107" si="1">A83+1</f>
        <v>2</v>
      </c>
      <c r="B84" s="259" t="str">
        <f>Setup!B13</f>
        <v>Domestic fixed income</v>
      </c>
      <c r="C84" s="260" t="s">
        <v>116</v>
      </c>
      <c r="H84" s="1"/>
      <c r="I84" s="1"/>
      <c r="J84" s="1"/>
      <c r="K84" s="1"/>
    </row>
    <row r="85">
      <c r="A85" s="258">
        <f t="shared" si="1"/>
        <v>3</v>
      </c>
      <c r="B85" s="261" t="str">
        <f>Setup!B14</f>
        <v>International equity</v>
      </c>
      <c r="C85" s="262" t="s">
        <v>116</v>
      </c>
      <c r="H85" s="1"/>
      <c r="I85" s="1"/>
      <c r="J85" s="1"/>
      <c r="K85" s="1"/>
    </row>
    <row r="86">
      <c r="A86" s="258">
        <f t="shared" si="1"/>
        <v>4</v>
      </c>
      <c r="B86" s="261" t="str">
        <f>Setup!B15</f>
        <v>International fixed income</v>
      </c>
      <c r="C86" s="262" t="s">
        <v>116</v>
      </c>
      <c r="H86" s="1"/>
      <c r="I86" s="1"/>
      <c r="J86" s="1"/>
      <c r="K86" s="1"/>
    </row>
    <row r="87">
      <c r="A87" s="258">
        <f t="shared" si="1"/>
        <v>5</v>
      </c>
      <c r="B87" s="261" t="str">
        <f>Setup!B16</f>
        <v>REIT</v>
      </c>
      <c r="C87" s="262" t="s">
        <v>116</v>
      </c>
      <c r="H87" s="1"/>
      <c r="I87" s="1"/>
      <c r="J87" s="1"/>
      <c r="K87" s="1"/>
    </row>
    <row r="88">
      <c r="A88" s="258">
        <f t="shared" si="1"/>
        <v>6</v>
      </c>
      <c r="B88" s="261" t="str">
        <f>Setup!B17</f>
        <v/>
      </c>
      <c r="C88" s="262" t="s">
        <v>116</v>
      </c>
      <c r="H88" s="1"/>
      <c r="I88" s="1"/>
      <c r="J88" s="1"/>
      <c r="K88" s="1"/>
    </row>
    <row r="89">
      <c r="A89" s="258">
        <f t="shared" si="1"/>
        <v>7</v>
      </c>
      <c r="B89" s="261" t="str">
        <f>Setup!B18</f>
        <v/>
      </c>
      <c r="C89" s="262" t="s">
        <v>116</v>
      </c>
      <c r="H89" s="1"/>
      <c r="I89" s="1"/>
      <c r="J89" s="1"/>
      <c r="K89" s="1"/>
    </row>
    <row r="90">
      <c r="A90" s="258">
        <f t="shared" si="1"/>
        <v>8</v>
      </c>
      <c r="B90" s="261" t="str">
        <f>Setup!B19</f>
        <v/>
      </c>
      <c r="C90" s="262" t="s">
        <v>116</v>
      </c>
      <c r="H90" s="1"/>
      <c r="I90" s="1"/>
      <c r="J90" s="1"/>
      <c r="K90" s="1"/>
    </row>
    <row r="91">
      <c r="A91" s="258">
        <f t="shared" si="1"/>
        <v>9</v>
      </c>
      <c r="B91" s="261" t="str">
        <f>Setup!B20</f>
        <v/>
      </c>
      <c r="C91" s="262" t="s">
        <v>116</v>
      </c>
      <c r="H91" s="1"/>
      <c r="I91" s="1"/>
      <c r="J91" s="1"/>
      <c r="K91" s="1"/>
    </row>
    <row r="92">
      <c r="A92" s="258">
        <f t="shared" si="1"/>
        <v>10</v>
      </c>
      <c r="B92" s="261" t="str">
        <f>Setup!B21</f>
        <v/>
      </c>
      <c r="C92" s="262" t="s">
        <v>116</v>
      </c>
      <c r="H92" s="1"/>
      <c r="I92" s="1"/>
      <c r="J92" s="1"/>
      <c r="K92" s="1"/>
    </row>
    <row r="93">
      <c r="A93" s="258">
        <f t="shared" si="1"/>
        <v>11</v>
      </c>
      <c r="B93" s="261" t="str">
        <f>Setup!B22</f>
        <v/>
      </c>
      <c r="C93" s="262" t="s">
        <v>116</v>
      </c>
      <c r="H93" s="1"/>
      <c r="I93" s="1"/>
      <c r="J93" s="1"/>
      <c r="K93" s="1"/>
    </row>
    <row r="94">
      <c r="A94" s="258">
        <f t="shared" si="1"/>
        <v>12</v>
      </c>
      <c r="B94" s="261" t="str">
        <f>Setup!B23</f>
        <v/>
      </c>
      <c r="C94" s="262" t="s">
        <v>116</v>
      </c>
      <c r="H94" s="1"/>
      <c r="I94" s="1"/>
      <c r="J94" s="1"/>
      <c r="K94" s="1"/>
    </row>
    <row r="95">
      <c r="A95" s="258">
        <f t="shared" si="1"/>
        <v>13</v>
      </c>
      <c r="B95" s="261" t="str">
        <f>Setup!B24</f>
        <v/>
      </c>
      <c r="C95" s="262" t="s">
        <v>116</v>
      </c>
      <c r="H95" s="1"/>
      <c r="I95" s="1"/>
      <c r="J95" s="1"/>
      <c r="K95" s="1"/>
    </row>
    <row r="96">
      <c r="A96" s="258">
        <f t="shared" si="1"/>
        <v>14</v>
      </c>
      <c r="B96" s="261" t="str">
        <f>Setup!B25</f>
        <v/>
      </c>
      <c r="C96" s="262" t="s">
        <v>116</v>
      </c>
      <c r="H96" s="1"/>
      <c r="I96" s="1"/>
      <c r="J96" s="1"/>
      <c r="K96" s="1"/>
    </row>
    <row r="97">
      <c r="A97" s="258">
        <f t="shared" si="1"/>
        <v>15</v>
      </c>
      <c r="B97" s="261" t="str">
        <f>Setup!B26</f>
        <v/>
      </c>
      <c r="C97" s="262" t="s">
        <v>116</v>
      </c>
      <c r="H97" s="1"/>
      <c r="I97" s="1"/>
      <c r="J97" s="1"/>
      <c r="K97" s="1"/>
    </row>
    <row r="98">
      <c r="A98" s="258">
        <f t="shared" si="1"/>
        <v>16</v>
      </c>
      <c r="B98" s="261" t="str">
        <f>Setup!B27</f>
        <v/>
      </c>
      <c r="C98" s="262" t="s">
        <v>116</v>
      </c>
      <c r="H98" s="1"/>
      <c r="I98" s="1"/>
      <c r="J98" s="1"/>
      <c r="K98" s="1"/>
    </row>
    <row r="99">
      <c r="A99" s="258">
        <f t="shared" si="1"/>
        <v>17</v>
      </c>
      <c r="B99" s="261" t="str">
        <f>Setup!B28</f>
        <v/>
      </c>
      <c r="C99" s="262" t="s">
        <v>116</v>
      </c>
      <c r="H99" s="1"/>
      <c r="I99" s="1"/>
      <c r="J99" s="1"/>
      <c r="K99" s="1"/>
    </row>
    <row r="100">
      <c r="A100" s="258">
        <f t="shared" si="1"/>
        <v>18</v>
      </c>
      <c r="B100" s="261" t="str">
        <f>Setup!B29</f>
        <v/>
      </c>
      <c r="C100" s="262" t="s">
        <v>116</v>
      </c>
      <c r="H100" s="1"/>
      <c r="I100" s="1"/>
      <c r="J100" s="1"/>
      <c r="K100" s="1"/>
    </row>
    <row r="101">
      <c r="A101" s="258">
        <f t="shared" si="1"/>
        <v>19</v>
      </c>
      <c r="B101" s="261" t="str">
        <f>Setup!B30</f>
        <v/>
      </c>
      <c r="C101" s="262" t="s">
        <v>116</v>
      </c>
      <c r="H101" s="1"/>
      <c r="I101" s="1"/>
      <c r="J101" s="1"/>
      <c r="K101" s="1"/>
    </row>
    <row r="102">
      <c r="A102" s="258">
        <f t="shared" si="1"/>
        <v>20</v>
      </c>
      <c r="B102" s="261" t="str">
        <f>Setup!B31</f>
        <v/>
      </c>
      <c r="C102" s="262" t="s">
        <v>116</v>
      </c>
      <c r="H102" s="1"/>
      <c r="I102" s="1"/>
      <c r="J102" s="1"/>
      <c r="K102" s="1"/>
    </row>
    <row r="103">
      <c r="A103" s="258">
        <f t="shared" si="1"/>
        <v>21</v>
      </c>
      <c r="B103" s="261" t="str">
        <f>Setup!B32</f>
        <v/>
      </c>
      <c r="C103" s="262" t="s">
        <v>116</v>
      </c>
      <c r="H103" s="1"/>
      <c r="I103" s="1"/>
      <c r="J103" s="1"/>
      <c r="K103" s="1"/>
    </row>
    <row r="104">
      <c r="A104" s="258">
        <f t="shared" si="1"/>
        <v>22</v>
      </c>
      <c r="B104" s="261" t="str">
        <f>Setup!B33</f>
        <v/>
      </c>
      <c r="C104" s="262" t="s">
        <v>116</v>
      </c>
      <c r="H104" s="1"/>
      <c r="I104" s="1"/>
      <c r="J104" s="1"/>
      <c r="K104" s="1"/>
    </row>
    <row r="105">
      <c r="A105" s="258">
        <f t="shared" si="1"/>
        <v>23</v>
      </c>
      <c r="B105" s="261" t="str">
        <f>Setup!B34</f>
        <v/>
      </c>
      <c r="C105" s="262" t="s">
        <v>116</v>
      </c>
      <c r="H105" s="1"/>
      <c r="I105" s="1"/>
      <c r="J105" s="1"/>
      <c r="K105" s="1"/>
    </row>
    <row r="106">
      <c r="A106" s="258">
        <f t="shared" si="1"/>
        <v>24</v>
      </c>
      <c r="B106" s="261" t="str">
        <f>Setup!B35</f>
        <v/>
      </c>
      <c r="C106" s="262" t="s">
        <v>116</v>
      </c>
      <c r="H106" s="1"/>
      <c r="I106" s="1"/>
      <c r="J106" s="1"/>
      <c r="K106" s="1"/>
    </row>
    <row r="107">
      <c r="A107" s="258">
        <f t="shared" si="1"/>
        <v>25</v>
      </c>
      <c r="B107" s="256" t="str">
        <f>Setup!B36</f>
        <v/>
      </c>
      <c r="C107" s="257" t="s">
        <v>116</v>
      </c>
      <c r="H107" s="1"/>
      <c r="I107" s="1"/>
      <c r="J107" s="1"/>
      <c r="K107" s="1"/>
    </row>
    <row r="108">
      <c r="A108" s="1"/>
      <c r="B108" s="263" t="s">
        <v>117</v>
      </c>
      <c r="C108" s="264" t="str">
        <f>G78</f>
        <v>n/a</v>
      </c>
      <c r="H108" s="1"/>
      <c r="I108" s="1"/>
      <c r="J108" s="1"/>
      <c r="K108" s="1"/>
    </row>
    <row r="109">
      <c r="A109" s="1"/>
      <c r="H109" s="1"/>
      <c r="I109" s="1"/>
      <c r="J109" s="1"/>
      <c r="K109" s="1"/>
    </row>
    <row r="110">
      <c r="A110" s="1"/>
      <c r="B110" s="265" t="s">
        <v>118</v>
      </c>
      <c r="D110" s="16"/>
      <c r="E110" s="16"/>
      <c r="F110" s="16"/>
      <c r="G110" s="266"/>
      <c r="H110" s="1"/>
      <c r="I110" s="1"/>
      <c r="J110" s="1"/>
      <c r="K110" s="1"/>
    </row>
    <row r="111">
      <c r="A111" s="1"/>
      <c r="B111" s="245"/>
      <c r="D111" s="16"/>
      <c r="E111" s="16"/>
      <c r="F111" s="16"/>
      <c r="G111" s="266"/>
      <c r="H111" s="1"/>
      <c r="I111" s="1"/>
      <c r="J111" s="1"/>
      <c r="K111" s="1"/>
    </row>
    <row r="112">
      <c r="A112" s="1"/>
      <c r="B112" s="245" t="s">
        <v>119</v>
      </c>
      <c r="D112" s="16"/>
      <c r="E112" s="16"/>
      <c r="F112" s="16"/>
      <c r="G112" s="266"/>
      <c r="H112" s="1"/>
      <c r="I112" s="1"/>
      <c r="J112" s="1"/>
      <c r="K112" s="1"/>
    </row>
    <row r="113">
      <c r="A113" s="1"/>
      <c r="B113" s="247" t="s">
        <v>120</v>
      </c>
      <c r="C113" s="1"/>
      <c r="D113" s="1"/>
      <c r="E113" s="1"/>
      <c r="F113" s="1"/>
      <c r="G113" s="267" t="str">
        <f>iferror(G76/ROUND(sum(C76:E76),0),"n/a")</f>
        <v>n/a</v>
      </c>
      <c r="H113" s="1"/>
      <c r="I113" s="1"/>
      <c r="J113" s="1"/>
      <c r="K113" s="1"/>
    </row>
    <row r="114">
      <c r="A114" s="1"/>
      <c r="B114" s="247" t="s">
        <v>121</v>
      </c>
      <c r="C114" s="1"/>
      <c r="D114" s="1"/>
      <c r="E114" s="1"/>
      <c r="F114" s="1"/>
      <c r="G114" s="268">
        <f>iferror(F76/sum(C76:E76),"n/a")</f>
        <v>0.225</v>
      </c>
      <c r="H114" s="1"/>
      <c r="I114" s="1"/>
      <c r="J114" s="1"/>
      <c r="K114" s="1"/>
    </row>
    <row r="115">
      <c r="A115" s="1"/>
      <c r="B115" s="247" t="s">
        <v>122</v>
      </c>
      <c r="D115" s="16"/>
      <c r="E115" s="16"/>
      <c r="F115" s="16"/>
      <c r="G115" s="268" t="str">
        <f>iferror(F76/ROUND(C76,0),"n/a")</f>
        <v>n/a</v>
      </c>
      <c r="H115" s="1"/>
      <c r="I115" s="1"/>
      <c r="J115" s="1"/>
      <c r="K115" s="1"/>
    </row>
    <row r="116">
      <c r="A116" s="1"/>
      <c r="B116" s="247" t="s">
        <v>123</v>
      </c>
      <c r="D116" s="16"/>
      <c r="E116" s="16"/>
      <c r="F116" s="16"/>
      <c r="G116" s="268" t="str">
        <f>iferror(G76/ROUND(C76,0)-1,"n/a")</f>
        <v>n/a</v>
      </c>
      <c r="H116" s="1"/>
      <c r="I116" s="1"/>
      <c r="J116" s="1"/>
      <c r="K116" s="1"/>
    </row>
    <row r="117">
      <c r="A117" s="1"/>
      <c r="H117" s="1"/>
      <c r="I117" s="1"/>
      <c r="J117" s="1"/>
      <c r="K117" s="1"/>
    </row>
    <row r="118">
      <c r="A118" s="1"/>
      <c r="H118" s="1"/>
      <c r="I118" s="1"/>
      <c r="J118" s="1"/>
      <c r="K118" s="1"/>
    </row>
    <row r="119">
      <c r="A119" s="231"/>
      <c r="B119" s="242" t="str">
        <f>"Dividends (measured in "&amp;C3&amp;")"</f>
        <v>Dividends (measured in CAD)</v>
      </c>
      <c r="C119" s="243"/>
      <c r="D119" s="243"/>
      <c r="E119" s="243"/>
      <c r="F119" s="243"/>
      <c r="G119" s="243"/>
      <c r="H119" s="243"/>
      <c r="I119" s="243"/>
      <c r="J119" s="244"/>
      <c r="K119" s="231"/>
    </row>
    <row r="120">
      <c r="A120" s="1"/>
      <c r="H120" s="1"/>
      <c r="I120" s="1"/>
      <c r="J120" s="1"/>
      <c r="K120" s="1"/>
    </row>
    <row r="121">
      <c r="A121" s="1"/>
      <c r="B121" s="269" t="s">
        <v>124</v>
      </c>
      <c r="C121" s="270"/>
      <c r="D121" s="270"/>
      <c r="H121" s="1"/>
      <c r="I121" s="1"/>
      <c r="J121" s="1"/>
      <c r="K121" s="1"/>
    </row>
    <row r="122" ht="7.5" customHeight="1">
      <c r="A122" s="1"/>
      <c r="H122" s="1"/>
      <c r="I122" s="1"/>
      <c r="J122" s="1"/>
      <c r="K122" s="1"/>
    </row>
    <row r="123">
      <c r="A123" s="1"/>
      <c r="B123" s="271" t="s">
        <v>125</v>
      </c>
      <c r="C123" s="271" t="s">
        <v>87</v>
      </c>
      <c r="D123" s="271" t="s">
        <v>126</v>
      </c>
      <c r="H123" s="1"/>
      <c r="I123" s="1"/>
      <c r="J123" s="1"/>
      <c r="K123" s="1"/>
    </row>
    <row r="124">
      <c r="A124" s="1"/>
      <c r="B124" s="272">
        <f>year(today())-4</f>
        <v>2015</v>
      </c>
      <c r="C124" s="273">
        <f>IFERROR(SUMIFS('Trade Log'!$AD:$AD,'Trade Log'!$C:$C,"Dividend",'Trade Log'!$B:$B,"&gt;="&amp;date($B124,1,1),'Trade Log'!$B:$B,"&lt;="&amp;date($B124,12,31)),0)</f>
        <v>0</v>
      </c>
      <c r="D124" s="274" t="s">
        <v>116</v>
      </c>
      <c r="H124" s="1"/>
      <c r="I124" s="1"/>
      <c r="J124" s="1"/>
      <c r="K124" s="1"/>
    </row>
    <row r="125">
      <c r="A125" s="1"/>
      <c r="B125" s="275">
        <f>year(today())-3</f>
        <v>2016</v>
      </c>
      <c r="C125" s="276">
        <f>IFERROR(SUMIFS('Trade Log'!$AD:$AD,'Trade Log'!$C:$C,"Dividend",'Trade Log'!$B:$B,"&gt;="&amp;date($B125,1,1),'Trade Log'!$B:$B,"&lt;="&amp;date($B125,12,31)),0)</f>
        <v>0</v>
      </c>
      <c r="D125" s="277">
        <f t="shared" ref="D125:D128" si="2">iferror(C125-C124,"n/a")</f>
        <v>0</v>
      </c>
      <c r="H125" s="1"/>
      <c r="I125" s="1"/>
      <c r="J125" s="1"/>
      <c r="K125" s="1"/>
    </row>
    <row r="126">
      <c r="A126" s="1"/>
      <c r="B126" s="278">
        <f>year(today())-2</f>
        <v>2017</v>
      </c>
      <c r="C126" s="279">
        <f>IFERROR(SUMIFS('Trade Log'!$AD:$AD,'Trade Log'!$C:$C,"Dividend",'Trade Log'!$B:$B,"&gt;="&amp;date($B126,1,1),'Trade Log'!$B:$B,"&lt;="&amp;date($B126,12,31)),0)</f>
        <v>0</v>
      </c>
      <c r="D126" s="280">
        <f t="shared" si="2"/>
        <v>0</v>
      </c>
      <c r="H126" s="1"/>
      <c r="I126" s="1"/>
      <c r="J126" s="1"/>
      <c r="K126" s="1"/>
    </row>
    <row r="127">
      <c r="A127" s="1"/>
      <c r="B127" s="278">
        <f>year(today())-1</f>
        <v>2018</v>
      </c>
      <c r="C127" s="279">
        <f>IFERROR(SUMIFS('Trade Log'!$AD:$AD,'Trade Log'!$C:$C,"Dividend",'Trade Log'!$B:$B,"&gt;="&amp;date($B127,1,1),'Trade Log'!$B:$B,"&lt;="&amp;date($B127,12,31)),0)</f>
        <v>0</v>
      </c>
      <c r="D127" s="280">
        <f t="shared" si="2"/>
        <v>0</v>
      </c>
      <c r="H127" s="1"/>
      <c r="I127" s="1"/>
      <c r="J127" s="1"/>
      <c r="K127" s="1"/>
    </row>
    <row r="128">
      <c r="A128" s="1"/>
      <c r="B128" s="278">
        <f>year(today())</f>
        <v>2019</v>
      </c>
      <c r="C128" s="279">
        <f>IFERROR(SUMIFS('Trade Log'!$AD:$AD,'Trade Log'!$C:$C,"Dividend",'Trade Log'!$B:$B,"&gt;="&amp;date($B128,1,1),'Trade Log'!$B:$B,"&lt;="&amp;date($B128,12,31)),0)</f>
        <v>0</v>
      </c>
      <c r="D128" s="280">
        <f t="shared" si="2"/>
        <v>0</v>
      </c>
      <c r="H128" s="1"/>
      <c r="I128" s="1"/>
      <c r="J128" s="1"/>
      <c r="K128" s="1"/>
    </row>
    <row r="129">
      <c r="A129" s="1"/>
      <c r="H129" s="1"/>
      <c r="I129" s="1"/>
      <c r="J129" s="1"/>
      <c r="K129" s="1"/>
    </row>
    <row r="130">
      <c r="A130" s="1"/>
      <c r="H130" s="1"/>
      <c r="I130" s="1"/>
      <c r="J130" s="1"/>
      <c r="K130" s="1"/>
    </row>
    <row r="131">
      <c r="A131" s="1"/>
      <c r="B131" s="281" t="s">
        <v>127</v>
      </c>
      <c r="C131" s="282"/>
      <c r="D131" s="282"/>
      <c r="E131" s="282"/>
      <c r="H131" s="1"/>
      <c r="I131" s="1"/>
      <c r="J131" s="1"/>
      <c r="K131" s="1"/>
    </row>
    <row r="132" ht="7.5" customHeight="1">
      <c r="A132" s="1"/>
      <c r="H132" s="1"/>
      <c r="I132" s="1"/>
      <c r="J132" s="1"/>
      <c r="K132" s="1"/>
    </row>
    <row r="133">
      <c r="A133" s="1"/>
      <c r="B133" s="271" t="s">
        <v>125</v>
      </c>
      <c r="C133" s="271" t="s">
        <v>87</v>
      </c>
      <c r="D133" s="271" t="s">
        <v>128</v>
      </c>
      <c r="E133" s="271" t="s">
        <v>126</v>
      </c>
      <c r="H133" s="1"/>
      <c r="I133" s="1"/>
      <c r="J133" s="1"/>
      <c r="K133" s="1"/>
    </row>
    <row r="134">
      <c r="A134" s="283">
        <v>23.0</v>
      </c>
      <c r="B134" s="284">
        <f t="shared" ref="B134:B157" si="3">eomonth(date(year(today()),month(today())-A134,1),0)</f>
        <v>42886</v>
      </c>
      <c r="C134" s="273">
        <f>IFERROR(SUMIFS('Trade Log'!$AD:$AD,'Trade Log'!$C:$C,"Dividend",'Trade Log'!$B:$B,"&gt;="&amp;(eomonth($B134,-1)+1),'Trade Log'!$B:$B,"&lt;="&amp;$B134),0)</f>
        <v>0</v>
      </c>
      <c r="D134" s="274" t="s">
        <v>116</v>
      </c>
      <c r="E134" s="274" t="s">
        <v>116</v>
      </c>
      <c r="H134" s="1"/>
      <c r="I134" s="1"/>
      <c r="J134" s="1"/>
      <c r="K134" s="1"/>
    </row>
    <row r="135">
      <c r="A135" s="221">
        <f t="shared" ref="A135:A157" si="4">A134-1</f>
        <v>22</v>
      </c>
      <c r="B135" s="285">
        <f t="shared" si="3"/>
        <v>42916</v>
      </c>
      <c r="C135" s="276">
        <f>IFERROR(SUMIFS('Trade Log'!$AD:$AD,'Trade Log'!$C:$C,"Dividend",'Trade Log'!$B:$B,"&gt;="&amp;(eomonth($B135,-1)+1),'Trade Log'!$B:$B,"&lt;="&amp;$B135),0)</f>
        <v>0</v>
      </c>
      <c r="D135" s="277">
        <f t="shared" ref="D135:D157" si="5">iferror(C135-C134,"n/a")</f>
        <v>0</v>
      </c>
      <c r="E135" s="277" t="s">
        <v>116</v>
      </c>
      <c r="H135" s="1"/>
      <c r="I135" s="1"/>
      <c r="J135" s="1"/>
      <c r="K135" s="1"/>
    </row>
    <row r="136">
      <c r="A136" s="221">
        <f t="shared" si="4"/>
        <v>21</v>
      </c>
      <c r="B136" s="285">
        <f t="shared" si="3"/>
        <v>42947</v>
      </c>
      <c r="C136" s="276">
        <f>IFERROR(SUMIFS('Trade Log'!$AD:$AD,'Trade Log'!$C:$C,"Dividend",'Trade Log'!$B:$B,"&gt;="&amp;(eomonth($B136,-1)+1),'Trade Log'!$B:$B,"&lt;="&amp;$B136),0)</f>
        <v>0</v>
      </c>
      <c r="D136" s="277">
        <f t="shared" si="5"/>
        <v>0</v>
      </c>
      <c r="E136" s="277" t="s">
        <v>116</v>
      </c>
      <c r="H136" s="1"/>
      <c r="I136" s="1"/>
      <c r="J136" s="1"/>
      <c r="K136" s="1"/>
    </row>
    <row r="137">
      <c r="A137" s="221">
        <f t="shared" si="4"/>
        <v>20</v>
      </c>
      <c r="B137" s="285">
        <f t="shared" si="3"/>
        <v>42978</v>
      </c>
      <c r="C137" s="276">
        <f>IFERROR(SUMIFS('Trade Log'!$AD:$AD,'Trade Log'!$C:$C,"Dividend",'Trade Log'!$B:$B,"&gt;="&amp;(eomonth($B137,-1)+1),'Trade Log'!$B:$B,"&lt;="&amp;$B137),0)</f>
        <v>0</v>
      </c>
      <c r="D137" s="277">
        <f t="shared" si="5"/>
        <v>0</v>
      </c>
      <c r="E137" s="277" t="s">
        <v>116</v>
      </c>
      <c r="H137" s="1"/>
      <c r="I137" s="1"/>
      <c r="J137" s="1"/>
      <c r="K137" s="1"/>
    </row>
    <row r="138">
      <c r="A138" s="221">
        <f t="shared" si="4"/>
        <v>19</v>
      </c>
      <c r="B138" s="285">
        <f t="shared" si="3"/>
        <v>43008</v>
      </c>
      <c r="C138" s="276">
        <f>IFERROR(SUMIFS('Trade Log'!$AD:$AD,'Trade Log'!$C:$C,"Dividend",'Trade Log'!$B:$B,"&gt;="&amp;(eomonth($B138,-1)+1),'Trade Log'!$B:$B,"&lt;="&amp;$B138),0)</f>
        <v>0</v>
      </c>
      <c r="D138" s="277">
        <f t="shared" si="5"/>
        <v>0</v>
      </c>
      <c r="E138" s="277" t="s">
        <v>116</v>
      </c>
      <c r="H138" s="1"/>
      <c r="I138" s="1"/>
      <c r="J138" s="1"/>
      <c r="K138" s="1"/>
    </row>
    <row r="139">
      <c r="A139" s="221">
        <f t="shared" si="4"/>
        <v>18</v>
      </c>
      <c r="B139" s="285">
        <f t="shared" si="3"/>
        <v>43039</v>
      </c>
      <c r="C139" s="276">
        <f>IFERROR(SUMIFS('Trade Log'!$AD:$AD,'Trade Log'!$C:$C,"Dividend",'Trade Log'!$B:$B,"&gt;="&amp;(eomonth($B139,-1)+1),'Trade Log'!$B:$B,"&lt;="&amp;$B139),0)</f>
        <v>0</v>
      </c>
      <c r="D139" s="277">
        <f t="shared" si="5"/>
        <v>0</v>
      </c>
      <c r="E139" s="277" t="s">
        <v>116</v>
      </c>
      <c r="H139" s="1"/>
      <c r="I139" s="1"/>
      <c r="J139" s="1"/>
      <c r="K139" s="1"/>
    </row>
    <row r="140">
      <c r="A140" s="221">
        <f t="shared" si="4"/>
        <v>17</v>
      </c>
      <c r="B140" s="285">
        <f t="shared" si="3"/>
        <v>43069</v>
      </c>
      <c r="C140" s="276">
        <f>IFERROR(SUMIFS('Trade Log'!$AD:$AD,'Trade Log'!$C:$C,"Dividend",'Trade Log'!$B:$B,"&gt;="&amp;(eomonth($B140,-1)+1),'Trade Log'!$B:$B,"&lt;="&amp;$B140),0)</f>
        <v>0</v>
      </c>
      <c r="D140" s="277">
        <f t="shared" si="5"/>
        <v>0</v>
      </c>
      <c r="E140" s="277" t="s">
        <v>116</v>
      </c>
      <c r="H140" s="1"/>
      <c r="I140" s="1"/>
      <c r="J140" s="1"/>
      <c r="K140" s="1"/>
    </row>
    <row r="141">
      <c r="A141" s="221">
        <f t="shared" si="4"/>
        <v>16</v>
      </c>
      <c r="B141" s="285">
        <f t="shared" si="3"/>
        <v>43100</v>
      </c>
      <c r="C141" s="276">
        <f>IFERROR(SUMIFS('Trade Log'!$AD:$AD,'Trade Log'!$C:$C,"Dividend",'Trade Log'!$B:$B,"&gt;="&amp;(eomonth($B141,-1)+1),'Trade Log'!$B:$B,"&lt;="&amp;$B141),0)</f>
        <v>0</v>
      </c>
      <c r="D141" s="277">
        <f t="shared" si="5"/>
        <v>0</v>
      </c>
      <c r="E141" s="277" t="s">
        <v>116</v>
      </c>
      <c r="H141" s="1"/>
      <c r="I141" s="1"/>
      <c r="J141" s="1"/>
      <c r="K141" s="1"/>
    </row>
    <row r="142">
      <c r="A142" s="221">
        <f t="shared" si="4"/>
        <v>15</v>
      </c>
      <c r="B142" s="285">
        <f t="shared" si="3"/>
        <v>43131</v>
      </c>
      <c r="C142" s="276">
        <f>IFERROR(SUMIFS('Trade Log'!$AD:$AD,'Trade Log'!$C:$C,"Dividend",'Trade Log'!$B:$B,"&gt;="&amp;(eomonth($B142,-1)+1),'Trade Log'!$B:$B,"&lt;="&amp;$B142),0)</f>
        <v>0</v>
      </c>
      <c r="D142" s="277">
        <f t="shared" si="5"/>
        <v>0</v>
      </c>
      <c r="E142" s="277" t="s">
        <v>116</v>
      </c>
      <c r="H142" s="1"/>
      <c r="I142" s="1"/>
      <c r="J142" s="1"/>
      <c r="K142" s="1"/>
    </row>
    <row r="143">
      <c r="A143" s="221">
        <f t="shared" si="4"/>
        <v>14</v>
      </c>
      <c r="B143" s="285">
        <f t="shared" si="3"/>
        <v>43159</v>
      </c>
      <c r="C143" s="276">
        <f>IFERROR(SUMIFS('Trade Log'!$AD:$AD,'Trade Log'!$C:$C,"Dividend",'Trade Log'!$B:$B,"&gt;="&amp;(eomonth($B143,-1)+1),'Trade Log'!$B:$B,"&lt;="&amp;$B143),0)</f>
        <v>0</v>
      </c>
      <c r="D143" s="277">
        <f t="shared" si="5"/>
        <v>0</v>
      </c>
      <c r="E143" s="277" t="s">
        <v>116</v>
      </c>
      <c r="H143" s="1"/>
      <c r="I143" s="1"/>
      <c r="J143" s="1"/>
      <c r="K143" s="1"/>
    </row>
    <row r="144">
      <c r="A144" s="221">
        <f t="shared" si="4"/>
        <v>13</v>
      </c>
      <c r="B144" s="285">
        <f t="shared" si="3"/>
        <v>43190</v>
      </c>
      <c r="C144" s="276">
        <f>IFERROR(SUMIFS('Trade Log'!$AD:$AD,'Trade Log'!$C:$C,"Dividend",'Trade Log'!$B:$B,"&gt;="&amp;(eomonth($B144,-1)+1),'Trade Log'!$B:$B,"&lt;="&amp;$B144),0)</f>
        <v>0</v>
      </c>
      <c r="D144" s="277">
        <f t="shared" si="5"/>
        <v>0</v>
      </c>
      <c r="E144" s="277" t="s">
        <v>116</v>
      </c>
      <c r="H144" s="1"/>
      <c r="I144" s="1"/>
      <c r="J144" s="1"/>
      <c r="K144" s="1"/>
    </row>
    <row r="145">
      <c r="A145" s="221">
        <f t="shared" si="4"/>
        <v>12</v>
      </c>
      <c r="B145" s="285">
        <f t="shared" si="3"/>
        <v>43220</v>
      </c>
      <c r="C145" s="276">
        <f>IFERROR(SUMIFS('Trade Log'!$AD:$AD,'Trade Log'!$C:$C,"Dividend",'Trade Log'!$B:$B,"&gt;="&amp;(eomonth($B145,-1)+1),'Trade Log'!$B:$B,"&lt;="&amp;$B145),0)</f>
        <v>0</v>
      </c>
      <c r="D145" s="277">
        <f t="shared" si="5"/>
        <v>0</v>
      </c>
      <c r="E145" s="277" t="s">
        <v>116</v>
      </c>
      <c r="H145" s="1"/>
      <c r="I145" s="1"/>
      <c r="J145" s="1"/>
      <c r="K145" s="1"/>
    </row>
    <row r="146">
      <c r="A146" s="221">
        <f t="shared" si="4"/>
        <v>11</v>
      </c>
      <c r="B146" s="285">
        <f t="shared" si="3"/>
        <v>43251</v>
      </c>
      <c r="C146" s="276">
        <f>IFERROR(SUMIFS('Trade Log'!$AD:$AD,'Trade Log'!$C:$C,"Dividend",'Trade Log'!$B:$B,"&gt;="&amp;(eomonth($B146,-1)+1),'Trade Log'!$B:$B,"&lt;="&amp;$B146),0)</f>
        <v>0</v>
      </c>
      <c r="D146" s="277">
        <f t="shared" si="5"/>
        <v>0</v>
      </c>
      <c r="E146" s="277">
        <f t="shared" ref="E146:E157" si="6">iferror(C146-C134,"n/a")</f>
        <v>0</v>
      </c>
      <c r="H146" s="1"/>
      <c r="I146" s="1"/>
      <c r="J146" s="1"/>
      <c r="K146" s="1"/>
    </row>
    <row r="147">
      <c r="A147" s="221">
        <f t="shared" si="4"/>
        <v>10</v>
      </c>
      <c r="B147" s="285">
        <f t="shared" si="3"/>
        <v>43281</v>
      </c>
      <c r="C147" s="276">
        <f>IFERROR(SUMIFS('Trade Log'!$AD:$AD,'Trade Log'!$C:$C,"Dividend",'Trade Log'!$B:$B,"&gt;="&amp;(eomonth($B147,-1)+1),'Trade Log'!$B:$B,"&lt;="&amp;$B147),0)</f>
        <v>0</v>
      </c>
      <c r="D147" s="277">
        <f t="shared" si="5"/>
        <v>0</v>
      </c>
      <c r="E147" s="277">
        <f t="shared" si="6"/>
        <v>0</v>
      </c>
      <c r="H147" s="1"/>
      <c r="I147" s="1"/>
      <c r="J147" s="1"/>
      <c r="K147" s="1"/>
    </row>
    <row r="148">
      <c r="A148" s="221">
        <f t="shared" si="4"/>
        <v>9</v>
      </c>
      <c r="B148" s="285">
        <f t="shared" si="3"/>
        <v>43312</v>
      </c>
      <c r="C148" s="276">
        <f>IFERROR(SUMIFS('Trade Log'!$AD:$AD,'Trade Log'!$C:$C,"Dividend",'Trade Log'!$B:$B,"&gt;="&amp;(eomonth($B148,-1)+1),'Trade Log'!$B:$B,"&lt;="&amp;$B148),0)</f>
        <v>0</v>
      </c>
      <c r="D148" s="277">
        <f t="shared" si="5"/>
        <v>0</v>
      </c>
      <c r="E148" s="277">
        <f t="shared" si="6"/>
        <v>0</v>
      </c>
      <c r="H148" s="1"/>
      <c r="I148" s="1"/>
      <c r="J148" s="1"/>
      <c r="K148" s="1"/>
    </row>
    <row r="149">
      <c r="A149" s="221">
        <f t="shared" si="4"/>
        <v>8</v>
      </c>
      <c r="B149" s="285">
        <f t="shared" si="3"/>
        <v>43343</v>
      </c>
      <c r="C149" s="276">
        <f>IFERROR(SUMIFS('Trade Log'!$AD:$AD,'Trade Log'!$C:$C,"Dividend",'Trade Log'!$B:$B,"&gt;="&amp;(eomonth($B149,-1)+1),'Trade Log'!$B:$B,"&lt;="&amp;$B149),0)</f>
        <v>0</v>
      </c>
      <c r="D149" s="277">
        <f t="shared" si="5"/>
        <v>0</v>
      </c>
      <c r="E149" s="277">
        <f t="shared" si="6"/>
        <v>0</v>
      </c>
      <c r="H149" s="1"/>
      <c r="I149" s="1"/>
      <c r="J149" s="1"/>
      <c r="K149" s="1"/>
    </row>
    <row r="150">
      <c r="A150" s="221">
        <f t="shared" si="4"/>
        <v>7</v>
      </c>
      <c r="B150" s="285">
        <f t="shared" si="3"/>
        <v>43373</v>
      </c>
      <c r="C150" s="276">
        <f>IFERROR(SUMIFS('Trade Log'!$AD:$AD,'Trade Log'!$C:$C,"Dividend",'Trade Log'!$B:$B,"&gt;="&amp;(eomonth($B150,-1)+1),'Trade Log'!$B:$B,"&lt;="&amp;$B150),0)</f>
        <v>0</v>
      </c>
      <c r="D150" s="277">
        <f t="shared" si="5"/>
        <v>0</v>
      </c>
      <c r="E150" s="277">
        <f t="shared" si="6"/>
        <v>0</v>
      </c>
      <c r="H150" s="1"/>
      <c r="I150" s="1"/>
      <c r="J150" s="1"/>
      <c r="K150" s="1"/>
    </row>
    <row r="151">
      <c r="A151" s="221">
        <f t="shared" si="4"/>
        <v>6</v>
      </c>
      <c r="B151" s="285">
        <f t="shared" si="3"/>
        <v>43404</v>
      </c>
      <c r="C151" s="276">
        <f>IFERROR(SUMIFS('Trade Log'!$AD:$AD,'Trade Log'!$C:$C,"Dividend",'Trade Log'!$B:$B,"&gt;="&amp;(eomonth($B151,-1)+1),'Trade Log'!$B:$B,"&lt;="&amp;$B151),0)</f>
        <v>0</v>
      </c>
      <c r="D151" s="277">
        <f t="shared" si="5"/>
        <v>0</v>
      </c>
      <c r="E151" s="277">
        <f t="shared" si="6"/>
        <v>0</v>
      </c>
      <c r="H151" s="1"/>
      <c r="I151" s="1"/>
      <c r="J151" s="1"/>
      <c r="K151" s="1"/>
    </row>
    <row r="152">
      <c r="A152" s="221">
        <f t="shared" si="4"/>
        <v>5</v>
      </c>
      <c r="B152" s="285">
        <f t="shared" si="3"/>
        <v>43434</v>
      </c>
      <c r="C152" s="276">
        <f>IFERROR(SUMIFS('Trade Log'!$AD:$AD,'Trade Log'!$C:$C,"Dividend",'Trade Log'!$B:$B,"&gt;="&amp;(eomonth($B152,-1)+1),'Trade Log'!$B:$B,"&lt;="&amp;$B152),0)</f>
        <v>0</v>
      </c>
      <c r="D152" s="277">
        <f t="shared" si="5"/>
        <v>0</v>
      </c>
      <c r="E152" s="277">
        <f t="shared" si="6"/>
        <v>0</v>
      </c>
      <c r="H152" s="1"/>
      <c r="I152" s="1"/>
      <c r="J152" s="1"/>
      <c r="K152" s="1"/>
    </row>
    <row r="153">
      <c r="A153" s="221">
        <f t="shared" si="4"/>
        <v>4</v>
      </c>
      <c r="B153" s="285">
        <f t="shared" si="3"/>
        <v>43465</v>
      </c>
      <c r="C153" s="276">
        <f>IFERROR(SUMIFS('Trade Log'!$AD:$AD,'Trade Log'!$C:$C,"Dividend",'Trade Log'!$B:$B,"&gt;="&amp;(eomonth($B153,-1)+1),'Trade Log'!$B:$B,"&lt;="&amp;$B153),0)</f>
        <v>0</v>
      </c>
      <c r="D153" s="277">
        <f t="shared" si="5"/>
        <v>0</v>
      </c>
      <c r="E153" s="277">
        <f t="shared" si="6"/>
        <v>0</v>
      </c>
      <c r="H153" s="1"/>
      <c r="I153" s="1"/>
      <c r="J153" s="1"/>
      <c r="K153" s="1"/>
    </row>
    <row r="154">
      <c r="A154" s="221">
        <f t="shared" si="4"/>
        <v>3</v>
      </c>
      <c r="B154" s="285">
        <f t="shared" si="3"/>
        <v>43496</v>
      </c>
      <c r="C154" s="276">
        <f>IFERROR(SUMIFS('Trade Log'!$AD:$AD,'Trade Log'!$C:$C,"Dividend",'Trade Log'!$B:$B,"&gt;="&amp;(eomonth($B154,-1)+1),'Trade Log'!$B:$B,"&lt;="&amp;$B154),0)</f>
        <v>0</v>
      </c>
      <c r="D154" s="277">
        <f t="shared" si="5"/>
        <v>0</v>
      </c>
      <c r="E154" s="277">
        <f t="shared" si="6"/>
        <v>0</v>
      </c>
      <c r="H154" s="1"/>
      <c r="I154" s="1"/>
      <c r="J154" s="1"/>
      <c r="K154" s="1"/>
    </row>
    <row r="155">
      <c r="A155" s="221">
        <f t="shared" si="4"/>
        <v>2</v>
      </c>
      <c r="B155" s="285">
        <f t="shared" si="3"/>
        <v>43524</v>
      </c>
      <c r="C155" s="276">
        <f>IFERROR(SUMIFS('Trade Log'!$AD:$AD,'Trade Log'!$C:$C,"Dividend",'Trade Log'!$B:$B,"&gt;="&amp;(eomonth($B155,-1)+1),'Trade Log'!$B:$B,"&lt;="&amp;$B155),0)</f>
        <v>0</v>
      </c>
      <c r="D155" s="277">
        <f t="shared" si="5"/>
        <v>0</v>
      </c>
      <c r="E155" s="277">
        <f t="shared" si="6"/>
        <v>0</v>
      </c>
      <c r="H155" s="1"/>
      <c r="I155" s="1"/>
      <c r="J155" s="1"/>
      <c r="K155" s="1"/>
    </row>
    <row r="156">
      <c r="A156" s="221">
        <f t="shared" si="4"/>
        <v>1</v>
      </c>
      <c r="B156" s="285">
        <f t="shared" si="3"/>
        <v>43555</v>
      </c>
      <c r="C156" s="276">
        <f>IFERROR(SUMIFS('Trade Log'!$AD:$AD,'Trade Log'!$C:$C,"Dividend",'Trade Log'!$B:$B,"&gt;="&amp;(eomonth($B156,-1)+1),'Trade Log'!$B:$B,"&lt;="&amp;$B156),0)</f>
        <v>0</v>
      </c>
      <c r="D156" s="277">
        <f t="shared" si="5"/>
        <v>0</v>
      </c>
      <c r="E156" s="277">
        <f t="shared" si="6"/>
        <v>0</v>
      </c>
      <c r="H156" s="1"/>
      <c r="I156" s="1"/>
      <c r="J156" s="1"/>
      <c r="K156" s="1"/>
    </row>
    <row r="157">
      <c r="A157" s="221">
        <f t="shared" si="4"/>
        <v>0</v>
      </c>
      <c r="B157" s="285">
        <f t="shared" si="3"/>
        <v>43585</v>
      </c>
      <c r="C157" s="276">
        <f>IFERROR(SUMIFS('Trade Log'!$AD:$AD,'Trade Log'!$C:$C,"Dividend",'Trade Log'!$B:$B,"&gt;="&amp;(eomonth($B157,-1)+1),'Trade Log'!$B:$B,"&lt;="&amp;$B157),0)</f>
        <v>0</v>
      </c>
      <c r="D157" s="277">
        <f t="shared" si="5"/>
        <v>0</v>
      </c>
      <c r="E157" s="277">
        <f t="shared" si="6"/>
        <v>0</v>
      </c>
      <c r="H157" s="1"/>
      <c r="I157" s="1"/>
      <c r="J157" s="1"/>
      <c r="K157" s="1"/>
    </row>
    <row r="158">
      <c r="A158" s="1"/>
      <c r="H158" s="1"/>
      <c r="I158" s="1"/>
      <c r="J158" s="1"/>
      <c r="K158" s="1"/>
    </row>
    <row r="159">
      <c r="A159" s="1"/>
      <c r="H159" s="1"/>
      <c r="I159" s="1"/>
      <c r="J159" s="1"/>
      <c r="K159" s="1"/>
    </row>
    <row r="160">
      <c r="A160" s="1"/>
      <c r="B160" s="242" t="s">
        <v>129</v>
      </c>
      <c r="C160" s="243"/>
      <c r="D160" s="243"/>
      <c r="E160" s="243"/>
      <c r="F160" s="243"/>
      <c r="G160" s="243"/>
      <c r="H160" s="243"/>
      <c r="I160" s="243"/>
      <c r="J160" s="244"/>
      <c r="K160" s="1"/>
    </row>
    <row r="161">
      <c r="A161" s="1"/>
      <c r="B161" s="286" t="s">
        <v>130</v>
      </c>
      <c r="C161" s="287"/>
      <c r="D161" s="286" t="s">
        <v>131</v>
      </c>
      <c r="H161" s="1"/>
      <c r="I161" s="1"/>
      <c r="J161" s="1"/>
      <c r="K161" s="1"/>
    </row>
    <row r="162">
      <c r="A162" s="1"/>
      <c r="B162" t="str">
        <f>"Your investment portfolio as of "&amp;text(C2,"mmm-dd-yyyy")</f>
        <v>Your investment portfolio as of Mar-31-2019</v>
      </c>
      <c r="D162">
        <f>countifs('Your Portfolio Holdings'!$BS$7:$BS$156,"Y")</f>
        <v>0</v>
      </c>
      <c r="H162" s="1"/>
      <c r="I162" s="1"/>
      <c r="J162" s="1"/>
      <c r="K162" s="1"/>
    </row>
    <row r="163">
      <c r="A163" s="1"/>
      <c r="B163" t="str">
        <f>"Investment performance start date: "&amp;text(C54,"mm-dd-yyyy")</f>
        <v>Investment performance start date: 12-31-2017</v>
      </c>
      <c r="D163">
        <f>countifs('Your Portfolio Holdings'!$BT$7:$BT$156,"Y")</f>
        <v>0</v>
      </c>
      <c r="H163" s="1"/>
      <c r="I163" s="1"/>
      <c r="J163" s="1"/>
      <c r="K163" s="1"/>
    </row>
    <row r="164">
      <c r="A164" s="1"/>
      <c r="B164" t="str">
        <f>"Investment performance end date: "&amp;text(C55,"mm-dd-yyyy")</f>
        <v>Investment performance end date: 12-31-2018</v>
      </c>
      <c r="D164">
        <f>countifs('Your Portfolio Holdings'!$BU$7:$BU$156,"Y")</f>
        <v>0</v>
      </c>
      <c r="H164" s="1"/>
      <c r="I164" s="1"/>
      <c r="J164" s="1"/>
      <c r="K164" s="1"/>
    </row>
    <row r="165">
      <c r="A165" s="1"/>
      <c r="B165" s="288" t="s">
        <v>132</v>
      </c>
      <c r="C165" s="289"/>
      <c r="D165" s="289">
        <f>sum(D162:D164)</f>
        <v>0</v>
      </c>
      <c r="H165" s="1"/>
      <c r="I165" s="1"/>
      <c r="J165" s="1"/>
      <c r="K165" s="1"/>
    </row>
    <row r="166">
      <c r="A166" s="1"/>
      <c r="H166" s="1"/>
      <c r="I166" s="1"/>
      <c r="J166" s="1"/>
      <c r="K166" s="1"/>
    </row>
  </sheetData>
  <mergeCells count="3">
    <mergeCell ref="B9:J12"/>
    <mergeCell ref="G2:J2"/>
    <mergeCell ref="G3:J5"/>
  </mergeCells>
  <conditionalFormatting sqref="G3:J5">
    <cfRule type="expression" dxfId="1" priority="1">
      <formula>D165=0</formula>
    </cfRule>
  </conditionalFormatting>
  <conditionalFormatting sqref="G3:J5">
    <cfRule type="expression" dxfId="2" priority="2">
      <formula>D165&gt;0</formula>
    </cfRule>
  </conditionalFormatting>
  <dataValidations>
    <dataValidation type="date" operator="greaterThanOrEqual" allowBlank="1" showDropDown="1" showInputMessage="1" showErrorMessage="1" prompt="Enter a date on or after the start date you selected" sqref="C55">
      <formula1>C54</formula1>
    </dataValidation>
    <dataValidation type="list" allowBlank="1" showInputMessage="1" showErrorMessage="1" prompt="Click and enter a valid currency" sqref="C3">
      <formula1>Setup!$B$5:$B$9</formula1>
    </dataValidation>
    <dataValidation type="custom" allowBlank="1" showDropDown="1" showInputMessage="1" showErrorMessage="1" prompt="Enter a valid date" sqref="C2 C54">
      <formula1>OR(NOT(ISERROR(DATEVALUE(C2))), AND(ISNUMBER(C2), LEFT(CELL("format", C2))="D"))</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pane xSplit="2.0" ySplit="6.0" topLeftCell="C7" activePane="bottomRight" state="frozen"/>
      <selection activeCell="C1" sqref="C1" pane="topRight"/>
      <selection activeCell="A7" sqref="A7" pane="bottomLeft"/>
      <selection activeCell="C7" sqref="C7" pane="bottomRight"/>
    </sheetView>
  </sheetViews>
  <sheetFormatPr customHeight="1" defaultColWidth="14.43" defaultRowHeight="15.75" outlineLevelCol="1"/>
  <cols>
    <col customWidth="1" min="1" max="1" width="5.86"/>
    <col customWidth="1" min="2" max="2" width="11.57"/>
    <col customWidth="1" min="3" max="3" width="10.14"/>
    <col customWidth="1" min="4" max="4" width="22.14"/>
    <col customWidth="1" min="5" max="5" width="10.14"/>
    <col customWidth="1" min="6" max="15" width="13.0" outlineLevel="1"/>
    <col customWidth="1" min="16" max="26" width="13.0"/>
    <col customWidth="1" min="27" max="27" width="14.86"/>
    <col customWidth="1" min="28" max="37" width="13.0"/>
    <col collapsed="1" customWidth="1" min="38" max="38" width="13.0"/>
    <col customWidth="1" hidden="1" min="39" max="75" width="13.0" outlineLevel="1"/>
  </cols>
  <sheetData>
    <row r="1">
      <c r="A1" s="7"/>
      <c r="B1" s="101"/>
      <c r="C1" s="101"/>
      <c r="D1" s="7"/>
      <c r="E1" s="7"/>
      <c r="F1" s="7"/>
      <c r="G1" s="7"/>
      <c r="H1" s="7"/>
      <c r="I1" s="7"/>
      <c r="J1" s="7"/>
      <c r="K1" s="7"/>
      <c r="L1" s="7"/>
      <c r="M1" s="7"/>
      <c r="N1" s="7"/>
      <c r="O1" s="7"/>
      <c r="P1" s="7"/>
      <c r="Q1" s="7"/>
      <c r="R1" s="7"/>
      <c r="S1" s="7"/>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row>
    <row r="2">
      <c r="A2" s="7"/>
      <c r="B2" s="102" t="str">
        <f>"Your Portfolio Holdings as of "&amp;text(Dashboard!C2,"mmm-dd-yyyy")</f>
        <v>Your Portfolio Holdings as of Mar-31-2019</v>
      </c>
      <c r="C2" s="103"/>
      <c r="D2" s="103"/>
      <c r="E2" s="103"/>
      <c r="F2" s="103"/>
      <c r="G2" s="103"/>
      <c r="H2" s="103"/>
      <c r="I2" s="103"/>
      <c r="J2" s="103"/>
      <c r="K2" s="103"/>
      <c r="L2" s="103"/>
      <c r="M2" s="103"/>
      <c r="N2" s="103"/>
      <c r="O2" s="103"/>
      <c r="P2" s="103"/>
      <c r="Q2" s="103"/>
      <c r="R2" s="103"/>
      <c r="S2" s="103"/>
      <c r="T2" s="103"/>
      <c r="U2" s="103"/>
      <c r="V2" s="103"/>
      <c r="W2" s="103"/>
      <c r="X2" s="103"/>
      <c r="Y2" s="104"/>
      <c r="Z2" s="81"/>
      <c r="AA2" s="81"/>
      <c r="AB2" s="105"/>
      <c r="AC2" s="105"/>
      <c r="AD2" s="105"/>
      <c r="AE2" s="105"/>
      <c r="AF2" s="105"/>
      <c r="AG2" s="105"/>
      <c r="AH2" s="105"/>
      <c r="AI2" s="105"/>
      <c r="AJ2" s="105"/>
      <c r="AK2" s="105"/>
      <c r="AL2" s="105"/>
      <c r="AM2" s="106"/>
      <c r="AN2" s="107" t="s">
        <v>74</v>
      </c>
      <c r="AO2" s="108"/>
      <c r="AP2" s="108"/>
      <c r="AQ2" s="108"/>
      <c r="AR2" s="108"/>
      <c r="AS2" s="108"/>
      <c r="AT2" s="108"/>
      <c r="AU2" s="108"/>
      <c r="AV2" s="108"/>
      <c r="AW2" s="108"/>
      <c r="AX2" s="108"/>
      <c r="AY2" s="108"/>
      <c r="AZ2" s="108"/>
      <c r="BA2" s="108"/>
      <c r="BB2" s="108"/>
      <c r="BC2" s="108"/>
      <c r="BD2" s="108"/>
      <c r="BE2" s="108"/>
      <c r="BF2" s="108"/>
      <c r="BG2" s="108"/>
      <c r="BH2" s="108"/>
      <c r="BI2" s="108"/>
      <c r="BJ2" s="108"/>
      <c r="BK2" s="108"/>
      <c r="BL2" s="108"/>
      <c r="BM2" s="108"/>
      <c r="BN2" s="108"/>
      <c r="BO2" s="108"/>
      <c r="BP2" s="108"/>
      <c r="BQ2" s="108"/>
      <c r="BR2" s="108"/>
      <c r="BS2" s="108"/>
      <c r="BT2" s="108"/>
      <c r="BU2" s="108"/>
      <c r="BV2" s="108"/>
      <c r="BW2" s="108"/>
    </row>
    <row r="3">
      <c r="A3" s="7"/>
      <c r="B3" s="109"/>
      <c r="C3" s="7"/>
      <c r="D3" s="7"/>
      <c r="E3" s="7"/>
      <c r="F3" s="7"/>
      <c r="G3" s="7"/>
      <c r="H3" s="7"/>
      <c r="I3" s="7"/>
      <c r="J3" s="7"/>
      <c r="K3" s="7"/>
      <c r="L3" s="7"/>
      <c r="M3" s="7"/>
      <c r="N3" s="7"/>
      <c r="O3" s="7"/>
      <c r="P3" s="7"/>
      <c r="Q3" s="7"/>
      <c r="R3" s="7"/>
      <c r="S3" s="7"/>
      <c r="T3" s="81"/>
      <c r="U3" s="81"/>
      <c r="V3" s="81"/>
      <c r="W3" s="81"/>
      <c r="X3" s="81"/>
      <c r="Y3" s="110"/>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row>
    <row r="4">
      <c r="A4" s="7"/>
      <c r="B4" s="111"/>
      <c r="C4" s="112"/>
      <c r="D4" s="112"/>
      <c r="E4" s="112"/>
      <c r="F4" s="113" t="s">
        <v>75</v>
      </c>
      <c r="G4" s="114"/>
      <c r="H4" s="114"/>
      <c r="I4" s="114"/>
      <c r="J4" s="114"/>
      <c r="K4" s="114"/>
      <c r="L4" s="114"/>
      <c r="M4" s="114"/>
      <c r="N4" s="114"/>
      <c r="O4" s="115"/>
      <c r="P4" s="116" t="str">
        <f>"In "&amp;Dashboard!C3&amp;" Currency"</f>
        <v>In CAD Currency</v>
      </c>
      <c r="Q4" s="117"/>
      <c r="R4" s="117"/>
      <c r="S4" s="117"/>
      <c r="T4" s="117"/>
      <c r="U4" s="117"/>
      <c r="V4" s="117"/>
      <c r="W4" s="117"/>
      <c r="X4" s="117"/>
      <c r="Y4" s="118"/>
      <c r="Z4" s="81"/>
      <c r="AA4" s="81"/>
      <c r="AB4" s="81"/>
      <c r="AC4" s="81"/>
      <c r="AD4" s="81"/>
      <c r="AE4" s="81"/>
      <c r="AF4" s="81"/>
      <c r="AG4" s="81"/>
      <c r="AH4" s="81"/>
      <c r="AI4" s="81"/>
      <c r="AJ4" s="81"/>
      <c r="AK4" s="81"/>
      <c r="AL4" s="81"/>
      <c r="AM4" s="81"/>
      <c r="AN4" s="81"/>
      <c r="AO4" s="81"/>
      <c r="AP4" s="81"/>
      <c r="BA4" s="81"/>
      <c r="BB4" s="81"/>
      <c r="BC4" s="81"/>
      <c r="BD4" s="81"/>
      <c r="BE4" s="81"/>
      <c r="BF4" s="81"/>
      <c r="BG4" s="81"/>
      <c r="BH4" s="81"/>
      <c r="BI4" s="81"/>
      <c r="BJ4" s="81"/>
      <c r="BK4" s="81"/>
      <c r="BL4" s="81"/>
      <c r="BM4" s="81"/>
      <c r="BN4" s="81"/>
      <c r="BO4" s="81"/>
      <c r="BP4" s="81"/>
      <c r="BQ4" s="81"/>
      <c r="BR4" s="81"/>
      <c r="BS4" s="81"/>
      <c r="BT4" s="81"/>
      <c r="BU4" s="81"/>
      <c r="BV4" s="81"/>
      <c r="BW4" s="81"/>
    </row>
    <row r="5">
      <c r="A5" s="7"/>
      <c r="B5" s="111"/>
      <c r="C5" s="112"/>
      <c r="D5" s="112"/>
      <c r="E5" s="112"/>
      <c r="F5" s="119" t="s">
        <v>76</v>
      </c>
      <c r="G5" s="120"/>
      <c r="H5" s="120"/>
      <c r="I5" s="120"/>
      <c r="J5" s="121"/>
      <c r="K5" s="122" t="s">
        <v>77</v>
      </c>
      <c r="L5" s="120"/>
      <c r="M5" s="120"/>
      <c r="N5" s="120"/>
      <c r="O5" s="123"/>
      <c r="P5" s="124" t="s">
        <v>76</v>
      </c>
      <c r="Q5" s="120"/>
      <c r="R5" s="120"/>
      <c r="S5" s="121"/>
      <c r="T5" s="122" t="s">
        <v>77</v>
      </c>
      <c r="U5" s="120"/>
      <c r="V5" s="120"/>
      <c r="W5" s="120"/>
      <c r="X5" s="120"/>
      <c r="Y5" s="125"/>
      <c r="Z5" s="81"/>
      <c r="AA5" s="126" t="str">
        <f>text(Dashboard!C2,"mmm-dd-yyyy")</f>
        <v>Mar-31-2019</v>
      </c>
      <c r="AB5" s="127"/>
      <c r="AC5" s="128" t="str">
        <f>"Investment Performance Start Date: "&amp;text(Dashboard!C54,"mmm-dd-yyyy")</f>
        <v>Investment Performance Start Date: Dec-31-2017</v>
      </c>
      <c r="AD5" s="129"/>
      <c r="AE5" s="129"/>
      <c r="AF5" s="129"/>
      <c r="AG5" s="130"/>
      <c r="AH5" s="131" t="str">
        <f>"Investment Performance End Date: "&amp;text(Dashboard!C55,"mmm-dd-yyyy")</f>
        <v>Investment Performance End Date: Dec-31-2018</v>
      </c>
      <c r="AI5" s="129"/>
      <c r="AJ5" s="129"/>
      <c r="AK5" s="129"/>
      <c r="AL5" s="132"/>
      <c r="AM5" s="81"/>
      <c r="AN5" s="81"/>
      <c r="AO5" s="81"/>
      <c r="AP5" s="81"/>
      <c r="AQ5" s="133" t="s">
        <v>78</v>
      </c>
      <c r="AR5" s="134"/>
      <c r="AS5" s="134"/>
      <c r="AT5" s="134"/>
      <c r="AU5" s="134"/>
      <c r="AV5" s="134"/>
      <c r="AW5" s="134"/>
      <c r="AX5" s="134"/>
      <c r="AY5" s="134"/>
      <c r="AZ5" s="135"/>
      <c r="BA5" s="81"/>
      <c r="BB5" s="81"/>
      <c r="BC5" s="81"/>
      <c r="BD5" s="133" t="s">
        <v>79</v>
      </c>
      <c r="BE5" s="134"/>
      <c r="BF5" s="134"/>
      <c r="BG5" s="134"/>
      <c r="BH5" s="134"/>
      <c r="BI5" s="134"/>
      <c r="BJ5" s="134"/>
      <c r="BK5" s="134"/>
      <c r="BL5" s="134"/>
      <c r="BM5" s="135"/>
      <c r="BN5" s="81"/>
      <c r="BO5" s="81"/>
      <c r="BP5" s="81"/>
      <c r="BQ5" s="81"/>
      <c r="BR5" s="81"/>
      <c r="BS5" s="136" t="s">
        <v>80</v>
      </c>
      <c r="BT5" s="81"/>
      <c r="BU5" s="81"/>
      <c r="BV5" s="81"/>
      <c r="BW5" s="81"/>
    </row>
    <row r="6">
      <c r="A6" s="7"/>
      <c r="B6" s="137" t="s">
        <v>23</v>
      </c>
      <c r="C6" s="138" t="s">
        <v>30</v>
      </c>
      <c r="D6" s="138" t="s">
        <v>69</v>
      </c>
      <c r="E6" s="139" t="s">
        <v>24</v>
      </c>
      <c r="F6" s="140" t="s">
        <v>81</v>
      </c>
      <c r="G6" s="141" t="s">
        <v>82</v>
      </c>
      <c r="H6" s="141" t="s">
        <v>83</v>
      </c>
      <c r="I6" s="141" t="s">
        <v>84</v>
      </c>
      <c r="J6" s="142" t="s">
        <v>85</v>
      </c>
      <c r="K6" s="143" t="s">
        <v>81</v>
      </c>
      <c r="L6" s="141" t="s">
        <v>86</v>
      </c>
      <c r="M6" s="141" t="s">
        <v>84</v>
      </c>
      <c r="N6" s="141" t="s">
        <v>85</v>
      </c>
      <c r="O6" s="142" t="s">
        <v>87</v>
      </c>
      <c r="P6" s="144" t="s">
        <v>81</v>
      </c>
      <c r="Q6" s="141" t="s">
        <v>86</v>
      </c>
      <c r="R6" s="141" t="s">
        <v>84</v>
      </c>
      <c r="S6" s="142" t="s">
        <v>85</v>
      </c>
      <c r="T6" s="143" t="s">
        <v>81</v>
      </c>
      <c r="U6" s="141" t="s">
        <v>86</v>
      </c>
      <c r="V6" s="141" t="s">
        <v>88</v>
      </c>
      <c r="W6" s="141" t="s">
        <v>84</v>
      </c>
      <c r="X6" s="142" t="s">
        <v>85</v>
      </c>
      <c r="Y6" s="145" t="s">
        <v>87</v>
      </c>
      <c r="Z6" s="146"/>
      <c r="AA6" s="147" t="s">
        <v>89</v>
      </c>
      <c r="AB6" s="148"/>
      <c r="AC6" s="149" t="s">
        <v>90</v>
      </c>
      <c r="AD6" s="150" t="s">
        <v>91</v>
      </c>
      <c r="AE6" s="141" t="s">
        <v>92</v>
      </c>
      <c r="AF6" s="150" t="s">
        <v>93</v>
      </c>
      <c r="AG6" s="150" t="s">
        <v>94</v>
      </c>
      <c r="AH6" s="150" t="s">
        <v>90</v>
      </c>
      <c r="AI6" s="150" t="s">
        <v>91</v>
      </c>
      <c r="AJ6" s="141" t="s">
        <v>92</v>
      </c>
      <c r="AK6" s="150" t="s">
        <v>93</v>
      </c>
      <c r="AL6" s="151" t="s">
        <v>94</v>
      </c>
      <c r="AM6" s="152"/>
      <c r="AN6" s="153" t="s">
        <v>95</v>
      </c>
      <c r="AO6" s="153" t="s">
        <v>96</v>
      </c>
      <c r="AP6" s="81"/>
      <c r="AQ6" s="154" t="str">
        <f t="array" ref="AQ6:AZ6">transpose(Setup!B39:B48)</f>
        <v>IRA</v>
      </c>
      <c r="AR6" s="155" t="s">
        <v>64</v>
      </c>
      <c r="AS6" s="155" t="s">
        <v>17</v>
      </c>
      <c r="AT6" s="155" t="s">
        <v>65</v>
      </c>
      <c r="AU6" s="155" t="s">
        <v>66</v>
      </c>
      <c r="AV6" s="155" t="s">
        <v>67</v>
      </c>
      <c r="AW6" s="155"/>
      <c r="AX6" s="155"/>
      <c r="AY6" s="155"/>
      <c r="AZ6" s="156"/>
      <c r="BA6" s="81"/>
      <c r="BB6" s="157" t="s">
        <v>97</v>
      </c>
      <c r="BC6" s="81"/>
      <c r="BD6" s="154" t="str">
        <f t="shared" ref="BD6:BM6" si="1">AQ6</f>
        <v>IRA</v>
      </c>
      <c r="BE6" s="155" t="str">
        <f t="shared" si="1"/>
        <v>401k</v>
      </c>
      <c r="BF6" s="155" t="str">
        <f t="shared" si="1"/>
        <v>Taxable</v>
      </c>
      <c r="BG6" s="155" t="str">
        <f t="shared" si="1"/>
        <v>TFSA</v>
      </c>
      <c r="BH6" s="155" t="str">
        <f t="shared" si="1"/>
        <v>RRSP</v>
      </c>
      <c r="BI6" s="155" t="str">
        <f t="shared" si="1"/>
        <v>RESP</v>
      </c>
      <c r="BJ6" s="155" t="str">
        <f t="shared" si="1"/>
        <v/>
      </c>
      <c r="BK6" s="155" t="str">
        <f t="shared" si="1"/>
        <v/>
      </c>
      <c r="BL6" s="155" t="str">
        <f t="shared" si="1"/>
        <v/>
      </c>
      <c r="BM6" s="156" t="str">
        <f t="shared" si="1"/>
        <v/>
      </c>
      <c r="BN6" s="81"/>
      <c r="BO6" s="157" t="s">
        <v>97</v>
      </c>
      <c r="BP6" s="157"/>
      <c r="BQ6" s="148" t="s">
        <v>98</v>
      </c>
      <c r="BR6" s="157"/>
      <c r="BS6" s="158" t="s">
        <v>99</v>
      </c>
      <c r="BT6" s="158" t="s">
        <v>100</v>
      </c>
      <c r="BU6" s="158" t="s">
        <v>101</v>
      </c>
      <c r="BV6" s="157"/>
      <c r="BW6" s="157" t="s">
        <v>102</v>
      </c>
    </row>
    <row r="7">
      <c r="A7" s="17">
        <v>1.0</v>
      </c>
      <c r="B7" s="159" t="str">
        <f>Setup!B52</f>
        <v/>
      </c>
      <c r="C7" s="15" t="str">
        <f>Setup!C52</f>
        <v/>
      </c>
      <c r="D7" s="15" t="str">
        <f>Setup!D52</f>
        <v/>
      </c>
      <c r="E7" s="160" t="str">
        <f>IF($B7="","",SUMIFS('Trade Log'!$V$5:$V$2004,'Trade Log'!$D$5:$D$2004,'Your Portfolio Holdings'!$B7,'Trade Log'!$C$5:$C$2004,"Buy",'Trade Log'!$B$5:$B$2004,"&lt;="&amp;Dashboard!$C$2)-SUMIFS('Trade Log'!$V$5:$V$2004,'Trade Log'!$D$5:$D$2004,'Your Portfolio Holdings'!$B7,'Trade Log'!$C$5:$C$2004,"Sell",'Trade Log'!$B$5:$B$2004,"&lt;="&amp;Dashboard!$C$2))</f>
        <v/>
      </c>
      <c r="F7" s="161" t="str">
        <f t="shared" ref="F7:F156" si="3">if($B7="","",iferror(K7/E7,0))</f>
        <v/>
      </c>
      <c r="G7" s="162" t="str">
        <f>IFERROR(__xludf.DUMMYFUNCTION("if($C7=""GBP"", if($B7="""","""",if(Dashboard!$C$2&gt;=today(),iferror(googlefinance($B7)/100,0),iferror(index(googlefinance($B7,""price"",Dashboard!$C$2),2,2)/100,iferror(index(googlefinance($B7,""price"",Dashboard!$C$2-1),2,2)/100,iferror(index(googlefinan"&amp;"ce($B7,""price"",Dashboard!$C$2-2),2,2)/100,iferror(index(googlefinance($B7,""price"",Dashboard!$C$2-3),2,2)/100,iferror(index(googlefinance($B7,""price"",Dashboard!$C$2-4),2,2)/100,iferror(index(googlefinance($B7,""price"",Dashboard!$C$2-5),2,2)/100,ifer"&amp;"ror(index(googlefinance($B7,""price"",Dashboard!$C$2-6),2,2)/100,0))))))))),if($B7="""","""",if(Dashboard!$C$2&gt;=today(),iferror(googlefinance($B7),0),iferror(index(googlefinance($B7,""price"",Dashboard!$C$2),2,2),iferror(index(googlefinance($B7,""price"","&amp;"Dashboard!$C$2-1),2,2),iferror(index(googlefinance($B7,""price"",Dashboard!$C$2-2),2,2),iferror(index(googlefinance($B7,""price"",Dashboard!$C$2-3),2,2),iferror(index(googlefinance($B7,""price"",Dashboard!$C$2-4),2,2),iferror(index(googlefinance($B7,""pri"&amp;"ce"",Dashboard!$C$2-5),2,2),iferror(index(googlefinance($B7,""price"",Dashboard!$C$2-6),2,2),0))))))))))"),"")</f>
        <v/>
      </c>
      <c r="H7" s="163"/>
      <c r="I7" s="164" t="str">
        <f t="shared" ref="I7:I156" si="4">if($B7="","",BQ7-F7)</f>
        <v/>
      </c>
      <c r="J7" s="165" t="str">
        <f t="shared" ref="J7:J156" si="5">if($B7="","",iferror(I7/F7,0))</f>
        <v/>
      </c>
      <c r="K7" s="166" t="str">
        <f t="array" ref="K7">IFERROR(IF($B7="","",index('Trade Log'!$Q$5:$Q$2004,match(1,($AN7='Trade Log'!$B$5:$B$2004)*($B7='Trade Log'!$D$5:$D$2004)*("Y"='Trade Log'!$T$5:$T$2004),0))),0)</f>
        <v/>
      </c>
      <c r="L7" s="167" t="str">
        <f t="shared" ref="L7:L156" si="6">IF($B7="","",$E7*BQ7)</f>
        <v/>
      </c>
      <c r="M7" s="167" t="str">
        <f t="shared" ref="M7:M156" si="7">if($B7="","",L7-K7)</f>
        <v/>
      </c>
      <c r="N7" s="168" t="str">
        <f t="shared" ref="N7:N156" si="8">if($B7="","",iferror(M7/K7,0))</f>
        <v/>
      </c>
      <c r="O7" s="167" t="str">
        <f>if($B7="","",iferror(sumifs('Trade Log'!$G$5:$G$2004,'Trade Log'!$C$5:$C$2004,"Dividend",'Trade Log'!$D$5:$D$2004,$B7,'Trade Log'!$B$5:$B$2004,"&lt;="&amp;Dashboard!$C$2),0))</f>
        <v/>
      </c>
      <c r="P7" s="169" t="str">
        <f t="shared" ref="P7:P156" si="9">if($B7="","",iferror(T7/E7,0))</f>
        <v/>
      </c>
      <c r="Q7" s="170" t="str">
        <f t="shared" ref="Q7:Q156" si="10">if($B7="","",BQ7*$AA7)</f>
        <v/>
      </c>
      <c r="R7" s="164" t="str">
        <f t="shared" ref="R7:R156" si="11">if($B7="","",Q7-P7)</f>
        <v/>
      </c>
      <c r="S7" s="165" t="str">
        <f t="shared" ref="S7:S156" si="12">if($B7="","",iferror(R7/P7,0))</f>
        <v/>
      </c>
      <c r="T7" s="166" t="str">
        <f t="array" ref="T7">IFERROR(IF($B7="","",index('Trade Log'!$AE$5:$AE$2004,match(1,($AN7='Trade Log'!$B$5:$B$2004)*($B7='Trade Log'!$D$5:$D$2004)*("Y"='Trade Log'!$T$5:$T$2004),0))),0)</f>
        <v/>
      </c>
      <c r="U7" s="167" t="str">
        <f t="shared" ref="U7:U156" si="13">if($B7="","",L7*$AA7)</f>
        <v/>
      </c>
      <c r="V7" s="168" t="str">
        <f t="shared" ref="V7:V156" si="14">if($B7="","",iferror($U7/$U$157,"n/a"))</f>
        <v/>
      </c>
      <c r="W7" s="167" t="str">
        <f t="shared" ref="W7:W156" si="15">if($B7="","",U7-T7)</f>
        <v/>
      </c>
      <c r="X7" s="168" t="str">
        <f t="shared" ref="X7:X156" si="16">if($B7="","",iferror(W7/T7,0))</f>
        <v/>
      </c>
      <c r="Y7" s="171" t="str">
        <f>if($B7="","",iferror(sumifs('Trade Log'!$AD$5:$AD$2004,'Trade Log'!$C$5:$C$2004,"Dividend",'Trade Log'!$D$5:$D$2004,$B7,'Trade Log'!$B$5:$B$2004,"&lt;="&amp;Dashboard!$C$2),0))</f>
        <v/>
      </c>
      <c r="Z7" s="172"/>
      <c r="AA7" s="173" t="str">
        <f t="array" ref="AA7">IF($B7="","",INDEX('Calculations (Do Not Edit)'!$C$231:$G$235,match($C7,'Calculations (Do Not Edit)'!$C$230:$G$230,0),match(Dashboard!$C$3,'Calculations (Do Not Edit)'!$B$231:$B$235,0)))</f>
        <v/>
      </c>
      <c r="AB7" s="174"/>
      <c r="AC7" s="175" t="str">
        <f>IF($B7="","",SUMIFS('Trade Log'!$X$5:$X$2004,'Trade Log'!$D$5:$D$2004,'Your Portfolio Holdings'!$B7,'Trade Log'!$C$5:$C$2004,"Buy",'Trade Log'!$B$5:$B$2004,"&lt;="&amp;Dashboard!$C$54)-SUMIFS('Trade Log'!$X$5:$X$2004,'Trade Log'!$D$5:$D$2004,'Your Portfolio Holdings'!$B7,'Trade Log'!$C$5:$C$2004,"Sell",'Trade Log'!$B$5:$B$2004,"&lt;="&amp;Dashboard!$C$54))</f>
        <v/>
      </c>
      <c r="AD7" s="176" t="str">
        <f>IFERROR(__xludf.DUMMYFUNCTION("if($C7=""GBP"",if($B7="""","""",if(Dashboard!$C$54&gt;=today(),iferror(googlefinance($B7)/100,0),iferror(index(googlefinance($B7,""price"",Dashboard!$C$54),2,2)/100,iferror(index(googlefinance($B7,""price"",Dashboard!$C$54-1),2,2)/100,iferror(index(googlefin"&amp;"ance($B7,""price"",Dashboard!$C$54-2),2,2)/100,iferror(index(googlefinance($B7,""price"",Dashboard!$C$54-3),2,2)/100,iferror(index(googlefinance($B7,""price"",Dashboard!$C$54-4),2,2)/100,iferror(index(googlefinance($B7,""price"",Dashboard!$C$54-5),2,2)/10"&amp;"0,iferror(index(googlefinance($B7,""price"",Dashboard!$C$54-6),2,2)/100,0))))))))), if($B7="""","""",if(Dashboard!$C$54&gt;=today(),iferror(googlefinance($B7),0),iferror(index(googlefinance($B7,""price"",Dashboard!$C$54),2,2),iferror(index(googlefinance($B7,"&amp;"""price"",Dashboard!$C$54-1),2,2),iferror(index(googlefinance($B7,""price"",Dashboard!$C$54-2),2,2),iferror(index(googlefinance($B7,""price"",Dashboard!$C$54-3),2,2),iferror(index(googlefinance($B7,""price"",Dashboard!$C$54-4),2,2),iferror(index(googlefin"&amp;"ance($B7,""price"",Dashboard!$C$54-5),2,2),iferror(index(googlefinance($B7,""price"",Dashboard!$C$54-6),2,2),0))))))))))"),"")</f>
        <v/>
      </c>
      <c r="AE7" s="177"/>
      <c r="AF7" s="179" t="str">
        <f t="array" ref="AF7">IF($B7="","",INDEX('Calculations (Do Not Edit)'!$C$249:$G$253,match($C7,'Calculations (Do Not Edit)'!$C$230:$G$230,0),match(Dashboard!$C$3,'Calculations (Do Not Edit)'!$B$231:$B$235,0)))</f>
        <v/>
      </c>
      <c r="AG7" s="180">
        <f t="shared" ref="AG7:AG156" si="17">if($H$159="Yes",if(AE7="",AC7*AD7*AF7,AC7*AE7*AF7),if(AD7=0,AC7*AE7*AF7,AC7*AD7*AF7))</f>
        <v>0</v>
      </c>
      <c r="AH7" s="175" t="str">
        <f>IF($B7="","",SUMIFS('Trade Log'!$Z$5:$Z$2004,'Trade Log'!$D$5:$D$2004,'Your Portfolio Holdings'!$B7,'Trade Log'!$C$5:$C$2004,"Buy",'Trade Log'!$B$5:$B$2004,"&lt;="&amp;Dashboard!$C$55)-SUMIFS('Trade Log'!$Z$5:$Z$2004,'Trade Log'!$D$5:$D$2004,'Your Portfolio Holdings'!$B7,'Trade Log'!$C$5:$C$2004,"Sell",'Trade Log'!$B$5:$B$2004,"&lt;="&amp;Dashboard!$C$55))</f>
        <v/>
      </c>
      <c r="AI7" s="176" t="str">
        <f>IFERROR(__xludf.DUMMYFUNCTION("if($C7=""GBP"",if($B7="""","""",if(Dashboard!$C$55&gt;=today(),iferror(googlefinance($B7)/100,0),iferror(index(googlefinance($B7,""price"",Dashboard!$C$55),2,2)/100,iferror(index(googlefinance($B7,""price"",Dashboard!$C$55-1),2,2)/100,iferror(index(googlefin"&amp;"ance($B7,""price"",Dashboard!$C$55-2),2,2)/100,iferror(index(googlefinance($B7,""price"",Dashboard!$C$55-3),2,2)/100,iferror(index(googlefinance($B7,""price"",Dashboard!$C$55-4),2,2)/100,iferror(index(googlefinance($B7,""price"",Dashboard!$C$55-5),2,2)/10"&amp;"0,iferror(index(googlefinance($B7,""price"",Dashboard!$C$55-6),2,2)/100,0))))))))),if($B7="""","""",if(Dashboard!$C$55&gt;=today(),iferror(googlefinance($B7),0),iferror(index(googlefinance($B7,""price"",Dashboard!$C$55),2,2),iferror(index(googlefinance($B7,"&amp;"""price"",Dashboard!$C$55-1),2,2),iferror(index(googlefinance($B7,""price"",Dashboard!$C$55-2),2,2),iferror(index(googlefinance($B7,""price"",Dashboard!$C$55-3),2,2),iferror(index(googlefinance($B7,""price"",Dashboard!$C$55-4),2,2),iferror(index(googlefin"&amp;"ance($B7,""price"",Dashboard!$C$55-5),2,2),iferror(index(googlefinance($B7,""price"",Dashboard!$C$55-6),2,2),0))))))))))"),"")</f>
        <v/>
      </c>
      <c r="AJ7" s="181"/>
      <c r="AK7" s="179" t="str">
        <f t="array" ref="AK7">IF($B7="","",INDEX('Calculations (Do Not Edit)'!$C$267:$G$271,match($C7,'Calculations (Do Not Edit)'!$C$230:$G$230,0),match(Dashboard!$C$3,'Calculations (Do Not Edit)'!$B$231:$B$235,0)))</f>
        <v/>
      </c>
      <c r="AL7" s="180">
        <f t="shared" ref="AL7:AL156" si="18">if($H$159="Yes",if(AJ7="",AH7*AI7*AK7,AH7*AJ7*AK7),if(AI7=0,AH7*AJ7*AK7,AH7*AI7*AK7))</f>
        <v>0</v>
      </c>
      <c r="AM7" s="182"/>
      <c r="AN7" s="182" t="str">
        <f>IF($B7="","",MAXIFS('Trade Log'!$B$5:$B$2004,'Trade Log'!$D$5:$D$2004,$B7,'Trade Log'!$B$5:$B$2004,"&lt;="&amp;Dashboard!$C$2))</f>
        <v/>
      </c>
      <c r="AO7" s="81" t="str">
        <f t="shared" ref="AO7:AO156" si="19">rank($U7,$U$7:$U$156,0)+COUNTIFS($U$7:U7,$U7)-1</f>
        <v>#N/A</v>
      </c>
      <c r="AP7" s="81"/>
      <c r="AQ7" s="184" t="str">
        <f>if($B7="","",sumifs('Trade Log'!$V$5:$V$2004,'Trade Log'!$D$5:$D$2004,$B7,'Trade Log'!$C$5:$C$2004,"Buy",'Trade Log'!$I$5:$I$2004,AQ$6,'Trade Log'!$B$5:$B$2004,"&lt;="&amp;Dashboard!$C$2)-sumifs('Trade Log'!$V$5:$V$2004,'Trade Log'!$D$5:$D$2004,$B7,'Trade Log'!$C$5:$C$2004,"Sell",'Trade Log'!$I$5:$I$2004,AQ$6,'Trade Log'!$B$5:$B$2004,"&lt;="&amp;Dashboard!$C$2))</f>
        <v/>
      </c>
      <c r="AR7" s="100" t="str">
        <f>if($B7="","",sumifs('Trade Log'!$V$5:$V$2004,'Trade Log'!$D$5:$D$2004,$B7,'Trade Log'!$C$5:$C$2004,"Buy",'Trade Log'!$I$5:$I$2004,AR$6,'Trade Log'!$B$5:$B$2004,"&lt;="&amp;Dashboard!$C$2)-sumifs('Trade Log'!$V$5:$V$2004,'Trade Log'!$D$5:$D$2004,$B7,'Trade Log'!$C$5:$C$2004,"Sell",'Trade Log'!$I$5:$I$2004,AR$6,'Trade Log'!$B$5:$B$2004,"&lt;="&amp;Dashboard!$C$2))</f>
        <v/>
      </c>
      <c r="AS7" s="100" t="str">
        <f>if($B7="","",sumifs('Trade Log'!$V$5:$V$2004,'Trade Log'!$D$5:$D$2004,$B7,'Trade Log'!$C$5:$C$2004,"Buy",'Trade Log'!$I$5:$I$2004,AS$6,'Trade Log'!$B$5:$B$2004,"&lt;="&amp;Dashboard!$C$2)-sumifs('Trade Log'!$V$5:$V$2004,'Trade Log'!$D$5:$D$2004,$B7,'Trade Log'!$C$5:$C$2004,"Sell",'Trade Log'!$I$5:$I$2004,AS$6,'Trade Log'!$B$5:$B$2004,"&lt;="&amp;Dashboard!$C$2))</f>
        <v/>
      </c>
      <c r="AT7" s="100" t="str">
        <f>if($B7="","",sumifs('Trade Log'!$V$5:$V$2004,'Trade Log'!$D$5:$D$2004,$B7,'Trade Log'!$C$5:$C$2004,"Buy",'Trade Log'!$I$5:$I$2004,AT$6,'Trade Log'!$B$5:$B$2004,"&lt;="&amp;Dashboard!$C$2)-sumifs('Trade Log'!$V$5:$V$2004,'Trade Log'!$D$5:$D$2004,$B7,'Trade Log'!$C$5:$C$2004,"Sell",'Trade Log'!$I$5:$I$2004,AT$6,'Trade Log'!$B$5:$B$2004,"&lt;="&amp;Dashboard!$C$2))</f>
        <v/>
      </c>
      <c r="AU7" s="100" t="str">
        <f>if($B7="","",sumifs('Trade Log'!$V$5:$V$2004,'Trade Log'!$D$5:$D$2004,$B7,'Trade Log'!$C$5:$C$2004,"Buy",'Trade Log'!$I$5:$I$2004,AU$6,'Trade Log'!$B$5:$B$2004,"&lt;="&amp;Dashboard!$C$2)-sumifs('Trade Log'!$V$5:$V$2004,'Trade Log'!$D$5:$D$2004,$B7,'Trade Log'!$C$5:$C$2004,"Sell",'Trade Log'!$I$5:$I$2004,AU$6,'Trade Log'!$B$5:$B$2004,"&lt;="&amp;Dashboard!$C$2))</f>
        <v/>
      </c>
      <c r="AV7" s="100" t="str">
        <f>if($B7="","",sumifs('Trade Log'!$V$5:$V$2004,'Trade Log'!$D$5:$D$2004,$B7,'Trade Log'!$C$5:$C$2004,"Buy",'Trade Log'!$I$5:$I$2004,AV$6,'Trade Log'!$B$5:$B$2004,"&lt;="&amp;Dashboard!$C$2)-sumifs('Trade Log'!$V$5:$V$2004,'Trade Log'!$D$5:$D$2004,$B7,'Trade Log'!$C$5:$C$2004,"Sell",'Trade Log'!$I$5:$I$2004,AV$6,'Trade Log'!$B$5:$B$2004,"&lt;="&amp;Dashboard!$C$2))</f>
        <v/>
      </c>
      <c r="AW7" s="100" t="str">
        <f>if($B7="","",sumifs('Trade Log'!$V$5:$V$2004,'Trade Log'!$D$5:$D$2004,$B7,'Trade Log'!$C$5:$C$2004,"Buy",'Trade Log'!$I$5:$I$2004,AW$6,'Trade Log'!$B$5:$B$2004,"&lt;="&amp;Dashboard!$C$2)-sumifs('Trade Log'!$V$5:$V$2004,'Trade Log'!$D$5:$D$2004,$B7,'Trade Log'!$C$5:$C$2004,"Sell",'Trade Log'!$I$5:$I$2004,AW$6,'Trade Log'!$B$5:$B$2004,"&lt;="&amp;Dashboard!$C$2))</f>
        <v/>
      </c>
      <c r="AX7" s="100" t="str">
        <f>if($B7="","",sumifs('Trade Log'!$V$5:$V$2004,'Trade Log'!$D$5:$D$2004,$B7,'Trade Log'!$C$5:$C$2004,"Buy",'Trade Log'!$I$5:$I$2004,AX$6,'Trade Log'!$B$5:$B$2004,"&lt;="&amp;Dashboard!$C$2)-sumifs('Trade Log'!$V$5:$V$2004,'Trade Log'!$D$5:$D$2004,$B7,'Trade Log'!$C$5:$C$2004,"Sell",'Trade Log'!$I$5:$I$2004,AX$6,'Trade Log'!$B$5:$B$2004,"&lt;="&amp;Dashboard!$C$2))</f>
        <v/>
      </c>
      <c r="AY7" s="100" t="str">
        <f>if($B7="","",sumifs('Trade Log'!$V$5:$V$2004,'Trade Log'!$D$5:$D$2004,$B7,'Trade Log'!$C$5:$C$2004,"Buy",'Trade Log'!$I$5:$I$2004,AY$6,'Trade Log'!$B$5:$B$2004,"&lt;="&amp;Dashboard!$C$2)-sumifs('Trade Log'!$V$5:$V$2004,'Trade Log'!$D$5:$D$2004,$B7,'Trade Log'!$C$5:$C$2004,"Sell",'Trade Log'!$I$5:$I$2004,AY$6,'Trade Log'!$B$5:$B$2004,"&lt;="&amp;Dashboard!$C$2))</f>
        <v/>
      </c>
      <c r="AZ7" s="185" t="str">
        <f>if($B7="","",sumifs('Trade Log'!$V$5:$V$2004,'Trade Log'!$D$5:$D$2004,$B7,'Trade Log'!$C$5:$C$2004,"Buy",'Trade Log'!$I$5:$I$2004,AZ$6,'Trade Log'!$B$5:$B$2004,"&lt;="&amp;Dashboard!$C$2)-sumifs('Trade Log'!$V$5:$V$2004,'Trade Log'!$D$5:$D$2004,$B7,'Trade Log'!$C$5:$C$2004,"Sell",'Trade Log'!$I$5:$I$2004,AZ$6,'Trade Log'!$B$5:$B$2004,"&lt;="&amp;Dashboard!$C$2))</f>
        <v/>
      </c>
      <c r="BA7" s="81"/>
      <c r="BB7" s="186">
        <f t="shared" ref="BB7:BB156" si="20">sum(AQ7:AZ7)-E7</f>
        <v>0</v>
      </c>
      <c r="BC7" s="81"/>
      <c r="BD7" s="187">
        <f t="shared" ref="BD7:BM7" si="2">AQ7*$Q7</f>
        <v>0</v>
      </c>
      <c r="BE7" s="188">
        <f t="shared" si="2"/>
        <v>0</v>
      </c>
      <c r="BF7" s="188">
        <f t="shared" si="2"/>
        <v>0</v>
      </c>
      <c r="BG7" s="188">
        <f t="shared" si="2"/>
        <v>0</v>
      </c>
      <c r="BH7" s="188">
        <f t="shared" si="2"/>
        <v>0</v>
      </c>
      <c r="BI7" s="188">
        <f t="shared" si="2"/>
        <v>0</v>
      </c>
      <c r="BJ7" s="188">
        <f t="shared" si="2"/>
        <v>0</v>
      </c>
      <c r="BK7" s="188">
        <f t="shared" si="2"/>
        <v>0</v>
      </c>
      <c r="BL7" s="188">
        <f t="shared" si="2"/>
        <v>0</v>
      </c>
      <c r="BM7" s="189">
        <f t="shared" si="2"/>
        <v>0</v>
      </c>
      <c r="BN7" s="81"/>
      <c r="BO7" s="190">
        <f t="shared" ref="BO7:BO156" si="22">sum(BD7:BM7)-U7</f>
        <v>0</v>
      </c>
      <c r="BP7" s="190"/>
      <c r="BQ7" s="191" t="str">
        <f t="shared" ref="BQ7:BQ156" si="23">if($H$159="Yes",if(H7="",G7,H7),if(G7=0,H7,G7))</f>
        <v/>
      </c>
      <c r="BR7" s="192"/>
      <c r="BS7" s="190" t="str">
        <f t="shared" ref="BS7:BS156" si="24">if(and(E7&gt;0,G7=0),"Y","N")</f>
        <v>N</v>
      </c>
      <c r="BT7" s="190" t="str">
        <f t="shared" ref="BT7:BT156" si="25">if(and(AC7&gt;0,AD7=0),"Y","N")</f>
        <v>N</v>
      </c>
      <c r="BU7" s="190" t="str">
        <f t="shared" ref="BU7:BU156" si="26">if(and(AH7&gt;0,AI7=0),"Y","N")</f>
        <v>N</v>
      </c>
      <c r="BV7" s="190"/>
      <c r="BW7" s="174">
        <f>countifs('Trade Log'!$D$5:$D$2004,$B43,'Trade Log'!$C$5:$C$2004,"Split")</f>
        <v>0</v>
      </c>
    </row>
    <row r="8">
      <c r="A8" s="17">
        <f t="shared" ref="A8:A156" si="27">A7+1</f>
        <v>2</v>
      </c>
      <c r="B8" s="193" t="str">
        <f>Setup!B53</f>
        <v/>
      </c>
      <c r="C8" s="194" t="str">
        <f>Setup!C53</f>
        <v/>
      </c>
      <c r="D8" s="194" t="str">
        <f>Setup!D53</f>
        <v/>
      </c>
      <c r="E8" s="195" t="str">
        <f>IF($B8="","",SUMIFS('Trade Log'!$V$5:$V$2004,'Trade Log'!$D$5:$D$2004,'Your Portfolio Holdings'!$B8,'Trade Log'!$C$5:$C$2004,"Buy",'Trade Log'!$B$5:$B$2004,"&lt;="&amp;Dashboard!$C$2)-SUMIFS('Trade Log'!$V$5:$V$2004,'Trade Log'!$D$5:$D$2004,'Your Portfolio Holdings'!$B8,'Trade Log'!$C$5:$C$2004,"Sell",'Trade Log'!$B$5:$B$2004,"&lt;="&amp;Dashboard!$C$2))</f>
        <v/>
      </c>
      <c r="F8" s="196" t="str">
        <f t="shared" si="3"/>
        <v/>
      </c>
      <c r="G8" s="197" t="str">
        <f>IFERROR(__xludf.DUMMYFUNCTION("if($C8=""GBP"", if($B8="""","""",if(Dashboard!$C$2&gt;=today(),iferror(googlefinance($B8)/100,0),iferror(index(googlefinance($B8,""price"",Dashboard!$C$2),2,2)/100,iferror(index(googlefinance($B8,""price"",Dashboard!$C$2-1),2,2)/100,iferror(index(googlefinan"&amp;"ce($B8,""price"",Dashboard!$C$2-2),2,2)/100,iferror(index(googlefinance($B8,""price"",Dashboard!$C$2-3),2,2)/100,iferror(index(googlefinance($B8,""price"",Dashboard!$C$2-4),2,2)/100,iferror(index(googlefinance($B8,""price"",Dashboard!$C$2-5),2,2)/100,ifer"&amp;"ror(index(googlefinance($B8,""price"",Dashboard!$C$2-6),2,2)/100,0))))))))),if($B8="""","""",if(Dashboard!$C$2&gt;=today(),iferror(googlefinance($B8),0),iferror(index(googlefinance($B8,""price"",Dashboard!$C$2),2,2),iferror(index(googlefinance($B8,""price"","&amp;"Dashboard!$C$2-1),2,2),iferror(index(googlefinance($B8,""price"",Dashboard!$C$2-2),2,2),iferror(index(googlefinance($B8,""price"",Dashboard!$C$2-3),2,2),iferror(index(googlefinance($B8,""price"",Dashboard!$C$2-4),2,2),iferror(index(googlefinance($B8,""pri"&amp;"ce"",Dashboard!$C$2-5),2,2),iferror(index(googlefinance($B8,""price"",Dashboard!$C$2-6),2,2),0))))))))))"),"")</f>
        <v/>
      </c>
      <c r="H8" s="198"/>
      <c r="I8" s="199" t="str">
        <f t="shared" si="4"/>
        <v/>
      </c>
      <c r="J8" s="200" t="str">
        <f t="shared" si="5"/>
        <v/>
      </c>
      <c r="K8" s="201" t="str">
        <f t="array" ref="K8">IFERROR(IF($B8="","",index('Trade Log'!$Q$5:$Q$2004,match(1,($AN8='Trade Log'!$B$5:$B$2004)*($B8='Trade Log'!$D$5:$D$2004)*("Y"='Trade Log'!$T$5:$T$2004),0))),0)</f>
        <v/>
      </c>
      <c r="L8" s="202" t="str">
        <f t="shared" si="6"/>
        <v/>
      </c>
      <c r="M8" s="202" t="str">
        <f t="shared" si="7"/>
        <v/>
      </c>
      <c r="N8" s="203" t="str">
        <f t="shared" si="8"/>
        <v/>
      </c>
      <c r="O8" s="202" t="str">
        <f>if($B8="","",iferror(sumifs('Trade Log'!$G$5:$G$2004,'Trade Log'!$C$5:$C$2004,"Dividend",'Trade Log'!$D$5:$D$2004,$B8,'Trade Log'!$B$5:$B$2004,"&lt;="&amp;Dashboard!$C$2),0))</f>
        <v/>
      </c>
      <c r="P8" s="204" t="str">
        <f t="shared" si="9"/>
        <v/>
      </c>
      <c r="Q8" s="205" t="str">
        <f t="shared" si="10"/>
        <v/>
      </c>
      <c r="R8" s="199" t="str">
        <f t="shared" si="11"/>
        <v/>
      </c>
      <c r="S8" s="200" t="str">
        <f t="shared" si="12"/>
        <v/>
      </c>
      <c r="T8" s="201" t="str">
        <f t="array" ref="T8">IFERROR(IF($B8="","",index('Trade Log'!$AE$5:$AE$2004,match(1,($AN8='Trade Log'!$B$5:$B$2004)*($B8='Trade Log'!$D$5:$D$2004)*("Y"='Trade Log'!$T$5:$T$2004),0))),0)</f>
        <v/>
      </c>
      <c r="U8" s="202" t="str">
        <f t="shared" si="13"/>
        <v/>
      </c>
      <c r="V8" s="203" t="str">
        <f t="shared" si="14"/>
        <v/>
      </c>
      <c r="W8" s="202" t="str">
        <f t="shared" si="15"/>
        <v/>
      </c>
      <c r="X8" s="203" t="str">
        <f t="shared" si="16"/>
        <v/>
      </c>
      <c r="Y8" s="206" t="str">
        <f>if($B8="","",iferror(sumifs('Trade Log'!$AD$5:$AD$2004,'Trade Log'!$C$5:$C$2004,"Dividend",'Trade Log'!$D$5:$D$2004,$B8,'Trade Log'!$B$5:$B$2004,"&lt;="&amp;Dashboard!$C$2),0))</f>
        <v/>
      </c>
      <c r="Z8" s="172"/>
      <c r="AA8" s="207" t="str">
        <f t="array" ref="AA8">IF($B8="","",INDEX('Calculations (Do Not Edit)'!$C$231:$G$235,match($C8,'Calculations (Do Not Edit)'!$C$230:$G$230,0),match(Dashboard!$C$3,'Calculations (Do Not Edit)'!$B$231:$B$235,0)))</f>
        <v/>
      </c>
      <c r="AB8" s="174"/>
      <c r="AC8" s="208" t="str">
        <f>IF($B8="","",SUMIFS('Trade Log'!$X$5:$X$2004,'Trade Log'!$D$5:$D$2004,'Your Portfolio Holdings'!$B8,'Trade Log'!$C$5:$C$2004,"Buy",'Trade Log'!$B$5:$B$2004,"&lt;="&amp;Dashboard!$C$54)-SUMIFS('Trade Log'!$X$5:$X$2004,'Trade Log'!$D$5:$D$2004,'Your Portfolio Holdings'!$B8,'Trade Log'!$C$5:$C$2004,"Sell",'Trade Log'!$B$5:$B$2004,"&lt;="&amp;Dashboard!$C$54))</f>
        <v/>
      </c>
      <c r="AD8" s="209" t="str">
        <f>IFERROR(__xludf.DUMMYFUNCTION("if($C8=""GBP"",if($B8="""","""",if(Dashboard!$C$54&gt;=today(),iferror(googlefinance($B8)/100,0),iferror(index(googlefinance($B8,""price"",Dashboard!$C$54),2,2)/100,iferror(index(googlefinance($B8,""price"",Dashboard!$C$54-1),2,2)/100,iferror(index(googlefin"&amp;"ance($B8,""price"",Dashboard!$C$54-2),2,2)/100,iferror(index(googlefinance($B8,""price"",Dashboard!$C$54-3),2,2)/100,iferror(index(googlefinance($B8,""price"",Dashboard!$C$54-4),2,2)/100,iferror(index(googlefinance($B8,""price"",Dashboard!$C$54-5),2,2)/10"&amp;"0,iferror(index(googlefinance($B8,""price"",Dashboard!$C$54-6),2,2)/100,0))))))))), if($B8="""","""",if(Dashboard!$C$54&gt;=today(),iferror(googlefinance($B8),0),iferror(index(googlefinance($B8,""price"",Dashboard!$C$54),2,2),iferror(index(googlefinance($B8,"&amp;"""price"",Dashboard!$C$54-1),2,2),iferror(index(googlefinance($B8,""price"",Dashboard!$C$54-2),2,2),iferror(index(googlefinance($B8,""price"",Dashboard!$C$54-3),2,2),iferror(index(googlefinance($B8,""price"",Dashboard!$C$54-4),2,2),iferror(index(googlefin"&amp;"ance($B8,""price"",Dashboard!$C$54-5),2,2),iferror(index(googlefinance($B8,""price"",Dashboard!$C$54-6),2,2),0))))))))))"),"")</f>
        <v/>
      </c>
      <c r="AE8" s="210"/>
      <c r="AF8" s="211" t="str">
        <f t="array" ref="AF8">IF($B8="","",INDEX('Calculations (Do Not Edit)'!$C$249:$G$253,match($C8,'Calculations (Do Not Edit)'!$C$230:$G$230,0),match(Dashboard!$C$3,'Calculations (Do Not Edit)'!$B$231:$B$235,0)))</f>
        <v/>
      </c>
      <c r="AG8" s="212">
        <f t="shared" si="17"/>
        <v>0</v>
      </c>
      <c r="AH8" s="208" t="str">
        <f>IF($B8="","",SUMIFS('Trade Log'!$Z$5:$Z$2004,'Trade Log'!$D$5:$D$2004,'Your Portfolio Holdings'!$B8,'Trade Log'!$C$5:$C$2004,"Buy",'Trade Log'!$B$5:$B$2004,"&lt;="&amp;Dashboard!$C$55)-SUMIFS('Trade Log'!$Z$5:$Z$2004,'Trade Log'!$D$5:$D$2004,'Your Portfolio Holdings'!$B8,'Trade Log'!$C$5:$C$2004,"Sell",'Trade Log'!$B$5:$B$2004,"&lt;="&amp;Dashboard!$C$55))</f>
        <v/>
      </c>
      <c r="AI8" s="209" t="str">
        <f>IFERROR(__xludf.DUMMYFUNCTION("if($C8=""GBP"",if($B8="""","""",if(Dashboard!$C$55&gt;=today(),iferror(googlefinance($B8)/100,0),iferror(index(googlefinance($B8,""price"",Dashboard!$C$55),2,2)/100,iferror(index(googlefinance($B8,""price"",Dashboard!$C$55-1),2,2)/100,iferror(index(googlefin"&amp;"ance($B8,""price"",Dashboard!$C$55-2),2,2)/100,iferror(index(googlefinance($B8,""price"",Dashboard!$C$55-3),2,2)/100,iferror(index(googlefinance($B8,""price"",Dashboard!$C$55-4),2,2)/100,iferror(index(googlefinance($B8,""price"",Dashboard!$C$55-5),2,2)/10"&amp;"0,iferror(index(googlefinance($B8,""price"",Dashboard!$C$55-6),2,2)/100,0))))))))),if($B8="""","""",if(Dashboard!$C$55&gt;=today(),iferror(googlefinance($B8),0),iferror(index(googlefinance($B8,""price"",Dashboard!$C$55),2,2),iferror(index(googlefinance($B8,"&amp;"""price"",Dashboard!$C$55-1),2,2),iferror(index(googlefinance($B8,""price"",Dashboard!$C$55-2),2,2),iferror(index(googlefinance($B8,""price"",Dashboard!$C$55-3),2,2),iferror(index(googlefinance($B8,""price"",Dashboard!$C$55-4),2,2),iferror(index(googlefin"&amp;"ance($B8,""price"",Dashboard!$C$55-5),2,2),iferror(index(googlefinance($B8,""price"",Dashboard!$C$55-6),2,2),0))))))))))"),"")</f>
        <v/>
      </c>
      <c r="AJ8" s="210"/>
      <c r="AK8" s="211" t="str">
        <f t="array" ref="AK8">IF($B8="","",INDEX('Calculations (Do Not Edit)'!$C$267:$G$271,match($C8,'Calculations (Do Not Edit)'!$C$230:$G$230,0),match(Dashboard!$C$3,'Calculations (Do Not Edit)'!$B$231:$B$235,0)))</f>
        <v/>
      </c>
      <c r="AL8" s="212">
        <f t="shared" si="18"/>
        <v>0</v>
      </c>
      <c r="AM8" s="182"/>
      <c r="AN8" s="182" t="str">
        <f>IF($B8="","",MAXIFS('Trade Log'!$B$5:$B$2004,'Trade Log'!$D$5:$D$2004,$B8,'Trade Log'!$B$5:$B$2004,"&lt;="&amp;Dashboard!$C$2))</f>
        <v/>
      </c>
      <c r="AO8" s="81" t="str">
        <f t="shared" si="19"/>
        <v>#N/A</v>
      </c>
      <c r="AP8" s="81"/>
      <c r="AQ8" s="184" t="str">
        <f>if($B8="","",sumifs('Trade Log'!$V$5:$V$2004,'Trade Log'!$D$5:$D$2004,$B8,'Trade Log'!$C$5:$C$2004,"Buy",'Trade Log'!$I$5:$I$2004,AQ$6,'Trade Log'!$B$5:$B$2004,"&lt;="&amp;Dashboard!$C$2)-sumifs('Trade Log'!$V$5:$V$2004,'Trade Log'!$D$5:$D$2004,$B8,'Trade Log'!$C$5:$C$2004,"Sell",'Trade Log'!$I$5:$I$2004,AQ$6,'Trade Log'!$B$5:$B$2004,"&lt;="&amp;Dashboard!$C$2))</f>
        <v/>
      </c>
      <c r="AR8" s="100" t="str">
        <f>if($B8="","",sumifs('Trade Log'!$V$5:$V$2004,'Trade Log'!$D$5:$D$2004,$B8,'Trade Log'!$C$5:$C$2004,"Buy",'Trade Log'!$I$5:$I$2004,AR$6,'Trade Log'!$B$5:$B$2004,"&lt;="&amp;Dashboard!$C$2)-sumifs('Trade Log'!$V$5:$V$2004,'Trade Log'!$D$5:$D$2004,$B8,'Trade Log'!$C$5:$C$2004,"Sell",'Trade Log'!$I$5:$I$2004,AR$6,'Trade Log'!$B$5:$B$2004,"&lt;="&amp;Dashboard!$C$2))</f>
        <v/>
      </c>
      <c r="AS8" s="100" t="str">
        <f>if($B8="","",sumifs('Trade Log'!$V$5:$V$2004,'Trade Log'!$D$5:$D$2004,$B8,'Trade Log'!$C$5:$C$2004,"Buy",'Trade Log'!$I$5:$I$2004,AS$6,'Trade Log'!$B$5:$B$2004,"&lt;="&amp;Dashboard!$C$2)-sumifs('Trade Log'!$V$5:$V$2004,'Trade Log'!$D$5:$D$2004,$B8,'Trade Log'!$C$5:$C$2004,"Sell",'Trade Log'!$I$5:$I$2004,AS$6,'Trade Log'!$B$5:$B$2004,"&lt;="&amp;Dashboard!$C$2))</f>
        <v/>
      </c>
      <c r="AT8" s="100" t="str">
        <f>if($B8="","",sumifs('Trade Log'!$V$5:$V$2004,'Trade Log'!$D$5:$D$2004,$B8,'Trade Log'!$C$5:$C$2004,"Buy",'Trade Log'!$I$5:$I$2004,AT$6,'Trade Log'!$B$5:$B$2004,"&lt;="&amp;Dashboard!$C$2)-sumifs('Trade Log'!$V$5:$V$2004,'Trade Log'!$D$5:$D$2004,$B8,'Trade Log'!$C$5:$C$2004,"Sell",'Trade Log'!$I$5:$I$2004,AT$6,'Trade Log'!$B$5:$B$2004,"&lt;="&amp;Dashboard!$C$2))</f>
        <v/>
      </c>
      <c r="AU8" s="100" t="str">
        <f>if($B8="","",sumifs('Trade Log'!$V$5:$V$2004,'Trade Log'!$D$5:$D$2004,$B8,'Trade Log'!$C$5:$C$2004,"Buy",'Trade Log'!$I$5:$I$2004,AU$6,'Trade Log'!$B$5:$B$2004,"&lt;="&amp;Dashboard!$C$2)-sumifs('Trade Log'!$V$5:$V$2004,'Trade Log'!$D$5:$D$2004,$B8,'Trade Log'!$C$5:$C$2004,"Sell",'Trade Log'!$I$5:$I$2004,AU$6,'Trade Log'!$B$5:$B$2004,"&lt;="&amp;Dashboard!$C$2))</f>
        <v/>
      </c>
      <c r="AV8" s="100" t="str">
        <f>if($B8="","",sumifs('Trade Log'!$V$5:$V$2004,'Trade Log'!$D$5:$D$2004,$B8,'Trade Log'!$C$5:$C$2004,"Buy",'Trade Log'!$I$5:$I$2004,AV$6,'Trade Log'!$B$5:$B$2004,"&lt;="&amp;Dashboard!$C$2)-sumifs('Trade Log'!$V$5:$V$2004,'Trade Log'!$D$5:$D$2004,$B8,'Trade Log'!$C$5:$C$2004,"Sell",'Trade Log'!$I$5:$I$2004,AV$6,'Trade Log'!$B$5:$B$2004,"&lt;="&amp;Dashboard!$C$2))</f>
        <v/>
      </c>
      <c r="AW8" s="100" t="str">
        <f>if($B8="","",sumifs('Trade Log'!$V$5:$V$2004,'Trade Log'!$D$5:$D$2004,$B8,'Trade Log'!$C$5:$C$2004,"Buy",'Trade Log'!$I$5:$I$2004,AW$6,'Trade Log'!$B$5:$B$2004,"&lt;="&amp;Dashboard!$C$2)-sumifs('Trade Log'!$V$5:$V$2004,'Trade Log'!$D$5:$D$2004,$B8,'Trade Log'!$C$5:$C$2004,"Sell",'Trade Log'!$I$5:$I$2004,AW$6,'Trade Log'!$B$5:$B$2004,"&lt;="&amp;Dashboard!$C$2))</f>
        <v/>
      </c>
      <c r="AX8" s="100" t="str">
        <f>if($B8="","",sumifs('Trade Log'!$V$5:$V$2004,'Trade Log'!$D$5:$D$2004,$B8,'Trade Log'!$C$5:$C$2004,"Buy",'Trade Log'!$I$5:$I$2004,AX$6,'Trade Log'!$B$5:$B$2004,"&lt;="&amp;Dashboard!$C$2)-sumifs('Trade Log'!$V$5:$V$2004,'Trade Log'!$D$5:$D$2004,$B8,'Trade Log'!$C$5:$C$2004,"Sell",'Trade Log'!$I$5:$I$2004,AX$6,'Trade Log'!$B$5:$B$2004,"&lt;="&amp;Dashboard!$C$2))</f>
        <v/>
      </c>
      <c r="AY8" s="100" t="str">
        <f>if($B8="","",sumifs('Trade Log'!$V$5:$V$2004,'Trade Log'!$D$5:$D$2004,$B8,'Trade Log'!$C$5:$C$2004,"Buy",'Trade Log'!$I$5:$I$2004,AY$6,'Trade Log'!$B$5:$B$2004,"&lt;="&amp;Dashboard!$C$2)-sumifs('Trade Log'!$V$5:$V$2004,'Trade Log'!$D$5:$D$2004,$B8,'Trade Log'!$C$5:$C$2004,"Sell",'Trade Log'!$I$5:$I$2004,AY$6,'Trade Log'!$B$5:$B$2004,"&lt;="&amp;Dashboard!$C$2))</f>
        <v/>
      </c>
      <c r="AZ8" s="185" t="str">
        <f>if($B8="","",sumifs('Trade Log'!$V$5:$V$2004,'Trade Log'!$D$5:$D$2004,$B8,'Trade Log'!$C$5:$C$2004,"Buy",'Trade Log'!$I$5:$I$2004,AZ$6,'Trade Log'!$B$5:$B$2004,"&lt;="&amp;Dashboard!$C$2)-sumifs('Trade Log'!$V$5:$V$2004,'Trade Log'!$D$5:$D$2004,$B8,'Trade Log'!$C$5:$C$2004,"Sell",'Trade Log'!$I$5:$I$2004,AZ$6,'Trade Log'!$B$5:$B$2004,"&lt;="&amp;Dashboard!$C$2))</f>
        <v/>
      </c>
      <c r="BA8" s="81"/>
      <c r="BB8" s="186">
        <f t="shared" si="20"/>
        <v>0</v>
      </c>
      <c r="BC8" s="81"/>
      <c r="BD8" s="187">
        <f t="shared" ref="BD8:BM8" si="21">AQ8*$Q8</f>
        <v>0</v>
      </c>
      <c r="BE8" s="188">
        <f t="shared" si="21"/>
        <v>0</v>
      </c>
      <c r="BF8" s="188">
        <f t="shared" si="21"/>
        <v>0</v>
      </c>
      <c r="BG8" s="188">
        <f t="shared" si="21"/>
        <v>0</v>
      </c>
      <c r="BH8" s="188">
        <f t="shared" si="21"/>
        <v>0</v>
      </c>
      <c r="BI8" s="188">
        <f t="shared" si="21"/>
        <v>0</v>
      </c>
      <c r="BJ8" s="188">
        <f t="shared" si="21"/>
        <v>0</v>
      </c>
      <c r="BK8" s="188">
        <f t="shared" si="21"/>
        <v>0</v>
      </c>
      <c r="BL8" s="188">
        <f t="shared" si="21"/>
        <v>0</v>
      </c>
      <c r="BM8" s="189">
        <f t="shared" si="21"/>
        <v>0</v>
      </c>
      <c r="BN8" s="81"/>
      <c r="BO8" s="190">
        <f t="shared" si="22"/>
        <v>0</v>
      </c>
      <c r="BP8" s="190"/>
      <c r="BQ8" s="191" t="str">
        <f t="shared" si="23"/>
        <v/>
      </c>
      <c r="BR8" s="192"/>
      <c r="BS8" s="190" t="str">
        <f t="shared" si="24"/>
        <v>N</v>
      </c>
      <c r="BT8" s="190" t="str">
        <f t="shared" si="25"/>
        <v>N</v>
      </c>
      <c r="BU8" s="190" t="str">
        <f t="shared" si="26"/>
        <v>N</v>
      </c>
      <c r="BV8" s="190"/>
      <c r="BW8" s="174">
        <f>countifs('Trade Log'!$D$5:$D$2004,$B44,'Trade Log'!$C$5:$C$2004,"Split")</f>
        <v>0</v>
      </c>
    </row>
    <row r="9">
      <c r="A9" s="17">
        <f t="shared" si="27"/>
        <v>3</v>
      </c>
      <c r="B9" s="193" t="str">
        <f>Setup!B54</f>
        <v/>
      </c>
      <c r="C9" s="194" t="str">
        <f>Setup!C54</f>
        <v/>
      </c>
      <c r="D9" s="194" t="str">
        <f>Setup!D54</f>
        <v/>
      </c>
      <c r="E9" s="195" t="str">
        <f>IF($B9="","",SUMIFS('Trade Log'!$V$5:$V$2004,'Trade Log'!$D$5:$D$2004,'Your Portfolio Holdings'!$B9,'Trade Log'!$C$5:$C$2004,"Buy",'Trade Log'!$B$5:$B$2004,"&lt;="&amp;Dashboard!$C$2)-SUMIFS('Trade Log'!$V$5:$V$2004,'Trade Log'!$D$5:$D$2004,'Your Portfolio Holdings'!$B9,'Trade Log'!$C$5:$C$2004,"Sell",'Trade Log'!$B$5:$B$2004,"&lt;="&amp;Dashboard!$C$2))</f>
        <v/>
      </c>
      <c r="F9" s="196" t="str">
        <f t="shared" si="3"/>
        <v/>
      </c>
      <c r="G9" s="197" t="str">
        <f>IFERROR(__xludf.DUMMYFUNCTION("if($C9=""GBP"", if($B9="""","""",if(Dashboard!$C$2&gt;=today(),iferror(googlefinance($B9)/100,0),iferror(index(googlefinance($B9,""price"",Dashboard!$C$2),2,2)/100,iferror(index(googlefinance($B9,""price"",Dashboard!$C$2-1),2,2)/100,iferror(index(googlefinan"&amp;"ce($B9,""price"",Dashboard!$C$2-2),2,2)/100,iferror(index(googlefinance($B9,""price"",Dashboard!$C$2-3),2,2)/100,iferror(index(googlefinance($B9,""price"",Dashboard!$C$2-4),2,2)/100,iferror(index(googlefinance($B9,""price"",Dashboard!$C$2-5),2,2)/100,ifer"&amp;"ror(index(googlefinance($B9,""price"",Dashboard!$C$2-6),2,2)/100,0))))))))),if($B9="""","""",if(Dashboard!$C$2&gt;=today(),iferror(googlefinance($B9),0),iferror(index(googlefinance($B9,""price"",Dashboard!$C$2),2,2),iferror(index(googlefinance($B9,""price"","&amp;"Dashboard!$C$2-1),2,2),iferror(index(googlefinance($B9,""price"",Dashboard!$C$2-2),2,2),iferror(index(googlefinance($B9,""price"",Dashboard!$C$2-3),2,2),iferror(index(googlefinance($B9,""price"",Dashboard!$C$2-4),2,2),iferror(index(googlefinance($B9,""pri"&amp;"ce"",Dashboard!$C$2-5),2,2),iferror(index(googlefinance($B9,""price"",Dashboard!$C$2-6),2,2),0))))))))))"),"")</f>
        <v/>
      </c>
      <c r="H9" s="213"/>
      <c r="I9" s="199" t="str">
        <f t="shared" si="4"/>
        <v/>
      </c>
      <c r="J9" s="200" t="str">
        <f t="shared" si="5"/>
        <v/>
      </c>
      <c r="K9" s="201" t="str">
        <f t="array" ref="K9">IFERROR(IF($B9="","",index('Trade Log'!$Q$5:$Q$2004,match(1,($AN9='Trade Log'!$B$5:$B$2004)*($B9='Trade Log'!$D$5:$D$2004)*("Y"='Trade Log'!$T$5:$T$2004),0))),0)</f>
        <v/>
      </c>
      <c r="L9" s="202" t="str">
        <f t="shared" si="6"/>
        <v/>
      </c>
      <c r="M9" s="202" t="str">
        <f t="shared" si="7"/>
        <v/>
      </c>
      <c r="N9" s="203" t="str">
        <f t="shared" si="8"/>
        <v/>
      </c>
      <c r="O9" s="202" t="str">
        <f>if($B9="","",iferror(sumifs('Trade Log'!$G$5:$G$2004,'Trade Log'!$C$5:$C$2004,"Dividend",'Trade Log'!$D$5:$D$2004,$B9,'Trade Log'!$B$5:$B$2004,"&lt;="&amp;Dashboard!$C$2),0))</f>
        <v/>
      </c>
      <c r="P9" s="204" t="str">
        <f t="shared" si="9"/>
        <v/>
      </c>
      <c r="Q9" s="205" t="str">
        <f t="shared" si="10"/>
        <v/>
      </c>
      <c r="R9" s="199" t="str">
        <f t="shared" si="11"/>
        <v/>
      </c>
      <c r="S9" s="200" t="str">
        <f t="shared" si="12"/>
        <v/>
      </c>
      <c r="T9" s="201" t="str">
        <f t="array" ref="T9">IFERROR(IF($B9="","",index('Trade Log'!$AE$5:$AE$2004,match(1,($AN9='Trade Log'!$B$5:$B$2004)*($B9='Trade Log'!$D$5:$D$2004)*("Y"='Trade Log'!$T$5:$T$2004),0))),0)</f>
        <v/>
      </c>
      <c r="U9" s="202" t="str">
        <f t="shared" si="13"/>
        <v/>
      </c>
      <c r="V9" s="203" t="str">
        <f t="shared" si="14"/>
        <v/>
      </c>
      <c r="W9" s="202" t="str">
        <f t="shared" si="15"/>
        <v/>
      </c>
      <c r="X9" s="203" t="str">
        <f t="shared" si="16"/>
        <v/>
      </c>
      <c r="Y9" s="206" t="str">
        <f>if($B9="","",iferror(sumifs('Trade Log'!$AD$5:$AD$2004,'Trade Log'!$C$5:$C$2004,"Dividend",'Trade Log'!$D$5:$D$2004,$B9,'Trade Log'!$B$5:$B$2004,"&lt;="&amp;Dashboard!$C$2),0))</f>
        <v/>
      </c>
      <c r="Z9" s="172"/>
      <c r="AA9" s="207" t="str">
        <f t="array" ref="AA9">IF($B9="","",INDEX('Calculations (Do Not Edit)'!$C$231:$G$235,match($C9,'Calculations (Do Not Edit)'!$C$230:$G$230,0),match(Dashboard!$C$3,'Calculations (Do Not Edit)'!$B$231:$B$235,0)))</f>
        <v/>
      </c>
      <c r="AB9" s="174"/>
      <c r="AC9" s="208" t="str">
        <f>IF($B9="","",SUMIFS('Trade Log'!$X$5:$X$2004,'Trade Log'!$D$5:$D$2004,'Your Portfolio Holdings'!$B9,'Trade Log'!$C$5:$C$2004,"Buy",'Trade Log'!$B$5:$B$2004,"&lt;="&amp;Dashboard!$C$54)-SUMIFS('Trade Log'!$X$5:$X$2004,'Trade Log'!$D$5:$D$2004,'Your Portfolio Holdings'!$B9,'Trade Log'!$C$5:$C$2004,"Sell",'Trade Log'!$B$5:$B$2004,"&lt;="&amp;Dashboard!$C$54))</f>
        <v/>
      </c>
      <c r="AD9" s="209" t="str">
        <f>IFERROR(__xludf.DUMMYFUNCTION("if($C9=""GBP"",if($B9="""","""",if(Dashboard!$C$54&gt;=today(),iferror(googlefinance($B9)/100,0),iferror(index(googlefinance($B9,""price"",Dashboard!$C$54),2,2)/100,iferror(index(googlefinance($B9,""price"",Dashboard!$C$54-1),2,2)/100,iferror(index(googlefin"&amp;"ance($B9,""price"",Dashboard!$C$54-2),2,2)/100,iferror(index(googlefinance($B9,""price"",Dashboard!$C$54-3),2,2)/100,iferror(index(googlefinance($B9,""price"",Dashboard!$C$54-4),2,2)/100,iferror(index(googlefinance($B9,""price"",Dashboard!$C$54-5),2,2)/10"&amp;"0,iferror(index(googlefinance($B9,""price"",Dashboard!$C$54-6),2,2)/100,0))))))))), if($B9="""","""",if(Dashboard!$C$54&gt;=today(),iferror(googlefinance($B9),0),iferror(index(googlefinance($B9,""price"",Dashboard!$C$54),2,2),iferror(index(googlefinance($B9,"&amp;"""price"",Dashboard!$C$54-1),2,2),iferror(index(googlefinance($B9,""price"",Dashboard!$C$54-2),2,2),iferror(index(googlefinance($B9,""price"",Dashboard!$C$54-3),2,2),iferror(index(googlefinance($B9,""price"",Dashboard!$C$54-4),2,2),iferror(index(googlefin"&amp;"ance($B9,""price"",Dashboard!$C$54-5),2,2),iferror(index(googlefinance($B9,""price"",Dashboard!$C$54-6),2,2),0))))))))))"),"")</f>
        <v/>
      </c>
      <c r="AE9" s="214"/>
      <c r="AF9" s="211" t="str">
        <f t="array" ref="AF9">IF($B9="","",INDEX('Calculations (Do Not Edit)'!$C$249:$G$253,match($C9,'Calculations (Do Not Edit)'!$C$230:$G$230,0),match(Dashboard!$C$3,'Calculations (Do Not Edit)'!$B$231:$B$235,0)))</f>
        <v/>
      </c>
      <c r="AG9" s="212">
        <f t="shared" si="17"/>
        <v>0</v>
      </c>
      <c r="AH9" s="208" t="str">
        <f>IF($B9="","",SUMIFS('Trade Log'!$Z$5:$Z$2004,'Trade Log'!$D$5:$D$2004,'Your Portfolio Holdings'!$B9,'Trade Log'!$C$5:$C$2004,"Buy",'Trade Log'!$B$5:$B$2004,"&lt;="&amp;Dashboard!$C$55)-SUMIFS('Trade Log'!$Z$5:$Z$2004,'Trade Log'!$D$5:$D$2004,'Your Portfolio Holdings'!$B9,'Trade Log'!$C$5:$C$2004,"Sell",'Trade Log'!$B$5:$B$2004,"&lt;="&amp;Dashboard!$C$55))</f>
        <v/>
      </c>
      <c r="AI9" s="209" t="str">
        <f>IFERROR(__xludf.DUMMYFUNCTION("if($C9=""GBP"",if($B9="""","""",if(Dashboard!$C$55&gt;=today(),iferror(googlefinance($B9)/100,0),iferror(index(googlefinance($B9,""price"",Dashboard!$C$55),2,2)/100,iferror(index(googlefinance($B9,""price"",Dashboard!$C$55-1),2,2)/100,iferror(index(googlefin"&amp;"ance($B9,""price"",Dashboard!$C$55-2),2,2)/100,iferror(index(googlefinance($B9,""price"",Dashboard!$C$55-3),2,2)/100,iferror(index(googlefinance($B9,""price"",Dashboard!$C$55-4),2,2)/100,iferror(index(googlefinance($B9,""price"",Dashboard!$C$55-5),2,2)/10"&amp;"0,iferror(index(googlefinance($B9,""price"",Dashboard!$C$55-6),2,2)/100,0))))))))),if($B9="""","""",if(Dashboard!$C$55&gt;=today(),iferror(googlefinance($B9),0),iferror(index(googlefinance($B9,""price"",Dashboard!$C$55),2,2),iferror(index(googlefinance($B9,"&amp;"""price"",Dashboard!$C$55-1),2,2),iferror(index(googlefinance($B9,""price"",Dashboard!$C$55-2),2,2),iferror(index(googlefinance($B9,""price"",Dashboard!$C$55-3),2,2),iferror(index(googlefinance($B9,""price"",Dashboard!$C$55-4),2,2),iferror(index(googlefin"&amp;"ance($B9,""price"",Dashboard!$C$55-5),2,2),iferror(index(googlefinance($B9,""price"",Dashboard!$C$55-6),2,2),0))))))))))"),"")</f>
        <v/>
      </c>
      <c r="AJ9" s="210"/>
      <c r="AK9" s="211" t="str">
        <f t="array" ref="AK9">IF($B9="","",INDEX('Calculations (Do Not Edit)'!$C$267:$G$271,match($C9,'Calculations (Do Not Edit)'!$C$230:$G$230,0),match(Dashboard!$C$3,'Calculations (Do Not Edit)'!$B$231:$B$235,0)))</f>
        <v/>
      </c>
      <c r="AL9" s="212">
        <f t="shared" si="18"/>
        <v>0</v>
      </c>
      <c r="AM9" s="182"/>
      <c r="AN9" s="182" t="str">
        <f>IF($B9="","",MAXIFS('Trade Log'!$B$5:$B$2004,'Trade Log'!$D$5:$D$2004,$B9,'Trade Log'!$B$5:$B$2004,"&lt;="&amp;Dashboard!$C$2))</f>
        <v/>
      </c>
      <c r="AO9" s="81" t="str">
        <f t="shared" si="19"/>
        <v>#N/A</v>
      </c>
      <c r="AP9" s="81"/>
      <c r="AQ9" s="184" t="str">
        <f>if($B9="","",sumifs('Trade Log'!$V$5:$V$2004,'Trade Log'!$D$5:$D$2004,$B9,'Trade Log'!$C$5:$C$2004,"Buy",'Trade Log'!$I$5:$I$2004,AQ$6,'Trade Log'!$B$5:$B$2004,"&lt;="&amp;Dashboard!$C$2)-sumifs('Trade Log'!$V$5:$V$2004,'Trade Log'!$D$5:$D$2004,$B9,'Trade Log'!$C$5:$C$2004,"Sell",'Trade Log'!$I$5:$I$2004,AQ$6,'Trade Log'!$B$5:$B$2004,"&lt;="&amp;Dashboard!$C$2))</f>
        <v/>
      </c>
      <c r="AR9" s="100" t="str">
        <f>if($B9="","",sumifs('Trade Log'!$V$5:$V$2004,'Trade Log'!$D$5:$D$2004,$B9,'Trade Log'!$C$5:$C$2004,"Buy",'Trade Log'!$I$5:$I$2004,AR$6,'Trade Log'!$B$5:$B$2004,"&lt;="&amp;Dashboard!$C$2)-sumifs('Trade Log'!$V$5:$V$2004,'Trade Log'!$D$5:$D$2004,$B9,'Trade Log'!$C$5:$C$2004,"Sell",'Trade Log'!$I$5:$I$2004,AR$6,'Trade Log'!$B$5:$B$2004,"&lt;="&amp;Dashboard!$C$2))</f>
        <v/>
      </c>
      <c r="AS9" s="100" t="str">
        <f>if($B9="","",sumifs('Trade Log'!$V$5:$V$2004,'Trade Log'!$D$5:$D$2004,$B9,'Trade Log'!$C$5:$C$2004,"Buy",'Trade Log'!$I$5:$I$2004,AS$6,'Trade Log'!$B$5:$B$2004,"&lt;="&amp;Dashboard!$C$2)-sumifs('Trade Log'!$V$5:$V$2004,'Trade Log'!$D$5:$D$2004,$B9,'Trade Log'!$C$5:$C$2004,"Sell",'Trade Log'!$I$5:$I$2004,AS$6,'Trade Log'!$B$5:$B$2004,"&lt;="&amp;Dashboard!$C$2))</f>
        <v/>
      </c>
      <c r="AT9" s="100" t="str">
        <f>if($B9="","",sumifs('Trade Log'!$V$5:$V$2004,'Trade Log'!$D$5:$D$2004,$B9,'Trade Log'!$C$5:$C$2004,"Buy",'Trade Log'!$I$5:$I$2004,AT$6,'Trade Log'!$B$5:$B$2004,"&lt;="&amp;Dashboard!$C$2)-sumifs('Trade Log'!$V$5:$V$2004,'Trade Log'!$D$5:$D$2004,$B9,'Trade Log'!$C$5:$C$2004,"Sell",'Trade Log'!$I$5:$I$2004,AT$6,'Trade Log'!$B$5:$B$2004,"&lt;="&amp;Dashboard!$C$2))</f>
        <v/>
      </c>
      <c r="AU9" s="100" t="str">
        <f>if($B9="","",sumifs('Trade Log'!$V$5:$V$2004,'Trade Log'!$D$5:$D$2004,$B9,'Trade Log'!$C$5:$C$2004,"Buy",'Trade Log'!$I$5:$I$2004,AU$6,'Trade Log'!$B$5:$B$2004,"&lt;="&amp;Dashboard!$C$2)-sumifs('Trade Log'!$V$5:$V$2004,'Trade Log'!$D$5:$D$2004,$B9,'Trade Log'!$C$5:$C$2004,"Sell",'Trade Log'!$I$5:$I$2004,AU$6,'Trade Log'!$B$5:$B$2004,"&lt;="&amp;Dashboard!$C$2))</f>
        <v/>
      </c>
      <c r="AV9" s="100" t="str">
        <f>if($B9="","",sumifs('Trade Log'!$V$5:$V$2004,'Trade Log'!$D$5:$D$2004,$B9,'Trade Log'!$C$5:$C$2004,"Buy",'Trade Log'!$I$5:$I$2004,AV$6,'Trade Log'!$B$5:$B$2004,"&lt;="&amp;Dashboard!$C$2)-sumifs('Trade Log'!$V$5:$V$2004,'Trade Log'!$D$5:$D$2004,$B9,'Trade Log'!$C$5:$C$2004,"Sell",'Trade Log'!$I$5:$I$2004,AV$6,'Trade Log'!$B$5:$B$2004,"&lt;="&amp;Dashboard!$C$2))</f>
        <v/>
      </c>
      <c r="AW9" s="100" t="str">
        <f>if($B9="","",sumifs('Trade Log'!$V$5:$V$2004,'Trade Log'!$D$5:$D$2004,$B9,'Trade Log'!$C$5:$C$2004,"Buy",'Trade Log'!$I$5:$I$2004,AW$6,'Trade Log'!$B$5:$B$2004,"&lt;="&amp;Dashboard!$C$2)-sumifs('Trade Log'!$V$5:$V$2004,'Trade Log'!$D$5:$D$2004,$B9,'Trade Log'!$C$5:$C$2004,"Sell",'Trade Log'!$I$5:$I$2004,AW$6,'Trade Log'!$B$5:$B$2004,"&lt;="&amp;Dashboard!$C$2))</f>
        <v/>
      </c>
      <c r="AX9" s="100" t="str">
        <f>if($B9="","",sumifs('Trade Log'!$V$5:$V$2004,'Trade Log'!$D$5:$D$2004,$B9,'Trade Log'!$C$5:$C$2004,"Buy",'Trade Log'!$I$5:$I$2004,AX$6,'Trade Log'!$B$5:$B$2004,"&lt;="&amp;Dashboard!$C$2)-sumifs('Trade Log'!$V$5:$V$2004,'Trade Log'!$D$5:$D$2004,$B9,'Trade Log'!$C$5:$C$2004,"Sell",'Trade Log'!$I$5:$I$2004,AX$6,'Trade Log'!$B$5:$B$2004,"&lt;="&amp;Dashboard!$C$2))</f>
        <v/>
      </c>
      <c r="AY9" s="100" t="str">
        <f>if($B9="","",sumifs('Trade Log'!$V$5:$V$2004,'Trade Log'!$D$5:$D$2004,$B9,'Trade Log'!$C$5:$C$2004,"Buy",'Trade Log'!$I$5:$I$2004,AY$6,'Trade Log'!$B$5:$B$2004,"&lt;="&amp;Dashboard!$C$2)-sumifs('Trade Log'!$V$5:$V$2004,'Trade Log'!$D$5:$D$2004,$B9,'Trade Log'!$C$5:$C$2004,"Sell",'Trade Log'!$I$5:$I$2004,AY$6,'Trade Log'!$B$5:$B$2004,"&lt;="&amp;Dashboard!$C$2))</f>
        <v/>
      </c>
      <c r="AZ9" s="185" t="str">
        <f>if($B9="","",sumifs('Trade Log'!$V$5:$V$2004,'Trade Log'!$D$5:$D$2004,$B9,'Trade Log'!$C$5:$C$2004,"Buy",'Trade Log'!$I$5:$I$2004,AZ$6,'Trade Log'!$B$5:$B$2004,"&lt;="&amp;Dashboard!$C$2)-sumifs('Trade Log'!$V$5:$V$2004,'Trade Log'!$D$5:$D$2004,$B9,'Trade Log'!$C$5:$C$2004,"Sell",'Trade Log'!$I$5:$I$2004,AZ$6,'Trade Log'!$B$5:$B$2004,"&lt;="&amp;Dashboard!$C$2))</f>
        <v/>
      </c>
      <c r="BA9" s="81"/>
      <c r="BB9" s="186">
        <f t="shared" si="20"/>
        <v>0</v>
      </c>
      <c r="BC9" s="81"/>
      <c r="BD9" s="187">
        <f t="shared" ref="BD9:BM9" si="28">AQ9*$Q9</f>
        <v>0</v>
      </c>
      <c r="BE9" s="188">
        <f t="shared" si="28"/>
        <v>0</v>
      </c>
      <c r="BF9" s="188">
        <f t="shared" si="28"/>
        <v>0</v>
      </c>
      <c r="BG9" s="188">
        <f t="shared" si="28"/>
        <v>0</v>
      </c>
      <c r="BH9" s="188">
        <f t="shared" si="28"/>
        <v>0</v>
      </c>
      <c r="BI9" s="188">
        <f t="shared" si="28"/>
        <v>0</v>
      </c>
      <c r="BJ9" s="188">
        <f t="shared" si="28"/>
        <v>0</v>
      </c>
      <c r="BK9" s="188">
        <f t="shared" si="28"/>
        <v>0</v>
      </c>
      <c r="BL9" s="188">
        <f t="shared" si="28"/>
        <v>0</v>
      </c>
      <c r="BM9" s="189">
        <f t="shared" si="28"/>
        <v>0</v>
      </c>
      <c r="BN9" s="81"/>
      <c r="BO9" s="190">
        <f t="shared" si="22"/>
        <v>0</v>
      </c>
      <c r="BP9" s="190"/>
      <c r="BQ9" s="191" t="str">
        <f t="shared" si="23"/>
        <v/>
      </c>
      <c r="BR9" s="192"/>
      <c r="BS9" s="190" t="str">
        <f t="shared" si="24"/>
        <v>N</v>
      </c>
      <c r="BT9" s="190" t="str">
        <f t="shared" si="25"/>
        <v>N</v>
      </c>
      <c r="BU9" s="190" t="str">
        <f t="shared" si="26"/>
        <v>N</v>
      </c>
      <c r="BV9" s="190"/>
      <c r="BW9" s="174">
        <f>countifs('Trade Log'!$D$5:$D$2004,$B45,'Trade Log'!$C$5:$C$2004,"Split")</f>
        <v>0</v>
      </c>
    </row>
    <row r="10">
      <c r="A10" s="17">
        <f t="shared" si="27"/>
        <v>4</v>
      </c>
      <c r="B10" s="193" t="str">
        <f>Setup!B55</f>
        <v/>
      </c>
      <c r="C10" s="194" t="str">
        <f>Setup!C55</f>
        <v/>
      </c>
      <c r="D10" s="194" t="str">
        <f>Setup!D55</f>
        <v/>
      </c>
      <c r="E10" s="195" t="str">
        <f>IF($B10="","",SUMIFS('Trade Log'!$V$5:$V$2004,'Trade Log'!$D$5:$D$2004,'Your Portfolio Holdings'!$B10,'Trade Log'!$C$5:$C$2004,"Buy",'Trade Log'!$B$5:$B$2004,"&lt;="&amp;Dashboard!$C$2)-SUMIFS('Trade Log'!$V$5:$V$2004,'Trade Log'!$D$5:$D$2004,'Your Portfolio Holdings'!$B10,'Trade Log'!$C$5:$C$2004,"Sell",'Trade Log'!$B$5:$B$2004,"&lt;="&amp;Dashboard!$C$2))</f>
        <v/>
      </c>
      <c r="F10" s="196" t="str">
        <f t="shared" si="3"/>
        <v/>
      </c>
      <c r="G10" s="197" t="str">
        <f>IFERROR(__xludf.DUMMYFUNCTION("if($C10=""GBP"", if($B10="""","""",if(Dashboard!$C$2&gt;=today(),iferror(googlefinance($B10)/100,0),iferror(index(googlefinance($B10,""price"",Dashboard!$C$2),2,2)/100,iferror(index(googlefinance($B10,""price"",Dashboard!$C$2-1),2,2)/100,iferror(index(google"&amp;"finance($B10,""price"",Dashboard!$C$2-2),2,2)/100,iferror(index(googlefinance($B10,""price"",Dashboard!$C$2-3),2,2)/100,iferror(index(googlefinance($B10,""price"",Dashboard!$C$2-4),2,2)/100,iferror(index(googlefinance($B10,""price"",Dashboard!$C$2-5),2,2)"&amp;"/100,iferror(index(googlefinance($B10,""price"",Dashboard!$C$2-6),2,2)/100,0))))))))),if($B10="""","""",if(Dashboard!$C$2&gt;=today(),iferror(googlefinance($B10),0),iferror(index(googlefinance($B10,""price"",Dashboard!$C$2),2,2),iferror(index(googlefinance($"&amp;"B10,""price"",Dashboard!$C$2-1),2,2),iferror(index(googlefinance($B10,""price"",Dashboard!$C$2-2),2,2),iferror(index(googlefinance($B10,""price"",Dashboard!$C$2-3),2,2),iferror(index(googlefinance($B10,""price"",Dashboard!$C$2-4),2,2),iferror(index(google"&amp;"finance($B10,""price"",Dashboard!$C$2-5),2,2),iferror(index(googlefinance($B10,""price"",Dashboard!$C$2-6),2,2),0))))))))))"),"")</f>
        <v/>
      </c>
      <c r="H10" s="213"/>
      <c r="I10" s="199" t="str">
        <f t="shared" si="4"/>
        <v/>
      </c>
      <c r="J10" s="200" t="str">
        <f t="shared" si="5"/>
        <v/>
      </c>
      <c r="K10" s="201" t="str">
        <f t="array" ref="K10">IFERROR(IF($B10="","",index('Trade Log'!$Q$5:$Q$2004,match(1,($AN10='Trade Log'!$B$5:$B$2004)*($B10='Trade Log'!$D$5:$D$2004)*("Y"='Trade Log'!$T$5:$T$2004),0))),0)</f>
        <v/>
      </c>
      <c r="L10" s="202" t="str">
        <f t="shared" si="6"/>
        <v/>
      </c>
      <c r="M10" s="202" t="str">
        <f t="shared" si="7"/>
        <v/>
      </c>
      <c r="N10" s="203" t="str">
        <f t="shared" si="8"/>
        <v/>
      </c>
      <c r="O10" s="202" t="str">
        <f>if($B10="","",iferror(sumifs('Trade Log'!$G$5:$G$2004,'Trade Log'!$C$5:$C$2004,"Dividend",'Trade Log'!$D$5:$D$2004,$B10,'Trade Log'!$B$5:$B$2004,"&lt;="&amp;Dashboard!$C$2),0))</f>
        <v/>
      </c>
      <c r="P10" s="204" t="str">
        <f t="shared" si="9"/>
        <v/>
      </c>
      <c r="Q10" s="205" t="str">
        <f t="shared" si="10"/>
        <v/>
      </c>
      <c r="R10" s="199" t="str">
        <f t="shared" si="11"/>
        <v/>
      </c>
      <c r="S10" s="200" t="str">
        <f t="shared" si="12"/>
        <v/>
      </c>
      <c r="T10" s="201" t="str">
        <f t="array" ref="T10">IFERROR(IF($B10="","",index('Trade Log'!$AE$5:$AE$2004,match(1,($AN10='Trade Log'!$B$5:$B$2004)*($B10='Trade Log'!$D$5:$D$2004)*("Y"='Trade Log'!$T$5:$T$2004),0))),0)</f>
        <v/>
      </c>
      <c r="U10" s="202" t="str">
        <f t="shared" si="13"/>
        <v/>
      </c>
      <c r="V10" s="203" t="str">
        <f t="shared" si="14"/>
        <v/>
      </c>
      <c r="W10" s="202" t="str">
        <f t="shared" si="15"/>
        <v/>
      </c>
      <c r="X10" s="203" t="str">
        <f t="shared" si="16"/>
        <v/>
      </c>
      <c r="Y10" s="206" t="str">
        <f>if($B10="","",iferror(sumifs('Trade Log'!$AD$5:$AD$2004,'Trade Log'!$C$5:$C$2004,"Dividend",'Trade Log'!$D$5:$D$2004,$B10,'Trade Log'!$B$5:$B$2004,"&lt;="&amp;Dashboard!$C$2),0))</f>
        <v/>
      </c>
      <c r="Z10" s="172"/>
      <c r="AA10" s="207" t="str">
        <f t="array" ref="AA10">IF($B10="","",INDEX('Calculations (Do Not Edit)'!$C$231:$G$235,match($C10,'Calculations (Do Not Edit)'!$C$230:$G$230,0),match(Dashboard!$C$3,'Calculations (Do Not Edit)'!$B$231:$B$235,0)))</f>
        <v/>
      </c>
      <c r="AB10" s="174"/>
      <c r="AC10" s="208" t="str">
        <f>IF($B10="","",SUMIFS('Trade Log'!$X$5:$X$2004,'Trade Log'!$D$5:$D$2004,'Your Portfolio Holdings'!$B10,'Trade Log'!$C$5:$C$2004,"Buy",'Trade Log'!$B$5:$B$2004,"&lt;="&amp;Dashboard!$C$54)-SUMIFS('Trade Log'!$X$5:$X$2004,'Trade Log'!$D$5:$D$2004,'Your Portfolio Holdings'!$B10,'Trade Log'!$C$5:$C$2004,"Sell",'Trade Log'!$B$5:$B$2004,"&lt;="&amp;Dashboard!$C$54))</f>
        <v/>
      </c>
      <c r="AD10" s="209" t="str">
        <f>IFERROR(__xludf.DUMMYFUNCTION("if($C10=""GBP"",if($B10="""","""",if(Dashboard!$C$54&gt;=today(),iferror(googlefinance($B10)/100,0),iferror(index(googlefinance($B10,""price"",Dashboard!$C$54),2,2)/100,iferror(index(googlefinance($B10,""price"",Dashboard!$C$54-1),2,2)/100,iferror(index(goog"&amp;"lefinance($B10,""price"",Dashboard!$C$54-2),2,2)/100,iferror(index(googlefinance($B10,""price"",Dashboard!$C$54-3),2,2)/100,iferror(index(googlefinance($B10,""price"",Dashboard!$C$54-4),2,2)/100,iferror(index(googlefinance($B10,""price"",Dashboard!$C$54-5"&amp;"),2,2)/100,iferror(index(googlefinance($B10,""price"",Dashboard!$C$54-6),2,2)/100,0))))))))), if($B10="""","""",if(Dashboard!$C$54&gt;=today(),iferror(googlefinance($B10),0),iferror(index(googlefinance($B10,""price"",Dashboard!$C$54),2,2),iferror(index(googl"&amp;"efinance($B10,""price"",Dashboard!$C$54-1),2,2),iferror(index(googlefinance($B10,""price"",Dashboard!$C$54-2),2,2),iferror(index(googlefinance($B10,""price"",Dashboard!$C$54-3),2,2),iferror(index(googlefinance($B10,""price"",Dashboard!$C$54-4),2,2),iferro"&amp;"r(index(googlefinance($B10,""price"",Dashboard!$C$54-5),2,2),iferror(index(googlefinance($B10,""price"",Dashboard!$C$54-6),2,2),0))))))))))"),"")</f>
        <v/>
      </c>
      <c r="AE10" s="214"/>
      <c r="AF10" s="211" t="str">
        <f t="array" ref="AF10">IF($B10="","",INDEX('Calculations (Do Not Edit)'!$C$249:$G$253,match($C10,'Calculations (Do Not Edit)'!$C$230:$G$230,0),match(Dashboard!$C$3,'Calculations (Do Not Edit)'!$B$231:$B$235,0)))</f>
        <v/>
      </c>
      <c r="AG10" s="212">
        <f t="shared" si="17"/>
        <v>0</v>
      </c>
      <c r="AH10" s="208" t="str">
        <f>IF($B10="","",SUMIFS('Trade Log'!$Z$5:$Z$2004,'Trade Log'!$D$5:$D$2004,'Your Portfolio Holdings'!$B10,'Trade Log'!$C$5:$C$2004,"Buy",'Trade Log'!$B$5:$B$2004,"&lt;="&amp;Dashboard!$C$55)-SUMIFS('Trade Log'!$Z$5:$Z$2004,'Trade Log'!$D$5:$D$2004,'Your Portfolio Holdings'!$B10,'Trade Log'!$C$5:$C$2004,"Sell",'Trade Log'!$B$5:$B$2004,"&lt;="&amp;Dashboard!$C$55))</f>
        <v/>
      </c>
      <c r="AI10" s="209" t="str">
        <f>IFERROR(__xludf.DUMMYFUNCTION("if($C10=""GBP"",if($B10="""","""",if(Dashboard!$C$55&gt;=today(),iferror(googlefinance($B10)/100,0),iferror(index(googlefinance($B10,""price"",Dashboard!$C$55),2,2)/100,iferror(index(googlefinance($B10,""price"",Dashboard!$C$55-1),2,2)/100,iferror(index(goog"&amp;"lefinance($B10,""price"",Dashboard!$C$55-2),2,2)/100,iferror(index(googlefinance($B10,""price"",Dashboard!$C$55-3),2,2)/100,iferror(index(googlefinance($B10,""price"",Dashboard!$C$55-4),2,2)/100,iferror(index(googlefinance($B10,""price"",Dashboard!$C$55-5"&amp;"),2,2)/100,iferror(index(googlefinance($B10,""price"",Dashboard!$C$55-6),2,2)/100,0))))))))),if($B10="""","""",if(Dashboard!$C$55&gt;=today(),iferror(googlefinance($B10),0),iferror(index(googlefinance($B10,""price"",Dashboard!$C$55),2,2),iferror(index(google"&amp;"finance($B10,""price"",Dashboard!$C$55-1),2,2),iferror(index(googlefinance($B10,""price"",Dashboard!$C$55-2),2,2),iferror(index(googlefinance($B10,""price"",Dashboard!$C$55-3),2,2),iferror(index(googlefinance($B10,""price"",Dashboard!$C$55-4),2,2),iferror"&amp;"(index(googlefinance($B10,""price"",Dashboard!$C$55-5),2,2),iferror(index(googlefinance($B10,""price"",Dashboard!$C$55-6),2,2),0))))))))))"),"")</f>
        <v/>
      </c>
      <c r="AJ10" s="210"/>
      <c r="AK10" s="211" t="str">
        <f t="array" ref="AK10">IF($B10="","",INDEX('Calculations (Do Not Edit)'!$C$267:$G$271,match($C10,'Calculations (Do Not Edit)'!$C$230:$G$230,0),match(Dashboard!$C$3,'Calculations (Do Not Edit)'!$B$231:$B$235,0)))</f>
        <v/>
      </c>
      <c r="AL10" s="212">
        <f t="shared" si="18"/>
        <v>0</v>
      </c>
      <c r="AM10" s="182"/>
      <c r="AN10" s="182" t="str">
        <f>IF($B10="","",MAXIFS('Trade Log'!$B$5:$B$2004,'Trade Log'!$D$5:$D$2004,$B10,'Trade Log'!$B$5:$B$2004,"&lt;="&amp;Dashboard!$C$2))</f>
        <v/>
      </c>
      <c r="AO10" s="81" t="str">
        <f t="shared" si="19"/>
        <v>#N/A</v>
      </c>
      <c r="AP10" s="81"/>
      <c r="AQ10" s="184" t="str">
        <f>if($B10="","",sumifs('Trade Log'!$V$5:$V$2004,'Trade Log'!$D$5:$D$2004,$B10,'Trade Log'!$C$5:$C$2004,"Buy",'Trade Log'!$I$5:$I$2004,AQ$6,'Trade Log'!$B$5:$B$2004,"&lt;="&amp;Dashboard!$C$2)-sumifs('Trade Log'!$V$5:$V$2004,'Trade Log'!$D$5:$D$2004,$B10,'Trade Log'!$C$5:$C$2004,"Sell",'Trade Log'!$I$5:$I$2004,AQ$6,'Trade Log'!$B$5:$B$2004,"&lt;="&amp;Dashboard!$C$2))</f>
        <v/>
      </c>
      <c r="AR10" s="100" t="str">
        <f>if($B10="","",sumifs('Trade Log'!$V$5:$V$2004,'Trade Log'!$D$5:$D$2004,$B10,'Trade Log'!$C$5:$C$2004,"Buy",'Trade Log'!$I$5:$I$2004,AR$6,'Trade Log'!$B$5:$B$2004,"&lt;="&amp;Dashboard!$C$2)-sumifs('Trade Log'!$V$5:$V$2004,'Trade Log'!$D$5:$D$2004,$B10,'Trade Log'!$C$5:$C$2004,"Sell",'Trade Log'!$I$5:$I$2004,AR$6,'Trade Log'!$B$5:$B$2004,"&lt;="&amp;Dashboard!$C$2))</f>
        <v/>
      </c>
      <c r="AS10" s="100" t="str">
        <f>if($B10="","",sumifs('Trade Log'!$V$5:$V$2004,'Trade Log'!$D$5:$D$2004,$B10,'Trade Log'!$C$5:$C$2004,"Buy",'Trade Log'!$I$5:$I$2004,AS$6,'Trade Log'!$B$5:$B$2004,"&lt;="&amp;Dashboard!$C$2)-sumifs('Trade Log'!$V$5:$V$2004,'Trade Log'!$D$5:$D$2004,$B10,'Trade Log'!$C$5:$C$2004,"Sell",'Trade Log'!$I$5:$I$2004,AS$6,'Trade Log'!$B$5:$B$2004,"&lt;="&amp;Dashboard!$C$2))</f>
        <v/>
      </c>
      <c r="AT10" s="100" t="str">
        <f>if($B10="","",sumifs('Trade Log'!$V$5:$V$2004,'Trade Log'!$D$5:$D$2004,$B10,'Trade Log'!$C$5:$C$2004,"Buy",'Trade Log'!$I$5:$I$2004,AT$6,'Trade Log'!$B$5:$B$2004,"&lt;="&amp;Dashboard!$C$2)-sumifs('Trade Log'!$V$5:$V$2004,'Trade Log'!$D$5:$D$2004,$B10,'Trade Log'!$C$5:$C$2004,"Sell",'Trade Log'!$I$5:$I$2004,AT$6,'Trade Log'!$B$5:$B$2004,"&lt;="&amp;Dashboard!$C$2))</f>
        <v/>
      </c>
      <c r="AU10" s="100" t="str">
        <f>if($B10="","",sumifs('Trade Log'!$V$5:$V$2004,'Trade Log'!$D$5:$D$2004,$B10,'Trade Log'!$C$5:$C$2004,"Buy",'Trade Log'!$I$5:$I$2004,AU$6,'Trade Log'!$B$5:$B$2004,"&lt;="&amp;Dashboard!$C$2)-sumifs('Trade Log'!$V$5:$V$2004,'Trade Log'!$D$5:$D$2004,$B10,'Trade Log'!$C$5:$C$2004,"Sell",'Trade Log'!$I$5:$I$2004,AU$6,'Trade Log'!$B$5:$B$2004,"&lt;="&amp;Dashboard!$C$2))</f>
        <v/>
      </c>
      <c r="AV10" s="100" t="str">
        <f>if($B10="","",sumifs('Trade Log'!$V$5:$V$2004,'Trade Log'!$D$5:$D$2004,$B10,'Trade Log'!$C$5:$C$2004,"Buy",'Trade Log'!$I$5:$I$2004,AV$6,'Trade Log'!$B$5:$B$2004,"&lt;="&amp;Dashboard!$C$2)-sumifs('Trade Log'!$V$5:$V$2004,'Trade Log'!$D$5:$D$2004,$B10,'Trade Log'!$C$5:$C$2004,"Sell",'Trade Log'!$I$5:$I$2004,AV$6,'Trade Log'!$B$5:$B$2004,"&lt;="&amp;Dashboard!$C$2))</f>
        <v/>
      </c>
      <c r="AW10" s="100" t="str">
        <f>if($B10="","",sumifs('Trade Log'!$V$5:$V$2004,'Trade Log'!$D$5:$D$2004,$B10,'Trade Log'!$C$5:$C$2004,"Buy",'Trade Log'!$I$5:$I$2004,AW$6,'Trade Log'!$B$5:$B$2004,"&lt;="&amp;Dashboard!$C$2)-sumifs('Trade Log'!$V$5:$V$2004,'Trade Log'!$D$5:$D$2004,$B10,'Trade Log'!$C$5:$C$2004,"Sell",'Trade Log'!$I$5:$I$2004,AW$6,'Trade Log'!$B$5:$B$2004,"&lt;="&amp;Dashboard!$C$2))</f>
        <v/>
      </c>
      <c r="AX10" s="100" t="str">
        <f>if($B10="","",sumifs('Trade Log'!$V$5:$V$2004,'Trade Log'!$D$5:$D$2004,$B10,'Trade Log'!$C$5:$C$2004,"Buy",'Trade Log'!$I$5:$I$2004,AX$6,'Trade Log'!$B$5:$B$2004,"&lt;="&amp;Dashboard!$C$2)-sumifs('Trade Log'!$V$5:$V$2004,'Trade Log'!$D$5:$D$2004,$B10,'Trade Log'!$C$5:$C$2004,"Sell",'Trade Log'!$I$5:$I$2004,AX$6,'Trade Log'!$B$5:$B$2004,"&lt;="&amp;Dashboard!$C$2))</f>
        <v/>
      </c>
      <c r="AY10" s="100" t="str">
        <f>if($B10="","",sumifs('Trade Log'!$V$5:$V$2004,'Trade Log'!$D$5:$D$2004,$B10,'Trade Log'!$C$5:$C$2004,"Buy",'Trade Log'!$I$5:$I$2004,AY$6,'Trade Log'!$B$5:$B$2004,"&lt;="&amp;Dashboard!$C$2)-sumifs('Trade Log'!$V$5:$V$2004,'Trade Log'!$D$5:$D$2004,$B10,'Trade Log'!$C$5:$C$2004,"Sell",'Trade Log'!$I$5:$I$2004,AY$6,'Trade Log'!$B$5:$B$2004,"&lt;="&amp;Dashboard!$C$2))</f>
        <v/>
      </c>
      <c r="AZ10" s="185" t="str">
        <f>if($B10="","",sumifs('Trade Log'!$V$5:$V$2004,'Trade Log'!$D$5:$D$2004,$B10,'Trade Log'!$C$5:$C$2004,"Buy",'Trade Log'!$I$5:$I$2004,AZ$6,'Trade Log'!$B$5:$B$2004,"&lt;="&amp;Dashboard!$C$2)-sumifs('Trade Log'!$V$5:$V$2004,'Trade Log'!$D$5:$D$2004,$B10,'Trade Log'!$C$5:$C$2004,"Sell",'Trade Log'!$I$5:$I$2004,AZ$6,'Trade Log'!$B$5:$B$2004,"&lt;="&amp;Dashboard!$C$2))</f>
        <v/>
      </c>
      <c r="BA10" s="81"/>
      <c r="BB10" s="186">
        <f t="shared" si="20"/>
        <v>0</v>
      </c>
      <c r="BC10" s="81"/>
      <c r="BD10" s="187">
        <f t="shared" ref="BD10:BM10" si="29">AQ10*$Q10</f>
        <v>0</v>
      </c>
      <c r="BE10" s="188">
        <f t="shared" si="29"/>
        <v>0</v>
      </c>
      <c r="BF10" s="188">
        <f t="shared" si="29"/>
        <v>0</v>
      </c>
      <c r="BG10" s="188">
        <f t="shared" si="29"/>
        <v>0</v>
      </c>
      <c r="BH10" s="188">
        <f t="shared" si="29"/>
        <v>0</v>
      </c>
      <c r="BI10" s="188">
        <f t="shared" si="29"/>
        <v>0</v>
      </c>
      <c r="BJ10" s="188">
        <f t="shared" si="29"/>
        <v>0</v>
      </c>
      <c r="BK10" s="188">
        <f t="shared" si="29"/>
        <v>0</v>
      </c>
      <c r="BL10" s="188">
        <f t="shared" si="29"/>
        <v>0</v>
      </c>
      <c r="BM10" s="189">
        <f t="shared" si="29"/>
        <v>0</v>
      </c>
      <c r="BN10" s="81"/>
      <c r="BO10" s="190">
        <f t="shared" si="22"/>
        <v>0</v>
      </c>
      <c r="BP10" s="190"/>
      <c r="BQ10" s="191" t="str">
        <f t="shared" si="23"/>
        <v/>
      </c>
      <c r="BR10" s="192"/>
      <c r="BS10" s="190" t="str">
        <f t="shared" si="24"/>
        <v>N</v>
      </c>
      <c r="BT10" s="190" t="str">
        <f t="shared" si="25"/>
        <v>N</v>
      </c>
      <c r="BU10" s="190" t="str">
        <f t="shared" si="26"/>
        <v>N</v>
      </c>
      <c r="BV10" s="190"/>
      <c r="BW10" s="174">
        <f>countifs('Trade Log'!$D$5:$D$2004,$B46,'Trade Log'!$C$5:$C$2004,"Split")</f>
        <v>0</v>
      </c>
    </row>
    <row r="11">
      <c r="A11" s="17">
        <f t="shared" si="27"/>
        <v>5</v>
      </c>
      <c r="B11" s="193" t="str">
        <f>Setup!B56</f>
        <v/>
      </c>
      <c r="C11" s="194" t="str">
        <f>Setup!C56</f>
        <v/>
      </c>
      <c r="D11" s="194" t="str">
        <f>Setup!D56</f>
        <v/>
      </c>
      <c r="E11" s="195" t="str">
        <f>IF($B11="","",SUMIFS('Trade Log'!$V$5:$V$2004,'Trade Log'!$D$5:$D$2004,'Your Portfolio Holdings'!$B11,'Trade Log'!$C$5:$C$2004,"Buy",'Trade Log'!$B$5:$B$2004,"&lt;="&amp;Dashboard!$C$2)-SUMIFS('Trade Log'!$V$5:$V$2004,'Trade Log'!$D$5:$D$2004,'Your Portfolio Holdings'!$B11,'Trade Log'!$C$5:$C$2004,"Sell",'Trade Log'!$B$5:$B$2004,"&lt;="&amp;Dashboard!$C$2))</f>
        <v/>
      </c>
      <c r="F11" s="196" t="str">
        <f t="shared" si="3"/>
        <v/>
      </c>
      <c r="G11" s="197" t="str">
        <f>IFERROR(__xludf.DUMMYFUNCTION("if($C11=""GBP"", if($B11="""","""",if(Dashboard!$C$2&gt;=today(),iferror(googlefinance($B11)/100,0),iferror(index(googlefinance($B11,""price"",Dashboard!$C$2),2,2)/100,iferror(index(googlefinance($B11,""price"",Dashboard!$C$2-1),2,2)/100,iferror(index(google"&amp;"finance($B11,""price"",Dashboard!$C$2-2),2,2)/100,iferror(index(googlefinance($B11,""price"",Dashboard!$C$2-3),2,2)/100,iferror(index(googlefinance($B11,""price"",Dashboard!$C$2-4),2,2)/100,iferror(index(googlefinance($B11,""price"",Dashboard!$C$2-5),2,2)"&amp;"/100,iferror(index(googlefinance($B11,""price"",Dashboard!$C$2-6),2,2)/100,0))))))))),if($B11="""","""",if(Dashboard!$C$2&gt;=today(),iferror(googlefinance($B11),0),iferror(index(googlefinance($B11,""price"",Dashboard!$C$2),2,2),iferror(index(googlefinance($"&amp;"B11,""price"",Dashboard!$C$2-1),2,2),iferror(index(googlefinance($B11,""price"",Dashboard!$C$2-2),2,2),iferror(index(googlefinance($B11,""price"",Dashboard!$C$2-3),2,2),iferror(index(googlefinance($B11,""price"",Dashboard!$C$2-4),2,2),iferror(index(google"&amp;"finance($B11,""price"",Dashboard!$C$2-5),2,2),iferror(index(googlefinance($B11,""price"",Dashboard!$C$2-6),2,2),0))))))))))"),"")</f>
        <v/>
      </c>
      <c r="H11" s="213"/>
      <c r="I11" s="199" t="str">
        <f t="shared" si="4"/>
        <v/>
      </c>
      <c r="J11" s="200" t="str">
        <f t="shared" si="5"/>
        <v/>
      </c>
      <c r="K11" s="201" t="str">
        <f t="array" ref="K11">IFERROR(IF($B11="","",index('Trade Log'!$Q$5:$Q$2004,match(1,($AN11='Trade Log'!$B$5:$B$2004)*($B11='Trade Log'!$D$5:$D$2004)*("Y"='Trade Log'!$T$5:$T$2004),0))),0)</f>
        <v/>
      </c>
      <c r="L11" s="202" t="str">
        <f t="shared" si="6"/>
        <v/>
      </c>
      <c r="M11" s="202" t="str">
        <f t="shared" si="7"/>
        <v/>
      </c>
      <c r="N11" s="203" t="str">
        <f t="shared" si="8"/>
        <v/>
      </c>
      <c r="O11" s="202" t="str">
        <f>if($B11="","",iferror(sumifs('Trade Log'!$G$5:$G$2004,'Trade Log'!$C$5:$C$2004,"Dividend",'Trade Log'!$D$5:$D$2004,$B11,'Trade Log'!$B$5:$B$2004,"&lt;="&amp;Dashboard!$C$2),0))</f>
        <v/>
      </c>
      <c r="P11" s="204" t="str">
        <f t="shared" si="9"/>
        <v/>
      </c>
      <c r="Q11" s="205" t="str">
        <f t="shared" si="10"/>
        <v/>
      </c>
      <c r="R11" s="199" t="str">
        <f t="shared" si="11"/>
        <v/>
      </c>
      <c r="S11" s="200" t="str">
        <f t="shared" si="12"/>
        <v/>
      </c>
      <c r="T11" s="201" t="str">
        <f t="array" ref="T11">IFERROR(IF($B11="","",index('Trade Log'!$AE$5:$AE$2004,match(1,($AN11='Trade Log'!$B$5:$B$2004)*($B11='Trade Log'!$D$5:$D$2004)*("Y"='Trade Log'!$T$5:$T$2004),0))),0)</f>
        <v/>
      </c>
      <c r="U11" s="202" t="str">
        <f t="shared" si="13"/>
        <v/>
      </c>
      <c r="V11" s="203" t="str">
        <f t="shared" si="14"/>
        <v/>
      </c>
      <c r="W11" s="202" t="str">
        <f t="shared" si="15"/>
        <v/>
      </c>
      <c r="X11" s="203" t="str">
        <f t="shared" si="16"/>
        <v/>
      </c>
      <c r="Y11" s="206" t="str">
        <f>if($B11="","",iferror(sumifs('Trade Log'!$AD$5:$AD$2004,'Trade Log'!$C$5:$C$2004,"Dividend",'Trade Log'!$D$5:$D$2004,$B11,'Trade Log'!$B$5:$B$2004,"&lt;="&amp;Dashboard!$C$2),0))</f>
        <v/>
      </c>
      <c r="Z11" s="172"/>
      <c r="AA11" s="207" t="str">
        <f t="array" ref="AA11">IF($B11="","",INDEX('Calculations (Do Not Edit)'!$C$231:$G$235,match($C11,'Calculations (Do Not Edit)'!$C$230:$G$230,0),match(Dashboard!$C$3,'Calculations (Do Not Edit)'!$B$231:$B$235,0)))</f>
        <v/>
      </c>
      <c r="AB11" s="174"/>
      <c r="AC11" s="208" t="str">
        <f>IF($B11="","",SUMIFS('Trade Log'!$X$5:$X$2004,'Trade Log'!$D$5:$D$2004,'Your Portfolio Holdings'!$B11,'Trade Log'!$C$5:$C$2004,"Buy",'Trade Log'!$B$5:$B$2004,"&lt;="&amp;Dashboard!$C$54)-SUMIFS('Trade Log'!$X$5:$X$2004,'Trade Log'!$D$5:$D$2004,'Your Portfolio Holdings'!$B11,'Trade Log'!$C$5:$C$2004,"Sell",'Trade Log'!$B$5:$B$2004,"&lt;="&amp;Dashboard!$C$54))</f>
        <v/>
      </c>
      <c r="AD11" s="209" t="str">
        <f>IFERROR(__xludf.DUMMYFUNCTION("if($C11=""GBP"",if($B11="""","""",if(Dashboard!$C$54&gt;=today(),iferror(googlefinance($B11)/100,0),iferror(index(googlefinance($B11,""price"",Dashboard!$C$54),2,2)/100,iferror(index(googlefinance($B11,""price"",Dashboard!$C$54-1),2,2)/100,iferror(index(goog"&amp;"lefinance($B11,""price"",Dashboard!$C$54-2),2,2)/100,iferror(index(googlefinance($B11,""price"",Dashboard!$C$54-3),2,2)/100,iferror(index(googlefinance($B11,""price"",Dashboard!$C$54-4),2,2)/100,iferror(index(googlefinance($B11,""price"",Dashboard!$C$54-5"&amp;"),2,2)/100,iferror(index(googlefinance($B11,""price"",Dashboard!$C$54-6),2,2)/100,0))))))))), if($B11="""","""",if(Dashboard!$C$54&gt;=today(),iferror(googlefinance($B11),0),iferror(index(googlefinance($B11,""price"",Dashboard!$C$54),2,2),iferror(index(googl"&amp;"efinance($B11,""price"",Dashboard!$C$54-1),2,2),iferror(index(googlefinance($B11,""price"",Dashboard!$C$54-2),2,2),iferror(index(googlefinance($B11,""price"",Dashboard!$C$54-3),2,2),iferror(index(googlefinance($B11,""price"",Dashboard!$C$54-4),2,2),iferro"&amp;"r(index(googlefinance($B11,""price"",Dashboard!$C$54-5),2,2),iferror(index(googlefinance($B11,""price"",Dashboard!$C$54-6),2,2),0))))))))))"),"")</f>
        <v/>
      </c>
      <c r="AE11" s="214"/>
      <c r="AF11" s="211" t="str">
        <f t="array" ref="AF11">IF($B11="","",INDEX('Calculations (Do Not Edit)'!$C$249:$G$253,match($C11,'Calculations (Do Not Edit)'!$C$230:$G$230,0),match(Dashboard!$C$3,'Calculations (Do Not Edit)'!$B$231:$B$235,0)))</f>
        <v/>
      </c>
      <c r="AG11" s="212">
        <f t="shared" si="17"/>
        <v>0</v>
      </c>
      <c r="AH11" s="208" t="str">
        <f>IF($B11="","",SUMIFS('Trade Log'!$Z$5:$Z$2004,'Trade Log'!$D$5:$D$2004,'Your Portfolio Holdings'!$B11,'Trade Log'!$C$5:$C$2004,"Buy",'Trade Log'!$B$5:$B$2004,"&lt;="&amp;Dashboard!$C$55)-SUMIFS('Trade Log'!$Z$5:$Z$2004,'Trade Log'!$D$5:$D$2004,'Your Portfolio Holdings'!$B11,'Trade Log'!$C$5:$C$2004,"Sell",'Trade Log'!$B$5:$B$2004,"&lt;="&amp;Dashboard!$C$55))</f>
        <v/>
      </c>
      <c r="AI11" s="209" t="str">
        <f>IFERROR(__xludf.DUMMYFUNCTION("if($C11=""GBP"",if($B11="""","""",if(Dashboard!$C$55&gt;=today(),iferror(googlefinance($B11)/100,0),iferror(index(googlefinance($B11,""price"",Dashboard!$C$55),2,2)/100,iferror(index(googlefinance($B11,""price"",Dashboard!$C$55-1),2,2)/100,iferror(index(goog"&amp;"lefinance($B11,""price"",Dashboard!$C$55-2),2,2)/100,iferror(index(googlefinance($B11,""price"",Dashboard!$C$55-3),2,2)/100,iferror(index(googlefinance($B11,""price"",Dashboard!$C$55-4),2,2)/100,iferror(index(googlefinance($B11,""price"",Dashboard!$C$55-5"&amp;"),2,2)/100,iferror(index(googlefinance($B11,""price"",Dashboard!$C$55-6),2,2)/100,0))))))))),if($B11="""","""",if(Dashboard!$C$55&gt;=today(),iferror(googlefinance($B11),0),iferror(index(googlefinance($B11,""price"",Dashboard!$C$55),2,2),iferror(index(google"&amp;"finance($B11,""price"",Dashboard!$C$55-1),2,2),iferror(index(googlefinance($B11,""price"",Dashboard!$C$55-2),2,2),iferror(index(googlefinance($B11,""price"",Dashboard!$C$55-3),2,2),iferror(index(googlefinance($B11,""price"",Dashboard!$C$55-4),2,2),iferror"&amp;"(index(googlefinance($B11,""price"",Dashboard!$C$55-5),2,2),iferror(index(googlefinance($B11,""price"",Dashboard!$C$55-6),2,2),0))))))))))"),"")</f>
        <v/>
      </c>
      <c r="AJ11" s="210"/>
      <c r="AK11" s="211" t="str">
        <f t="array" ref="AK11">IF($B11="","",INDEX('Calculations (Do Not Edit)'!$C$267:$G$271,match($C11,'Calculations (Do Not Edit)'!$C$230:$G$230,0),match(Dashboard!$C$3,'Calculations (Do Not Edit)'!$B$231:$B$235,0)))</f>
        <v/>
      </c>
      <c r="AL11" s="212">
        <f t="shared" si="18"/>
        <v>0</v>
      </c>
      <c r="AM11" s="182"/>
      <c r="AN11" s="182" t="str">
        <f>IF($B11="","",MAXIFS('Trade Log'!$B$5:$B$2004,'Trade Log'!$D$5:$D$2004,$B11,'Trade Log'!$B$5:$B$2004,"&lt;="&amp;Dashboard!$C$2))</f>
        <v/>
      </c>
      <c r="AO11" s="81" t="str">
        <f t="shared" si="19"/>
        <v>#N/A</v>
      </c>
      <c r="AP11" s="81"/>
      <c r="AQ11" s="184" t="str">
        <f>if($B11="","",sumifs('Trade Log'!$V$5:$V$2004,'Trade Log'!$D$5:$D$2004,$B11,'Trade Log'!$C$5:$C$2004,"Buy",'Trade Log'!$I$5:$I$2004,AQ$6,'Trade Log'!$B$5:$B$2004,"&lt;="&amp;Dashboard!$C$2)-sumifs('Trade Log'!$V$5:$V$2004,'Trade Log'!$D$5:$D$2004,$B11,'Trade Log'!$C$5:$C$2004,"Sell",'Trade Log'!$I$5:$I$2004,AQ$6,'Trade Log'!$B$5:$B$2004,"&lt;="&amp;Dashboard!$C$2))</f>
        <v/>
      </c>
      <c r="AR11" s="100" t="str">
        <f>if($B11="","",sumifs('Trade Log'!$V$5:$V$2004,'Trade Log'!$D$5:$D$2004,$B11,'Trade Log'!$C$5:$C$2004,"Buy",'Trade Log'!$I$5:$I$2004,AR$6,'Trade Log'!$B$5:$B$2004,"&lt;="&amp;Dashboard!$C$2)-sumifs('Trade Log'!$V$5:$V$2004,'Trade Log'!$D$5:$D$2004,$B11,'Trade Log'!$C$5:$C$2004,"Sell",'Trade Log'!$I$5:$I$2004,AR$6,'Trade Log'!$B$5:$B$2004,"&lt;="&amp;Dashboard!$C$2))</f>
        <v/>
      </c>
      <c r="AS11" s="100" t="str">
        <f>if($B11="","",sumifs('Trade Log'!$V$5:$V$2004,'Trade Log'!$D$5:$D$2004,$B11,'Trade Log'!$C$5:$C$2004,"Buy",'Trade Log'!$I$5:$I$2004,AS$6,'Trade Log'!$B$5:$B$2004,"&lt;="&amp;Dashboard!$C$2)-sumifs('Trade Log'!$V$5:$V$2004,'Trade Log'!$D$5:$D$2004,$B11,'Trade Log'!$C$5:$C$2004,"Sell",'Trade Log'!$I$5:$I$2004,AS$6,'Trade Log'!$B$5:$B$2004,"&lt;="&amp;Dashboard!$C$2))</f>
        <v/>
      </c>
      <c r="AT11" s="100" t="str">
        <f>if($B11="","",sumifs('Trade Log'!$V$5:$V$2004,'Trade Log'!$D$5:$D$2004,$B11,'Trade Log'!$C$5:$C$2004,"Buy",'Trade Log'!$I$5:$I$2004,AT$6,'Trade Log'!$B$5:$B$2004,"&lt;="&amp;Dashboard!$C$2)-sumifs('Trade Log'!$V$5:$V$2004,'Trade Log'!$D$5:$D$2004,$B11,'Trade Log'!$C$5:$C$2004,"Sell",'Trade Log'!$I$5:$I$2004,AT$6,'Trade Log'!$B$5:$B$2004,"&lt;="&amp;Dashboard!$C$2))</f>
        <v/>
      </c>
      <c r="AU11" s="100" t="str">
        <f>if($B11="","",sumifs('Trade Log'!$V$5:$V$2004,'Trade Log'!$D$5:$D$2004,$B11,'Trade Log'!$C$5:$C$2004,"Buy",'Trade Log'!$I$5:$I$2004,AU$6,'Trade Log'!$B$5:$B$2004,"&lt;="&amp;Dashboard!$C$2)-sumifs('Trade Log'!$V$5:$V$2004,'Trade Log'!$D$5:$D$2004,$B11,'Trade Log'!$C$5:$C$2004,"Sell",'Trade Log'!$I$5:$I$2004,AU$6,'Trade Log'!$B$5:$B$2004,"&lt;="&amp;Dashboard!$C$2))</f>
        <v/>
      </c>
      <c r="AV11" s="100" t="str">
        <f>if($B11="","",sumifs('Trade Log'!$V$5:$V$2004,'Trade Log'!$D$5:$D$2004,$B11,'Trade Log'!$C$5:$C$2004,"Buy",'Trade Log'!$I$5:$I$2004,AV$6,'Trade Log'!$B$5:$B$2004,"&lt;="&amp;Dashboard!$C$2)-sumifs('Trade Log'!$V$5:$V$2004,'Trade Log'!$D$5:$D$2004,$B11,'Trade Log'!$C$5:$C$2004,"Sell",'Trade Log'!$I$5:$I$2004,AV$6,'Trade Log'!$B$5:$B$2004,"&lt;="&amp;Dashboard!$C$2))</f>
        <v/>
      </c>
      <c r="AW11" s="100" t="str">
        <f>if($B11="","",sumifs('Trade Log'!$V$5:$V$2004,'Trade Log'!$D$5:$D$2004,$B11,'Trade Log'!$C$5:$C$2004,"Buy",'Trade Log'!$I$5:$I$2004,AW$6,'Trade Log'!$B$5:$B$2004,"&lt;="&amp;Dashboard!$C$2)-sumifs('Trade Log'!$V$5:$V$2004,'Trade Log'!$D$5:$D$2004,$B11,'Trade Log'!$C$5:$C$2004,"Sell",'Trade Log'!$I$5:$I$2004,AW$6,'Trade Log'!$B$5:$B$2004,"&lt;="&amp;Dashboard!$C$2))</f>
        <v/>
      </c>
      <c r="AX11" s="100" t="str">
        <f>if($B11="","",sumifs('Trade Log'!$V$5:$V$2004,'Trade Log'!$D$5:$D$2004,$B11,'Trade Log'!$C$5:$C$2004,"Buy",'Trade Log'!$I$5:$I$2004,AX$6,'Trade Log'!$B$5:$B$2004,"&lt;="&amp;Dashboard!$C$2)-sumifs('Trade Log'!$V$5:$V$2004,'Trade Log'!$D$5:$D$2004,$B11,'Trade Log'!$C$5:$C$2004,"Sell",'Trade Log'!$I$5:$I$2004,AX$6,'Trade Log'!$B$5:$B$2004,"&lt;="&amp;Dashboard!$C$2))</f>
        <v/>
      </c>
      <c r="AY11" s="100" t="str">
        <f>if($B11="","",sumifs('Trade Log'!$V$5:$V$2004,'Trade Log'!$D$5:$D$2004,$B11,'Trade Log'!$C$5:$C$2004,"Buy",'Trade Log'!$I$5:$I$2004,AY$6,'Trade Log'!$B$5:$B$2004,"&lt;="&amp;Dashboard!$C$2)-sumifs('Trade Log'!$V$5:$V$2004,'Trade Log'!$D$5:$D$2004,$B11,'Trade Log'!$C$5:$C$2004,"Sell",'Trade Log'!$I$5:$I$2004,AY$6,'Trade Log'!$B$5:$B$2004,"&lt;="&amp;Dashboard!$C$2))</f>
        <v/>
      </c>
      <c r="AZ11" s="185" t="str">
        <f>if($B11="","",sumifs('Trade Log'!$V$5:$V$2004,'Trade Log'!$D$5:$D$2004,$B11,'Trade Log'!$C$5:$C$2004,"Buy",'Trade Log'!$I$5:$I$2004,AZ$6,'Trade Log'!$B$5:$B$2004,"&lt;="&amp;Dashboard!$C$2)-sumifs('Trade Log'!$V$5:$V$2004,'Trade Log'!$D$5:$D$2004,$B11,'Trade Log'!$C$5:$C$2004,"Sell",'Trade Log'!$I$5:$I$2004,AZ$6,'Trade Log'!$B$5:$B$2004,"&lt;="&amp;Dashboard!$C$2))</f>
        <v/>
      </c>
      <c r="BA11" s="81"/>
      <c r="BB11" s="186">
        <f t="shared" si="20"/>
        <v>0</v>
      </c>
      <c r="BC11" s="81"/>
      <c r="BD11" s="187">
        <f t="shared" ref="BD11:BM11" si="30">AQ11*$Q11</f>
        <v>0</v>
      </c>
      <c r="BE11" s="188">
        <f t="shared" si="30"/>
        <v>0</v>
      </c>
      <c r="BF11" s="188">
        <f t="shared" si="30"/>
        <v>0</v>
      </c>
      <c r="BG11" s="188">
        <f t="shared" si="30"/>
        <v>0</v>
      </c>
      <c r="BH11" s="188">
        <f t="shared" si="30"/>
        <v>0</v>
      </c>
      <c r="BI11" s="188">
        <f t="shared" si="30"/>
        <v>0</v>
      </c>
      <c r="BJ11" s="188">
        <f t="shared" si="30"/>
        <v>0</v>
      </c>
      <c r="BK11" s="188">
        <f t="shared" si="30"/>
        <v>0</v>
      </c>
      <c r="BL11" s="188">
        <f t="shared" si="30"/>
        <v>0</v>
      </c>
      <c r="BM11" s="189">
        <f t="shared" si="30"/>
        <v>0</v>
      </c>
      <c r="BN11" s="81"/>
      <c r="BO11" s="190">
        <f t="shared" si="22"/>
        <v>0</v>
      </c>
      <c r="BP11" s="190"/>
      <c r="BQ11" s="191" t="str">
        <f t="shared" si="23"/>
        <v/>
      </c>
      <c r="BR11" s="192"/>
      <c r="BS11" s="190" t="str">
        <f t="shared" si="24"/>
        <v>N</v>
      </c>
      <c r="BT11" s="190" t="str">
        <f t="shared" si="25"/>
        <v>N</v>
      </c>
      <c r="BU11" s="190" t="str">
        <f t="shared" si="26"/>
        <v>N</v>
      </c>
      <c r="BV11" s="190"/>
      <c r="BW11" s="174">
        <f>countifs('Trade Log'!$D$5:$D$2004,$B47,'Trade Log'!$C$5:$C$2004,"Split")</f>
        <v>0</v>
      </c>
    </row>
    <row r="12">
      <c r="A12" s="17">
        <f t="shared" si="27"/>
        <v>6</v>
      </c>
      <c r="B12" s="193" t="str">
        <f>Setup!B57</f>
        <v/>
      </c>
      <c r="C12" s="194" t="str">
        <f>Setup!C57</f>
        <v/>
      </c>
      <c r="D12" s="194" t="str">
        <f>Setup!D57</f>
        <v/>
      </c>
      <c r="E12" s="195" t="str">
        <f>IF($B12="","",SUMIFS('Trade Log'!$V$5:$V$2004,'Trade Log'!$D$5:$D$2004,'Your Portfolio Holdings'!$B12,'Trade Log'!$C$5:$C$2004,"Buy",'Trade Log'!$B$5:$B$2004,"&lt;="&amp;Dashboard!$C$2)-SUMIFS('Trade Log'!$V$5:$V$2004,'Trade Log'!$D$5:$D$2004,'Your Portfolio Holdings'!$B12,'Trade Log'!$C$5:$C$2004,"Sell",'Trade Log'!$B$5:$B$2004,"&lt;="&amp;Dashboard!$C$2))</f>
        <v/>
      </c>
      <c r="F12" s="196" t="str">
        <f t="shared" si="3"/>
        <v/>
      </c>
      <c r="G12" s="197" t="str">
        <f>IFERROR(__xludf.DUMMYFUNCTION("if($C12=""GBP"", if($B12="""","""",if(Dashboard!$C$2&gt;=today(),iferror(googlefinance($B12)/100,0),iferror(index(googlefinance($B12,""price"",Dashboard!$C$2),2,2)/100,iferror(index(googlefinance($B12,""price"",Dashboard!$C$2-1),2,2)/100,iferror(index(google"&amp;"finance($B12,""price"",Dashboard!$C$2-2),2,2)/100,iferror(index(googlefinance($B12,""price"",Dashboard!$C$2-3),2,2)/100,iferror(index(googlefinance($B12,""price"",Dashboard!$C$2-4),2,2)/100,iferror(index(googlefinance($B12,""price"",Dashboard!$C$2-5),2,2)"&amp;"/100,iferror(index(googlefinance($B12,""price"",Dashboard!$C$2-6),2,2)/100,0))))))))),if($B12="""","""",if(Dashboard!$C$2&gt;=today(),iferror(googlefinance($B12),0),iferror(index(googlefinance($B12,""price"",Dashboard!$C$2),2,2),iferror(index(googlefinance($"&amp;"B12,""price"",Dashboard!$C$2-1),2,2),iferror(index(googlefinance($B12,""price"",Dashboard!$C$2-2),2,2),iferror(index(googlefinance($B12,""price"",Dashboard!$C$2-3),2,2),iferror(index(googlefinance($B12,""price"",Dashboard!$C$2-4),2,2),iferror(index(google"&amp;"finance($B12,""price"",Dashboard!$C$2-5),2,2),iferror(index(googlefinance($B12,""price"",Dashboard!$C$2-6),2,2),0))))))))))"),"")</f>
        <v/>
      </c>
      <c r="H12" s="213"/>
      <c r="I12" s="199" t="str">
        <f t="shared" si="4"/>
        <v/>
      </c>
      <c r="J12" s="200" t="str">
        <f t="shared" si="5"/>
        <v/>
      </c>
      <c r="K12" s="201" t="str">
        <f t="array" ref="K12">IFERROR(IF($B12="","",index('Trade Log'!$Q$5:$Q$2004,match(1,($AN12='Trade Log'!$B$5:$B$2004)*($B12='Trade Log'!$D$5:$D$2004)*("Y"='Trade Log'!$T$5:$T$2004),0))),0)</f>
        <v/>
      </c>
      <c r="L12" s="202" t="str">
        <f t="shared" si="6"/>
        <v/>
      </c>
      <c r="M12" s="202" t="str">
        <f t="shared" si="7"/>
        <v/>
      </c>
      <c r="N12" s="203" t="str">
        <f t="shared" si="8"/>
        <v/>
      </c>
      <c r="O12" s="202" t="str">
        <f>if($B12="","",iferror(sumifs('Trade Log'!$G$5:$G$2004,'Trade Log'!$C$5:$C$2004,"Dividend",'Trade Log'!$D$5:$D$2004,$B12,'Trade Log'!$B$5:$B$2004,"&lt;="&amp;Dashboard!$C$2),0))</f>
        <v/>
      </c>
      <c r="P12" s="204" t="str">
        <f t="shared" si="9"/>
        <v/>
      </c>
      <c r="Q12" s="205" t="str">
        <f t="shared" si="10"/>
        <v/>
      </c>
      <c r="R12" s="199" t="str">
        <f t="shared" si="11"/>
        <v/>
      </c>
      <c r="S12" s="200" t="str">
        <f t="shared" si="12"/>
        <v/>
      </c>
      <c r="T12" s="201" t="str">
        <f t="array" ref="T12">IFERROR(IF($B12="","",index('Trade Log'!$AE$5:$AE$2004,match(1,($AN12='Trade Log'!$B$5:$B$2004)*($B12='Trade Log'!$D$5:$D$2004)*("Y"='Trade Log'!$T$5:$T$2004),0))),0)</f>
        <v/>
      </c>
      <c r="U12" s="202" t="str">
        <f t="shared" si="13"/>
        <v/>
      </c>
      <c r="V12" s="203" t="str">
        <f t="shared" si="14"/>
        <v/>
      </c>
      <c r="W12" s="202" t="str">
        <f t="shared" si="15"/>
        <v/>
      </c>
      <c r="X12" s="203" t="str">
        <f t="shared" si="16"/>
        <v/>
      </c>
      <c r="Y12" s="206" t="str">
        <f>if($B12="","",iferror(sumifs('Trade Log'!$AD$5:$AD$2004,'Trade Log'!$C$5:$C$2004,"Dividend",'Trade Log'!$D$5:$D$2004,$B12,'Trade Log'!$B$5:$B$2004,"&lt;="&amp;Dashboard!$C$2),0))</f>
        <v/>
      </c>
      <c r="Z12" s="172"/>
      <c r="AA12" s="207" t="str">
        <f t="array" ref="AA12">IF($B12="","",INDEX('Calculations (Do Not Edit)'!$C$231:$G$235,match($C12,'Calculations (Do Not Edit)'!$C$230:$G$230,0),match(Dashboard!$C$3,'Calculations (Do Not Edit)'!$B$231:$B$235,0)))</f>
        <v/>
      </c>
      <c r="AB12" s="174"/>
      <c r="AC12" s="208" t="str">
        <f>IF($B12="","",SUMIFS('Trade Log'!$X$5:$X$2004,'Trade Log'!$D$5:$D$2004,'Your Portfolio Holdings'!$B12,'Trade Log'!$C$5:$C$2004,"Buy",'Trade Log'!$B$5:$B$2004,"&lt;="&amp;Dashboard!$C$54)-SUMIFS('Trade Log'!$X$5:$X$2004,'Trade Log'!$D$5:$D$2004,'Your Portfolio Holdings'!$B12,'Trade Log'!$C$5:$C$2004,"Sell",'Trade Log'!$B$5:$B$2004,"&lt;="&amp;Dashboard!$C$54))</f>
        <v/>
      </c>
      <c r="AD12" s="209" t="str">
        <f>IFERROR(__xludf.DUMMYFUNCTION("if($C12=""GBP"",if($B12="""","""",if(Dashboard!$C$54&gt;=today(),iferror(googlefinance($B12)/100,0),iferror(index(googlefinance($B12,""price"",Dashboard!$C$54),2,2)/100,iferror(index(googlefinance($B12,""price"",Dashboard!$C$54-1),2,2)/100,iferror(index(goog"&amp;"lefinance($B12,""price"",Dashboard!$C$54-2),2,2)/100,iferror(index(googlefinance($B12,""price"",Dashboard!$C$54-3),2,2)/100,iferror(index(googlefinance($B12,""price"",Dashboard!$C$54-4),2,2)/100,iferror(index(googlefinance($B12,""price"",Dashboard!$C$54-5"&amp;"),2,2)/100,iferror(index(googlefinance($B12,""price"",Dashboard!$C$54-6),2,2)/100,0))))))))), if($B12="""","""",if(Dashboard!$C$54&gt;=today(),iferror(googlefinance($B12),0),iferror(index(googlefinance($B12,""price"",Dashboard!$C$54),2,2),iferror(index(googl"&amp;"efinance($B12,""price"",Dashboard!$C$54-1),2,2),iferror(index(googlefinance($B12,""price"",Dashboard!$C$54-2),2,2),iferror(index(googlefinance($B12,""price"",Dashboard!$C$54-3),2,2),iferror(index(googlefinance($B12,""price"",Dashboard!$C$54-4),2,2),iferro"&amp;"r(index(googlefinance($B12,""price"",Dashboard!$C$54-5),2,2),iferror(index(googlefinance($B12,""price"",Dashboard!$C$54-6),2,2),0))))))))))"),"")</f>
        <v/>
      </c>
      <c r="AE12" s="214"/>
      <c r="AF12" s="211" t="str">
        <f t="array" ref="AF12">IF($B12="","",INDEX('Calculations (Do Not Edit)'!$C$249:$G$253,match($C12,'Calculations (Do Not Edit)'!$C$230:$G$230,0),match(Dashboard!$C$3,'Calculations (Do Not Edit)'!$B$231:$B$235,0)))</f>
        <v/>
      </c>
      <c r="AG12" s="212">
        <f t="shared" si="17"/>
        <v>0</v>
      </c>
      <c r="AH12" s="208" t="str">
        <f>IF($B12="","",SUMIFS('Trade Log'!$Z$5:$Z$2004,'Trade Log'!$D$5:$D$2004,'Your Portfolio Holdings'!$B12,'Trade Log'!$C$5:$C$2004,"Buy",'Trade Log'!$B$5:$B$2004,"&lt;="&amp;Dashboard!$C$55)-SUMIFS('Trade Log'!$Z$5:$Z$2004,'Trade Log'!$D$5:$D$2004,'Your Portfolio Holdings'!$B12,'Trade Log'!$C$5:$C$2004,"Sell",'Trade Log'!$B$5:$B$2004,"&lt;="&amp;Dashboard!$C$55))</f>
        <v/>
      </c>
      <c r="AI12" s="209" t="str">
        <f>IFERROR(__xludf.DUMMYFUNCTION("if($C12=""GBP"",if($B12="""","""",if(Dashboard!$C$55&gt;=today(),iferror(googlefinance($B12)/100,0),iferror(index(googlefinance($B12,""price"",Dashboard!$C$55),2,2)/100,iferror(index(googlefinance($B12,""price"",Dashboard!$C$55-1),2,2)/100,iferror(index(goog"&amp;"lefinance($B12,""price"",Dashboard!$C$55-2),2,2)/100,iferror(index(googlefinance($B12,""price"",Dashboard!$C$55-3),2,2)/100,iferror(index(googlefinance($B12,""price"",Dashboard!$C$55-4),2,2)/100,iferror(index(googlefinance($B12,""price"",Dashboard!$C$55-5"&amp;"),2,2)/100,iferror(index(googlefinance($B12,""price"",Dashboard!$C$55-6),2,2)/100,0))))))))),if($B12="""","""",if(Dashboard!$C$55&gt;=today(),iferror(googlefinance($B12),0),iferror(index(googlefinance($B12,""price"",Dashboard!$C$55),2,2),iferror(index(google"&amp;"finance($B12,""price"",Dashboard!$C$55-1),2,2),iferror(index(googlefinance($B12,""price"",Dashboard!$C$55-2),2,2),iferror(index(googlefinance($B12,""price"",Dashboard!$C$55-3),2,2),iferror(index(googlefinance($B12,""price"",Dashboard!$C$55-4),2,2),iferror"&amp;"(index(googlefinance($B12,""price"",Dashboard!$C$55-5),2,2),iferror(index(googlefinance($B12,""price"",Dashboard!$C$55-6),2,2),0))))))))))"),"")</f>
        <v/>
      </c>
      <c r="AJ12" s="210"/>
      <c r="AK12" s="211" t="str">
        <f t="array" ref="AK12">IF($B12="","",INDEX('Calculations (Do Not Edit)'!$C$267:$G$271,match($C12,'Calculations (Do Not Edit)'!$C$230:$G$230,0),match(Dashboard!$C$3,'Calculations (Do Not Edit)'!$B$231:$B$235,0)))</f>
        <v/>
      </c>
      <c r="AL12" s="212">
        <f t="shared" si="18"/>
        <v>0</v>
      </c>
      <c r="AM12" s="182"/>
      <c r="AN12" s="182" t="str">
        <f>IF($B12="","",MAXIFS('Trade Log'!$B$5:$B$2004,'Trade Log'!$D$5:$D$2004,$B12,'Trade Log'!$B$5:$B$2004,"&lt;="&amp;Dashboard!$C$2))</f>
        <v/>
      </c>
      <c r="AO12" s="81" t="str">
        <f t="shared" si="19"/>
        <v>#N/A</v>
      </c>
      <c r="AP12" s="81"/>
      <c r="AQ12" s="184" t="str">
        <f>if($B12="","",sumifs('Trade Log'!$V$5:$V$2004,'Trade Log'!$D$5:$D$2004,$B12,'Trade Log'!$C$5:$C$2004,"Buy",'Trade Log'!$I$5:$I$2004,AQ$6,'Trade Log'!$B$5:$B$2004,"&lt;="&amp;Dashboard!$C$2)-sumifs('Trade Log'!$V$5:$V$2004,'Trade Log'!$D$5:$D$2004,$B12,'Trade Log'!$C$5:$C$2004,"Sell",'Trade Log'!$I$5:$I$2004,AQ$6,'Trade Log'!$B$5:$B$2004,"&lt;="&amp;Dashboard!$C$2))</f>
        <v/>
      </c>
      <c r="AR12" s="100" t="str">
        <f>if($B12="","",sumifs('Trade Log'!$V$5:$V$2004,'Trade Log'!$D$5:$D$2004,$B12,'Trade Log'!$C$5:$C$2004,"Buy",'Trade Log'!$I$5:$I$2004,AR$6,'Trade Log'!$B$5:$B$2004,"&lt;="&amp;Dashboard!$C$2)-sumifs('Trade Log'!$V$5:$V$2004,'Trade Log'!$D$5:$D$2004,$B12,'Trade Log'!$C$5:$C$2004,"Sell",'Trade Log'!$I$5:$I$2004,AR$6,'Trade Log'!$B$5:$B$2004,"&lt;="&amp;Dashboard!$C$2))</f>
        <v/>
      </c>
      <c r="AS12" s="100" t="str">
        <f>if($B12="","",sumifs('Trade Log'!$V$5:$V$2004,'Trade Log'!$D$5:$D$2004,$B12,'Trade Log'!$C$5:$C$2004,"Buy",'Trade Log'!$I$5:$I$2004,AS$6,'Trade Log'!$B$5:$B$2004,"&lt;="&amp;Dashboard!$C$2)-sumifs('Trade Log'!$V$5:$V$2004,'Trade Log'!$D$5:$D$2004,$B12,'Trade Log'!$C$5:$C$2004,"Sell",'Trade Log'!$I$5:$I$2004,AS$6,'Trade Log'!$B$5:$B$2004,"&lt;="&amp;Dashboard!$C$2))</f>
        <v/>
      </c>
      <c r="AT12" s="100" t="str">
        <f>if($B12="","",sumifs('Trade Log'!$V$5:$V$2004,'Trade Log'!$D$5:$D$2004,$B12,'Trade Log'!$C$5:$C$2004,"Buy",'Trade Log'!$I$5:$I$2004,AT$6,'Trade Log'!$B$5:$B$2004,"&lt;="&amp;Dashboard!$C$2)-sumifs('Trade Log'!$V$5:$V$2004,'Trade Log'!$D$5:$D$2004,$B12,'Trade Log'!$C$5:$C$2004,"Sell",'Trade Log'!$I$5:$I$2004,AT$6,'Trade Log'!$B$5:$B$2004,"&lt;="&amp;Dashboard!$C$2))</f>
        <v/>
      </c>
      <c r="AU12" s="100" t="str">
        <f>if($B12="","",sumifs('Trade Log'!$V$5:$V$2004,'Trade Log'!$D$5:$D$2004,$B12,'Trade Log'!$C$5:$C$2004,"Buy",'Trade Log'!$I$5:$I$2004,AU$6,'Trade Log'!$B$5:$B$2004,"&lt;="&amp;Dashboard!$C$2)-sumifs('Trade Log'!$V$5:$V$2004,'Trade Log'!$D$5:$D$2004,$B12,'Trade Log'!$C$5:$C$2004,"Sell",'Trade Log'!$I$5:$I$2004,AU$6,'Trade Log'!$B$5:$B$2004,"&lt;="&amp;Dashboard!$C$2))</f>
        <v/>
      </c>
      <c r="AV12" s="100" t="str">
        <f>if($B12="","",sumifs('Trade Log'!$V$5:$V$2004,'Trade Log'!$D$5:$D$2004,$B12,'Trade Log'!$C$5:$C$2004,"Buy",'Trade Log'!$I$5:$I$2004,AV$6,'Trade Log'!$B$5:$B$2004,"&lt;="&amp;Dashboard!$C$2)-sumifs('Trade Log'!$V$5:$V$2004,'Trade Log'!$D$5:$D$2004,$B12,'Trade Log'!$C$5:$C$2004,"Sell",'Trade Log'!$I$5:$I$2004,AV$6,'Trade Log'!$B$5:$B$2004,"&lt;="&amp;Dashboard!$C$2))</f>
        <v/>
      </c>
      <c r="AW12" s="100" t="str">
        <f>if($B12="","",sumifs('Trade Log'!$V$5:$V$2004,'Trade Log'!$D$5:$D$2004,$B12,'Trade Log'!$C$5:$C$2004,"Buy",'Trade Log'!$I$5:$I$2004,AW$6,'Trade Log'!$B$5:$B$2004,"&lt;="&amp;Dashboard!$C$2)-sumifs('Trade Log'!$V$5:$V$2004,'Trade Log'!$D$5:$D$2004,$B12,'Trade Log'!$C$5:$C$2004,"Sell",'Trade Log'!$I$5:$I$2004,AW$6,'Trade Log'!$B$5:$B$2004,"&lt;="&amp;Dashboard!$C$2))</f>
        <v/>
      </c>
      <c r="AX12" s="100" t="str">
        <f>if($B12="","",sumifs('Trade Log'!$V$5:$V$2004,'Trade Log'!$D$5:$D$2004,$B12,'Trade Log'!$C$5:$C$2004,"Buy",'Trade Log'!$I$5:$I$2004,AX$6,'Trade Log'!$B$5:$B$2004,"&lt;="&amp;Dashboard!$C$2)-sumifs('Trade Log'!$V$5:$V$2004,'Trade Log'!$D$5:$D$2004,$B12,'Trade Log'!$C$5:$C$2004,"Sell",'Trade Log'!$I$5:$I$2004,AX$6,'Trade Log'!$B$5:$B$2004,"&lt;="&amp;Dashboard!$C$2))</f>
        <v/>
      </c>
      <c r="AY12" s="100" t="str">
        <f>if($B12="","",sumifs('Trade Log'!$V$5:$V$2004,'Trade Log'!$D$5:$D$2004,$B12,'Trade Log'!$C$5:$C$2004,"Buy",'Trade Log'!$I$5:$I$2004,AY$6,'Trade Log'!$B$5:$B$2004,"&lt;="&amp;Dashboard!$C$2)-sumifs('Trade Log'!$V$5:$V$2004,'Trade Log'!$D$5:$D$2004,$B12,'Trade Log'!$C$5:$C$2004,"Sell",'Trade Log'!$I$5:$I$2004,AY$6,'Trade Log'!$B$5:$B$2004,"&lt;="&amp;Dashboard!$C$2))</f>
        <v/>
      </c>
      <c r="AZ12" s="185" t="str">
        <f>if($B12="","",sumifs('Trade Log'!$V$5:$V$2004,'Trade Log'!$D$5:$D$2004,$B12,'Trade Log'!$C$5:$C$2004,"Buy",'Trade Log'!$I$5:$I$2004,AZ$6,'Trade Log'!$B$5:$B$2004,"&lt;="&amp;Dashboard!$C$2)-sumifs('Trade Log'!$V$5:$V$2004,'Trade Log'!$D$5:$D$2004,$B12,'Trade Log'!$C$5:$C$2004,"Sell",'Trade Log'!$I$5:$I$2004,AZ$6,'Trade Log'!$B$5:$B$2004,"&lt;="&amp;Dashboard!$C$2))</f>
        <v/>
      </c>
      <c r="BA12" s="81"/>
      <c r="BB12" s="186">
        <f t="shared" si="20"/>
        <v>0</v>
      </c>
      <c r="BC12" s="81"/>
      <c r="BD12" s="187">
        <f t="shared" ref="BD12:BM12" si="31">AQ12*$Q12</f>
        <v>0</v>
      </c>
      <c r="BE12" s="188">
        <f t="shared" si="31"/>
        <v>0</v>
      </c>
      <c r="BF12" s="188">
        <f t="shared" si="31"/>
        <v>0</v>
      </c>
      <c r="BG12" s="188">
        <f t="shared" si="31"/>
        <v>0</v>
      </c>
      <c r="BH12" s="188">
        <f t="shared" si="31"/>
        <v>0</v>
      </c>
      <c r="BI12" s="188">
        <f t="shared" si="31"/>
        <v>0</v>
      </c>
      <c r="BJ12" s="188">
        <f t="shared" si="31"/>
        <v>0</v>
      </c>
      <c r="BK12" s="188">
        <f t="shared" si="31"/>
        <v>0</v>
      </c>
      <c r="BL12" s="188">
        <f t="shared" si="31"/>
        <v>0</v>
      </c>
      <c r="BM12" s="189">
        <f t="shared" si="31"/>
        <v>0</v>
      </c>
      <c r="BN12" s="81"/>
      <c r="BO12" s="190">
        <f t="shared" si="22"/>
        <v>0</v>
      </c>
      <c r="BP12" s="190"/>
      <c r="BQ12" s="191" t="str">
        <f t="shared" si="23"/>
        <v/>
      </c>
      <c r="BR12" s="192"/>
      <c r="BS12" s="190" t="str">
        <f t="shared" si="24"/>
        <v>N</v>
      </c>
      <c r="BT12" s="190" t="str">
        <f t="shared" si="25"/>
        <v>N</v>
      </c>
      <c r="BU12" s="190" t="str">
        <f t="shared" si="26"/>
        <v>N</v>
      </c>
      <c r="BV12" s="190"/>
      <c r="BW12" s="174">
        <f>countifs('Trade Log'!$D$5:$D$2004,$B48,'Trade Log'!$C$5:$C$2004,"Split")</f>
        <v>0</v>
      </c>
    </row>
    <row r="13">
      <c r="A13" s="17">
        <f t="shared" si="27"/>
        <v>7</v>
      </c>
      <c r="B13" s="193" t="str">
        <f>Setup!B58</f>
        <v/>
      </c>
      <c r="C13" s="194" t="str">
        <f>Setup!C58</f>
        <v/>
      </c>
      <c r="D13" s="194" t="str">
        <f>Setup!D58</f>
        <v/>
      </c>
      <c r="E13" s="195" t="str">
        <f>IF($B13="","",SUMIFS('Trade Log'!$V$5:$V$2004,'Trade Log'!$D$5:$D$2004,'Your Portfolio Holdings'!$B13,'Trade Log'!$C$5:$C$2004,"Buy",'Trade Log'!$B$5:$B$2004,"&lt;="&amp;Dashboard!$C$2)-SUMIFS('Trade Log'!$V$5:$V$2004,'Trade Log'!$D$5:$D$2004,'Your Portfolio Holdings'!$B13,'Trade Log'!$C$5:$C$2004,"Sell",'Trade Log'!$B$5:$B$2004,"&lt;="&amp;Dashboard!$C$2))</f>
        <v/>
      </c>
      <c r="F13" s="196" t="str">
        <f t="shared" si="3"/>
        <v/>
      </c>
      <c r="G13" s="197" t="str">
        <f>IFERROR(__xludf.DUMMYFUNCTION("if($C13=""GBP"", if($B13="""","""",if(Dashboard!$C$2&gt;=today(),iferror(googlefinance($B13)/100,0),iferror(index(googlefinance($B13,""price"",Dashboard!$C$2),2,2)/100,iferror(index(googlefinance($B13,""price"",Dashboard!$C$2-1),2,2)/100,iferror(index(google"&amp;"finance($B13,""price"",Dashboard!$C$2-2),2,2)/100,iferror(index(googlefinance($B13,""price"",Dashboard!$C$2-3),2,2)/100,iferror(index(googlefinance($B13,""price"",Dashboard!$C$2-4),2,2)/100,iferror(index(googlefinance($B13,""price"",Dashboard!$C$2-5),2,2)"&amp;"/100,iferror(index(googlefinance($B13,""price"",Dashboard!$C$2-6),2,2)/100,0))))))))),if($B13="""","""",if(Dashboard!$C$2&gt;=today(),iferror(googlefinance($B13),0),iferror(index(googlefinance($B13,""price"",Dashboard!$C$2),2,2),iferror(index(googlefinance($"&amp;"B13,""price"",Dashboard!$C$2-1),2,2),iferror(index(googlefinance($B13,""price"",Dashboard!$C$2-2),2,2),iferror(index(googlefinance($B13,""price"",Dashboard!$C$2-3),2,2),iferror(index(googlefinance($B13,""price"",Dashboard!$C$2-4),2,2),iferror(index(google"&amp;"finance($B13,""price"",Dashboard!$C$2-5),2,2),iferror(index(googlefinance($B13,""price"",Dashboard!$C$2-6),2,2),0))))))))))"),"")</f>
        <v/>
      </c>
      <c r="H13" s="213"/>
      <c r="I13" s="199" t="str">
        <f t="shared" si="4"/>
        <v/>
      </c>
      <c r="J13" s="200" t="str">
        <f t="shared" si="5"/>
        <v/>
      </c>
      <c r="K13" s="201" t="str">
        <f t="array" ref="K13">IFERROR(IF($B13="","",index('Trade Log'!$Q$5:$Q$2004,match(1,($AN13='Trade Log'!$B$5:$B$2004)*($B13='Trade Log'!$D$5:$D$2004)*("Y"='Trade Log'!$T$5:$T$2004),0))),0)</f>
        <v/>
      </c>
      <c r="L13" s="202" t="str">
        <f t="shared" si="6"/>
        <v/>
      </c>
      <c r="M13" s="202" t="str">
        <f t="shared" si="7"/>
        <v/>
      </c>
      <c r="N13" s="203" t="str">
        <f t="shared" si="8"/>
        <v/>
      </c>
      <c r="O13" s="202" t="str">
        <f>if($B13="","",iferror(sumifs('Trade Log'!$G$5:$G$2004,'Trade Log'!$C$5:$C$2004,"Dividend",'Trade Log'!$D$5:$D$2004,$B13,'Trade Log'!$B$5:$B$2004,"&lt;="&amp;Dashboard!$C$2),0))</f>
        <v/>
      </c>
      <c r="P13" s="204" t="str">
        <f t="shared" si="9"/>
        <v/>
      </c>
      <c r="Q13" s="205" t="str">
        <f t="shared" si="10"/>
        <v/>
      </c>
      <c r="R13" s="199" t="str">
        <f t="shared" si="11"/>
        <v/>
      </c>
      <c r="S13" s="200" t="str">
        <f t="shared" si="12"/>
        <v/>
      </c>
      <c r="T13" s="201" t="str">
        <f t="array" ref="T13">IFERROR(IF($B13="","",index('Trade Log'!$AE$5:$AE$2004,match(1,($AN13='Trade Log'!$B$5:$B$2004)*($B13='Trade Log'!$D$5:$D$2004)*("Y"='Trade Log'!$T$5:$T$2004),0))),0)</f>
        <v/>
      </c>
      <c r="U13" s="202" t="str">
        <f t="shared" si="13"/>
        <v/>
      </c>
      <c r="V13" s="203" t="str">
        <f t="shared" si="14"/>
        <v/>
      </c>
      <c r="W13" s="202" t="str">
        <f t="shared" si="15"/>
        <v/>
      </c>
      <c r="X13" s="203" t="str">
        <f t="shared" si="16"/>
        <v/>
      </c>
      <c r="Y13" s="206" t="str">
        <f>if($B13="","",iferror(sumifs('Trade Log'!$AD$5:$AD$2004,'Trade Log'!$C$5:$C$2004,"Dividend",'Trade Log'!$D$5:$D$2004,$B13,'Trade Log'!$B$5:$B$2004,"&lt;="&amp;Dashboard!$C$2),0))</f>
        <v/>
      </c>
      <c r="Z13" s="172"/>
      <c r="AA13" s="207" t="str">
        <f t="array" ref="AA13">IF($B13="","",INDEX('Calculations (Do Not Edit)'!$C$231:$G$235,match($C13,'Calculations (Do Not Edit)'!$C$230:$G$230,0),match(Dashboard!$C$3,'Calculations (Do Not Edit)'!$B$231:$B$235,0)))</f>
        <v/>
      </c>
      <c r="AB13" s="174"/>
      <c r="AC13" s="208" t="str">
        <f>IF($B13="","",SUMIFS('Trade Log'!$X$5:$X$2004,'Trade Log'!$D$5:$D$2004,'Your Portfolio Holdings'!$B13,'Trade Log'!$C$5:$C$2004,"Buy",'Trade Log'!$B$5:$B$2004,"&lt;="&amp;Dashboard!$C$54)-SUMIFS('Trade Log'!$X$5:$X$2004,'Trade Log'!$D$5:$D$2004,'Your Portfolio Holdings'!$B13,'Trade Log'!$C$5:$C$2004,"Sell",'Trade Log'!$B$5:$B$2004,"&lt;="&amp;Dashboard!$C$54))</f>
        <v/>
      </c>
      <c r="AD13" s="209" t="str">
        <f>IFERROR(__xludf.DUMMYFUNCTION("if($C13=""GBP"",if($B13="""","""",if(Dashboard!$C$54&gt;=today(),iferror(googlefinance($B13)/100,0),iferror(index(googlefinance($B13,""price"",Dashboard!$C$54),2,2)/100,iferror(index(googlefinance($B13,""price"",Dashboard!$C$54-1),2,2)/100,iferror(index(goog"&amp;"lefinance($B13,""price"",Dashboard!$C$54-2),2,2)/100,iferror(index(googlefinance($B13,""price"",Dashboard!$C$54-3),2,2)/100,iferror(index(googlefinance($B13,""price"",Dashboard!$C$54-4),2,2)/100,iferror(index(googlefinance($B13,""price"",Dashboard!$C$54-5"&amp;"),2,2)/100,iferror(index(googlefinance($B13,""price"",Dashboard!$C$54-6),2,2)/100,0))))))))), if($B13="""","""",if(Dashboard!$C$54&gt;=today(),iferror(googlefinance($B13),0),iferror(index(googlefinance($B13,""price"",Dashboard!$C$54),2,2),iferror(index(googl"&amp;"efinance($B13,""price"",Dashboard!$C$54-1),2,2),iferror(index(googlefinance($B13,""price"",Dashboard!$C$54-2),2,2),iferror(index(googlefinance($B13,""price"",Dashboard!$C$54-3),2,2),iferror(index(googlefinance($B13,""price"",Dashboard!$C$54-4),2,2),iferro"&amp;"r(index(googlefinance($B13,""price"",Dashboard!$C$54-5),2,2),iferror(index(googlefinance($B13,""price"",Dashboard!$C$54-6),2,2),0))))))))))"),"")</f>
        <v/>
      </c>
      <c r="AE13" s="214"/>
      <c r="AF13" s="211" t="str">
        <f t="array" ref="AF13">IF($B13="","",INDEX('Calculations (Do Not Edit)'!$C$249:$G$253,match($C13,'Calculations (Do Not Edit)'!$C$230:$G$230,0),match(Dashboard!$C$3,'Calculations (Do Not Edit)'!$B$231:$B$235,0)))</f>
        <v/>
      </c>
      <c r="AG13" s="212">
        <f t="shared" si="17"/>
        <v>0</v>
      </c>
      <c r="AH13" s="208" t="str">
        <f>IF($B13="","",SUMIFS('Trade Log'!$Z$5:$Z$2004,'Trade Log'!$D$5:$D$2004,'Your Portfolio Holdings'!$B13,'Trade Log'!$C$5:$C$2004,"Buy",'Trade Log'!$B$5:$B$2004,"&lt;="&amp;Dashboard!$C$55)-SUMIFS('Trade Log'!$Z$5:$Z$2004,'Trade Log'!$D$5:$D$2004,'Your Portfolio Holdings'!$B13,'Trade Log'!$C$5:$C$2004,"Sell",'Trade Log'!$B$5:$B$2004,"&lt;="&amp;Dashboard!$C$55))</f>
        <v/>
      </c>
      <c r="AI13" s="209" t="str">
        <f>IFERROR(__xludf.DUMMYFUNCTION("if($C13=""GBP"",if($B13="""","""",if(Dashboard!$C$55&gt;=today(),iferror(googlefinance($B13)/100,0),iferror(index(googlefinance($B13,""price"",Dashboard!$C$55),2,2)/100,iferror(index(googlefinance($B13,""price"",Dashboard!$C$55-1),2,2)/100,iferror(index(goog"&amp;"lefinance($B13,""price"",Dashboard!$C$55-2),2,2)/100,iferror(index(googlefinance($B13,""price"",Dashboard!$C$55-3),2,2)/100,iferror(index(googlefinance($B13,""price"",Dashboard!$C$55-4),2,2)/100,iferror(index(googlefinance($B13,""price"",Dashboard!$C$55-5"&amp;"),2,2)/100,iferror(index(googlefinance($B13,""price"",Dashboard!$C$55-6),2,2)/100,0))))))))),if($B13="""","""",if(Dashboard!$C$55&gt;=today(),iferror(googlefinance($B13),0),iferror(index(googlefinance($B13,""price"",Dashboard!$C$55),2,2),iferror(index(google"&amp;"finance($B13,""price"",Dashboard!$C$55-1),2,2),iferror(index(googlefinance($B13,""price"",Dashboard!$C$55-2),2,2),iferror(index(googlefinance($B13,""price"",Dashboard!$C$55-3),2,2),iferror(index(googlefinance($B13,""price"",Dashboard!$C$55-4),2,2),iferror"&amp;"(index(googlefinance($B13,""price"",Dashboard!$C$55-5),2,2),iferror(index(googlefinance($B13,""price"",Dashboard!$C$55-6),2,2),0))))))))))"),"")</f>
        <v/>
      </c>
      <c r="AJ13" s="210"/>
      <c r="AK13" s="211" t="str">
        <f t="array" ref="AK13">IF($B13="","",INDEX('Calculations (Do Not Edit)'!$C$267:$G$271,match($C13,'Calculations (Do Not Edit)'!$C$230:$G$230,0),match(Dashboard!$C$3,'Calculations (Do Not Edit)'!$B$231:$B$235,0)))</f>
        <v/>
      </c>
      <c r="AL13" s="212">
        <f t="shared" si="18"/>
        <v>0</v>
      </c>
      <c r="AM13" s="182"/>
      <c r="AN13" s="182" t="str">
        <f>IF($B13="","",MAXIFS('Trade Log'!$B$5:$B$2004,'Trade Log'!$D$5:$D$2004,$B13,'Trade Log'!$B$5:$B$2004,"&lt;="&amp;Dashboard!$C$2))</f>
        <v/>
      </c>
      <c r="AO13" s="81" t="str">
        <f t="shared" si="19"/>
        <v>#N/A</v>
      </c>
      <c r="AP13" s="81"/>
      <c r="AQ13" s="184" t="str">
        <f>if($B13="","",sumifs('Trade Log'!$V$5:$V$2004,'Trade Log'!$D$5:$D$2004,$B13,'Trade Log'!$C$5:$C$2004,"Buy",'Trade Log'!$I$5:$I$2004,AQ$6,'Trade Log'!$B$5:$B$2004,"&lt;="&amp;Dashboard!$C$2)-sumifs('Trade Log'!$V$5:$V$2004,'Trade Log'!$D$5:$D$2004,$B13,'Trade Log'!$C$5:$C$2004,"Sell",'Trade Log'!$I$5:$I$2004,AQ$6,'Trade Log'!$B$5:$B$2004,"&lt;="&amp;Dashboard!$C$2))</f>
        <v/>
      </c>
      <c r="AR13" s="100" t="str">
        <f>if($B13="","",sumifs('Trade Log'!$V$5:$V$2004,'Trade Log'!$D$5:$D$2004,$B13,'Trade Log'!$C$5:$C$2004,"Buy",'Trade Log'!$I$5:$I$2004,AR$6,'Trade Log'!$B$5:$B$2004,"&lt;="&amp;Dashboard!$C$2)-sumifs('Trade Log'!$V$5:$V$2004,'Trade Log'!$D$5:$D$2004,$B13,'Trade Log'!$C$5:$C$2004,"Sell",'Trade Log'!$I$5:$I$2004,AR$6,'Trade Log'!$B$5:$B$2004,"&lt;="&amp;Dashboard!$C$2))</f>
        <v/>
      </c>
      <c r="AS13" s="100" t="str">
        <f>if($B13="","",sumifs('Trade Log'!$V$5:$V$2004,'Trade Log'!$D$5:$D$2004,$B13,'Trade Log'!$C$5:$C$2004,"Buy",'Trade Log'!$I$5:$I$2004,AS$6,'Trade Log'!$B$5:$B$2004,"&lt;="&amp;Dashboard!$C$2)-sumifs('Trade Log'!$V$5:$V$2004,'Trade Log'!$D$5:$D$2004,$B13,'Trade Log'!$C$5:$C$2004,"Sell",'Trade Log'!$I$5:$I$2004,AS$6,'Trade Log'!$B$5:$B$2004,"&lt;="&amp;Dashboard!$C$2))</f>
        <v/>
      </c>
      <c r="AT13" s="100" t="str">
        <f>if($B13="","",sumifs('Trade Log'!$V$5:$V$2004,'Trade Log'!$D$5:$D$2004,$B13,'Trade Log'!$C$5:$C$2004,"Buy",'Trade Log'!$I$5:$I$2004,AT$6,'Trade Log'!$B$5:$B$2004,"&lt;="&amp;Dashboard!$C$2)-sumifs('Trade Log'!$V$5:$V$2004,'Trade Log'!$D$5:$D$2004,$B13,'Trade Log'!$C$5:$C$2004,"Sell",'Trade Log'!$I$5:$I$2004,AT$6,'Trade Log'!$B$5:$B$2004,"&lt;="&amp;Dashboard!$C$2))</f>
        <v/>
      </c>
      <c r="AU13" s="100" t="str">
        <f>if($B13="","",sumifs('Trade Log'!$V$5:$V$2004,'Trade Log'!$D$5:$D$2004,$B13,'Trade Log'!$C$5:$C$2004,"Buy",'Trade Log'!$I$5:$I$2004,AU$6,'Trade Log'!$B$5:$B$2004,"&lt;="&amp;Dashboard!$C$2)-sumifs('Trade Log'!$V$5:$V$2004,'Trade Log'!$D$5:$D$2004,$B13,'Trade Log'!$C$5:$C$2004,"Sell",'Trade Log'!$I$5:$I$2004,AU$6,'Trade Log'!$B$5:$B$2004,"&lt;="&amp;Dashboard!$C$2))</f>
        <v/>
      </c>
      <c r="AV13" s="100" t="str">
        <f>if($B13="","",sumifs('Trade Log'!$V$5:$V$2004,'Trade Log'!$D$5:$D$2004,$B13,'Trade Log'!$C$5:$C$2004,"Buy",'Trade Log'!$I$5:$I$2004,AV$6,'Trade Log'!$B$5:$B$2004,"&lt;="&amp;Dashboard!$C$2)-sumifs('Trade Log'!$V$5:$V$2004,'Trade Log'!$D$5:$D$2004,$B13,'Trade Log'!$C$5:$C$2004,"Sell",'Trade Log'!$I$5:$I$2004,AV$6,'Trade Log'!$B$5:$B$2004,"&lt;="&amp;Dashboard!$C$2))</f>
        <v/>
      </c>
      <c r="AW13" s="100" t="str">
        <f>if($B13="","",sumifs('Trade Log'!$V$5:$V$2004,'Trade Log'!$D$5:$D$2004,$B13,'Trade Log'!$C$5:$C$2004,"Buy",'Trade Log'!$I$5:$I$2004,AW$6,'Trade Log'!$B$5:$B$2004,"&lt;="&amp;Dashboard!$C$2)-sumifs('Trade Log'!$V$5:$V$2004,'Trade Log'!$D$5:$D$2004,$B13,'Trade Log'!$C$5:$C$2004,"Sell",'Trade Log'!$I$5:$I$2004,AW$6,'Trade Log'!$B$5:$B$2004,"&lt;="&amp;Dashboard!$C$2))</f>
        <v/>
      </c>
      <c r="AX13" s="100" t="str">
        <f>if($B13="","",sumifs('Trade Log'!$V$5:$V$2004,'Trade Log'!$D$5:$D$2004,$B13,'Trade Log'!$C$5:$C$2004,"Buy",'Trade Log'!$I$5:$I$2004,AX$6,'Trade Log'!$B$5:$B$2004,"&lt;="&amp;Dashboard!$C$2)-sumifs('Trade Log'!$V$5:$V$2004,'Trade Log'!$D$5:$D$2004,$B13,'Trade Log'!$C$5:$C$2004,"Sell",'Trade Log'!$I$5:$I$2004,AX$6,'Trade Log'!$B$5:$B$2004,"&lt;="&amp;Dashboard!$C$2))</f>
        <v/>
      </c>
      <c r="AY13" s="100" t="str">
        <f>if($B13="","",sumifs('Trade Log'!$V$5:$V$2004,'Trade Log'!$D$5:$D$2004,$B13,'Trade Log'!$C$5:$C$2004,"Buy",'Trade Log'!$I$5:$I$2004,AY$6,'Trade Log'!$B$5:$B$2004,"&lt;="&amp;Dashboard!$C$2)-sumifs('Trade Log'!$V$5:$V$2004,'Trade Log'!$D$5:$D$2004,$B13,'Trade Log'!$C$5:$C$2004,"Sell",'Trade Log'!$I$5:$I$2004,AY$6,'Trade Log'!$B$5:$B$2004,"&lt;="&amp;Dashboard!$C$2))</f>
        <v/>
      </c>
      <c r="AZ13" s="185" t="str">
        <f>if($B13="","",sumifs('Trade Log'!$V$5:$V$2004,'Trade Log'!$D$5:$D$2004,$B13,'Trade Log'!$C$5:$C$2004,"Buy",'Trade Log'!$I$5:$I$2004,AZ$6,'Trade Log'!$B$5:$B$2004,"&lt;="&amp;Dashboard!$C$2)-sumifs('Trade Log'!$V$5:$V$2004,'Trade Log'!$D$5:$D$2004,$B13,'Trade Log'!$C$5:$C$2004,"Sell",'Trade Log'!$I$5:$I$2004,AZ$6,'Trade Log'!$B$5:$B$2004,"&lt;="&amp;Dashboard!$C$2))</f>
        <v/>
      </c>
      <c r="BA13" s="81"/>
      <c r="BB13" s="186">
        <f t="shared" si="20"/>
        <v>0</v>
      </c>
      <c r="BC13" s="81"/>
      <c r="BD13" s="187">
        <f t="shared" ref="BD13:BM13" si="32">AQ13*$Q13</f>
        <v>0</v>
      </c>
      <c r="BE13" s="188">
        <f t="shared" si="32"/>
        <v>0</v>
      </c>
      <c r="BF13" s="188">
        <f t="shared" si="32"/>
        <v>0</v>
      </c>
      <c r="BG13" s="188">
        <f t="shared" si="32"/>
        <v>0</v>
      </c>
      <c r="BH13" s="188">
        <f t="shared" si="32"/>
        <v>0</v>
      </c>
      <c r="BI13" s="188">
        <f t="shared" si="32"/>
        <v>0</v>
      </c>
      <c r="BJ13" s="188">
        <f t="shared" si="32"/>
        <v>0</v>
      </c>
      <c r="BK13" s="188">
        <f t="shared" si="32"/>
        <v>0</v>
      </c>
      <c r="BL13" s="188">
        <f t="shared" si="32"/>
        <v>0</v>
      </c>
      <c r="BM13" s="189">
        <f t="shared" si="32"/>
        <v>0</v>
      </c>
      <c r="BN13" s="81"/>
      <c r="BO13" s="190">
        <f t="shared" si="22"/>
        <v>0</v>
      </c>
      <c r="BP13" s="190"/>
      <c r="BQ13" s="191" t="str">
        <f t="shared" si="23"/>
        <v/>
      </c>
      <c r="BR13" s="192"/>
      <c r="BS13" s="190" t="str">
        <f t="shared" si="24"/>
        <v>N</v>
      </c>
      <c r="BT13" s="190" t="str">
        <f t="shared" si="25"/>
        <v>N</v>
      </c>
      <c r="BU13" s="190" t="str">
        <f t="shared" si="26"/>
        <v>N</v>
      </c>
      <c r="BV13" s="190"/>
      <c r="BW13" s="174">
        <f>countifs('Trade Log'!$D$5:$D$2004,$B49,'Trade Log'!$C$5:$C$2004,"Split")</f>
        <v>0</v>
      </c>
    </row>
    <row r="14">
      <c r="A14" s="17">
        <f t="shared" si="27"/>
        <v>8</v>
      </c>
      <c r="B14" s="193" t="str">
        <f>Setup!B59</f>
        <v/>
      </c>
      <c r="C14" s="194" t="str">
        <f>Setup!C59</f>
        <v/>
      </c>
      <c r="D14" s="194" t="str">
        <f>Setup!D59</f>
        <v/>
      </c>
      <c r="E14" s="195" t="str">
        <f>IF($B14="","",SUMIFS('Trade Log'!$V$5:$V$2004,'Trade Log'!$D$5:$D$2004,'Your Portfolio Holdings'!$B14,'Trade Log'!$C$5:$C$2004,"Buy",'Trade Log'!$B$5:$B$2004,"&lt;="&amp;Dashboard!$C$2)-SUMIFS('Trade Log'!$V$5:$V$2004,'Trade Log'!$D$5:$D$2004,'Your Portfolio Holdings'!$B14,'Trade Log'!$C$5:$C$2004,"Sell",'Trade Log'!$B$5:$B$2004,"&lt;="&amp;Dashboard!$C$2))</f>
        <v/>
      </c>
      <c r="F14" s="196" t="str">
        <f t="shared" si="3"/>
        <v/>
      </c>
      <c r="G14" s="197" t="str">
        <f>IFERROR(__xludf.DUMMYFUNCTION("if($C14=""GBP"", if($B14="""","""",if(Dashboard!$C$2&gt;=today(),iferror(googlefinance($B14)/100,0),iferror(index(googlefinance($B14,""price"",Dashboard!$C$2),2,2)/100,iferror(index(googlefinance($B14,""price"",Dashboard!$C$2-1),2,2)/100,iferror(index(google"&amp;"finance($B14,""price"",Dashboard!$C$2-2),2,2)/100,iferror(index(googlefinance($B14,""price"",Dashboard!$C$2-3),2,2)/100,iferror(index(googlefinance($B14,""price"",Dashboard!$C$2-4),2,2)/100,iferror(index(googlefinance($B14,""price"",Dashboard!$C$2-5),2,2)"&amp;"/100,iferror(index(googlefinance($B14,""price"",Dashboard!$C$2-6),2,2)/100,0))))))))),if($B14="""","""",if(Dashboard!$C$2&gt;=today(),iferror(googlefinance($B14),0),iferror(index(googlefinance($B14,""price"",Dashboard!$C$2),2,2),iferror(index(googlefinance($"&amp;"B14,""price"",Dashboard!$C$2-1),2,2),iferror(index(googlefinance($B14,""price"",Dashboard!$C$2-2),2,2),iferror(index(googlefinance($B14,""price"",Dashboard!$C$2-3),2,2),iferror(index(googlefinance($B14,""price"",Dashboard!$C$2-4),2,2),iferror(index(google"&amp;"finance($B14,""price"",Dashboard!$C$2-5),2,2),iferror(index(googlefinance($B14,""price"",Dashboard!$C$2-6),2,2),0))))))))))"),"")</f>
        <v/>
      </c>
      <c r="H14" s="213"/>
      <c r="I14" s="199" t="str">
        <f t="shared" si="4"/>
        <v/>
      </c>
      <c r="J14" s="200" t="str">
        <f t="shared" si="5"/>
        <v/>
      </c>
      <c r="K14" s="201" t="str">
        <f t="array" ref="K14">IFERROR(IF($B14="","",index('Trade Log'!$Q$5:$Q$2004,match(1,($AN14='Trade Log'!$B$5:$B$2004)*($B14='Trade Log'!$D$5:$D$2004)*("Y"='Trade Log'!$T$5:$T$2004),0))),0)</f>
        <v/>
      </c>
      <c r="L14" s="202" t="str">
        <f t="shared" si="6"/>
        <v/>
      </c>
      <c r="M14" s="202" t="str">
        <f t="shared" si="7"/>
        <v/>
      </c>
      <c r="N14" s="203" t="str">
        <f t="shared" si="8"/>
        <v/>
      </c>
      <c r="O14" s="202" t="str">
        <f>if($B14="","",iferror(sumifs('Trade Log'!$G$5:$G$2004,'Trade Log'!$C$5:$C$2004,"Dividend",'Trade Log'!$D$5:$D$2004,$B14,'Trade Log'!$B$5:$B$2004,"&lt;="&amp;Dashboard!$C$2),0))</f>
        <v/>
      </c>
      <c r="P14" s="204" t="str">
        <f t="shared" si="9"/>
        <v/>
      </c>
      <c r="Q14" s="205" t="str">
        <f t="shared" si="10"/>
        <v/>
      </c>
      <c r="R14" s="199" t="str">
        <f t="shared" si="11"/>
        <v/>
      </c>
      <c r="S14" s="200" t="str">
        <f t="shared" si="12"/>
        <v/>
      </c>
      <c r="T14" s="201" t="str">
        <f t="array" ref="T14">IFERROR(IF($B14="","",index('Trade Log'!$AE$5:$AE$2004,match(1,($AN14='Trade Log'!$B$5:$B$2004)*($B14='Trade Log'!$D$5:$D$2004)*("Y"='Trade Log'!$T$5:$T$2004),0))),0)</f>
        <v/>
      </c>
      <c r="U14" s="202" t="str">
        <f t="shared" si="13"/>
        <v/>
      </c>
      <c r="V14" s="203" t="str">
        <f t="shared" si="14"/>
        <v/>
      </c>
      <c r="W14" s="202" t="str">
        <f t="shared" si="15"/>
        <v/>
      </c>
      <c r="X14" s="203" t="str">
        <f t="shared" si="16"/>
        <v/>
      </c>
      <c r="Y14" s="206" t="str">
        <f>if($B14="","",iferror(sumifs('Trade Log'!$AD$5:$AD$2004,'Trade Log'!$C$5:$C$2004,"Dividend",'Trade Log'!$D$5:$D$2004,$B14,'Trade Log'!$B$5:$B$2004,"&lt;="&amp;Dashboard!$C$2),0))</f>
        <v/>
      </c>
      <c r="Z14" s="172"/>
      <c r="AA14" s="207" t="str">
        <f t="array" ref="AA14">IF($B14="","",INDEX('Calculations (Do Not Edit)'!$C$231:$G$235,match($C14,'Calculations (Do Not Edit)'!$C$230:$G$230,0),match(Dashboard!$C$3,'Calculations (Do Not Edit)'!$B$231:$B$235,0)))</f>
        <v/>
      </c>
      <c r="AB14" s="174"/>
      <c r="AC14" s="208" t="str">
        <f>IF($B14="","",SUMIFS('Trade Log'!$X$5:$X$2004,'Trade Log'!$D$5:$D$2004,'Your Portfolio Holdings'!$B14,'Trade Log'!$C$5:$C$2004,"Buy",'Trade Log'!$B$5:$B$2004,"&lt;="&amp;Dashboard!$C$54)-SUMIFS('Trade Log'!$X$5:$X$2004,'Trade Log'!$D$5:$D$2004,'Your Portfolio Holdings'!$B14,'Trade Log'!$C$5:$C$2004,"Sell",'Trade Log'!$B$5:$B$2004,"&lt;="&amp;Dashboard!$C$54))</f>
        <v/>
      </c>
      <c r="AD14" s="209" t="str">
        <f>IFERROR(__xludf.DUMMYFUNCTION("if($C14=""GBP"",if($B14="""","""",if(Dashboard!$C$54&gt;=today(),iferror(googlefinance($B14)/100,0),iferror(index(googlefinance($B14,""price"",Dashboard!$C$54),2,2)/100,iferror(index(googlefinance($B14,""price"",Dashboard!$C$54-1),2,2)/100,iferror(index(goog"&amp;"lefinance($B14,""price"",Dashboard!$C$54-2),2,2)/100,iferror(index(googlefinance($B14,""price"",Dashboard!$C$54-3),2,2)/100,iferror(index(googlefinance($B14,""price"",Dashboard!$C$54-4),2,2)/100,iferror(index(googlefinance($B14,""price"",Dashboard!$C$54-5"&amp;"),2,2)/100,iferror(index(googlefinance($B14,""price"",Dashboard!$C$54-6),2,2)/100,0))))))))), if($B14="""","""",if(Dashboard!$C$54&gt;=today(),iferror(googlefinance($B14),0),iferror(index(googlefinance($B14,""price"",Dashboard!$C$54),2,2),iferror(index(googl"&amp;"efinance($B14,""price"",Dashboard!$C$54-1),2,2),iferror(index(googlefinance($B14,""price"",Dashboard!$C$54-2),2,2),iferror(index(googlefinance($B14,""price"",Dashboard!$C$54-3),2,2),iferror(index(googlefinance($B14,""price"",Dashboard!$C$54-4),2,2),iferro"&amp;"r(index(googlefinance($B14,""price"",Dashboard!$C$54-5),2,2),iferror(index(googlefinance($B14,""price"",Dashboard!$C$54-6),2,2),0))))))))))"),"")</f>
        <v/>
      </c>
      <c r="AE14" s="214"/>
      <c r="AF14" s="211" t="str">
        <f t="array" ref="AF14">IF($B14="","",INDEX('Calculations (Do Not Edit)'!$C$249:$G$253,match($C14,'Calculations (Do Not Edit)'!$C$230:$G$230,0),match(Dashboard!$C$3,'Calculations (Do Not Edit)'!$B$231:$B$235,0)))</f>
        <v/>
      </c>
      <c r="AG14" s="212">
        <f t="shared" si="17"/>
        <v>0</v>
      </c>
      <c r="AH14" s="208" t="str">
        <f>IF($B14="","",SUMIFS('Trade Log'!$Z$5:$Z$2004,'Trade Log'!$D$5:$D$2004,'Your Portfolio Holdings'!$B14,'Trade Log'!$C$5:$C$2004,"Buy",'Trade Log'!$B$5:$B$2004,"&lt;="&amp;Dashboard!$C$55)-SUMIFS('Trade Log'!$Z$5:$Z$2004,'Trade Log'!$D$5:$D$2004,'Your Portfolio Holdings'!$B14,'Trade Log'!$C$5:$C$2004,"Sell",'Trade Log'!$B$5:$B$2004,"&lt;="&amp;Dashboard!$C$55))</f>
        <v/>
      </c>
      <c r="AI14" s="209" t="str">
        <f>IFERROR(__xludf.DUMMYFUNCTION("if($C14=""GBP"",if($B14="""","""",if(Dashboard!$C$55&gt;=today(),iferror(googlefinance($B14)/100,0),iferror(index(googlefinance($B14,""price"",Dashboard!$C$55),2,2)/100,iferror(index(googlefinance($B14,""price"",Dashboard!$C$55-1),2,2)/100,iferror(index(goog"&amp;"lefinance($B14,""price"",Dashboard!$C$55-2),2,2)/100,iferror(index(googlefinance($B14,""price"",Dashboard!$C$55-3),2,2)/100,iferror(index(googlefinance($B14,""price"",Dashboard!$C$55-4),2,2)/100,iferror(index(googlefinance($B14,""price"",Dashboard!$C$55-5"&amp;"),2,2)/100,iferror(index(googlefinance($B14,""price"",Dashboard!$C$55-6),2,2)/100,0))))))))),if($B14="""","""",if(Dashboard!$C$55&gt;=today(),iferror(googlefinance($B14),0),iferror(index(googlefinance($B14,""price"",Dashboard!$C$55),2,2),iferror(index(google"&amp;"finance($B14,""price"",Dashboard!$C$55-1),2,2),iferror(index(googlefinance($B14,""price"",Dashboard!$C$55-2),2,2),iferror(index(googlefinance($B14,""price"",Dashboard!$C$55-3),2,2),iferror(index(googlefinance($B14,""price"",Dashboard!$C$55-4),2,2),iferror"&amp;"(index(googlefinance($B14,""price"",Dashboard!$C$55-5),2,2),iferror(index(googlefinance($B14,""price"",Dashboard!$C$55-6),2,2),0))))))))))"),"")</f>
        <v/>
      </c>
      <c r="AJ14" s="210"/>
      <c r="AK14" s="211" t="str">
        <f t="array" ref="AK14">IF($B14="","",INDEX('Calculations (Do Not Edit)'!$C$267:$G$271,match($C14,'Calculations (Do Not Edit)'!$C$230:$G$230,0),match(Dashboard!$C$3,'Calculations (Do Not Edit)'!$B$231:$B$235,0)))</f>
        <v/>
      </c>
      <c r="AL14" s="212">
        <f t="shared" si="18"/>
        <v>0</v>
      </c>
      <c r="AM14" s="182"/>
      <c r="AN14" s="182" t="str">
        <f>IF($B14="","",MAXIFS('Trade Log'!$B$5:$B$2004,'Trade Log'!$D$5:$D$2004,$B14,'Trade Log'!$B$5:$B$2004,"&lt;="&amp;Dashboard!$C$2))</f>
        <v/>
      </c>
      <c r="AO14" s="81" t="str">
        <f t="shared" si="19"/>
        <v>#N/A</v>
      </c>
      <c r="AP14" s="81"/>
      <c r="AQ14" s="184" t="str">
        <f>if($B14="","",sumifs('Trade Log'!$V$5:$V$2004,'Trade Log'!$D$5:$D$2004,$B14,'Trade Log'!$C$5:$C$2004,"Buy",'Trade Log'!$I$5:$I$2004,AQ$6,'Trade Log'!$B$5:$B$2004,"&lt;="&amp;Dashboard!$C$2)-sumifs('Trade Log'!$V$5:$V$2004,'Trade Log'!$D$5:$D$2004,$B14,'Trade Log'!$C$5:$C$2004,"Sell",'Trade Log'!$I$5:$I$2004,AQ$6,'Trade Log'!$B$5:$B$2004,"&lt;="&amp;Dashboard!$C$2))</f>
        <v/>
      </c>
      <c r="AR14" s="100" t="str">
        <f>if($B14="","",sumifs('Trade Log'!$V$5:$V$2004,'Trade Log'!$D$5:$D$2004,$B14,'Trade Log'!$C$5:$C$2004,"Buy",'Trade Log'!$I$5:$I$2004,AR$6,'Trade Log'!$B$5:$B$2004,"&lt;="&amp;Dashboard!$C$2)-sumifs('Trade Log'!$V$5:$V$2004,'Trade Log'!$D$5:$D$2004,$B14,'Trade Log'!$C$5:$C$2004,"Sell",'Trade Log'!$I$5:$I$2004,AR$6,'Trade Log'!$B$5:$B$2004,"&lt;="&amp;Dashboard!$C$2))</f>
        <v/>
      </c>
      <c r="AS14" s="100" t="str">
        <f>if($B14="","",sumifs('Trade Log'!$V$5:$V$2004,'Trade Log'!$D$5:$D$2004,$B14,'Trade Log'!$C$5:$C$2004,"Buy",'Trade Log'!$I$5:$I$2004,AS$6,'Trade Log'!$B$5:$B$2004,"&lt;="&amp;Dashboard!$C$2)-sumifs('Trade Log'!$V$5:$V$2004,'Trade Log'!$D$5:$D$2004,$B14,'Trade Log'!$C$5:$C$2004,"Sell",'Trade Log'!$I$5:$I$2004,AS$6,'Trade Log'!$B$5:$B$2004,"&lt;="&amp;Dashboard!$C$2))</f>
        <v/>
      </c>
      <c r="AT14" s="100" t="str">
        <f>if($B14="","",sumifs('Trade Log'!$V$5:$V$2004,'Trade Log'!$D$5:$D$2004,$B14,'Trade Log'!$C$5:$C$2004,"Buy",'Trade Log'!$I$5:$I$2004,AT$6,'Trade Log'!$B$5:$B$2004,"&lt;="&amp;Dashboard!$C$2)-sumifs('Trade Log'!$V$5:$V$2004,'Trade Log'!$D$5:$D$2004,$B14,'Trade Log'!$C$5:$C$2004,"Sell",'Trade Log'!$I$5:$I$2004,AT$6,'Trade Log'!$B$5:$B$2004,"&lt;="&amp;Dashboard!$C$2))</f>
        <v/>
      </c>
      <c r="AU14" s="100" t="str">
        <f>if($B14="","",sumifs('Trade Log'!$V$5:$V$2004,'Trade Log'!$D$5:$D$2004,$B14,'Trade Log'!$C$5:$C$2004,"Buy",'Trade Log'!$I$5:$I$2004,AU$6,'Trade Log'!$B$5:$B$2004,"&lt;="&amp;Dashboard!$C$2)-sumifs('Trade Log'!$V$5:$V$2004,'Trade Log'!$D$5:$D$2004,$B14,'Trade Log'!$C$5:$C$2004,"Sell",'Trade Log'!$I$5:$I$2004,AU$6,'Trade Log'!$B$5:$B$2004,"&lt;="&amp;Dashboard!$C$2))</f>
        <v/>
      </c>
      <c r="AV14" s="100" t="str">
        <f>if($B14="","",sumifs('Trade Log'!$V$5:$V$2004,'Trade Log'!$D$5:$D$2004,$B14,'Trade Log'!$C$5:$C$2004,"Buy",'Trade Log'!$I$5:$I$2004,AV$6,'Trade Log'!$B$5:$B$2004,"&lt;="&amp;Dashboard!$C$2)-sumifs('Trade Log'!$V$5:$V$2004,'Trade Log'!$D$5:$D$2004,$B14,'Trade Log'!$C$5:$C$2004,"Sell",'Trade Log'!$I$5:$I$2004,AV$6,'Trade Log'!$B$5:$B$2004,"&lt;="&amp;Dashboard!$C$2))</f>
        <v/>
      </c>
      <c r="AW14" s="100" t="str">
        <f>if($B14="","",sumifs('Trade Log'!$V$5:$V$2004,'Trade Log'!$D$5:$D$2004,$B14,'Trade Log'!$C$5:$C$2004,"Buy",'Trade Log'!$I$5:$I$2004,AW$6,'Trade Log'!$B$5:$B$2004,"&lt;="&amp;Dashboard!$C$2)-sumifs('Trade Log'!$V$5:$V$2004,'Trade Log'!$D$5:$D$2004,$B14,'Trade Log'!$C$5:$C$2004,"Sell",'Trade Log'!$I$5:$I$2004,AW$6,'Trade Log'!$B$5:$B$2004,"&lt;="&amp;Dashboard!$C$2))</f>
        <v/>
      </c>
      <c r="AX14" s="100" t="str">
        <f>if($B14="","",sumifs('Trade Log'!$V$5:$V$2004,'Trade Log'!$D$5:$D$2004,$B14,'Trade Log'!$C$5:$C$2004,"Buy",'Trade Log'!$I$5:$I$2004,AX$6,'Trade Log'!$B$5:$B$2004,"&lt;="&amp;Dashboard!$C$2)-sumifs('Trade Log'!$V$5:$V$2004,'Trade Log'!$D$5:$D$2004,$B14,'Trade Log'!$C$5:$C$2004,"Sell",'Trade Log'!$I$5:$I$2004,AX$6,'Trade Log'!$B$5:$B$2004,"&lt;="&amp;Dashboard!$C$2))</f>
        <v/>
      </c>
      <c r="AY14" s="100" t="str">
        <f>if($B14="","",sumifs('Trade Log'!$V$5:$V$2004,'Trade Log'!$D$5:$D$2004,$B14,'Trade Log'!$C$5:$C$2004,"Buy",'Trade Log'!$I$5:$I$2004,AY$6,'Trade Log'!$B$5:$B$2004,"&lt;="&amp;Dashboard!$C$2)-sumifs('Trade Log'!$V$5:$V$2004,'Trade Log'!$D$5:$D$2004,$B14,'Trade Log'!$C$5:$C$2004,"Sell",'Trade Log'!$I$5:$I$2004,AY$6,'Trade Log'!$B$5:$B$2004,"&lt;="&amp;Dashboard!$C$2))</f>
        <v/>
      </c>
      <c r="AZ14" s="185" t="str">
        <f>if($B14="","",sumifs('Trade Log'!$V$5:$V$2004,'Trade Log'!$D$5:$D$2004,$B14,'Trade Log'!$C$5:$C$2004,"Buy",'Trade Log'!$I$5:$I$2004,AZ$6,'Trade Log'!$B$5:$B$2004,"&lt;="&amp;Dashboard!$C$2)-sumifs('Trade Log'!$V$5:$V$2004,'Trade Log'!$D$5:$D$2004,$B14,'Trade Log'!$C$5:$C$2004,"Sell",'Trade Log'!$I$5:$I$2004,AZ$6,'Trade Log'!$B$5:$B$2004,"&lt;="&amp;Dashboard!$C$2))</f>
        <v/>
      </c>
      <c r="BA14" s="81"/>
      <c r="BB14" s="186">
        <f t="shared" si="20"/>
        <v>0</v>
      </c>
      <c r="BC14" s="81"/>
      <c r="BD14" s="187">
        <f t="shared" ref="BD14:BM14" si="33">AQ14*$Q14</f>
        <v>0</v>
      </c>
      <c r="BE14" s="188">
        <f t="shared" si="33"/>
        <v>0</v>
      </c>
      <c r="BF14" s="188">
        <f t="shared" si="33"/>
        <v>0</v>
      </c>
      <c r="BG14" s="188">
        <f t="shared" si="33"/>
        <v>0</v>
      </c>
      <c r="BH14" s="188">
        <f t="shared" si="33"/>
        <v>0</v>
      </c>
      <c r="BI14" s="188">
        <f t="shared" si="33"/>
        <v>0</v>
      </c>
      <c r="BJ14" s="188">
        <f t="shared" si="33"/>
        <v>0</v>
      </c>
      <c r="BK14" s="188">
        <f t="shared" si="33"/>
        <v>0</v>
      </c>
      <c r="BL14" s="188">
        <f t="shared" si="33"/>
        <v>0</v>
      </c>
      <c r="BM14" s="189">
        <f t="shared" si="33"/>
        <v>0</v>
      </c>
      <c r="BN14" s="81"/>
      <c r="BO14" s="190">
        <f t="shared" si="22"/>
        <v>0</v>
      </c>
      <c r="BP14" s="190"/>
      <c r="BQ14" s="191" t="str">
        <f t="shared" si="23"/>
        <v/>
      </c>
      <c r="BR14" s="192"/>
      <c r="BS14" s="190" t="str">
        <f t="shared" si="24"/>
        <v>N</v>
      </c>
      <c r="BT14" s="190" t="str">
        <f t="shared" si="25"/>
        <v>N</v>
      </c>
      <c r="BU14" s="190" t="str">
        <f t="shared" si="26"/>
        <v>N</v>
      </c>
      <c r="BV14" s="190"/>
      <c r="BW14" s="174">
        <f>countifs('Trade Log'!$D$5:$D$2004,$B50,'Trade Log'!$C$5:$C$2004,"Split")</f>
        <v>0</v>
      </c>
    </row>
    <row r="15">
      <c r="A15" s="17">
        <f t="shared" si="27"/>
        <v>9</v>
      </c>
      <c r="B15" s="193" t="str">
        <f>Setup!B60</f>
        <v/>
      </c>
      <c r="C15" s="194" t="str">
        <f>Setup!C60</f>
        <v/>
      </c>
      <c r="D15" s="194" t="str">
        <f>Setup!D60</f>
        <v/>
      </c>
      <c r="E15" s="195" t="str">
        <f>IF($B15="","",SUMIFS('Trade Log'!$V$5:$V$2004,'Trade Log'!$D$5:$D$2004,'Your Portfolio Holdings'!$B15,'Trade Log'!$C$5:$C$2004,"Buy",'Trade Log'!$B$5:$B$2004,"&lt;="&amp;Dashboard!$C$2)-SUMIFS('Trade Log'!$V$5:$V$2004,'Trade Log'!$D$5:$D$2004,'Your Portfolio Holdings'!$B15,'Trade Log'!$C$5:$C$2004,"Sell",'Trade Log'!$B$5:$B$2004,"&lt;="&amp;Dashboard!$C$2))</f>
        <v/>
      </c>
      <c r="F15" s="196" t="str">
        <f t="shared" si="3"/>
        <v/>
      </c>
      <c r="G15" s="197" t="str">
        <f>IFERROR(__xludf.DUMMYFUNCTION("if($C15=""GBP"", if($B15="""","""",if(Dashboard!$C$2&gt;=today(),iferror(googlefinance($B15)/100,0),iferror(index(googlefinance($B15,""price"",Dashboard!$C$2),2,2)/100,iferror(index(googlefinance($B15,""price"",Dashboard!$C$2-1),2,2)/100,iferror(index(google"&amp;"finance($B15,""price"",Dashboard!$C$2-2),2,2)/100,iferror(index(googlefinance($B15,""price"",Dashboard!$C$2-3),2,2)/100,iferror(index(googlefinance($B15,""price"",Dashboard!$C$2-4),2,2)/100,iferror(index(googlefinance($B15,""price"",Dashboard!$C$2-5),2,2)"&amp;"/100,iferror(index(googlefinance($B15,""price"",Dashboard!$C$2-6),2,2)/100,0))))))))),if($B15="""","""",if(Dashboard!$C$2&gt;=today(),iferror(googlefinance($B15),0),iferror(index(googlefinance($B15,""price"",Dashboard!$C$2),2,2),iferror(index(googlefinance($"&amp;"B15,""price"",Dashboard!$C$2-1),2,2),iferror(index(googlefinance($B15,""price"",Dashboard!$C$2-2),2,2),iferror(index(googlefinance($B15,""price"",Dashboard!$C$2-3),2,2),iferror(index(googlefinance($B15,""price"",Dashboard!$C$2-4),2,2),iferror(index(google"&amp;"finance($B15,""price"",Dashboard!$C$2-5),2,2),iferror(index(googlefinance($B15,""price"",Dashboard!$C$2-6),2,2),0))))))))))"),"")</f>
        <v/>
      </c>
      <c r="H15" s="213"/>
      <c r="I15" s="199" t="str">
        <f t="shared" si="4"/>
        <v/>
      </c>
      <c r="J15" s="200" t="str">
        <f t="shared" si="5"/>
        <v/>
      </c>
      <c r="K15" s="201" t="str">
        <f t="array" ref="K15">IFERROR(IF($B15="","",index('Trade Log'!$Q$5:$Q$2004,match(1,($AN15='Trade Log'!$B$5:$B$2004)*($B15='Trade Log'!$D$5:$D$2004)*("Y"='Trade Log'!$T$5:$T$2004),0))),0)</f>
        <v/>
      </c>
      <c r="L15" s="202" t="str">
        <f t="shared" si="6"/>
        <v/>
      </c>
      <c r="M15" s="202" t="str">
        <f t="shared" si="7"/>
        <v/>
      </c>
      <c r="N15" s="203" t="str">
        <f t="shared" si="8"/>
        <v/>
      </c>
      <c r="O15" s="202" t="str">
        <f>if($B15="","",iferror(sumifs('Trade Log'!$G$5:$G$2004,'Trade Log'!$C$5:$C$2004,"Dividend",'Trade Log'!$D$5:$D$2004,$B15,'Trade Log'!$B$5:$B$2004,"&lt;="&amp;Dashboard!$C$2),0))</f>
        <v/>
      </c>
      <c r="P15" s="204" t="str">
        <f t="shared" si="9"/>
        <v/>
      </c>
      <c r="Q15" s="205" t="str">
        <f t="shared" si="10"/>
        <v/>
      </c>
      <c r="R15" s="199" t="str">
        <f t="shared" si="11"/>
        <v/>
      </c>
      <c r="S15" s="200" t="str">
        <f t="shared" si="12"/>
        <v/>
      </c>
      <c r="T15" s="201" t="str">
        <f t="array" ref="T15">IFERROR(IF($B15="","",index('Trade Log'!$AE$5:$AE$2004,match(1,($AN15='Trade Log'!$B$5:$B$2004)*($B15='Trade Log'!$D$5:$D$2004)*("Y"='Trade Log'!$T$5:$T$2004),0))),0)</f>
        <v/>
      </c>
      <c r="U15" s="202" t="str">
        <f t="shared" si="13"/>
        <v/>
      </c>
      <c r="V15" s="203" t="str">
        <f t="shared" si="14"/>
        <v/>
      </c>
      <c r="W15" s="202" t="str">
        <f t="shared" si="15"/>
        <v/>
      </c>
      <c r="X15" s="203" t="str">
        <f t="shared" si="16"/>
        <v/>
      </c>
      <c r="Y15" s="206" t="str">
        <f>if($B15="","",iferror(sumifs('Trade Log'!$AD$5:$AD$2004,'Trade Log'!$C$5:$C$2004,"Dividend",'Trade Log'!$D$5:$D$2004,$B15,'Trade Log'!$B$5:$B$2004,"&lt;="&amp;Dashboard!$C$2),0))</f>
        <v/>
      </c>
      <c r="Z15" s="172"/>
      <c r="AA15" s="207" t="str">
        <f t="array" ref="AA15">IF($B15="","",INDEX('Calculations (Do Not Edit)'!$C$231:$G$235,match($C15,'Calculations (Do Not Edit)'!$C$230:$G$230,0),match(Dashboard!$C$3,'Calculations (Do Not Edit)'!$B$231:$B$235,0)))</f>
        <v/>
      </c>
      <c r="AB15" s="174"/>
      <c r="AC15" s="208" t="str">
        <f>IF($B15="","",SUMIFS('Trade Log'!$X$5:$X$2004,'Trade Log'!$D$5:$D$2004,'Your Portfolio Holdings'!$B15,'Trade Log'!$C$5:$C$2004,"Buy",'Trade Log'!$B$5:$B$2004,"&lt;="&amp;Dashboard!$C$54)-SUMIFS('Trade Log'!$X$5:$X$2004,'Trade Log'!$D$5:$D$2004,'Your Portfolio Holdings'!$B15,'Trade Log'!$C$5:$C$2004,"Sell",'Trade Log'!$B$5:$B$2004,"&lt;="&amp;Dashboard!$C$54))</f>
        <v/>
      </c>
      <c r="AD15" s="209" t="str">
        <f>IFERROR(__xludf.DUMMYFUNCTION("if($C15=""GBP"",if($B15="""","""",if(Dashboard!$C$54&gt;=today(),iferror(googlefinance($B15)/100,0),iferror(index(googlefinance($B15,""price"",Dashboard!$C$54),2,2)/100,iferror(index(googlefinance($B15,""price"",Dashboard!$C$54-1),2,2)/100,iferror(index(goog"&amp;"lefinance($B15,""price"",Dashboard!$C$54-2),2,2)/100,iferror(index(googlefinance($B15,""price"",Dashboard!$C$54-3),2,2)/100,iferror(index(googlefinance($B15,""price"",Dashboard!$C$54-4),2,2)/100,iferror(index(googlefinance($B15,""price"",Dashboard!$C$54-5"&amp;"),2,2)/100,iferror(index(googlefinance($B15,""price"",Dashboard!$C$54-6),2,2)/100,0))))))))), if($B15="""","""",if(Dashboard!$C$54&gt;=today(),iferror(googlefinance($B15),0),iferror(index(googlefinance($B15,""price"",Dashboard!$C$54),2,2),iferror(index(googl"&amp;"efinance($B15,""price"",Dashboard!$C$54-1),2,2),iferror(index(googlefinance($B15,""price"",Dashboard!$C$54-2),2,2),iferror(index(googlefinance($B15,""price"",Dashboard!$C$54-3),2,2),iferror(index(googlefinance($B15,""price"",Dashboard!$C$54-4),2,2),iferro"&amp;"r(index(googlefinance($B15,""price"",Dashboard!$C$54-5),2,2),iferror(index(googlefinance($B15,""price"",Dashboard!$C$54-6),2,2),0))))))))))"),"")</f>
        <v/>
      </c>
      <c r="AE15" s="214"/>
      <c r="AF15" s="211" t="str">
        <f t="array" ref="AF15">IF($B15="","",INDEX('Calculations (Do Not Edit)'!$C$249:$G$253,match($C15,'Calculations (Do Not Edit)'!$C$230:$G$230,0),match(Dashboard!$C$3,'Calculations (Do Not Edit)'!$B$231:$B$235,0)))</f>
        <v/>
      </c>
      <c r="AG15" s="212">
        <f t="shared" si="17"/>
        <v>0</v>
      </c>
      <c r="AH15" s="208" t="str">
        <f>IF($B15="","",SUMIFS('Trade Log'!$Z$5:$Z$2004,'Trade Log'!$D$5:$D$2004,'Your Portfolio Holdings'!$B15,'Trade Log'!$C$5:$C$2004,"Buy",'Trade Log'!$B$5:$B$2004,"&lt;="&amp;Dashboard!$C$55)-SUMIFS('Trade Log'!$Z$5:$Z$2004,'Trade Log'!$D$5:$D$2004,'Your Portfolio Holdings'!$B15,'Trade Log'!$C$5:$C$2004,"Sell",'Trade Log'!$B$5:$B$2004,"&lt;="&amp;Dashboard!$C$55))</f>
        <v/>
      </c>
      <c r="AI15" s="209" t="str">
        <f>IFERROR(__xludf.DUMMYFUNCTION("if($C15=""GBP"",if($B15="""","""",if(Dashboard!$C$55&gt;=today(),iferror(googlefinance($B15)/100,0),iferror(index(googlefinance($B15,""price"",Dashboard!$C$55),2,2)/100,iferror(index(googlefinance($B15,""price"",Dashboard!$C$55-1),2,2)/100,iferror(index(goog"&amp;"lefinance($B15,""price"",Dashboard!$C$55-2),2,2)/100,iferror(index(googlefinance($B15,""price"",Dashboard!$C$55-3),2,2)/100,iferror(index(googlefinance($B15,""price"",Dashboard!$C$55-4),2,2)/100,iferror(index(googlefinance($B15,""price"",Dashboard!$C$55-5"&amp;"),2,2)/100,iferror(index(googlefinance($B15,""price"",Dashboard!$C$55-6),2,2)/100,0))))))))),if($B15="""","""",if(Dashboard!$C$55&gt;=today(),iferror(googlefinance($B15),0),iferror(index(googlefinance($B15,""price"",Dashboard!$C$55),2,2),iferror(index(google"&amp;"finance($B15,""price"",Dashboard!$C$55-1),2,2),iferror(index(googlefinance($B15,""price"",Dashboard!$C$55-2),2,2),iferror(index(googlefinance($B15,""price"",Dashboard!$C$55-3),2,2),iferror(index(googlefinance($B15,""price"",Dashboard!$C$55-4),2,2),iferror"&amp;"(index(googlefinance($B15,""price"",Dashboard!$C$55-5),2,2),iferror(index(googlefinance($B15,""price"",Dashboard!$C$55-6),2,2),0))))))))))"),"")</f>
        <v/>
      </c>
      <c r="AJ15" s="210"/>
      <c r="AK15" s="211" t="str">
        <f t="array" ref="AK15">IF($B15="","",INDEX('Calculations (Do Not Edit)'!$C$267:$G$271,match($C15,'Calculations (Do Not Edit)'!$C$230:$G$230,0),match(Dashboard!$C$3,'Calculations (Do Not Edit)'!$B$231:$B$235,0)))</f>
        <v/>
      </c>
      <c r="AL15" s="212">
        <f t="shared" si="18"/>
        <v>0</v>
      </c>
      <c r="AM15" s="182"/>
      <c r="AN15" s="182" t="str">
        <f>IF($B15="","",MAXIFS('Trade Log'!$B$5:$B$2004,'Trade Log'!$D$5:$D$2004,$B15,'Trade Log'!$B$5:$B$2004,"&lt;="&amp;Dashboard!$C$2))</f>
        <v/>
      </c>
      <c r="AO15" s="81" t="str">
        <f t="shared" si="19"/>
        <v>#N/A</v>
      </c>
      <c r="AP15" s="81"/>
      <c r="AQ15" s="184" t="str">
        <f>if($B15="","",sumifs('Trade Log'!$V$5:$V$2004,'Trade Log'!$D$5:$D$2004,$B15,'Trade Log'!$C$5:$C$2004,"Buy",'Trade Log'!$I$5:$I$2004,AQ$6,'Trade Log'!$B$5:$B$2004,"&lt;="&amp;Dashboard!$C$2)-sumifs('Trade Log'!$V$5:$V$2004,'Trade Log'!$D$5:$D$2004,$B15,'Trade Log'!$C$5:$C$2004,"Sell",'Trade Log'!$I$5:$I$2004,AQ$6,'Trade Log'!$B$5:$B$2004,"&lt;="&amp;Dashboard!$C$2))</f>
        <v/>
      </c>
      <c r="AR15" s="100" t="str">
        <f>if($B15="","",sumifs('Trade Log'!$V$5:$V$2004,'Trade Log'!$D$5:$D$2004,$B15,'Trade Log'!$C$5:$C$2004,"Buy",'Trade Log'!$I$5:$I$2004,AR$6,'Trade Log'!$B$5:$B$2004,"&lt;="&amp;Dashboard!$C$2)-sumifs('Trade Log'!$V$5:$V$2004,'Trade Log'!$D$5:$D$2004,$B15,'Trade Log'!$C$5:$C$2004,"Sell",'Trade Log'!$I$5:$I$2004,AR$6,'Trade Log'!$B$5:$B$2004,"&lt;="&amp;Dashboard!$C$2))</f>
        <v/>
      </c>
      <c r="AS15" s="100" t="str">
        <f>if($B15="","",sumifs('Trade Log'!$V$5:$V$2004,'Trade Log'!$D$5:$D$2004,$B15,'Trade Log'!$C$5:$C$2004,"Buy",'Trade Log'!$I$5:$I$2004,AS$6,'Trade Log'!$B$5:$B$2004,"&lt;="&amp;Dashboard!$C$2)-sumifs('Trade Log'!$V$5:$V$2004,'Trade Log'!$D$5:$D$2004,$B15,'Trade Log'!$C$5:$C$2004,"Sell",'Trade Log'!$I$5:$I$2004,AS$6,'Trade Log'!$B$5:$B$2004,"&lt;="&amp;Dashboard!$C$2))</f>
        <v/>
      </c>
      <c r="AT15" s="100" t="str">
        <f>if($B15="","",sumifs('Trade Log'!$V$5:$V$2004,'Trade Log'!$D$5:$D$2004,$B15,'Trade Log'!$C$5:$C$2004,"Buy",'Trade Log'!$I$5:$I$2004,AT$6,'Trade Log'!$B$5:$B$2004,"&lt;="&amp;Dashboard!$C$2)-sumifs('Trade Log'!$V$5:$V$2004,'Trade Log'!$D$5:$D$2004,$B15,'Trade Log'!$C$5:$C$2004,"Sell",'Trade Log'!$I$5:$I$2004,AT$6,'Trade Log'!$B$5:$B$2004,"&lt;="&amp;Dashboard!$C$2))</f>
        <v/>
      </c>
      <c r="AU15" s="100" t="str">
        <f>if($B15="","",sumifs('Trade Log'!$V$5:$V$2004,'Trade Log'!$D$5:$D$2004,$B15,'Trade Log'!$C$5:$C$2004,"Buy",'Trade Log'!$I$5:$I$2004,AU$6,'Trade Log'!$B$5:$B$2004,"&lt;="&amp;Dashboard!$C$2)-sumifs('Trade Log'!$V$5:$V$2004,'Trade Log'!$D$5:$D$2004,$B15,'Trade Log'!$C$5:$C$2004,"Sell",'Trade Log'!$I$5:$I$2004,AU$6,'Trade Log'!$B$5:$B$2004,"&lt;="&amp;Dashboard!$C$2))</f>
        <v/>
      </c>
      <c r="AV15" s="100" t="str">
        <f>if($B15="","",sumifs('Trade Log'!$V$5:$V$2004,'Trade Log'!$D$5:$D$2004,$B15,'Trade Log'!$C$5:$C$2004,"Buy",'Trade Log'!$I$5:$I$2004,AV$6,'Trade Log'!$B$5:$B$2004,"&lt;="&amp;Dashboard!$C$2)-sumifs('Trade Log'!$V$5:$V$2004,'Trade Log'!$D$5:$D$2004,$B15,'Trade Log'!$C$5:$C$2004,"Sell",'Trade Log'!$I$5:$I$2004,AV$6,'Trade Log'!$B$5:$B$2004,"&lt;="&amp;Dashboard!$C$2))</f>
        <v/>
      </c>
      <c r="AW15" s="100" t="str">
        <f>if($B15="","",sumifs('Trade Log'!$V$5:$V$2004,'Trade Log'!$D$5:$D$2004,$B15,'Trade Log'!$C$5:$C$2004,"Buy",'Trade Log'!$I$5:$I$2004,AW$6,'Trade Log'!$B$5:$B$2004,"&lt;="&amp;Dashboard!$C$2)-sumifs('Trade Log'!$V$5:$V$2004,'Trade Log'!$D$5:$D$2004,$B15,'Trade Log'!$C$5:$C$2004,"Sell",'Trade Log'!$I$5:$I$2004,AW$6,'Trade Log'!$B$5:$B$2004,"&lt;="&amp;Dashboard!$C$2))</f>
        <v/>
      </c>
      <c r="AX15" s="100" t="str">
        <f>if($B15="","",sumifs('Trade Log'!$V$5:$V$2004,'Trade Log'!$D$5:$D$2004,$B15,'Trade Log'!$C$5:$C$2004,"Buy",'Trade Log'!$I$5:$I$2004,AX$6,'Trade Log'!$B$5:$B$2004,"&lt;="&amp;Dashboard!$C$2)-sumifs('Trade Log'!$V$5:$V$2004,'Trade Log'!$D$5:$D$2004,$B15,'Trade Log'!$C$5:$C$2004,"Sell",'Trade Log'!$I$5:$I$2004,AX$6,'Trade Log'!$B$5:$B$2004,"&lt;="&amp;Dashboard!$C$2))</f>
        <v/>
      </c>
      <c r="AY15" s="100" t="str">
        <f>if($B15="","",sumifs('Trade Log'!$V$5:$V$2004,'Trade Log'!$D$5:$D$2004,$B15,'Trade Log'!$C$5:$C$2004,"Buy",'Trade Log'!$I$5:$I$2004,AY$6,'Trade Log'!$B$5:$B$2004,"&lt;="&amp;Dashboard!$C$2)-sumifs('Trade Log'!$V$5:$V$2004,'Trade Log'!$D$5:$D$2004,$B15,'Trade Log'!$C$5:$C$2004,"Sell",'Trade Log'!$I$5:$I$2004,AY$6,'Trade Log'!$B$5:$B$2004,"&lt;="&amp;Dashboard!$C$2))</f>
        <v/>
      </c>
      <c r="AZ15" s="185" t="str">
        <f>if($B15="","",sumifs('Trade Log'!$V$5:$V$2004,'Trade Log'!$D$5:$D$2004,$B15,'Trade Log'!$C$5:$C$2004,"Buy",'Trade Log'!$I$5:$I$2004,AZ$6,'Trade Log'!$B$5:$B$2004,"&lt;="&amp;Dashboard!$C$2)-sumifs('Trade Log'!$V$5:$V$2004,'Trade Log'!$D$5:$D$2004,$B15,'Trade Log'!$C$5:$C$2004,"Sell",'Trade Log'!$I$5:$I$2004,AZ$6,'Trade Log'!$B$5:$B$2004,"&lt;="&amp;Dashboard!$C$2))</f>
        <v/>
      </c>
      <c r="BA15" s="81"/>
      <c r="BB15" s="186">
        <f t="shared" si="20"/>
        <v>0</v>
      </c>
      <c r="BC15" s="81"/>
      <c r="BD15" s="187">
        <f t="shared" ref="BD15:BM15" si="34">AQ15*$Q15</f>
        <v>0</v>
      </c>
      <c r="BE15" s="188">
        <f t="shared" si="34"/>
        <v>0</v>
      </c>
      <c r="BF15" s="188">
        <f t="shared" si="34"/>
        <v>0</v>
      </c>
      <c r="BG15" s="188">
        <f t="shared" si="34"/>
        <v>0</v>
      </c>
      <c r="BH15" s="188">
        <f t="shared" si="34"/>
        <v>0</v>
      </c>
      <c r="BI15" s="188">
        <f t="shared" si="34"/>
        <v>0</v>
      </c>
      <c r="BJ15" s="188">
        <f t="shared" si="34"/>
        <v>0</v>
      </c>
      <c r="BK15" s="188">
        <f t="shared" si="34"/>
        <v>0</v>
      </c>
      <c r="BL15" s="188">
        <f t="shared" si="34"/>
        <v>0</v>
      </c>
      <c r="BM15" s="189">
        <f t="shared" si="34"/>
        <v>0</v>
      </c>
      <c r="BN15" s="81"/>
      <c r="BO15" s="190">
        <f t="shared" si="22"/>
        <v>0</v>
      </c>
      <c r="BP15" s="190"/>
      <c r="BQ15" s="191" t="str">
        <f t="shared" si="23"/>
        <v/>
      </c>
      <c r="BR15" s="192"/>
      <c r="BS15" s="190" t="str">
        <f t="shared" si="24"/>
        <v>N</v>
      </c>
      <c r="BT15" s="190" t="str">
        <f t="shared" si="25"/>
        <v>N</v>
      </c>
      <c r="BU15" s="190" t="str">
        <f t="shared" si="26"/>
        <v>N</v>
      </c>
      <c r="BV15" s="190"/>
      <c r="BW15" s="174">
        <f>countifs('Trade Log'!$D$5:$D$2004,$B51,'Trade Log'!$C$5:$C$2004,"Split")</f>
        <v>0</v>
      </c>
    </row>
    <row r="16">
      <c r="A16" s="17">
        <f t="shared" si="27"/>
        <v>10</v>
      </c>
      <c r="B16" s="193" t="str">
        <f>Setup!B61</f>
        <v/>
      </c>
      <c r="C16" s="194" t="str">
        <f>Setup!C61</f>
        <v/>
      </c>
      <c r="D16" s="194" t="str">
        <f>Setup!D61</f>
        <v/>
      </c>
      <c r="E16" s="195" t="str">
        <f>IF($B16="","",SUMIFS('Trade Log'!$V$5:$V$2004,'Trade Log'!$D$5:$D$2004,'Your Portfolio Holdings'!$B16,'Trade Log'!$C$5:$C$2004,"Buy",'Trade Log'!$B$5:$B$2004,"&lt;="&amp;Dashboard!$C$2)-SUMIFS('Trade Log'!$V$5:$V$2004,'Trade Log'!$D$5:$D$2004,'Your Portfolio Holdings'!$B16,'Trade Log'!$C$5:$C$2004,"Sell",'Trade Log'!$B$5:$B$2004,"&lt;="&amp;Dashboard!$C$2))</f>
        <v/>
      </c>
      <c r="F16" s="196" t="str">
        <f t="shared" si="3"/>
        <v/>
      </c>
      <c r="G16" s="197" t="str">
        <f>IFERROR(__xludf.DUMMYFUNCTION("if($C16=""GBP"", if($B16="""","""",if(Dashboard!$C$2&gt;=today(),iferror(googlefinance($B16)/100,0),iferror(index(googlefinance($B16,""price"",Dashboard!$C$2),2,2)/100,iferror(index(googlefinance($B16,""price"",Dashboard!$C$2-1),2,2)/100,iferror(index(google"&amp;"finance($B16,""price"",Dashboard!$C$2-2),2,2)/100,iferror(index(googlefinance($B16,""price"",Dashboard!$C$2-3),2,2)/100,iferror(index(googlefinance($B16,""price"",Dashboard!$C$2-4),2,2)/100,iferror(index(googlefinance($B16,""price"",Dashboard!$C$2-5),2,2)"&amp;"/100,iferror(index(googlefinance($B16,""price"",Dashboard!$C$2-6),2,2)/100,0))))))))),if($B16="""","""",if(Dashboard!$C$2&gt;=today(),iferror(googlefinance($B16),0),iferror(index(googlefinance($B16,""price"",Dashboard!$C$2),2,2),iferror(index(googlefinance($"&amp;"B16,""price"",Dashboard!$C$2-1),2,2),iferror(index(googlefinance($B16,""price"",Dashboard!$C$2-2),2,2),iferror(index(googlefinance($B16,""price"",Dashboard!$C$2-3),2,2),iferror(index(googlefinance($B16,""price"",Dashboard!$C$2-4),2,2),iferror(index(google"&amp;"finance($B16,""price"",Dashboard!$C$2-5),2,2),iferror(index(googlefinance($B16,""price"",Dashboard!$C$2-6),2,2),0))))))))))"),"")</f>
        <v/>
      </c>
      <c r="H16" s="213"/>
      <c r="I16" s="199" t="str">
        <f t="shared" si="4"/>
        <v/>
      </c>
      <c r="J16" s="200" t="str">
        <f t="shared" si="5"/>
        <v/>
      </c>
      <c r="K16" s="201" t="str">
        <f t="array" ref="K16">IFERROR(IF($B16="","",index('Trade Log'!$Q$5:$Q$2004,match(1,($AN16='Trade Log'!$B$5:$B$2004)*($B16='Trade Log'!$D$5:$D$2004)*("Y"='Trade Log'!$T$5:$T$2004),0))),0)</f>
        <v/>
      </c>
      <c r="L16" s="202" t="str">
        <f t="shared" si="6"/>
        <v/>
      </c>
      <c r="M16" s="202" t="str">
        <f t="shared" si="7"/>
        <v/>
      </c>
      <c r="N16" s="203" t="str">
        <f t="shared" si="8"/>
        <v/>
      </c>
      <c r="O16" s="202" t="str">
        <f>if($B16="","",iferror(sumifs('Trade Log'!$G$5:$G$2004,'Trade Log'!$C$5:$C$2004,"Dividend",'Trade Log'!$D$5:$D$2004,$B16,'Trade Log'!$B$5:$B$2004,"&lt;="&amp;Dashboard!$C$2),0))</f>
        <v/>
      </c>
      <c r="P16" s="204" t="str">
        <f t="shared" si="9"/>
        <v/>
      </c>
      <c r="Q16" s="205" t="str">
        <f t="shared" si="10"/>
        <v/>
      </c>
      <c r="R16" s="199" t="str">
        <f t="shared" si="11"/>
        <v/>
      </c>
      <c r="S16" s="200" t="str">
        <f t="shared" si="12"/>
        <v/>
      </c>
      <c r="T16" s="201" t="str">
        <f t="array" ref="T16">IFERROR(IF($B16="","",index('Trade Log'!$AE$5:$AE$2004,match(1,($AN16='Trade Log'!$B$5:$B$2004)*($B16='Trade Log'!$D$5:$D$2004)*("Y"='Trade Log'!$T$5:$T$2004),0))),0)</f>
        <v/>
      </c>
      <c r="U16" s="202" t="str">
        <f t="shared" si="13"/>
        <v/>
      </c>
      <c r="V16" s="203" t="str">
        <f t="shared" si="14"/>
        <v/>
      </c>
      <c r="W16" s="202" t="str">
        <f t="shared" si="15"/>
        <v/>
      </c>
      <c r="X16" s="203" t="str">
        <f t="shared" si="16"/>
        <v/>
      </c>
      <c r="Y16" s="206" t="str">
        <f>if($B16="","",iferror(sumifs('Trade Log'!$AD$5:$AD$2004,'Trade Log'!$C$5:$C$2004,"Dividend",'Trade Log'!$D$5:$D$2004,$B16,'Trade Log'!$B$5:$B$2004,"&lt;="&amp;Dashboard!$C$2),0))</f>
        <v/>
      </c>
      <c r="Z16" s="172"/>
      <c r="AA16" s="207" t="str">
        <f t="array" ref="AA16">IF($B16="","",INDEX('Calculations (Do Not Edit)'!$C$231:$G$235,match($C16,'Calculations (Do Not Edit)'!$C$230:$G$230,0),match(Dashboard!$C$3,'Calculations (Do Not Edit)'!$B$231:$B$235,0)))</f>
        <v/>
      </c>
      <c r="AB16" s="174"/>
      <c r="AC16" s="208" t="str">
        <f>IF($B16="","",SUMIFS('Trade Log'!$X$5:$X$2004,'Trade Log'!$D$5:$D$2004,'Your Portfolio Holdings'!$B16,'Trade Log'!$C$5:$C$2004,"Buy",'Trade Log'!$B$5:$B$2004,"&lt;="&amp;Dashboard!$C$54)-SUMIFS('Trade Log'!$X$5:$X$2004,'Trade Log'!$D$5:$D$2004,'Your Portfolio Holdings'!$B16,'Trade Log'!$C$5:$C$2004,"Sell",'Trade Log'!$B$5:$B$2004,"&lt;="&amp;Dashboard!$C$54))</f>
        <v/>
      </c>
      <c r="AD16" s="209" t="str">
        <f>IFERROR(__xludf.DUMMYFUNCTION("if($C16=""GBP"",if($B16="""","""",if(Dashboard!$C$54&gt;=today(),iferror(googlefinance($B16)/100,0),iferror(index(googlefinance($B16,""price"",Dashboard!$C$54),2,2)/100,iferror(index(googlefinance($B16,""price"",Dashboard!$C$54-1),2,2)/100,iferror(index(goog"&amp;"lefinance($B16,""price"",Dashboard!$C$54-2),2,2)/100,iferror(index(googlefinance($B16,""price"",Dashboard!$C$54-3),2,2)/100,iferror(index(googlefinance($B16,""price"",Dashboard!$C$54-4),2,2)/100,iferror(index(googlefinance($B16,""price"",Dashboard!$C$54-5"&amp;"),2,2)/100,iferror(index(googlefinance($B16,""price"",Dashboard!$C$54-6),2,2)/100,0))))))))), if($B16="""","""",if(Dashboard!$C$54&gt;=today(),iferror(googlefinance($B16),0),iferror(index(googlefinance($B16,""price"",Dashboard!$C$54),2,2),iferror(index(googl"&amp;"efinance($B16,""price"",Dashboard!$C$54-1),2,2),iferror(index(googlefinance($B16,""price"",Dashboard!$C$54-2),2,2),iferror(index(googlefinance($B16,""price"",Dashboard!$C$54-3),2,2),iferror(index(googlefinance($B16,""price"",Dashboard!$C$54-4),2,2),iferro"&amp;"r(index(googlefinance($B16,""price"",Dashboard!$C$54-5),2,2),iferror(index(googlefinance($B16,""price"",Dashboard!$C$54-6),2,2),0))))))))))"),"")</f>
        <v/>
      </c>
      <c r="AE16" s="214"/>
      <c r="AF16" s="211" t="str">
        <f t="array" ref="AF16">IF($B16="","",INDEX('Calculations (Do Not Edit)'!$C$249:$G$253,match($C16,'Calculations (Do Not Edit)'!$C$230:$G$230,0),match(Dashboard!$C$3,'Calculations (Do Not Edit)'!$B$231:$B$235,0)))</f>
        <v/>
      </c>
      <c r="AG16" s="212">
        <f t="shared" si="17"/>
        <v>0</v>
      </c>
      <c r="AH16" s="208" t="str">
        <f>IF($B16="","",SUMIFS('Trade Log'!$Z$5:$Z$2004,'Trade Log'!$D$5:$D$2004,'Your Portfolio Holdings'!$B16,'Trade Log'!$C$5:$C$2004,"Buy",'Trade Log'!$B$5:$B$2004,"&lt;="&amp;Dashboard!$C$55)-SUMIFS('Trade Log'!$Z$5:$Z$2004,'Trade Log'!$D$5:$D$2004,'Your Portfolio Holdings'!$B16,'Trade Log'!$C$5:$C$2004,"Sell",'Trade Log'!$B$5:$B$2004,"&lt;="&amp;Dashboard!$C$55))</f>
        <v/>
      </c>
      <c r="AI16" s="209" t="str">
        <f>IFERROR(__xludf.DUMMYFUNCTION("if($C16=""GBP"",if($B16="""","""",if(Dashboard!$C$55&gt;=today(),iferror(googlefinance($B16)/100,0),iferror(index(googlefinance($B16,""price"",Dashboard!$C$55),2,2)/100,iferror(index(googlefinance($B16,""price"",Dashboard!$C$55-1),2,2)/100,iferror(index(goog"&amp;"lefinance($B16,""price"",Dashboard!$C$55-2),2,2)/100,iferror(index(googlefinance($B16,""price"",Dashboard!$C$55-3),2,2)/100,iferror(index(googlefinance($B16,""price"",Dashboard!$C$55-4),2,2)/100,iferror(index(googlefinance($B16,""price"",Dashboard!$C$55-5"&amp;"),2,2)/100,iferror(index(googlefinance($B16,""price"",Dashboard!$C$55-6),2,2)/100,0))))))))),if($B16="""","""",if(Dashboard!$C$55&gt;=today(),iferror(googlefinance($B16),0),iferror(index(googlefinance($B16,""price"",Dashboard!$C$55),2,2),iferror(index(google"&amp;"finance($B16,""price"",Dashboard!$C$55-1),2,2),iferror(index(googlefinance($B16,""price"",Dashboard!$C$55-2),2,2),iferror(index(googlefinance($B16,""price"",Dashboard!$C$55-3),2,2),iferror(index(googlefinance($B16,""price"",Dashboard!$C$55-4),2,2),iferror"&amp;"(index(googlefinance($B16,""price"",Dashboard!$C$55-5),2,2),iferror(index(googlefinance($B16,""price"",Dashboard!$C$55-6),2,2),0))))))))))"),"")</f>
        <v/>
      </c>
      <c r="AJ16" s="210"/>
      <c r="AK16" s="211" t="str">
        <f t="array" ref="AK16">IF($B16="","",INDEX('Calculations (Do Not Edit)'!$C$267:$G$271,match($C16,'Calculations (Do Not Edit)'!$C$230:$G$230,0),match(Dashboard!$C$3,'Calculations (Do Not Edit)'!$B$231:$B$235,0)))</f>
        <v/>
      </c>
      <c r="AL16" s="212">
        <f t="shared" si="18"/>
        <v>0</v>
      </c>
      <c r="AM16" s="182"/>
      <c r="AN16" s="182" t="str">
        <f>IF($B16="","",MAXIFS('Trade Log'!$B$5:$B$2004,'Trade Log'!$D$5:$D$2004,$B16,'Trade Log'!$B$5:$B$2004,"&lt;="&amp;Dashboard!$C$2))</f>
        <v/>
      </c>
      <c r="AO16" s="81" t="str">
        <f t="shared" si="19"/>
        <v>#N/A</v>
      </c>
      <c r="AP16" s="81"/>
      <c r="AQ16" s="184" t="str">
        <f>if($B16="","",sumifs('Trade Log'!$V$5:$V$2004,'Trade Log'!$D$5:$D$2004,$B16,'Trade Log'!$C$5:$C$2004,"Buy",'Trade Log'!$I$5:$I$2004,AQ$6,'Trade Log'!$B$5:$B$2004,"&lt;="&amp;Dashboard!$C$2)-sumifs('Trade Log'!$V$5:$V$2004,'Trade Log'!$D$5:$D$2004,$B16,'Trade Log'!$C$5:$C$2004,"Sell",'Trade Log'!$I$5:$I$2004,AQ$6,'Trade Log'!$B$5:$B$2004,"&lt;="&amp;Dashboard!$C$2))</f>
        <v/>
      </c>
      <c r="AR16" s="100" t="str">
        <f>if($B16="","",sumifs('Trade Log'!$V$5:$V$2004,'Trade Log'!$D$5:$D$2004,$B16,'Trade Log'!$C$5:$C$2004,"Buy",'Trade Log'!$I$5:$I$2004,AR$6,'Trade Log'!$B$5:$B$2004,"&lt;="&amp;Dashboard!$C$2)-sumifs('Trade Log'!$V$5:$V$2004,'Trade Log'!$D$5:$D$2004,$B16,'Trade Log'!$C$5:$C$2004,"Sell",'Trade Log'!$I$5:$I$2004,AR$6,'Trade Log'!$B$5:$B$2004,"&lt;="&amp;Dashboard!$C$2))</f>
        <v/>
      </c>
      <c r="AS16" s="100" t="str">
        <f>if($B16="","",sumifs('Trade Log'!$V$5:$V$2004,'Trade Log'!$D$5:$D$2004,$B16,'Trade Log'!$C$5:$C$2004,"Buy",'Trade Log'!$I$5:$I$2004,AS$6,'Trade Log'!$B$5:$B$2004,"&lt;="&amp;Dashboard!$C$2)-sumifs('Trade Log'!$V$5:$V$2004,'Trade Log'!$D$5:$D$2004,$B16,'Trade Log'!$C$5:$C$2004,"Sell",'Trade Log'!$I$5:$I$2004,AS$6,'Trade Log'!$B$5:$B$2004,"&lt;="&amp;Dashboard!$C$2))</f>
        <v/>
      </c>
      <c r="AT16" s="100" t="str">
        <f>if($B16="","",sumifs('Trade Log'!$V$5:$V$2004,'Trade Log'!$D$5:$D$2004,$B16,'Trade Log'!$C$5:$C$2004,"Buy",'Trade Log'!$I$5:$I$2004,AT$6,'Trade Log'!$B$5:$B$2004,"&lt;="&amp;Dashboard!$C$2)-sumifs('Trade Log'!$V$5:$V$2004,'Trade Log'!$D$5:$D$2004,$B16,'Trade Log'!$C$5:$C$2004,"Sell",'Trade Log'!$I$5:$I$2004,AT$6,'Trade Log'!$B$5:$B$2004,"&lt;="&amp;Dashboard!$C$2))</f>
        <v/>
      </c>
      <c r="AU16" s="100" t="str">
        <f>if($B16="","",sumifs('Trade Log'!$V$5:$V$2004,'Trade Log'!$D$5:$D$2004,$B16,'Trade Log'!$C$5:$C$2004,"Buy",'Trade Log'!$I$5:$I$2004,AU$6,'Trade Log'!$B$5:$B$2004,"&lt;="&amp;Dashboard!$C$2)-sumifs('Trade Log'!$V$5:$V$2004,'Trade Log'!$D$5:$D$2004,$B16,'Trade Log'!$C$5:$C$2004,"Sell",'Trade Log'!$I$5:$I$2004,AU$6,'Trade Log'!$B$5:$B$2004,"&lt;="&amp;Dashboard!$C$2))</f>
        <v/>
      </c>
      <c r="AV16" s="100" t="str">
        <f>if($B16="","",sumifs('Trade Log'!$V$5:$V$2004,'Trade Log'!$D$5:$D$2004,$B16,'Trade Log'!$C$5:$C$2004,"Buy",'Trade Log'!$I$5:$I$2004,AV$6,'Trade Log'!$B$5:$B$2004,"&lt;="&amp;Dashboard!$C$2)-sumifs('Trade Log'!$V$5:$V$2004,'Trade Log'!$D$5:$D$2004,$B16,'Trade Log'!$C$5:$C$2004,"Sell",'Trade Log'!$I$5:$I$2004,AV$6,'Trade Log'!$B$5:$B$2004,"&lt;="&amp;Dashboard!$C$2))</f>
        <v/>
      </c>
      <c r="AW16" s="100" t="str">
        <f>if($B16="","",sumifs('Trade Log'!$V$5:$V$2004,'Trade Log'!$D$5:$D$2004,$B16,'Trade Log'!$C$5:$C$2004,"Buy",'Trade Log'!$I$5:$I$2004,AW$6,'Trade Log'!$B$5:$B$2004,"&lt;="&amp;Dashboard!$C$2)-sumifs('Trade Log'!$V$5:$V$2004,'Trade Log'!$D$5:$D$2004,$B16,'Trade Log'!$C$5:$C$2004,"Sell",'Trade Log'!$I$5:$I$2004,AW$6,'Trade Log'!$B$5:$B$2004,"&lt;="&amp;Dashboard!$C$2))</f>
        <v/>
      </c>
      <c r="AX16" s="100" t="str">
        <f>if($B16="","",sumifs('Trade Log'!$V$5:$V$2004,'Trade Log'!$D$5:$D$2004,$B16,'Trade Log'!$C$5:$C$2004,"Buy",'Trade Log'!$I$5:$I$2004,AX$6,'Trade Log'!$B$5:$B$2004,"&lt;="&amp;Dashboard!$C$2)-sumifs('Trade Log'!$V$5:$V$2004,'Trade Log'!$D$5:$D$2004,$B16,'Trade Log'!$C$5:$C$2004,"Sell",'Trade Log'!$I$5:$I$2004,AX$6,'Trade Log'!$B$5:$B$2004,"&lt;="&amp;Dashboard!$C$2))</f>
        <v/>
      </c>
      <c r="AY16" s="100" t="str">
        <f>if($B16="","",sumifs('Trade Log'!$V$5:$V$2004,'Trade Log'!$D$5:$D$2004,$B16,'Trade Log'!$C$5:$C$2004,"Buy",'Trade Log'!$I$5:$I$2004,AY$6,'Trade Log'!$B$5:$B$2004,"&lt;="&amp;Dashboard!$C$2)-sumifs('Trade Log'!$V$5:$V$2004,'Trade Log'!$D$5:$D$2004,$B16,'Trade Log'!$C$5:$C$2004,"Sell",'Trade Log'!$I$5:$I$2004,AY$6,'Trade Log'!$B$5:$B$2004,"&lt;="&amp;Dashboard!$C$2))</f>
        <v/>
      </c>
      <c r="AZ16" s="185" t="str">
        <f>if($B16="","",sumifs('Trade Log'!$V$5:$V$2004,'Trade Log'!$D$5:$D$2004,$B16,'Trade Log'!$C$5:$C$2004,"Buy",'Trade Log'!$I$5:$I$2004,AZ$6,'Trade Log'!$B$5:$B$2004,"&lt;="&amp;Dashboard!$C$2)-sumifs('Trade Log'!$V$5:$V$2004,'Trade Log'!$D$5:$D$2004,$B16,'Trade Log'!$C$5:$C$2004,"Sell",'Trade Log'!$I$5:$I$2004,AZ$6,'Trade Log'!$B$5:$B$2004,"&lt;="&amp;Dashboard!$C$2))</f>
        <v/>
      </c>
      <c r="BA16" s="81"/>
      <c r="BB16" s="186">
        <f t="shared" si="20"/>
        <v>0</v>
      </c>
      <c r="BC16" s="81"/>
      <c r="BD16" s="187">
        <f t="shared" ref="BD16:BM16" si="35">AQ16*$Q16</f>
        <v>0</v>
      </c>
      <c r="BE16" s="188">
        <f t="shared" si="35"/>
        <v>0</v>
      </c>
      <c r="BF16" s="188">
        <f t="shared" si="35"/>
        <v>0</v>
      </c>
      <c r="BG16" s="188">
        <f t="shared" si="35"/>
        <v>0</v>
      </c>
      <c r="BH16" s="188">
        <f t="shared" si="35"/>
        <v>0</v>
      </c>
      <c r="BI16" s="188">
        <f t="shared" si="35"/>
        <v>0</v>
      </c>
      <c r="BJ16" s="188">
        <f t="shared" si="35"/>
        <v>0</v>
      </c>
      <c r="BK16" s="188">
        <f t="shared" si="35"/>
        <v>0</v>
      </c>
      <c r="BL16" s="188">
        <f t="shared" si="35"/>
        <v>0</v>
      </c>
      <c r="BM16" s="189">
        <f t="shared" si="35"/>
        <v>0</v>
      </c>
      <c r="BN16" s="81"/>
      <c r="BO16" s="190">
        <f t="shared" si="22"/>
        <v>0</v>
      </c>
      <c r="BP16" s="190"/>
      <c r="BQ16" s="191" t="str">
        <f t="shared" si="23"/>
        <v/>
      </c>
      <c r="BR16" s="192"/>
      <c r="BS16" s="190" t="str">
        <f t="shared" si="24"/>
        <v>N</v>
      </c>
      <c r="BT16" s="190" t="str">
        <f t="shared" si="25"/>
        <v>N</v>
      </c>
      <c r="BU16" s="190" t="str">
        <f t="shared" si="26"/>
        <v>N</v>
      </c>
      <c r="BV16" s="190"/>
      <c r="BW16" s="174">
        <f>countifs('Trade Log'!$D$5:$D$2004,$B52,'Trade Log'!$C$5:$C$2004,"Split")</f>
        <v>0</v>
      </c>
    </row>
    <row r="17">
      <c r="A17" s="17">
        <f t="shared" si="27"/>
        <v>11</v>
      </c>
      <c r="B17" s="193" t="str">
        <f>Setup!B62</f>
        <v/>
      </c>
      <c r="C17" s="194" t="str">
        <f>Setup!C62</f>
        <v/>
      </c>
      <c r="D17" s="194" t="str">
        <f>Setup!D62</f>
        <v/>
      </c>
      <c r="E17" s="195" t="str">
        <f>IF($B17="","",SUMIFS('Trade Log'!$V$5:$V$2004,'Trade Log'!$D$5:$D$2004,'Your Portfolio Holdings'!$B17,'Trade Log'!$C$5:$C$2004,"Buy",'Trade Log'!$B$5:$B$2004,"&lt;="&amp;Dashboard!$C$2)-SUMIFS('Trade Log'!$V$5:$V$2004,'Trade Log'!$D$5:$D$2004,'Your Portfolio Holdings'!$B17,'Trade Log'!$C$5:$C$2004,"Sell",'Trade Log'!$B$5:$B$2004,"&lt;="&amp;Dashboard!$C$2))</f>
        <v/>
      </c>
      <c r="F17" s="196" t="str">
        <f t="shared" si="3"/>
        <v/>
      </c>
      <c r="G17" s="197" t="str">
        <f>IFERROR(__xludf.DUMMYFUNCTION("if($C17=""GBP"", if($B17="""","""",if(Dashboard!$C$2&gt;=today(),iferror(googlefinance($B17)/100,0),iferror(index(googlefinance($B17,""price"",Dashboard!$C$2),2,2)/100,iferror(index(googlefinance($B17,""price"",Dashboard!$C$2-1),2,2)/100,iferror(index(google"&amp;"finance($B17,""price"",Dashboard!$C$2-2),2,2)/100,iferror(index(googlefinance($B17,""price"",Dashboard!$C$2-3),2,2)/100,iferror(index(googlefinance($B17,""price"",Dashboard!$C$2-4),2,2)/100,iferror(index(googlefinance($B17,""price"",Dashboard!$C$2-5),2,2)"&amp;"/100,iferror(index(googlefinance($B17,""price"",Dashboard!$C$2-6),2,2)/100,0))))))))),if($B17="""","""",if(Dashboard!$C$2&gt;=today(),iferror(googlefinance($B17),0),iferror(index(googlefinance($B17,""price"",Dashboard!$C$2),2,2),iferror(index(googlefinance($"&amp;"B17,""price"",Dashboard!$C$2-1),2,2),iferror(index(googlefinance($B17,""price"",Dashboard!$C$2-2),2,2),iferror(index(googlefinance($B17,""price"",Dashboard!$C$2-3),2,2),iferror(index(googlefinance($B17,""price"",Dashboard!$C$2-4),2,2),iferror(index(google"&amp;"finance($B17,""price"",Dashboard!$C$2-5),2,2),iferror(index(googlefinance($B17,""price"",Dashboard!$C$2-6),2,2),0))))))))))"),"")</f>
        <v/>
      </c>
      <c r="H17" s="213"/>
      <c r="I17" s="199" t="str">
        <f t="shared" si="4"/>
        <v/>
      </c>
      <c r="J17" s="200" t="str">
        <f t="shared" si="5"/>
        <v/>
      </c>
      <c r="K17" s="201" t="str">
        <f t="array" ref="K17">IFERROR(IF($B17="","",index('Trade Log'!$Q$5:$Q$2004,match(1,($AN17='Trade Log'!$B$5:$B$2004)*($B17='Trade Log'!$D$5:$D$2004)*("Y"='Trade Log'!$T$5:$T$2004),0))),0)</f>
        <v/>
      </c>
      <c r="L17" s="202" t="str">
        <f t="shared" si="6"/>
        <v/>
      </c>
      <c r="M17" s="202" t="str">
        <f t="shared" si="7"/>
        <v/>
      </c>
      <c r="N17" s="203" t="str">
        <f t="shared" si="8"/>
        <v/>
      </c>
      <c r="O17" s="202" t="str">
        <f>if($B17="","",iferror(sumifs('Trade Log'!$G$5:$G$2004,'Trade Log'!$C$5:$C$2004,"Dividend",'Trade Log'!$D$5:$D$2004,$B17,'Trade Log'!$B$5:$B$2004,"&lt;="&amp;Dashboard!$C$2),0))</f>
        <v/>
      </c>
      <c r="P17" s="204" t="str">
        <f t="shared" si="9"/>
        <v/>
      </c>
      <c r="Q17" s="205" t="str">
        <f t="shared" si="10"/>
        <v/>
      </c>
      <c r="R17" s="199" t="str">
        <f t="shared" si="11"/>
        <v/>
      </c>
      <c r="S17" s="200" t="str">
        <f t="shared" si="12"/>
        <v/>
      </c>
      <c r="T17" s="201" t="str">
        <f t="array" ref="T17">IFERROR(IF($B17="","",index('Trade Log'!$AE$5:$AE$2004,match(1,($AN17='Trade Log'!$B$5:$B$2004)*($B17='Trade Log'!$D$5:$D$2004)*("Y"='Trade Log'!$T$5:$T$2004),0))),0)</f>
        <v/>
      </c>
      <c r="U17" s="202" t="str">
        <f t="shared" si="13"/>
        <v/>
      </c>
      <c r="V17" s="203" t="str">
        <f t="shared" si="14"/>
        <v/>
      </c>
      <c r="W17" s="202" t="str">
        <f t="shared" si="15"/>
        <v/>
      </c>
      <c r="X17" s="203" t="str">
        <f t="shared" si="16"/>
        <v/>
      </c>
      <c r="Y17" s="206" t="str">
        <f>if($B17="","",iferror(sumifs('Trade Log'!$AD$5:$AD$2004,'Trade Log'!$C$5:$C$2004,"Dividend",'Trade Log'!$D$5:$D$2004,$B17,'Trade Log'!$B$5:$B$2004,"&lt;="&amp;Dashboard!$C$2),0))</f>
        <v/>
      </c>
      <c r="Z17" s="172"/>
      <c r="AA17" s="207" t="str">
        <f t="array" ref="AA17">IF($B17="","",INDEX('Calculations (Do Not Edit)'!$C$231:$G$235,match($C17,'Calculations (Do Not Edit)'!$C$230:$G$230,0),match(Dashboard!$C$3,'Calculations (Do Not Edit)'!$B$231:$B$235,0)))</f>
        <v/>
      </c>
      <c r="AB17" s="174"/>
      <c r="AC17" s="208" t="str">
        <f>IF($B17="","",SUMIFS('Trade Log'!$X$5:$X$2004,'Trade Log'!$D$5:$D$2004,'Your Portfolio Holdings'!$B17,'Trade Log'!$C$5:$C$2004,"Buy",'Trade Log'!$B$5:$B$2004,"&lt;="&amp;Dashboard!$C$54)-SUMIFS('Trade Log'!$X$5:$X$2004,'Trade Log'!$D$5:$D$2004,'Your Portfolio Holdings'!$B17,'Trade Log'!$C$5:$C$2004,"Sell",'Trade Log'!$B$5:$B$2004,"&lt;="&amp;Dashboard!$C$54))</f>
        <v/>
      </c>
      <c r="AD17" s="209" t="str">
        <f>IFERROR(__xludf.DUMMYFUNCTION("if($C17=""GBP"",if($B17="""","""",if(Dashboard!$C$54&gt;=today(),iferror(googlefinance($B17)/100,0),iferror(index(googlefinance($B17,""price"",Dashboard!$C$54),2,2)/100,iferror(index(googlefinance($B17,""price"",Dashboard!$C$54-1),2,2)/100,iferror(index(goog"&amp;"lefinance($B17,""price"",Dashboard!$C$54-2),2,2)/100,iferror(index(googlefinance($B17,""price"",Dashboard!$C$54-3),2,2)/100,iferror(index(googlefinance($B17,""price"",Dashboard!$C$54-4),2,2)/100,iferror(index(googlefinance($B17,""price"",Dashboard!$C$54-5"&amp;"),2,2)/100,iferror(index(googlefinance($B17,""price"",Dashboard!$C$54-6),2,2)/100,0))))))))), if($B17="""","""",if(Dashboard!$C$54&gt;=today(),iferror(googlefinance($B17),0),iferror(index(googlefinance($B17,""price"",Dashboard!$C$54),2,2),iferror(index(googl"&amp;"efinance($B17,""price"",Dashboard!$C$54-1),2,2),iferror(index(googlefinance($B17,""price"",Dashboard!$C$54-2),2,2),iferror(index(googlefinance($B17,""price"",Dashboard!$C$54-3),2,2),iferror(index(googlefinance($B17,""price"",Dashboard!$C$54-4),2,2),iferro"&amp;"r(index(googlefinance($B17,""price"",Dashboard!$C$54-5),2,2),iferror(index(googlefinance($B17,""price"",Dashboard!$C$54-6),2,2),0))))))))))"),"")</f>
        <v/>
      </c>
      <c r="AE17" s="214"/>
      <c r="AF17" s="211" t="str">
        <f t="array" ref="AF17">IF($B17="","",INDEX('Calculations (Do Not Edit)'!$C$249:$G$253,match($C17,'Calculations (Do Not Edit)'!$C$230:$G$230,0),match(Dashboard!$C$3,'Calculations (Do Not Edit)'!$B$231:$B$235,0)))</f>
        <v/>
      </c>
      <c r="AG17" s="212">
        <f t="shared" si="17"/>
        <v>0</v>
      </c>
      <c r="AH17" s="208" t="str">
        <f>IF($B17="","",SUMIFS('Trade Log'!$Z$5:$Z$2004,'Trade Log'!$D$5:$D$2004,'Your Portfolio Holdings'!$B17,'Trade Log'!$C$5:$C$2004,"Buy",'Trade Log'!$B$5:$B$2004,"&lt;="&amp;Dashboard!$C$55)-SUMIFS('Trade Log'!$Z$5:$Z$2004,'Trade Log'!$D$5:$D$2004,'Your Portfolio Holdings'!$B17,'Trade Log'!$C$5:$C$2004,"Sell",'Trade Log'!$B$5:$B$2004,"&lt;="&amp;Dashboard!$C$55))</f>
        <v/>
      </c>
      <c r="AI17" s="209" t="str">
        <f>IFERROR(__xludf.DUMMYFUNCTION("if($C17=""GBP"",if($B17="""","""",if(Dashboard!$C$55&gt;=today(),iferror(googlefinance($B17)/100,0),iferror(index(googlefinance($B17,""price"",Dashboard!$C$55),2,2)/100,iferror(index(googlefinance($B17,""price"",Dashboard!$C$55-1),2,2)/100,iferror(index(goog"&amp;"lefinance($B17,""price"",Dashboard!$C$55-2),2,2)/100,iferror(index(googlefinance($B17,""price"",Dashboard!$C$55-3),2,2)/100,iferror(index(googlefinance($B17,""price"",Dashboard!$C$55-4),2,2)/100,iferror(index(googlefinance($B17,""price"",Dashboard!$C$55-5"&amp;"),2,2)/100,iferror(index(googlefinance($B17,""price"",Dashboard!$C$55-6),2,2)/100,0))))))))),if($B17="""","""",if(Dashboard!$C$55&gt;=today(),iferror(googlefinance($B17),0),iferror(index(googlefinance($B17,""price"",Dashboard!$C$55),2,2),iferror(index(google"&amp;"finance($B17,""price"",Dashboard!$C$55-1),2,2),iferror(index(googlefinance($B17,""price"",Dashboard!$C$55-2),2,2),iferror(index(googlefinance($B17,""price"",Dashboard!$C$55-3),2,2),iferror(index(googlefinance($B17,""price"",Dashboard!$C$55-4),2,2),iferror"&amp;"(index(googlefinance($B17,""price"",Dashboard!$C$55-5),2,2),iferror(index(googlefinance($B17,""price"",Dashboard!$C$55-6),2,2),0))))))))))"),"")</f>
        <v/>
      </c>
      <c r="AJ17" s="210"/>
      <c r="AK17" s="211" t="str">
        <f t="array" ref="AK17">IF($B17="","",INDEX('Calculations (Do Not Edit)'!$C$267:$G$271,match($C17,'Calculations (Do Not Edit)'!$C$230:$G$230,0),match(Dashboard!$C$3,'Calculations (Do Not Edit)'!$B$231:$B$235,0)))</f>
        <v/>
      </c>
      <c r="AL17" s="212">
        <f t="shared" si="18"/>
        <v>0</v>
      </c>
      <c r="AM17" s="182"/>
      <c r="AN17" s="182" t="str">
        <f>IF($B17="","",MAXIFS('Trade Log'!$B$5:$B$2004,'Trade Log'!$D$5:$D$2004,$B17,'Trade Log'!$B$5:$B$2004,"&lt;="&amp;Dashboard!$C$2))</f>
        <v/>
      </c>
      <c r="AO17" s="81" t="str">
        <f t="shared" si="19"/>
        <v>#N/A</v>
      </c>
      <c r="AP17" s="81"/>
      <c r="AQ17" s="184" t="str">
        <f>if($B17="","",sumifs('Trade Log'!$V$5:$V$2004,'Trade Log'!$D$5:$D$2004,$B17,'Trade Log'!$C$5:$C$2004,"Buy",'Trade Log'!$I$5:$I$2004,AQ$6,'Trade Log'!$B$5:$B$2004,"&lt;="&amp;Dashboard!$C$2)-sumifs('Trade Log'!$V$5:$V$2004,'Trade Log'!$D$5:$D$2004,$B17,'Trade Log'!$C$5:$C$2004,"Sell",'Trade Log'!$I$5:$I$2004,AQ$6,'Trade Log'!$B$5:$B$2004,"&lt;="&amp;Dashboard!$C$2))</f>
        <v/>
      </c>
      <c r="AR17" s="100" t="str">
        <f>if($B17="","",sumifs('Trade Log'!$V$5:$V$2004,'Trade Log'!$D$5:$D$2004,$B17,'Trade Log'!$C$5:$C$2004,"Buy",'Trade Log'!$I$5:$I$2004,AR$6,'Trade Log'!$B$5:$B$2004,"&lt;="&amp;Dashboard!$C$2)-sumifs('Trade Log'!$V$5:$V$2004,'Trade Log'!$D$5:$D$2004,$B17,'Trade Log'!$C$5:$C$2004,"Sell",'Trade Log'!$I$5:$I$2004,AR$6,'Trade Log'!$B$5:$B$2004,"&lt;="&amp;Dashboard!$C$2))</f>
        <v/>
      </c>
      <c r="AS17" s="100" t="str">
        <f>if($B17="","",sumifs('Trade Log'!$V$5:$V$2004,'Trade Log'!$D$5:$D$2004,$B17,'Trade Log'!$C$5:$C$2004,"Buy",'Trade Log'!$I$5:$I$2004,AS$6,'Trade Log'!$B$5:$B$2004,"&lt;="&amp;Dashboard!$C$2)-sumifs('Trade Log'!$V$5:$V$2004,'Trade Log'!$D$5:$D$2004,$B17,'Trade Log'!$C$5:$C$2004,"Sell",'Trade Log'!$I$5:$I$2004,AS$6,'Trade Log'!$B$5:$B$2004,"&lt;="&amp;Dashboard!$C$2))</f>
        <v/>
      </c>
      <c r="AT17" s="100" t="str">
        <f>if($B17="","",sumifs('Trade Log'!$V$5:$V$2004,'Trade Log'!$D$5:$D$2004,$B17,'Trade Log'!$C$5:$C$2004,"Buy",'Trade Log'!$I$5:$I$2004,AT$6,'Trade Log'!$B$5:$B$2004,"&lt;="&amp;Dashboard!$C$2)-sumifs('Trade Log'!$V$5:$V$2004,'Trade Log'!$D$5:$D$2004,$B17,'Trade Log'!$C$5:$C$2004,"Sell",'Trade Log'!$I$5:$I$2004,AT$6,'Trade Log'!$B$5:$B$2004,"&lt;="&amp;Dashboard!$C$2))</f>
        <v/>
      </c>
      <c r="AU17" s="100" t="str">
        <f>if($B17="","",sumifs('Trade Log'!$V$5:$V$2004,'Trade Log'!$D$5:$D$2004,$B17,'Trade Log'!$C$5:$C$2004,"Buy",'Trade Log'!$I$5:$I$2004,AU$6,'Trade Log'!$B$5:$B$2004,"&lt;="&amp;Dashboard!$C$2)-sumifs('Trade Log'!$V$5:$V$2004,'Trade Log'!$D$5:$D$2004,$B17,'Trade Log'!$C$5:$C$2004,"Sell",'Trade Log'!$I$5:$I$2004,AU$6,'Trade Log'!$B$5:$B$2004,"&lt;="&amp;Dashboard!$C$2))</f>
        <v/>
      </c>
      <c r="AV17" s="100" t="str">
        <f>if($B17="","",sumifs('Trade Log'!$V$5:$V$2004,'Trade Log'!$D$5:$D$2004,$B17,'Trade Log'!$C$5:$C$2004,"Buy",'Trade Log'!$I$5:$I$2004,AV$6,'Trade Log'!$B$5:$B$2004,"&lt;="&amp;Dashboard!$C$2)-sumifs('Trade Log'!$V$5:$V$2004,'Trade Log'!$D$5:$D$2004,$B17,'Trade Log'!$C$5:$C$2004,"Sell",'Trade Log'!$I$5:$I$2004,AV$6,'Trade Log'!$B$5:$B$2004,"&lt;="&amp;Dashboard!$C$2))</f>
        <v/>
      </c>
      <c r="AW17" s="100" t="str">
        <f>if($B17="","",sumifs('Trade Log'!$V$5:$V$2004,'Trade Log'!$D$5:$D$2004,$B17,'Trade Log'!$C$5:$C$2004,"Buy",'Trade Log'!$I$5:$I$2004,AW$6,'Trade Log'!$B$5:$B$2004,"&lt;="&amp;Dashboard!$C$2)-sumifs('Trade Log'!$V$5:$V$2004,'Trade Log'!$D$5:$D$2004,$B17,'Trade Log'!$C$5:$C$2004,"Sell",'Trade Log'!$I$5:$I$2004,AW$6,'Trade Log'!$B$5:$B$2004,"&lt;="&amp;Dashboard!$C$2))</f>
        <v/>
      </c>
      <c r="AX17" s="100" t="str">
        <f>if($B17="","",sumifs('Trade Log'!$V$5:$V$2004,'Trade Log'!$D$5:$D$2004,$B17,'Trade Log'!$C$5:$C$2004,"Buy",'Trade Log'!$I$5:$I$2004,AX$6,'Trade Log'!$B$5:$B$2004,"&lt;="&amp;Dashboard!$C$2)-sumifs('Trade Log'!$V$5:$V$2004,'Trade Log'!$D$5:$D$2004,$B17,'Trade Log'!$C$5:$C$2004,"Sell",'Trade Log'!$I$5:$I$2004,AX$6,'Trade Log'!$B$5:$B$2004,"&lt;="&amp;Dashboard!$C$2))</f>
        <v/>
      </c>
      <c r="AY17" s="100" t="str">
        <f>if($B17="","",sumifs('Trade Log'!$V$5:$V$2004,'Trade Log'!$D$5:$D$2004,$B17,'Trade Log'!$C$5:$C$2004,"Buy",'Trade Log'!$I$5:$I$2004,AY$6,'Trade Log'!$B$5:$B$2004,"&lt;="&amp;Dashboard!$C$2)-sumifs('Trade Log'!$V$5:$V$2004,'Trade Log'!$D$5:$D$2004,$B17,'Trade Log'!$C$5:$C$2004,"Sell",'Trade Log'!$I$5:$I$2004,AY$6,'Trade Log'!$B$5:$B$2004,"&lt;="&amp;Dashboard!$C$2))</f>
        <v/>
      </c>
      <c r="AZ17" s="185" t="str">
        <f>if($B17="","",sumifs('Trade Log'!$V$5:$V$2004,'Trade Log'!$D$5:$D$2004,$B17,'Trade Log'!$C$5:$C$2004,"Buy",'Trade Log'!$I$5:$I$2004,AZ$6,'Trade Log'!$B$5:$B$2004,"&lt;="&amp;Dashboard!$C$2)-sumifs('Trade Log'!$V$5:$V$2004,'Trade Log'!$D$5:$D$2004,$B17,'Trade Log'!$C$5:$C$2004,"Sell",'Trade Log'!$I$5:$I$2004,AZ$6,'Trade Log'!$B$5:$B$2004,"&lt;="&amp;Dashboard!$C$2))</f>
        <v/>
      </c>
      <c r="BA17" s="81"/>
      <c r="BB17" s="186">
        <f t="shared" si="20"/>
        <v>0</v>
      </c>
      <c r="BC17" s="81"/>
      <c r="BD17" s="187">
        <f t="shared" ref="BD17:BM17" si="36">AQ17*$Q17</f>
        <v>0</v>
      </c>
      <c r="BE17" s="188">
        <f t="shared" si="36"/>
        <v>0</v>
      </c>
      <c r="BF17" s="188">
        <f t="shared" si="36"/>
        <v>0</v>
      </c>
      <c r="BG17" s="188">
        <f t="shared" si="36"/>
        <v>0</v>
      </c>
      <c r="BH17" s="188">
        <f t="shared" si="36"/>
        <v>0</v>
      </c>
      <c r="BI17" s="188">
        <f t="shared" si="36"/>
        <v>0</v>
      </c>
      <c r="BJ17" s="188">
        <f t="shared" si="36"/>
        <v>0</v>
      </c>
      <c r="BK17" s="188">
        <f t="shared" si="36"/>
        <v>0</v>
      </c>
      <c r="BL17" s="188">
        <f t="shared" si="36"/>
        <v>0</v>
      </c>
      <c r="BM17" s="189">
        <f t="shared" si="36"/>
        <v>0</v>
      </c>
      <c r="BN17" s="81"/>
      <c r="BO17" s="190">
        <f t="shared" si="22"/>
        <v>0</v>
      </c>
      <c r="BP17" s="190"/>
      <c r="BQ17" s="191" t="str">
        <f t="shared" si="23"/>
        <v/>
      </c>
      <c r="BR17" s="192"/>
      <c r="BS17" s="190" t="str">
        <f t="shared" si="24"/>
        <v>N</v>
      </c>
      <c r="BT17" s="190" t="str">
        <f t="shared" si="25"/>
        <v>N</v>
      </c>
      <c r="BU17" s="190" t="str">
        <f t="shared" si="26"/>
        <v>N</v>
      </c>
      <c r="BV17" s="190"/>
      <c r="BW17" s="174">
        <f>countifs('Trade Log'!$D$5:$D$2004,$B53,'Trade Log'!$C$5:$C$2004,"Split")</f>
        <v>0</v>
      </c>
    </row>
    <row r="18">
      <c r="A18" s="17">
        <f t="shared" si="27"/>
        <v>12</v>
      </c>
      <c r="B18" s="193" t="str">
        <f>Setup!B63</f>
        <v/>
      </c>
      <c r="C18" s="194" t="str">
        <f>Setup!C63</f>
        <v/>
      </c>
      <c r="D18" s="194" t="str">
        <f>Setup!D63</f>
        <v/>
      </c>
      <c r="E18" s="195" t="str">
        <f>IF($B18="","",SUMIFS('Trade Log'!$V$5:$V$2004,'Trade Log'!$D$5:$D$2004,'Your Portfolio Holdings'!$B18,'Trade Log'!$C$5:$C$2004,"Buy",'Trade Log'!$B$5:$B$2004,"&lt;="&amp;Dashboard!$C$2)-SUMIFS('Trade Log'!$V$5:$V$2004,'Trade Log'!$D$5:$D$2004,'Your Portfolio Holdings'!$B18,'Trade Log'!$C$5:$C$2004,"Sell",'Trade Log'!$B$5:$B$2004,"&lt;="&amp;Dashboard!$C$2))</f>
        <v/>
      </c>
      <c r="F18" s="196" t="str">
        <f t="shared" si="3"/>
        <v/>
      </c>
      <c r="G18" s="197" t="str">
        <f>IFERROR(__xludf.DUMMYFUNCTION("if($C18=""GBP"", if($B18="""","""",if(Dashboard!$C$2&gt;=today(),iferror(googlefinance($B18)/100,0),iferror(index(googlefinance($B18,""price"",Dashboard!$C$2),2,2)/100,iferror(index(googlefinance($B18,""price"",Dashboard!$C$2-1),2,2)/100,iferror(index(google"&amp;"finance($B18,""price"",Dashboard!$C$2-2),2,2)/100,iferror(index(googlefinance($B18,""price"",Dashboard!$C$2-3),2,2)/100,iferror(index(googlefinance($B18,""price"",Dashboard!$C$2-4),2,2)/100,iferror(index(googlefinance($B18,""price"",Dashboard!$C$2-5),2,2)"&amp;"/100,iferror(index(googlefinance($B18,""price"",Dashboard!$C$2-6),2,2)/100,0))))))))),if($B18="""","""",if(Dashboard!$C$2&gt;=today(),iferror(googlefinance($B18),0),iferror(index(googlefinance($B18,""price"",Dashboard!$C$2),2,2),iferror(index(googlefinance($"&amp;"B18,""price"",Dashboard!$C$2-1),2,2),iferror(index(googlefinance($B18,""price"",Dashboard!$C$2-2),2,2),iferror(index(googlefinance($B18,""price"",Dashboard!$C$2-3),2,2),iferror(index(googlefinance($B18,""price"",Dashboard!$C$2-4),2,2),iferror(index(google"&amp;"finance($B18,""price"",Dashboard!$C$2-5),2,2),iferror(index(googlefinance($B18,""price"",Dashboard!$C$2-6),2,2),0))))))))))"),"")</f>
        <v/>
      </c>
      <c r="H18" s="213"/>
      <c r="I18" s="199" t="str">
        <f t="shared" si="4"/>
        <v/>
      </c>
      <c r="J18" s="200" t="str">
        <f t="shared" si="5"/>
        <v/>
      </c>
      <c r="K18" s="201" t="str">
        <f t="array" ref="K18">IFERROR(IF($B18="","",index('Trade Log'!$Q$5:$Q$2004,match(1,($AN18='Trade Log'!$B$5:$B$2004)*($B18='Trade Log'!$D$5:$D$2004)*("Y"='Trade Log'!$T$5:$T$2004),0))),0)</f>
        <v/>
      </c>
      <c r="L18" s="202" t="str">
        <f t="shared" si="6"/>
        <v/>
      </c>
      <c r="M18" s="202" t="str">
        <f t="shared" si="7"/>
        <v/>
      </c>
      <c r="N18" s="203" t="str">
        <f t="shared" si="8"/>
        <v/>
      </c>
      <c r="O18" s="202" t="str">
        <f>if($B18="","",iferror(sumifs('Trade Log'!$G$5:$G$2004,'Trade Log'!$C$5:$C$2004,"Dividend",'Trade Log'!$D$5:$D$2004,$B18,'Trade Log'!$B$5:$B$2004,"&lt;="&amp;Dashboard!$C$2),0))</f>
        <v/>
      </c>
      <c r="P18" s="204" t="str">
        <f t="shared" si="9"/>
        <v/>
      </c>
      <c r="Q18" s="205" t="str">
        <f t="shared" si="10"/>
        <v/>
      </c>
      <c r="R18" s="199" t="str">
        <f t="shared" si="11"/>
        <v/>
      </c>
      <c r="S18" s="200" t="str">
        <f t="shared" si="12"/>
        <v/>
      </c>
      <c r="T18" s="201" t="str">
        <f t="array" ref="T18">IFERROR(IF($B18="","",index('Trade Log'!$AE$5:$AE$2004,match(1,($AN18='Trade Log'!$B$5:$B$2004)*($B18='Trade Log'!$D$5:$D$2004)*("Y"='Trade Log'!$T$5:$T$2004),0))),0)</f>
        <v/>
      </c>
      <c r="U18" s="202" t="str">
        <f t="shared" si="13"/>
        <v/>
      </c>
      <c r="V18" s="203" t="str">
        <f t="shared" si="14"/>
        <v/>
      </c>
      <c r="W18" s="202" t="str">
        <f t="shared" si="15"/>
        <v/>
      </c>
      <c r="X18" s="203" t="str">
        <f t="shared" si="16"/>
        <v/>
      </c>
      <c r="Y18" s="206" t="str">
        <f>if($B18="","",iferror(sumifs('Trade Log'!$AD$5:$AD$2004,'Trade Log'!$C$5:$C$2004,"Dividend",'Trade Log'!$D$5:$D$2004,$B18,'Trade Log'!$B$5:$B$2004,"&lt;="&amp;Dashboard!$C$2),0))</f>
        <v/>
      </c>
      <c r="Z18" s="172"/>
      <c r="AA18" s="207" t="str">
        <f t="array" ref="AA18">IF($B18="","",INDEX('Calculations (Do Not Edit)'!$C$231:$G$235,match($C18,'Calculations (Do Not Edit)'!$C$230:$G$230,0),match(Dashboard!$C$3,'Calculations (Do Not Edit)'!$B$231:$B$235,0)))</f>
        <v/>
      </c>
      <c r="AB18" s="174"/>
      <c r="AC18" s="208" t="str">
        <f>IF($B18="","",SUMIFS('Trade Log'!$X$5:$X$2004,'Trade Log'!$D$5:$D$2004,'Your Portfolio Holdings'!$B18,'Trade Log'!$C$5:$C$2004,"Buy",'Trade Log'!$B$5:$B$2004,"&lt;="&amp;Dashboard!$C$54)-SUMIFS('Trade Log'!$X$5:$X$2004,'Trade Log'!$D$5:$D$2004,'Your Portfolio Holdings'!$B18,'Trade Log'!$C$5:$C$2004,"Sell",'Trade Log'!$B$5:$B$2004,"&lt;="&amp;Dashboard!$C$54))</f>
        <v/>
      </c>
      <c r="AD18" s="209" t="str">
        <f>IFERROR(__xludf.DUMMYFUNCTION("if($C18=""GBP"",if($B18="""","""",if(Dashboard!$C$54&gt;=today(),iferror(googlefinance($B18)/100,0),iferror(index(googlefinance($B18,""price"",Dashboard!$C$54),2,2)/100,iferror(index(googlefinance($B18,""price"",Dashboard!$C$54-1),2,2)/100,iferror(index(goog"&amp;"lefinance($B18,""price"",Dashboard!$C$54-2),2,2)/100,iferror(index(googlefinance($B18,""price"",Dashboard!$C$54-3),2,2)/100,iferror(index(googlefinance($B18,""price"",Dashboard!$C$54-4),2,2)/100,iferror(index(googlefinance($B18,""price"",Dashboard!$C$54-5"&amp;"),2,2)/100,iferror(index(googlefinance($B18,""price"",Dashboard!$C$54-6),2,2)/100,0))))))))), if($B18="""","""",if(Dashboard!$C$54&gt;=today(),iferror(googlefinance($B18),0),iferror(index(googlefinance($B18,""price"",Dashboard!$C$54),2,2),iferror(index(googl"&amp;"efinance($B18,""price"",Dashboard!$C$54-1),2,2),iferror(index(googlefinance($B18,""price"",Dashboard!$C$54-2),2,2),iferror(index(googlefinance($B18,""price"",Dashboard!$C$54-3),2,2),iferror(index(googlefinance($B18,""price"",Dashboard!$C$54-4),2,2),iferro"&amp;"r(index(googlefinance($B18,""price"",Dashboard!$C$54-5),2,2),iferror(index(googlefinance($B18,""price"",Dashboard!$C$54-6),2,2),0))))))))))"),"")</f>
        <v/>
      </c>
      <c r="AE18" s="214"/>
      <c r="AF18" s="211" t="str">
        <f t="array" ref="AF18">IF($B18="","",INDEX('Calculations (Do Not Edit)'!$C$249:$G$253,match($C18,'Calculations (Do Not Edit)'!$C$230:$G$230,0),match(Dashboard!$C$3,'Calculations (Do Not Edit)'!$B$231:$B$235,0)))</f>
        <v/>
      </c>
      <c r="AG18" s="212">
        <f t="shared" si="17"/>
        <v>0</v>
      </c>
      <c r="AH18" s="208" t="str">
        <f>IF($B18="","",SUMIFS('Trade Log'!$Z$5:$Z$2004,'Trade Log'!$D$5:$D$2004,'Your Portfolio Holdings'!$B18,'Trade Log'!$C$5:$C$2004,"Buy",'Trade Log'!$B$5:$B$2004,"&lt;="&amp;Dashboard!$C$55)-SUMIFS('Trade Log'!$Z$5:$Z$2004,'Trade Log'!$D$5:$D$2004,'Your Portfolio Holdings'!$B18,'Trade Log'!$C$5:$C$2004,"Sell",'Trade Log'!$B$5:$B$2004,"&lt;="&amp;Dashboard!$C$55))</f>
        <v/>
      </c>
      <c r="AI18" s="209" t="str">
        <f>IFERROR(__xludf.DUMMYFUNCTION("if($C18=""GBP"",if($B18="""","""",if(Dashboard!$C$55&gt;=today(),iferror(googlefinance($B18)/100,0),iferror(index(googlefinance($B18,""price"",Dashboard!$C$55),2,2)/100,iferror(index(googlefinance($B18,""price"",Dashboard!$C$55-1),2,2)/100,iferror(index(goog"&amp;"lefinance($B18,""price"",Dashboard!$C$55-2),2,2)/100,iferror(index(googlefinance($B18,""price"",Dashboard!$C$55-3),2,2)/100,iferror(index(googlefinance($B18,""price"",Dashboard!$C$55-4),2,2)/100,iferror(index(googlefinance($B18,""price"",Dashboard!$C$55-5"&amp;"),2,2)/100,iferror(index(googlefinance($B18,""price"",Dashboard!$C$55-6),2,2)/100,0))))))))),if($B18="""","""",if(Dashboard!$C$55&gt;=today(),iferror(googlefinance($B18),0),iferror(index(googlefinance($B18,""price"",Dashboard!$C$55),2,2),iferror(index(google"&amp;"finance($B18,""price"",Dashboard!$C$55-1),2,2),iferror(index(googlefinance($B18,""price"",Dashboard!$C$55-2),2,2),iferror(index(googlefinance($B18,""price"",Dashboard!$C$55-3),2,2),iferror(index(googlefinance($B18,""price"",Dashboard!$C$55-4),2,2),iferror"&amp;"(index(googlefinance($B18,""price"",Dashboard!$C$55-5),2,2),iferror(index(googlefinance($B18,""price"",Dashboard!$C$55-6),2,2),0))))))))))"),"")</f>
        <v/>
      </c>
      <c r="AJ18" s="210"/>
      <c r="AK18" s="211" t="str">
        <f t="array" ref="AK18">IF($B18="","",INDEX('Calculations (Do Not Edit)'!$C$267:$G$271,match($C18,'Calculations (Do Not Edit)'!$C$230:$G$230,0),match(Dashboard!$C$3,'Calculations (Do Not Edit)'!$B$231:$B$235,0)))</f>
        <v/>
      </c>
      <c r="AL18" s="212">
        <f t="shared" si="18"/>
        <v>0</v>
      </c>
      <c r="AM18" s="182"/>
      <c r="AN18" s="182" t="str">
        <f>IF($B18="","",MAXIFS('Trade Log'!$B$5:$B$2004,'Trade Log'!$D$5:$D$2004,$B18,'Trade Log'!$B$5:$B$2004,"&lt;="&amp;Dashboard!$C$2))</f>
        <v/>
      </c>
      <c r="AO18" s="81" t="str">
        <f t="shared" si="19"/>
        <v>#N/A</v>
      </c>
      <c r="AP18" s="81"/>
      <c r="AQ18" s="184" t="str">
        <f>if($B18="","",sumifs('Trade Log'!$V$5:$V$2004,'Trade Log'!$D$5:$D$2004,$B18,'Trade Log'!$C$5:$C$2004,"Buy",'Trade Log'!$I$5:$I$2004,AQ$6,'Trade Log'!$B$5:$B$2004,"&lt;="&amp;Dashboard!$C$2)-sumifs('Trade Log'!$V$5:$V$2004,'Trade Log'!$D$5:$D$2004,$B18,'Trade Log'!$C$5:$C$2004,"Sell",'Trade Log'!$I$5:$I$2004,AQ$6,'Trade Log'!$B$5:$B$2004,"&lt;="&amp;Dashboard!$C$2))</f>
        <v/>
      </c>
      <c r="AR18" s="100" t="str">
        <f>if($B18="","",sumifs('Trade Log'!$V$5:$V$2004,'Trade Log'!$D$5:$D$2004,$B18,'Trade Log'!$C$5:$C$2004,"Buy",'Trade Log'!$I$5:$I$2004,AR$6,'Trade Log'!$B$5:$B$2004,"&lt;="&amp;Dashboard!$C$2)-sumifs('Trade Log'!$V$5:$V$2004,'Trade Log'!$D$5:$D$2004,$B18,'Trade Log'!$C$5:$C$2004,"Sell",'Trade Log'!$I$5:$I$2004,AR$6,'Trade Log'!$B$5:$B$2004,"&lt;="&amp;Dashboard!$C$2))</f>
        <v/>
      </c>
      <c r="AS18" s="100" t="str">
        <f>if($B18="","",sumifs('Trade Log'!$V$5:$V$2004,'Trade Log'!$D$5:$D$2004,$B18,'Trade Log'!$C$5:$C$2004,"Buy",'Trade Log'!$I$5:$I$2004,AS$6,'Trade Log'!$B$5:$B$2004,"&lt;="&amp;Dashboard!$C$2)-sumifs('Trade Log'!$V$5:$V$2004,'Trade Log'!$D$5:$D$2004,$B18,'Trade Log'!$C$5:$C$2004,"Sell",'Trade Log'!$I$5:$I$2004,AS$6,'Trade Log'!$B$5:$B$2004,"&lt;="&amp;Dashboard!$C$2))</f>
        <v/>
      </c>
      <c r="AT18" s="100" t="str">
        <f>if($B18="","",sumifs('Trade Log'!$V$5:$V$2004,'Trade Log'!$D$5:$D$2004,$B18,'Trade Log'!$C$5:$C$2004,"Buy",'Trade Log'!$I$5:$I$2004,AT$6,'Trade Log'!$B$5:$B$2004,"&lt;="&amp;Dashboard!$C$2)-sumifs('Trade Log'!$V$5:$V$2004,'Trade Log'!$D$5:$D$2004,$B18,'Trade Log'!$C$5:$C$2004,"Sell",'Trade Log'!$I$5:$I$2004,AT$6,'Trade Log'!$B$5:$B$2004,"&lt;="&amp;Dashboard!$C$2))</f>
        <v/>
      </c>
      <c r="AU18" s="100" t="str">
        <f>if($B18="","",sumifs('Trade Log'!$V$5:$V$2004,'Trade Log'!$D$5:$D$2004,$B18,'Trade Log'!$C$5:$C$2004,"Buy",'Trade Log'!$I$5:$I$2004,AU$6,'Trade Log'!$B$5:$B$2004,"&lt;="&amp;Dashboard!$C$2)-sumifs('Trade Log'!$V$5:$V$2004,'Trade Log'!$D$5:$D$2004,$B18,'Trade Log'!$C$5:$C$2004,"Sell",'Trade Log'!$I$5:$I$2004,AU$6,'Trade Log'!$B$5:$B$2004,"&lt;="&amp;Dashboard!$C$2))</f>
        <v/>
      </c>
      <c r="AV18" s="100" t="str">
        <f>if($B18="","",sumifs('Trade Log'!$V$5:$V$2004,'Trade Log'!$D$5:$D$2004,$B18,'Trade Log'!$C$5:$C$2004,"Buy",'Trade Log'!$I$5:$I$2004,AV$6,'Trade Log'!$B$5:$B$2004,"&lt;="&amp;Dashboard!$C$2)-sumifs('Trade Log'!$V$5:$V$2004,'Trade Log'!$D$5:$D$2004,$B18,'Trade Log'!$C$5:$C$2004,"Sell",'Trade Log'!$I$5:$I$2004,AV$6,'Trade Log'!$B$5:$B$2004,"&lt;="&amp;Dashboard!$C$2))</f>
        <v/>
      </c>
      <c r="AW18" s="100" t="str">
        <f>if($B18="","",sumifs('Trade Log'!$V$5:$V$2004,'Trade Log'!$D$5:$D$2004,$B18,'Trade Log'!$C$5:$C$2004,"Buy",'Trade Log'!$I$5:$I$2004,AW$6,'Trade Log'!$B$5:$B$2004,"&lt;="&amp;Dashboard!$C$2)-sumifs('Trade Log'!$V$5:$V$2004,'Trade Log'!$D$5:$D$2004,$B18,'Trade Log'!$C$5:$C$2004,"Sell",'Trade Log'!$I$5:$I$2004,AW$6,'Trade Log'!$B$5:$B$2004,"&lt;="&amp;Dashboard!$C$2))</f>
        <v/>
      </c>
      <c r="AX18" s="100" t="str">
        <f>if($B18="","",sumifs('Trade Log'!$V$5:$V$2004,'Trade Log'!$D$5:$D$2004,$B18,'Trade Log'!$C$5:$C$2004,"Buy",'Trade Log'!$I$5:$I$2004,AX$6,'Trade Log'!$B$5:$B$2004,"&lt;="&amp;Dashboard!$C$2)-sumifs('Trade Log'!$V$5:$V$2004,'Trade Log'!$D$5:$D$2004,$B18,'Trade Log'!$C$5:$C$2004,"Sell",'Trade Log'!$I$5:$I$2004,AX$6,'Trade Log'!$B$5:$B$2004,"&lt;="&amp;Dashboard!$C$2))</f>
        <v/>
      </c>
      <c r="AY18" s="100" t="str">
        <f>if($B18="","",sumifs('Trade Log'!$V$5:$V$2004,'Trade Log'!$D$5:$D$2004,$B18,'Trade Log'!$C$5:$C$2004,"Buy",'Trade Log'!$I$5:$I$2004,AY$6,'Trade Log'!$B$5:$B$2004,"&lt;="&amp;Dashboard!$C$2)-sumifs('Trade Log'!$V$5:$V$2004,'Trade Log'!$D$5:$D$2004,$B18,'Trade Log'!$C$5:$C$2004,"Sell",'Trade Log'!$I$5:$I$2004,AY$6,'Trade Log'!$B$5:$B$2004,"&lt;="&amp;Dashboard!$C$2))</f>
        <v/>
      </c>
      <c r="AZ18" s="185" t="str">
        <f>if($B18="","",sumifs('Trade Log'!$V$5:$V$2004,'Trade Log'!$D$5:$D$2004,$B18,'Trade Log'!$C$5:$C$2004,"Buy",'Trade Log'!$I$5:$I$2004,AZ$6,'Trade Log'!$B$5:$B$2004,"&lt;="&amp;Dashboard!$C$2)-sumifs('Trade Log'!$V$5:$V$2004,'Trade Log'!$D$5:$D$2004,$B18,'Trade Log'!$C$5:$C$2004,"Sell",'Trade Log'!$I$5:$I$2004,AZ$6,'Trade Log'!$B$5:$B$2004,"&lt;="&amp;Dashboard!$C$2))</f>
        <v/>
      </c>
      <c r="BA18" s="81"/>
      <c r="BB18" s="186">
        <f t="shared" si="20"/>
        <v>0</v>
      </c>
      <c r="BC18" s="81"/>
      <c r="BD18" s="187">
        <f t="shared" ref="BD18:BM18" si="37">AQ18*$Q18</f>
        <v>0</v>
      </c>
      <c r="BE18" s="188">
        <f t="shared" si="37"/>
        <v>0</v>
      </c>
      <c r="BF18" s="188">
        <f t="shared" si="37"/>
        <v>0</v>
      </c>
      <c r="BG18" s="188">
        <f t="shared" si="37"/>
        <v>0</v>
      </c>
      <c r="BH18" s="188">
        <f t="shared" si="37"/>
        <v>0</v>
      </c>
      <c r="BI18" s="188">
        <f t="shared" si="37"/>
        <v>0</v>
      </c>
      <c r="BJ18" s="188">
        <f t="shared" si="37"/>
        <v>0</v>
      </c>
      <c r="BK18" s="188">
        <f t="shared" si="37"/>
        <v>0</v>
      </c>
      <c r="BL18" s="188">
        <f t="shared" si="37"/>
        <v>0</v>
      </c>
      <c r="BM18" s="189">
        <f t="shared" si="37"/>
        <v>0</v>
      </c>
      <c r="BN18" s="81"/>
      <c r="BO18" s="190">
        <f t="shared" si="22"/>
        <v>0</v>
      </c>
      <c r="BP18" s="190"/>
      <c r="BQ18" s="191" t="str">
        <f t="shared" si="23"/>
        <v/>
      </c>
      <c r="BR18" s="192"/>
      <c r="BS18" s="190" t="str">
        <f t="shared" si="24"/>
        <v>N</v>
      </c>
      <c r="BT18" s="190" t="str">
        <f t="shared" si="25"/>
        <v>N</v>
      </c>
      <c r="BU18" s="190" t="str">
        <f t="shared" si="26"/>
        <v>N</v>
      </c>
      <c r="BV18" s="190"/>
      <c r="BW18" s="174">
        <f>countifs('Trade Log'!$D$5:$D$2004,$B54,'Trade Log'!$C$5:$C$2004,"Split")</f>
        <v>0</v>
      </c>
    </row>
    <row r="19">
      <c r="A19" s="17">
        <f t="shared" si="27"/>
        <v>13</v>
      </c>
      <c r="B19" s="193" t="str">
        <f>Setup!B64</f>
        <v/>
      </c>
      <c r="C19" s="194" t="str">
        <f>Setup!C64</f>
        <v/>
      </c>
      <c r="D19" s="194" t="str">
        <f>Setup!D64</f>
        <v/>
      </c>
      <c r="E19" s="195" t="str">
        <f>IF($B19="","",SUMIFS('Trade Log'!$V$5:$V$2004,'Trade Log'!$D$5:$D$2004,'Your Portfolio Holdings'!$B19,'Trade Log'!$C$5:$C$2004,"Buy",'Trade Log'!$B$5:$B$2004,"&lt;="&amp;Dashboard!$C$2)-SUMIFS('Trade Log'!$V$5:$V$2004,'Trade Log'!$D$5:$D$2004,'Your Portfolio Holdings'!$B19,'Trade Log'!$C$5:$C$2004,"Sell",'Trade Log'!$B$5:$B$2004,"&lt;="&amp;Dashboard!$C$2))</f>
        <v/>
      </c>
      <c r="F19" s="196" t="str">
        <f t="shared" si="3"/>
        <v/>
      </c>
      <c r="G19" s="197" t="str">
        <f>IFERROR(__xludf.DUMMYFUNCTION("if($C19=""GBP"", if($B19="""","""",if(Dashboard!$C$2&gt;=today(),iferror(googlefinance($B19)/100,0),iferror(index(googlefinance($B19,""price"",Dashboard!$C$2),2,2)/100,iferror(index(googlefinance($B19,""price"",Dashboard!$C$2-1),2,2)/100,iferror(index(google"&amp;"finance($B19,""price"",Dashboard!$C$2-2),2,2)/100,iferror(index(googlefinance($B19,""price"",Dashboard!$C$2-3),2,2)/100,iferror(index(googlefinance($B19,""price"",Dashboard!$C$2-4),2,2)/100,iferror(index(googlefinance($B19,""price"",Dashboard!$C$2-5),2,2)"&amp;"/100,iferror(index(googlefinance($B19,""price"",Dashboard!$C$2-6),2,2)/100,0))))))))),if($B19="""","""",if(Dashboard!$C$2&gt;=today(),iferror(googlefinance($B19),0),iferror(index(googlefinance($B19,""price"",Dashboard!$C$2),2,2),iferror(index(googlefinance($"&amp;"B19,""price"",Dashboard!$C$2-1),2,2),iferror(index(googlefinance($B19,""price"",Dashboard!$C$2-2),2,2),iferror(index(googlefinance($B19,""price"",Dashboard!$C$2-3),2,2),iferror(index(googlefinance($B19,""price"",Dashboard!$C$2-4),2,2),iferror(index(google"&amp;"finance($B19,""price"",Dashboard!$C$2-5),2,2),iferror(index(googlefinance($B19,""price"",Dashboard!$C$2-6),2,2),0))))))))))"),"")</f>
        <v/>
      </c>
      <c r="H19" s="213"/>
      <c r="I19" s="199" t="str">
        <f t="shared" si="4"/>
        <v/>
      </c>
      <c r="J19" s="200" t="str">
        <f t="shared" si="5"/>
        <v/>
      </c>
      <c r="K19" s="201" t="str">
        <f t="array" ref="K19">IFERROR(IF($B19="","",index('Trade Log'!$Q$5:$Q$2004,match(1,($AN19='Trade Log'!$B$5:$B$2004)*($B19='Trade Log'!$D$5:$D$2004)*("Y"='Trade Log'!$T$5:$T$2004),0))),0)</f>
        <v/>
      </c>
      <c r="L19" s="202" t="str">
        <f t="shared" si="6"/>
        <v/>
      </c>
      <c r="M19" s="202" t="str">
        <f t="shared" si="7"/>
        <v/>
      </c>
      <c r="N19" s="203" t="str">
        <f t="shared" si="8"/>
        <v/>
      </c>
      <c r="O19" s="202" t="str">
        <f>if($B19="","",iferror(sumifs('Trade Log'!$G$5:$G$2004,'Trade Log'!$C$5:$C$2004,"Dividend",'Trade Log'!$D$5:$D$2004,$B19,'Trade Log'!$B$5:$B$2004,"&lt;="&amp;Dashboard!$C$2),0))</f>
        <v/>
      </c>
      <c r="P19" s="204" t="str">
        <f t="shared" si="9"/>
        <v/>
      </c>
      <c r="Q19" s="205" t="str">
        <f t="shared" si="10"/>
        <v/>
      </c>
      <c r="R19" s="199" t="str">
        <f t="shared" si="11"/>
        <v/>
      </c>
      <c r="S19" s="200" t="str">
        <f t="shared" si="12"/>
        <v/>
      </c>
      <c r="T19" s="201" t="str">
        <f t="array" ref="T19">IFERROR(IF($B19="","",index('Trade Log'!$AE$5:$AE$2004,match(1,($AN19='Trade Log'!$B$5:$B$2004)*($B19='Trade Log'!$D$5:$D$2004)*("Y"='Trade Log'!$T$5:$T$2004),0))),0)</f>
        <v/>
      </c>
      <c r="U19" s="202" t="str">
        <f t="shared" si="13"/>
        <v/>
      </c>
      <c r="V19" s="203" t="str">
        <f t="shared" si="14"/>
        <v/>
      </c>
      <c r="W19" s="202" t="str">
        <f t="shared" si="15"/>
        <v/>
      </c>
      <c r="X19" s="203" t="str">
        <f t="shared" si="16"/>
        <v/>
      </c>
      <c r="Y19" s="206" t="str">
        <f>if($B19="","",iferror(sumifs('Trade Log'!$AD$5:$AD$2004,'Trade Log'!$C$5:$C$2004,"Dividend",'Trade Log'!$D$5:$D$2004,$B19,'Trade Log'!$B$5:$B$2004,"&lt;="&amp;Dashboard!$C$2),0))</f>
        <v/>
      </c>
      <c r="Z19" s="172"/>
      <c r="AA19" s="207" t="str">
        <f t="array" ref="AA19">IF($B19="","",INDEX('Calculations (Do Not Edit)'!$C$231:$G$235,match($C19,'Calculations (Do Not Edit)'!$C$230:$G$230,0),match(Dashboard!$C$3,'Calculations (Do Not Edit)'!$B$231:$B$235,0)))</f>
        <v/>
      </c>
      <c r="AB19" s="174"/>
      <c r="AC19" s="208" t="str">
        <f>IF($B19="","",SUMIFS('Trade Log'!$X$5:$X$2004,'Trade Log'!$D$5:$D$2004,'Your Portfolio Holdings'!$B19,'Trade Log'!$C$5:$C$2004,"Buy",'Trade Log'!$B$5:$B$2004,"&lt;="&amp;Dashboard!$C$54)-SUMIFS('Trade Log'!$X$5:$X$2004,'Trade Log'!$D$5:$D$2004,'Your Portfolio Holdings'!$B19,'Trade Log'!$C$5:$C$2004,"Sell",'Trade Log'!$B$5:$B$2004,"&lt;="&amp;Dashboard!$C$54))</f>
        <v/>
      </c>
      <c r="AD19" s="209" t="str">
        <f>IFERROR(__xludf.DUMMYFUNCTION("if($C19=""GBP"",if($B19="""","""",if(Dashboard!$C$54&gt;=today(),iferror(googlefinance($B19)/100,0),iferror(index(googlefinance($B19,""price"",Dashboard!$C$54),2,2)/100,iferror(index(googlefinance($B19,""price"",Dashboard!$C$54-1),2,2)/100,iferror(index(goog"&amp;"lefinance($B19,""price"",Dashboard!$C$54-2),2,2)/100,iferror(index(googlefinance($B19,""price"",Dashboard!$C$54-3),2,2)/100,iferror(index(googlefinance($B19,""price"",Dashboard!$C$54-4),2,2)/100,iferror(index(googlefinance($B19,""price"",Dashboard!$C$54-5"&amp;"),2,2)/100,iferror(index(googlefinance($B19,""price"",Dashboard!$C$54-6),2,2)/100,0))))))))), if($B19="""","""",if(Dashboard!$C$54&gt;=today(),iferror(googlefinance($B19),0),iferror(index(googlefinance($B19,""price"",Dashboard!$C$54),2,2),iferror(index(googl"&amp;"efinance($B19,""price"",Dashboard!$C$54-1),2,2),iferror(index(googlefinance($B19,""price"",Dashboard!$C$54-2),2,2),iferror(index(googlefinance($B19,""price"",Dashboard!$C$54-3),2,2),iferror(index(googlefinance($B19,""price"",Dashboard!$C$54-4),2,2),iferro"&amp;"r(index(googlefinance($B19,""price"",Dashboard!$C$54-5),2,2),iferror(index(googlefinance($B19,""price"",Dashboard!$C$54-6),2,2),0))))))))))"),"")</f>
        <v/>
      </c>
      <c r="AE19" s="214"/>
      <c r="AF19" s="211" t="str">
        <f t="array" ref="AF19">IF($B19="","",INDEX('Calculations (Do Not Edit)'!$C$249:$G$253,match($C19,'Calculations (Do Not Edit)'!$C$230:$G$230,0),match(Dashboard!$C$3,'Calculations (Do Not Edit)'!$B$231:$B$235,0)))</f>
        <v/>
      </c>
      <c r="AG19" s="212">
        <f t="shared" si="17"/>
        <v>0</v>
      </c>
      <c r="AH19" s="208" t="str">
        <f>IF($B19="","",SUMIFS('Trade Log'!$Z$5:$Z$2004,'Trade Log'!$D$5:$D$2004,'Your Portfolio Holdings'!$B19,'Trade Log'!$C$5:$C$2004,"Buy",'Trade Log'!$B$5:$B$2004,"&lt;="&amp;Dashboard!$C$55)-SUMIFS('Trade Log'!$Z$5:$Z$2004,'Trade Log'!$D$5:$D$2004,'Your Portfolio Holdings'!$B19,'Trade Log'!$C$5:$C$2004,"Sell",'Trade Log'!$B$5:$B$2004,"&lt;="&amp;Dashboard!$C$55))</f>
        <v/>
      </c>
      <c r="AI19" s="209" t="str">
        <f>IFERROR(__xludf.DUMMYFUNCTION("if($C19=""GBP"",if($B19="""","""",if(Dashboard!$C$55&gt;=today(),iferror(googlefinance($B19)/100,0),iferror(index(googlefinance($B19,""price"",Dashboard!$C$55),2,2)/100,iferror(index(googlefinance($B19,""price"",Dashboard!$C$55-1),2,2)/100,iferror(index(goog"&amp;"lefinance($B19,""price"",Dashboard!$C$55-2),2,2)/100,iferror(index(googlefinance($B19,""price"",Dashboard!$C$55-3),2,2)/100,iferror(index(googlefinance($B19,""price"",Dashboard!$C$55-4),2,2)/100,iferror(index(googlefinance($B19,""price"",Dashboard!$C$55-5"&amp;"),2,2)/100,iferror(index(googlefinance($B19,""price"",Dashboard!$C$55-6),2,2)/100,0))))))))),if($B19="""","""",if(Dashboard!$C$55&gt;=today(),iferror(googlefinance($B19),0),iferror(index(googlefinance($B19,""price"",Dashboard!$C$55),2,2),iferror(index(google"&amp;"finance($B19,""price"",Dashboard!$C$55-1),2,2),iferror(index(googlefinance($B19,""price"",Dashboard!$C$55-2),2,2),iferror(index(googlefinance($B19,""price"",Dashboard!$C$55-3),2,2),iferror(index(googlefinance($B19,""price"",Dashboard!$C$55-4),2,2),iferror"&amp;"(index(googlefinance($B19,""price"",Dashboard!$C$55-5),2,2),iferror(index(googlefinance($B19,""price"",Dashboard!$C$55-6),2,2),0))))))))))"),"")</f>
        <v/>
      </c>
      <c r="AJ19" s="210"/>
      <c r="AK19" s="211" t="str">
        <f t="array" ref="AK19">IF($B19="","",INDEX('Calculations (Do Not Edit)'!$C$267:$G$271,match($C19,'Calculations (Do Not Edit)'!$C$230:$G$230,0),match(Dashboard!$C$3,'Calculations (Do Not Edit)'!$B$231:$B$235,0)))</f>
        <v/>
      </c>
      <c r="AL19" s="212">
        <f t="shared" si="18"/>
        <v>0</v>
      </c>
      <c r="AM19" s="182"/>
      <c r="AN19" s="182" t="str">
        <f>IF($B19="","",MAXIFS('Trade Log'!$B$5:$B$2004,'Trade Log'!$D$5:$D$2004,$B19,'Trade Log'!$B$5:$B$2004,"&lt;="&amp;Dashboard!$C$2))</f>
        <v/>
      </c>
      <c r="AO19" s="81" t="str">
        <f t="shared" si="19"/>
        <v>#N/A</v>
      </c>
      <c r="AP19" s="81"/>
      <c r="AQ19" s="184" t="str">
        <f>if($B19="","",sumifs('Trade Log'!$V$5:$V$2004,'Trade Log'!$D$5:$D$2004,$B19,'Trade Log'!$C$5:$C$2004,"Buy",'Trade Log'!$I$5:$I$2004,AQ$6,'Trade Log'!$B$5:$B$2004,"&lt;="&amp;Dashboard!$C$2)-sumifs('Trade Log'!$V$5:$V$2004,'Trade Log'!$D$5:$D$2004,$B19,'Trade Log'!$C$5:$C$2004,"Sell",'Trade Log'!$I$5:$I$2004,AQ$6,'Trade Log'!$B$5:$B$2004,"&lt;="&amp;Dashboard!$C$2))</f>
        <v/>
      </c>
      <c r="AR19" s="100" t="str">
        <f>if($B19="","",sumifs('Trade Log'!$V$5:$V$2004,'Trade Log'!$D$5:$D$2004,$B19,'Trade Log'!$C$5:$C$2004,"Buy",'Trade Log'!$I$5:$I$2004,AR$6,'Trade Log'!$B$5:$B$2004,"&lt;="&amp;Dashboard!$C$2)-sumifs('Trade Log'!$V$5:$V$2004,'Trade Log'!$D$5:$D$2004,$B19,'Trade Log'!$C$5:$C$2004,"Sell",'Trade Log'!$I$5:$I$2004,AR$6,'Trade Log'!$B$5:$B$2004,"&lt;="&amp;Dashboard!$C$2))</f>
        <v/>
      </c>
      <c r="AS19" s="100" t="str">
        <f>if($B19="","",sumifs('Trade Log'!$V$5:$V$2004,'Trade Log'!$D$5:$D$2004,$B19,'Trade Log'!$C$5:$C$2004,"Buy",'Trade Log'!$I$5:$I$2004,AS$6,'Trade Log'!$B$5:$B$2004,"&lt;="&amp;Dashboard!$C$2)-sumifs('Trade Log'!$V$5:$V$2004,'Trade Log'!$D$5:$D$2004,$B19,'Trade Log'!$C$5:$C$2004,"Sell",'Trade Log'!$I$5:$I$2004,AS$6,'Trade Log'!$B$5:$B$2004,"&lt;="&amp;Dashboard!$C$2))</f>
        <v/>
      </c>
      <c r="AT19" s="100" t="str">
        <f>if($B19="","",sumifs('Trade Log'!$V$5:$V$2004,'Trade Log'!$D$5:$D$2004,$B19,'Trade Log'!$C$5:$C$2004,"Buy",'Trade Log'!$I$5:$I$2004,AT$6,'Trade Log'!$B$5:$B$2004,"&lt;="&amp;Dashboard!$C$2)-sumifs('Trade Log'!$V$5:$V$2004,'Trade Log'!$D$5:$D$2004,$B19,'Trade Log'!$C$5:$C$2004,"Sell",'Trade Log'!$I$5:$I$2004,AT$6,'Trade Log'!$B$5:$B$2004,"&lt;="&amp;Dashboard!$C$2))</f>
        <v/>
      </c>
      <c r="AU19" s="100" t="str">
        <f>if($B19="","",sumifs('Trade Log'!$V$5:$V$2004,'Trade Log'!$D$5:$D$2004,$B19,'Trade Log'!$C$5:$C$2004,"Buy",'Trade Log'!$I$5:$I$2004,AU$6,'Trade Log'!$B$5:$B$2004,"&lt;="&amp;Dashboard!$C$2)-sumifs('Trade Log'!$V$5:$V$2004,'Trade Log'!$D$5:$D$2004,$B19,'Trade Log'!$C$5:$C$2004,"Sell",'Trade Log'!$I$5:$I$2004,AU$6,'Trade Log'!$B$5:$B$2004,"&lt;="&amp;Dashboard!$C$2))</f>
        <v/>
      </c>
      <c r="AV19" s="100" t="str">
        <f>if($B19="","",sumifs('Trade Log'!$V$5:$V$2004,'Trade Log'!$D$5:$D$2004,$B19,'Trade Log'!$C$5:$C$2004,"Buy",'Trade Log'!$I$5:$I$2004,AV$6,'Trade Log'!$B$5:$B$2004,"&lt;="&amp;Dashboard!$C$2)-sumifs('Trade Log'!$V$5:$V$2004,'Trade Log'!$D$5:$D$2004,$B19,'Trade Log'!$C$5:$C$2004,"Sell",'Trade Log'!$I$5:$I$2004,AV$6,'Trade Log'!$B$5:$B$2004,"&lt;="&amp;Dashboard!$C$2))</f>
        <v/>
      </c>
      <c r="AW19" s="100" t="str">
        <f>if($B19="","",sumifs('Trade Log'!$V$5:$V$2004,'Trade Log'!$D$5:$D$2004,$B19,'Trade Log'!$C$5:$C$2004,"Buy",'Trade Log'!$I$5:$I$2004,AW$6,'Trade Log'!$B$5:$B$2004,"&lt;="&amp;Dashboard!$C$2)-sumifs('Trade Log'!$V$5:$V$2004,'Trade Log'!$D$5:$D$2004,$B19,'Trade Log'!$C$5:$C$2004,"Sell",'Trade Log'!$I$5:$I$2004,AW$6,'Trade Log'!$B$5:$B$2004,"&lt;="&amp;Dashboard!$C$2))</f>
        <v/>
      </c>
      <c r="AX19" s="100" t="str">
        <f>if($B19="","",sumifs('Trade Log'!$V$5:$V$2004,'Trade Log'!$D$5:$D$2004,$B19,'Trade Log'!$C$5:$C$2004,"Buy",'Trade Log'!$I$5:$I$2004,AX$6,'Trade Log'!$B$5:$B$2004,"&lt;="&amp;Dashboard!$C$2)-sumifs('Trade Log'!$V$5:$V$2004,'Trade Log'!$D$5:$D$2004,$B19,'Trade Log'!$C$5:$C$2004,"Sell",'Trade Log'!$I$5:$I$2004,AX$6,'Trade Log'!$B$5:$B$2004,"&lt;="&amp;Dashboard!$C$2))</f>
        <v/>
      </c>
      <c r="AY19" s="100" t="str">
        <f>if($B19="","",sumifs('Trade Log'!$V$5:$V$2004,'Trade Log'!$D$5:$D$2004,$B19,'Trade Log'!$C$5:$C$2004,"Buy",'Trade Log'!$I$5:$I$2004,AY$6,'Trade Log'!$B$5:$B$2004,"&lt;="&amp;Dashboard!$C$2)-sumifs('Trade Log'!$V$5:$V$2004,'Trade Log'!$D$5:$D$2004,$B19,'Trade Log'!$C$5:$C$2004,"Sell",'Trade Log'!$I$5:$I$2004,AY$6,'Trade Log'!$B$5:$B$2004,"&lt;="&amp;Dashboard!$C$2))</f>
        <v/>
      </c>
      <c r="AZ19" s="185" t="str">
        <f>if($B19="","",sumifs('Trade Log'!$V$5:$V$2004,'Trade Log'!$D$5:$D$2004,$B19,'Trade Log'!$C$5:$C$2004,"Buy",'Trade Log'!$I$5:$I$2004,AZ$6,'Trade Log'!$B$5:$B$2004,"&lt;="&amp;Dashboard!$C$2)-sumifs('Trade Log'!$V$5:$V$2004,'Trade Log'!$D$5:$D$2004,$B19,'Trade Log'!$C$5:$C$2004,"Sell",'Trade Log'!$I$5:$I$2004,AZ$6,'Trade Log'!$B$5:$B$2004,"&lt;="&amp;Dashboard!$C$2))</f>
        <v/>
      </c>
      <c r="BA19" s="81"/>
      <c r="BB19" s="186">
        <f t="shared" si="20"/>
        <v>0</v>
      </c>
      <c r="BC19" s="81"/>
      <c r="BD19" s="187">
        <f t="shared" ref="BD19:BM19" si="38">AQ19*$Q19</f>
        <v>0</v>
      </c>
      <c r="BE19" s="188">
        <f t="shared" si="38"/>
        <v>0</v>
      </c>
      <c r="BF19" s="188">
        <f t="shared" si="38"/>
        <v>0</v>
      </c>
      <c r="BG19" s="188">
        <f t="shared" si="38"/>
        <v>0</v>
      </c>
      <c r="BH19" s="188">
        <f t="shared" si="38"/>
        <v>0</v>
      </c>
      <c r="BI19" s="188">
        <f t="shared" si="38"/>
        <v>0</v>
      </c>
      <c r="BJ19" s="188">
        <f t="shared" si="38"/>
        <v>0</v>
      </c>
      <c r="BK19" s="188">
        <f t="shared" si="38"/>
        <v>0</v>
      </c>
      <c r="BL19" s="188">
        <f t="shared" si="38"/>
        <v>0</v>
      </c>
      <c r="BM19" s="189">
        <f t="shared" si="38"/>
        <v>0</v>
      </c>
      <c r="BN19" s="81"/>
      <c r="BO19" s="190">
        <f t="shared" si="22"/>
        <v>0</v>
      </c>
      <c r="BP19" s="190"/>
      <c r="BQ19" s="191" t="str">
        <f t="shared" si="23"/>
        <v/>
      </c>
      <c r="BR19" s="192" t="s">
        <v>197</v>
      </c>
      <c r="BS19" s="190" t="str">
        <f t="shared" si="24"/>
        <v>N</v>
      </c>
      <c r="BT19" s="190" t="str">
        <f t="shared" si="25"/>
        <v>N</v>
      </c>
      <c r="BU19" s="190" t="str">
        <f t="shared" si="26"/>
        <v>N</v>
      </c>
      <c r="BV19" s="190"/>
      <c r="BW19" s="174">
        <f>countifs('Trade Log'!$D$5:$D$2004,$B55,'Trade Log'!$C$5:$C$2004,"Split")</f>
        <v>0</v>
      </c>
    </row>
    <row r="20">
      <c r="A20" s="17">
        <f t="shared" si="27"/>
        <v>14</v>
      </c>
      <c r="B20" s="193" t="str">
        <f>Setup!B65</f>
        <v/>
      </c>
      <c r="C20" s="194" t="str">
        <f>Setup!C65</f>
        <v/>
      </c>
      <c r="D20" s="194" t="str">
        <f>Setup!D65</f>
        <v/>
      </c>
      <c r="E20" s="195" t="str">
        <f>IF($B20="","",SUMIFS('Trade Log'!$V$5:$V$2004,'Trade Log'!$D$5:$D$2004,'Your Portfolio Holdings'!$B20,'Trade Log'!$C$5:$C$2004,"Buy",'Trade Log'!$B$5:$B$2004,"&lt;="&amp;Dashboard!$C$2)-SUMIFS('Trade Log'!$V$5:$V$2004,'Trade Log'!$D$5:$D$2004,'Your Portfolio Holdings'!$B20,'Trade Log'!$C$5:$C$2004,"Sell",'Trade Log'!$B$5:$B$2004,"&lt;="&amp;Dashboard!$C$2))</f>
        <v/>
      </c>
      <c r="F20" s="196" t="str">
        <f t="shared" si="3"/>
        <v/>
      </c>
      <c r="G20" s="197" t="str">
        <f>IFERROR(__xludf.DUMMYFUNCTION("if($C20=""GBP"", if($B20="""","""",if(Dashboard!$C$2&gt;=today(),iferror(googlefinance($B20)/100,0),iferror(index(googlefinance($B20,""price"",Dashboard!$C$2),2,2)/100,iferror(index(googlefinance($B20,""price"",Dashboard!$C$2-1),2,2)/100,iferror(index(google"&amp;"finance($B20,""price"",Dashboard!$C$2-2),2,2)/100,iferror(index(googlefinance($B20,""price"",Dashboard!$C$2-3),2,2)/100,iferror(index(googlefinance($B20,""price"",Dashboard!$C$2-4),2,2)/100,iferror(index(googlefinance($B20,""price"",Dashboard!$C$2-5),2,2)"&amp;"/100,iferror(index(googlefinance($B20,""price"",Dashboard!$C$2-6),2,2)/100,0))))))))),if($B20="""","""",if(Dashboard!$C$2&gt;=today(),iferror(googlefinance($B20),0),iferror(index(googlefinance($B20,""price"",Dashboard!$C$2),2,2),iferror(index(googlefinance($"&amp;"B20,""price"",Dashboard!$C$2-1),2,2),iferror(index(googlefinance($B20,""price"",Dashboard!$C$2-2),2,2),iferror(index(googlefinance($B20,""price"",Dashboard!$C$2-3),2,2),iferror(index(googlefinance($B20,""price"",Dashboard!$C$2-4),2,2),iferror(index(google"&amp;"finance($B20,""price"",Dashboard!$C$2-5),2,2),iferror(index(googlefinance($B20,""price"",Dashboard!$C$2-6),2,2),0))))))))))"),"")</f>
        <v/>
      </c>
      <c r="H20" s="213"/>
      <c r="I20" s="199" t="str">
        <f t="shared" si="4"/>
        <v/>
      </c>
      <c r="J20" s="200" t="str">
        <f t="shared" si="5"/>
        <v/>
      </c>
      <c r="K20" s="201" t="str">
        <f t="array" ref="K20">IFERROR(IF($B20="","",index('Trade Log'!$Q$5:$Q$2004,match(1,($AN20='Trade Log'!$B$5:$B$2004)*($B20='Trade Log'!$D$5:$D$2004)*("Y"='Trade Log'!$T$5:$T$2004),0))),0)</f>
        <v/>
      </c>
      <c r="L20" s="202" t="str">
        <f t="shared" si="6"/>
        <v/>
      </c>
      <c r="M20" s="202" t="str">
        <f t="shared" si="7"/>
        <v/>
      </c>
      <c r="N20" s="203" t="str">
        <f t="shared" si="8"/>
        <v/>
      </c>
      <c r="O20" s="202" t="str">
        <f>if($B20="","",iferror(sumifs('Trade Log'!$G$5:$G$2004,'Trade Log'!$C$5:$C$2004,"Dividend",'Trade Log'!$D$5:$D$2004,$B20,'Trade Log'!$B$5:$B$2004,"&lt;="&amp;Dashboard!$C$2),0))</f>
        <v/>
      </c>
      <c r="P20" s="204" t="str">
        <f t="shared" si="9"/>
        <v/>
      </c>
      <c r="Q20" s="205" t="str">
        <f t="shared" si="10"/>
        <v/>
      </c>
      <c r="R20" s="199" t="str">
        <f t="shared" si="11"/>
        <v/>
      </c>
      <c r="S20" s="200" t="str">
        <f t="shared" si="12"/>
        <v/>
      </c>
      <c r="T20" s="201" t="str">
        <f t="array" ref="T20">IFERROR(IF($B20="","",index('Trade Log'!$AE$5:$AE$2004,match(1,($AN20='Trade Log'!$B$5:$B$2004)*($B20='Trade Log'!$D$5:$D$2004)*("Y"='Trade Log'!$T$5:$T$2004),0))),0)</f>
        <v/>
      </c>
      <c r="U20" s="202" t="str">
        <f t="shared" si="13"/>
        <v/>
      </c>
      <c r="V20" s="203" t="str">
        <f t="shared" si="14"/>
        <v/>
      </c>
      <c r="W20" s="202" t="str">
        <f t="shared" si="15"/>
        <v/>
      </c>
      <c r="X20" s="203" t="str">
        <f t="shared" si="16"/>
        <v/>
      </c>
      <c r="Y20" s="206" t="str">
        <f>if($B20="","",iferror(sumifs('Trade Log'!$AD$5:$AD$2004,'Trade Log'!$C$5:$C$2004,"Dividend",'Trade Log'!$D$5:$D$2004,$B20,'Trade Log'!$B$5:$B$2004,"&lt;="&amp;Dashboard!$C$2),0))</f>
        <v/>
      </c>
      <c r="Z20" s="172"/>
      <c r="AA20" s="207" t="str">
        <f t="array" ref="AA20">IF($B20="","",INDEX('Calculations (Do Not Edit)'!$C$231:$G$235,match($C20,'Calculations (Do Not Edit)'!$C$230:$G$230,0),match(Dashboard!$C$3,'Calculations (Do Not Edit)'!$B$231:$B$235,0)))</f>
        <v/>
      </c>
      <c r="AB20" s="174"/>
      <c r="AC20" s="208" t="str">
        <f>IF($B20="","",SUMIFS('Trade Log'!$X$5:$X$2004,'Trade Log'!$D$5:$D$2004,'Your Portfolio Holdings'!$B20,'Trade Log'!$C$5:$C$2004,"Buy",'Trade Log'!$B$5:$B$2004,"&lt;="&amp;Dashboard!$C$54)-SUMIFS('Trade Log'!$X$5:$X$2004,'Trade Log'!$D$5:$D$2004,'Your Portfolio Holdings'!$B20,'Trade Log'!$C$5:$C$2004,"Sell",'Trade Log'!$B$5:$B$2004,"&lt;="&amp;Dashboard!$C$54))</f>
        <v/>
      </c>
      <c r="AD20" s="209" t="str">
        <f>IFERROR(__xludf.DUMMYFUNCTION("if($C20=""GBP"",if($B20="""","""",if(Dashboard!$C$54&gt;=today(),iferror(googlefinance($B20)/100,0),iferror(index(googlefinance($B20,""price"",Dashboard!$C$54),2,2)/100,iferror(index(googlefinance($B20,""price"",Dashboard!$C$54-1),2,2)/100,iferror(index(goog"&amp;"lefinance($B20,""price"",Dashboard!$C$54-2),2,2)/100,iferror(index(googlefinance($B20,""price"",Dashboard!$C$54-3),2,2)/100,iferror(index(googlefinance($B20,""price"",Dashboard!$C$54-4),2,2)/100,iferror(index(googlefinance($B20,""price"",Dashboard!$C$54-5"&amp;"),2,2)/100,iferror(index(googlefinance($B20,""price"",Dashboard!$C$54-6),2,2)/100,0))))))))), if($B20="""","""",if(Dashboard!$C$54&gt;=today(),iferror(googlefinance($B20),0),iferror(index(googlefinance($B20,""price"",Dashboard!$C$54),2,2),iferror(index(googl"&amp;"efinance($B20,""price"",Dashboard!$C$54-1),2,2),iferror(index(googlefinance($B20,""price"",Dashboard!$C$54-2),2,2),iferror(index(googlefinance($B20,""price"",Dashboard!$C$54-3),2,2),iferror(index(googlefinance($B20,""price"",Dashboard!$C$54-4),2,2),iferro"&amp;"r(index(googlefinance($B20,""price"",Dashboard!$C$54-5),2,2),iferror(index(googlefinance($B20,""price"",Dashboard!$C$54-6),2,2),0))))))))))"),"")</f>
        <v/>
      </c>
      <c r="AE20" s="214"/>
      <c r="AF20" s="211" t="str">
        <f t="array" ref="AF20">IF($B20="","",INDEX('Calculations (Do Not Edit)'!$C$249:$G$253,match($C20,'Calculations (Do Not Edit)'!$C$230:$G$230,0),match(Dashboard!$C$3,'Calculations (Do Not Edit)'!$B$231:$B$235,0)))</f>
        <v/>
      </c>
      <c r="AG20" s="212">
        <f t="shared" si="17"/>
        <v>0</v>
      </c>
      <c r="AH20" s="208" t="str">
        <f>IF($B20="","",SUMIFS('Trade Log'!$Z$5:$Z$2004,'Trade Log'!$D$5:$D$2004,'Your Portfolio Holdings'!$B20,'Trade Log'!$C$5:$C$2004,"Buy",'Trade Log'!$B$5:$B$2004,"&lt;="&amp;Dashboard!$C$55)-SUMIFS('Trade Log'!$Z$5:$Z$2004,'Trade Log'!$D$5:$D$2004,'Your Portfolio Holdings'!$B20,'Trade Log'!$C$5:$C$2004,"Sell",'Trade Log'!$B$5:$B$2004,"&lt;="&amp;Dashboard!$C$55))</f>
        <v/>
      </c>
      <c r="AI20" s="209" t="str">
        <f>IFERROR(__xludf.DUMMYFUNCTION("if($C20=""GBP"",if($B20="""","""",if(Dashboard!$C$55&gt;=today(),iferror(googlefinance($B20)/100,0),iferror(index(googlefinance($B20,""price"",Dashboard!$C$55),2,2)/100,iferror(index(googlefinance($B20,""price"",Dashboard!$C$55-1),2,2)/100,iferror(index(goog"&amp;"lefinance($B20,""price"",Dashboard!$C$55-2),2,2)/100,iferror(index(googlefinance($B20,""price"",Dashboard!$C$55-3),2,2)/100,iferror(index(googlefinance($B20,""price"",Dashboard!$C$55-4),2,2)/100,iferror(index(googlefinance($B20,""price"",Dashboard!$C$55-5"&amp;"),2,2)/100,iferror(index(googlefinance($B20,""price"",Dashboard!$C$55-6),2,2)/100,0))))))))),if($B20="""","""",if(Dashboard!$C$55&gt;=today(),iferror(googlefinance($B20),0),iferror(index(googlefinance($B20,""price"",Dashboard!$C$55),2,2),iferror(index(google"&amp;"finance($B20,""price"",Dashboard!$C$55-1),2,2),iferror(index(googlefinance($B20,""price"",Dashboard!$C$55-2),2,2),iferror(index(googlefinance($B20,""price"",Dashboard!$C$55-3),2,2),iferror(index(googlefinance($B20,""price"",Dashboard!$C$55-4),2,2),iferror"&amp;"(index(googlefinance($B20,""price"",Dashboard!$C$55-5),2,2),iferror(index(googlefinance($B20,""price"",Dashboard!$C$55-6),2,2),0))))))))))"),"")</f>
        <v/>
      </c>
      <c r="AJ20" s="210"/>
      <c r="AK20" s="211" t="str">
        <f t="array" ref="AK20">IF($B20="","",INDEX('Calculations (Do Not Edit)'!$C$267:$G$271,match($C20,'Calculations (Do Not Edit)'!$C$230:$G$230,0),match(Dashboard!$C$3,'Calculations (Do Not Edit)'!$B$231:$B$235,0)))</f>
        <v/>
      </c>
      <c r="AL20" s="212">
        <f t="shared" si="18"/>
        <v>0</v>
      </c>
      <c r="AM20" s="182"/>
      <c r="AN20" s="182" t="str">
        <f>IF($B20="","",MAXIFS('Trade Log'!$B$5:$B$2004,'Trade Log'!$D$5:$D$2004,$B20,'Trade Log'!$B$5:$B$2004,"&lt;="&amp;Dashboard!$C$2))</f>
        <v/>
      </c>
      <c r="AO20" s="81" t="str">
        <f t="shared" si="19"/>
        <v>#N/A</v>
      </c>
      <c r="AP20" s="81"/>
      <c r="AQ20" s="184" t="str">
        <f>if($B20="","",sumifs('Trade Log'!$V$5:$V$2004,'Trade Log'!$D$5:$D$2004,$B20,'Trade Log'!$C$5:$C$2004,"Buy",'Trade Log'!$I$5:$I$2004,AQ$6,'Trade Log'!$B$5:$B$2004,"&lt;="&amp;Dashboard!$C$2)-sumifs('Trade Log'!$V$5:$V$2004,'Trade Log'!$D$5:$D$2004,$B20,'Trade Log'!$C$5:$C$2004,"Sell",'Trade Log'!$I$5:$I$2004,AQ$6,'Trade Log'!$B$5:$B$2004,"&lt;="&amp;Dashboard!$C$2))</f>
        <v/>
      </c>
      <c r="AR20" s="100" t="str">
        <f>if($B20="","",sumifs('Trade Log'!$V$5:$V$2004,'Trade Log'!$D$5:$D$2004,$B20,'Trade Log'!$C$5:$C$2004,"Buy",'Trade Log'!$I$5:$I$2004,AR$6,'Trade Log'!$B$5:$B$2004,"&lt;="&amp;Dashboard!$C$2)-sumifs('Trade Log'!$V$5:$V$2004,'Trade Log'!$D$5:$D$2004,$B20,'Trade Log'!$C$5:$C$2004,"Sell",'Trade Log'!$I$5:$I$2004,AR$6,'Trade Log'!$B$5:$B$2004,"&lt;="&amp;Dashboard!$C$2))</f>
        <v/>
      </c>
      <c r="AS20" s="100" t="str">
        <f>if($B20="","",sumifs('Trade Log'!$V$5:$V$2004,'Trade Log'!$D$5:$D$2004,$B20,'Trade Log'!$C$5:$C$2004,"Buy",'Trade Log'!$I$5:$I$2004,AS$6,'Trade Log'!$B$5:$B$2004,"&lt;="&amp;Dashboard!$C$2)-sumifs('Trade Log'!$V$5:$V$2004,'Trade Log'!$D$5:$D$2004,$B20,'Trade Log'!$C$5:$C$2004,"Sell",'Trade Log'!$I$5:$I$2004,AS$6,'Trade Log'!$B$5:$B$2004,"&lt;="&amp;Dashboard!$C$2))</f>
        <v/>
      </c>
      <c r="AT20" s="100" t="str">
        <f>if($B20="","",sumifs('Trade Log'!$V$5:$V$2004,'Trade Log'!$D$5:$D$2004,$B20,'Trade Log'!$C$5:$C$2004,"Buy",'Trade Log'!$I$5:$I$2004,AT$6,'Trade Log'!$B$5:$B$2004,"&lt;="&amp;Dashboard!$C$2)-sumifs('Trade Log'!$V$5:$V$2004,'Trade Log'!$D$5:$D$2004,$B20,'Trade Log'!$C$5:$C$2004,"Sell",'Trade Log'!$I$5:$I$2004,AT$6,'Trade Log'!$B$5:$B$2004,"&lt;="&amp;Dashboard!$C$2))</f>
        <v/>
      </c>
      <c r="AU20" s="100" t="str">
        <f>if($B20="","",sumifs('Trade Log'!$V$5:$V$2004,'Trade Log'!$D$5:$D$2004,$B20,'Trade Log'!$C$5:$C$2004,"Buy",'Trade Log'!$I$5:$I$2004,AU$6,'Trade Log'!$B$5:$B$2004,"&lt;="&amp;Dashboard!$C$2)-sumifs('Trade Log'!$V$5:$V$2004,'Trade Log'!$D$5:$D$2004,$B20,'Trade Log'!$C$5:$C$2004,"Sell",'Trade Log'!$I$5:$I$2004,AU$6,'Trade Log'!$B$5:$B$2004,"&lt;="&amp;Dashboard!$C$2))</f>
        <v/>
      </c>
      <c r="AV20" s="100" t="str">
        <f>if($B20="","",sumifs('Trade Log'!$V$5:$V$2004,'Trade Log'!$D$5:$D$2004,$B20,'Trade Log'!$C$5:$C$2004,"Buy",'Trade Log'!$I$5:$I$2004,AV$6,'Trade Log'!$B$5:$B$2004,"&lt;="&amp;Dashboard!$C$2)-sumifs('Trade Log'!$V$5:$V$2004,'Trade Log'!$D$5:$D$2004,$B20,'Trade Log'!$C$5:$C$2004,"Sell",'Trade Log'!$I$5:$I$2004,AV$6,'Trade Log'!$B$5:$B$2004,"&lt;="&amp;Dashboard!$C$2))</f>
        <v/>
      </c>
      <c r="AW20" s="100" t="str">
        <f>if($B20="","",sumifs('Trade Log'!$V$5:$V$2004,'Trade Log'!$D$5:$D$2004,$B20,'Trade Log'!$C$5:$C$2004,"Buy",'Trade Log'!$I$5:$I$2004,AW$6,'Trade Log'!$B$5:$B$2004,"&lt;="&amp;Dashboard!$C$2)-sumifs('Trade Log'!$V$5:$V$2004,'Trade Log'!$D$5:$D$2004,$B20,'Trade Log'!$C$5:$C$2004,"Sell",'Trade Log'!$I$5:$I$2004,AW$6,'Trade Log'!$B$5:$B$2004,"&lt;="&amp;Dashboard!$C$2))</f>
        <v/>
      </c>
      <c r="AX20" s="100" t="str">
        <f>if($B20="","",sumifs('Trade Log'!$V$5:$V$2004,'Trade Log'!$D$5:$D$2004,$B20,'Trade Log'!$C$5:$C$2004,"Buy",'Trade Log'!$I$5:$I$2004,AX$6,'Trade Log'!$B$5:$B$2004,"&lt;="&amp;Dashboard!$C$2)-sumifs('Trade Log'!$V$5:$V$2004,'Trade Log'!$D$5:$D$2004,$B20,'Trade Log'!$C$5:$C$2004,"Sell",'Trade Log'!$I$5:$I$2004,AX$6,'Trade Log'!$B$5:$B$2004,"&lt;="&amp;Dashboard!$C$2))</f>
        <v/>
      </c>
      <c r="AY20" s="100" t="str">
        <f>if($B20="","",sumifs('Trade Log'!$V$5:$V$2004,'Trade Log'!$D$5:$D$2004,$B20,'Trade Log'!$C$5:$C$2004,"Buy",'Trade Log'!$I$5:$I$2004,AY$6,'Trade Log'!$B$5:$B$2004,"&lt;="&amp;Dashboard!$C$2)-sumifs('Trade Log'!$V$5:$V$2004,'Trade Log'!$D$5:$D$2004,$B20,'Trade Log'!$C$5:$C$2004,"Sell",'Trade Log'!$I$5:$I$2004,AY$6,'Trade Log'!$B$5:$B$2004,"&lt;="&amp;Dashboard!$C$2))</f>
        <v/>
      </c>
      <c r="AZ20" s="185" t="str">
        <f>if($B20="","",sumifs('Trade Log'!$V$5:$V$2004,'Trade Log'!$D$5:$D$2004,$B20,'Trade Log'!$C$5:$C$2004,"Buy",'Trade Log'!$I$5:$I$2004,AZ$6,'Trade Log'!$B$5:$B$2004,"&lt;="&amp;Dashboard!$C$2)-sumifs('Trade Log'!$V$5:$V$2004,'Trade Log'!$D$5:$D$2004,$B20,'Trade Log'!$C$5:$C$2004,"Sell",'Trade Log'!$I$5:$I$2004,AZ$6,'Trade Log'!$B$5:$B$2004,"&lt;="&amp;Dashboard!$C$2))</f>
        <v/>
      </c>
      <c r="BA20" s="81"/>
      <c r="BB20" s="186">
        <f t="shared" si="20"/>
        <v>0</v>
      </c>
      <c r="BC20" s="81"/>
      <c r="BD20" s="187">
        <f t="shared" ref="BD20:BM20" si="39">AQ20*$Q20</f>
        <v>0</v>
      </c>
      <c r="BE20" s="188">
        <f t="shared" si="39"/>
        <v>0</v>
      </c>
      <c r="BF20" s="188">
        <f t="shared" si="39"/>
        <v>0</v>
      </c>
      <c r="BG20" s="188">
        <f t="shared" si="39"/>
        <v>0</v>
      </c>
      <c r="BH20" s="188">
        <f t="shared" si="39"/>
        <v>0</v>
      </c>
      <c r="BI20" s="188">
        <f t="shared" si="39"/>
        <v>0</v>
      </c>
      <c r="BJ20" s="188">
        <f t="shared" si="39"/>
        <v>0</v>
      </c>
      <c r="BK20" s="188">
        <f t="shared" si="39"/>
        <v>0</v>
      </c>
      <c r="BL20" s="188">
        <f t="shared" si="39"/>
        <v>0</v>
      </c>
      <c r="BM20" s="189">
        <f t="shared" si="39"/>
        <v>0</v>
      </c>
      <c r="BN20" s="81"/>
      <c r="BO20" s="190">
        <f t="shared" si="22"/>
        <v>0</v>
      </c>
      <c r="BP20" s="190"/>
      <c r="BQ20" s="191" t="str">
        <f t="shared" si="23"/>
        <v/>
      </c>
      <c r="BR20" s="192" t="s">
        <v>197</v>
      </c>
      <c r="BS20" s="190" t="str">
        <f t="shared" si="24"/>
        <v>N</v>
      </c>
      <c r="BT20" s="190" t="str">
        <f t="shared" si="25"/>
        <v>N</v>
      </c>
      <c r="BU20" s="190" t="str">
        <f t="shared" si="26"/>
        <v>N</v>
      </c>
      <c r="BV20" s="190"/>
      <c r="BW20" s="174">
        <f>countifs('Trade Log'!$D$5:$D$2004,$B56,'Trade Log'!$C$5:$C$2004,"Split")</f>
        <v>0</v>
      </c>
    </row>
    <row r="21">
      <c r="A21" s="17">
        <f t="shared" si="27"/>
        <v>15</v>
      </c>
      <c r="B21" s="193" t="str">
        <f>Setup!B66</f>
        <v/>
      </c>
      <c r="C21" s="194" t="str">
        <f>Setup!C66</f>
        <v/>
      </c>
      <c r="D21" s="194" t="str">
        <f>Setup!D66</f>
        <v/>
      </c>
      <c r="E21" s="195" t="str">
        <f>IF($B21="","",SUMIFS('Trade Log'!$V$5:$V$2004,'Trade Log'!$D$5:$D$2004,'Your Portfolio Holdings'!$B21,'Trade Log'!$C$5:$C$2004,"Buy",'Trade Log'!$B$5:$B$2004,"&lt;="&amp;Dashboard!$C$2)-SUMIFS('Trade Log'!$V$5:$V$2004,'Trade Log'!$D$5:$D$2004,'Your Portfolio Holdings'!$B21,'Trade Log'!$C$5:$C$2004,"Sell",'Trade Log'!$B$5:$B$2004,"&lt;="&amp;Dashboard!$C$2))</f>
        <v/>
      </c>
      <c r="F21" s="196" t="str">
        <f t="shared" si="3"/>
        <v/>
      </c>
      <c r="G21" s="197" t="str">
        <f>IFERROR(__xludf.DUMMYFUNCTION("if($C21=""GBP"", if($B21="""","""",if(Dashboard!$C$2&gt;=today(),iferror(googlefinance($B21)/100,0),iferror(index(googlefinance($B21,""price"",Dashboard!$C$2),2,2)/100,iferror(index(googlefinance($B21,""price"",Dashboard!$C$2-1),2,2)/100,iferror(index(google"&amp;"finance($B21,""price"",Dashboard!$C$2-2),2,2)/100,iferror(index(googlefinance($B21,""price"",Dashboard!$C$2-3),2,2)/100,iferror(index(googlefinance($B21,""price"",Dashboard!$C$2-4),2,2)/100,iferror(index(googlefinance($B21,""price"",Dashboard!$C$2-5),2,2)"&amp;"/100,iferror(index(googlefinance($B21,""price"",Dashboard!$C$2-6),2,2)/100,0))))))))),if($B21="""","""",if(Dashboard!$C$2&gt;=today(),iferror(googlefinance($B21),0),iferror(index(googlefinance($B21,""price"",Dashboard!$C$2),2,2),iferror(index(googlefinance($"&amp;"B21,""price"",Dashboard!$C$2-1),2,2),iferror(index(googlefinance($B21,""price"",Dashboard!$C$2-2),2,2),iferror(index(googlefinance($B21,""price"",Dashboard!$C$2-3),2,2),iferror(index(googlefinance($B21,""price"",Dashboard!$C$2-4),2,2),iferror(index(google"&amp;"finance($B21,""price"",Dashboard!$C$2-5),2,2),iferror(index(googlefinance($B21,""price"",Dashboard!$C$2-6),2,2),0))))))))))"),"")</f>
        <v/>
      </c>
      <c r="H21" s="213"/>
      <c r="I21" s="199" t="str">
        <f t="shared" si="4"/>
        <v/>
      </c>
      <c r="J21" s="200" t="str">
        <f t="shared" si="5"/>
        <v/>
      </c>
      <c r="K21" s="201" t="str">
        <f t="array" ref="K21">IFERROR(IF($B21="","",index('Trade Log'!$Q$5:$Q$2004,match(1,($AN21='Trade Log'!$B$5:$B$2004)*($B21='Trade Log'!$D$5:$D$2004)*("Y"='Trade Log'!$T$5:$T$2004),0))),0)</f>
        <v/>
      </c>
      <c r="L21" s="202" t="str">
        <f t="shared" si="6"/>
        <v/>
      </c>
      <c r="M21" s="202" t="str">
        <f t="shared" si="7"/>
        <v/>
      </c>
      <c r="N21" s="203" t="str">
        <f t="shared" si="8"/>
        <v/>
      </c>
      <c r="O21" s="202" t="str">
        <f>if($B21="","",iferror(sumifs('Trade Log'!$G$5:$G$2004,'Trade Log'!$C$5:$C$2004,"Dividend",'Trade Log'!$D$5:$D$2004,$B21,'Trade Log'!$B$5:$B$2004,"&lt;="&amp;Dashboard!$C$2),0))</f>
        <v/>
      </c>
      <c r="P21" s="204" t="str">
        <f t="shared" si="9"/>
        <v/>
      </c>
      <c r="Q21" s="205" t="str">
        <f t="shared" si="10"/>
        <v/>
      </c>
      <c r="R21" s="199" t="str">
        <f t="shared" si="11"/>
        <v/>
      </c>
      <c r="S21" s="200" t="str">
        <f t="shared" si="12"/>
        <v/>
      </c>
      <c r="T21" s="201" t="str">
        <f t="array" ref="T21">IFERROR(IF($B21="","",index('Trade Log'!$AE$5:$AE$2004,match(1,($AN21='Trade Log'!$B$5:$B$2004)*($B21='Trade Log'!$D$5:$D$2004)*("Y"='Trade Log'!$T$5:$T$2004),0))),0)</f>
        <v/>
      </c>
      <c r="U21" s="202" t="str">
        <f t="shared" si="13"/>
        <v/>
      </c>
      <c r="V21" s="203" t="str">
        <f t="shared" si="14"/>
        <v/>
      </c>
      <c r="W21" s="202" t="str">
        <f t="shared" si="15"/>
        <v/>
      </c>
      <c r="X21" s="203" t="str">
        <f t="shared" si="16"/>
        <v/>
      </c>
      <c r="Y21" s="206" t="str">
        <f>if($B21="","",iferror(sumifs('Trade Log'!$AD$5:$AD$2004,'Trade Log'!$C$5:$C$2004,"Dividend",'Trade Log'!$D$5:$D$2004,$B21,'Trade Log'!$B$5:$B$2004,"&lt;="&amp;Dashboard!$C$2),0))</f>
        <v/>
      </c>
      <c r="Z21" s="172"/>
      <c r="AA21" s="207" t="str">
        <f t="array" ref="AA21">IF($B21="","",INDEX('Calculations (Do Not Edit)'!$C$231:$G$235,match($C21,'Calculations (Do Not Edit)'!$C$230:$G$230,0),match(Dashboard!$C$3,'Calculations (Do Not Edit)'!$B$231:$B$235,0)))</f>
        <v/>
      </c>
      <c r="AB21" s="174"/>
      <c r="AC21" s="208" t="str">
        <f>IF($B21="","",SUMIFS('Trade Log'!$X$5:$X$2004,'Trade Log'!$D$5:$D$2004,'Your Portfolio Holdings'!$B21,'Trade Log'!$C$5:$C$2004,"Buy",'Trade Log'!$B$5:$B$2004,"&lt;="&amp;Dashboard!$C$54)-SUMIFS('Trade Log'!$X$5:$X$2004,'Trade Log'!$D$5:$D$2004,'Your Portfolio Holdings'!$B21,'Trade Log'!$C$5:$C$2004,"Sell",'Trade Log'!$B$5:$B$2004,"&lt;="&amp;Dashboard!$C$54))</f>
        <v/>
      </c>
      <c r="AD21" s="209" t="str">
        <f>IFERROR(__xludf.DUMMYFUNCTION("if($C21=""GBP"",if($B21="""","""",if(Dashboard!$C$54&gt;=today(),iferror(googlefinance($B21)/100,0),iferror(index(googlefinance($B21,""price"",Dashboard!$C$54),2,2)/100,iferror(index(googlefinance($B21,""price"",Dashboard!$C$54-1),2,2)/100,iferror(index(goog"&amp;"lefinance($B21,""price"",Dashboard!$C$54-2),2,2)/100,iferror(index(googlefinance($B21,""price"",Dashboard!$C$54-3),2,2)/100,iferror(index(googlefinance($B21,""price"",Dashboard!$C$54-4),2,2)/100,iferror(index(googlefinance($B21,""price"",Dashboard!$C$54-5"&amp;"),2,2)/100,iferror(index(googlefinance($B21,""price"",Dashboard!$C$54-6),2,2)/100,0))))))))), if($B21="""","""",if(Dashboard!$C$54&gt;=today(),iferror(googlefinance($B21),0),iferror(index(googlefinance($B21,""price"",Dashboard!$C$54),2,2),iferror(index(googl"&amp;"efinance($B21,""price"",Dashboard!$C$54-1),2,2),iferror(index(googlefinance($B21,""price"",Dashboard!$C$54-2),2,2),iferror(index(googlefinance($B21,""price"",Dashboard!$C$54-3),2,2),iferror(index(googlefinance($B21,""price"",Dashboard!$C$54-4),2,2),iferro"&amp;"r(index(googlefinance($B21,""price"",Dashboard!$C$54-5),2,2),iferror(index(googlefinance($B21,""price"",Dashboard!$C$54-6),2,2),0))))))))))"),"")</f>
        <v/>
      </c>
      <c r="AE21" s="214"/>
      <c r="AF21" s="211" t="str">
        <f t="array" ref="AF21">IF($B21="","",INDEX('Calculations (Do Not Edit)'!$C$249:$G$253,match($C21,'Calculations (Do Not Edit)'!$C$230:$G$230,0),match(Dashboard!$C$3,'Calculations (Do Not Edit)'!$B$231:$B$235,0)))</f>
        <v/>
      </c>
      <c r="AG21" s="212">
        <f t="shared" si="17"/>
        <v>0</v>
      </c>
      <c r="AH21" s="208" t="str">
        <f>IF($B21="","",SUMIFS('Trade Log'!$Z$5:$Z$2004,'Trade Log'!$D$5:$D$2004,'Your Portfolio Holdings'!$B21,'Trade Log'!$C$5:$C$2004,"Buy",'Trade Log'!$B$5:$B$2004,"&lt;="&amp;Dashboard!$C$55)-SUMIFS('Trade Log'!$Z$5:$Z$2004,'Trade Log'!$D$5:$D$2004,'Your Portfolio Holdings'!$B21,'Trade Log'!$C$5:$C$2004,"Sell",'Trade Log'!$B$5:$B$2004,"&lt;="&amp;Dashboard!$C$55))</f>
        <v/>
      </c>
      <c r="AI21" s="209" t="str">
        <f>IFERROR(__xludf.DUMMYFUNCTION("if($C21=""GBP"",if($B21="""","""",if(Dashboard!$C$55&gt;=today(),iferror(googlefinance($B21)/100,0),iferror(index(googlefinance($B21,""price"",Dashboard!$C$55),2,2)/100,iferror(index(googlefinance($B21,""price"",Dashboard!$C$55-1),2,2)/100,iferror(index(goog"&amp;"lefinance($B21,""price"",Dashboard!$C$55-2),2,2)/100,iferror(index(googlefinance($B21,""price"",Dashboard!$C$55-3),2,2)/100,iferror(index(googlefinance($B21,""price"",Dashboard!$C$55-4),2,2)/100,iferror(index(googlefinance($B21,""price"",Dashboard!$C$55-5"&amp;"),2,2)/100,iferror(index(googlefinance($B21,""price"",Dashboard!$C$55-6),2,2)/100,0))))))))),if($B21="""","""",if(Dashboard!$C$55&gt;=today(),iferror(googlefinance($B21),0),iferror(index(googlefinance($B21,""price"",Dashboard!$C$55),2,2),iferror(index(google"&amp;"finance($B21,""price"",Dashboard!$C$55-1),2,2),iferror(index(googlefinance($B21,""price"",Dashboard!$C$55-2),2,2),iferror(index(googlefinance($B21,""price"",Dashboard!$C$55-3),2,2),iferror(index(googlefinance($B21,""price"",Dashboard!$C$55-4),2,2),iferror"&amp;"(index(googlefinance($B21,""price"",Dashboard!$C$55-5),2,2),iferror(index(googlefinance($B21,""price"",Dashboard!$C$55-6),2,2),0))))))))))"),"")</f>
        <v/>
      </c>
      <c r="AJ21" s="210"/>
      <c r="AK21" s="211" t="str">
        <f t="array" ref="AK21">IF($B21="","",INDEX('Calculations (Do Not Edit)'!$C$267:$G$271,match($C21,'Calculations (Do Not Edit)'!$C$230:$G$230,0),match(Dashboard!$C$3,'Calculations (Do Not Edit)'!$B$231:$B$235,0)))</f>
        <v/>
      </c>
      <c r="AL21" s="212">
        <f t="shared" si="18"/>
        <v>0</v>
      </c>
      <c r="AM21" s="182"/>
      <c r="AN21" s="182" t="str">
        <f>IF($B21="","",MAXIFS('Trade Log'!$B$5:$B$2004,'Trade Log'!$D$5:$D$2004,$B21,'Trade Log'!$B$5:$B$2004,"&lt;="&amp;Dashboard!$C$2))</f>
        <v/>
      </c>
      <c r="AO21" s="81" t="str">
        <f t="shared" si="19"/>
        <v>#N/A</v>
      </c>
      <c r="AP21" s="81"/>
      <c r="AQ21" s="184" t="str">
        <f>if($B21="","",sumifs('Trade Log'!$V$5:$V$2004,'Trade Log'!$D$5:$D$2004,$B21,'Trade Log'!$C$5:$C$2004,"Buy",'Trade Log'!$I$5:$I$2004,AQ$6,'Trade Log'!$B$5:$B$2004,"&lt;="&amp;Dashboard!$C$2)-sumifs('Trade Log'!$V$5:$V$2004,'Trade Log'!$D$5:$D$2004,$B21,'Trade Log'!$C$5:$C$2004,"Sell",'Trade Log'!$I$5:$I$2004,AQ$6,'Trade Log'!$B$5:$B$2004,"&lt;="&amp;Dashboard!$C$2))</f>
        <v/>
      </c>
      <c r="AR21" s="100" t="str">
        <f>if($B21="","",sumifs('Trade Log'!$V$5:$V$2004,'Trade Log'!$D$5:$D$2004,$B21,'Trade Log'!$C$5:$C$2004,"Buy",'Trade Log'!$I$5:$I$2004,AR$6,'Trade Log'!$B$5:$B$2004,"&lt;="&amp;Dashboard!$C$2)-sumifs('Trade Log'!$V$5:$V$2004,'Trade Log'!$D$5:$D$2004,$B21,'Trade Log'!$C$5:$C$2004,"Sell",'Trade Log'!$I$5:$I$2004,AR$6,'Trade Log'!$B$5:$B$2004,"&lt;="&amp;Dashboard!$C$2))</f>
        <v/>
      </c>
      <c r="AS21" s="100" t="str">
        <f>if($B21="","",sumifs('Trade Log'!$V$5:$V$2004,'Trade Log'!$D$5:$D$2004,$B21,'Trade Log'!$C$5:$C$2004,"Buy",'Trade Log'!$I$5:$I$2004,AS$6,'Trade Log'!$B$5:$B$2004,"&lt;="&amp;Dashboard!$C$2)-sumifs('Trade Log'!$V$5:$V$2004,'Trade Log'!$D$5:$D$2004,$B21,'Trade Log'!$C$5:$C$2004,"Sell",'Trade Log'!$I$5:$I$2004,AS$6,'Trade Log'!$B$5:$B$2004,"&lt;="&amp;Dashboard!$C$2))</f>
        <v/>
      </c>
      <c r="AT21" s="100" t="str">
        <f>if($B21="","",sumifs('Trade Log'!$V$5:$V$2004,'Trade Log'!$D$5:$D$2004,$B21,'Trade Log'!$C$5:$C$2004,"Buy",'Trade Log'!$I$5:$I$2004,AT$6,'Trade Log'!$B$5:$B$2004,"&lt;="&amp;Dashboard!$C$2)-sumifs('Trade Log'!$V$5:$V$2004,'Trade Log'!$D$5:$D$2004,$B21,'Trade Log'!$C$5:$C$2004,"Sell",'Trade Log'!$I$5:$I$2004,AT$6,'Trade Log'!$B$5:$B$2004,"&lt;="&amp;Dashboard!$C$2))</f>
        <v/>
      </c>
      <c r="AU21" s="100" t="str">
        <f>if($B21="","",sumifs('Trade Log'!$V$5:$V$2004,'Trade Log'!$D$5:$D$2004,$B21,'Trade Log'!$C$5:$C$2004,"Buy",'Trade Log'!$I$5:$I$2004,AU$6,'Trade Log'!$B$5:$B$2004,"&lt;="&amp;Dashboard!$C$2)-sumifs('Trade Log'!$V$5:$V$2004,'Trade Log'!$D$5:$D$2004,$B21,'Trade Log'!$C$5:$C$2004,"Sell",'Trade Log'!$I$5:$I$2004,AU$6,'Trade Log'!$B$5:$B$2004,"&lt;="&amp;Dashboard!$C$2))</f>
        <v/>
      </c>
      <c r="AV21" s="100" t="str">
        <f>if($B21="","",sumifs('Trade Log'!$V$5:$V$2004,'Trade Log'!$D$5:$D$2004,$B21,'Trade Log'!$C$5:$C$2004,"Buy",'Trade Log'!$I$5:$I$2004,AV$6,'Trade Log'!$B$5:$B$2004,"&lt;="&amp;Dashboard!$C$2)-sumifs('Trade Log'!$V$5:$V$2004,'Trade Log'!$D$5:$D$2004,$B21,'Trade Log'!$C$5:$C$2004,"Sell",'Trade Log'!$I$5:$I$2004,AV$6,'Trade Log'!$B$5:$B$2004,"&lt;="&amp;Dashboard!$C$2))</f>
        <v/>
      </c>
      <c r="AW21" s="100" t="str">
        <f>if($B21="","",sumifs('Trade Log'!$V$5:$V$2004,'Trade Log'!$D$5:$D$2004,$B21,'Trade Log'!$C$5:$C$2004,"Buy",'Trade Log'!$I$5:$I$2004,AW$6,'Trade Log'!$B$5:$B$2004,"&lt;="&amp;Dashboard!$C$2)-sumifs('Trade Log'!$V$5:$V$2004,'Trade Log'!$D$5:$D$2004,$B21,'Trade Log'!$C$5:$C$2004,"Sell",'Trade Log'!$I$5:$I$2004,AW$6,'Trade Log'!$B$5:$B$2004,"&lt;="&amp;Dashboard!$C$2))</f>
        <v/>
      </c>
      <c r="AX21" s="100" t="str">
        <f>if($B21="","",sumifs('Trade Log'!$V$5:$V$2004,'Trade Log'!$D$5:$D$2004,$B21,'Trade Log'!$C$5:$C$2004,"Buy",'Trade Log'!$I$5:$I$2004,AX$6,'Trade Log'!$B$5:$B$2004,"&lt;="&amp;Dashboard!$C$2)-sumifs('Trade Log'!$V$5:$V$2004,'Trade Log'!$D$5:$D$2004,$B21,'Trade Log'!$C$5:$C$2004,"Sell",'Trade Log'!$I$5:$I$2004,AX$6,'Trade Log'!$B$5:$B$2004,"&lt;="&amp;Dashboard!$C$2))</f>
        <v/>
      </c>
      <c r="AY21" s="100" t="str">
        <f>if($B21="","",sumifs('Trade Log'!$V$5:$V$2004,'Trade Log'!$D$5:$D$2004,$B21,'Trade Log'!$C$5:$C$2004,"Buy",'Trade Log'!$I$5:$I$2004,AY$6,'Trade Log'!$B$5:$B$2004,"&lt;="&amp;Dashboard!$C$2)-sumifs('Trade Log'!$V$5:$V$2004,'Trade Log'!$D$5:$D$2004,$B21,'Trade Log'!$C$5:$C$2004,"Sell",'Trade Log'!$I$5:$I$2004,AY$6,'Trade Log'!$B$5:$B$2004,"&lt;="&amp;Dashboard!$C$2))</f>
        <v/>
      </c>
      <c r="AZ21" s="185" t="str">
        <f>if($B21="","",sumifs('Trade Log'!$V$5:$V$2004,'Trade Log'!$D$5:$D$2004,$B21,'Trade Log'!$C$5:$C$2004,"Buy",'Trade Log'!$I$5:$I$2004,AZ$6,'Trade Log'!$B$5:$B$2004,"&lt;="&amp;Dashboard!$C$2)-sumifs('Trade Log'!$V$5:$V$2004,'Trade Log'!$D$5:$D$2004,$B21,'Trade Log'!$C$5:$C$2004,"Sell",'Trade Log'!$I$5:$I$2004,AZ$6,'Trade Log'!$B$5:$B$2004,"&lt;="&amp;Dashboard!$C$2))</f>
        <v/>
      </c>
      <c r="BA21" s="81"/>
      <c r="BB21" s="186">
        <f t="shared" si="20"/>
        <v>0</v>
      </c>
      <c r="BC21" s="81"/>
      <c r="BD21" s="187">
        <f t="shared" ref="BD21:BM21" si="40">AQ21*$Q21</f>
        <v>0</v>
      </c>
      <c r="BE21" s="188">
        <f t="shared" si="40"/>
        <v>0</v>
      </c>
      <c r="BF21" s="188">
        <f t="shared" si="40"/>
        <v>0</v>
      </c>
      <c r="BG21" s="188">
        <f t="shared" si="40"/>
        <v>0</v>
      </c>
      <c r="BH21" s="188">
        <f t="shared" si="40"/>
        <v>0</v>
      </c>
      <c r="BI21" s="188">
        <f t="shared" si="40"/>
        <v>0</v>
      </c>
      <c r="BJ21" s="188">
        <f t="shared" si="40"/>
        <v>0</v>
      </c>
      <c r="BK21" s="188">
        <f t="shared" si="40"/>
        <v>0</v>
      </c>
      <c r="BL21" s="188">
        <f t="shared" si="40"/>
        <v>0</v>
      </c>
      <c r="BM21" s="189">
        <f t="shared" si="40"/>
        <v>0</v>
      </c>
      <c r="BN21" s="81"/>
      <c r="BO21" s="190">
        <f t="shared" si="22"/>
        <v>0</v>
      </c>
      <c r="BP21" s="190"/>
      <c r="BQ21" s="191" t="str">
        <f t="shared" si="23"/>
        <v/>
      </c>
      <c r="BR21" s="192" t="s">
        <v>197</v>
      </c>
      <c r="BS21" s="190" t="str">
        <f t="shared" si="24"/>
        <v>N</v>
      </c>
      <c r="BT21" s="190" t="str">
        <f t="shared" si="25"/>
        <v>N</v>
      </c>
      <c r="BU21" s="190" t="str">
        <f t="shared" si="26"/>
        <v>N</v>
      </c>
      <c r="BV21" s="190"/>
      <c r="BW21" s="174">
        <f>countifs('Trade Log'!$D$5:$D$2004,$B57,'Trade Log'!$C$5:$C$2004,"Split")</f>
        <v>0</v>
      </c>
    </row>
    <row r="22">
      <c r="A22" s="17">
        <f t="shared" si="27"/>
        <v>16</v>
      </c>
      <c r="B22" s="193" t="str">
        <f>Setup!B67</f>
        <v/>
      </c>
      <c r="C22" s="194" t="str">
        <f>Setup!C67</f>
        <v/>
      </c>
      <c r="D22" s="194" t="str">
        <f>Setup!D67</f>
        <v/>
      </c>
      <c r="E22" s="195" t="str">
        <f>IF($B22="","",SUMIFS('Trade Log'!$V$5:$V$2004,'Trade Log'!$D$5:$D$2004,'Your Portfolio Holdings'!$B22,'Trade Log'!$C$5:$C$2004,"Buy",'Trade Log'!$B$5:$B$2004,"&lt;="&amp;Dashboard!$C$2)-SUMIFS('Trade Log'!$V$5:$V$2004,'Trade Log'!$D$5:$D$2004,'Your Portfolio Holdings'!$B22,'Trade Log'!$C$5:$C$2004,"Sell",'Trade Log'!$B$5:$B$2004,"&lt;="&amp;Dashboard!$C$2))</f>
        <v/>
      </c>
      <c r="F22" s="196" t="str">
        <f t="shared" si="3"/>
        <v/>
      </c>
      <c r="G22" s="197" t="str">
        <f>IFERROR(__xludf.DUMMYFUNCTION("if($C22=""GBP"", if($B22="""","""",if(Dashboard!$C$2&gt;=today(),iferror(googlefinance($B22)/100,0),iferror(index(googlefinance($B22,""price"",Dashboard!$C$2),2,2)/100,iferror(index(googlefinance($B22,""price"",Dashboard!$C$2-1),2,2)/100,iferror(index(google"&amp;"finance($B22,""price"",Dashboard!$C$2-2),2,2)/100,iferror(index(googlefinance($B22,""price"",Dashboard!$C$2-3),2,2)/100,iferror(index(googlefinance($B22,""price"",Dashboard!$C$2-4),2,2)/100,iferror(index(googlefinance($B22,""price"",Dashboard!$C$2-5),2,2)"&amp;"/100,iferror(index(googlefinance($B22,""price"",Dashboard!$C$2-6),2,2)/100,0))))))))),if($B22="""","""",if(Dashboard!$C$2&gt;=today(),iferror(googlefinance($B22),0),iferror(index(googlefinance($B22,""price"",Dashboard!$C$2),2,2),iferror(index(googlefinance($"&amp;"B22,""price"",Dashboard!$C$2-1),2,2),iferror(index(googlefinance($B22,""price"",Dashboard!$C$2-2),2,2),iferror(index(googlefinance($B22,""price"",Dashboard!$C$2-3),2,2),iferror(index(googlefinance($B22,""price"",Dashboard!$C$2-4),2,2),iferror(index(google"&amp;"finance($B22,""price"",Dashboard!$C$2-5),2,2),iferror(index(googlefinance($B22,""price"",Dashboard!$C$2-6),2,2),0))))))))))"),"")</f>
        <v/>
      </c>
      <c r="H22" s="213"/>
      <c r="I22" s="199" t="str">
        <f t="shared" si="4"/>
        <v/>
      </c>
      <c r="J22" s="200" t="str">
        <f t="shared" si="5"/>
        <v/>
      </c>
      <c r="K22" s="201" t="str">
        <f t="array" ref="K22">IFERROR(IF($B22="","",index('Trade Log'!$Q$5:$Q$2004,match(1,($AN22='Trade Log'!$B$5:$B$2004)*($B22='Trade Log'!$D$5:$D$2004)*("Y"='Trade Log'!$T$5:$T$2004),0))),0)</f>
        <v/>
      </c>
      <c r="L22" s="202" t="str">
        <f t="shared" si="6"/>
        <v/>
      </c>
      <c r="M22" s="202" t="str">
        <f t="shared" si="7"/>
        <v/>
      </c>
      <c r="N22" s="203" t="str">
        <f t="shared" si="8"/>
        <v/>
      </c>
      <c r="O22" s="202" t="str">
        <f>if($B22="","",iferror(sumifs('Trade Log'!$G$5:$G$2004,'Trade Log'!$C$5:$C$2004,"Dividend",'Trade Log'!$D$5:$D$2004,$B22,'Trade Log'!$B$5:$B$2004,"&lt;="&amp;Dashboard!$C$2),0))</f>
        <v/>
      </c>
      <c r="P22" s="204" t="str">
        <f t="shared" si="9"/>
        <v/>
      </c>
      <c r="Q22" s="205" t="str">
        <f t="shared" si="10"/>
        <v/>
      </c>
      <c r="R22" s="199" t="str">
        <f t="shared" si="11"/>
        <v/>
      </c>
      <c r="S22" s="200" t="str">
        <f t="shared" si="12"/>
        <v/>
      </c>
      <c r="T22" s="201" t="str">
        <f t="array" ref="T22">IFERROR(IF($B22="","",index('Trade Log'!$AE$5:$AE$2004,match(1,($AN22='Trade Log'!$B$5:$B$2004)*($B22='Trade Log'!$D$5:$D$2004)*("Y"='Trade Log'!$T$5:$T$2004),0))),0)</f>
        <v/>
      </c>
      <c r="U22" s="202" t="str">
        <f t="shared" si="13"/>
        <v/>
      </c>
      <c r="V22" s="203" t="str">
        <f t="shared" si="14"/>
        <v/>
      </c>
      <c r="W22" s="202" t="str">
        <f t="shared" si="15"/>
        <v/>
      </c>
      <c r="X22" s="203" t="str">
        <f t="shared" si="16"/>
        <v/>
      </c>
      <c r="Y22" s="206" t="str">
        <f>if($B22="","",iferror(sumifs('Trade Log'!$AD$5:$AD$2004,'Trade Log'!$C$5:$C$2004,"Dividend",'Trade Log'!$D$5:$D$2004,$B22,'Trade Log'!$B$5:$B$2004,"&lt;="&amp;Dashboard!$C$2),0))</f>
        <v/>
      </c>
      <c r="Z22" s="172"/>
      <c r="AA22" s="207" t="str">
        <f t="array" ref="AA22">IF($B22="","",INDEX('Calculations (Do Not Edit)'!$C$231:$G$235,match($C22,'Calculations (Do Not Edit)'!$C$230:$G$230,0),match(Dashboard!$C$3,'Calculations (Do Not Edit)'!$B$231:$B$235,0)))</f>
        <v/>
      </c>
      <c r="AB22" s="174"/>
      <c r="AC22" s="208" t="str">
        <f>IF($B22="","",SUMIFS('Trade Log'!$X$5:$X$2004,'Trade Log'!$D$5:$D$2004,'Your Portfolio Holdings'!$B22,'Trade Log'!$C$5:$C$2004,"Buy",'Trade Log'!$B$5:$B$2004,"&lt;="&amp;Dashboard!$C$54)-SUMIFS('Trade Log'!$X$5:$X$2004,'Trade Log'!$D$5:$D$2004,'Your Portfolio Holdings'!$B22,'Trade Log'!$C$5:$C$2004,"Sell",'Trade Log'!$B$5:$B$2004,"&lt;="&amp;Dashboard!$C$54))</f>
        <v/>
      </c>
      <c r="AD22" s="209" t="str">
        <f>IFERROR(__xludf.DUMMYFUNCTION("if($C22=""GBP"",if($B22="""","""",if(Dashboard!$C$54&gt;=today(),iferror(googlefinance($B22)/100,0),iferror(index(googlefinance($B22,""price"",Dashboard!$C$54),2,2)/100,iferror(index(googlefinance($B22,""price"",Dashboard!$C$54-1),2,2)/100,iferror(index(goog"&amp;"lefinance($B22,""price"",Dashboard!$C$54-2),2,2)/100,iferror(index(googlefinance($B22,""price"",Dashboard!$C$54-3),2,2)/100,iferror(index(googlefinance($B22,""price"",Dashboard!$C$54-4),2,2)/100,iferror(index(googlefinance($B22,""price"",Dashboard!$C$54-5"&amp;"),2,2)/100,iferror(index(googlefinance($B22,""price"",Dashboard!$C$54-6),2,2)/100,0))))))))), if($B22="""","""",if(Dashboard!$C$54&gt;=today(),iferror(googlefinance($B22),0),iferror(index(googlefinance($B22,""price"",Dashboard!$C$54),2,2),iferror(index(googl"&amp;"efinance($B22,""price"",Dashboard!$C$54-1),2,2),iferror(index(googlefinance($B22,""price"",Dashboard!$C$54-2),2,2),iferror(index(googlefinance($B22,""price"",Dashboard!$C$54-3),2,2),iferror(index(googlefinance($B22,""price"",Dashboard!$C$54-4),2,2),iferro"&amp;"r(index(googlefinance($B22,""price"",Dashboard!$C$54-5),2,2),iferror(index(googlefinance($B22,""price"",Dashboard!$C$54-6),2,2),0))))))))))"),"")</f>
        <v/>
      </c>
      <c r="AE22" s="214"/>
      <c r="AF22" s="211" t="str">
        <f t="array" ref="AF22">IF($B22="","",INDEX('Calculations (Do Not Edit)'!$C$249:$G$253,match($C22,'Calculations (Do Not Edit)'!$C$230:$G$230,0),match(Dashboard!$C$3,'Calculations (Do Not Edit)'!$B$231:$B$235,0)))</f>
        <v/>
      </c>
      <c r="AG22" s="212">
        <f t="shared" si="17"/>
        <v>0</v>
      </c>
      <c r="AH22" s="208" t="str">
        <f>IF($B22="","",SUMIFS('Trade Log'!$Z$5:$Z$2004,'Trade Log'!$D$5:$D$2004,'Your Portfolio Holdings'!$B22,'Trade Log'!$C$5:$C$2004,"Buy",'Trade Log'!$B$5:$B$2004,"&lt;="&amp;Dashboard!$C$55)-SUMIFS('Trade Log'!$Z$5:$Z$2004,'Trade Log'!$D$5:$D$2004,'Your Portfolio Holdings'!$B22,'Trade Log'!$C$5:$C$2004,"Sell",'Trade Log'!$B$5:$B$2004,"&lt;="&amp;Dashboard!$C$55))</f>
        <v/>
      </c>
      <c r="AI22" s="209" t="str">
        <f>IFERROR(__xludf.DUMMYFUNCTION("if($C22=""GBP"",if($B22="""","""",if(Dashboard!$C$55&gt;=today(),iferror(googlefinance($B22)/100,0),iferror(index(googlefinance($B22,""price"",Dashboard!$C$55),2,2)/100,iferror(index(googlefinance($B22,""price"",Dashboard!$C$55-1),2,2)/100,iferror(index(goog"&amp;"lefinance($B22,""price"",Dashboard!$C$55-2),2,2)/100,iferror(index(googlefinance($B22,""price"",Dashboard!$C$55-3),2,2)/100,iferror(index(googlefinance($B22,""price"",Dashboard!$C$55-4),2,2)/100,iferror(index(googlefinance($B22,""price"",Dashboard!$C$55-5"&amp;"),2,2)/100,iferror(index(googlefinance($B22,""price"",Dashboard!$C$55-6),2,2)/100,0))))))))),if($B22="""","""",if(Dashboard!$C$55&gt;=today(),iferror(googlefinance($B22),0),iferror(index(googlefinance($B22,""price"",Dashboard!$C$55),2,2),iferror(index(google"&amp;"finance($B22,""price"",Dashboard!$C$55-1),2,2),iferror(index(googlefinance($B22,""price"",Dashboard!$C$55-2),2,2),iferror(index(googlefinance($B22,""price"",Dashboard!$C$55-3),2,2),iferror(index(googlefinance($B22,""price"",Dashboard!$C$55-4),2,2),iferror"&amp;"(index(googlefinance($B22,""price"",Dashboard!$C$55-5),2,2),iferror(index(googlefinance($B22,""price"",Dashboard!$C$55-6),2,2),0))))))))))"),"")</f>
        <v/>
      </c>
      <c r="AJ22" s="210"/>
      <c r="AK22" s="211" t="str">
        <f t="array" ref="AK22">IF($B22="","",INDEX('Calculations (Do Not Edit)'!$C$267:$G$271,match($C22,'Calculations (Do Not Edit)'!$C$230:$G$230,0),match(Dashboard!$C$3,'Calculations (Do Not Edit)'!$B$231:$B$235,0)))</f>
        <v/>
      </c>
      <c r="AL22" s="212">
        <f t="shared" si="18"/>
        <v>0</v>
      </c>
      <c r="AM22" s="182"/>
      <c r="AN22" s="182" t="str">
        <f>IF($B22="","",MAXIFS('Trade Log'!$B$5:$B$2004,'Trade Log'!$D$5:$D$2004,$B22,'Trade Log'!$B$5:$B$2004,"&lt;="&amp;Dashboard!$C$2))</f>
        <v/>
      </c>
      <c r="AO22" s="81" t="str">
        <f t="shared" si="19"/>
        <v>#N/A</v>
      </c>
      <c r="AP22" s="81"/>
      <c r="AQ22" s="184" t="str">
        <f>if($B22="","",sumifs('Trade Log'!$V$5:$V$2004,'Trade Log'!$D$5:$D$2004,$B22,'Trade Log'!$C$5:$C$2004,"Buy",'Trade Log'!$I$5:$I$2004,AQ$6,'Trade Log'!$B$5:$B$2004,"&lt;="&amp;Dashboard!$C$2)-sumifs('Trade Log'!$V$5:$V$2004,'Trade Log'!$D$5:$D$2004,$B22,'Trade Log'!$C$5:$C$2004,"Sell",'Trade Log'!$I$5:$I$2004,AQ$6,'Trade Log'!$B$5:$B$2004,"&lt;="&amp;Dashboard!$C$2))</f>
        <v/>
      </c>
      <c r="AR22" s="100" t="str">
        <f>if($B22="","",sumifs('Trade Log'!$V$5:$V$2004,'Trade Log'!$D$5:$D$2004,$B22,'Trade Log'!$C$5:$C$2004,"Buy",'Trade Log'!$I$5:$I$2004,AR$6,'Trade Log'!$B$5:$B$2004,"&lt;="&amp;Dashboard!$C$2)-sumifs('Trade Log'!$V$5:$V$2004,'Trade Log'!$D$5:$D$2004,$B22,'Trade Log'!$C$5:$C$2004,"Sell",'Trade Log'!$I$5:$I$2004,AR$6,'Trade Log'!$B$5:$B$2004,"&lt;="&amp;Dashboard!$C$2))</f>
        <v/>
      </c>
      <c r="AS22" s="100" t="str">
        <f>if($B22="","",sumifs('Trade Log'!$V$5:$V$2004,'Trade Log'!$D$5:$D$2004,$B22,'Trade Log'!$C$5:$C$2004,"Buy",'Trade Log'!$I$5:$I$2004,AS$6,'Trade Log'!$B$5:$B$2004,"&lt;="&amp;Dashboard!$C$2)-sumifs('Trade Log'!$V$5:$V$2004,'Trade Log'!$D$5:$D$2004,$B22,'Trade Log'!$C$5:$C$2004,"Sell",'Trade Log'!$I$5:$I$2004,AS$6,'Trade Log'!$B$5:$B$2004,"&lt;="&amp;Dashboard!$C$2))</f>
        <v/>
      </c>
      <c r="AT22" s="100" t="str">
        <f>if($B22="","",sumifs('Trade Log'!$V$5:$V$2004,'Trade Log'!$D$5:$D$2004,$B22,'Trade Log'!$C$5:$C$2004,"Buy",'Trade Log'!$I$5:$I$2004,AT$6,'Trade Log'!$B$5:$B$2004,"&lt;="&amp;Dashboard!$C$2)-sumifs('Trade Log'!$V$5:$V$2004,'Trade Log'!$D$5:$D$2004,$B22,'Trade Log'!$C$5:$C$2004,"Sell",'Trade Log'!$I$5:$I$2004,AT$6,'Trade Log'!$B$5:$B$2004,"&lt;="&amp;Dashboard!$C$2))</f>
        <v/>
      </c>
      <c r="AU22" s="100" t="str">
        <f>if($B22="","",sumifs('Trade Log'!$V$5:$V$2004,'Trade Log'!$D$5:$D$2004,$B22,'Trade Log'!$C$5:$C$2004,"Buy",'Trade Log'!$I$5:$I$2004,AU$6,'Trade Log'!$B$5:$B$2004,"&lt;="&amp;Dashboard!$C$2)-sumifs('Trade Log'!$V$5:$V$2004,'Trade Log'!$D$5:$D$2004,$B22,'Trade Log'!$C$5:$C$2004,"Sell",'Trade Log'!$I$5:$I$2004,AU$6,'Trade Log'!$B$5:$B$2004,"&lt;="&amp;Dashboard!$C$2))</f>
        <v/>
      </c>
      <c r="AV22" s="100" t="str">
        <f>if($B22="","",sumifs('Trade Log'!$V$5:$V$2004,'Trade Log'!$D$5:$D$2004,$B22,'Trade Log'!$C$5:$C$2004,"Buy",'Trade Log'!$I$5:$I$2004,AV$6,'Trade Log'!$B$5:$B$2004,"&lt;="&amp;Dashboard!$C$2)-sumifs('Trade Log'!$V$5:$V$2004,'Trade Log'!$D$5:$D$2004,$B22,'Trade Log'!$C$5:$C$2004,"Sell",'Trade Log'!$I$5:$I$2004,AV$6,'Trade Log'!$B$5:$B$2004,"&lt;="&amp;Dashboard!$C$2))</f>
        <v/>
      </c>
      <c r="AW22" s="100" t="str">
        <f>if($B22="","",sumifs('Trade Log'!$V$5:$V$2004,'Trade Log'!$D$5:$D$2004,$B22,'Trade Log'!$C$5:$C$2004,"Buy",'Trade Log'!$I$5:$I$2004,AW$6,'Trade Log'!$B$5:$B$2004,"&lt;="&amp;Dashboard!$C$2)-sumifs('Trade Log'!$V$5:$V$2004,'Trade Log'!$D$5:$D$2004,$B22,'Trade Log'!$C$5:$C$2004,"Sell",'Trade Log'!$I$5:$I$2004,AW$6,'Trade Log'!$B$5:$B$2004,"&lt;="&amp;Dashboard!$C$2))</f>
        <v/>
      </c>
      <c r="AX22" s="100" t="str">
        <f>if($B22="","",sumifs('Trade Log'!$V$5:$V$2004,'Trade Log'!$D$5:$D$2004,$B22,'Trade Log'!$C$5:$C$2004,"Buy",'Trade Log'!$I$5:$I$2004,AX$6,'Trade Log'!$B$5:$B$2004,"&lt;="&amp;Dashboard!$C$2)-sumifs('Trade Log'!$V$5:$V$2004,'Trade Log'!$D$5:$D$2004,$B22,'Trade Log'!$C$5:$C$2004,"Sell",'Trade Log'!$I$5:$I$2004,AX$6,'Trade Log'!$B$5:$B$2004,"&lt;="&amp;Dashboard!$C$2))</f>
        <v/>
      </c>
      <c r="AY22" s="100" t="str">
        <f>if($B22="","",sumifs('Trade Log'!$V$5:$V$2004,'Trade Log'!$D$5:$D$2004,$B22,'Trade Log'!$C$5:$C$2004,"Buy",'Trade Log'!$I$5:$I$2004,AY$6,'Trade Log'!$B$5:$B$2004,"&lt;="&amp;Dashboard!$C$2)-sumifs('Trade Log'!$V$5:$V$2004,'Trade Log'!$D$5:$D$2004,$B22,'Trade Log'!$C$5:$C$2004,"Sell",'Trade Log'!$I$5:$I$2004,AY$6,'Trade Log'!$B$5:$B$2004,"&lt;="&amp;Dashboard!$C$2))</f>
        <v/>
      </c>
      <c r="AZ22" s="185" t="str">
        <f>if($B22="","",sumifs('Trade Log'!$V$5:$V$2004,'Trade Log'!$D$5:$D$2004,$B22,'Trade Log'!$C$5:$C$2004,"Buy",'Trade Log'!$I$5:$I$2004,AZ$6,'Trade Log'!$B$5:$B$2004,"&lt;="&amp;Dashboard!$C$2)-sumifs('Trade Log'!$V$5:$V$2004,'Trade Log'!$D$5:$D$2004,$B22,'Trade Log'!$C$5:$C$2004,"Sell",'Trade Log'!$I$5:$I$2004,AZ$6,'Trade Log'!$B$5:$B$2004,"&lt;="&amp;Dashboard!$C$2))</f>
        <v/>
      </c>
      <c r="BA22" s="81"/>
      <c r="BB22" s="186">
        <f t="shared" si="20"/>
        <v>0</v>
      </c>
      <c r="BC22" s="81"/>
      <c r="BD22" s="187">
        <f t="shared" ref="BD22:BM22" si="41">AQ22*$Q22</f>
        <v>0</v>
      </c>
      <c r="BE22" s="188">
        <f t="shared" si="41"/>
        <v>0</v>
      </c>
      <c r="BF22" s="188">
        <f t="shared" si="41"/>
        <v>0</v>
      </c>
      <c r="BG22" s="188">
        <f t="shared" si="41"/>
        <v>0</v>
      </c>
      <c r="BH22" s="188">
        <f t="shared" si="41"/>
        <v>0</v>
      </c>
      <c r="BI22" s="188">
        <f t="shared" si="41"/>
        <v>0</v>
      </c>
      <c r="BJ22" s="188">
        <f t="shared" si="41"/>
        <v>0</v>
      </c>
      <c r="BK22" s="188">
        <f t="shared" si="41"/>
        <v>0</v>
      </c>
      <c r="BL22" s="188">
        <f t="shared" si="41"/>
        <v>0</v>
      </c>
      <c r="BM22" s="189">
        <f t="shared" si="41"/>
        <v>0</v>
      </c>
      <c r="BN22" s="81"/>
      <c r="BO22" s="190">
        <f t="shared" si="22"/>
        <v>0</v>
      </c>
      <c r="BP22" s="190"/>
      <c r="BQ22" s="191" t="str">
        <f t="shared" si="23"/>
        <v/>
      </c>
      <c r="BR22" s="192" t="s">
        <v>197</v>
      </c>
      <c r="BS22" s="190" t="str">
        <f t="shared" si="24"/>
        <v>N</v>
      </c>
      <c r="BT22" s="190" t="str">
        <f t="shared" si="25"/>
        <v>N</v>
      </c>
      <c r="BU22" s="190" t="str">
        <f t="shared" si="26"/>
        <v>N</v>
      </c>
      <c r="BV22" s="190"/>
      <c r="BW22" s="174">
        <f>countifs('Trade Log'!$D$5:$D$2004,$B58,'Trade Log'!$C$5:$C$2004,"Split")</f>
        <v>0</v>
      </c>
    </row>
    <row r="23">
      <c r="A23" s="17">
        <f t="shared" si="27"/>
        <v>17</v>
      </c>
      <c r="B23" s="193" t="str">
        <f>Setup!B68</f>
        <v/>
      </c>
      <c r="C23" s="194" t="str">
        <f>Setup!C68</f>
        <v/>
      </c>
      <c r="D23" s="194" t="str">
        <f>Setup!D68</f>
        <v/>
      </c>
      <c r="E23" s="195" t="str">
        <f>IF($B23="","",SUMIFS('Trade Log'!$V$5:$V$2004,'Trade Log'!$D$5:$D$2004,'Your Portfolio Holdings'!$B23,'Trade Log'!$C$5:$C$2004,"Buy",'Trade Log'!$B$5:$B$2004,"&lt;="&amp;Dashboard!$C$2)-SUMIFS('Trade Log'!$V$5:$V$2004,'Trade Log'!$D$5:$D$2004,'Your Portfolio Holdings'!$B23,'Trade Log'!$C$5:$C$2004,"Sell",'Trade Log'!$B$5:$B$2004,"&lt;="&amp;Dashboard!$C$2))</f>
        <v/>
      </c>
      <c r="F23" s="196" t="str">
        <f t="shared" si="3"/>
        <v/>
      </c>
      <c r="G23" s="197" t="str">
        <f>IFERROR(__xludf.DUMMYFUNCTION("if($C23=""GBP"", if($B23="""","""",if(Dashboard!$C$2&gt;=today(),iferror(googlefinance($B23)/100,0),iferror(index(googlefinance($B23,""price"",Dashboard!$C$2),2,2)/100,iferror(index(googlefinance($B23,""price"",Dashboard!$C$2-1),2,2)/100,iferror(index(google"&amp;"finance($B23,""price"",Dashboard!$C$2-2),2,2)/100,iferror(index(googlefinance($B23,""price"",Dashboard!$C$2-3),2,2)/100,iferror(index(googlefinance($B23,""price"",Dashboard!$C$2-4),2,2)/100,iferror(index(googlefinance($B23,""price"",Dashboard!$C$2-5),2,2)"&amp;"/100,iferror(index(googlefinance($B23,""price"",Dashboard!$C$2-6),2,2)/100,0))))))))),if($B23="""","""",if(Dashboard!$C$2&gt;=today(),iferror(googlefinance($B23),0),iferror(index(googlefinance($B23,""price"",Dashboard!$C$2),2,2),iferror(index(googlefinance($"&amp;"B23,""price"",Dashboard!$C$2-1),2,2),iferror(index(googlefinance($B23,""price"",Dashboard!$C$2-2),2,2),iferror(index(googlefinance($B23,""price"",Dashboard!$C$2-3),2,2),iferror(index(googlefinance($B23,""price"",Dashboard!$C$2-4),2,2),iferror(index(google"&amp;"finance($B23,""price"",Dashboard!$C$2-5),2,2),iferror(index(googlefinance($B23,""price"",Dashboard!$C$2-6),2,2),0))))))))))"),"")</f>
        <v/>
      </c>
      <c r="H23" s="213"/>
      <c r="I23" s="199" t="str">
        <f t="shared" si="4"/>
        <v/>
      </c>
      <c r="J23" s="200" t="str">
        <f t="shared" si="5"/>
        <v/>
      </c>
      <c r="K23" s="201" t="str">
        <f t="array" ref="K23">IFERROR(IF($B23="","",index('Trade Log'!$Q$5:$Q$2004,match(1,($AN23='Trade Log'!$B$5:$B$2004)*($B23='Trade Log'!$D$5:$D$2004)*("Y"='Trade Log'!$T$5:$T$2004),0))),0)</f>
        <v/>
      </c>
      <c r="L23" s="202" t="str">
        <f t="shared" si="6"/>
        <v/>
      </c>
      <c r="M23" s="202" t="str">
        <f t="shared" si="7"/>
        <v/>
      </c>
      <c r="N23" s="203" t="str">
        <f t="shared" si="8"/>
        <v/>
      </c>
      <c r="O23" s="202" t="str">
        <f>if($B23="","",iferror(sumifs('Trade Log'!$G$5:$G$2004,'Trade Log'!$C$5:$C$2004,"Dividend",'Trade Log'!$D$5:$D$2004,$B23,'Trade Log'!$B$5:$B$2004,"&lt;="&amp;Dashboard!$C$2),0))</f>
        <v/>
      </c>
      <c r="P23" s="204" t="str">
        <f t="shared" si="9"/>
        <v/>
      </c>
      <c r="Q23" s="205" t="str">
        <f t="shared" si="10"/>
        <v/>
      </c>
      <c r="R23" s="199" t="str">
        <f t="shared" si="11"/>
        <v/>
      </c>
      <c r="S23" s="200" t="str">
        <f t="shared" si="12"/>
        <v/>
      </c>
      <c r="T23" s="201" t="str">
        <f t="array" ref="T23">IFERROR(IF($B23="","",index('Trade Log'!$AE$5:$AE$2004,match(1,($AN23='Trade Log'!$B$5:$B$2004)*($B23='Trade Log'!$D$5:$D$2004)*("Y"='Trade Log'!$T$5:$T$2004),0))),0)</f>
        <v/>
      </c>
      <c r="U23" s="202" t="str">
        <f t="shared" si="13"/>
        <v/>
      </c>
      <c r="V23" s="203" t="str">
        <f t="shared" si="14"/>
        <v/>
      </c>
      <c r="W23" s="202" t="str">
        <f t="shared" si="15"/>
        <v/>
      </c>
      <c r="X23" s="203" t="str">
        <f t="shared" si="16"/>
        <v/>
      </c>
      <c r="Y23" s="206" t="str">
        <f>if($B23="","",iferror(sumifs('Trade Log'!$AD$5:$AD$2004,'Trade Log'!$C$5:$C$2004,"Dividend",'Trade Log'!$D$5:$D$2004,$B23,'Trade Log'!$B$5:$B$2004,"&lt;="&amp;Dashboard!$C$2),0))</f>
        <v/>
      </c>
      <c r="Z23" s="172"/>
      <c r="AA23" s="207" t="str">
        <f t="array" ref="AA23">IF($B23="","",INDEX('Calculations (Do Not Edit)'!$C$231:$G$235,match($C23,'Calculations (Do Not Edit)'!$C$230:$G$230,0),match(Dashboard!$C$3,'Calculations (Do Not Edit)'!$B$231:$B$235,0)))</f>
        <v/>
      </c>
      <c r="AB23" s="174"/>
      <c r="AC23" s="208" t="str">
        <f>IF($B23="","",SUMIFS('Trade Log'!$X$5:$X$2004,'Trade Log'!$D$5:$D$2004,'Your Portfolio Holdings'!$B23,'Trade Log'!$C$5:$C$2004,"Buy",'Trade Log'!$B$5:$B$2004,"&lt;="&amp;Dashboard!$C$54)-SUMIFS('Trade Log'!$X$5:$X$2004,'Trade Log'!$D$5:$D$2004,'Your Portfolio Holdings'!$B23,'Trade Log'!$C$5:$C$2004,"Sell",'Trade Log'!$B$5:$B$2004,"&lt;="&amp;Dashboard!$C$54))</f>
        <v/>
      </c>
      <c r="AD23" s="209" t="str">
        <f>IFERROR(__xludf.DUMMYFUNCTION("if($C23=""GBP"",if($B23="""","""",if(Dashboard!$C$54&gt;=today(),iferror(googlefinance($B23)/100,0),iferror(index(googlefinance($B23,""price"",Dashboard!$C$54),2,2)/100,iferror(index(googlefinance($B23,""price"",Dashboard!$C$54-1),2,2)/100,iferror(index(goog"&amp;"lefinance($B23,""price"",Dashboard!$C$54-2),2,2)/100,iferror(index(googlefinance($B23,""price"",Dashboard!$C$54-3),2,2)/100,iferror(index(googlefinance($B23,""price"",Dashboard!$C$54-4),2,2)/100,iferror(index(googlefinance($B23,""price"",Dashboard!$C$54-5"&amp;"),2,2)/100,iferror(index(googlefinance($B23,""price"",Dashboard!$C$54-6),2,2)/100,0))))))))), if($B23="""","""",if(Dashboard!$C$54&gt;=today(),iferror(googlefinance($B23),0),iferror(index(googlefinance($B23,""price"",Dashboard!$C$54),2,2),iferror(index(googl"&amp;"efinance($B23,""price"",Dashboard!$C$54-1),2,2),iferror(index(googlefinance($B23,""price"",Dashboard!$C$54-2),2,2),iferror(index(googlefinance($B23,""price"",Dashboard!$C$54-3),2,2),iferror(index(googlefinance($B23,""price"",Dashboard!$C$54-4),2,2),iferro"&amp;"r(index(googlefinance($B23,""price"",Dashboard!$C$54-5),2,2),iferror(index(googlefinance($B23,""price"",Dashboard!$C$54-6),2,2),0))))))))))"),"")</f>
        <v/>
      </c>
      <c r="AE23" s="214"/>
      <c r="AF23" s="211" t="str">
        <f t="array" ref="AF23">IF($B23="","",INDEX('Calculations (Do Not Edit)'!$C$249:$G$253,match($C23,'Calculations (Do Not Edit)'!$C$230:$G$230,0),match(Dashboard!$C$3,'Calculations (Do Not Edit)'!$B$231:$B$235,0)))</f>
        <v/>
      </c>
      <c r="AG23" s="212">
        <f t="shared" si="17"/>
        <v>0</v>
      </c>
      <c r="AH23" s="208" t="str">
        <f>IF($B23="","",SUMIFS('Trade Log'!$Z$5:$Z$2004,'Trade Log'!$D$5:$D$2004,'Your Portfolio Holdings'!$B23,'Trade Log'!$C$5:$C$2004,"Buy",'Trade Log'!$B$5:$B$2004,"&lt;="&amp;Dashboard!$C$55)-SUMIFS('Trade Log'!$Z$5:$Z$2004,'Trade Log'!$D$5:$D$2004,'Your Portfolio Holdings'!$B23,'Trade Log'!$C$5:$C$2004,"Sell",'Trade Log'!$B$5:$B$2004,"&lt;="&amp;Dashboard!$C$55))</f>
        <v/>
      </c>
      <c r="AI23" s="209" t="str">
        <f>IFERROR(__xludf.DUMMYFUNCTION("if($C23=""GBP"",if($B23="""","""",if(Dashboard!$C$55&gt;=today(),iferror(googlefinance($B23)/100,0),iferror(index(googlefinance($B23,""price"",Dashboard!$C$55),2,2)/100,iferror(index(googlefinance($B23,""price"",Dashboard!$C$55-1),2,2)/100,iferror(index(goog"&amp;"lefinance($B23,""price"",Dashboard!$C$55-2),2,2)/100,iferror(index(googlefinance($B23,""price"",Dashboard!$C$55-3),2,2)/100,iferror(index(googlefinance($B23,""price"",Dashboard!$C$55-4),2,2)/100,iferror(index(googlefinance($B23,""price"",Dashboard!$C$55-5"&amp;"),2,2)/100,iferror(index(googlefinance($B23,""price"",Dashboard!$C$55-6),2,2)/100,0))))))))),if($B23="""","""",if(Dashboard!$C$55&gt;=today(),iferror(googlefinance($B23),0),iferror(index(googlefinance($B23,""price"",Dashboard!$C$55),2,2),iferror(index(google"&amp;"finance($B23,""price"",Dashboard!$C$55-1),2,2),iferror(index(googlefinance($B23,""price"",Dashboard!$C$55-2),2,2),iferror(index(googlefinance($B23,""price"",Dashboard!$C$55-3),2,2),iferror(index(googlefinance($B23,""price"",Dashboard!$C$55-4),2,2),iferror"&amp;"(index(googlefinance($B23,""price"",Dashboard!$C$55-5),2,2),iferror(index(googlefinance($B23,""price"",Dashboard!$C$55-6),2,2),0))))))))))"),"")</f>
        <v/>
      </c>
      <c r="AJ23" s="210"/>
      <c r="AK23" s="211" t="str">
        <f t="array" ref="AK23">IF($B23="","",INDEX('Calculations (Do Not Edit)'!$C$267:$G$271,match($C23,'Calculations (Do Not Edit)'!$C$230:$G$230,0),match(Dashboard!$C$3,'Calculations (Do Not Edit)'!$B$231:$B$235,0)))</f>
        <v/>
      </c>
      <c r="AL23" s="212">
        <f t="shared" si="18"/>
        <v>0</v>
      </c>
      <c r="AM23" s="182"/>
      <c r="AN23" s="182" t="str">
        <f>IF($B23="","",MAXIFS('Trade Log'!$B$5:$B$2004,'Trade Log'!$D$5:$D$2004,$B23,'Trade Log'!$B$5:$B$2004,"&lt;="&amp;Dashboard!$C$2))</f>
        <v/>
      </c>
      <c r="AO23" s="81" t="str">
        <f t="shared" si="19"/>
        <v>#N/A</v>
      </c>
      <c r="AP23" s="81"/>
      <c r="AQ23" s="184" t="str">
        <f>if($B23="","",sumifs('Trade Log'!$V$5:$V$2004,'Trade Log'!$D$5:$D$2004,$B23,'Trade Log'!$C$5:$C$2004,"Buy",'Trade Log'!$I$5:$I$2004,AQ$6,'Trade Log'!$B$5:$B$2004,"&lt;="&amp;Dashboard!$C$2)-sumifs('Trade Log'!$V$5:$V$2004,'Trade Log'!$D$5:$D$2004,$B23,'Trade Log'!$C$5:$C$2004,"Sell",'Trade Log'!$I$5:$I$2004,AQ$6,'Trade Log'!$B$5:$B$2004,"&lt;="&amp;Dashboard!$C$2))</f>
        <v/>
      </c>
      <c r="AR23" s="100" t="str">
        <f>if($B23="","",sumifs('Trade Log'!$V$5:$V$2004,'Trade Log'!$D$5:$D$2004,$B23,'Trade Log'!$C$5:$C$2004,"Buy",'Trade Log'!$I$5:$I$2004,AR$6,'Trade Log'!$B$5:$B$2004,"&lt;="&amp;Dashboard!$C$2)-sumifs('Trade Log'!$V$5:$V$2004,'Trade Log'!$D$5:$D$2004,$B23,'Trade Log'!$C$5:$C$2004,"Sell",'Trade Log'!$I$5:$I$2004,AR$6,'Trade Log'!$B$5:$B$2004,"&lt;="&amp;Dashboard!$C$2))</f>
        <v/>
      </c>
      <c r="AS23" s="100" t="str">
        <f>if($B23="","",sumifs('Trade Log'!$V$5:$V$2004,'Trade Log'!$D$5:$D$2004,$B23,'Trade Log'!$C$5:$C$2004,"Buy",'Trade Log'!$I$5:$I$2004,AS$6,'Trade Log'!$B$5:$B$2004,"&lt;="&amp;Dashboard!$C$2)-sumifs('Trade Log'!$V$5:$V$2004,'Trade Log'!$D$5:$D$2004,$B23,'Trade Log'!$C$5:$C$2004,"Sell",'Trade Log'!$I$5:$I$2004,AS$6,'Trade Log'!$B$5:$B$2004,"&lt;="&amp;Dashboard!$C$2))</f>
        <v/>
      </c>
      <c r="AT23" s="100" t="str">
        <f>if($B23="","",sumifs('Trade Log'!$V$5:$V$2004,'Trade Log'!$D$5:$D$2004,$B23,'Trade Log'!$C$5:$C$2004,"Buy",'Trade Log'!$I$5:$I$2004,AT$6,'Trade Log'!$B$5:$B$2004,"&lt;="&amp;Dashboard!$C$2)-sumifs('Trade Log'!$V$5:$V$2004,'Trade Log'!$D$5:$D$2004,$B23,'Trade Log'!$C$5:$C$2004,"Sell",'Trade Log'!$I$5:$I$2004,AT$6,'Trade Log'!$B$5:$B$2004,"&lt;="&amp;Dashboard!$C$2))</f>
        <v/>
      </c>
      <c r="AU23" s="100" t="str">
        <f>if($B23="","",sumifs('Trade Log'!$V$5:$V$2004,'Trade Log'!$D$5:$D$2004,$B23,'Trade Log'!$C$5:$C$2004,"Buy",'Trade Log'!$I$5:$I$2004,AU$6,'Trade Log'!$B$5:$B$2004,"&lt;="&amp;Dashboard!$C$2)-sumifs('Trade Log'!$V$5:$V$2004,'Trade Log'!$D$5:$D$2004,$B23,'Trade Log'!$C$5:$C$2004,"Sell",'Trade Log'!$I$5:$I$2004,AU$6,'Trade Log'!$B$5:$B$2004,"&lt;="&amp;Dashboard!$C$2))</f>
        <v/>
      </c>
      <c r="AV23" s="100" t="str">
        <f>if($B23="","",sumifs('Trade Log'!$V$5:$V$2004,'Trade Log'!$D$5:$D$2004,$B23,'Trade Log'!$C$5:$C$2004,"Buy",'Trade Log'!$I$5:$I$2004,AV$6,'Trade Log'!$B$5:$B$2004,"&lt;="&amp;Dashboard!$C$2)-sumifs('Trade Log'!$V$5:$V$2004,'Trade Log'!$D$5:$D$2004,$B23,'Trade Log'!$C$5:$C$2004,"Sell",'Trade Log'!$I$5:$I$2004,AV$6,'Trade Log'!$B$5:$B$2004,"&lt;="&amp;Dashboard!$C$2))</f>
        <v/>
      </c>
      <c r="AW23" s="100" t="str">
        <f>if($B23="","",sumifs('Trade Log'!$V$5:$V$2004,'Trade Log'!$D$5:$D$2004,$B23,'Trade Log'!$C$5:$C$2004,"Buy",'Trade Log'!$I$5:$I$2004,AW$6,'Trade Log'!$B$5:$B$2004,"&lt;="&amp;Dashboard!$C$2)-sumifs('Trade Log'!$V$5:$V$2004,'Trade Log'!$D$5:$D$2004,$B23,'Trade Log'!$C$5:$C$2004,"Sell",'Trade Log'!$I$5:$I$2004,AW$6,'Trade Log'!$B$5:$B$2004,"&lt;="&amp;Dashboard!$C$2))</f>
        <v/>
      </c>
      <c r="AX23" s="100" t="str">
        <f>if($B23="","",sumifs('Trade Log'!$V$5:$V$2004,'Trade Log'!$D$5:$D$2004,$B23,'Trade Log'!$C$5:$C$2004,"Buy",'Trade Log'!$I$5:$I$2004,AX$6,'Trade Log'!$B$5:$B$2004,"&lt;="&amp;Dashboard!$C$2)-sumifs('Trade Log'!$V$5:$V$2004,'Trade Log'!$D$5:$D$2004,$B23,'Trade Log'!$C$5:$C$2004,"Sell",'Trade Log'!$I$5:$I$2004,AX$6,'Trade Log'!$B$5:$B$2004,"&lt;="&amp;Dashboard!$C$2))</f>
        <v/>
      </c>
      <c r="AY23" s="100" t="str">
        <f>if($B23="","",sumifs('Trade Log'!$V$5:$V$2004,'Trade Log'!$D$5:$D$2004,$B23,'Trade Log'!$C$5:$C$2004,"Buy",'Trade Log'!$I$5:$I$2004,AY$6,'Trade Log'!$B$5:$B$2004,"&lt;="&amp;Dashboard!$C$2)-sumifs('Trade Log'!$V$5:$V$2004,'Trade Log'!$D$5:$D$2004,$B23,'Trade Log'!$C$5:$C$2004,"Sell",'Trade Log'!$I$5:$I$2004,AY$6,'Trade Log'!$B$5:$B$2004,"&lt;="&amp;Dashboard!$C$2))</f>
        <v/>
      </c>
      <c r="AZ23" s="185" t="str">
        <f>if($B23="","",sumifs('Trade Log'!$V$5:$V$2004,'Trade Log'!$D$5:$D$2004,$B23,'Trade Log'!$C$5:$C$2004,"Buy",'Trade Log'!$I$5:$I$2004,AZ$6,'Trade Log'!$B$5:$B$2004,"&lt;="&amp;Dashboard!$C$2)-sumifs('Trade Log'!$V$5:$V$2004,'Trade Log'!$D$5:$D$2004,$B23,'Trade Log'!$C$5:$C$2004,"Sell",'Trade Log'!$I$5:$I$2004,AZ$6,'Trade Log'!$B$5:$B$2004,"&lt;="&amp;Dashboard!$C$2))</f>
        <v/>
      </c>
      <c r="BA23" s="81"/>
      <c r="BB23" s="186">
        <f t="shared" si="20"/>
        <v>0</v>
      </c>
      <c r="BC23" s="81"/>
      <c r="BD23" s="187">
        <f t="shared" ref="BD23:BM23" si="42">AQ23*$Q23</f>
        <v>0</v>
      </c>
      <c r="BE23" s="188">
        <f t="shared" si="42"/>
        <v>0</v>
      </c>
      <c r="BF23" s="188">
        <f t="shared" si="42"/>
        <v>0</v>
      </c>
      <c r="BG23" s="188">
        <f t="shared" si="42"/>
        <v>0</v>
      </c>
      <c r="BH23" s="188">
        <f t="shared" si="42"/>
        <v>0</v>
      </c>
      <c r="BI23" s="188">
        <f t="shared" si="42"/>
        <v>0</v>
      </c>
      <c r="BJ23" s="188">
        <f t="shared" si="42"/>
        <v>0</v>
      </c>
      <c r="BK23" s="188">
        <f t="shared" si="42"/>
        <v>0</v>
      </c>
      <c r="BL23" s="188">
        <f t="shared" si="42"/>
        <v>0</v>
      </c>
      <c r="BM23" s="189">
        <f t="shared" si="42"/>
        <v>0</v>
      </c>
      <c r="BN23" s="81"/>
      <c r="BO23" s="190">
        <f t="shared" si="22"/>
        <v>0</v>
      </c>
      <c r="BP23" s="190"/>
      <c r="BQ23" s="191" t="str">
        <f t="shared" si="23"/>
        <v/>
      </c>
      <c r="BR23" s="192" t="s">
        <v>197</v>
      </c>
      <c r="BS23" s="190" t="str">
        <f t="shared" si="24"/>
        <v>N</v>
      </c>
      <c r="BT23" s="190" t="str">
        <f t="shared" si="25"/>
        <v>N</v>
      </c>
      <c r="BU23" s="190" t="str">
        <f t="shared" si="26"/>
        <v>N</v>
      </c>
      <c r="BV23" s="190"/>
      <c r="BW23" s="174">
        <f>countifs('Trade Log'!$D$5:$D$2004,$B59,'Trade Log'!$C$5:$C$2004,"Split")</f>
        <v>0</v>
      </c>
    </row>
    <row r="24">
      <c r="A24" s="17">
        <f t="shared" si="27"/>
        <v>18</v>
      </c>
      <c r="B24" s="193" t="str">
        <f>Setup!B69</f>
        <v/>
      </c>
      <c r="C24" s="194" t="str">
        <f>Setup!C69</f>
        <v/>
      </c>
      <c r="D24" s="194" t="str">
        <f>Setup!D69</f>
        <v/>
      </c>
      <c r="E24" s="195" t="str">
        <f>IF($B24="","",SUMIFS('Trade Log'!$V$5:$V$2004,'Trade Log'!$D$5:$D$2004,'Your Portfolio Holdings'!$B24,'Trade Log'!$C$5:$C$2004,"Buy",'Trade Log'!$B$5:$B$2004,"&lt;="&amp;Dashboard!$C$2)-SUMIFS('Trade Log'!$V$5:$V$2004,'Trade Log'!$D$5:$D$2004,'Your Portfolio Holdings'!$B24,'Trade Log'!$C$5:$C$2004,"Sell",'Trade Log'!$B$5:$B$2004,"&lt;="&amp;Dashboard!$C$2))</f>
        <v/>
      </c>
      <c r="F24" s="196" t="str">
        <f t="shared" si="3"/>
        <v/>
      </c>
      <c r="G24" s="197" t="str">
        <f>IFERROR(__xludf.DUMMYFUNCTION("if($C24=""GBP"", if($B24="""","""",if(Dashboard!$C$2&gt;=today(),iferror(googlefinance($B24)/100,0),iferror(index(googlefinance($B24,""price"",Dashboard!$C$2),2,2)/100,iferror(index(googlefinance($B24,""price"",Dashboard!$C$2-1),2,2)/100,iferror(index(google"&amp;"finance($B24,""price"",Dashboard!$C$2-2),2,2)/100,iferror(index(googlefinance($B24,""price"",Dashboard!$C$2-3),2,2)/100,iferror(index(googlefinance($B24,""price"",Dashboard!$C$2-4),2,2)/100,iferror(index(googlefinance($B24,""price"",Dashboard!$C$2-5),2,2)"&amp;"/100,iferror(index(googlefinance($B24,""price"",Dashboard!$C$2-6),2,2)/100,0))))))))),if($B24="""","""",if(Dashboard!$C$2&gt;=today(),iferror(googlefinance($B24),0),iferror(index(googlefinance($B24,""price"",Dashboard!$C$2),2,2),iferror(index(googlefinance($"&amp;"B24,""price"",Dashboard!$C$2-1),2,2),iferror(index(googlefinance($B24,""price"",Dashboard!$C$2-2),2,2),iferror(index(googlefinance($B24,""price"",Dashboard!$C$2-3),2,2),iferror(index(googlefinance($B24,""price"",Dashboard!$C$2-4),2,2),iferror(index(google"&amp;"finance($B24,""price"",Dashboard!$C$2-5),2,2),iferror(index(googlefinance($B24,""price"",Dashboard!$C$2-6),2,2),0))))))))))"),"")</f>
        <v/>
      </c>
      <c r="H24" s="213"/>
      <c r="I24" s="199" t="str">
        <f t="shared" si="4"/>
        <v/>
      </c>
      <c r="J24" s="200" t="str">
        <f t="shared" si="5"/>
        <v/>
      </c>
      <c r="K24" s="201" t="str">
        <f t="array" ref="K24">IFERROR(IF($B24="","",index('Trade Log'!$Q$5:$Q$2004,match(1,($AN24='Trade Log'!$B$5:$B$2004)*($B24='Trade Log'!$D$5:$D$2004)*("Y"='Trade Log'!$T$5:$T$2004),0))),0)</f>
        <v/>
      </c>
      <c r="L24" s="202" t="str">
        <f t="shared" si="6"/>
        <v/>
      </c>
      <c r="M24" s="202" t="str">
        <f t="shared" si="7"/>
        <v/>
      </c>
      <c r="N24" s="203" t="str">
        <f t="shared" si="8"/>
        <v/>
      </c>
      <c r="O24" s="202" t="str">
        <f>if($B24="","",iferror(sumifs('Trade Log'!$G$5:$G$2004,'Trade Log'!$C$5:$C$2004,"Dividend",'Trade Log'!$D$5:$D$2004,$B24,'Trade Log'!$B$5:$B$2004,"&lt;="&amp;Dashboard!$C$2),0))</f>
        <v/>
      </c>
      <c r="P24" s="204" t="str">
        <f t="shared" si="9"/>
        <v/>
      </c>
      <c r="Q24" s="205" t="str">
        <f t="shared" si="10"/>
        <v/>
      </c>
      <c r="R24" s="199" t="str">
        <f t="shared" si="11"/>
        <v/>
      </c>
      <c r="S24" s="200" t="str">
        <f t="shared" si="12"/>
        <v/>
      </c>
      <c r="T24" s="201" t="str">
        <f t="array" ref="T24">IFERROR(IF($B24="","",index('Trade Log'!$AE$5:$AE$2004,match(1,($AN24='Trade Log'!$B$5:$B$2004)*($B24='Trade Log'!$D$5:$D$2004)*("Y"='Trade Log'!$T$5:$T$2004),0))),0)</f>
        <v/>
      </c>
      <c r="U24" s="202" t="str">
        <f t="shared" si="13"/>
        <v/>
      </c>
      <c r="V24" s="203" t="str">
        <f t="shared" si="14"/>
        <v/>
      </c>
      <c r="W24" s="202" t="str">
        <f t="shared" si="15"/>
        <v/>
      </c>
      <c r="X24" s="203" t="str">
        <f t="shared" si="16"/>
        <v/>
      </c>
      <c r="Y24" s="206" t="str">
        <f>if($B24="","",iferror(sumifs('Trade Log'!$AD$5:$AD$2004,'Trade Log'!$C$5:$C$2004,"Dividend",'Trade Log'!$D$5:$D$2004,$B24,'Trade Log'!$B$5:$B$2004,"&lt;="&amp;Dashboard!$C$2),0))</f>
        <v/>
      </c>
      <c r="Z24" s="172"/>
      <c r="AA24" s="207" t="str">
        <f t="array" ref="AA24">IF($B24="","",INDEX('Calculations (Do Not Edit)'!$C$231:$G$235,match($C24,'Calculations (Do Not Edit)'!$C$230:$G$230,0),match(Dashboard!$C$3,'Calculations (Do Not Edit)'!$B$231:$B$235,0)))</f>
        <v/>
      </c>
      <c r="AB24" s="174"/>
      <c r="AC24" s="208" t="str">
        <f>IF($B24="","",SUMIFS('Trade Log'!$X$5:$X$2004,'Trade Log'!$D$5:$D$2004,'Your Portfolio Holdings'!$B24,'Trade Log'!$C$5:$C$2004,"Buy",'Trade Log'!$B$5:$B$2004,"&lt;="&amp;Dashboard!$C$54)-SUMIFS('Trade Log'!$X$5:$X$2004,'Trade Log'!$D$5:$D$2004,'Your Portfolio Holdings'!$B24,'Trade Log'!$C$5:$C$2004,"Sell",'Trade Log'!$B$5:$B$2004,"&lt;="&amp;Dashboard!$C$54))</f>
        <v/>
      </c>
      <c r="AD24" s="209" t="str">
        <f>IFERROR(__xludf.DUMMYFUNCTION("if($C24=""GBP"",if($B24="""","""",if(Dashboard!$C$54&gt;=today(),iferror(googlefinance($B24)/100,0),iferror(index(googlefinance($B24,""price"",Dashboard!$C$54),2,2)/100,iferror(index(googlefinance($B24,""price"",Dashboard!$C$54-1),2,2)/100,iferror(index(goog"&amp;"lefinance($B24,""price"",Dashboard!$C$54-2),2,2)/100,iferror(index(googlefinance($B24,""price"",Dashboard!$C$54-3),2,2)/100,iferror(index(googlefinance($B24,""price"",Dashboard!$C$54-4),2,2)/100,iferror(index(googlefinance($B24,""price"",Dashboard!$C$54-5"&amp;"),2,2)/100,iferror(index(googlefinance($B24,""price"",Dashboard!$C$54-6),2,2)/100,0))))))))), if($B24="""","""",if(Dashboard!$C$54&gt;=today(),iferror(googlefinance($B24),0),iferror(index(googlefinance($B24,""price"",Dashboard!$C$54),2,2),iferror(index(googl"&amp;"efinance($B24,""price"",Dashboard!$C$54-1),2,2),iferror(index(googlefinance($B24,""price"",Dashboard!$C$54-2),2,2),iferror(index(googlefinance($B24,""price"",Dashboard!$C$54-3),2,2),iferror(index(googlefinance($B24,""price"",Dashboard!$C$54-4),2,2),iferro"&amp;"r(index(googlefinance($B24,""price"",Dashboard!$C$54-5),2,2),iferror(index(googlefinance($B24,""price"",Dashboard!$C$54-6),2,2),0))))))))))"),"")</f>
        <v/>
      </c>
      <c r="AE24" s="214"/>
      <c r="AF24" s="211" t="str">
        <f t="array" ref="AF24">IF($B24="","",INDEX('Calculations (Do Not Edit)'!$C$249:$G$253,match($C24,'Calculations (Do Not Edit)'!$C$230:$G$230,0),match(Dashboard!$C$3,'Calculations (Do Not Edit)'!$B$231:$B$235,0)))</f>
        <v/>
      </c>
      <c r="AG24" s="212">
        <f t="shared" si="17"/>
        <v>0</v>
      </c>
      <c r="AH24" s="208" t="str">
        <f>IF($B24="","",SUMIFS('Trade Log'!$Z$5:$Z$2004,'Trade Log'!$D$5:$D$2004,'Your Portfolio Holdings'!$B24,'Trade Log'!$C$5:$C$2004,"Buy",'Trade Log'!$B$5:$B$2004,"&lt;="&amp;Dashboard!$C$55)-SUMIFS('Trade Log'!$Z$5:$Z$2004,'Trade Log'!$D$5:$D$2004,'Your Portfolio Holdings'!$B24,'Trade Log'!$C$5:$C$2004,"Sell",'Trade Log'!$B$5:$B$2004,"&lt;="&amp;Dashboard!$C$55))</f>
        <v/>
      </c>
      <c r="AI24" s="209" t="str">
        <f>IFERROR(__xludf.DUMMYFUNCTION("if($C24=""GBP"",if($B24="""","""",if(Dashboard!$C$55&gt;=today(),iferror(googlefinance($B24)/100,0),iferror(index(googlefinance($B24,""price"",Dashboard!$C$55),2,2)/100,iferror(index(googlefinance($B24,""price"",Dashboard!$C$55-1),2,2)/100,iferror(index(goog"&amp;"lefinance($B24,""price"",Dashboard!$C$55-2),2,2)/100,iferror(index(googlefinance($B24,""price"",Dashboard!$C$55-3),2,2)/100,iferror(index(googlefinance($B24,""price"",Dashboard!$C$55-4),2,2)/100,iferror(index(googlefinance($B24,""price"",Dashboard!$C$55-5"&amp;"),2,2)/100,iferror(index(googlefinance($B24,""price"",Dashboard!$C$55-6),2,2)/100,0))))))))),if($B24="""","""",if(Dashboard!$C$55&gt;=today(),iferror(googlefinance($B24),0),iferror(index(googlefinance($B24,""price"",Dashboard!$C$55),2,2),iferror(index(google"&amp;"finance($B24,""price"",Dashboard!$C$55-1),2,2),iferror(index(googlefinance($B24,""price"",Dashboard!$C$55-2),2,2),iferror(index(googlefinance($B24,""price"",Dashboard!$C$55-3),2,2),iferror(index(googlefinance($B24,""price"",Dashboard!$C$55-4),2,2),iferror"&amp;"(index(googlefinance($B24,""price"",Dashboard!$C$55-5),2,2),iferror(index(googlefinance($B24,""price"",Dashboard!$C$55-6),2,2),0))))))))))"),"")</f>
        <v/>
      </c>
      <c r="AJ24" s="210"/>
      <c r="AK24" s="211" t="str">
        <f t="array" ref="AK24">IF($B24="","",INDEX('Calculations (Do Not Edit)'!$C$267:$G$271,match($C24,'Calculations (Do Not Edit)'!$C$230:$G$230,0),match(Dashboard!$C$3,'Calculations (Do Not Edit)'!$B$231:$B$235,0)))</f>
        <v/>
      </c>
      <c r="AL24" s="212">
        <f t="shared" si="18"/>
        <v>0</v>
      </c>
      <c r="AM24" s="182"/>
      <c r="AN24" s="182" t="str">
        <f>IF($B24="","",MAXIFS('Trade Log'!$B$5:$B$2004,'Trade Log'!$D$5:$D$2004,$B24,'Trade Log'!$B$5:$B$2004,"&lt;="&amp;Dashboard!$C$2))</f>
        <v/>
      </c>
      <c r="AO24" s="81" t="str">
        <f t="shared" si="19"/>
        <v>#N/A</v>
      </c>
      <c r="AP24" s="81"/>
      <c r="AQ24" s="184" t="str">
        <f>if($B24="","",sumifs('Trade Log'!$V$5:$V$2004,'Trade Log'!$D$5:$D$2004,$B24,'Trade Log'!$C$5:$C$2004,"Buy",'Trade Log'!$I$5:$I$2004,AQ$6,'Trade Log'!$B$5:$B$2004,"&lt;="&amp;Dashboard!$C$2)-sumifs('Trade Log'!$V$5:$V$2004,'Trade Log'!$D$5:$D$2004,$B24,'Trade Log'!$C$5:$C$2004,"Sell",'Trade Log'!$I$5:$I$2004,AQ$6,'Trade Log'!$B$5:$B$2004,"&lt;="&amp;Dashboard!$C$2))</f>
        <v/>
      </c>
      <c r="AR24" s="100" t="str">
        <f>if($B24="","",sumifs('Trade Log'!$V$5:$V$2004,'Trade Log'!$D$5:$D$2004,$B24,'Trade Log'!$C$5:$C$2004,"Buy",'Trade Log'!$I$5:$I$2004,AR$6,'Trade Log'!$B$5:$B$2004,"&lt;="&amp;Dashboard!$C$2)-sumifs('Trade Log'!$V$5:$V$2004,'Trade Log'!$D$5:$D$2004,$B24,'Trade Log'!$C$5:$C$2004,"Sell",'Trade Log'!$I$5:$I$2004,AR$6,'Trade Log'!$B$5:$B$2004,"&lt;="&amp;Dashboard!$C$2))</f>
        <v/>
      </c>
      <c r="AS24" s="100" t="str">
        <f>if($B24="","",sumifs('Trade Log'!$V$5:$V$2004,'Trade Log'!$D$5:$D$2004,$B24,'Trade Log'!$C$5:$C$2004,"Buy",'Trade Log'!$I$5:$I$2004,AS$6,'Trade Log'!$B$5:$B$2004,"&lt;="&amp;Dashboard!$C$2)-sumifs('Trade Log'!$V$5:$V$2004,'Trade Log'!$D$5:$D$2004,$B24,'Trade Log'!$C$5:$C$2004,"Sell",'Trade Log'!$I$5:$I$2004,AS$6,'Trade Log'!$B$5:$B$2004,"&lt;="&amp;Dashboard!$C$2))</f>
        <v/>
      </c>
      <c r="AT24" s="100" t="str">
        <f>if($B24="","",sumifs('Trade Log'!$V$5:$V$2004,'Trade Log'!$D$5:$D$2004,$B24,'Trade Log'!$C$5:$C$2004,"Buy",'Trade Log'!$I$5:$I$2004,AT$6,'Trade Log'!$B$5:$B$2004,"&lt;="&amp;Dashboard!$C$2)-sumifs('Trade Log'!$V$5:$V$2004,'Trade Log'!$D$5:$D$2004,$B24,'Trade Log'!$C$5:$C$2004,"Sell",'Trade Log'!$I$5:$I$2004,AT$6,'Trade Log'!$B$5:$B$2004,"&lt;="&amp;Dashboard!$C$2))</f>
        <v/>
      </c>
      <c r="AU24" s="100" t="str">
        <f>if($B24="","",sumifs('Trade Log'!$V$5:$V$2004,'Trade Log'!$D$5:$D$2004,$B24,'Trade Log'!$C$5:$C$2004,"Buy",'Trade Log'!$I$5:$I$2004,AU$6,'Trade Log'!$B$5:$B$2004,"&lt;="&amp;Dashboard!$C$2)-sumifs('Trade Log'!$V$5:$V$2004,'Trade Log'!$D$5:$D$2004,$B24,'Trade Log'!$C$5:$C$2004,"Sell",'Trade Log'!$I$5:$I$2004,AU$6,'Trade Log'!$B$5:$B$2004,"&lt;="&amp;Dashboard!$C$2))</f>
        <v/>
      </c>
      <c r="AV24" s="100" t="str">
        <f>if($B24="","",sumifs('Trade Log'!$V$5:$V$2004,'Trade Log'!$D$5:$D$2004,$B24,'Trade Log'!$C$5:$C$2004,"Buy",'Trade Log'!$I$5:$I$2004,AV$6,'Trade Log'!$B$5:$B$2004,"&lt;="&amp;Dashboard!$C$2)-sumifs('Trade Log'!$V$5:$V$2004,'Trade Log'!$D$5:$D$2004,$B24,'Trade Log'!$C$5:$C$2004,"Sell",'Trade Log'!$I$5:$I$2004,AV$6,'Trade Log'!$B$5:$B$2004,"&lt;="&amp;Dashboard!$C$2))</f>
        <v/>
      </c>
      <c r="AW24" s="100" t="str">
        <f>if($B24="","",sumifs('Trade Log'!$V$5:$V$2004,'Trade Log'!$D$5:$D$2004,$B24,'Trade Log'!$C$5:$C$2004,"Buy",'Trade Log'!$I$5:$I$2004,AW$6,'Trade Log'!$B$5:$B$2004,"&lt;="&amp;Dashboard!$C$2)-sumifs('Trade Log'!$V$5:$V$2004,'Trade Log'!$D$5:$D$2004,$B24,'Trade Log'!$C$5:$C$2004,"Sell",'Trade Log'!$I$5:$I$2004,AW$6,'Trade Log'!$B$5:$B$2004,"&lt;="&amp;Dashboard!$C$2))</f>
        <v/>
      </c>
      <c r="AX24" s="100" t="str">
        <f>if($B24="","",sumifs('Trade Log'!$V$5:$V$2004,'Trade Log'!$D$5:$D$2004,$B24,'Trade Log'!$C$5:$C$2004,"Buy",'Trade Log'!$I$5:$I$2004,AX$6,'Trade Log'!$B$5:$B$2004,"&lt;="&amp;Dashboard!$C$2)-sumifs('Trade Log'!$V$5:$V$2004,'Trade Log'!$D$5:$D$2004,$B24,'Trade Log'!$C$5:$C$2004,"Sell",'Trade Log'!$I$5:$I$2004,AX$6,'Trade Log'!$B$5:$B$2004,"&lt;="&amp;Dashboard!$C$2))</f>
        <v/>
      </c>
      <c r="AY24" s="100" t="str">
        <f>if($B24="","",sumifs('Trade Log'!$V$5:$V$2004,'Trade Log'!$D$5:$D$2004,$B24,'Trade Log'!$C$5:$C$2004,"Buy",'Trade Log'!$I$5:$I$2004,AY$6,'Trade Log'!$B$5:$B$2004,"&lt;="&amp;Dashboard!$C$2)-sumifs('Trade Log'!$V$5:$V$2004,'Trade Log'!$D$5:$D$2004,$B24,'Trade Log'!$C$5:$C$2004,"Sell",'Trade Log'!$I$5:$I$2004,AY$6,'Trade Log'!$B$5:$B$2004,"&lt;="&amp;Dashboard!$C$2))</f>
        <v/>
      </c>
      <c r="AZ24" s="185" t="str">
        <f>if($B24="","",sumifs('Trade Log'!$V$5:$V$2004,'Trade Log'!$D$5:$D$2004,$B24,'Trade Log'!$C$5:$C$2004,"Buy",'Trade Log'!$I$5:$I$2004,AZ$6,'Trade Log'!$B$5:$B$2004,"&lt;="&amp;Dashboard!$C$2)-sumifs('Trade Log'!$V$5:$V$2004,'Trade Log'!$D$5:$D$2004,$B24,'Trade Log'!$C$5:$C$2004,"Sell",'Trade Log'!$I$5:$I$2004,AZ$6,'Trade Log'!$B$5:$B$2004,"&lt;="&amp;Dashboard!$C$2))</f>
        <v/>
      </c>
      <c r="BA24" s="81"/>
      <c r="BB24" s="186">
        <f t="shared" si="20"/>
        <v>0</v>
      </c>
      <c r="BC24" s="81"/>
      <c r="BD24" s="187">
        <f t="shared" ref="BD24:BM24" si="43">AQ24*$Q24</f>
        <v>0</v>
      </c>
      <c r="BE24" s="188">
        <f t="shared" si="43"/>
        <v>0</v>
      </c>
      <c r="BF24" s="188">
        <f t="shared" si="43"/>
        <v>0</v>
      </c>
      <c r="BG24" s="188">
        <f t="shared" si="43"/>
        <v>0</v>
      </c>
      <c r="BH24" s="188">
        <f t="shared" si="43"/>
        <v>0</v>
      </c>
      <c r="BI24" s="188">
        <f t="shared" si="43"/>
        <v>0</v>
      </c>
      <c r="BJ24" s="188">
        <f t="shared" si="43"/>
        <v>0</v>
      </c>
      <c r="BK24" s="188">
        <f t="shared" si="43"/>
        <v>0</v>
      </c>
      <c r="BL24" s="188">
        <f t="shared" si="43"/>
        <v>0</v>
      </c>
      <c r="BM24" s="189">
        <f t="shared" si="43"/>
        <v>0</v>
      </c>
      <c r="BN24" s="81"/>
      <c r="BO24" s="190">
        <f t="shared" si="22"/>
        <v>0</v>
      </c>
      <c r="BP24" s="190"/>
      <c r="BQ24" s="191" t="str">
        <f t="shared" si="23"/>
        <v/>
      </c>
      <c r="BR24" s="192" t="s">
        <v>197</v>
      </c>
      <c r="BS24" s="190" t="str">
        <f t="shared" si="24"/>
        <v>N</v>
      </c>
      <c r="BT24" s="190" t="str">
        <f t="shared" si="25"/>
        <v>N</v>
      </c>
      <c r="BU24" s="190" t="str">
        <f t="shared" si="26"/>
        <v>N</v>
      </c>
      <c r="BV24" s="190"/>
      <c r="BW24" s="174">
        <f>countifs('Trade Log'!$D$5:$D$2004,$B60,'Trade Log'!$C$5:$C$2004,"Split")</f>
        <v>0</v>
      </c>
    </row>
    <row r="25">
      <c r="A25" s="17">
        <f t="shared" si="27"/>
        <v>19</v>
      </c>
      <c r="B25" s="193" t="str">
        <f>Setup!B70</f>
        <v/>
      </c>
      <c r="C25" s="194" t="str">
        <f>Setup!C70</f>
        <v/>
      </c>
      <c r="D25" s="194" t="str">
        <f>Setup!D70</f>
        <v/>
      </c>
      <c r="E25" s="195" t="str">
        <f>IF($B25="","",SUMIFS('Trade Log'!$V$5:$V$2004,'Trade Log'!$D$5:$D$2004,'Your Portfolio Holdings'!$B25,'Trade Log'!$C$5:$C$2004,"Buy",'Trade Log'!$B$5:$B$2004,"&lt;="&amp;Dashboard!$C$2)-SUMIFS('Trade Log'!$V$5:$V$2004,'Trade Log'!$D$5:$D$2004,'Your Portfolio Holdings'!$B25,'Trade Log'!$C$5:$C$2004,"Sell",'Trade Log'!$B$5:$B$2004,"&lt;="&amp;Dashboard!$C$2))</f>
        <v/>
      </c>
      <c r="F25" s="196" t="str">
        <f t="shared" si="3"/>
        <v/>
      </c>
      <c r="G25" s="197" t="str">
        <f>IFERROR(__xludf.DUMMYFUNCTION("if($C25=""GBP"", if($B25="""","""",if(Dashboard!$C$2&gt;=today(),iferror(googlefinance($B25)/100,0),iferror(index(googlefinance($B25,""price"",Dashboard!$C$2),2,2)/100,iferror(index(googlefinance($B25,""price"",Dashboard!$C$2-1),2,2)/100,iferror(index(google"&amp;"finance($B25,""price"",Dashboard!$C$2-2),2,2)/100,iferror(index(googlefinance($B25,""price"",Dashboard!$C$2-3),2,2)/100,iferror(index(googlefinance($B25,""price"",Dashboard!$C$2-4),2,2)/100,iferror(index(googlefinance($B25,""price"",Dashboard!$C$2-5),2,2)"&amp;"/100,iferror(index(googlefinance($B25,""price"",Dashboard!$C$2-6),2,2)/100,0))))))))),if($B25="""","""",if(Dashboard!$C$2&gt;=today(),iferror(googlefinance($B25),0),iferror(index(googlefinance($B25,""price"",Dashboard!$C$2),2,2),iferror(index(googlefinance($"&amp;"B25,""price"",Dashboard!$C$2-1),2,2),iferror(index(googlefinance($B25,""price"",Dashboard!$C$2-2),2,2),iferror(index(googlefinance($B25,""price"",Dashboard!$C$2-3),2,2),iferror(index(googlefinance($B25,""price"",Dashboard!$C$2-4),2,2),iferror(index(google"&amp;"finance($B25,""price"",Dashboard!$C$2-5),2,2),iferror(index(googlefinance($B25,""price"",Dashboard!$C$2-6),2,2),0))))))))))"),"")</f>
        <v/>
      </c>
      <c r="H25" s="213"/>
      <c r="I25" s="199" t="str">
        <f t="shared" si="4"/>
        <v/>
      </c>
      <c r="J25" s="200" t="str">
        <f t="shared" si="5"/>
        <v/>
      </c>
      <c r="K25" s="201" t="str">
        <f t="array" ref="K25">IFERROR(IF($B25="","",index('Trade Log'!$Q$5:$Q$2004,match(1,($AN25='Trade Log'!$B$5:$B$2004)*($B25='Trade Log'!$D$5:$D$2004)*("Y"='Trade Log'!$T$5:$T$2004),0))),0)</f>
        <v/>
      </c>
      <c r="L25" s="202" t="str">
        <f t="shared" si="6"/>
        <v/>
      </c>
      <c r="M25" s="202" t="str">
        <f t="shared" si="7"/>
        <v/>
      </c>
      <c r="N25" s="203" t="str">
        <f t="shared" si="8"/>
        <v/>
      </c>
      <c r="O25" s="202" t="str">
        <f>if($B25="","",iferror(sumifs('Trade Log'!$G$5:$G$2004,'Trade Log'!$C$5:$C$2004,"Dividend",'Trade Log'!$D$5:$D$2004,$B25,'Trade Log'!$B$5:$B$2004,"&lt;="&amp;Dashboard!$C$2),0))</f>
        <v/>
      </c>
      <c r="P25" s="204" t="str">
        <f t="shared" si="9"/>
        <v/>
      </c>
      <c r="Q25" s="205" t="str">
        <f t="shared" si="10"/>
        <v/>
      </c>
      <c r="R25" s="199" t="str">
        <f t="shared" si="11"/>
        <v/>
      </c>
      <c r="S25" s="200" t="str">
        <f t="shared" si="12"/>
        <v/>
      </c>
      <c r="T25" s="201" t="str">
        <f t="array" ref="T25">IFERROR(IF($B25="","",index('Trade Log'!$AE$5:$AE$2004,match(1,($AN25='Trade Log'!$B$5:$B$2004)*($B25='Trade Log'!$D$5:$D$2004)*("Y"='Trade Log'!$T$5:$T$2004),0))),0)</f>
        <v/>
      </c>
      <c r="U25" s="202" t="str">
        <f t="shared" si="13"/>
        <v/>
      </c>
      <c r="V25" s="203" t="str">
        <f t="shared" si="14"/>
        <v/>
      </c>
      <c r="W25" s="202" t="str">
        <f t="shared" si="15"/>
        <v/>
      </c>
      <c r="X25" s="203" t="str">
        <f t="shared" si="16"/>
        <v/>
      </c>
      <c r="Y25" s="206" t="str">
        <f>if($B25="","",iferror(sumifs('Trade Log'!$AD$5:$AD$2004,'Trade Log'!$C$5:$C$2004,"Dividend",'Trade Log'!$D$5:$D$2004,$B25,'Trade Log'!$B$5:$B$2004,"&lt;="&amp;Dashboard!$C$2),0))</f>
        <v/>
      </c>
      <c r="Z25" s="172"/>
      <c r="AA25" s="207" t="str">
        <f t="array" ref="AA25">IF($B25="","",INDEX('Calculations (Do Not Edit)'!$C$231:$G$235,match($C25,'Calculations (Do Not Edit)'!$C$230:$G$230,0),match(Dashboard!$C$3,'Calculations (Do Not Edit)'!$B$231:$B$235,0)))</f>
        <v/>
      </c>
      <c r="AB25" s="174"/>
      <c r="AC25" s="208" t="str">
        <f>IF($B25="","",SUMIFS('Trade Log'!$X$5:$X$2004,'Trade Log'!$D$5:$D$2004,'Your Portfolio Holdings'!$B25,'Trade Log'!$C$5:$C$2004,"Buy",'Trade Log'!$B$5:$B$2004,"&lt;="&amp;Dashboard!$C$54)-SUMIFS('Trade Log'!$X$5:$X$2004,'Trade Log'!$D$5:$D$2004,'Your Portfolio Holdings'!$B25,'Trade Log'!$C$5:$C$2004,"Sell",'Trade Log'!$B$5:$B$2004,"&lt;="&amp;Dashboard!$C$54))</f>
        <v/>
      </c>
      <c r="AD25" s="209" t="str">
        <f>IFERROR(__xludf.DUMMYFUNCTION("if($C25=""GBP"",if($B25="""","""",if(Dashboard!$C$54&gt;=today(),iferror(googlefinance($B25)/100,0),iferror(index(googlefinance($B25,""price"",Dashboard!$C$54),2,2)/100,iferror(index(googlefinance($B25,""price"",Dashboard!$C$54-1),2,2)/100,iferror(index(goog"&amp;"lefinance($B25,""price"",Dashboard!$C$54-2),2,2)/100,iferror(index(googlefinance($B25,""price"",Dashboard!$C$54-3),2,2)/100,iferror(index(googlefinance($B25,""price"",Dashboard!$C$54-4),2,2)/100,iferror(index(googlefinance($B25,""price"",Dashboard!$C$54-5"&amp;"),2,2)/100,iferror(index(googlefinance($B25,""price"",Dashboard!$C$54-6),2,2)/100,0))))))))), if($B25="""","""",if(Dashboard!$C$54&gt;=today(),iferror(googlefinance($B25),0),iferror(index(googlefinance($B25,""price"",Dashboard!$C$54),2,2),iferror(index(googl"&amp;"efinance($B25,""price"",Dashboard!$C$54-1),2,2),iferror(index(googlefinance($B25,""price"",Dashboard!$C$54-2),2,2),iferror(index(googlefinance($B25,""price"",Dashboard!$C$54-3),2,2),iferror(index(googlefinance($B25,""price"",Dashboard!$C$54-4),2,2),iferro"&amp;"r(index(googlefinance($B25,""price"",Dashboard!$C$54-5),2,2),iferror(index(googlefinance($B25,""price"",Dashboard!$C$54-6),2,2),0))))))))))"),"")</f>
        <v/>
      </c>
      <c r="AE25" s="214"/>
      <c r="AF25" s="211" t="str">
        <f t="array" ref="AF25">IF($B25="","",INDEX('Calculations (Do Not Edit)'!$C$249:$G$253,match($C25,'Calculations (Do Not Edit)'!$C$230:$G$230,0),match(Dashboard!$C$3,'Calculations (Do Not Edit)'!$B$231:$B$235,0)))</f>
        <v/>
      </c>
      <c r="AG25" s="212">
        <f t="shared" si="17"/>
        <v>0</v>
      </c>
      <c r="AH25" s="208" t="str">
        <f>IF($B25="","",SUMIFS('Trade Log'!$Z$5:$Z$2004,'Trade Log'!$D$5:$D$2004,'Your Portfolio Holdings'!$B25,'Trade Log'!$C$5:$C$2004,"Buy",'Trade Log'!$B$5:$B$2004,"&lt;="&amp;Dashboard!$C$55)-SUMIFS('Trade Log'!$Z$5:$Z$2004,'Trade Log'!$D$5:$D$2004,'Your Portfolio Holdings'!$B25,'Trade Log'!$C$5:$C$2004,"Sell",'Trade Log'!$B$5:$B$2004,"&lt;="&amp;Dashboard!$C$55))</f>
        <v/>
      </c>
      <c r="AI25" s="209" t="str">
        <f>IFERROR(__xludf.DUMMYFUNCTION("if($C25=""GBP"",if($B25="""","""",if(Dashboard!$C$55&gt;=today(),iferror(googlefinance($B25)/100,0),iferror(index(googlefinance($B25,""price"",Dashboard!$C$55),2,2)/100,iferror(index(googlefinance($B25,""price"",Dashboard!$C$55-1),2,2)/100,iferror(index(goog"&amp;"lefinance($B25,""price"",Dashboard!$C$55-2),2,2)/100,iferror(index(googlefinance($B25,""price"",Dashboard!$C$55-3),2,2)/100,iferror(index(googlefinance($B25,""price"",Dashboard!$C$55-4),2,2)/100,iferror(index(googlefinance($B25,""price"",Dashboard!$C$55-5"&amp;"),2,2)/100,iferror(index(googlefinance($B25,""price"",Dashboard!$C$55-6),2,2)/100,0))))))))),if($B25="""","""",if(Dashboard!$C$55&gt;=today(),iferror(googlefinance($B25),0),iferror(index(googlefinance($B25,""price"",Dashboard!$C$55),2,2),iferror(index(google"&amp;"finance($B25,""price"",Dashboard!$C$55-1),2,2),iferror(index(googlefinance($B25,""price"",Dashboard!$C$55-2),2,2),iferror(index(googlefinance($B25,""price"",Dashboard!$C$55-3),2,2),iferror(index(googlefinance($B25,""price"",Dashboard!$C$55-4),2,2),iferror"&amp;"(index(googlefinance($B25,""price"",Dashboard!$C$55-5),2,2),iferror(index(googlefinance($B25,""price"",Dashboard!$C$55-6),2,2),0))))))))))"),"")</f>
        <v/>
      </c>
      <c r="AJ25" s="210"/>
      <c r="AK25" s="211" t="str">
        <f t="array" ref="AK25">IF($B25="","",INDEX('Calculations (Do Not Edit)'!$C$267:$G$271,match($C25,'Calculations (Do Not Edit)'!$C$230:$G$230,0),match(Dashboard!$C$3,'Calculations (Do Not Edit)'!$B$231:$B$235,0)))</f>
        <v/>
      </c>
      <c r="AL25" s="212">
        <f t="shared" si="18"/>
        <v>0</v>
      </c>
      <c r="AM25" s="182"/>
      <c r="AN25" s="182" t="str">
        <f>IF($B25="","",MAXIFS('Trade Log'!$B$5:$B$2004,'Trade Log'!$D$5:$D$2004,$B25,'Trade Log'!$B$5:$B$2004,"&lt;="&amp;Dashboard!$C$2))</f>
        <v/>
      </c>
      <c r="AO25" s="81" t="str">
        <f t="shared" si="19"/>
        <v>#N/A</v>
      </c>
      <c r="AP25" s="81"/>
      <c r="AQ25" s="184" t="str">
        <f>if($B25="","",sumifs('Trade Log'!$V$5:$V$2004,'Trade Log'!$D$5:$D$2004,$B25,'Trade Log'!$C$5:$C$2004,"Buy",'Trade Log'!$I$5:$I$2004,AQ$6,'Trade Log'!$B$5:$B$2004,"&lt;="&amp;Dashboard!$C$2)-sumifs('Trade Log'!$V$5:$V$2004,'Trade Log'!$D$5:$D$2004,$B25,'Trade Log'!$C$5:$C$2004,"Sell",'Trade Log'!$I$5:$I$2004,AQ$6,'Trade Log'!$B$5:$B$2004,"&lt;="&amp;Dashboard!$C$2))</f>
        <v/>
      </c>
      <c r="AR25" s="100" t="str">
        <f>if($B25="","",sumifs('Trade Log'!$V$5:$V$2004,'Trade Log'!$D$5:$D$2004,$B25,'Trade Log'!$C$5:$C$2004,"Buy",'Trade Log'!$I$5:$I$2004,AR$6,'Trade Log'!$B$5:$B$2004,"&lt;="&amp;Dashboard!$C$2)-sumifs('Trade Log'!$V$5:$V$2004,'Trade Log'!$D$5:$D$2004,$B25,'Trade Log'!$C$5:$C$2004,"Sell",'Trade Log'!$I$5:$I$2004,AR$6,'Trade Log'!$B$5:$B$2004,"&lt;="&amp;Dashboard!$C$2))</f>
        <v/>
      </c>
      <c r="AS25" s="100" t="str">
        <f>if($B25="","",sumifs('Trade Log'!$V$5:$V$2004,'Trade Log'!$D$5:$D$2004,$B25,'Trade Log'!$C$5:$C$2004,"Buy",'Trade Log'!$I$5:$I$2004,AS$6,'Trade Log'!$B$5:$B$2004,"&lt;="&amp;Dashboard!$C$2)-sumifs('Trade Log'!$V$5:$V$2004,'Trade Log'!$D$5:$D$2004,$B25,'Trade Log'!$C$5:$C$2004,"Sell",'Trade Log'!$I$5:$I$2004,AS$6,'Trade Log'!$B$5:$B$2004,"&lt;="&amp;Dashboard!$C$2))</f>
        <v/>
      </c>
      <c r="AT25" s="100" t="str">
        <f>if($B25="","",sumifs('Trade Log'!$V$5:$V$2004,'Trade Log'!$D$5:$D$2004,$B25,'Trade Log'!$C$5:$C$2004,"Buy",'Trade Log'!$I$5:$I$2004,AT$6,'Trade Log'!$B$5:$B$2004,"&lt;="&amp;Dashboard!$C$2)-sumifs('Trade Log'!$V$5:$V$2004,'Trade Log'!$D$5:$D$2004,$B25,'Trade Log'!$C$5:$C$2004,"Sell",'Trade Log'!$I$5:$I$2004,AT$6,'Trade Log'!$B$5:$B$2004,"&lt;="&amp;Dashboard!$C$2))</f>
        <v/>
      </c>
      <c r="AU25" s="100" t="str">
        <f>if($B25="","",sumifs('Trade Log'!$V$5:$V$2004,'Trade Log'!$D$5:$D$2004,$B25,'Trade Log'!$C$5:$C$2004,"Buy",'Trade Log'!$I$5:$I$2004,AU$6,'Trade Log'!$B$5:$B$2004,"&lt;="&amp;Dashboard!$C$2)-sumifs('Trade Log'!$V$5:$V$2004,'Trade Log'!$D$5:$D$2004,$B25,'Trade Log'!$C$5:$C$2004,"Sell",'Trade Log'!$I$5:$I$2004,AU$6,'Trade Log'!$B$5:$B$2004,"&lt;="&amp;Dashboard!$C$2))</f>
        <v/>
      </c>
      <c r="AV25" s="100" t="str">
        <f>if($B25="","",sumifs('Trade Log'!$V$5:$V$2004,'Trade Log'!$D$5:$D$2004,$B25,'Trade Log'!$C$5:$C$2004,"Buy",'Trade Log'!$I$5:$I$2004,AV$6,'Trade Log'!$B$5:$B$2004,"&lt;="&amp;Dashboard!$C$2)-sumifs('Trade Log'!$V$5:$V$2004,'Trade Log'!$D$5:$D$2004,$B25,'Trade Log'!$C$5:$C$2004,"Sell",'Trade Log'!$I$5:$I$2004,AV$6,'Trade Log'!$B$5:$B$2004,"&lt;="&amp;Dashboard!$C$2))</f>
        <v/>
      </c>
      <c r="AW25" s="100" t="str">
        <f>if($B25="","",sumifs('Trade Log'!$V$5:$V$2004,'Trade Log'!$D$5:$D$2004,$B25,'Trade Log'!$C$5:$C$2004,"Buy",'Trade Log'!$I$5:$I$2004,AW$6,'Trade Log'!$B$5:$B$2004,"&lt;="&amp;Dashboard!$C$2)-sumifs('Trade Log'!$V$5:$V$2004,'Trade Log'!$D$5:$D$2004,$B25,'Trade Log'!$C$5:$C$2004,"Sell",'Trade Log'!$I$5:$I$2004,AW$6,'Trade Log'!$B$5:$B$2004,"&lt;="&amp;Dashboard!$C$2))</f>
        <v/>
      </c>
      <c r="AX25" s="100" t="str">
        <f>if($B25="","",sumifs('Trade Log'!$V$5:$V$2004,'Trade Log'!$D$5:$D$2004,$B25,'Trade Log'!$C$5:$C$2004,"Buy",'Trade Log'!$I$5:$I$2004,AX$6,'Trade Log'!$B$5:$B$2004,"&lt;="&amp;Dashboard!$C$2)-sumifs('Trade Log'!$V$5:$V$2004,'Trade Log'!$D$5:$D$2004,$B25,'Trade Log'!$C$5:$C$2004,"Sell",'Trade Log'!$I$5:$I$2004,AX$6,'Trade Log'!$B$5:$B$2004,"&lt;="&amp;Dashboard!$C$2))</f>
        <v/>
      </c>
      <c r="AY25" s="100" t="str">
        <f>if($B25="","",sumifs('Trade Log'!$V$5:$V$2004,'Trade Log'!$D$5:$D$2004,$B25,'Trade Log'!$C$5:$C$2004,"Buy",'Trade Log'!$I$5:$I$2004,AY$6,'Trade Log'!$B$5:$B$2004,"&lt;="&amp;Dashboard!$C$2)-sumifs('Trade Log'!$V$5:$V$2004,'Trade Log'!$D$5:$D$2004,$B25,'Trade Log'!$C$5:$C$2004,"Sell",'Trade Log'!$I$5:$I$2004,AY$6,'Trade Log'!$B$5:$B$2004,"&lt;="&amp;Dashboard!$C$2))</f>
        <v/>
      </c>
      <c r="AZ25" s="185" t="str">
        <f>if($B25="","",sumifs('Trade Log'!$V$5:$V$2004,'Trade Log'!$D$5:$D$2004,$B25,'Trade Log'!$C$5:$C$2004,"Buy",'Trade Log'!$I$5:$I$2004,AZ$6,'Trade Log'!$B$5:$B$2004,"&lt;="&amp;Dashboard!$C$2)-sumifs('Trade Log'!$V$5:$V$2004,'Trade Log'!$D$5:$D$2004,$B25,'Trade Log'!$C$5:$C$2004,"Sell",'Trade Log'!$I$5:$I$2004,AZ$6,'Trade Log'!$B$5:$B$2004,"&lt;="&amp;Dashboard!$C$2))</f>
        <v/>
      </c>
      <c r="BA25" s="81"/>
      <c r="BB25" s="186">
        <f t="shared" si="20"/>
        <v>0</v>
      </c>
      <c r="BC25" s="81"/>
      <c r="BD25" s="187">
        <f t="shared" ref="BD25:BM25" si="44">AQ25*$Q25</f>
        <v>0</v>
      </c>
      <c r="BE25" s="188">
        <f t="shared" si="44"/>
        <v>0</v>
      </c>
      <c r="BF25" s="188">
        <f t="shared" si="44"/>
        <v>0</v>
      </c>
      <c r="BG25" s="188">
        <f t="shared" si="44"/>
        <v>0</v>
      </c>
      <c r="BH25" s="188">
        <f t="shared" si="44"/>
        <v>0</v>
      </c>
      <c r="BI25" s="188">
        <f t="shared" si="44"/>
        <v>0</v>
      </c>
      <c r="BJ25" s="188">
        <f t="shared" si="44"/>
        <v>0</v>
      </c>
      <c r="BK25" s="188">
        <f t="shared" si="44"/>
        <v>0</v>
      </c>
      <c r="BL25" s="188">
        <f t="shared" si="44"/>
        <v>0</v>
      </c>
      <c r="BM25" s="189">
        <f t="shared" si="44"/>
        <v>0</v>
      </c>
      <c r="BN25" s="81"/>
      <c r="BO25" s="190">
        <f t="shared" si="22"/>
        <v>0</v>
      </c>
      <c r="BP25" s="190"/>
      <c r="BQ25" s="191" t="str">
        <f t="shared" si="23"/>
        <v/>
      </c>
      <c r="BR25" s="192" t="s">
        <v>197</v>
      </c>
      <c r="BS25" s="190" t="str">
        <f t="shared" si="24"/>
        <v>N</v>
      </c>
      <c r="BT25" s="190" t="str">
        <f t="shared" si="25"/>
        <v>N</v>
      </c>
      <c r="BU25" s="190" t="str">
        <f t="shared" si="26"/>
        <v>N</v>
      </c>
      <c r="BV25" s="190"/>
      <c r="BW25" s="174">
        <f>countifs('Trade Log'!$D$5:$D$2004,$B61,'Trade Log'!$C$5:$C$2004,"Split")</f>
        <v>0</v>
      </c>
    </row>
    <row r="26">
      <c r="A26" s="17">
        <f t="shared" si="27"/>
        <v>20</v>
      </c>
      <c r="B26" s="193" t="str">
        <f>Setup!B71</f>
        <v/>
      </c>
      <c r="C26" s="194" t="str">
        <f>Setup!C71</f>
        <v/>
      </c>
      <c r="D26" s="194" t="str">
        <f>Setup!D71</f>
        <v/>
      </c>
      <c r="E26" s="195" t="str">
        <f>IF($B26="","",SUMIFS('Trade Log'!$V$5:$V$2004,'Trade Log'!$D$5:$D$2004,'Your Portfolio Holdings'!$B26,'Trade Log'!$C$5:$C$2004,"Buy",'Trade Log'!$B$5:$B$2004,"&lt;="&amp;Dashboard!$C$2)-SUMIFS('Trade Log'!$V$5:$V$2004,'Trade Log'!$D$5:$D$2004,'Your Portfolio Holdings'!$B26,'Trade Log'!$C$5:$C$2004,"Sell",'Trade Log'!$B$5:$B$2004,"&lt;="&amp;Dashboard!$C$2))</f>
        <v/>
      </c>
      <c r="F26" s="196" t="str">
        <f t="shared" si="3"/>
        <v/>
      </c>
      <c r="G26" s="197" t="str">
        <f>IFERROR(__xludf.DUMMYFUNCTION("if($C26=""GBP"", if($B26="""","""",if(Dashboard!$C$2&gt;=today(),iferror(googlefinance($B26)/100,0),iferror(index(googlefinance($B26,""price"",Dashboard!$C$2),2,2)/100,iferror(index(googlefinance($B26,""price"",Dashboard!$C$2-1),2,2)/100,iferror(index(google"&amp;"finance($B26,""price"",Dashboard!$C$2-2),2,2)/100,iferror(index(googlefinance($B26,""price"",Dashboard!$C$2-3),2,2)/100,iferror(index(googlefinance($B26,""price"",Dashboard!$C$2-4),2,2)/100,iferror(index(googlefinance($B26,""price"",Dashboard!$C$2-5),2,2)"&amp;"/100,iferror(index(googlefinance($B26,""price"",Dashboard!$C$2-6),2,2)/100,0))))))))),if($B26="""","""",if(Dashboard!$C$2&gt;=today(),iferror(googlefinance($B26),0),iferror(index(googlefinance($B26,""price"",Dashboard!$C$2),2,2),iferror(index(googlefinance($"&amp;"B26,""price"",Dashboard!$C$2-1),2,2),iferror(index(googlefinance($B26,""price"",Dashboard!$C$2-2),2,2),iferror(index(googlefinance($B26,""price"",Dashboard!$C$2-3),2,2),iferror(index(googlefinance($B26,""price"",Dashboard!$C$2-4),2,2),iferror(index(google"&amp;"finance($B26,""price"",Dashboard!$C$2-5),2,2),iferror(index(googlefinance($B26,""price"",Dashboard!$C$2-6),2,2),0))))))))))"),"")</f>
        <v/>
      </c>
      <c r="H26" s="213"/>
      <c r="I26" s="199" t="str">
        <f t="shared" si="4"/>
        <v/>
      </c>
      <c r="J26" s="200" t="str">
        <f t="shared" si="5"/>
        <v/>
      </c>
      <c r="K26" s="201" t="str">
        <f t="array" ref="K26">IFERROR(IF($B26="","",index('Trade Log'!$Q$5:$Q$2004,match(1,($AN26='Trade Log'!$B$5:$B$2004)*($B26='Trade Log'!$D$5:$D$2004)*("Y"='Trade Log'!$T$5:$T$2004),0))),0)</f>
        <v/>
      </c>
      <c r="L26" s="202" t="str">
        <f t="shared" si="6"/>
        <v/>
      </c>
      <c r="M26" s="202" t="str">
        <f t="shared" si="7"/>
        <v/>
      </c>
      <c r="N26" s="203" t="str">
        <f t="shared" si="8"/>
        <v/>
      </c>
      <c r="O26" s="202" t="str">
        <f>if($B26="","",iferror(sumifs('Trade Log'!$G$5:$G$2004,'Trade Log'!$C$5:$C$2004,"Dividend",'Trade Log'!$D$5:$D$2004,$B26,'Trade Log'!$B$5:$B$2004,"&lt;="&amp;Dashboard!$C$2),0))</f>
        <v/>
      </c>
      <c r="P26" s="204" t="str">
        <f t="shared" si="9"/>
        <v/>
      </c>
      <c r="Q26" s="205" t="str">
        <f t="shared" si="10"/>
        <v/>
      </c>
      <c r="R26" s="199" t="str">
        <f t="shared" si="11"/>
        <v/>
      </c>
      <c r="S26" s="200" t="str">
        <f t="shared" si="12"/>
        <v/>
      </c>
      <c r="T26" s="201" t="str">
        <f t="array" ref="T26">IFERROR(IF($B26="","",index('Trade Log'!$AE$5:$AE$2004,match(1,($AN26='Trade Log'!$B$5:$B$2004)*($B26='Trade Log'!$D$5:$D$2004)*("Y"='Trade Log'!$T$5:$T$2004),0))),0)</f>
        <v/>
      </c>
      <c r="U26" s="202" t="str">
        <f t="shared" si="13"/>
        <v/>
      </c>
      <c r="V26" s="203" t="str">
        <f t="shared" si="14"/>
        <v/>
      </c>
      <c r="W26" s="202" t="str">
        <f t="shared" si="15"/>
        <v/>
      </c>
      <c r="X26" s="203" t="str">
        <f t="shared" si="16"/>
        <v/>
      </c>
      <c r="Y26" s="206" t="str">
        <f>if($B26="","",iferror(sumifs('Trade Log'!$AD$5:$AD$2004,'Trade Log'!$C$5:$C$2004,"Dividend",'Trade Log'!$D$5:$D$2004,$B26,'Trade Log'!$B$5:$B$2004,"&lt;="&amp;Dashboard!$C$2),0))</f>
        <v/>
      </c>
      <c r="Z26" s="172"/>
      <c r="AA26" s="207" t="str">
        <f t="array" ref="AA26">IF($B26="","",INDEX('Calculations (Do Not Edit)'!$C$231:$G$235,match($C26,'Calculations (Do Not Edit)'!$C$230:$G$230,0),match(Dashboard!$C$3,'Calculations (Do Not Edit)'!$B$231:$B$235,0)))</f>
        <v/>
      </c>
      <c r="AB26" s="174"/>
      <c r="AC26" s="208" t="str">
        <f>IF($B26="","",SUMIFS('Trade Log'!$X$5:$X$2004,'Trade Log'!$D$5:$D$2004,'Your Portfolio Holdings'!$B26,'Trade Log'!$C$5:$C$2004,"Buy",'Trade Log'!$B$5:$B$2004,"&lt;="&amp;Dashboard!$C$54)-SUMIFS('Trade Log'!$X$5:$X$2004,'Trade Log'!$D$5:$D$2004,'Your Portfolio Holdings'!$B26,'Trade Log'!$C$5:$C$2004,"Sell",'Trade Log'!$B$5:$B$2004,"&lt;="&amp;Dashboard!$C$54))</f>
        <v/>
      </c>
      <c r="AD26" s="209" t="str">
        <f>IFERROR(__xludf.DUMMYFUNCTION("if($C26=""GBP"",if($B26="""","""",if(Dashboard!$C$54&gt;=today(),iferror(googlefinance($B26)/100,0),iferror(index(googlefinance($B26,""price"",Dashboard!$C$54),2,2)/100,iferror(index(googlefinance($B26,""price"",Dashboard!$C$54-1),2,2)/100,iferror(index(goog"&amp;"lefinance($B26,""price"",Dashboard!$C$54-2),2,2)/100,iferror(index(googlefinance($B26,""price"",Dashboard!$C$54-3),2,2)/100,iferror(index(googlefinance($B26,""price"",Dashboard!$C$54-4),2,2)/100,iferror(index(googlefinance($B26,""price"",Dashboard!$C$54-5"&amp;"),2,2)/100,iferror(index(googlefinance($B26,""price"",Dashboard!$C$54-6),2,2)/100,0))))))))), if($B26="""","""",if(Dashboard!$C$54&gt;=today(),iferror(googlefinance($B26),0),iferror(index(googlefinance($B26,""price"",Dashboard!$C$54),2,2),iferror(index(googl"&amp;"efinance($B26,""price"",Dashboard!$C$54-1),2,2),iferror(index(googlefinance($B26,""price"",Dashboard!$C$54-2),2,2),iferror(index(googlefinance($B26,""price"",Dashboard!$C$54-3),2,2),iferror(index(googlefinance($B26,""price"",Dashboard!$C$54-4),2,2),iferro"&amp;"r(index(googlefinance($B26,""price"",Dashboard!$C$54-5),2,2),iferror(index(googlefinance($B26,""price"",Dashboard!$C$54-6),2,2),0))))))))))"),"")</f>
        <v/>
      </c>
      <c r="AE26" s="214"/>
      <c r="AF26" s="211" t="str">
        <f t="array" ref="AF26">IF($B26="","",INDEX('Calculations (Do Not Edit)'!$C$249:$G$253,match($C26,'Calculations (Do Not Edit)'!$C$230:$G$230,0),match(Dashboard!$C$3,'Calculations (Do Not Edit)'!$B$231:$B$235,0)))</f>
        <v/>
      </c>
      <c r="AG26" s="212">
        <f t="shared" si="17"/>
        <v>0</v>
      </c>
      <c r="AH26" s="208" t="str">
        <f>IF($B26="","",SUMIFS('Trade Log'!$Z$5:$Z$2004,'Trade Log'!$D$5:$D$2004,'Your Portfolio Holdings'!$B26,'Trade Log'!$C$5:$C$2004,"Buy",'Trade Log'!$B$5:$B$2004,"&lt;="&amp;Dashboard!$C$55)-SUMIFS('Trade Log'!$Z$5:$Z$2004,'Trade Log'!$D$5:$D$2004,'Your Portfolio Holdings'!$B26,'Trade Log'!$C$5:$C$2004,"Sell",'Trade Log'!$B$5:$B$2004,"&lt;="&amp;Dashboard!$C$55))</f>
        <v/>
      </c>
      <c r="AI26" s="209" t="str">
        <f>IFERROR(__xludf.DUMMYFUNCTION("if($C26=""GBP"",if($B26="""","""",if(Dashboard!$C$55&gt;=today(),iferror(googlefinance($B26)/100,0),iferror(index(googlefinance($B26,""price"",Dashboard!$C$55),2,2)/100,iferror(index(googlefinance($B26,""price"",Dashboard!$C$55-1),2,2)/100,iferror(index(goog"&amp;"lefinance($B26,""price"",Dashboard!$C$55-2),2,2)/100,iferror(index(googlefinance($B26,""price"",Dashboard!$C$55-3),2,2)/100,iferror(index(googlefinance($B26,""price"",Dashboard!$C$55-4),2,2)/100,iferror(index(googlefinance($B26,""price"",Dashboard!$C$55-5"&amp;"),2,2)/100,iferror(index(googlefinance($B26,""price"",Dashboard!$C$55-6),2,2)/100,0))))))))),if($B26="""","""",if(Dashboard!$C$55&gt;=today(),iferror(googlefinance($B26),0),iferror(index(googlefinance($B26,""price"",Dashboard!$C$55),2,2),iferror(index(google"&amp;"finance($B26,""price"",Dashboard!$C$55-1),2,2),iferror(index(googlefinance($B26,""price"",Dashboard!$C$55-2),2,2),iferror(index(googlefinance($B26,""price"",Dashboard!$C$55-3),2,2),iferror(index(googlefinance($B26,""price"",Dashboard!$C$55-4),2,2),iferror"&amp;"(index(googlefinance($B26,""price"",Dashboard!$C$55-5),2,2),iferror(index(googlefinance($B26,""price"",Dashboard!$C$55-6),2,2),0))))))))))"),"")</f>
        <v/>
      </c>
      <c r="AJ26" s="210"/>
      <c r="AK26" s="211" t="str">
        <f t="array" ref="AK26">IF($B26="","",INDEX('Calculations (Do Not Edit)'!$C$267:$G$271,match($C26,'Calculations (Do Not Edit)'!$C$230:$G$230,0),match(Dashboard!$C$3,'Calculations (Do Not Edit)'!$B$231:$B$235,0)))</f>
        <v/>
      </c>
      <c r="AL26" s="212">
        <f t="shared" si="18"/>
        <v>0</v>
      </c>
      <c r="AM26" s="182"/>
      <c r="AN26" s="182" t="str">
        <f>IF($B26="","",MAXIFS('Trade Log'!$B$5:$B$2004,'Trade Log'!$D$5:$D$2004,$B26,'Trade Log'!$B$5:$B$2004,"&lt;="&amp;Dashboard!$C$2))</f>
        <v/>
      </c>
      <c r="AO26" s="81" t="str">
        <f t="shared" si="19"/>
        <v>#N/A</v>
      </c>
      <c r="AP26" s="81"/>
      <c r="AQ26" s="184" t="str">
        <f>if($B26="","",sumifs('Trade Log'!$V$5:$V$2004,'Trade Log'!$D$5:$D$2004,$B26,'Trade Log'!$C$5:$C$2004,"Buy",'Trade Log'!$I$5:$I$2004,AQ$6,'Trade Log'!$B$5:$B$2004,"&lt;="&amp;Dashboard!$C$2)-sumifs('Trade Log'!$V$5:$V$2004,'Trade Log'!$D$5:$D$2004,$B26,'Trade Log'!$C$5:$C$2004,"Sell",'Trade Log'!$I$5:$I$2004,AQ$6,'Trade Log'!$B$5:$B$2004,"&lt;="&amp;Dashboard!$C$2))</f>
        <v/>
      </c>
      <c r="AR26" s="100" t="str">
        <f>if($B26="","",sumifs('Trade Log'!$V$5:$V$2004,'Trade Log'!$D$5:$D$2004,$B26,'Trade Log'!$C$5:$C$2004,"Buy",'Trade Log'!$I$5:$I$2004,AR$6,'Trade Log'!$B$5:$B$2004,"&lt;="&amp;Dashboard!$C$2)-sumifs('Trade Log'!$V$5:$V$2004,'Trade Log'!$D$5:$D$2004,$B26,'Trade Log'!$C$5:$C$2004,"Sell",'Trade Log'!$I$5:$I$2004,AR$6,'Trade Log'!$B$5:$B$2004,"&lt;="&amp;Dashboard!$C$2))</f>
        <v/>
      </c>
      <c r="AS26" s="100" t="str">
        <f>if($B26="","",sumifs('Trade Log'!$V$5:$V$2004,'Trade Log'!$D$5:$D$2004,$B26,'Trade Log'!$C$5:$C$2004,"Buy",'Trade Log'!$I$5:$I$2004,AS$6,'Trade Log'!$B$5:$B$2004,"&lt;="&amp;Dashboard!$C$2)-sumifs('Trade Log'!$V$5:$V$2004,'Trade Log'!$D$5:$D$2004,$B26,'Trade Log'!$C$5:$C$2004,"Sell",'Trade Log'!$I$5:$I$2004,AS$6,'Trade Log'!$B$5:$B$2004,"&lt;="&amp;Dashboard!$C$2))</f>
        <v/>
      </c>
      <c r="AT26" s="100" t="str">
        <f>if($B26="","",sumifs('Trade Log'!$V$5:$V$2004,'Trade Log'!$D$5:$D$2004,$B26,'Trade Log'!$C$5:$C$2004,"Buy",'Trade Log'!$I$5:$I$2004,AT$6,'Trade Log'!$B$5:$B$2004,"&lt;="&amp;Dashboard!$C$2)-sumifs('Trade Log'!$V$5:$V$2004,'Trade Log'!$D$5:$D$2004,$B26,'Trade Log'!$C$5:$C$2004,"Sell",'Trade Log'!$I$5:$I$2004,AT$6,'Trade Log'!$B$5:$B$2004,"&lt;="&amp;Dashboard!$C$2))</f>
        <v/>
      </c>
      <c r="AU26" s="100" t="str">
        <f>if($B26="","",sumifs('Trade Log'!$V$5:$V$2004,'Trade Log'!$D$5:$D$2004,$B26,'Trade Log'!$C$5:$C$2004,"Buy",'Trade Log'!$I$5:$I$2004,AU$6,'Trade Log'!$B$5:$B$2004,"&lt;="&amp;Dashboard!$C$2)-sumifs('Trade Log'!$V$5:$V$2004,'Trade Log'!$D$5:$D$2004,$B26,'Trade Log'!$C$5:$C$2004,"Sell",'Trade Log'!$I$5:$I$2004,AU$6,'Trade Log'!$B$5:$B$2004,"&lt;="&amp;Dashboard!$C$2))</f>
        <v/>
      </c>
      <c r="AV26" s="100" t="str">
        <f>if($B26="","",sumifs('Trade Log'!$V$5:$V$2004,'Trade Log'!$D$5:$D$2004,$B26,'Trade Log'!$C$5:$C$2004,"Buy",'Trade Log'!$I$5:$I$2004,AV$6,'Trade Log'!$B$5:$B$2004,"&lt;="&amp;Dashboard!$C$2)-sumifs('Trade Log'!$V$5:$V$2004,'Trade Log'!$D$5:$D$2004,$B26,'Trade Log'!$C$5:$C$2004,"Sell",'Trade Log'!$I$5:$I$2004,AV$6,'Trade Log'!$B$5:$B$2004,"&lt;="&amp;Dashboard!$C$2))</f>
        <v/>
      </c>
      <c r="AW26" s="100" t="str">
        <f>if($B26="","",sumifs('Trade Log'!$V$5:$V$2004,'Trade Log'!$D$5:$D$2004,$B26,'Trade Log'!$C$5:$C$2004,"Buy",'Trade Log'!$I$5:$I$2004,AW$6,'Trade Log'!$B$5:$B$2004,"&lt;="&amp;Dashboard!$C$2)-sumifs('Trade Log'!$V$5:$V$2004,'Trade Log'!$D$5:$D$2004,$B26,'Trade Log'!$C$5:$C$2004,"Sell",'Trade Log'!$I$5:$I$2004,AW$6,'Trade Log'!$B$5:$B$2004,"&lt;="&amp;Dashboard!$C$2))</f>
        <v/>
      </c>
      <c r="AX26" s="100" t="str">
        <f>if($B26="","",sumifs('Trade Log'!$V$5:$V$2004,'Trade Log'!$D$5:$D$2004,$B26,'Trade Log'!$C$5:$C$2004,"Buy",'Trade Log'!$I$5:$I$2004,AX$6,'Trade Log'!$B$5:$B$2004,"&lt;="&amp;Dashboard!$C$2)-sumifs('Trade Log'!$V$5:$V$2004,'Trade Log'!$D$5:$D$2004,$B26,'Trade Log'!$C$5:$C$2004,"Sell",'Trade Log'!$I$5:$I$2004,AX$6,'Trade Log'!$B$5:$B$2004,"&lt;="&amp;Dashboard!$C$2))</f>
        <v/>
      </c>
      <c r="AY26" s="100" t="str">
        <f>if($B26="","",sumifs('Trade Log'!$V$5:$V$2004,'Trade Log'!$D$5:$D$2004,$B26,'Trade Log'!$C$5:$C$2004,"Buy",'Trade Log'!$I$5:$I$2004,AY$6,'Trade Log'!$B$5:$B$2004,"&lt;="&amp;Dashboard!$C$2)-sumifs('Trade Log'!$V$5:$V$2004,'Trade Log'!$D$5:$D$2004,$B26,'Trade Log'!$C$5:$C$2004,"Sell",'Trade Log'!$I$5:$I$2004,AY$6,'Trade Log'!$B$5:$B$2004,"&lt;="&amp;Dashboard!$C$2))</f>
        <v/>
      </c>
      <c r="AZ26" s="185" t="str">
        <f>if($B26="","",sumifs('Trade Log'!$V$5:$V$2004,'Trade Log'!$D$5:$D$2004,$B26,'Trade Log'!$C$5:$C$2004,"Buy",'Trade Log'!$I$5:$I$2004,AZ$6,'Trade Log'!$B$5:$B$2004,"&lt;="&amp;Dashboard!$C$2)-sumifs('Trade Log'!$V$5:$V$2004,'Trade Log'!$D$5:$D$2004,$B26,'Trade Log'!$C$5:$C$2004,"Sell",'Trade Log'!$I$5:$I$2004,AZ$6,'Trade Log'!$B$5:$B$2004,"&lt;="&amp;Dashboard!$C$2))</f>
        <v/>
      </c>
      <c r="BA26" s="81"/>
      <c r="BB26" s="186">
        <f t="shared" si="20"/>
        <v>0</v>
      </c>
      <c r="BC26" s="81"/>
      <c r="BD26" s="187">
        <f t="shared" ref="BD26:BM26" si="45">AQ26*$Q26</f>
        <v>0</v>
      </c>
      <c r="BE26" s="188">
        <f t="shared" si="45"/>
        <v>0</v>
      </c>
      <c r="BF26" s="188">
        <f t="shared" si="45"/>
        <v>0</v>
      </c>
      <c r="BG26" s="188">
        <f t="shared" si="45"/>
        <v>0</v>
      </c>
      <c r="BH26" s="188">
        <f t="shared" si="45"/>
        <v>0</v>
      </c>
      <c r="BI26" s="188">
        <f t="shared" si="45"/>
        <v>0</v>
      </c>
      <c r="BJ26" s="188">
        <f t="shared" si="45"/>
        <v>0</v>
      </c>
      <c r="BK26" s="188">
        <f t="shared" si="45"/>
        <v>0</v>
      </c>
      <c r="BL26" s="188">
        <f t="shared" si="45"/>
        <v>0</v>
      </c>
      <c r="BM26" s="189">
        <f t="shared" si="45"/>
        <v>0</v>
      </c>
      <c r="BN26" s="81"/>
      <c r="BO26" s="190">
        <f t="shared" si="22"/>
        <v>0</v>
      </c>
      <c r="BP26" s="190"/>
      <c r="BQ26" s="191" t="str">
        <f t="shared" si="23"/>
        <v/>
      </c>
      <c r="BR26" s="192" t="s">
        <v>197</v>
      </c>
      <c r="BS26" s="190" t="str">
        <f t="shared" si="24"/>
        <v>N</v>
      </c>
      <c r="BT26" s="190" t="str">
        <f t="shared" si="25"/>
        <v>N</v>
      </c>
      <c r="BU26" s="190" t="str">
        <f t="shared" si="26"/>
        <v>N</v>
      </c>
      <c r="BV26" s="190"/>
      <c r="BW26" s="174">
        <f>countifs('Trade Log'!$D$5:$D$2004,$B62,'Trade Log'!$C$5:$C$2004,"Split")</f>
        <v>0</v>
      </c>
    </row>
    <row r="27">
      <c r="A27" s="17">
        <f t="shared" si="27"/>
        <v>21</v>
      </c>
      <c r="B27" s="193" t="str">
        <f>Setup!B72</f>
        <v/>
      </c>
      <c r="C27" s="194" t="str">
        <f>Setup!C72</f>
        <v/>
      </c>
      <c r="D27" s="194" t="str">
        <f>Setup!D72</f>
        <v/>
      </c>
      <c r="E27" s="195" t="str">
        <f>IF($B27="","",SUMIFS('Trade Log'!$V$5:$V$2004,'Trade Log'!$D$5:$D$2004,'Your Portfolio Holdings'!$B27,'Trade Log'!$C$5:$C$2004,"Buy",'Trade Log'!$B$5:$B$2004,"&lt;="&amp;Dashboard!$C$2)-SUMIFS('Trade Log'!$V$5:$V$2004,'Trade Log'!$D$5:$D$2004,'Your Portfolio Holdings'!$B27,'Trade Log'!$C$5:$C$2004,"Sell",'Trade Log'!$B$5:$B$2004,"&lt;="&amp;Dashboard!$C$2))</f>
        <v/>
      </c>
      <c r="F27" s="196" t="str">
        <f t="shared" si="3"/>
        <v/>
      </c>
      <c r="G27" s="197" t="str">
        <f>IFERROR(__xludf.DUMMYFUNCTION("if($C27=""GBP"", if($B27="""","""",if(Dashboard!$C$2&gt;=today(),iferror(googlefinance($B27)/100,0),iferror(index(googlefinance($B27,""price"",Dashboard!$C$2),2,2)/100,iferror(index(googlefinance($B27,""price"",Dashboard!$C$2-1),2,2)/100,iferror(index(google"&amp;"finance($B27,""price"",Dashboard!$C$2-2),2,2)/100,iferror(index(googlefinance($B27,""price"",Dashboard!$C$2-3),2,2)/100,iferror(index(googlefinance($B27,""price"",Dashboard!$C$2-4),2,2)/100,iferror(index(googlefinance($B27,""price"",Dashboard!$C$2-5),2,2)"&amp;"/100,iferror(index(googlefinance($B27,""price"",Dashboard!$C$2-6),2,2)/100,0))))))))),if($B27="""","""",if(Dashboard!$C$2&gt;=today(),iferror(googlefinance($B27),0),iferror(index(googlefinance($B27,""price"",Dashboard!$C$2),2,2),iferror(index(googlefinance($"&amp;"B27,""price"",Dashboard!$C$2-1),2,2),iferror(index(googlefinance($B27,""price"",Dashboard!$C$2-2),2,2),iferror(index(googlefinance($B27,""price"",Dashboard!$C$2-3),2,2),iferror(index(googlefinance($B27,""price"",Dashboard!$C$2-4),2,2),iferror(index(google"&amp;"finance($B27,""price"",Dashboard!$C$2-5),2,2),iferror(index(googlefinance($B27,""price"",Dashboard!$C$2-6),2,2),0))))))))))"),"")</f>
        <v/>
      </c>
      <c r="H27" s="213"/>
      <c r="I27" s="199" t="str">
        <f t="shared" si="4"/>
        <v/>
      </c>
      <c r="J27" s="200" t="str">
        <f t="shared" si="5"/>
        <v/>
      </c>
      <c r="K27" s="201" t="str">
        <f t="array" ref="K27">IFERROR(IF($B27="","",index('Trade Log'!$Q$5:$Q$2004,match(1,($AN27='Trade Log'!$B$5:$B$2004)*($B27='Trade Log'!$D$5:$D$2004)*("Y"='Trade Log'!$T$5:$T$2004),0))),0)</f>
        <v/>
      </c>
      <c r="L27" s="202" t="str">
        <f t="shared" si="6"/>
        <v/>
      </c>
      <c r="M27" s="202" t="str">
        <f t="shared" si="7"/>
        <v/>
      </c>
      <c r="N27" s="203" t="str">
        <f t="shared" si="8"/>
        <v/>
      </c>
      <c r="O27" s="202" t="str">
        <f>if($B27="","",iferror(sumifs('Trade Log'!$G$5:$G$2004,'Trade Log'!$C$5:$C$2004,"Dividend",'Trade Log'!$D$5:$D$2004,$B27,'Trade Log'!$B$5:$B$2004,"&lt;="&amp;Dashboard!$C$2),0))</f>
        <v/>
      </c>
      <c r="P27" s="204" t="str">
        <f t="shared" si="9"/>
        <v/>
      </c>
      <c r="Q27" s="205" t="str">
        <f t="shared" si="10"/>
        <v/>
      </c>
      <c r="R27" s="199" t="str">
        <f t="shared" si="11"/>
        <v/>
      </c>
      <c r="S27" s="200" t="str">
        <f t="shared" si="12"/>
        <v/>
      </c>
      <c r="T27" s="201" t="str">
        <f t="array" ref="T27">IFERROR(IF($B27="","",index('Trade Log'!$AE$5:$AE$2004,match(1,($AN27='Trade Log'!$B$5:$B$2004)*($B27='Trade Log'!$D$5:$D$2004)*("Y"='Trade Log'!$T$5:$T$2004),0))),0)</f>
        <v/>
      </c>
      <c r="U27" s="202" t="str">
        <f t="shared" si="13"/>
        <v/>
      </c>
      <c r="V27" s="203" t="str">
        <f t="shared" si="14"/>
        <v/>
      </c>
      <c r="W27" s="202" t="str">
        <f t="shared" si="15"/>
        <v/>
      </c>
      <c r="X27" s="203" t="str">
        <f t="shared" si="16"/>
        <v/>
      </c>
      <c r="Y27" s="206" t="str">
        <f>if($B27="","",iferror(sumifs('Trade Log'!$AD$5:$AD$2004,'Trade Log'!$C$5:$C$2004,"Dividend",'Trade Log'!$D$5:$D$2004,$B27,'Trade Log'!$B$5:$B$2004,"&lt;="&amp;Dashboard!$C$2),0))</f>
        <v/>
      </c>
      <c r="Z27" s="172"/>
      <c r="AA27" s="207" t="str">
        <f t="array" ref="AA27">IF($B27="","",INDEX('Calculations (Do Not Edit)'!$C$231:$G$235,match($C27,'Calculations (Do Not Edit)'!$C$230:$G$230,0),match(Dashboard!$C$3,'Calculations (Do Not Edit)'!$B$231:$B$235,0)))</f>
        <v/>
      </c>
      <c r="AB27" s="174"/>
      <c r="AC27" s="208" t="str">
        <f>IF($B27="","",SUMIFS('Trade Log'!$X$5:$X$2004,'Trade Log'!$D$5:$D$2004,'Your Portfolio Holdings'!$B27,'Trade Log'!$C$5:$C$2004,"Buy",'Trade Log'!$B$5:$B$2004,"&lt;="&amp;Dashboard!$C$54)-SUMIFS('Trade Log'!$X$5:$X$2004,'Trade Log'!$D$5:$D$2004,'Your Portfolio Holdings'!$B27,'Trade Log'!$C$5:$C$2004,"Sell",'Trade Log'!$B$5:$B$2004,"&lt;="&amp;Dashboard!$C$54))</f>
        <v/>
      </c>
      <c r="AD27" s="209" t="str">
        <f>IFERROR(__xludf.DUMMYFUNCTION("if($C27=""GBP"",if($B27="""","""",if(Dashboard!$C$54&gt;=today(),iferror(googlefinance($B27)/100,0),iferror(index(googlefinance($B27,""price"",Dashboard!$C$54),2,2)/100,iferror(index(googlefinance($B27,""price"",Dashboard!$C$54-1),2,2)/100,iferror(index(goog"&amp;"lefinance($B27,""price"",Dashboard!$C$54-2),2,2)/100,iferror(index(googlefinance($B27,""price"",Dashboard!$C$54-3),2,2)/100,iferror(index(googlefinance($B27,""price"",Dashboard!$C$54-4),2,2)/100,iferror(index(googlefinance($B27,""price"",Dashboard!$C$54-5"&amp;"),2,2)/100,iferror(index(googlefinance($B27,""price"",Dashboard!$C$54-6),2,2)/100,0))))))))), if($B27="""","""",if(Dashboard!$C$54&gt;=today(),iferror(googlefinance($B27),0),iferror(index(googlefinance($B27,""price"",Dashboard!$C$54),2,2),iferror(index(googl"&amp;"efinance($B27,""price"",Dashboard!$C$54-1),2,2),iferror(index(googlefinance($B27,""price"",Dashboard!$C$54-2),2,2),iferror(index(googlefinance($B27,""price"",Dashboard!$C$54-3),2,2),iferror(index(googlefinance($B27,""price"",Dashboard!$C$54-4),2,2),iferro"&amp;"r(index(googlefinance($B27,""price"",Dashboard!$C$54-5),2,2),iferror(index(googlefinance($B27,""price"",Dashboard!$C$54-6),2,2),0))))))))))"),"")</f>
        <v/>
      </c>
      <c r="AE27" s="214"/>
      <c r="AF27" s="211" t="str">
        <f t="array" ref="AF27">IF($B27="","",INDEX('Calculations (Do Not Edit)'!$C$249:$G$253,match($C27,'Calculations (Do Not Edit)'!$C$230:$G$230,0),match(Dashboard!$C$3,'Calculations (Do Not Edit)'!$B$231:$B$235,0)))</f>
        <v/>
      </c>
      <c r="AG27" s="212">
        <f t="shared" si="17"/>
        <v>0</v>
      </c>
      <c r="AH27" s="208" t="str">
        <f>IF($B27="","",SUMIFS('Trade Log'!$Z$5:$Z$2004,'Trade Log'!$D$5:$D$2004,'Your Portfolio Holdings'!$B27,'Trade Log'!$C$5:$C$2004,"Buy",'Trade Log'!$B$5:$B$2004,"&lt;="&amp;Dashboard!$C$55)-SUMIFS('Trade Log'!$Z$5:$Z$2004,'Trade Log'!$D$5:$D$2004,'Your Portfolio Holdings'!$B27,'Trade Log'!$C$5:$C$2004,"Sell",'Trade Log'!$B$5:$B$2004,"&lt;="&amp;Dashboard!$C$55))</f>
        <v/>
      </c>
      <c r="AI27" s="209" t="str">
        <f>IFERROR(__xludf.DUMMYFUNCTION("if($C27=""GBP"",if($B27="""","""",if(Dashboard!$C$55&gt;=today(),iferror(googlefinance($B27)/100,0),iferror(index(googlefinance($B27,""price"",Dashboard!$C$55),2,2)/100,iferror(index(googlefinance($B27,""price"",Dashboard!$C$55-1),2,2)/100,iferror(index(goog"&amp;"lefinance($B27,""price"",Dashboard!$C$55-2),2,2)/100,iferror(index(googlefinance($B27,""price"",Dashboard!$C$55-3),2,2)/100,iferror(index(googlefinance($B27,""price"",Dashboard!$C$55-4),2,2)/100,iferror(index(googlefinance($B27,""price"",Dashboard!$C$55-5"&amp;"),2,2)/100,iferror(index(googlefinance($B27,""price"",Dashboard!$C$55-6),2,2)/100,0))))))))),if($B27="""","""",if(Dashboard!$C$55&gt;=today(),iferror(googlefinance($B27),0),iferror(index(googlefinance($B27,""price"",Dashboard!$C$55),2,2),iferror(index(google"&amp;"finance($B27,""price"",Dashboard!$C$55-1),2,2),iferror(index(googlefinance($B27,""price"",Dashboard!$C$55-2),2,2),iferror(index(googlefinance($B27,""price"",Dashboard!$C$55-3),2,2),iferror(index(googlefinance($B27,""price"",Dashboard!$C$55-4),2,2),iferror"&amp;"(index(googlefinance($B27,""price"",Dashboard!$C$55-5),2,2),iferror(index(googlefinance($B27,""price"",Dashboard!$C$55-6),2,2),0))))))))))"),"")</f>
        <v/>
      </c>
      <c r="AJ27" s="210"/>
      <c r="AK27" s="211" t="str">
        <f t="array" ref="AK27">IF($B27="","",INDEX('Calculations (Do Not Edit)'!$C$267:$G$271,match($C27,'Calculations (Do Not Edit)'!$C$230:$G$230,0),match(Dashboard!$C$3,'Calculations (Do Not Edit)'!$B$231:$B$235,0)))</f>
        <v/>
      </c>
      <c r="AL27" s="212">
        <f t="shared" si="18"/>
        <v>0</v>
      </c>
      <c r="AM27" s="182"/>
      <c r="AN27" s="182" t="str">
        <f>IF($B27="","",MAXIFS('Trade Log'!$B$5:$B$2004,'Trade Log'!$D$5:$D$2004,$B27,'Trade Log'!$B$5:$B$2004,"&lt;="&amp;Dashboard!$C$2))</f>
        <v/>
      </c>
      <c r="AO27" s="81" t="str">
        <f t="shared" si="19"/>
        <v>#N/A</v>
      </c>
      <c r="AP27" s="81"/>
      <c r="AQ27" s="184" t="str">
        <f>if($B27="","",sumifs('Trade Log'!$V$5:$V$2004,'Trade Log'!$D$5:$D$2004,$B27,'Trade Log'!$C$5:$C$2004,"Buy",'Trade Log'!$I$5:$I$2004,AQ$6,'Trade Log'!$B$5:$B$2004,"&lt;="&amp;Dashboard!$C$2)-sumifs('Trade Log'!$V$5:$V$2004,'Trade Log'!$D$5:$D$2004,$B27,'Trade Log'!$C$5:$C$2004,"Sell",'Trade Log'!$I$5:$I$2004,AQ$6,'Trade Log'!$B$5:$B$2004,"&lt;="&amp;Dashboard!$C$2))</f>
        <v/>
      </c>
      <c r="AR27" s="100" t="str">
        <f>if($B27="","",sumifs('Trade Log'!$V$5:$V$2004,'Trade Log'!$D$5:$D$2004,$B27,'Trade Log'!$C$5:$C$2004,"Buy",'Trade Log'!$I$5:$I$2004,AR$6,'Trade Log'!$B$5:$B$2004,"&lt;="&amp;Dashboard!$C$2)-sumifs('Trade Log'!$V$5:$V$2004,'Trade Log'!$D$5:$D$2004,$B27,'Trade Log'!$C$5:$C$2004,"Sell",'Trade Log'!$I$5:$I$2004,AR$6,'Trade Log'!$B$5:$B$2004,"&lt;="&amp;Dashboard!$C$2))</f>
        <v/>
      </c>
      <c r="AS27" s="100" t="str">
        <f>if($B27="","",sumifs('Trade Log'!$V$5:$V$2004,'Trade Log'!$D$5:$D$2004,$B27,'Trade Log'!$C$5:$C$2004,"Buy",'Trade Log'!$I$5:$I$2004,AS$6,'Trade Log'!$B$5:$B$2004,"&lt;="&amp;Dashboard!$C$2)-sumifs('Trade Log'!$V$5:$V$2004,'Trade Log'!$D$5:$D$2004,$B27,'Trade Log'!$C$5:$C$2004,"Sell",'Trade Log'!$I$5:$I$2004,AS$6,'Trade Log'!$B$5:$B$2004,"&lt;="&amp;Dashboard!$C$2))</f>
        <v/>
      </c>
      <c r="AT27" s="100" t="str">
        <f>if($B27="","",sumifs('Trade Log'!$V$5:$V$2004,'Trade Log'!$D$5:$D$2004,$B27,'Trade Log'!$C$5:$C$2004,"Buy",'Trade Log'!$I$5:$I$2004,AT$6,'Trade Log'!$B$5:$B$2004,"&lt;="&amp;Dashboard!$C$2)-sumifs('Trade Log'!$V$5:$V$2004,'Trade Log'!$D$5:$D$2004,$B27,'Trade Log'!$C$5:$C$2004,"Sell",'Trade Log'!$I$5:$I$2004,AT$6,'Trade Log'!$B$5:$B$2004,"&lt;="&amp;Dashboard!$C$2))</f>
        <v/>
      </c>
      <c r="AU27" s="100" t="str">
        <f>if($B27="","",sumifs('Trade Log'!$V$5:$V$2004,'Trade Log'!$D$5:$D$2004,$B27,'Trade Log'!$C$5:$C$2004,"Buy",'Trade Log'!$I$5:$I$2004,AU$6,'Trade Log'!$B$5:$B$2004,"&lt;="&amp;Dashboard!$C$2)-sumifs('Trade Log'!$V$5:$V$2004,'Trade Log'!$D$5:$D$2004,$B27,'Trade Log'!$C$5:$C$2004,"Sell",'Trade Log'!$I$5:$I$2004,AU$6,'Trade Log'!$B$5:$B$2004,"&lt;="&amp;Dashboard!$C$2))</f>
        <v/>
      </c>
      <c r="AV27" s="100" t="str">
        <f>if($B27="","",sumifs('Trade Log'!$V$5:$V$2004,'Trade Log'!$D$5:$D$2004,$B27,'Trade Log'!$C$5:$C$2004,"Buy",'Trade Log'!$I$5:$I$2004,AV$6,'Trade Log'!$B$5:$B$2004,"&lt;="&amp;Dashboard!$C$2)-sumifs('Trade Log'!$V$5:$V$2004,'Trade Log'!$D$5:$D$2004,$B27,'Trade Log'!$C$5:$C$2004,"Sell",'Trade Log'!$I$5:$I$2004,AV$6,'Trade Log'!$B$5:$B$2004,"&lt;="&amp;Dashboard!$C$2))</f>
        <v/>
      </c>
      <c r="AW27" s="100" t="str">
        <f>if($B27="","",sumifs('Trade Log'!$V$5:$V$2004,'Trade Log'!$D$5:$D$2004,$B27,'Trade Log'!$C$5:$C$2004,"Buy",'Trade Log'!$I$5:$I$2004,AW$6,'Trade Log'!$B$5:$B$2004,"&lt;="&amp;Dashboard!$C$2)-sumifs('Trade Log'!$V$5:$V$2004,'Trade Log'!$D$5:$D$2004,$B27,'Trade Log'!$C$5:$C$2004,"Sell",'Trade Log'!$I$5:$I$2004,AW$6,'Trade Log'!$B$5:$B$2004,"&lt;="&amp;Dashboard!$C$2))</f>
        <v/>
      </c>
      <c r="AX27" s="100" t="str">
        <f>if($B27="","",sumifs('Trade Log'!$V$5:$V$2004,'Trade Log'!$D$5:$D$2004,$B27,'Trade Log'!$C$5:$C$2004,"Buy",'Trade Log'!$I$5:$I$2004,AX$6,'Trade Log'!$B$5:$B$2004,"&lt;="&amp;Dashboard!$C$2)-sumifs('Trade Log'!$V$5:$V$2004,'Trade Log'!$D$5:$D$2004,$B27,'Trade Log'!$C$5:$C$2004,"Sell",'Trade Log'!$I$5:$I$2004,AX$6,'Trade Log'!$B$5:$B$2004,"&lt;="&amp;Dashboard!$C$2))</f>
        <v/>
      </c>
      <c r="AY27" s="100" t="str">
        <f>if($B27="","",sumifs('Trade Log'!$V$5:$V$2004,'Trade Log'!$D$5:$D$2004,$B27,'Trade Log'!$C$5:$C$2004,"Buy",'Trade Log'!$I$5:$I$2004,AY$6,'Trade Log'!$B$5:$B$2004,"&lt;="&amp;Dashboard!$C$2)-sumifs('Trade Log'!$V$5:$V$2004,'Trade Log'!$D$5:$D$2004,$B27,'Trade Log'!$C$5:$C$2004,"Sell",'Trade Log'!$I$5:$I$2004,AY$6,'Trade Log'!$B$5:$B$2004,"&lt;="&amp;Dashboard!$C$2))</f>
        <v/>
      </c>
      <c r="AZ27" s="185" t="str">
        <f>if($B27="","",sumifs('Trade Log'!$V$5:$V$2004,'Trade Log'!$D$5:$D$2004,$B27,'Trade Log'!$C$5:$C$2004,"Buy",'Trade Log'!$I$5:$I$2004,AZ$6,'Trade Log'!$B$5:$B$2004,"&lt;="&amp;Dashboard!$C$2)-sumifs('Trade Log'!$V$5:$V$2004,'Trade Log'!$D$5:$D$2004,$B27,'Trade Log'!$C$5:$C$2004,"Sell",'Trade Log'!$I$5:$I$2004,AZ$6,'Trade Log'!$B$5:$B$2004,"&lt;="&amp;Dashboard!$C$2))</f>
        <v/>
      </c>
      <c r="BA27" s="81"/>
      <c r="BB27" s="186">
        <f t="shared" si="20"/>
        <v>0</v>
      </c>
      <c r="BC27" s="81"/>
      <c r="BD27" s="187">
        <f t="shared" ref="BD27:BM27" si="46">AQ27*$Q27</f>
        <v>0</v>
      </c>
      <c r="BE27" s="188">
        <f t="shared" si="46"/>
        <v>0</v>
      </c>
      <c r="BF27" s="188">
        <f t="shared" si="46"/>
        <v>0</v>
      </c>
      <c r="BG27" s="188">
        <f t="shared" si="46"/>
        <v>0</v>
      </c>
      <c r="BH27" s="188">
        <f t="shared" si="46"/>
        <v>0</v>
      </c>
      <c r="BI27" s="188">
        <f t="shared" si="46"/>
        <v>0</v>
      </c>
      <c r="BJ27" s="188">
        <f t="shared" si="46"/>
        <v>0</v>
      </c>
      <c r="BK27" s="188">
        <f t="shared" si="46"/>
        <v>0</v>
      </c>
      <c r="BL27" s="188">
        <f t="shared" si="46"/>
        <v>0</v>
      </c>
      <c r="BM27" s="189">
        <f t="shared" si="46"/>
        <v>0</v>
      </c>
      <c r="BN27" s="81"/>
      <c r="BO27" s="190">
        <f t="shared" si="22"/>
        <v>0</v>
      </c>
      <c r="BP27" s="190"/>
      <c r="BQ27" s="191" t="str">
        <f t="shared" si="23"/>
        <v/>
      </c>
      <c r="BR27" s="192" t="s">
        <v>197</v>
      </c>
      <c r="BS27" s="190" t="str">
        <f t="shared" si="24"/>
        <v>N</v>
      </c>
      <c r="BT27" s="190" t="str">
        <f t="shared" si="25"/>
        <v>N</v>
      </c>
      <c r="BU27" s="190" t="str">
        <f t="shared" si="26"/>
        <v>N</v>
      </c>
      <c r="BV27" s="190"/>
      <c r="BW27" s="174">
        <f>countifs('Trade Log'!$D$5:$D$2004,$B63,'Trade Log'!$C$5:$C$2004,"Split")</f>
        <v>0</v>
      </c>
    </row>
    <row r="28">
      <c r="A28" s="17">
        <f t="shared" si="27"/>
        <v>22</v>
      </c>
      <c r="B28" s="193" t="str">
        <f>Setup!B73</f>
        <v/>
      </c>
      <c r="C28" s="194" t="str">
        <f>Setup!C73</f>
        <v/>
      </c>
      <c r="D28" s="194" t="str">
        <f>Setup!D73</f>
        <v/>
      </c>
      <c r="E28" s="195" t="str">
        <f>IF($B28="","",SUMIFS('Trade Log'!$V$5:$V$2004,'Trade Log'!$D$5:$D$2004,'Your Portfolio Holdings'!$B28,'Trade Log'!$C$5:$C$2004,"Buy",'Trade Log'!$B$5:$B$2004,"&lt;="&amp;Dashboard!$C$2)-SUMIFS('Trade Log'!$V$5:$V$2004,'Trade Log'!$D$5:$D$2004,'Your Portfolio Holdings'!$B28,'Trade Log'!$C$5:$C$2004,"Sell",'Trade Log'!$B$5:$B$2004,"&lt;="&amp;Dashboard!$C$2))</f>
        <v/>
      </c>
      <c r="F28" s="196" t="str">
        <f t="shared" si="3"/>
        <v/>
      </c>
      <c r="G28" s="197" t="str">
        <f>IFERROR(__xludf.DUMMYFUNCTION("if($C28=""GBP"", if($B28="""","""",if(Dashboard!$C$2&gt;=today(),iferror(googlefinance($B28)/100,0),iferror(index(googlefinance($B28,""price"",Dashboard!$C$2),2,2)/100,iferror(index(googlefinance($B28,""price"",Dashboard!$C$2-1),2,2)/100,iferror(index(google"&amp;"finance($B28,""price"",Dashboard!$C$2-2),2,2)/100,iferror(index(googlefinance($B28,""price"",Dashboard!$C$2-3),2,2)/100,iferror(index(googlefinance($B28,""price"",Dashboard!$C$2-4),2,2)/100,iferror(index(googlefinance($B28,""price"",Dashboard!$C$2-5),2,2)"&amp;"/100,iferror(index(googlefinance($B28,""price"",Dashboard!$C$2-6),2,2)/100,0))))))))),if($B28="""","""",if(Dashboard!$C$2&gt;=today(),iferror(googlefinance($B28),0),iferror(index(googlefinance($B28,""price"",Dashboard!$C$2),2,2),iferror(index(googlefinance($"&amp;"B28,""price"",Dashboard!$C$2-1),2,2),iferror(index(googlefinance($B28,""price"",Dashboard!$C$2-2),2,2),iferror(index(googlefinance($B28,""price"",Dashboard!$C$2-3),2,2),iferror(index(googlefinance($B28,""price"",Dashboard!$C$2-4),2,2),iferror(index(google"&amp;"finance($B28,""price"",Dashboard!$C$2-5),2,2),iferror(index(googlefinance($B28,""price"",Dashboard!$C$2-6),2,2),0))))))))))"),"")</f>
        <v/>
      </c>
      <c r="H28" s="213"/>
      <c r="I28" s="199" t="str">
        <f t="shared" si="4"/>
        <v/>
      </c>
      <c r="J28" s="200" t="str">
        <f t="shared" si="5"/>
        <v/>
      </c>
      <c r="K28" s="201" t="str">
        <f t="array" ref="K28">IFERROR(IF($B28="","",index('Trade Log'!$Q$5:$Q$2004,match(1,($AN28='Trade Log'!$B$5:$B$2004)*($B28='Trade Log'!$D$5:$D$2004)*("Y"='Trade Log'!$T$5:$T$2004),0))),0)</f>
        <v/>
      </c>
      <c r="L28" s="202" t="str">
        <f t="shared" si="6"/>
        <v/>
      </c>
      <c r="M28" s="202" t="str">
        <f t="shared" si="7"/>
        <v/>
      </c>
      <c r="N28" s="203" t="str">
        <f t="shared" si="8"/>
        <v/>
      </c>
      <c r="O28" s="202" t="str">
        <f>if($B28="","",iferror(sumifs('Trade Log'!$G$5:$G$2004,'Trade Log'!$C$5:$C$2004,"Dividend",'Trade Log'!$D$5:$D$2004,$B28,'Trade Log'!$B$5:$B$2004,"&lt;="&amp;Dashboard!$C$2),0))</f>
        <v/>
      </c>
      <c r="P28" s="204" t="str">
        <f t="shared" si="9"/>
        <v/>
      </c>
      <c r="Q28" s="205" t="str">
        <f t="shared" si="10"/>
        <v/>
      </c>
      <c r="R28" s="199" t="str">
        <f t="shared" si="11"/>
        <v/>
      </c>
      <c r="S28" s="200" t="str">
        <f t="shared" si="12"/>
        <v/>
      </c>
      <c r="T28" s="201" t="str">
        <f t="array" ref="T28">IFERROR(IF($B28="","",index('Trade Log'!$AE$5:$AE$2004,match(1,($AN28='Trade Log'!$B$5:$B$2004)*($B28='Trade Log'!$D$5:$D$2004)*("Y"='Trade Log'!$T$5:$T$2004),0))),0)</f>
        <v/>
      </c>
      <c r="U28" s="202" t="str">
        <f t="shared" si="13"/>
        <v/>
      </c>
      <c r="V28" s="203" t="str">
        <f t="shared" si="14"/>
        <v/>
      </c>
      <c r="W28" s="202" t="str">
        <f t="shared" si="15"/>
        <v/>
      </c>
      <c r="X28" s="203" t="str">
        <f t="shared" si="16"/>
        <v/>
      </c>
      <c r="Y28" s="206" t="str">
        <f>if($B28="","",iferror(sumifs('Trade Log'!$AD$5:$AD$2004,'Trade Log'!$C$5:$C$2004,"Dividend",'Trade Log'!$D$5:$D$2004,$B28,'Trade Log'!$B$5:$B$2004,"&lt;="&amp;Dashboard!$C$2),0))</f>
        <v/>
      </c>
      <c r="Z28" s="172"/>
      <c r="AA28" s="207" t="str">
        <f t="array" ref="AA28">IF($B28="","",INDEX('Calculations (Do Not Edit)'!$C$231:$G$235,match($C28,'Calculations (Do Not Edit)'!$C$230:$G$230,0),match(Dashboard!$C$3,'Calculations (Do Not Edit)'!$B$231:$B$235,0)))</f>
        <v/>
      </c>
      <c r="AB28" s="174"/>
      <c r="AC28" s="208" t="str">
        <f>IF($B28="","",SUMIFS('Trade Log'!$X$5:$X$2004,'Trade Log'!$D$5:$D$2004,'Your Portfolio Holdings'!$B28,'Trade Log'!$C$5:$C$2004,"Buy",'Trade Log'!$B$5:$B$2004,"&lt;="&amp;Dashboard!$C$54)-SUMIFS('Trade Log'!$X$5:$X$2004,'Trade Log'!$D$5:$D$2004,'Your Portfolio Holdings'!$B28,'Trade Log'!$C$5:$C$2004,"Sell",'Trade Log'!$B$5:$B$2004,"&lt;="&amp;Dashboard!$C$54))</f>
        <v/>
      </c>
      <c r="AD28" s="209" t="str">
        <f>IFERROR(__xludf.DUMMYFUNCTION("if($C28=""GBP"",if($B28="""","""",if(Dashboard!$C$54&gt;=today(),iferror(googlefinance($B28)/100,0),iferror(index(googlefinance($B28,""price"",Dashboard!$C$54),2,2)/100,iferror(index(googlefinance($B28,""price"",Dashboard!$C$54-1),2,2)/100,iferror(index(goog"&amp;"lefinance($B28,""price"",Dashboard!$C$54-2),2,2)/100,iferror(index(googlefinance($B28,""price"",Dashboard!$C$54-3),2,2)/100,iferror(index(googlefinance($B28,""price"",Dashboard!$C$54-4),2,2)/100,iferror(index(googlefinance($B28,""price"",Dashboard!$C$54-5"&amp;"),2,2)/100,iferror(index(googlefinance($B28,""price"",Dashboard!$C$54-6),2,2)/100,0))))))))), if($B28="""","""",if(Dashboard!$C$54&gt;=today(),iferror(googlefinance($B28),0),iferror(index(googlefinance($B28,""price"",Dashboard!$C$54),2,2),iferror(index(googl"&amp;"efinance($B28,""price"",Dashboard!$C$54-1),2,2),iferror(index(googlefinance($B28,""price"",Dashboard!$C$54-2),2,2),iferror(index(googlefinance($B28,""price"",Dashboard!$C$54-3),2,2),iferror(index(googlefinance($B28,""price"",Dashboard!$C$54-4),2,2),iferro"&amp;"r(index(googlefinance($B28,""price"",Dashboard!$C$54-5),2,2),iferror(index(googlefinance($B28,""price"",Dashboard!$C$54-6),2,2),0))))))))))"),"")</f>
        <v/>
      </c>
      <c r="AE28" s="214"/>
      <c r="AF28" s="211" t="str">
        <f t="array" ref="AF28">IF($B28="","",INDEX('Calculations (Do Not Edit)'!$C$249:$G$253,match($C28,'Calculations (Do Not Edit)'!$C$230:$G$230,0),match(Dashboard!$C$3,'Calculations (Do Not Edit)'!$B$231:$B$235,0)))</f>
        <v/>
      </c>
      <c r="AG28" s="212">
        <f t="shared" si="17"/>
        <v>0</v>
      </c>
      <c r="AH28" s="208" t="str">
        <f>IF($B28="","",SUMIFS('Trade Log'!$Z$5:$Z$2004,'Trade Log'!$D$5:$D$2004,'Your Portfolio Holdings'!$B28,'Trade Log'!$C$5:$C$2004,"Buy",'Trade Log'!$B$5:$B$2004,"&lt;="&amp;Dashboard!$C$55)-SUMIFS('Trade Log'!$Z$5:$Z$2004,'Trade Log'!$D$5:$D$2004,'Your Portfolio Holdings'!$B28,'Trade Log'!$C$5:$C$2004,"Sell",'Trade Log'!$B$5:$B$2004,"&lt;="&amp;Dashboard!$C$55))</f>
        <v/>
      </c>
      <c r="AI28" s="209" t="str">
        <f>IFERROR(__xludf.DUMMYFUNCTION("if($C28=""GBP"",if($B28="""","""",if(Dashboard!$C$55&gt;=today(),iferror(googlefinance($B28)/100,0),iferror(index(googlefinance($B28,""price"",Dashboard!$C$55),2,2)/100,iferror(index(googlefinance($B28,""price"",Dashboard!$C$55-1),2,2)/100,iferror(index(goog"&amp;"lefinance($B28,""price"",Dashboard!$C$55-2),2,2)/100,iferror(index(googlefinance($B28,""price"",Dashboard!$C$55-3),2,2)/100,iferror(index(googlefinance($B28,""price"",Dashboard!$C$55-4),2,2)/100,iferror(index(googlefinance($B28,""price"",Dashboard!$C$55-5"&amp;"),2,2)/100,iferror(index(googlefinance($B28,""price"",Dashboard!$C$55-6),2,2)/100,0))))))))),if($B28="""","""",if(Dashboard!$C$55&gt;=today(),iferror(googlefinance($B28),0),iferror(index(googlefinance($B28,""price"",Dashboard!$C$55),2,2),iferror(index(google"&amp;"finance($B28,""price"",Dashboard!$C$55-1),2,2),iferror(index(googlefinance($B28,""price"",Dashboard!$C$55-2),2,2),iferror(index(googlefinance($B28,""price"",Dashboard!$C$55-3),2,2),iferror(index(googlefinance($B28,""price"",Dashboard!$C$55-4),2,2),iferror"&amp;"(index(googlefinance($B28,""price"",Dashboard!$C$55-5),2,2),iferror(index(googlefinance($B28,""price"",Dashboard!$C$55-6),2,2),0))))))))))"),"")</f>
        <v/>
      </c>
      <c r="AJ28" s="210"/>
      <c r="AK28" s="211" t="str">
        <f t="array" ref="AK28">IF($B28="","",INDEX('Calculations (Do Not Edit)'!$C$267:$G$271,match($C28,'Calculations (Do Not Edit)'!$C$230:$G$230,0),match(Dashboard!$C$3,'Calculations (Do Not Edit)'!$B$231:$B$235,0)))</f>
        <v/>
      </c>
      <c r="AL28" s="212">
        <f t="shared" si="18"/>
        <v>0</v>
      </c>
      <c r="AM28" s="182"/>
      <c r="AN28" s="182" t="str">
        <f>IF($B28="","",MAXIFS('Trade Log'!$B$5:$B$2004,'Trade Log'!$D$5:$D$2004,$B28,'Trade Log'!$B$5:$B$2004,"&lt;="&amp;Dashboard!$C$2))</f>
        <v/>
      </c>
      <c r="AO28" s="81" t="str">
        <f t="shared" si="19"/>
        <v>#N/A</v>
      </c>
      <c r="AP28" s="81"/>
      <c r="AQ28" s="184" t="str">
        <f>if($B28="","",sumifs('Trade Log'!$V$5:$V$2004,'Trade Log'!$D$5:$D$2004,$B28,'Trade Log'!$C$5:$C$2004,"Buy",'Trade Log'!$I$5:$I$2004,AQ$6,'Trade Log'!$B$5:$B$2004,"&lt;="&amp;Dashboard!$C$2)-sumifs('Trade Log'!$V$5:$V$2004,'Trade Log'!$D$5:$D$2004,$B28,'Trade Log'!$C$5:$C$2004,"Sell",'Trade Log'!$I$5:$I$2004,AQ$6,'Trade Log'!$B$5:$B$2004,"&lt;="&amp;Dashboard!$C$2))</f>
        <v/>
      </c>
      <c r="AR28" s="100" t="str">
        <f>if($B28="","",sumifs('Trade Log'!$V$5:$V$2004,'Trade Log'!$D$5:$D$2004,$B28,'Trade Log'!$C$5:$C$2004,"Buy",'Trade Log'!$I$5:$I$2004,AR$6,'Trade Log'!$B$5:$B$2004,"&lt;="&amp;Dashboard!$C$2)-sumifs('Trade Log'!$V$5:$V$2004,'Trade Log'!$D$5:$D$2004,$B28,'Trade Log'!$C$5:$C$2004,"Sell",'Trade Log'!$I$5:$I$2004,AR$6,'Trade Log'!$B$5:$B$2004,"&lt;="&amp;Dashboard!$C$2))</f>
        <v/>
      </c>
      <c r="AS28" s="100" t="str">
        <f>if($B28="","",sumifs('Trade Log'!$V$5:$V$2004,'Trade Log'!$D$5:$D$2004,$B28,'Trade Log'!$C$5:$C$2004,"Buy",'Trade Log'!$I$5:$I$2004,AS$6,'Trade Log'!$B$5:$B$2004,"&lt;="&amp;Dashboard!$C$2)-sumifs('Trade Log'!$V$5:$V$2004,'Trade Log'!$D$5:$D$2004,$B28,'Trade Log'!$C$5:$C$2004,"Sell",'Trade Log'!$I$5:$I$2004,AS$6,'Trade Log'!$B$5:$B$2004,"&lt;="&amp;Dashboard!$C$2))</f>
        <v/>
      </c>
      <c r="AT28" s="100" t="str">
        <f>if($B28="","",sumifs('Trade Log'!$V$5:$V$2004,'Trade Log'!$D$5:$D$2004,$B28,'Trade Log'!$C$5:$C$2004,"Buy",'Trade Log'!$I$5:$I$2004,AT$6,'Trade Log'!$B$5:$B$2004,"&lt;="&amp;Dashboard!$C$2)-sumifs('Trade Log'!$V$5:$V$2004,'Trade Log'!$D$5:$D$2004,$B28,'Trade Log'!$C$5:$C$2004,"Sell",'Trade Log'!$I$5:$I$2004,AT$6,'Trade Log'!$B$5:$B$2004,"&lt;="&amp;Dashboard!$C$2))</f>
        <v/>
      </c>
      <c r="AU28" s="100" t="str">
        <f>if($B28="","",sumifs('Trade Log'!$V$5:$V$2004,'Trade Log'!$D$5:$D$2004,$B28,'Trade Log'!$C$5:$C$2004,"Buy",'Trade Log'!$I$5:$I$2004,AU$6,'Trade Log'!$B$5:$B$2004,"&lt;="&amp;Dashboard!$C$2)-sumifs('Trade Log'!$V$5:$V$2004,'Trade Log'!$D$5:$D$2004,$B28,'Trade Log'!$C$5:$C$2004,"Sell",'Trade Log'!$I$5:$I$2004,AU$6,'Trade Log'!$B$5:$B$2004,"&lt;="&amp;Dashboard!$C$2))</f>
        <v/>
      </c>
      <c r="AV28" s="100" t="str">
        <f>if($B28="","",sumifs('Trade Log'!$V$5:$V$2004,'Trade Log'!$D$5:$D$2004,$B28,'Trade Log'!$C$5:$C$2004,"Buy",'Trade Log'!$I$5:$I$2004,AV$6,'Trade Log'!$B$5:$B$2004,"&lt;="&amp;Dashboard!$C$2)-sumifs('Trade Log'!$V$5:$V$2004,'Trade Log'!$D$5:$D$2004,$B28,'Trade Log'!$C$5:$C$2004,"Sell",'Trade Log'!$I$5:$I$2004,AV$6,'Trade Log'!$B$5:$B$2004,"&lt;="&amp;Dashboard!$C$2))</f>
        <v/>
      </c>
      <c r="AW28" s="100" t="str">
        <f>if($B28="","",sumifs('Trade Log'!$V$5:$V$2004,'Trade Log'!$D$5:$D$2004,$B28,'Trade Log'!$C$5:$C$2004,"Buy",'Trade Log'!$I$5:$I$2004,AW$6,'Trade Log'!$B$5:$B$2004,"&lt;="&amp;Dashboard!$C$2)-sumifs('Trade Log'!$V$5:$V$2004,'Trade Log'!$D$5:$D$2004,$B28,'Trade Log'!$C$5:$C$2004,"Sell",'Trade Log'!$I$5:$I$2004,AW$6,'Trade Log'!$B$5:$B$2004,"&lt;="&amp;Dashboard!$C$2))</f>
        <v/>
      </c>
      <c r="AX28" s="100" t="str">
        <f>if($B28="","",sumifs('Trade Log'!$V$5:$V$2004,'Trade Log'!$D$5:$D$2004,$B28,'Trade Log'!$C$5:$C$2004,"Buy",'Trade Log'!$I$5:$I$2004,AX$6,'Trade Log'!$B$5:$B$2004,"&lt;="&amp;Dashboard!$C$2)-sumifs('Trade Log'!$V$5:$V$2004,'Trade Log'!$D$5:$D$2004,$B28,'Trade Log'!$C$5:$C$2004,"Sell",'Trade Log'!$I$5:$I$2004,AX$6,'Trade Log'!$B$5:$B$2004,"&lt;="&amp;Dashboard!$C$2))</f>
        <v/>
      </c>
      <c r="AY28" s="100" t="str">
        <f>if($B28="","",sumifs('Trade Log'!$V$5:$V$2004,'Trade Log'!$D$5:$D$2004,$B28,'Trade Log'!$C$5:$C$2004,"Buy",'Trade Log'!$I$5:$I$2004,AY$6,'Trade Log'!$B$5:$B$2004,"&lt;="&amp;Dashboard!$C$2)-sumifs('Trade Log'!$V$5:$V$2004,'Trade Log'!$D$5:$D$2004,$B28,'Trade Log'!$C$5:$C$2004,"Sell",'Trade Log'!$I$5:$I$2004,AY$6,'Trade Log'!$B$5:$B$2004,"&lt;="&amp;Dashboard!$C$2))</f>
        <v/>
      </c>
      <c r="AZ28" s="185" t="str">
        <f>if($B28="","",sumifs('Trade Log'!$V$5:$V$2004,'Trade Log'!$D$5:$D$2004,$B28,'Trade Log'!$C$5:$C$2004,"Buy",'Trade Log'!$I$5:$I$2004,AZ$6,'Trade Log'!$B$5:$B$2004,"&lt;="&amp;Dashboard!$C$2)-sumifs('Trade Log'!$V$5:$V$2004,'Trade Log'!$D$5:$D$2004,$B28,'Trade Log'!$C$5:$C$2004,"Sell",'Trade Log'!$I$5:$I$2004,AZ$6,'Trade Log'!$B$5:$B$2004,"&lt;="&amp;Dashboard!$C$2))</f>
        <v/>
      </c>
      <c r="BA28" s="81"/>
      <c r="BB28" s="186">
        <f t="shared" si="20"/>
        <v>0</v>
      </c>
      <c r="BC28" s="81"/>
      <c r="BD28" s="187">
        <f t="shared" ref="BD28:BM28" si="47">AQ28*$Q28</f>
        <v>0</v>
      </c>
      <c r="BE28" s="188">
        <f t="shared" si="47"/>
        <v>0</v>
      </c>
      <c r="BF28" s="188">
        <f t="shared" si="47"/>
        <v>0</v>
      </c>
      <c r="BG28" s="188">
        <f t="shared" si="47"/>
        <v>0</v>
      </c>
      <c r="BH28" s="188">
        <f t="shared" si="47"/>
        <v>0</v>
      </c>
      <c r="BI28" s="188">
        <f t="shared" si="47"/>
        <v>0</v>
      </c>
      <c r="BJ28" s="188">
        <f t="shared" si="47"/>
        <v>0</v>
      </c>
      <c r="BK28" s="188">
        <f t="shared" si="47"/>
        <v>0</v>
      </c>
      <c r="BL28" s="188">
        <f t="shared" si="47"/>
        <v>0</v>
      </c>
      <c r="BM28" s="189">
        <f t="shared" si="47"/>
        <v>0</v>
      </c>
      <c r="BN28" s="81"/>
      <c r="BO28" s="190">
        <f t="shared" si="22"/>
        <v>0</v>
      </c>
      <c r="BP28" s="190"/>
      <c r="BQ28" s="191" t="str">
        <f t="shared" si="23"/>
        <v/>
      </c>
      <c r="BR28" s="192" t="s">
        <v>197</v>
      </c>
      <c r="BS28" s="190" t="str">
        <f t="shared" si="24"/>
        <v>N</v>
      </c>
      <c r="BT28" s="190" t="str">
        <f t="shared" si="25"/>
        <v>N</v>
      </c>
      <c r="BU28" s="190" t="str">
        <f t="shared" si="26"/>
        <v>N</v>
      </c>
      <c r="BV28" s="190"/>
      <c r="BW28" s="174">
        <f>countifs('Trade Log'!$D$5:$D$2004,$B64,'Trade Log'!$C$5:$C$2004,"Split")</f>
        <v>0</v>
      </c>
    </row>
    <row r="29">
      <c r="A29" s="17">
        <f t="shared" si="27"/>
        <v>23</v>
      </c>
      <c r="B29" s="193" t="str">
        <f>Setup!B74</f>
        <v/>
      </c>
      <c r="C29" s="194" t="str">
        <f>Setup!C74</f>
        <v/>
      </c>
      <c r="D29" s="194" t="str">
        <f>Setup!D74</f>
        <v/>
      </c>
      <c r="E29" s="195" t="str">
        <f>IF($B29="","",SUMIFS('Trade Log'!$V$5:$V$2004,'Trade Log'!$D$5:$D$2004,'Your Portfolio Holdings'!$B29,'Trade Log'!$C$5:$C$2004,"Buy",'Trade Log'!$B$5:$B$2004,"&lt;="&amp;Dashboard!$C$2)-SUMIFS('Trade Log'!$V$5:$V$2004,'Trade Log'!$D$5:$D$2004,'Your Portfolio Holdings'!$B29,'Trade Log'!$C$5:$C$2004,"Sell",'Trade Log'!$B$5:$B$2004,"&lt;="&amp;Dashboard!$C$2))</f>
        <v/>
      </c>
      <c r="F29" s="196" t="str">
        <f t="shared" si="3"/>
        <v/>
      </c>
      <c r="G29" s="197" t="str">
        <f>IFERROR(__xludf.DUMMYFUNCTION("if($C29=""GBP"", if($B29="""","""",if(Dashboard!$C$2&gt;=today(),iferror(googlefinance($B29)/100,0),iferror(index(googlefinance($B29,""price"",Dashboard!$C$2),2,2)/100,iferror(index(googlefinance($B29,""price"",Dashboard!$C$2-1),2,2)/100,iferror(index(google"&amp;"finance($B29,""price"",Dashboard!$C$2-2),2,2)/100,iferror(index(googlefinance($B29,""price"",Dashboard!$C$2-3),2,2)/100,iferror(index(googlefinance($B29,""price"",Dashboard!$C$2-4),2,2)/100,iferror(index(googlefinance($B29,""price"",Dashboard!$C$2-5),2,2)"&amp;"/100,iferror(index(googlefinance($B29,""price"",Dashboard!$C$2-6),2,2)/100,0))))))))),if($B29="""","""",if(Dashboard!$C$2&gt;=today(),iferror(googlefinance($B29),0),iferror(index(googlefinance($B29,""price"",Dashboard!$C$2),2,2),iferror(index(googlefinance($"&amp;"B29,""price"",Dashboard!$C$2-1),2,2),iferror(index(googlefinance($B29,""price"",Dashboard!$C$2-2),2,2),iferror(index(googlefinance($B29,""price"",Dashboard!$C$2-3),2,2),iferror(index(googlefinance($B29,""price"",Dashboard!$C$2-4),2,2),iferror(index(google"&amp;"finance($B29,""price"",Dashboard!$C$2-5),2,2),iferror(index(googlefinance($B29,""price"",Dashboard!$C$2-6),2,2),0))))))))))"),"")</f>
        <v/>
      </c>
      <c r="H29" s="213"/>
      <c r="I29" s="199" t="str">
        <f t="shared" si="4"/>
        <v/>
      </c>
      <c r="J29" s="200" t="str">
        <f t="shared" si="5"/>
        <v/>
      </c>
      <c r="K29" s="201" t="str">
        <f t="array" ref="K29">IFERROR(IF($B29="","",index('Trade Log'!$Q$5:$Q$2004,match(1,($AN29='Trade Log'!$B$5:$B$2004)*($B29='Trade Log'!$D$5:$D$2004)*("Y"='Trade Log'!$T$5:$T$2004),0))),0)</f>
        <v/>
      </c>
      <c r="L29" s="202" t="str">
        <f t="shared" si="6"/>
        <v/>
      </c>
      <c r="M29" s="202" t="str">
        <f t="shared" si="7"/>
        <v/>
      </c>
      <c r="N29" s="203" t="str">
        <f t="shared" si="8"/>
        <v/>
      </c>
      <c r="O29" s="202" t="str">
        <f>if($B29="","",iferror(sumifs('Trade Log'!$G$5:$G$2004,'Trade Log'!$C$5:$C$2004,"Dividend",'Trade Log'!$D$5:$D$2004,$B29,'Trade Log'!$B$5:$B$2004,"&lt;="&amp;Dashboard!$C$2),0))</f>
        <v/>
      </c>
      <c r="P29" s="204" t="str">
        <f t="shared" si="9"/>
        <v/>
      </c>
      <c r="Q29" s="205" t="str">
        <f t="shared" si="10"/>
        <v/>
      </c>
      <c r="R29" s="199" t="str">
        <f t="shared" si="11"/>
        <v/>
      </c>
      <c r="S29" s="200" t="str">
        <f t="shared" si="12"/>
        <v/>
      </c>
      <c r="T29" s="201" t="str">
        <f t="array" ref="T29">IFERROR(IF($B29="","",index('Trade Log'!$AE$5:$AE$2004,match(1,($AN29='Trade Log'!$B$5:$B$2004)*($B29='Trade Log'!$D$5:$D$2004)*("Y"='Trade Log'!$T$5:$T$2004),0))),0)</f>
        <v/>
      </c>
      <c r="U29" s="202" t="str">
        <f t="shared" si="13"/>
        <v/>
      </c>
      <c r="V29" s="203" t="str">
        <f t="shared" si="14"/>
        <v/>
      </c>
      <c r="W29" s="202" t="str">
        <f t="shared" si="15"/>
        <v/>
      </c>
      <c r="X29" s="203" t="str">
        <f t="shared" si="16"/>
        <v/>
      </c>
      <c r="Y29" s="206" t="str">
        <f>if($B29="","",iferror(sumifs('Trade Log'!$AD$5:$AD$2004,'Trade Log'!$C$5:$C$2004,"Dividend",'Trade Log'!$D$5:$D$2004,$B29,'Trade Log'!$B$5:$B$2004,"&lt;="&amp;Dashboard!$C$2),0))</f>
        <v/>
      </c>
      <c r="Z29" s="172"/>
      <c r="AA29" s="207" t="str">
        <f t="array" ref="AA29">IF($B29="","",INDEX('Calculations (Do Not Edit)'!$C$231:$G$235,match($C29,'Calculations (Do Not Edit)'!$C$230:$G$230,0),match(Dashboard!$C$3,'Calculations (Do Not Edit)'!$B$231:$B$235,0)))</f>
        <v/>
      </c>
      <c r="AB29" s="174"/>
      <c r="AC29" s="208" t="str">
        <f>IF($B29="","",SUMIFS('Trade Log'!$X$5:$X$2004,'Trade Log'!$D$5:$D$2004,'Your Portfolio Holdings'!$B29,'Trade Log'!$C$5:$C$2004,"Buy",'Trade Log'!$B$5:$B$2004,"&lt;="&amp;Dashboard!$C$54)-SUMIFS('Trade Log'!$X$5:$X$2004,'Trade Log'!$D$5:$D$2004,'Your Portfolio Holdings'!$B29,'Trade Log'!$C$5:$C$2004,"Sell",'Trade Log'!$B$5:$B$2004,"&lt;="&amp;Dashboard!$C$54))</f>
        <v/>
      </c>
      <c r="AD29" s="209" t="str">
        <f>IFERROR(__xludf.DUMMYFUNCTION("if($C29=""GBP"",if($B29="""","""",if(Dashboard!$C$54&gt;=today(),iferror(googlefinance($B29)/100,0),iferror(index(googlefinance($B29,""price"",Dashboard!$C$54),2,2)/100,iferror(index(googlefinance($B29,""price"",Dashboard!$C$54-1),2,2)/100,iferror(index(goog"&amp;"lefinance($B29,""price"",Dashboard!$C$54-2),2,2)/100,iferror(index(googlefinance($B29,""price"",Dashboard!$C$54-3),2,2)/100,iferror(index(googlefinance($B29,""price"",Dashboard!$C$54-4),2,2)/100,iferror(index(googlefinance($B29,""price"",Dashboard!$C$54-5"&amp;"),2,2)/100,iferror(index(googlefinance($B29,""price"",Dashboard!$C$54-6),2,2)/100,0))))))))), if($B29="""","""",if(Dashboard!$C$54&gt;=today(),iferror(googlefinance($B29),0),iferror(index(googlefinance($B29,""price"",Dashboard!$C$54),2,2),iferror(index(googl"&amp;"efinance($B29,""price"",Dashboard!$C$54-1),2,2),iferror(index(googlefinance($B29,""price"",Dashboard!$C$54-2),2,2),iferror(index(googlefinance($B29,""price"",Dashboard!$C$54-3),2,2),iferror(index(googlefinance($B29,""price"",Dashboard!$C$54-4),2,2),iferro"&amp;"r(index(googlefinance($B29,""price"",Dashboard!$C$54-5),2,2),iferror(index(googlefinance($B29,""price"",Dashboard!$C$54-6),2,2),0))))))))))"),"")</f>
        <v/>
      </c>
      <c r="AE29" s="214"/>
      <c r="AF29" s="211" t="str">
        <f t="array" ref="AF29">IF($B29="","",INDEX('Calculations (Do Not Edit)'!$C$249:$G$253,match($C29,'Calculations (Do Not Edit)'!$C$230:$G$230,0),match(Dashboard!$C$3,'Calculations (Do Not Edit)'!$B$231:$B$235,0)))</f>
        <v/>
      </c>
      <c r="AG29" s="212">
        <f t="shared" si="17"/>
        <v>0</v>
      </c>
      <c r="AH29" s="208" t="str">
        <f>IF($B29="","",SUMIFS('Trade Log'!$Z$5:$Z$2004,'Trade Log'!$D$5:$D$2004,'Your Portfolio Holdings'!$B29,'Trade Log'!$C$5:$C$2004,"Buy",'Trade Log'!$B$5:$B$2004,"&lt;="&amp;Dashboard!$C$55)-SUMIFS('Trade Log'!$Z$5:$Z$2004,'Trade Log'!$D$5:$D$2004,'Your Portfolio Holdings'!$B29,'Trade Log'!$C$5:$C$2004,"Sell",'Trade Log'!$B$5:$B$2004,"&lt;="&amp;Dashboard!$C$55))</f>
        <v/>
      </c>
      <c r="AI29" s="209" t="str">
        <f>IFERROR(__xludf.DUMMYFUNCTION("if($C29=""GBP"",if($B29="""","""",if(Dashboard!$C$55&gt;=today(),iferror(googlefinance($B29)/100,0),iferror(index(googlefinance($B29,""price"",Dashboard!$C$55),2,2)/100,iferror(index(googlefinance($B29,""price"",Dashboard!$C$55-1),2,2)/100,iferror(index(goog"&amp;"lefinance($B29,""price"",Dashboard!$C$55-2),2,2)/100,iferror(index(googlefinance($B29,""price"",Dashboard!$C$55-3),2,2)/100,iferror(index(googlefinance($B29,""price"",Dashboard!$C$55-4),2,2)/100,iferror(index(googlefinance($B29,""price"",Dashboard!$C$55-5"&amp;"),2,2)/100,iferror(index(googlefinance($B29,""price"",Dashboard!$C$55-6),2,2)/100,0))))))))),if($B29="""","""",if(Dashboard!$C$55&gt;=today(),iferror(googlefinance($B29),0),iferror(index(googlefinance($B29,""price"",Dashboard!$C$55),2,2),iferror(index(google"&amp;"finance($B29,""price"",Dashboard!$C$55-1),2,2),iferror(index(googlefinance($B29,""price"",Dashboard!$C$55-2),2,2),iferror(index(googlefinance($B29,""price"",Dashboard!$C$55-3),2,2),iferror(index(googlefinance($B29,""price"",Dashboard!$C$55-4),2,2),iferror"&amp;"(index(googlefinance($B29,""price"",Dashboard!$C$55-5),2,2),iferror(index(googlefinance($B29,""price"",Dashboard!$C$55-6),2,2),0))))))))))"),"")</f>
        <v/>
      </c>
      <c r="AJ29" s="210"/>
      <c r="AK29" s="211" t="str">
        <f t="array" ref="AK29">IF($B29="","",INDEX('Calculations (Do Not Edit)'!$C$267:$G$271,match($C29,'Calculations (Do Not Edit)'!$C$230:$G$230,0),match(Dashboard!$C$3,'Calculations (Do Not Edit)'!$B$231:$B$235,0)))</f>
        <v/>
      </c>
      <c r="AL29" s="212">
        <f t="shared" si="18"/>
        <v>0</v>
      </c>
      <c r="AM29" s="182"/>
      <c r="AN29" s="182" t="str">
        <f>IF($B29="","",MAXIFS('Trade Log'!$B$5:$B$2004,'Trade Log'!$D$5:$D$2004,$B29,'Trade Log'!$B$5:$B$2004,"&lt;="&amp;Dashboard!$C$2))</f>
        <v/>
      </c>
      <c r="AO29" s="81" t="str">
        <f t="shared" si="19"/>
        <v>#N/A</v>
      </c>
      <c r="AP29" s="81"/>
      <c r="AQ29" s="184" t="str">
        <f>if($B29="","",sumifs('Trade Log'!$V$5:$V$2004,'Trade Log'!$D$5:$D$2004,$B29,'Trade Log'!$C$5:$C$2004,"Buy",'Trade Log'!$I$5:$I$2004,AQ$6,'Trade Log'!$B$5:$B$2004,"&lt;="&amp;Dashboard!$C$2)-sumifs('Trade Log'!$V$5:$V$2004,'Trade Log'!$D$5:$D$2004,$B29,'Trade Log'!$C$5:$C$2004,"Sell",'Trade Log'!$I$5:$I$2004,AQ$6,'Trade Log'!$B$5:$B$2004,"&lt;="&amp;Dashboard!$C$2))</f>
        <v/>
      </c>
      <c r="AR29" s="100" t="str">
        <f>if($B29="","",sumifs('Trade Log'!$V$5:$V$2004,'Trade Log'!$D$5:$D$2004,$B29,'Trade Log'!$C$5:$C$2004,"Buy",'Trade Log'!$I$5:$I$2004,AR$6,'Trade Log'!$B$5:$B$2004,"&lt;="&amp;Dashboard!$C$2)-sumifs('Trade Log'!$V$5:$V$2004,'Trade Log'!$D$5:$D$2004,$B29,'Trade Log'!$C$5:$C$2004,"Sell",'Trade Log'!$I$5:$I$2004,AR$6,'Trade Log'!$B$5:$B$2004,"&lt;="&amp;Dashboard!$C$2))</f>
        <v/>
      </c>
      <c r="AS29" s="100" t="str">
        <f>if($B29="","",sumifs('Trade Log'!$V$5:$V$2004,'Trade Log'!$D$5:$D$2004,$B29,'Trade Log'!$C$5:$C$2004,"Buy",'Trade Log'!$I$5:$I$2004,AS$6,'Trade Log'!$B$5:$B$2004,"&lt;="&amp;Dashboard!$C$2)-sumifs('Trade Log'!$V$5:$V$2004,'Trade Log'!$D$5:$D$2004,$B29,'Trade Log'!$C$5:$C$2004,"Sell",'Trade Log'!$I$5:$I$2004,AS$6,'Trade Log'!$B$5:$B$2004,"&lt;="&amp;Dashboard!$C$2))</f>
        <v/>
      </c>
      <c r="AT29" s="100" t="str">
        <f>if($B29="","",sumifs('Trade Log'!$V$5:$V$2004,'Trade Log'!$D$5:$D$2004,$B29,'Trade Log'!$C$5:$C$2004,"Buy",'Trade Log'!$I$5:$I$2004,AT$6,'Trade Log'!$B$5:$B$2004,"&lt;="&amp;Dashboard!$C$2)-sumifs('Trade Log'!$V$5:$V$2004,'Trade Log'!$D$5:$D$2004,$B29,'Trade Log'!$C$5:$C$2004,"Sell",'Trade Log'!$I$5:$I$2004,AT$6,'Trade Log'!$B$5:$B$2004,"&lt;="&amp;Dashboard!$C$2))</f>
        <v/>
      </c>
      <c r="AU29" s="100" t="str">
        <f>if($B29="","",sumifs('Trade Log'!$V$5:$V$2004,'Trade Log'!$D$5:$D$2004,$B29,'Trade Log'!$C$5:$C$2004,"Buy",'Trade Log'!$I$5:$I$2004,AU$6,'Trade Log'!$B$5:$B$2004,"&lt;="&amp;Dashboard!$C$2)-sumifs('Trade Log'!$V$5:$V$2004,'Trade Log'!$D$5:$D$2004,$B29,'Trade Log'!$C$5:$C$2004,"Sell",'Trade Log'!$I$5:$I$2004,AU$6,'Trade Log'!$B$5:$B$2004,"&lt;="&amp;Dashboard!$C$2))</f>
        <v/>
      </c>
      <c r="AV29" s="100" t="str">
        <f>if($B29="","",sumifs('Trade Log'!$V$5:$V$2004,'Trade Log'!$D$5:$D$2004,$B29,'Trade Log'!$C$5:$C$2004,"Buy",'Trade Log'!$I$5:$I$2004,AV$6,'Trade Log'!$B$5:$B$2004,"&lt;="&amp;Dashboard!$C$2)-sumifs('Trade Log'!$V$5:$V$2004,'Trade Log'!$D$5:$D$2004,$B29,'Trade Log'!$C$5:$C$2004,"Sell",'Trade Log'!$I$5:$I$2004,AV$6,'Trade Log'!$B$5:$B$2004,"&lt;="&amp;Dashboard!$C$2))</f>
        <v/>
      </c>
      <c r="AW29" s="100" t="str">
        <f>if($B29="","",sumifs('Trade Log'!$V$5:$V$2004,'Trade Log'!$D$5:$D$2004,$B29,'Trade Log'!$C$5:$C$2004,"Buy",'Trade Log'!$I$5:$I$2004,AW$6,'Trade Log'!$B$5:$B$2004,"&lt;="&amp;Dashboard!$C$2)-sumifs('Trade Log'!$V$5:$V$2004,'Trade Log'!$D$5:$D$2004,$B29,'Trade Log'!$C$5:$C$2004,"Sell",'Trade Log'!$I$5:$I$2004,AW$6,'Trade Log'!$B$5:$B$2004,"&lt;="&amp;Dashboard!$C$2))</f>
        <v/>
      </c>
      <c r="AX29" s="100" t="str">
        <f>if($B29="","",sumifs('Trade Log'!$V$5:$V$2004,'Trade Log'!$D$5:$D$2004,$B29,'Trade Log'!$C$5:$C$2004,"Buy",'Trade Log'!$I$5:$I$2004,AX$6,'Trade Log'!$B$5:$B$2004,"&lt;="&amp;Dashboard!$C$2)-sumifs('Trade Log'!$V$5:$V$2004,'Trade Log'!$D$5:$D$2004,$B29,'Trade Log'!$C$5:$C$2004,"Sell",'Trade Log'!$I$5:$I$2004,AX$6,'Trade Log'!$B$5:$B$2004,"&lt;="&amp;Dashboard!$C$2))</f>
        <v/>
      </c>
      <c r="AY29" s="100" t="str">
        <f>if($B29="","",sumifs('Trade Log'!$V$5:$V$2004,'Trade Log'!$D$5:$D$2004,$B29,'Trade Log'!$C$5:$C$2004,"Buy",'Trade Log'!$I$5:$I$2004,AY$6,'Trade Log'!$B$5:$B$2004,"&lt;="&amp;Dashboard!$C$2)-sumifs('Trade Log'!$V$5:$V$2004,'Trade Log'!$D$5:$D$2004,$B29,'Trade Log'!$C$5:$C$2004,"Sell",'Trade Log'!$I$5:$I$2004,AY$6,'Trade Log'!$B$5:$B$2004,"&lt;="&amp;Dashboard!$C$2))</f>
        <v/>
      </c>
      <c r="AZ29" s="185" t="str">
        <f>if($B29="","",sumifs('Trade Log'!$V$5:$V$2004,'Trade Log'!$D$5:$D$2004,$B29,'Trade Log'!$C$5:$C$2004,"Buy",'Trade Log'!$I$5:$I$2004,AZ$6,'Trade Log'!$B$5:$B$2004,"&lt;="&amp;Dashboard!$C$2)-sumifs('Trade Log'!$V$5:$V$2004,'Trade Log'!$D$5:$D$2004,$B29,'Trade Log'!$C$5:$C$2004,"Sell",'Trade Log'!$I$5:$I$2004,AZ$6,'Trade Log'!$B$5:$B$2004,"&lt;="&amp;Dashboard!$C$2))</f>
        <v/>
      </c>
      <c r="BA29" s="81"/>
      <c r="BB29" s="186">
        <f t="shared" si="20"/>
        <v>0</v>
      </c>
      <c r="BC29" s="81"/>
      <c r="BD29" s="187">
        <f t="shared" ref="BD29:BM29" si="48">AQ29*$Q29</f>
        <v>0</v>
      </c>
      <c r="BE29" s="188">
        <f t="shared" si="48"/>
        <v>0</v>
      </c>
      <c r="BF29" s="188">
        <f t="shared" si="48"/>
        <v>0</v>
      </c>
      <c r="BG29" s="188">
        <f t="shared" si="48"/>
        <v>0</v>
      </c>
      <c r="BH29" s="188">
        <f t="shared" si="48"/>
        <v>0</v>
      </c>
      <c r="BI29" s="188">
        <f t="shared" si="48"/>
        <v>0</v>
      </c>
      <c r="BJ29" s="188">
        <f t="shared" si="48"/>
        <v>0</v>
      </c>
      <c r="BK29" s="188">
        <f t="shared" si="48"/>
        <v>0</v>
      </c>
      <c r="BL29" s="188">
        <f t="shared" si="48"/>
        <v>0</v>
      </c>
      <c r="BM29" s="189">
        <f t="shared" si="48"/>
        <v>0</v>
      </c>
      <c r="BN29" s="81"/>
      <c r="BO29" s="190">
        <f t="shared" si="22"/>
        <v>0</v>
      </c>
      <c r="BP29" s="190"/>
      <c r="BQ29" s="191" t="str">
        <f t="shared" si="23"/>
        <v/>
      </c>
      <c r="BR29" s="192" t="s">
        <v>197</v>
      </c>
      <c r="BS29" s="190" t="str">
        <f t="shared" si="24"/>
        <v>N</v>
      </c>
      <c r="BT29" s="190" t="str">
        <f t="shared" si="25"/>
        <v>N</v>
      </c>
      <c r="BU29" s="190" t="str">
        <f t="shared" si="26"/>
        <v>N</v>
      </c>
      <c r="BV29" s="190"/>
      <c r="BW29" s="174">
        <f>countifs('Trade Log'!$D$5:$D$2004,$B65,'Trade Log'!$C$5:$C$2004,"Split")</f>
        <v>0</v>
      </c>
    </row>
    <row r="30">
      <c r="A30" s="17">
        <f t="shared" si="27"/>
        <v>24</v>
      </c>
      <c r="B30" s="193" t="str">
        <f>Setup!B75</f>
        <v/>
      </c>
      <c r="C30" s="194" t="str">
        <f>Setup!C75</f>
        <v/>
      </c>
      <c r="D30" s="194" t="str">
        <f>Setup!D75</f>
        <v/>
      </c>
      <c r="E30" s="195" t="str">
        <f>IF($B30="","",SUMIFS('Trade Log'!$V$5:$V$2004,'Trade Log'!$D$5:$D$2004,'Your Portfolio Holdings'!$B30,'Trade Log'!$C$5:$C$2004,"Buy",'Trade Log'!$B$5:$B$2004,"&lt;="&amp;Dashboard!$C$2)-SUMIFS('Trade Log'!$V$5:$V$2004,'Trade Log'!$D$5:$D$2004,'Your Portfolio Holdings'!$B30,'Trade Log'!$C$5:$C$2004,"Sell",'Trade Log'!$B$5:$B$2004,"&lt;="&amp;Dashboard!$C$2))</f>
        <v/>
      </c>
      <c r="F30" s="196" t="str">
        <f t="shared" si="3"/>
        <v/>
      </c>
      <c r="G30" s="197" t="str">
        <f>IFERROR(__xludf.DUMMYFUNCTION("if($C30=""GBP"", if($B30="""","""",if(Dashboard!$C$2&gt;=today(),iferror(googlefinance($B30)/100,0),iferror(index(googlefinance($B30,""price"",Dashboard!$C$2),2,2)/100,iferror(index(googlefinance($B30,""price"",Dashboard!$C$2-1),2,2)/100,iferror(index(google"&amp;"finance($B30,""price"",Dashboard!$C$2-2),2,2)/100,iferror(index(googlefinance($B30,""price"",Dashboard!$C$2-3),2,2)/100,iferror(index(googlefinance($B30,""price"",Dashboard!$C$2-4),2,2)/100,iferror(index(googlefinance($B30,""price"",Dashboard!$C$2-5),2,2)"&amp;"/100,iferror(index(googlefinance($B30,""price"",Dashboard!$C$2-6),2,2)/100,0))))))))),if($B30="""","""",if(Dashboard!$C$2&gt;=today(),iferror(googlefinance($B30),0),iferror(index(googlefinance($B30,""price"",Dashboard!$C$2),2,2),iferror(index(googlefinance($"&amp;"B30,""price"",Dashboard!$C$2-1),2,2),iferror(index(googlefinance($B30,""price"",Dashboard!$C$2-2),2,2),iferror(index(googlefinance($B30,""price"",Dashboard!$C$2-3),2,2),iferror(index(googlefinance($B30,""price"",Dashboard!$C$2-4),2,2),iferror(index(google"&amp;"finance($B30,""price"",Dashboard!$C$2-5),2,2),iferror(index(googlefinance($B30,""price"",Dashboard!$C$2-6),2,2),0))))))))))"),"")</f>
        <v/>
      </c>
      <c r="H30" s="213"/>
      <c r="I30" s="199" t="str">
        <f t="shared" si="4"/>
        <v/>
      </c>
      <c r="J30" s="200" t="str">
        <f t="shared" si="5"/>
        <v/>
      </c>
      <c r="K30" s="201" t="str">
        <f t="array" ref="K30">IFERROR(IF($B30="","",index('Trade Log'!$Q$5:$Q$2004,match(1,($AN30='Trade Log'!$B$5:$B$2004)*($B30='Trade Log'!$D$5:$D$2004)*("Y"='Trade Log'!$T$5:$T$2004),0))),0)</f>
        <v/>
      </c>
      <c r="L30" s="202" t="str">
        <f t="shared" si="6"/>
        <v/>
      </c>
      <c r="M30" s="202" t="str">
        <f t="shared" si="7"/>
        <v/>
      </c>
      <c r="N30" s="203" t="str">
        <f t="shared" si="8"/>
        <v/>
      </c>
      <c r="O30" s="202" t="str">
        <f>if($B30="","",iferror(sumifs('Trade Log'!$G$5:$G$2004,'Trade Log'!$C$5:$C$2004,"Dividend",'Trade Log'!$D$5:$D$2004,$B30,'Trade Log'!$B$5:$B$2004,"&lt;="&amp;Dashboard!$C$2),0))</f>
        <v/>
      </c>
      <c r="P30" s="204" t="str">
        <f t="shared" si="9"/>
        <v/>
      </c>
      <c r="Q30" s="205" t="str">
        <f t="shared" si="10"/>
        <v/>
      </c>
      <c r="R30" s="199" t="str">
        <f t="shared" si="11"/>
        <v/>
      </c>
      <c r="S30" s="200" t="str">
        <f t="shared" si="12"/>
        <v/>
      </c>
      <c r="T30" s="201" t="str">
        <f t="array" ref="T30">IFERROR(IF($B30="","",index('Trade Log'!$AE$5:$AE$2004,match(1,($AN30='Trade Log'!$B$5:$B$2004)*($B30='Trade Log'!$D$5:$D$2004)*("Y"='Trade Log'!$T$5:$T$2004),0))),0)</f>
        <v/>
      </c>
      <c r="U30" s="202" t="str">
        <f t="shared" si="13"/>
        <v/>
      </c>
      <c r="V30" s="203" t="str">
        <f t="shared" si="14"/>
        <v/>
      </c>
      <c r="W30" s="202" t="str">
        <f t="shared" si="15"/>
        <v/>
      </c>
      <c r="X30" s="203" t="str">
        <f t="shared" si="16"/>
        <v/>
      </c>
      <c r="Y30" s="206" t="str">
        <f>if($B30="","",iferror(sumifs('Trade Log'!$AD$5:$AD$2004,'Trade Log'!$C$5:$C$2004,"Dividend",'Trade Log'!$D$5:$D$2004,$B30,'Trade Log'!$B$5:$B$2004,"&lt;="&amp;Dashboard!$C$2),0))</f>
        <v/>
      </c>
      <c r="Z30" s="172"/>
      <c r="AA30" s="207" t="str">
        <f t="array" ref="AA30">IF($B30="","",INDEX('Calculations (Do Not Edit)'!$C$231:$G$235,match($C30,'Calculations (Do Not Edit)'!$C$230:$G$230,0),match(Dashboard!$C$3,'Calculations (Do Not Edit)'!$B$231:$B$235,0)))</f>
        <v/>
      </c>
      <c r="AB30" s="174"/>
      <c r="AC30" s="208" t="str">
        <f>IF($B30="","",SUMIFS('Trade Log'!$X$5:$X$2004,'Trade Log'!$D$5:$D$2004,'Your Portfolio Holdings'!$B30,'Trade Log'!$C$5:$C$2004,"Buy",'Trade Log'!$B$5:$B$2004,"&lt;="&amp;Dashboard!$C$54)-SUMIFS('Trade Log'!$X$5:$X$2004,'Trade Log'!$D$5:$D$2004,'Your Portfolio Holdings'!$B30,'Trade Log'!$C$5:$C$2004,"Sell",'Trade Log'!$B$5:$B$2004,"&lt;="&amp;Dashboard!$C$54))</f>
        <v/>
      </c>
      <c r="AD30" s="209" t="str">
        <f>IFERROR(__xludf.DUMMYFUNCTION("if($C30=""GBP"",if($B30="""","""",if(Dashboard!$C$54&gt;=today(),iferror(googlefinance($B30)/100,0),iferror(index(googlefinance($B30,""price"",Dashboard!$C$54),2,2)/100,iferror(index(googlefinance($B30,""price"",Dashboard!$C$54-1),2,2)/100,iferror(index(goog"&amp;"lefinance($B30,""price"",Dashboard!$C$54-2),2,2)/100,iferror(index(googlefinance($B30,""price"",Dashboard!$C$54-3),2,2)/100,iferror(index(googlefinance($B30,""price"",Dashboard!$C$54-4),2,2)/100,iferror(index(googlefinance($B30,""price"",Dashboard!$C$54-5"&amp;"),2,2)/100,iferror(index(googlefinance($B30,""price"",Dashboard!$C$54-6),2,2)/100,0))))))))), if($B30="""","""",if(Dashboard!$C$54&gt;=today(),iferror(googlefinance($B30),0),iferror(index(googlefinance($B30,""price"",Dashboard!$C$54),2,2),iferror(index(googl"&amp;"efinance($B30,""price"",Dashboard!$C$54-1),2,2),iferror(index(googlefinance($B30,""price"",Dashboard!$C$54-2),2,2),iferror(index(googlefinance($B30,""price"",Dashboard!$C$54-3),2,2),iferror(index(googlefinance($B30,""price"",Dashboard!$C$54-4),2,2),iferro"&amp;"r(index(googlefinance($B30,""price"",Dashboard!$C$54-5),2,2),iferror(index(googlefinance($B30,""price"",Dashboard!$C$54-6),2,2),0))))))))))"),"")</f>
        <v/>
      </c>
      <c r="AE30" s="214"/>
      <c r="AF30" s="211" t="str">
        <f t="array" ref="AF30">IF($B30="","",INDEX('Calculations (Do Not Edit)'!$C$249:$G$253,match($C30,'Calculations (Do Not Edit)'!$C$230:$G$230,0),match(Dashboard!$C$3,'Calculations (Do Not Edit)'!$B$231:$B$235,0)))</f>
        <v/>
      </c>
      <c r="AG30" s="212">
        <f t="shared" si="17"/>
        <v>0</v>
      </c>
      <c r="AH30" s="208" t="str">
        <f>IF($B30="","",SUMIFS('Trade Log'!$Z$5:$Z$2004,'Trade Log'!$D$5:$D$2004,'Your Portfolio Holdings'!$B30,'Trade Log'!$C$5:$C$2004,"Buy",'Trade Log'!$B$5:$B$2004,"&lt;="&amp;Dashboard!$C$55)-SUMIFS('Trade Log'!$Z$5:$Z$2004,'Trade Log'!$D$5:$D$2004,'Your Portfolio Holdings'!$B30,'Trade Log'!$C$5:$C$2004,"Sell",'Trade Log'!$B$5:$B$2004,"&lt;="&amp;Dashboard!$C$55))</f>
        <v/>
      </c>
      <c r="AI30" s="209" t="str">
        <f>IFERROR(__xludf.DUMMYFUNCTION("if($C30=""GBP"",if($B30="""","""",if(Dashboard!$C$55&gt;=today(),iferror(googlefinance($B30)/100,0),iferror(index(googlefinance($B30,""price"",Dashboard!$C$55),2,2)/100,iferror(index(googlefinance($B30,""price"",Dashboard!$C$55-1),2,2)/100,iferror(index(goog"&amp;"lefinance($B30,""price"",Dashboard!$C$55-2),2,2)/100,iferror(index(googlefinance($B30,""price"",Dashboard!$C$55-3),2,2)/100,iferror(index(googlefinance($B30,""price"",Dashboard!$C$55-4),2,2)/100,iferror(index(googlefinance($B30,""price"",Dashboard!$C$55-5"&amp;"),2,2)/100,iferror(index(googlefinance($B30,""price"",Dashboard!$C$55-6),2,2)/100,0))))))))),if($B30="""","""",if(Dashboard!$C$55&gt;=today(),iferror(googlefinance($B30),0),iferror(index(googlefinance($B30,""price"",Dashboard!$C$55),2,2),iferror(index(google"&amp;"finance($B30,""price"",Dashboard!$C$55-1),2,2),iferror(index(googlefinance($B30,""price"",Dashboard!$C$55-2),2,2),iferror(index(googlefinance($B30,""price"",Dashboard!$C$55-3),2,2),iferror(index(googlefinance($B30,""price"",Dashboard!$C$55-4),2,2),iferror"&amp;"(index(googlefinance($B30,""price"",Dashboard!$C$55-5),2,2),iferror(index(googlefinance($B30,""price"",Dashboard!$C$55-6),2,2),0))))))))))"),"")</f>
        <v/>
      </c>
      <c r="AJ30" s="210"/>
      <c r="AK30" s="211" t="str">
        <f t="array" ref="AK30">IF($B30="","",INDEX('Calculations (Do Not Edit)'!$C$267:$G$271,match($C30,'Calculations (Do Not Edit)'!$C$230:$G$230,0),match(Dashboard!$C$3,'Calculations (Do Not Edit)'!$B$231:$B$235,0)))</f>
        <v/>
      </c>
      <c r="AL30" s="212">
        <f t="shared" si="18"/>
        <v>0</v>
      </c>
      <c r="AM30" s="182"/>
      <c r="AN30" s="182" t="str">
        <f>IF($B30="","",MAXIFS('Trade Log'!$B$5:$B$2004,'Trade Log'!$D$5:$D$2004,$B30,'Trade Log'!$B$5:$B$2004,"&lt;="&amp;Dashboard!$C$2))</f>
        <v/>
      </c>
      <c r="AO30" s="81" t="str">
        <f t="shared" si="19"/>
        <v>#N/A</v>
      </c>
      <c r="AP30" s="81"/>
      <c r="AQ30" s="184" t="str">
        <f>if($B30="","",sumifs('Trade Log'!$V$5:$V$2004,'Trade Log'!$D$5:$D$2004,$B30,'Trade Log'!$C$5:$C$2004,"Buy",'Trade Log'!$I$5:$I$2004,AQ$6,'Trade Log'!$B$5:$B$2004,"&lt;="&amp;Dashboard!$C$2)-sumifs('Trade Log'!$V$5:$V$2004,'Trade Log'!$D$5:$D$2004,$B30,'Trade Log'!$C$5:$C$2004,"Sell",'Trade Log'!$I$5:$I$2004,AQ$6,'Trade Log'!$B$5:$B$2004,"&lt;="&amp;Dashboard!$C$2))</f>
        <v/>
      </c>
      <c r="AR30" s="100" t="str">
        <f>if($B30="","",sumifs('Trade Log'!$V$5:$V$2004,'Trade Log'!$D$5:$D$2004,$B30,'Trade Log'!$C$5:$C$2004,"Buy",'Trade Log'!$I$5:$I$2004,AR$6,'Trade Log'!$B$5:$B$2004,"&lt;="&amp;Dashboard!$C$2)-sumifs('Trade Log'!$V$5:$V$2004,'Trade Log'!$D$5:$D$2004,$B30,'Trade Log'!$C$5:$C$2004,"Sell",'Trade Log'!$I$5:$I$2004,AR$6,'Trade Log'!$B$5:$B$2004,"&lt;="&amp;Dashboard!$C$2))</f>
        <v/>
      </c>
      <c r="AS30" s="100" t="str">
        <f>if($B30="","",sumifs('Trade Log'!$V$5:$V$2004,'Trade Log'!$D$5:$D$2004,$B30,'Trade Log'!$C$5:$C$2004,"Buy",'Trade Log'!$I$5:$I$2004,AS$6,'Trade Log'!$B$5:$B$2004,"&lt;="&amp;Dashboard!$C$2)-sumifs('Trade Log'!$V$5:$V$2004,'Trade Log'!$D$5:$D$2004,$B30,'Trade Log'!$C$5:$C$2004,"Sell",'Trade Log'!$I$5:$I$2004,AS$6,'Trade Log'!$B$5:$B$2004,"&lt;="&amp;Dashboard!$C$2))</f>
        <v/>
      </c>
      <c r="AT30" s="100" t="str">
        <f>if($B30="","",sumifs('Trade Log'!$V$5:$V$2004,'Trade Log'!$D$5:$D$2004,$B30,'Trade Log'!$C$5:$C$2004,"Buy",'Trade Log'!$I$5:$I$2004,AT$6,'Trade Log'!$B$5:$B$2004,"&lt;="&amp;Dashboard!$C$2)-sumifs('Trade Log'!$V$5:$V$2004,'Trade Log'!$D$5:$D$2004,$B30,'Trade Log'!$C$5:$C$2004,"Sell",'Trade Log'!$I$5:$I$2004,AT$6,'Trade Log'!$B$5:$B$2004,"&lt;="&amp;Dashboard!$C$2))</f>
        <v/>
      </c>
      <c r="AU30" s="100" t="str">
        <f>if($B30="","",sumifs('Trade Log'!$V$5:$V$2004,'Trade Log'!$D$5:$D$2004,$B30,'Trade Log'!$C$5:$C$2004,"Buy",'Trade Log'!$I$5:$I$2004,AU$6,'Trade Log'!$B$5:$B$2004,"&lt;="&amp;Dashboard!$C$2)-sumifs('Trade Log'!$V$5:$V$2004,'Trade Log'!$D$5:$D$2004,$B30,'Trade Log'!$C$5:$C$2004,"Sell",'Trade Log'!$I$5:$I$2004,AU$6,'Trade Log'!$B$5:$B$2004,"&lt;="&amp;Dashboard!$C$2))</f>
        <v/>
      </c>
      <c r="AV30" s="100" t="str">
        <f>if($B30="","",sumifs('Trade Log'!$V$5:$V$2004,'Trade Log'!$D$5:$D$2004,$B30,'Trade Log'!$C$5:$C$2004,"Buy",'Trade Log'!$I$5:$I$2004,AV$6,'Trade Log'!$B$5:$B$2004,"&lt;="&amp;Dashboard!$C$2)-sumifs('Trade Log'!$V$5:$V$2004,'Trade Log'!$D$5:$D$2004,$B30,'Trade Log'!$C$5:$C$2004,"Sell",'Trade Log'!$I$5:$I$2004,AV$6,'Trade Log'!$B$5:$B$2004,"&lt;="&amp;Dashboard!$C$2))</f>
        <v/>
      </c>
      <c r="AW30" s="100" t="str">
        <f>if($B30="","",sumifs('Trade Log'!$V$5:$V$2004,'Trade Log'!$D$5:$D$2004,$B30,'Trade Log'!$C$5:$C$2004,"Buy",'Trade Log'!$I$5:$I$2004,AW$6,'Trade Log'!$B$5:$B$2004,"&lt;="&amp;Dashboard!$C$2)-sumifs('Trade Log'!$V$5:$V$2004,'Trade Log'!$D$5:$D$2004,$B30,'Trade Log'!$C$5:$C$2004,"Sell",'Trade Log'!$I$5:$I$2004,AW$6,'Trade Log'!$B$5:$B$2004,"&lt;="&amp;Dashboard!$C$2))</f>
        <v/>
      </c>
      <c r="AX30" s="100" t="str">
        <f>if($B30="","",sumifs('Trade Log'!$V$5:$V$2004,'Trade Log'!$D$5:$D$2004,$B30,'Trade Log'!$C$5:$C$2004,"Buy",'Trade Log'!$I$5:$I$2004,AX$6,'Trade Log'!$B$5:$B$2004,"&lt;="&amp;Dashboard!$C$2)-sumifs('Trade Log'!$V$5:$V$2004,'Trade Log'!$D$5:$D$2004,$B30,'Trade Log'!$C$5:$C$2004,"Sell",'Trade Log'!$I$5:$I$2004,AX$6,'Trade Log'!$B$5:$B$2004,"&lt;="&amp;Dashboard!$C$2))</f>
        <v/>
      </c>
      <c r="AY30" s="100" t="str">
        <f>if($B30="","",sumifs('Trade Log'!$V$5:$V$2004,'Trade Log'!$D$5:$D$2004,$B30,'Trade Log'!$C$5:$C$2004,"Buy",'Trade Log'!$I$5:$I$2004,AY$6,'Trade Log'!$B$5:$B$2004,"&lt;="&amp;Dashboard!$C$2)-sumifs('Trade Log'!$V$5:$V$2004,'Trade Log'!$D$5:$D$2004,$B30,'Trade Log'!$C$5:$C$2004,"Sell",'Trade Log'!$I$5:$I$2004,AY$6,'Trade Log'!$B$5:$B$2004,"&lt;="&amp;Dashboard!$C$2))</f>
        <v/>
      </c>
      <c r="AZ30" s="185" t="str">
        <f>if($B30="","",sumifs('Trade Log'!$V$5:$V$2004,'Trade Log'!$D$5:$D$2004,$B30,'Trade Log'!$C$5:$C$2004,"Buy",'Trade Log'!$I$5:$I$2004,AZ$6,'Trade Log'!$B$5:$B$2004,"&lt;="&amp;Dashboard!$C$2)-sumifs('Trade Log'!$V$5:$V$2004,'Trade Log'!$D$5:$D$2004,$B30,'Trade Log'!$C$5:$C$2004,"Sell",'Trade Log'!$I$5:$I$2004,AZ$6,'Trade Log'!$B$5:$B$2004,"&lt;="&amp;Dashboard!$C$2))</f>
        <v/>
      </c>
      <c r="BA30" s="81"/>
      <c r="BB30" s="186">
        <f t="shared" si="20"/>
        <v>0</v>
      </c>
      <c r="BC30" s="81"/>
      <c r="BD30" s="187">
        <f t="shared" ref="BD30:BM30" si="49">AQ30*$Q30</f>
        <v>0</v>
      </c>
      <c r="BE30" s="188">
        <f t="shared" si="49"/>
        <v>0</v>
      </c>
      <c r="BF30" s="188">
        <f t="shared" si="49"/>
        <v>0</v>
      </c>
      <c r="BG30" s="188">
        <f t="shared" si="49"/>
        <v>0</v>
      </c>
      <c r="BH30" s="188">
        <f t="shared" si="49"/>
        <v>0</v>
      </c>
      <c r="BI30" s="188">
        <f t="shared" si="49"/>
        <v>0</v>
      </c>
      <c r="BJ30" s="188">
        <f t="shared" si="49"/>
        <v>0</v>
      </c>
      <c r="BK30" s="188">
        <f t="shared" si="49"/>
        <v>0</v>
      </c>
      <c r="BL30" s="188">
        <f t="shared" si="49"/>
        <v>0</v>
      </c>
      <c r="BM30" s="189">
        <f t="shared" si="49"/>
        <v>0</v>
      </c>
      <c r="BN30" s="81"/>
      <c r="BO30" s="190">
        <f t="shared" si="22"/>
        <v>0</v>
      </c>
      <c r="BP30" s="190"/>
      <c r="BQ30" s="191" t="str">
        <f t="shared" si="23"/>
        <v/>
      </c>
      <c r="BR30" s="192" t="s">
        <v>197</v>
      </c>
      <c r="BS30" s="190" t="str">
        <f t="shared" si="24"/>
        <v>N</v>
      </c>
      <c r="BT30" s="190" t="str">
        <f t="shared" si="25"/>
        <v>N</v>
      </c>
      <c r="BU30" s="190" t="str">
        <f t="shared" si="26"/>
        <v>N</v>
      </c>
      <c r="BV30" s="190"/>
      <c r="BW30" s="174">
        <f>countifs('Trade Log'!$D$5:$D$2004,$B66,'Trade Log'!$C$5:$C$2004,"Split")</f>
        <v>0</v>
      </c>
    </row>
    <row r="31">
      <c r="A31" s="17">
        <f t="shared" si="27"/>
        <v>25</v>
      </c>
      <c r="B31" s="193" t="str">
        <f>Setup!B76</f>
        <v/>
      </c>
      <c r="C31" s="194" t="str">
        <f>Setup!C76</f>
        <v/>
      </c>
      <c r="D31" s="194" t="str">
        <f>Setup!D76</f>
        <v/>
      </c>
      <c r="E31" s="195" t="str">
        <f>IF($B31="","",SUMIFS('Trade Log'!$V$5:$V$2004,'Trade Log'!$D$5:$D$2004,'Your Portfolio Holdings'!$B31,'Trade Log'!$C$5:$C$2004,"Buy",'Trade Log'!$B$5:$B$2004,"&lt;="&amp;Dashboard!$C$2)-SUMIFS('Trade Log'!$V$5:$V$2004,'Trade Log'!$D$5:$D$2004,'Your Portfolio Holdings'!$B31,'Trade Log'!$C$5:$C$2004,"Sell",'Trade Log'!$B$5:$B$2004,"&lt;="&amp;Dashboard!$C$2))</f>
        <v/>
      </c>
      <c r="F31" s="196" t="str">
        <f t="shared" si="3"/>
        <v/>
      </c>
      <c r="G31" s="197" t="str">
        <f>IFERROR(__xludf.DUMMYFUNCTION("if($C31=""GBP"", if($B31="""","""",if(Dashboard!$C$2&gt;=today(),iferror(googlefinance($B31)/100,0),iferror(index(googlefinance($B31,""price"",Dashboard!$C$2),2,2)/100,iferror(index(googlefinance($B31,""price"",Dashboard!$C$2-1),2,2)/100,iferror(index(google"&amp;"finance($B31,""price"",Dashboard!$C$2-2),2,2)/100,iferror(index(googlefinance($B31,""price"",Dashboard!$C$2-3),2,2)/100,iferror(index(googlefinance($B31,""price"",Dashboard!$C$2-4),2,2)/100,iferror(index(googlefinance($B31,""price"",Dashboard!$C$2-5),2,2)"&amp;"/100,iferror(index(googlefinance($B31,""price"",Dashboard!$C$2-6),2,2)/100,0))))))))),if($B31="""","""",if(Dashboard!$C$2&gt;=today(),iferror(googlefinance($B31),0),iferror(index(googlefinance($B31,""price"",Dashboard!$C$2),2,2),iferror(index(googlefinance($"&amp;"B31,""price"",Dashboard!$C$2-1),2,2),iferror(index(googlefinance($B31,""price"",Dashboard!$C$2-2),2,2),iferror(index(googlefinance($B31,""price"",Dashboard!$C$2-3),2,2),iferror(index(googlefinance($B31,""price"",Dashboard!$C$2-4),2,2),iferror(index(google"&amp;"finance($B31,""price"",Dashboard!$C$2-5),2,2),iferror(index(googlefinance($B31,""price"",Dashboard!$C$2-6),2,2),0))))))))))"),"")</f>
        <v/>
      </c>
      <c r="H31" s="213"/>
      <c r="I31" s="199" t="str">
        <f t="shared" si="4"/>
        <v/>
      </c>
      <c r="J31" s="200" t="str">
        <f t="shared" si="5"/>
        <v/>
      </c>
      <c r="K31" s="201" t="str">
        <f t="array" ref="K31">IFERROR(IF($B31="","",index('Trade Log'!$Q$5:$Q$2004,match(1,($AN31='Trade Log'!$B$5:$B$2004)*($B31='Trade Log'!$D$5:$D$2004)*("Y"='Trade Log'!$T$5:$T$2004),0))),0)</f>
        <v/>
      </c>
      <c r="L31" s="202" t="str">
        <f t="shared" si="6"/>
        <v/>
      </c>
      <c r="M31" s="202" t="str">
        <f t="shared" si="7"/>
        <v/>
      </c>
      <c r="N31" s="203" t="str">
        <f t="shared" si="8"/>
        <v/>
      </c>
      <c r="O31" s="202" t="str">
        <f>if($B31="","",iferror(sumifs('Trade Log'!$G$5:$G$2004,'Trade Log'!$C$5:$C$2004,"Dividend",'Trade Log'!$D$5:$D$2004,$B31,'Trade Log'!$B$5:$B$2004,"&lt;="&amp;Dashboard!$C$2),0))</f>
        <v/>
      </c>
      <c r="P31" s="204" t="str">
        <f t="shared" si="9"/>
        <v/>
      </c>
      <c r="Q31" s="205" t="str">
        <f t="shared" si="10"/>
        <v/>
      </c>
      <c r="R31" s="199" t="str">
        <f t="shared" si="11"/>
        <v/>
      </c>
      <c r="S31" s="200" t="str">
        <f t="shared" si="12"/>
        <v/>
      </c>
      <c r="T31" s="201" t="str">
        <f t="array" ref="T31">IFERROR(IF($B31="","",index('Trade Log'!$AE$5:$AE$2004,match(1,($AN31='Trade Log'!$B$5:$B$2004)*($B31='Trade Log'!$D$5:$D$2004)*("Y"='Trade Log'!$T$5:$T$2004),0))),0)</f>
        <v/>
      </c>
      <c r="U31" s="202" t="str">
        <f t="shared" si="13"/>
        <v/>
      </c>
      <c r="V31" s="203" t="str">
        <f t="shared" si="14"/>
        <v/>
      </c>
      <c r="W31" s="202" t="str">
        <f t="shared" si="15"/>
        <v/>
      </c>
      <c r="X31" s="203" t="str">
        <f t="shared" si="16"/>
        <v/>
      </c>
      <c r="Y31" s="206" t="str">
        <f>if($B31="","",iferror(sumifs('Trade Log'!$AD$5:$AD$2004,'Trade Log'!$C$5:$C$2004,"Dividend",'Trade Log'!$D$5:$D$2004,$B31,'Trade Log'!$B$5:$B$2004,"&lt;="&amp;Dashboard!$C$2),0))</f>
        <v/>
      </c>
      <c r="Z31" s="172"/>
      <c r="AA31" s="207" t="str">
        <f t="array" ref="AA31">IF($B31="","",INDEX('Calculations (Do Not Edit)'!$C$231:$G$235,match($C31,'Calculations (Do Not Edit)'!$C$230:$G$230,0),match(Dashboard!$C$3,'Calculations (Do Not Edit)'!$B$231:$B$235,0)))</f>
        <v/>
      </c>
      <c r="AB31" s="174"/>
      <c r="AC31" s="208" t="str">
        <f>IF($B31="","",SUMIFS('Trade Log'!$X$5:$X$2004,'Trade Log'!$D$5:$D$2004,'Your Portfolio Holdings'!$B31,'Trade Log'!$C$5:$C$2004,"Buy",'Trade Log'!$B$5:$B$2004,"&lt;="&amp;Dashboard!$C$54)-SUMIFS('Trade Log'!$X$5:$X$2004,'Trade Log'!$D$5:$D$2004,'Your Portfolio Holdings'!$B31,'Trade Log'!$C$5:$C$2004,"Sell",'Trade Log'!$B$5:$B$2004,"&lt;="&amp;Dashboard!$C$54))</f>
        <v/>
      </c>
      <c r="AD31" s="209" t="str">
        <f>IFERROR(__xludf.DUMMYFUNCTION("if($C31=""GBP"",if($B31="""","""",if(Dashboard!$C$54&gt;=today(),iferror(googlefinance($B31)/100,0),iferror(index(googlefinance($B31,""price"",Dashboard!$C$54),2,2)/100,iferror(index(googlefinance($B31,""price"",Dashboard!$C$54-1),2,2)/100,iferror(index(goog"&amp;"lefinance($B31,""price"",Dashboard!$C$54-2),2,2)/100,iferror(index(googlefinance($B31,""price"",Dashboard!$C$54-3),2,2)/100,iferror(index(googlefinance($B31,""price"",Dashboard!$C$54-4),2,2)/100,iferror(index(googlefinance($B31,""price"",Dashboard!$C$54-5"&amp;"),2,2)/100,iferror(index(googlefinance($B31,""price"",Dashboard!$C$54-6),2,2)/100,0))))))))), if($B31="""","""",if(Dashboard!$C$54&gt;=today(),iferror(googlefinance($B31),0),iferror(index(googlefinance($B31,""price"",Dashboard!$C$54),2,2),iferror(index(googl"&amp;"efinance($B31,""price"",Dashboard!$C$54-1),2,2),iferror(index(googlefinance($B31,""price"",Dashboard!$C$54-2),2,2),iferror(index(googlefinance($B31,""price"",Dashboard!$C$54-3),2,2),iferror(index(googlefinance($B31,""price"",Dashboard!$C$54-4),2,2),iferro"&amp;"r(index(googlefinance($B31,""price"",Dashboard!$C$54-5),2,2),iferror(index(googlefinance($B31,""price"",Dashboard!$C$54-6),2,2),0))))))))))"),"")</f>
        <v/>
      </c>
      <c r="AE31" s="214"/>
      <c r="AF31" s="211" t="str">
        <f t="array" ref="AF31">IF($B31="","",INDEX('Calculations (Do Not Edit)'!$C$249:$G$253,match($C31,'Calculations (Do Not Edit)'!$C$230:$G$230,0),match(Dashboard!$C$3,'Calculations (Do Not Edit)'!$B$231:$B$235,0)))</f>
        <v/>
      </c>
      <c r="AG31" s="212">
        <f t="shared" si="17"/>
        <v>0</v>
      </c>
      <c r="AH31" s="208" t="str">
        <f>IF($B31="","",SUMIFS('Trade Log'!$Z$5:$Z$2004,'Trade Log'!$D$5:$D$2004,'Your Portfolio Holdings'!$B31,'Trade Log'!$C$5:$C$2004,"Buy",'Trade Log'!$B$5:$B$2004,"&lt;="&amp;Dashboard!$C$55)-SUMIFS('Trade Log'!$Z$5:$Z$2004,'Trade Log'!$D$5:$D$2004,'Your Portfolio Holdings'!$B31,'Trade Log'!$C$5:$C$2004,"Sell",'Trade Log'!$B$5:$B$2004,"&lt;="&amp;Dashboard!$C$55))</f>
        <v/>
      </c>
      <c r="AI31" s="209" t="str">
        <f>IFERROR(__xludf.DUMMYFUNCTION("if($C31=""GBP"",if($B31="""","""",if(Dashboard!$C$55&gt;=today(),iferror(googlefinance($B31)/100,0),iferror(index(googlefinance($B31,""price"",Dashboard!$C$55),2,2)/100,iferror(index(googlefinance($B31,""price"",Dashboard!$C$55-1),2,2)/100,iferror(index(goog"&amp;"lefinance($B31,""price"",Dashboard!$C$55-2),2,2)/100,iferror(index(googlefinance($B31,""price"",Dashboard!$C$55-3),2,2)/100,iferror(index(googlefinance($B31,""price"",Dashboard!$C$55-4),2,2)/100,iferror(index(googlefinance($B31,""price"",Dashboard!$C$55-5"&amp;"),2,2)/100,iferror(index(googlefinance($B31,""price"",Dashboard!$C$55-6),2,2)/100,0))))))))),if($B31="""","""",if(Dashboard!$C$55&gt;=today(),iferror(googlefinance($B31),0),iferror(index(googlefinance($B31,""price"",Dashboard!$C$55),2,2),iferror(index(google"&amp;"finance($B31,""price"",Dashboard!$C$55-1),2,2),iferror(index(googlefinance($B31,""price"",Dashboard!$C$55-2),2,2),iferror(index(googlefinance($B31,""price"",Dashboard!$C$55-3),2,2),iferror(index(googlefinance($B31,""price"",Dashboard!$C$55-4),2,2),iferror"&amp;"(index(googlefinance($B31,""price"",Dashboard!$C$55-5),2,2),iferror(index(googlefinance($B31,""price"",Dashboard!$C$55-6),2,2),0))))))))))"),"")</f>
        <v/>
      </c>
      <c r="AJ31" s="210"/>
      <c r="AK31" s="211" t="str">
        <f t="array" ref="AK31">IF($B31="","",INDEX('Calculations (Do Not Edit)'!$C$267:$G$271,match($C31,'Calculations (Do Not Edit)'!$C$230:$G$230,0),match(Dashboard!$C$3,'Calculations (Do Not Edit)'!$B$231:$B$235,0)))</f>
        <v/>
      </c>
      <c r="AL31" s="212">
        <f t="shared" si="18"/>
        <v>0</v>
      </c>
      <c r="AM31" s="182"/>
      <c r="AN31" s="182" t="str">
        <f>IF($B31="","",MAXIFS('Trade Log'!$B$5:$B$2004,'Trade Log'!$D$5:$D$2004,$B31,'Trade Log'!$B$5:$B$2004,"&lt;="&amp;Dashboard!$C$2))</f>
        <v/>
      </c>
      <c r="AO31" s="81" t="str">
        <f t="shared" si="19"/>
        <v>#N/A</v>
      </c>
      <c r="AP31" s="81"/>
      <c r="AQ31" s="184" t="str">
        <f>if($B31="","",sumifs('Trade Log'!$V$5:$V$2004,'Trade Log'!$D$5:$D$2004,$B31,'Trade Log'!$C$5:$C$2004,"Buy",'Trade Log'!$I$5:$I$2004,AQ$6,'Trade Log'!$B$5:$B$2004,"&lt;="&amp;Dashboard!$C$2)-sumifs('Trade Log'!$V$5:$V$2004,'Trade Log'!$D$5:$D$2004,$B31,'Trade Log'!$C$5:$C$2004,"Sell",'Trade Log'!$I$5:$I$2004,AQ$6,'Trade Log'!$B$5:$B$2004,"&lt;="&amp;Dashboard!$C$2))</f>
        <v/>
      </c>
      <c r="AR31" s="100" t="str">
        <f>if($B31="","",sumifs('Trade Log'!$V$5:$V$2004,'Trade Log'!$D$5:$D$2004,$B31,'Trade Log'!$C$5:$C$2004,"Buy",'Trade Log'!$I$5:$I$2004,AR$6,'Trade Log'!$B$5:$B$2004,"&lt;="&amp;Dashboard!$C$2)-sumifs('Trade Log'!$V$5:$V$2004,'Trade Log'!$D$5:$D$2004,$B31,'Trade Log'!$C$5:$C$2004,"Sell",'Trade Log'!$I$5:$I$2004,AR$6,'Trade Log'!$B$5:$B$2004,"&lt;="&amp;Dashboard!$C$2))</f>
        <v/>
      </c>
      <c r="AS31" s="100" t="str">
        <f>if($B31="","",sumifs('Trade Log'!$V$5:$V$2004,'Trade Log'!$D$5:$D$2004,$B31,'Trade Log'!$C$5:$C$2004,"Buy",'Trade Log'!$I$5:$I$2004,AS$6,'Trade Log'!$B$5:$B$2004,"&lt;="&amp;Dashboard!$C$2)-sumifs('Trade Log'!$V$5:$V$2004,'Trade Log'!$D$5:$D$2004,$B31,'Trade Log'!$C$5:$C$2004,"Sell",'Trade Log'!$I$5:$I$2004,AS$6,'Trade Log'!$B$5:$B$2004,"&lt;="&amp;Dashboard!$C$2))</f>
        <v/>
      </c>
      <c r="AT31" s="100" t="str">
        <f>if($B31="","",sumifs('Trade Log'!$V$5:$V$2004,'Trade Log'!$D$5:$D$2004,$B31,'Trade Log'!$C$5:$C$2004,"Buy",'Trade Log'!$I$5:$I$2004,AT$6,'Trade Log'!$B$5:$B$2004,"&lt;="&amp;Dashboard!$C$2)-sumifs('Trade Log'!$V$5:$V$2004,'Trade Log'!$D$5:$D$2004,$B31,'Trade Log'!$C$5:$C$2004,"Sell",'Trade Log'!$I$5:$I$2004,AT$6,'Trade Log'!$B$5:$B$2004,"&lt;="&amp;Dashboard!$C$2))</f>
        <v/>
      </c>
      <c r="AU31" s="100" t="str">
        <f>if($B31="","",sumifs('Trade Log'!$V$5:$V$2004,'Trade Log'!$D$5:$D$2004,$B31,'Trade Log'!$C$5:$C$2004,"Buy",'Trade Log'!$I$5:$I$2004,AU$6,'Trade Log'!$B$5:$B$2004,"&lt;="&amp;Dashboard!$C$2)-sumifs('Trade Log'!$V$5:$V$2004,'Trade Log'!$D$5:$D$2004,$B31,'Trade Log'!$C$5:$C$2004,"Sell",'Trade Log'!$I$5:$I$2004,AU$6,'Trade Log'!$B$5:$B$2004,"&lt;="&amp;Dashboard!$C$2))</f>
        <v/>
      </c>
      <c r="AV31" s="100" t="str">
        <f>if($B31="","",sumifs('Trade Log'!$V$5:$V$2004,'Trade Log'!$D$5:$D$2004,$B31,'Trade Log'!$C$5:$C$2004,"Buy",'Trade Log'!$I$5:$I$2004,AV$6,'Trade Log'!$B$5:$B$2004,"&lt;="&amp;Dashboard!$C$2)-sumifs('Trade Log'!$V$5:$V$2004,'Trade Log'!$D$5:$D$2004,$B31,'Trade Log'!$C$5:$C$2004,"Sell",'Trade Log'!$I$5:$I$2004,AV$6,'Trade Log'!$B$5:$B$2004,"&lt;="&amp;Dashboard!$C$2))</f>
        <v/>
      </c>
      <c r="AW31" s="100" t="str">
        <f>if($B31="","",sumifs('Trade Log'!$V$5:$V$2004,'Trade Log'!$D$5:$D$2004,$B31,'Trade Log'!$C$5:$C$2004,"Buy",'Trade Log'!$I$5:$I$2004,AW$6,'Trade Log'!$B$5:$B$2004,"&lt;="&amp;Dashboard!$C$2)-sumifs('Trade Log'!$V$5:$V$2004,'Trade Log'!$D$5:$D$2004,$B31,'Trade Log'!$C$5:$C$2004,"Sell",'Trade Log'!$I$5:$I$2004,AW$6,'Trade Log'!$B$5:$B$2004,"&lt;="&amp;Dashboard!$C$2))</f>
        <v/>
      </c>
      <c r="AX31" s="100" t="str">
        <f>if($B31="","",sumifs('Trade Log'!$V$5:$V$2004,'Trade Log'!$D$5:$D$2004,$B31,'Trade Log'!$C$5:$C$2004,"Buy",'Trade Log'!$I$5:$I$2004,AX$6,'Trade Log'!$B$5:$B$2004,"&lt;="&amp;Dashboard!$C$2)-sumifs('Trade Log'!$V$5:$V$2004,'Trade Log'!$D$5:$D$2004,$B31,'Trade Log'!$C$5:$C$2004,"Sell",'Trade Log'!$I$5:$I$2004,AX$6,'Trade Log'!$B$5:$B$2004,"&lt;="&amp;Dashboard!$C$2))</f>
        <v/>
      </c>
      <c r="AY31" s="100" t="str">
        <f>if($B31="","",sumifs('Trade Log'!$V$5:$V$2004,'Trade Log'!$D$5:$D$2004,$B31,'Trade Log'!$C$5:$C$2004,"Buy",'Trade Log'!$I$5:$I$2004,AY$6,'Trade Log'!$B$5:$B$2004,"&lt;="&amp;Dashboard!$C$2)-sumifs('Trade Log'!$V$5:$V$2004,'Trade Log'!$D$5:$D$2004,$B31,'Trade Log'!$C$5:$C$2004,"Sell",'Trade Log'!$I$5:$I$2004,AY$6,'Trade Log'!$B$5:$B$2004,"&lt;="&amp;Dashboard!$C$2))</f>
        <v/>
      </c>
      <c r="AZ31" s="185" t="str">
        <f>if($B31="","",sumifs('Trade Log'!$V$5:$V$2004,'Trade Log'!$D$5:$D$2004,$B31,'Trade Log'!$C$5:$C$2004,"Buy",'Trade Log'!$I$5:$I$2004,AZ$6,'Trade Log'!$B$5:$B$2004,"&lt;="&amp;Dashboard!$C$2)-sumifs('Trade Log'!$V$5:$V$2004,'Trade Log'!$D$5:$D$2004,$B31,'Trade Log'!$C$5:$C$2004,"Sell",'Trade Log'!$I$5:$I$2004,AZ$6,'Trade Log'!$B$5:$B$2004,"&lt;="&amp;Dashboard!$C$2))</f>
        <v/>
      </c>
      <c r="BA31" s="81"/>
      <c r="BB31" s="186">
        <f t="shared" si="20"/>
        <v>0</v>
      </c>
      <c r="BC31" s="81"/>
      <c r="BD31" s="187">
        <f t="shared" ref="BD31:BM31" si="50">AQ31*$Q31</f>
        <v>0</v>
      </c>
      <c r="BE31" s="188">
        <f t="shared" si="50"/>
        <v>0</v>
      </c>
      <c r="BF31" s="188">
        <f t="shared" si="50"/>
        <v>0</v>
      </c>
      <c r="BG31" s="188">
        <f t="shared" si="50"/>
        <v>0</v>
      </c>
      <c r="BH31" s="188">
        <f t="shared" si="50"/>
        <v>0</v>
      </c>
      <c r="BI31" s="188">
        <f t="shared" si="50"/>
        <v>0</v>
      </c>
      <c r="BJ31" s="188">
        <f t="shared" si="50"/>
        <v>0</v>
      </c>
      <c r="BK31" s="188">
        <f t="shared" si="50"/>
        <v>0</v>
      </c>
      <c r="BL31" s="188">
        <f t="shared" si="50"/>
        <v>0</v>
      </c>
      <c r="BM31" s="189">
        <f t="shared" si="50"/>
        <v>0</v>
      </c>
      <c r="BN31" s="81"/>
      <c r="BO31" s="190">
        <f t="shared" si="22"/>
        <v>0</v>
      </c>
      <c r="BP31" s="190"/>
      <c r="BQ31" s="191" t="str">
        <f t="shared" si="23"/>
        <v/>
      </c>
      <c r="BR31" s="192" t="s">
        <v>197</v>
      </c>
      <c r="BS31" s="190" t="str">
        <f t="shared" si="24"/>
        <v>N</v>
      </c>
      <c r="BT31" s="190" t="str">
        <f t="shared" si="25"/>
        <v>N</v>
      </c>
      <c r="BU31" s="190" t="str">
        <f t="shared" si="26"/>
        <v>N</v>
      </c>
      <c r="BV31" s="190"/>
      <c r="BW31" s="174">
        <f>countifs('Trade Log'!$D$5:$D$2004,$B67,'Trade Log'!$C$5:$C$2004,"Split")</f>
        <v>0</v>
      </c>
    </row>
    <row r="32">
      <c r="A32" s="17">
        <f t="shared" si="27"/>
        <v>26</v>
      </c>
      <c r="B32" s="193" t="str">
        <f>Setup!B77</f>
        <v/>
      </c>
      <c r="C32" s="194" t="str">
        <f>Setup!C77</f>
        <v/>
      </c>
      <c r="D32" s="194" t="str">
        <f>Setup!D77</f>
        <v/>
      </c>
      <c r="E32" s="195" t="str">
        <f>IF($B32="","",SUMIFS('Trade Log'!$V$5:$V$2004,'Trade Log'!$D$5:$D$2004,'Your Portfolio Holdings'!$B32,'Trade Log'!$C$5:$C$2004,"Buy",'Trade Log'!$B$5:$B$2004,"&lt;="&amp;Dashboard!$C$2)-SUMIFS('Trade Log'!$V$5:$V$2004,'Trade Log'!$D$5:$D$2004,'Your Portfolio Holdings'!$B32,'Trade Log'!$C$5:$C$2004,"Sell",'Trade Log'!$B$5:$B$2004,"&lt;="&amp;Dashboard!$C$2))</f>
        <v/>
      </c>
      <c r="F32" s="196" t="str">
        <f t="shared" si="3"/>
        <v/>
      </c>
      <c r="G32" s="197" t="str">
        <f>IFERROR(__xludf.DUMMYFUNCTION("if($C32=""GBP"", if($B32="""","""",if(Dashboard!$C$2&gt;=today(),iferror(googlefinance($B32)/100,0),iferror(index(googlefinance($B32,""price"",Dashboard!$C$2),2,2)/100,iferror(index(googlefinance($B32,""price"",Dashboard!$C$2-1),2,2)/100,iferror(index(google"&amp;"finance($B32,""price"",Dashboard!$C$2-2),2,2)/100,iferror(index(googlefinance($B32,""price"",Dashboard!$C$2-3),2,2)/100,iferror(index(googlefinance($B32,""price"",Dashboard!$C$2-4),2,2)/100,iferror(index(googlefinance($B32,""price"",Dashboard!$C$2-5),2,2)"&amp;"/100,iferror(index(googlefinance($B32,""price"",Dashboard!$C$2-6),2,2)/100,0))))))))),if($B32="""","""",if(Dashboard!$C$2&gt;=today(),iferror(googlefinance($B32),0),iferror(index(googlefinance($B32,""price"",Dashboard!$C$2),2,2),iferror(index(googlefinance($"&amp;"B32,""price"",Dashboard!$C$2-1),2,2),iferror(index(googlefinance($B32,""price"",Dashboard!$C$2-2),2,2),iferror(index(googlefinance($B32,""price"",Dashboard!$C$2-3),2,2),iferror(index(googlefinance($B32,""price"",Dashboard!$C$2-4),2,2),iferror(index(google"&amp;"finance($B32,""price"",Dashboard!$C$2-5),2,2),iferror(index(googlefinance($B32,""price"",Dashboard!$C$2-6),2,2),0))))))))))"),"")</f>
        <v/>
      </c>
      <c r="H32" s="213"/>
      <c r="I32" s="199" t="str">
        <f t="shared" si="4"/>
        <v/>
      </c>
      <c r="J32" s="200" t="str">
        <f t="shared" si="5"/>
        <v/>
      </c>
      <c r="K32" s="201" t="str">
        <f t="array" ref="K32">IFERROR(IF($B32="","",index('Trade Log'!$Q$5:$Q$2004,match(1,($AN32='Trade Log'!$B$5:$B$2004)*($B32='Trade Log'!$D$5:$D$2004)*("Y"='Trade Log'!$T$5:$T$2004),0))),0)</f>
        <v/>
      </c>
      <c r="L32" s="202" t="str">
        <f t="shared" si="6"/>
        <v/>
      </c>
      <c r="M32" s="202" t="str">
        <f t="shared" si="7"/>
        <v/>
      </c>
      <c r="N32" s="203" t="str">
        <f t="shared" si="8"/>
        <v/>
      </c>
      <c r="O32" s="202" t="str">
        <f>if($B32="","",iferror(sumifs('Trade Log'!$G$5:$G$2004,'Trade Log'!$C$5:$C$2004,"Dividend",'Trade Log'!$D$5:$D$2004,$B32,'Trade Log'!$B$5:$B$2004,"&lt;="&amp;Dashboard!$C$2),0))</f>
        <v/>
      </c>
      <c r="P32" s="204" t="str">
        <f t="shared" si="9"/>
        <v/>
      </c>
      <c r="Q32" s="205" t="str">
        <f t="shared" si="10"/>
        <v/>
      </c>
      <c r="R32" s="199" t="str">
        <f t="shared" si="11"/>
        <v/>
      </c>
      <c r="S32" s="200" t="str">
        <f t="shared" si="12"/>
        <v/>
      </c>
      <c r="T32" s="201" t="str">
        <f t="array" ref="T32">IFERROR(IF($B32="","",index('Trade Log'!$AE$5:$AE$2004,match(1,($AN32='Trade Log'!$B$5:$B$2004)*($B32='Trade Log'!$D$5:$D$2004)*("Y"='Trade Log'!$T$5:$T$2004),0))),0)</f>
        <v/>
      </c>
      <c r="U32" s="202" t="str">
        <f t="shared" si="13"/>
        <v/>
      </c>
      <c r="V32" s="203" t="str">
        <f t="shared" si="14"/>
        <v/>
      </c>
      <c r="W32" s="202" t="str">
        <f t="shared" si="15"/>
        <v/>
      </c>
      <c r="X32" s="203" t="str">
        <f t="shared" si="16"/>
        <v/>
      </c>
      <c r="Y32" s="206" t="str">
        <f>if($B32="","",iferror(sumifs('Trade Log'!$AD$5:$AD$2004,'Trade Log'!$C$5:$C$2004,"Dividend",'Trade Log'!$D$5:$D$2004,$B32,'Trade Log'!$B$5:$B$2004,"&lt;="&amp;Dashboard!$C$2),0))</f>
        <v/>
      </c>
      <c r="Z32" s="172"/>
      <c r="AA32" s="207" t="str">
        <f t="array" ref="AA32">IF($B32="","",INDEX('Calculations (Do Not Edit)'!$C$231:$G$235,match($C32,'Calculations (Do Not Edit)'!$C$230:$G$230,0),match(Dashboard!$C$3,'Calculations (Do Not Edit)'!$B$231:$B$235,0)))</f>
        <v/>
      </c>
      <c r="AB32" s="174"/>
      <c r="AC32" s="208" t="str">
        <f>IF($B32="","",SUMIFS('Trade Log'!$X$5:$X$2004,'Trade Log'!$D$5:$D$2004,'Your Portfolio Holdings'!$B32,'Trade Log'!$C$5:$C$2004,"Buy",'Trade Log'!$B$5:$B$2004,"&lt;="&amp;Dashboard!$C$54)-SUMIFS('Trade Log'!$X$5:$X$2004,'Trade Log'!$D$5:$D$2004,'Your Portfolio Holdings'!$B32,'Trade Log'!$C$5:$C$2004,"Sell",'Trade Log'!$B$5:$B$2004,"&lt;="&amp;Dashboard!$C$54))</f>
        <v/>
      </c>
      <c r="AD32" s="209" t="str">
        <f>IFERROR(__xludf.DUMMYFUNCTION("if($C32=""GBP"",if($B32="""","""",if(Dashboard!$C$54&gt;=today(),iferror(googlefinance($B32)/100,0),iferror(index(googlefinance($B32,""price"",Dashboard!$C$54),2,2)/100,iferror(index(googlefinance($B32,""price"",Dashboard!$C$54-1),2,2)/100,iferror(index(goog"&amp;"lefinance($B32,""price"",Dashboard!$C$54-2),2,2)/100,iferror(index(googlefinance($B32,""price"",Dashboard!$C$54-3),2,2)/100,iferror(index(googlefinance($B32,""price"",Dashboard!$C$54-4),2,2)/100,iferror(index(googlefinance($B32,""price"",Dashboard!$C$54-5"&amp;"),2,2)/100,iferror(index(googlefinance($B32,""price"",Dashboard!$C$54-6),2,2)/100,0))))))))), if($B32="""","""",if(Dashboard!$C$54&gt;=today(),iferror(googlefinance($B32),0),iferror(index(googlefinance($B32,""price"",Dashboard!$C$54),2,2),iferror(index(googl"&amp;"efinance($B32,""price"",Dashboard!$C$54-1),2,2),iferror(index(googlefinance($B32,""price"",Dashboard!$C$54-2),2,2),iferror(index(googlefinance($B32,""price"",Dashboard!$C$54-3),2,2),iferror(index(googlefinance($B32,""price"",Dashboard!$C$54-4),2,2),iferro"&amp;"r(index(googlefinance($B32,""price"",Dashboard!$C$54-5),2,2),iferror(index(googlefinance($B32,""price"",Dashboard!$C$54-6),2,2),0))))))))))"),"")</f>
        <v/>
      </c>
      <c r="AE32" s="214"/>
      <c r="AF32" s="211" t="str">
        <f t="array" ref="AF32">IF($B32="","",INDEX('Calculations (Do Not Edit)'!$C$249:$G$253,match($C32,'Calculations (Do Not Edit)'!$C$230:$G$230,0),match(Dashboard!$C$3,'Calculations (Do Not Edit)'!$B$231:$B$235,0)))</f>
        <v/>
      </c>
      <c r="AG32" s="212">
        <f t="shared" si="17"/>
        <v>0</v>
      </c>
      <c r="AH32" s="208" t="str">
        <f>IF($B32="","",SUMIFS('Trade Log'!$Z$5:$Z$2004,'Trade Log'!$D$5:$D$2004,'Your Portfolio Holdings'!$B32,'Trade Log'!$C$5:$C$2004,"Buy",'Trade Log'!$B$5:$B$2004,"&lt;="&amp;Dashboard!$C$55)-SUMIFS('Trade Log'!$Z$5:$Z$2004,'Trade Log'!$D$5:$D$2004,'Your Portfolio Holdings'!$B32,'Trade Log'!$C$5:$C$2004,"Sell",'Trade Log'!$B$5:$B$2004,"&lt;="&amp;Dashboard!$C$55))</f>
        <v/>
      </c>
      <c r="AI32" s="209" t="str">
        <f>IFERROR(__xludf.DUMMYFUNCTION("if($C32=""GBP"",if($B32="""","""",if(Dashboard!$C$55&gt;=today(),iferror(googlefinance($B32)/100,0),iferror(index(googlefinance($B32,""price"",Dashboard!$C$55),2,2)/100,iferror(index(googlefinance($B32,""price"",Dashboard!$C$55-1),2,2)/100,iferror(index(goog"&amp;"lefinance($B32,""price"",Dashboard!$C$55-2),2,2)/100,iferror(index(googlefinance($B32,""price"",Dashboard!$C$55-3),2,2)/100,iferror(index(googlefinance($B32,""price"",Dashboard!$C$55-4),2,2)/100,iferror(index(googlefinance($B32,""price"",Dashboard!$C$55-5"&amp;"),2,2)/100,iferror(index(googlefinance($B32,""price"",Dashboard!$C$55-6),2,2)/100,0))))))))),if($B32="""","""",if(Dashboard!$C$55&gt;=today(),iferror(googlefinance($B32),0),iferror(index(googlefinance($B32,""price"",Dashboard!$C$55),2,2),iferror(index(google"&amp;"finance($B32,""price"",Dashboard!$C$55-1),2,2),iferror(index(googlefinance($B32,""price"",Dashboard!$C$55-2),2,2),iferror(index(googlefinance($B32,""price"",Dashboard!$C$55-3),2,2),iferror(index(googlefinance($B32,""price"",Dashboard!$C$55-4),2,2),iferror"&amp;"(index(googlefinance($B32,""price"",Dashboard!$C$55-5),2,2),iferror(index(googlefinance($B32,""price"",Dashboard!$C$55-6),2,2),0))))))))))"),"")</f>
        <v/>
      </c>
      <c r="AJ32" s="210"/>
      <c r="AK32" s="211" t="str">
        <f t="array" ref="AK32">IF($B32="","",INDEX('Calculations (Do Not Edit)'!$C$267:$G$271,match($C32,'Calculations (Do Not Edit)'!$C$230:$G$230,0),match(Dashboard!$C$3,'Calculations (Do Not Edit)'!$B$231:$B$235,0)))</f>
        <v/>
      </c>
      <c r="AL32" s="212">
        <f t="shared" si="18"/>
        <v>0</v>
      </c>
      <c r="AM32" s="182"/>
      <c r="AN32" s="182" t="str">
        <f>IF($B32="","",MAXIFS('Trade Log'!$B$5:$B$2004,'Trade Log'!$D$5:$D$2004,$B32,'Trade Log'!$B$5:$B$2004,"&lt;="&amp;Dashboard!$C$2))</f>
        <v/>
      </c>
      <c r="AO32" s="81" t="str">
        <f t="shared" si="19"/>
        <v>#N/A</v>
      </c>
      <c r="AP32" s="81"/>
      <c r="AQ32" s="184" t="str">
        <f>if($B32="","",sumifs('Trade Log'!$V$5:$V$2004,'Trade Log'!$D$5:$D$2004,$B32,'Trade Log'!$C$5:$C$2004,"Buy",'Trade Log'!$I$5:$I$2004,AQ$6,'Trade Log'!$B$5:$B$2004,"&lt;="&amp;Dashboard!$C$2)-sumifs('Trade Log'!$V$5:$V$2004,'Trade Log'!$D$5:$D$2004,$B32,'Trade Log'!$C$5:$C$2004,"Sell",'Trade Log'!$I$5:$I$2004,AQ$6,'Trade Log'!$B$5:$B$2004,"&lt;="&amp;Dashboard!$C$2))</f>
        <v/>
      </c>
      <c r="AR32" s="100" t="str">
        <f>if($B32="","",sumifs('Trade Log'!$V$5:$V$2004,'Trade Log'!$D$5:$D$2004,$B32,'Trade Log'!$C$5:$C$2004,"Buy",'Trade Log'!$I$5:$I$2004,AR$6,'Trade Log'!$B$5:$B$2004,"&lt;="&amp;Dashboard!$C$2)-sumifs('Trade Log'!$V$5:$V$2004,'Trade Log'!$D$5:$D$2004,$B32,'Trade Log'!$C$5:$C$2004,"Sell",'Trade Log'!$I$5:$I$2004,AR$6,'Trade Log'!$B$5:$B$2004,"&lt;="&amp;Dashboard!$C$2))</f>
        <v/>
      </c>
      <c r="AS32" s="100" t="str">
        <f>if($B32="","",sumifs('Trade Log'!$V$5:$V$2004,'Trade Log'!$D$5:$D$2004,$B32,'Trade Log'!$C$5:$C$2004,"Buy",'Trade Log'!$I$5:$I$2004,AS$6,'Trade Log'!$B$5:$B$2004,"&lt;="&amp;Dashboard!$C$2)-sumifs('Trade Log'!$V$5:$V$2004,'Trade Log'!$D$5:$D$2004,$B32,'Trade Log'!$C$5:$C$2004,"Sell",'Trade Log'!$I$5:$I$2004,AS$6,'Trade Log'!$B$5:$B$2004,"&lt;="&amp;Dashboard!$C$2))</f>
        <v/>
      </c>
      <c r="AT32" s="100" t="str">
        <f>if($B32="","",sumifs('Trade Log'!$V$5:$V$2004,'Trade Log'!$D$5:$D$2004,$B32,'Trade Log'!$C$5:$C$2004,"Buy",'Trade Log'!$I$5:$I$2004,AT$6,'Trade Log'!$B$5:$B$2004,"&lt;="&amp;Dashboard!$C$2)-sumifs('Trade Log'!$V$5:$V$2004,'Trade Log'!$D$5:$D$2004,$B32,'Trade Log'!$C$5:$C$2004,"Sell",'Trade Log'!$I$5:$I$2004,AT$6,'Trade Log'!$B$5:$B$2004,"&lt;="&amp;Dashboard!$C$2))</f>
        <v/>
      </c>
      <c r="AU32" s="100" t="str">
        <f>if($B32="","",sumifs('Trade Log'!$V$5:$V$2004,'Trade Log'!$D$5:$D$2004,$B32,'Trade Log'!$C$5:$C$2004,"Buy",'Trade Log'!$I$5:$I$2004,AU$6,'Trade Log'!$B$5:$B$2004,"&lt;="&amp;Dashboard!$C$2)-sumifs('Trade Log'!$V$5:$V$2004,'Trade Log'!$D$5:$D$2004,$B32,'Trade Log'!$C$5:$C$2004,"Sell",'Trade Log'!$I$5:$I$2004,AU$6,'Trade Log'!$B$5:$B$2004,"&lt;="&amp;Dashboard!$C$2))</f>
        <v/>
      </c>
      <c r="AV32" s="100" t="str">
        <f>if($B32="","",sumifs('Trade Log'!$V$5:$V$2004,'Trade Log'!$D$5:$D$2004,$B32,'Trade Log'!$C$5:$C$2004,"Buy",'Trade Log'!$I$5:$I$2004,AV$6,'Trade Log'!$B$5:$B$2004,"&lt;="&amp;Dashboard!$C$2)-sumifs('Trade Log'!$V$5:$V$2004,'Trade Log'!$D$5:$D$2004,$B32,'Trade Log'!$C$5:$C$2004,"Sell",'Trade Log'!$I$5:$I$2004,AV$6,'Trade Log'!$B$5:$B$2004,"&lt;="&amp;Dashboard!$C$2))</f>
        <v/>
      </c>
      <c r="AW32" s="100" t="str">
        <f>if($B32="","",sumifs('Trade Log'!$V$5:$V$2004,'Trade Log'!$D$5:$D$2004,$B32,'Trade Log'!$C$5:$C$2004,"Buy",'Trade Log'!$I$5:$I$2004,AW$6,'Trade Log'!$B$5:$B$2004,"&lt;="&amp;Dashboard!$C$2)-sumifs('Trade Log'!$V$5:$V$2004,'Trade Log'!$D$5:$D$2004,$B32,'Trade Log'!$C$5:$C$2004,"Sell",'Trade Log'!$I$5:$I$2004,AW$6,'Trade Log'!$B$5:$B$2004,"&lt;="&amp;Dashboard!$C$2))</f>
        <v/>
      </c>
      <c r="AX32" s="100" t="str">
        <f>if($B32="","",sumifs('Trade Log'!$V$5:$V$2004,'Trade Log'!$D$5:$D$2004,$B32,'Trade Log'!$C$5:$C$2004,"Buy",'Trade Log'!$I$5:$I$2004,AX$6,'Trade Log'!$B$5:$B$2004,"&lt;="&amp;Dashboard!$C$2)-sumifs('Trade Log'!$V$5:$V$2004,'Trade Log'!$D$5:$D$2004,$B32,'Trade Log'!$C$5:$C$2004,"Sell",'Trade Log'!$I$5:$I$2004,AX$6,'Trade Log'!$B$5:$B$2004,"&lt;="&amp;Dashboard!$C$2))</f>
        <v/>
      </c>
      <c r="AY32" s="100" t="str">
        <f>if($B32="","",sumifs('Trade Log'!$V$5:$V$2004,'Trade Log'!$D$5:$D$2004,$B32,'Trade Log'!$C$5:$C$2004,"Buy",'Trade Log'!$I$5:$I$2004,AY$6,'Trade Log'!$B$5:$B$2004,"&lt;="&amp;Dashboard!$C$2)-sumifs('Trade Log'!$V$5:$V$2004,'Trade Log'!$D$5:$D$2004,$B32,'Trade Log'!$C$5:$C$2004,"Sell",'Trade Log'!$I$5:$I$2004,AY$6,'Trade Log'!$B$5:$B$2004,"&lt;="&amp;Dashboard!$C$2))</f>
        <v/>
      </c>
      <c r="AZ32" s="185" t="str">
        <f>if($B32="","",sumifs('Trade Log'!$V$5:$V$2004,'Trade Log'!$D$5:$D$2004,$B32,'Trade Log'!$C$5:$C$2004,"Buy",'Trade Log'!$I$5:$I$2004,AZ$6,'Trade Log'!$B$5:$B$2004,"&lt;="&amp;Dashboard!$C$2)-sumifs('Trade Log'!$V$5:$V$2004,'Trade Log'!$D$5:$D$2004,$B32,'Trade Log'!$C$5:$C$2004,"Sell",'Trade Log'!$I$5:$I$2004,AZ$6,'Trade Log'!$B$5:$B$2004,"&lt;="&amp;Dashboard!$C$2))</f>
        <v/>
      </c>
      <c r="BA32" s="81"/>
      <c r="BB32" s="186">
        <f t="shared" si="20"/>
        <v>0</v>
      </c>
      <c r="BC32" s="81"/>
      <c r="BD32" s="187">
        <f t="shared" ref="BD32:BM32" si="51">AQ32*$Q32</f>
        <v>0</v>
      </c>
      <c r="BE32" s="188">
        <f t="shared" si="51"/>
        <v>0</v>
      </c>
      <c r="BF32" s="188">
        <f t="shared" si="51"/>
        <v>0</v>
      </c>
      <c r="BG32" s="188">
        <f t="shared" si="51"/>
        <v>0</v>
      </c>
      <c r="BH32" s="188">
        <f t="shared" si="51"/>
        <v>0</v>
      </c>
      <c r="BI32" s="188">
        <f t="shared" si="51"/>
        <v>0</v>
      </c>
      <c r="BJ32" s="188">
        <f t="shared" si="51"/>
        <v>0</v>
      </c>
      <c r="BK32" s="188">
        <f t="shared" si="51"/>
        <v>0</v>
      </c>
      <c r="BL32" s="188">
        <f t="shared" si="51"/>
        <v>0</v>
      </c>
      <c r="BM32" s="189">
        <f t="shared" si="51"/>
        <v>0</v>
      </c>
      <c r="BN32" s="81"/>
      <c r="BO32" s="190">
        <f t="shared" si="22"/>
        <v>0</v>
      </c>
      <c r="BP32" s="190"/>
      <c r="BQ32" s="191" t="str">
        <f t="shared" si="23"/>
        <v/>
      </c>
      <c r="BR32" s="192" t="s">
        <v>197</v>
      </c>
      <c r="BS32" s="190" t="str">
        <f t="shared" si="24"/>
        <v>N</v>
      </c>
      <c r="BT32" s="190" t="str">
        <f t="shared" si="25"/>
        <v>N</v>
      </c>
      <c r="BU32" s="190" t="str">
        <f t="shared" si="26"/>
        <v>N</v>
      </c>
      <c r="BV32" s="190"/>
      <c r="BW32" s="174">
        <f>countifs('Trade Log'!$D$5:$D$2004,$B68,'Trade Log'!$C$5:$C$2004,"Split")</f>
        <v>0</v>
      </c>
    </row>
    <row r="33">
      <c r="A33" s="17">
        <f t="shared" si="27"/>
        <v>27</v>
      </c>
      <c r="B33" s="193" t="str">
        <f>Setup!B78</f>
        <v/>
      </c>
      <c r="C33" s="194" t="str">
        <f>Setup!C78</f>
        <v/>
      </c>
      <c r="D33" s="194" t="str">
        <f>Setup!D78</f>
        <v/>
      </c>
      <c r="E33" s="195" t="str">
        <f>IF($B33="","",SUMIFS('Trade Log'!$V$5:$V$2004,'Trade Log'!$D$5:$D$2004,'Your Portfolio Holdings'!$B33,'Trade Log'!$C$5:$C$2004,"Buy",'Trade Log'!$B$5:$B$2004,"&lt;="&amp;Dashboard!$C$2)-SUMIFS('Trade Log'!$V$5:$V$2004,'Trade Log'!$D$5:$D$2004,'Your Portfolio Holdings'!$B33,'Trade Log'!$C$5:$C$2004,"Sell",'Trade Log'!$B$5:$B$2004,"&lt;="&amp;Dashboard!$C$2))</f>
        <v/>
      </c>
      <c r="F33" s="196" t="str">
        <f t="shared" si="3"/>
        <v/>
      </c>
      <c r="G33" s="197" t="str">
        <f>IFERROR(__xludf.DUMMYFUNCTION("if($C33=""GBP"", if($B33="""","""",if(Dashboard!$C$2&gt;=today(),iferror(googlefinance($B33)/100,0),iferror(index(googlefinance($B33,""price"",Dashboard!$C$2),2,2)/100,iferror(index(googlefinance($B33,""price"",Dashboard!$C$2-1),2,2)/100,iferror(index(google"&amp;"finance($B33,""price"",Dashboard!$C$2-2),2,2)/100,iferror(index(googlefinance($B33,""price"",Dashboard!$C$2-3),2,2)/100,iferror(index(googlefinance($B33,""price"",Dashboard!$C$2-4),2,2)/100,iferror(index(googlefinance($B33,""price"",Dashboard!$C$2-5),2,2)"&amp;"/100,iferror(index(googlefinance($B33,""price"",Dashboard!$C$2-6),2,2)/100,0))))))))),if($B33="""","""",if(Dashboard!$C$2&gt;=today(),iferror(googlefinance($B33),0),iferror(index(googlefinance($B33,""price"",Dashboard!$C$2),2,2),iferror(index(googlefinance($"&amp;"B33,""price"",Dashboard!$C$2-1),2,2),iferror(index(googlefinance($B33,""price"",Dashboard!$C$2-2),2,2),iferror(index(googlefinance($B33,""price"",Dashboard!$C$2-3),2,2),iferror(index(googlefinance($B33,""price"",Dashboard!$C$2-4),2,2),iferror(index(google"&amp;"finance($B33,""price"",Dashboard!$C$2-5),2,2),iferror(index(googlefinance($B33,""price"",Dashboard!$C$2-6),2,2),0))))))))))"),"")</f>
        <v/>
      </c>
      <c r="H33" s="213"/>
      <c r="I33" s="199" t="str">
        <f t="shared" si="4"/>
        <v/>
      </c>
      <c r="J33" s="200" t="str">
        <f t="shared" si="5"/>
        <v/>
      </c>
      <c r="K33" s="201" t="str">
        <f t="array" ref="K33">IFERROR(IF($B33="","",index('Trade Log'!$Q$5:$Q$2004,match(1,($AN33='Trade Log'!$B$5:$B$2004)*($B33='Trade Log'!$D$5:$D$2004)*("Y"='Trade Log'!$T$5:$T$2004),0))),0)</f>
        <v/>
      </c>
      <c r="L33" s="202" t="str">
        <f t="shared" si="6"/>
        <v/>
      </c>
      <c r="M33" s="202" t="str">
        <f t="shared" si="7"/>
        <v/>
      </c>
      <c r="N33" s="203" t="str">
        <f t="shared" si="8"/>
        <v/>
      </c>
      <c r="O33" s="202" t="str">
        <f>if($B33="","",iferror(sumifs('Trade Log'!$G$5:$G$2004,'Trade Log'!$C$5:$C$2004,"Dividend",'Trade Log'!$D$5:$D$2004,$B33,'Trade Log'!$B$5:$B$2004,"&lt;="&amp;Dashboard!$C$2),0))</f>
        <v/>
      </c>
      <c r="P33" s="204" t="str">
        <f t="shared" si="9"/>
        <v/>
      </c>
      <c r="Q33" s="205" t="str">
        <f t="shared" si="10"/>
        <v/>
      </c>
      <c r="R33" s="199" t="str">
        <f t="shared" si="11"/>
        <v/>
      </c>
      <c r="S33" s="200" t="str">
        <f t="shared" si="12"/>
        <v/>
      </c>
      <c r="T33" s="201" t="str">
        <f t="array" ref="T33">IFERROR(IF($B33="","",index('Trade Log'!$AE$5:$AE$2004,match(1,($AN33='Trade Log'!$B$5:$B$2004)*($B33='Trade Log'!$D$5:$D$2004)*("Y"='Trade Log'!$T$5:$T$2004),0))),0)</f>
        <v/>
      </c>
      <c r="U33" s="202" t="str">
        <f t="shared" si="13"/>
        <v/>
      </c>
      <c r="V33" s="203" t="str">
        <f t="shared" si="14"/>
        <v/>
      </c>
      <c r="W33" s="202" t="str">
        <f t="shared" si="15"/>
        <v/>
      </c>
      <c r="X33" s="203" t="str">
        <f t="shared" si="16"/>
        <v/>
      </c>
      <c r="Y33" s="206" t="str">
        <f>if($B33="","",iferror(sumifs('Trade Log'!$AD$5:$AD$2004,'Trade Log'!$C$5:$C$2004,"Dividend",'Trade Log'!$D$5:$D$2004,$B33,'Trade Log'!$B$5:$B$2004,"&lt;="&amp;Dashboard!$C$2),0))</f>
        <v/>
      </c>
      <c r="Z33" s="172"/>
      <c r="AA33" s="207" t="str">
        <f t="array" ref="AA33">IF($B33="","",INDEX('Calculations (Do Not Edit)'!$C$231:$G$235,match($C33,'Calculations (Do Not Edit)'!$C$230:$G$230,0),match(Dashboard!$C$3,'Calculations (Do Not Edit)'!$B$231:$B$235,0)))</f>
        <v/>
      </c>
      <c r="AB33" s="174"/>
      <c r="AC33" s="208" t="str">
        <f>IF($B33="","",SUMIFS('Trade Log'!$X$5:$X$2004,'Trade Log'!$D$5:$D$2004,'Your Portfolio Holdings'!$B33,'Trade Log'!$C$5:$C$2004,"Buy",'Trade Log'!$B$5:$B$2004,"&lt;="&amp;Dashboard!$C$54)-SUMIFS('Trade Log'!$X$5:$X$2004,'Trade Log'!$D$5:$D$2004,'Your Portfolio Holdings'!$B33,'Trade Log'!$C$5:$C$2004,"Sell",'Trade Log'!$B$5:$B$2004,"&lt;="&amp;Dashboard!$C$54))</f>
        <v/>
      </c>
      <c r="AD33" s="209" t="str">
        <f>IFERROR(__xludf.DUMMYFUNCTION("if($C33=""GBP"",if($B33="""","""",if(Dashboard!$C$54&gt;=today(),iferror(googlefinance($B33)/100,0),iferror(index(googlefinance($B33,""price"",Dashboard!$C$54),2,2)/100,iferror(index(googlefinance($B33,""price"",Dashboard!$C$54-1),2,2)/100,iferror(index(goog"&amp;"lefinance($B33,""price"",Dashboard!$C$54-2),2,2)/100,iferror(index(googlefinance($B33,""price"",Dashboard!$C$54-3),2,2)/100,iferror(index(googlefinance($B33,""price"",Dashboard!$C$54-4),2,2)/100,iferror(index(googlefinance($B33,""price"",Dashboard!$C$54-5"&amp;"),2,2)/100,iferror(index(googlefinance($B33,""price"",Dashboard!$C$54-6),2,2)/100,0))))))))), if($B33="""","""",if(Dashboard!$C$54&gt;=today(),iferror(googlefinance($B33),0),iferror(index(googlefinance($B33,""price"",Dashboard!$C$54),2,2),iferror(index(googl"&amp;"efinance($B33,""price"",Dashboard!$C$54-1),2,2),iferror(index(googlefinance($B33,""price"",Dashboard!$C$54-2),2,2),iferror(index(googlefinance($B33,""price"",Dashboard!$C$54-3),2,2),iferror(index(googlefinance($B33,""price"",Dashboard!$C$54-4),2,2),iferro"&amp;"r(index(googlefinance($B33,""price"",Dashboard!$C$54-5),2,2),iferror(index(googlefinance($B33,""price"",Dashboard!$C$54-6),2,2),0))))))))))"),"")</f>
        <v/>
      </c>
      <c r="AE33" s="214"/>
      <c r="AF33" s="211" t="str">
        <f t="array" ref="AF33">IF($B33="","",INDEX('Calculations (Do Not Edit)'!$C$249:$G$253,match($C33,'Calculations (Do Not Edit)'!$C$230:$G$230,0),match(Dashboard!$C$3,'Calculations (Do Not Edit)'!$B$231:$B$235,0)))</f>
        <v/>
      </c>
      <c r="AG33" s="212">
        <f t="shared" si="17"/>
        <v>0</v>
      </c>
      <c r="AH33" s="208" t="str">
        <f>IF($B33="","",SUMIFS('Trade Log'!$Z$5:$Z$2004,'Trade Log'!$D$5:$D$2004,'Your Portfolio Holdings'!$B33,'Trade Log'!$C$5:$C$2004,"Buy",'Trade Log'!$B$5:$B$2004,"&lt;="&amp;Dashboard!$C$55)-SUMIFS('Trade Log'!$Z$5:$Z$2004,'Trade Log'!$D$5:$D$2004,'Your Portfolio Holdings'!$B33,'Trade Log'!$C$5:$C$2004,"Sell",'Trade Log'!$B$5:$B$2004,"&lt;="&amp;Dashboard!$C$55))</f>
        <v/>
      </c>
      <c r="AI33" s="209" t="str">
        <f>IFERROR(__xludf.DUMMYFUNCTION("if($C33=""GBP"",if($B33="""","""",if(Dashboard!$C$55&gt;=today(),iferror(googlefinance($B33)/100,0),iferror(index(googlefinance($B33,""price"",Dashboard!$C$55),2,2)/100,iferror(index(googlefinance($B33,""price"",Dashboard!$C$55-1),2,2)/100,iferror(index(goog"&amp;"lefinance($B33,""price"",Dashboard!$C$55-2),2,2)/100,iferror(index(googlefinance($B33,""price"",Dashboard!$C$55-3),2,2)/100,iferror(index(googlefinance($B33,""price"",Dashboard!$C$55-4),2,2)/100,iferror(index(googlefinance($B33,""price"",Dashboard!$C$55-5"&amp;"),2,2)/100,iferror(index(googlefinance($B33,""price"",Dashboard!$C$55-6),2,2)/100,0))))))))),if($B33="""","""",if(Dashboard!$C$55&gt;=today(),iferror(googlefinance($B33),0),iferror(index(googlefinance($B33,""price"",Dashboard!$C$55),2,2),iferror(index(google"&amp;"finance($B33,""price"",Dashboard!$C$55-1),2,2),iferror(index(googlefinance($B33,""price"",Dashboard!$C$55-2),2,2),iferror(index(googlefinance($B33,""price"",Dashboard!$C$55-3),2,2),iferror(index(googlefinance($B33,""price"",Dashboard!$C$55-4),2,2),iferror"&amp;"(index(googlefinance($B33,""price"",Dashboard!$C$55-5),2,2),iferror(index(googlefinance($B33,""price"",Dashboard!$C$55-6),2,2),0))))))))))"),"")</f>
        <v/>
      </c>
      <c r="AJ33" s="210"/>
      <c r="AK33" s="211" t="str">
        <f t="array" ref="AK33">IF($B33="","",INDEX('Calculations (Do Not Edit)'!$C$267:$G$271,match($C33,'Calculations (Do Not Edit)'!$C$230:$G$230,0),match(Dashboard!$C$3,'Calculations (Do Not Edit)'!$B$231:$B$235,0)))</f>
        <v/>
      </c>
      <c r="AL33" s="212">
        <f t="shared" si="18"/>
        <v>0</v>
      </c>
      <c r="AM33" s="182"/>
      <c r="AN33" s="182" t="str">
        <f>IF($B33="","",MAXIFS('Trade Log'!$B$5:$B$2004,'Trade Log'!$D$5:$D$2004,$B33,'Trade Log'!$B$5:$B$2004,"&lt;="&amp;Dashboard!$C$2))</f>
        <v/>
      </c>
      <c r="AO33" s="81" t="str">
        <f t="shared" si="19"/>
        <v>#N/A</v>
      </c>
      <c r="AP33" s="81"/>
      <c r="AQ33" s="184" t="str">
        <f>if($B33="","",sumifs('Trade Log'!$V$5:$V$2004,'Trade Log'!$D$5:$D$2004,$B33,'Trade Log'!$C$5:$C$2004,"Buy",'Trade Log'!$I$5:$I$2004,AQ$6,'Trade Log'!$B$5:$B$2004,"&lt;="&amp;Dashboard!$C$2)-sumifs('Trade Log'!$V$5:$V$2004,'Trade Log'!$D$5:$D$2004,$B33,'Trade Log'!$C$5:$C$2004,"Sell",'Trade Log'!$I$5:$I$2004,AQ$6,'Trade Log'!$B$5:$B$2004,"&lt;="&amp;Dashboard!$C$2))</f>
        <v/>
      </c>
      <c r="AR33" s="100" t="str">
        <f>if($B33="","",sumifs('Trade Log'!$V$5:$V$2004,'Trade Log'!$D$5:$D$2004,$B33,'Trade Log'!$C$5:$C$2004,"Buy",'Trade Log'!$I$5:$I$2004,AR$6,'Trade Log'!$B$5:$B$2004,"&lt;="&amp;Dashboard!$C$2)-sumifs('Trade Log'!$V$5:$V$2004,'Trade Log'!$D$5:$D$2004,$B33,'Trade Log'!$C$5:$C$2004,"Sell",'Trade Log'!$I$5:$I$2004,AR$6,'Trade Log'!$B$5:$B$2004,"&lt;="&amp;Dashboard!$C$2))</f>
        <v/>
      </c>
      <c r="AS33" s="100" t="str">
        <f>if($B33="","",sumifs('Trade Log'!$V$5:$V$2004,'Trade Log'!$D$5:$D$2004,$B33,'Trade Log'!$C$5:$C$2004,"Buy",'Trade Log'!$I$5:$I$2004,AS$6,'Trade Log'!$B$5:$B$2004,"&lt;="&amp;Dashboard!$C$2)-sumifs('Trade Log'!$V$5:$V$2004,'Trade Log'!$D$5:$D$2004,$B33,'Trade Log'!$C$5:$C$2004,"Sell",'Trade Log'!$I$5:$I$2004,AS$6,'Trade Log'!$B$5:$B$2004,"&lt;="&amp;Dashboard!$C$2))</f>
        <v/>
      </c>
      <c r="AT33" s="100" t="str">
        <f>if($B33="","",sumifs('Trade Log'!$V$5:$V$2004,'Trade Log'!$D$5:$D$2004,$B33,'Trade Log'!$C$5:$C$2004,"Buy",'Trade Log'!$I$5:$I$2004,AT$6,'Trade Log'!$B$5:$B$2004,"&lt;="&amp;Dashboard!$C$2)-sumifs('Trade Log'!$V$5:$V$2004,'Trade Log'!$D$5:$D$2004,$B33,'Trade Log'!$C$5:$C$2004,"Sell",'Trade Log'!$I$5:$I$2004,AT$6,'Trade Log'!$B$5:$B$2004,"&lt;="&amp;Dashboard!$C$2))</f>
        <v/>
      </c>
      <c r="AU33" s="100" t="str">
        <f>if($B33="","",sumifs('Trade Log'!$V$5:$V$2004,'Trade Log'!$D$5:$D$2004,$B33,'Trade Log'!$C$5:$C$2004,"Buy",'Trade Log'!$I$5:$I$2004,AU$6,'Trade Log'!$B$5:$B$2004,"&lt;="&amp;Dashboard!$C$2)-sumifs('Trade Log'!$V$5:$V$2004,'Trade Log'!$D$5:$D$2004,$B33,'Trade Log'!$C$5:$C$2004,"Sell",'Trade Log'!$I$5:$I$2004,AU$6,'Trade Log'!$B$5:$B$2004,"&lt;="&amp;Dashboard!$C$2))</f>
        <v/>
      </c>
      <c r="AV33" s="100" t="str">
        <f>if($B33="","",sumifs('Trade Log'!$V$5:$V$2004,'Trade Log'!$D$5:$D$2004,$B33,'Trade Log'!$C$5:$C$2004,"Buy",'Trade Log'!$I$5:$I$2004,AV$6,'Trade Log'!$B$5:$B$2004,"&lt;="&amp;Dashboard!$C$2)-sumifs('Trade Log'!$V$5:$V$2004,'Trade Log'!$D$5:$D$2004,$B33,'Trade Log'!$C$5:$C$2004,"Sell",'Trade Log'!$I$5:$I$2004,AV$6,'Trade Log'!$B$5:$B$2004,"&lt;="&amp;Dashboard!$C$2))</f>
        <v/>
      </c>
      <c r="AW33" s="100" t="str">
        <f>if($B33="","",sumifs('Trade Log'!$V$5:$V$2004,'Trade Log'!$D$5:$D$2004,$B33,'Trade Log'!$C$5:$C$2004,"Buy",'Trade Log'!$I$5:$I$2004,AW$6,'Trade Log'!$B$5:$B$2004,"&lt;="&amp;Dashboard!$C$2)-sumifs('Trade Log'!$V$5:$V$2004,'Trade Log'!$D$5:$D$2004,$B33,'Trade Log'!$C$5:$C$2004,"Sell",'Trade Log'!$I$5:$I$2004,AW$6,'Trade Log'!$B$5:$B$2004,"&lt;="&amp;Dashboard!$C$2))</f>
        <v/>
      </c>
      <c r="AX33" s="100" t="str">
        <f>if($B33="","",sumifs('Trade Log'!$V$5:$V$2004,'Trade Log'!$D$5:$D$2004,$B33,'Trade Log'!$C$5:$C$2004,"Buy",'Trade Log'!$I$5:$I$2004,AX$6,'Trade Log'!$B$5:$B$2004,"&lt;="&amp;Dashboard!$C$2)-sumifs('Trade Log'!$V$5:$V$2004,'Trade Log'!$D$5:$D$2004,$B33,'Trade Log'!$C$5:$C$2004,"Sell",'Trade Log'!$I$5:$I$2004,AX$6,'Trade Log'!$B$5:$B$2004,"&lt;="&amp;Dashboard!$C$2))</f>
        <v/>
      </c>
      <c r="AY33" s="100" t="str">
        <f>if($B33="","",sumifs('Trade Log'!$V$5:$V$2004,'Trade Log'!$D$5:$D$2004,$B33,'Trade Log'!$C$5:$C$2004,"Buy",'Trade Log'!$I$5:$I$2004,AY$6,'Trade Log'!$B$5:$B$2004,"&lt;="&amp;Dashboard!$C$2)-sumifs('Trade Log'!$V$5:$V$2004,'Trade Log'!$D$5:$D$2004,$B33,'Trade Log'!$C$5:$C$2004,"Sell",'Trade Log'!$I$5:$I$2004,AY$6,'Trade Log'!$B$5:$B$2004,"&lt;="&amp;Dashboard!$C$2))</f>
        <v/>
      </c>
      <c r="AZ33" s="185" t="str">
        <f>if($B33="","",sumifs('Trade Log'!$V$5:$V$2004,'Trade Log'!$D$5:$D$2004,$B33,'Trade Log'!$C$5:$C$2004,"Buy",'Trade Log'!$I$5:$I$2004,AZ$6,'Trade Log'!$B$5:$B$2004,"&lt;="&amp;Dashboard!$C$2)-sumifs('Trade Log'!$V$5:$V$2004,'Trade Log'!$D$5:$D$2004,$B33,'Trade Log'!$C$5:$C$2004,"Sell",'Trade Log'!$I$5:$I$2004,AZ$6,'Trade Log'!$B$5:$B$2004,"&lt;="&amp;Dashboard!$C$2))</f>
        <v/>
      </c>
      <c r="BA33" s="81"/>
      <c r="BB33" s="186">
        <f t="shared" si="20"/>
        <v>0</v>
      </c>
      <c r="BC33" s="81"/>
      <c r="BD33" s="187">
        <f t="shared" ref="BD33:BM33" si="52">AQ33*$Q33</f>
        <v>0</v>
      </c>
      <c r="BE33" s="188">
        <f t="shared" si="52"/>
        <v>0</v>
      </c>
      <c r="BF33" s="188">
        <f t="shared" si="52"/>
        <v>0</v>
      </c>
      <c r="BG33" s="188">
        <f t="shared" si="52"/>
        <v>0</v>
      </c>
      <c r="BH33" s="188">
        <f t="shared" si="52"/>
        <v>0</v>
      </c>
      <c r="BI33" s="188">
        <f t="shared" si="52"/>
        <v>0</v>
      </c>
      <c r="BJ33" s="188">
        <f t="shared" si="52"/>
        <v>0</v>
      </c>
      <c r="BK33" s="188">
        <f t="shared" si="52"/>
        <v>0</v>
      </c>
      <c r="BL33" s="188">
        <f t="shared" si="52"/>
        <v>0</v>
      </c>
      <c r="BM33" s="189">
        <f t="shared" si="52"/>
        <v>0</v>
      </c>
      <c r="BN33" s="81"/>
      <c r="BO33" s="190">
        <f t="shared" si="22"/>
        <v>0</v>
      </c>
      <c r="BP33" s="190"/>
      <c r="BQ33" s="191" t="str">
        <f t="shared" si="23"/>
        <v/>
      </c>
      <c r="BR33" s="192" t="s">
        <v>197</v>
      </c>
      <c r="BS33" s="190" t="str">
        <f t="shared" si="24"/>
        <v>N</v>
      </c>
      <c r="BT33" s="190" t="str">
        <f t="shared" si="25"/>
        <v>N</v>
      </c>
      <c r="BU33" s="190" t="str">
        <f t="shared" si="26"/>
        <v>N</v>
      </c>
      <c r="BV33" s="190"/>
      <c r="BW33" s="174">
        <f>countifs('Trade Log'!$D$5:$D$2004,$B69,'Trade Log'!$C$5:$C$2004,"Split")</f>
        <v>0</v>
      </c>
    </row>
    <row r="34">
      <c r="A34" s="17">
        <f t="shared" si="27"/>
        <v>28</v>
      </c>
      <c r="B34" s="193" t="str">
        <f>Setup!B79</f>
        <v/>
      </c>
      <c r="C34" s="194" t="str">
        <f>Setup!C79</f>
        <v/>
      </c>
      <c r="D34" s="194" t="str">
        <f>Setup!D79</f>
        <v/>
      </c>
      <c r="E34" s="195" t="str">
        <f>IF($B34="","",SUMIFS('Trade Log'!$V$5:$V$2004,'Trade Log'!$D$5:$D$2004,'Your Portfolio Holdings'!$B34,'Trade Log'!$C$5:$C$2004,"Buy",'Trade Log'!$B$5:$B$2004,"&lt;="&amp;Dashboard!$C$2)-SUMIFS('Trade Log'!$V$5:$V$2004,'Trade Log'!$D$5:$D$2004,'Your Portfolio Holdings'!$B34,'Trade Log'!$C$5:$C$2004,"Sell",'Trade Log'!$B$5:$B$2004,"&lt;="&amp;Dashboard!$C$2))</f>
        <v/>
      </c>
      <c r="F34" s="196" t="str">
        <f t="shared" si="3"/>
        <v/>
      </c>
      <c r="G34" s="197" t="str">
        <f>IFERROR(__xludf.DUMMYFUNCTION("if($C34=""GBP"", if($B34="""","""",if(Dashboard!$C$2&gt;=today(),iferror(googlefinance($B34)/100,0),iferror(index(googlefinance($B34,""price"",Dashboard!$C$2),2,2)/100,iferror(index(googlefinance($B34,""price"",Dashboard!$C$2-1),2,2)/100,iferror(index(google"&amp;"finance($B34,""price"",Dashboard!$C$2-2),2,2)/100,iferror(index(googlefinance($B34,""price"",Dashboard!$C$2-3),2,2)/100,iferror(index(googlefinance($B34,""price"",Dashboard!$C$2-4),2,2)/100,iferror(index(googlefinance($B34,""price"",Dashboard!$C$2-5),2,2)"&amp;"/100,iferror(index(googlefinance($B34,""price"",Dashboard!$C$2-6),2,2)/100,0))))))))),if($B34="""","""",if(Dashboard!$C$2&gt;=today(),iferror(googlefinance($B34),0),iferror(index(googlefinance($B34,""price"",Dashboard!$C$2),2,2),iferror(index(googlefinance($"&amp;"B34,""price"",Dashboard!$C$2-1),2,2),iferror(index(googlefinance($B34,""price"",Dashboard!$C$2-2),2,2),iferror(index(googlefinance($B34,""price"",Dashboard!$C$2-3),2,2),iferror(index(googlefinance($B34,""price"",Dashboard!$C$2-4),2,2),iferror(index(google"&amp;"finance($B34,""price"",Dashboard!$C$2-5),2,2),iferror(index(googlefinance($B34,""price"",Dashboard!$C$2-6),2,2),0))))))))))"),"")</f>
        <v/>
      </c>
      <c r="H34" s="213"/>
      <c r="I34" s="199" t="str">
        <f t="shared" si="4"/>
        <v/>
      </c>
      <c r="J34" s="200" t="str">
        <f t="shared" si="5"/>
        <v/>
      </c>
      <c r="K34" s="201" t="str">
        <f t="array" ref="K34">IFERROR(IF($B34="","",index('Trade Log'!$Q$5:$Q$2004,match(1,($AN34='Trade Log'!$B$5:$B$2004)*($B34='Trade Log'!$D$5:$D$2004)*("Y"='Trade Log'!$T$5:$T$2004),0))),0)</f>
        <v/>
      </c>
      <c r="L34" s="202" t="str">
        <f t="shared" si="6"/>
        <v/>
      </c>
      <c r="M34" s="202" t="str">
        <f t="shared" si="7"/>
        <v/>
      </c>
      <c r="N34" s="203" t="str">
        <f t="shared" si="8"/>
        <v/>
      </c>
      <c r="O34" s="202" t="str">
        <f>if($B34="","",iferror(sumifs('Trade Log'!$G$5:$G$2004,'Trade Log'!$C$5:$C$2004,"Dividend",'Trade Log'!$D$5:$D$2004,$B34,'Trade Log'!$B$5:$B$2004,"&lt;="&amp;Dashboard!$C$2),0))</f>
        <v/>
      </c>
      <c r="P34" s="204" t="str">
        <f t="shared" si="9"/>
        <v/>
      </c>
      <c r="Q34" s="205" t="str">
        <f t="shared" si="10"/>
        <v/>
      </c>
      <c r="R34" s="199" t="str">
        <f t="shared" si="11"/>
        <v/>
      </c>
      <c r="S34" s="200" t="str">
        <f t="shared" si="12"/>
        <v/>
      </c>
      <c r="T34" s="201" t="str">
        <f t="array" ref="T34">IFERROR(IF($B34="","",index('Trade Log'!$AE$5:$AE$2004,match(1,($AN34='Trade Log'!$B$5:$B$2004)*($B34='Trade Log'!$D$5:$D$2004)*("Y"='Trade Log'!$T$5:$T$2004),0))),0)</f>
        <v/>
      </c>
      <c r="U34" s="202" t="str">
        <f t="shared" si="13"/>
        <v/>
      </c>
      <c r="V34" s="203" t="str">
        <f t="shared" si="14"/>
        <v/>
      </c>
      <c r="W34" s="202" t="str">
        <f t="shared" si="15"/>
        <v/>
      </c>
      <c r="X34" s="203" t="str">
        <f t="shared" si="16"/>
        <v/>
      </c>
      <c r="Y34" s="206" t="str">
        <f>if($B34="","",iferror(sumifs('Trade Log'!$AD$5:$AD$2004,'Trade Log'!$C$5:$C$2004,"Dividend",'Trade Log'!$D$5:$D$2004,$B34,'Trade Log'!$B$5:$B$2004,"&lt;="&amp;Dashboard!$C$2),0))</f>
        <v/>
      </c>
      <c r="Z34" s="172"/>
      <c r="AA34" s="207" t="str">
        <f t="array" ref="AA34">IF($B34="","",INDEX('Calculations (Do Not Edit)'!$C$231:$G$235,match($C34,'Calculations (Do Not Edit)'!$C$230:$G$230,0),match(Dashboard!$C$3,'Calculations (Do Not Edit)'!$B$231:$B$235,0)))</f>
        <v/>
      </c>
      <c r="AB34" s="174"/>
      <c r="AC34" s="208" t="str">
        <f>IF($B34="","",SUMIFS('Trade Log'!$X$5:$X$2004,'Trade Log'!$D$5:$D$2004,'Your Portfolio Holdings'!$B34,'Trade Log'!$C$5:$C$2004,"Buy",'Trade Log'!$B$5:$B$2004,"&lt;="&amp;Dashboard!$C$54)-SUMIFS('Trade Log'!$X$5:$X$2004,'Trade Log'!$D$5:$D$2004,'Your Portfolio Holdings'!$B34,'Trade Log'!$C$5:$C$2004,"Sell",'Trade Log'!$B$5:$B$2004,"&lt;="&amp;Dashboard!$C$54))</f>
        <v/>
      </c>
      <c r="AD34" s="209" t="str">
        <f>IFERROR(__xludf.DUMMYFUNCTION("if($C34=""GBP"",if($B34="""","""",if(Dashboard!$C$54&gt;=today(),iferror(googlefinance($B34)/100,0),iferror(index(googlefinance($B34,""price"",Dashboard!$C$54),2,2)/100,iferror(index(googlefinance($B34,""price"",Dashboard!$C$54-1),2,2)/100,iferror(index(goog"&amp;"lefinance($B34,""price"",Dashboard!$C$54-2),2,2)/100,iferror(index(googlefinance($B34,""price"",Dashboard!$C$54-3),2,2)/100,iferror(index(googlefinance($B34,""price"",Dashboard!$C$54-4),2,2)/100,iferror(index(googlefinance($B34,""price"",Dashboard!$C$54-5"&amp;"),2,2)/100,iferror(index(googlefinance($B34,""price"",Dashboard!$C$54-6),2,2)/100,0))))))))), if($B34="""","""",if(Dashboard!$C$54&gt;=today(),iferror(googlefinance($B34),0),iferror(index(googlefinance($B34,""price"",Dashboard!$C$54),2,2),iferror(index(googl"&amp;"efinance($B34,""price"",Dashboard!$C$54-1),2,2),iferror(index(googlefinance($B34,""price"",Dashboard!$C$54-2),2,2),iferror(index(googlefinance($B34,""price"",Dashboard!$C$54-3),2,2),iferror(index(googlefinance($B34,""price"",Dashboard!$C$54-4),2,2),iferro"&amp;"r(index(googlefinance($B34,""price"",Dashboard!$C$54-5),2,2),iferror(index(googlefinance($B34,""price"",Dashboard!$C$54-6),2,2),0))))))))))"),"")</f>
        <v/>
      </c>
      <c r="AE34" s="214"/>
      <c r="AF34" s="211" t="str">
        <f t="array" ref="AF34">IF($B34="","",INDEX('Calculations (Do Not Edit)'!$C$249:$G$253,match($C34,'Calculations (Do Not Edit)'!$C$230:$G$230,0),match(Dashboard!$C$3,'Calculations (Do Not Edit)'!$B$231:$B$235,0)))</f>
        <v/>
      </c>
      <c r="AG34" s="212">
        <f t="shared" si="17"/>
        <v>0</v>
      </c>
      <c r="AH34" s="208" t="str">
        <f>IF($B34="","",SUMIFS('Trade Log'!$Z$5:$Z$2004,'Trade Log'!$D$5:$D$2004,'Your Portfolio Holdings'!$B34,'Trade Log'!$C$5:$C$2004,"Buy",'Trade Log'!$B$5:$B$2004,"&lt;="&amp;Dashboard!$C$55)-SUMIFS('Trade Log'!$Z$5:$Z$2004,'Trade Log'!$D$5:$D$2004,'Your Portfolio Holdings'!$B34,'Trade Log'!$C$5:$C$2004,"Sell",'Trade Log'!$B$5:$B$2004,"&lt;="&amp;Dashboard!$C$55))</f>
        <v/>
      </c>
      <c r="AI34" s="209" t="str">
        <f>IFERROR(__xludf.DUMMYFUNCTION("if($C34=""GBP"",if($B34="""","""",if(Dashboard!$C$55&gt;=today(),iferror(googlefinance($B34)/100,0),iferror(index(googlefinance($B34,""price"",Dashboard!$C$55),2,2)/100,iferror(index(googlefinance($B34,""price"",Dashboard!$C$55-1),2,2)/100,iferror(index(goog"&amp;"lefinance($B34,""price"",Dashboard!$C$55-2),2,2)/100,iferror(index(googlefinance($B34,""price"",Dashboard!$C$55-3),2,2)/100,iferror(index(googlefinance($B34,""price"",Dashboard!$C$55-4),2,2)/100,iferror(index(googlefinance($B34,""price"",Dashboard!$C$55-5"&amp;"),2,2)/100,iferror(index(googlefinance($B34,""price"",Dashboard!$C$55-6),2,2)/100,0))))))))),if($B34="""","""",if(Dashboard!$C$55&gt;=today(),iferror(googlefinance($B34),0),iferror(index(googlefinance($B34,""price"",Dashboard!$C$55),2,2),iferror(index(google"&amp;"finance($B34,""price"",Dashboard!$C$55-1),2,2),iferror(index(googlefinance($B34,""price"",Dashboard!$C$55-2),2,2),iferror(index(googlefinance($B34,""price"",Dashboard!$C$55-3),2,2),iferror(index(googlefinance($B34,""price"",Dashboard!$C$55-4),2,2),iferror"&amp;"(index(googlefinance($B34,""price"",Dashboard!$C$55-5),2,2),iferror(index(googlefinance($B34,""price"",Dashboard!$C$55-6),2,2),0))))))))))"),"")</f>
        <v/>
      </c>
      <c r="AJ34" s="210"/>
      <c r="AK34" s="211" t="str">
        <f t="array" ref="AK34">IF($B34="","",INDEX('Calculations (Do Not Edit)'!$C$267:$G$271,match($C34,'Calculations (Do Not Edit)'!$C$230:$G$230,0),match(Dashboard!$C$3,'Calculations (Do Not Edit)'!$B$231:$B$235,0)))</f>
        <v/>
      </c>
      <c r="AL34" s="212">
        <f t="shared" si="18"/>
        <v>0</v>
      </c>
      <c r="AM34" s="182"/>
      <c r="AN34" s="182" t="str">
        <f>IF($B34="","",MAXIFS('Trade Log'!$B$5:$B$2004,'Trade Log'!$D$5:$D$2004,$B34,'Trade Log'!$B$5:$B$2004,"&lt;="&amp;Dashboard!$C$2))</f>
        <v/>
      </c>
      <c r="AO34" s="81" t="str">
        <f t="shared" si="19"/>
        <v>#N/A</v>
      </c>
      <c r="AP34" s="81"/>
      <c r="AQ34" s="184" t="str">
        <f>if($B34="","",sumifs('Trade Log'!$V$5:$V$2004,'Trade Log'!$D$5:$D$2004,$B34,'Trade Log'!$C$5:$C$2004,"Buy",'Trade Log'!$I$5:$I$2004,AQ$6,'Trade Log'!$B$5:$B$2004,"&lt;="&amp;Dashboard!$C$2)-sumifs('Trade Log'!$V$5:$V$2004,'Trade Log'!$D$5:$D$2004,$B34,'Trade Log'!$C$5:$C$2004,"Sell",'Trade Log'!$I$5:$I$2004,AQ$6,'Trade Log'!$B$5:$B$2004,"&lt;="&amp;Dashboard!$C$2))</f>
        <v/>
      </c>
      <c r="AR34" s="100" t="str">
        <f>if($B34="","",sumifs('Trade Log'!$V$5:$V$2004,'Trade Log'!$D$5:$D$2004,$B34,'Trade Log'!$C$5:$C$2004,"Buy",'Trade Log'!$I$5:$I$2004,AR$6,'Trade Log'!$B$5:$B$2004,"&lt;="&amp;Dashboard!$C$2)-sumifs('Trade Log'!$V$5:$V$2004,'Trade Log'!$D$5:$D$2004,$B34,'Trade Log'!$C$5:$C$2004,"Sell",'Trade Log'!$I$5:$I$2004,AR$6,'Trade Log'!$B$5:$B$2004,"&lt;="&amp;Dashboard!$C$2))</f>
        <v/>
      </c>
      <c r="AS34" s="100" t="str">
        <f>if($B34="","",sumifs('Trade Log'!$V$5:$V$2004,'Trade Log'!$D$5:$D$2004,$B34,'Trade Log'!$C$5:$C$2004,"Buy",'Trade Log'!$I$5:$I$2004,AS$6,'Trade Log'!$B$5:$B$2004,"&lt;="&amp;Dashboard!$C$2)-sumifs('Trade Log'!$V$5:$V$2004,'Trade Log'!$D$5:$D$2004,$B34,'Trade Log'!$C$5:$C$2004,"Sell",'Trade Log'!$I$5:$I$2004,AS$6,'Trade Log'!$B$5:$B$2004,"&lt;="&amp;Dashboard!$C$2))</f>
        <v/>
      </c>
      <c r="AT34" s="100" t="str">
        <f>if($B34="","",sumifs('Trade Log'!$V$5:$V$2004,'Trade Log'!$D$5:$D$2004,$B34,'Trade Log'!$C$5:$C$2004,"Buy",'Trade Log'!$I$5:$I$2004,AT$6,'Trade Log'!$B$5:$B$2004,"&lt;="&amp;Dashboard!$C$2)-sumifs('Trade Log'!$V$5:$V$2004,'Trade Log'!$D$5:$D$2004,$B34,'Trade Log'!$C$5:$C$2004,"Sell",'Trade Log'!$I$5:$I$2004,AT$6,'Trade Log'!$B$5:$B$2004,"&lt;="&amp;Dashboard!$C$2))</f>
        <v/>
      </c>
      <c r="AU34" s="100" t="str">
        <f>if($B34="","",sumifs('Trade Log'!$V$5:$V$2004,'Trade Log'!$D$5:$D$2004,$B34,'Trade Log'!$C$5:$C$2004,"Buy",'Trade Log'!$I$5:$I$2004,AU$6,'Trade Log'!$B$5:$B$2004,"&lt;="&amp;Dashboard!$C$2)-sumifs('Trade Log'!$V$5:$V$2004,'Trade Log'!$D$5:$D$2004,$B34,'Trade Log'!$C$5:$C$2004,"Sell",'Trade Log'!$I$5:$I$2004,AU$6,'Trade Log'!$B$5:$B$2004,"&lt;="&amp;Dashboard!$C$2))</f>
        <v/>
      </c>
      <c r="AV34" s="100" t="str">
        <f>if($B34="","",sumifs('Trade Log'!$V$5:$V$2004,'Trade Log'!$D$5:$D$2004,$B34,'Trade Log'!$C$5:$C$2004,"Buy",'Trade Log'!$I$5:$I$2004,AV$6,'Trade Log'!$B$5:$B$2004,"&lt;="&amp;Dashboard!$C$2)-sumifs('Trade Log'!$V$5:$V$2004,'Trade Log'!$D$5:$D$2004,$B34,'Trade Log'!$C$5:$C$2004,"Sell",'Trade Log'!$I$5:$I$2004,AV$6,'Trade Log'!$B$5:$B$2004,"&lt;="&amp;Dashboard!$C$2))</f>
        <v/>
      </c>
      <c r="AW34" s="100" t="str">
        <f>if($B34="","",sumifs('Trade Log'!$V$5:$V$2004,'Trade Log'!$D$5:$D$2004,$B34,'Trade Log'!$C$5:$C$2004,"Buy",'Trade Log'!$I$5:$I$2004,AW$6,'Trade Log'!$B$5:$B$2004,"&lt;="&amp;Dashboard!$C$2)-sumifs('Trade Log'!$V$5:$V$2004,'Trade Log'!$D$5:$D$2004,$B34,'Trade Log'!$C$5:$C$2004,"Sell",'Trade Log'!$I$5:$I$2004,AW$6,'Trade Log'!$B$5:$B$2004,"&lt;="&amp;Dashboard!$C$2))</f>
        <v/>
      </c>
      <c r="AX34" s="100" t="str">
        <f>if($B34="","",sumifs('Trade Log'!$V$5:$V$2004,'Trade Log'!$D$5:$D$2004,$B34,'Trade Log'!$C$5:$C$2004,"Buy",'Trade Log'!$I$5:$I$2004,AX$6,'Trade Log'!$B$5:$B$2004,"&lt;="&amp;Dashboard!$C$2)-sumifs('Trade Log'!$V$5:$V$2004,'Trade Log'!$D$5:$D$2004,$B34,'Trade Log'!$C$5:$C$2004,"Sell",'Trade Log'!$I$5:$I$2004,AX$6,'Trade Log'!$B$5:$B$2004,"&lt;="&amp;Dashboard!$C$2))</f>
        <v/>
      </c>
      <c r="AY34" s="100" t="str">
        <f>if($B34="","",sumifs('Trade Log'!$V$5:$V$2004,'Trade Log'!$D$5:$D$2004,$B34,'Trade Log'!$C$5:$C$2004,"Buy",'Trade Log'!$I$5:$I$2004,AY$6,'Trade Log'!$B$5:$B$2004,"&lt;="&amp;Dashboard!$C$2)-sumifs('Trade Log'!$V$5:$V$2004,'Trade Log'!$D$5:$D$2004,$B34,'Trade Log'!$C$5:$C$2004,"Sell",'Trade Log'!$I$5:$I$2004,AY$6,'Trade Log'!$B$5:$B$2004,"&lt;="&amp;Dashboard!$C$2))</f>
        <v/>
      </c>
      <c r="AZ34" s="185" t="str">
        <f>if($B34="","",sumifs('Trade Log'!$V$5:$V$2004,'Trade Log'!$D$5:$D$2004,$B34,'Trade Log'!$C$5:$C$2004,"Buy",'Trade Log'!$I$5:$I$2004,AZ$6,'Trade Log'!$B$5:$B$2004,"&lt;="&amp;Dashboard!$C$2)-sumifs('Trade Log'!$V$5:$V$2004,'Trade Log'!$D$5:$D$2004,$B34,'Trade Log'!$C$5:$C$2004,"Sell",'Trade Log'!$I$5:$I$2004,AZ$6,'Trade Log'!$B$5:$B$2004,"&lt;="&amp;Dashboard!$C$2))</f>
        <v/>
      </c>
      <c r="BA34" s="81"/>
      <c r="BB34" s="186">
        <f t="shared" si="20"/>
        <v>0</v>
      </c>
      <c r="BC34" s="81"/>
      <c r="BD34" s="187">
        <f t="shared" ref="BD34:BM34" si="53">AQ34*$Q34</f>
        <v>0</v>
      </c>
      <c r="BE34" s="188">
        <f t="shared" si="53"/>
        <v>0</v>
      </c>
      <c r="BF34" s="188">
        <f t="shared" si="53"/>
        <v>0</v>
      </c>
      <c r="BG34" s="188">
        <f t="shared" si="53"/>
        <v>0</v>
      </c>
      <c r="BH34" s="188">
        <f t="shared" si="53"/>
        <v>0</v>
      </c>
      <c r="BI34" s="188">
        <f t="shared" si="53"/>
        <v>0</v>
      </c>
      <c r="BJ34" s="188">
        <f t="shared" si="53"/>
        <v>0</v>
      </c>
      <c r="BK34" s="188">
        <f t="shared" si="53"/>
        <v>0</v>
      </c>
      <c r="BL34" s="188">
        <f t="shared" si="53"/>
        <v>0</v>
      </c>
      <c r="BM34" s="189">
        <f t="shared" si="53"/>
        <v>0</v>
      </c>
      <c r="BN34" s="81"/>
      <c r="BO34" s="190">
        <f t="shared" si="22"/>
        <v>0</v>
      </c>
      <c r="BP34" s="190"/>
      <c r="BQ34" s="191" t="str">
        <f t="shared" si="23"/>
        <v/>
      </c>
      <c r="BR34" s="192" t="s">
        <v>197</v>
      </c>
      <c r="BS34" s="190" t="str">
        <f t="shared" si="24"/>
        <v>N</v>
      </c>
      <c r="BT34" s="190" t="str">
        <f t="shared" si="25"/>
        <v>N</v>
      </c>
      <c r="BU34" s="190" t="str">
        <f t="shared" si="26"/>
        <v>N</v>
      </c>
      <c r="BV34" s="190"/>
      <c r="BW34" s="174">
        <f>countifs('Trade Log'!$D$5:$D$2004,$B70,'Trade Log'!$C$5:$C$2004,"Split")</f>
        <v>0</v>
      </c>
    </row>
    <row r="35">
      <c r="A35" s="17">
        <f t="shared" si="27"/>
        <v>29</v>
      </c>
      <c r="B35" s="193" t="str">
        <f>Setup!B80</f>
        <v/>
      </c>
      <c r="C35" s="194" t="str">
        <f>Setup!C80</f>
        <v/>
      </c>
      <c r="D35" s="194" t="str">
        <f>Setup!D80</f>
        <v/>
      </c>
      <c r="E35" s="195" t="str">
        <f>IF($B35="","",SUMIFS('Trade Log'!$V$5:$V$2004,'Trade Log'!$D$5:$D$2004,'Your Portfolio Holdings'!$B35,'Trade Log'!$C$5:$C$2004,"Buy",'Trade Log'!$B$5:$B$2004,"&lt;="&amp;Dashboard!$C$2)-SUMIFS('Trade Log'!$V$5:$V$2004,'Trade Log'!$D$5:$D$2004,'Your Portfolio Holdings'!$B35,'Trade Log'!$C$5:$C$2004,"Sell",'Trade Log'!$B$5:$B$2004,"&lt;="&amp;Dashboard!$C$2))</f>
        <v/>
      </c>
      <c r="F35" s="196" t="str">
        <f t="shared" si="3"/>
        <v/>
      </c>
      <c r="G35" s="197" t="str">
        <f>IFERROR(__xludf.DUMMYFUNCTION("if($C35=""GBP"", if($B35="""","""",if(Dashboard!$C$2&gt;=today(),iferror(googlefinance($B35)/100,0),iferror(index(googlefinance($B35,""price"",Dashboard!$C$2),2,2)/100,iferror(index(googlefinance($B35,""price"",Dashboard!$C$2-1),2,2)/100,iferror(index(google"&amp;"finance($B35,""price"",Dashboard!$C$2-2),2,2)/100,iferror(index(googlefinance($B35,""price"",Dashboard!$C$2-3),2,2)/100,iferror(index(googlefinance($B35,""price"",Dashboard!$C$2-4),2,2)/100,iferror(index(googlefinance($B35,""price"",Dashboard!$C$2-5),2,2)"&amp;"/100,iferror(index(googlefinance($B35,""price"",Dashboard!$C$2-6),2,2)/100,0))))))))),if($B35="""","""",if(Dashboard!$C$2&gt;=today(),iferror(googlefinance($B35),0),iferror(index(googlefinance($B35,""price"",Dashboard!$C$2),2,2),iferror(index(googlefinance($"&amp;"B35,""price"",Dashboard!$C$2-1),2,2),iferror(index(googlefinance($B35,""price"",Dashboard!$C$2-2),2,2),iferror(index(googlefinance($B35,""price"",Dashboard!$C$2-3),2,2),iferror(index(googlefinance($B35,""price"",Dashboard!$C$2-4),2,2),iferror(index(google"&amp;"finance($B35,""price"",Dashboard!$C$2-5),2,2),iferror(index(googlefinance($B35,""price"",Dashboard!$C$2-6),2,2),0))))))))))"),"")</f>
        <v/>
      </c>
      <c r="H35" s="213"/>
      <c r="I35" s="199" t="str">
        <f t="shared" si="4"/>
        <v/>
      </c>
      <c r="J35" s="200" t="str">
        <f t="shared" si="5"/>
        <v/>
      </c>
      <c r="K35" s="201" t="str">
        <f t="array" ref="K35">IFERROR(IF($B35="","",index('Trade Log'!$Q$5:$Q$2004,match(1,($AN35='Trade Log'!$B$5:$B$2004)*($B35='Trade Log'!$D$5:$D$2004)*("Y"='Trade Log'!$T$5:$T$2004),0))),0)</f>
        <v/>
      </c>
      <c r="L35" s="202" t="str">
        <f t="shared" si="6"/>
        <v/>
      </c>
      <c r="M35" s="202" t="str">
        <f t="shared" si="7"/>
        <v/>
      </c>
      <c r="N35" s="203" t="str">
        <f t="shared" si="8"/>
        <v/>
      </c>
      <c r="O35" s="202" t="str">
        <f>if($B35="","",iferror(sumifs('Trade Log'!$G$5:$G$2004,'Trade Log'!$C$5:$C$2004,"Dividend",'Trade Log'!$D$5:$D$2004,$B35,'Trade Log'!$B$5:$B$2004,"&lt;="&amp;Dashboard!$C$2),0))</f>
        <v/>
      </c>
      <c r="P35" s="204" t="str">
        <f t="shared" si="9"/>
        <v/>
      </c>
      <c r="Q35" s="205" t="str">
        <f t="shared" si="10"/>
        <v/>
      </c>
      <c r="R35" s="199" t="str">
        <f t="shared" si="11"/>
        <v/>
      </c>
      <c r="S35" s="200" t="str">
        <f t="shared" si="12"/>
        <v/>
      </c>
      <c r="T35" s="201" t="str">
        <f t="array" ref="T35">IFERROR(IF($B35="","",index('Trade Log'!$AE$5:$AE$2004,match(1,($AN35='Trade Log'!$B$5:$B$2004)*($B35='Trade Log'!$D$5:$D$2004)*("Y"='Trade Log'!$T$5:$T$2004),0))),0)</f>
        <v/>
      </c>
      <c r="U35" s="202" t="str">
        <f t="shared" si="13"/>
        <v/>
      </c>
      <c r="V35" s="203" t="str">
        <f t="shared" si="14"/>
        <v/>
      </c>
      <c r="W35" s="202" t="str">
        <f t="shared" si="15"/>
        <v/>
      </c>
      <c r="X35" s="203" t="str">
        <f t="shared" si="16"/>
        <v/>
      </c>
      <c r="Y35" s="206" t="str">
        <f>if($B35="","",iferror(sumifs('Trade Log'!$AD$5:$AD$2004,'Trade Log'!$C$5:$C$2004,"Dividend",'Trade Log'!$D$5:$D$2004,$B35,'Trade Log'!$B$5:$B$2004,"&lt;="&amp;Dashboard!$C$2),0))</f>
        <v/>
      </c>
      <c r="Z35" s="172"/>
      <c r="AA35" s="207" t="str">
        <f t="array" ref="AA35">IF($B35="","",INDEX('Calculations (Do Not Edit)'!$C$231:$G$235,match($C35,'Calculations (Do Not Edit)'!$C$230:$G$230,0),match(Dashboard!$C$3,'Calculations (Do Not Edit)'!$B$231:$B$235,0)))</f>
        <v/>
      </c>
      <c r="AB35" s="174"/>
      <c r="AC35" s="208" t="str">
        <f>IF($B35="","",SUMIFS('Trade Log'!$X$5:$X$2004,'Trade Log'!$D$5:$D$2004,'Your Portfolio Holdings'!$B35,'Trade Log'!$C$5:$C$2004,"Buy",'Trade Log'!$B$5:$B$2004,"&lt;="&amp;Dashboard!$C$54)-SUMIFS('Trade Log'!$X$5:$X$2004,'Trade Log'!$D$5:$D$2004,'Your Portfolio Holdings'!$B35,'Trade Log'!$C$5:$C$2004,"Sell",'Trade Log'!$B$5:$B$2004,"&lt;="&amp;Dashboard!$C$54))</f>
        <v/>
      </c>
      <c r="AD35" s="209" t="str">
        <f>IFERROR(__xludf.DUMMYFUNCTION("if($C35=""GBP"",if($B35="""","""",if(Dashboard!$C$54&gt;=today(),iferror(googlefinance($B35)/100,0),iferror(index(googlefinance($B35,""price"",Dashboard!$C$54),2,2)/100,iferror(index(googlefinance($B35,""price"",Dashboard!$C$54-1),2,2)/100,iferror(index(goog"&amp;"lefinance($B35,""price"",Dashboard!$C$54-2),2,2)/100,iferror(index(googlefinance($B35,""price"",Dashboard!$C$54-3),2,2)/100,iferror(index(googlefinance($B35,""price"",Dashboard!$C$54-4),2,2)/100,iferror(index(googlefinance($B35,""price"",Dashboard!$C$54-5"&amp;"),2,2)/100,iferror(index(googlefinance($B35,""price"",Dashboard!$C$54-6),2,2)/100,0))))))))), if($B35="""","""",if(Dashboard!$C$54&gt;=today(),iferror(googlefinance($B35),0),iferror(index(googlefinance($B35,""price"",Dashboard!$C$54),2,2),iferror(index(googl"&amp;"efinance($B35,""price"",Dashboard!$C$54-1),2,2),iferror(index(googlefinance($B35,""price"",Dashboard!$C$54-2),2,2),iferror(index(googlefinance($B35,""price"",Dashboard!$C$54-3),2,2),iferror(index(googlefinance($B35,""price"",Dashboard!$C$54-4),2,2),iferro"&amp;"r(index(googlefinance($B35,""price"",Dashboard!$C$54-5),2,2),iferror(index(googlefinance($B35,""price"",Dashboard!$C$54-6),2,2),0))))))))))"),"")</f>
        <v/>
      </c>
      <c r="AE35" s="214"/>
      <c r="AF35" s="211" t="str">
        <f t="array" ref="AF35">IF($B35="","",INDEX('Calculations (Do Not Edit)'!$C$249:$G$253,match($C35,'Calculations (Do Not Edit)'!$C$230:$G$230,0),match(Dashboard!$C$3,'Calculations (Do Not Edit)'!$B$231:$B$235,0)))</f>
        <v/>
      </c>
      <c r="AG35" s="212">
        <f t="shared" si="17"/>
        <v>0</v>
      </c>
      <c r="AH35" s="208" t="str">
        <f>IF($B35="","",SUMIFS('Trade Log'!$Z$5:$Z$2004,'Trade Log'!$D$5:$D$2004,'Your Portfolio Holdings'!$B35,'Trade Log'!$C$5:$C$2004,"Buy",'Trade Log'!$B$5:$B$2004,"&lt;="&amp;Dashboard!$C$55)-SUMIFS('Trade Log'!$Z$5:$Z$2004,'Trade Log'!$D$5:$D$2004,'Your Portfolio Holdings'!$B35,'Trade Log'!$C$5:$C$2004,"Sell",'Trade Log'!$B$5:$B$2004,"&lt;="&amp;Dashboard!$C$55))</f>
        <v/>
      </c>
      <c r="AI35" s="209" t="str">
        <f>IFERROR(__xludf.DUMMYFUNCTION("if($C35=""GBP"",if($B35="""","""",if(Dashboard!$C$55&gt;=today(),iferror(googlefinance($B35)/100,0),iferror(index(googlefinance($B35,""price"",Dashboard!$C$55),2,2)/100,iferror(index(googlefinance($B35,""price"",Dashboard!$C$55-1),2,2)/100,iferror(index(goog"&amp;"lefinance($B35,""price"",Dashboard!$C$55-2),2,2)/100,iferror(index(googlefinance($B35,""price"",Dashboard!$C$55-3),2,2)/100,iferror(index(googlefinance($B35,""price"",Dashboard!$C$55-4),2,2)/100,iferror(index(googlefinance($B35,""price"",Dashboard!$C$55-5"&amp;"),2,2)/100,iferror(index(googlefinance($B35,""price"",Dashboard!$C$55-6),2,2)/100,0))))))))),if($B35="""","""",if(Dashboard!$C$55&gt;=today(),iferror(googlefinance($B35),0),iferror(index(googlefinance($B35,""price"",Dashboard!$C$55),2,2),iferror(index(google"&amp;"finance($B35,""price"",Dashboard!$C$55-1),2,2),iferror(index(googlefinance($B35,""price"",Dashboard!$C$55-2),2,2),iferror(index(googlefinance($B35,""price"",Dashboard!$C$55-3),2,2),iferror(index(googlefinance($B35,""price"",Dashboard!$C$55-4),2,2),iferror"&amp;"(index(googlefinance($B35,""price"",Dashboard!$C$55-5),2,2),iferror(index(googlefinance($B35,""price"",Dashboard!$C$55-6),2,2),0))))))))))"),"")</f>
        <v/>
      </c>
      <c r="AJ35" s="210"/>
      <c r="AK35" s="211" t="str">
        <f t="array" ref="AK35">IF($B35="","",INDEX('Calculations (Do Not Edit)'!$C$267:$G$271,match($C35,'Calculations (Do Not Edit)'!$C$230:$G$230,0),match(Dashboard!$C$3,'Calculations (Do Not Edit)'!$B$231:$B$235,0)))</f>
        <v/>
      </c>
      <c r="AL35" s="212">
        <f t="shared" si="18"/>
        <v>0</v>
      </c>
      <c r="AM35" s="182"/>
      <c r="AN35" s="182" t="str">
        <f>IF($B35="","",MAXIFS('Trade Log'!$B$5:$B$2004,'Trade Log'!$D$5:$D$2004,$B35,'Trade Log'!$B$5:$B$2004,"&lt;="&amp;Dashboard!$C$2))</f>
        <v/>
      </c>
      <c r="AO35" s="81" t="str">
        <f t="shared" si="19"/>
        <v>#N/A</v>
      </c>
      <c r="AP35" s="81"/>
      <c r="AQ35" s="184" t="str">
        <f>if($B35="","",sumifs('Trade Log'!$V$5:$V$2004,'Trade Log'!$D$5:$D$2004,$B35,'Trade Log'!$C$5:$C$2004,"Buy",'Trade Log'!$I$5:$I$2004,AQ$6,'Trade Log'!$B$5:$B$2004,"&lt;="&amp;Dashboard!$C$2)-sumifs('Trade Log'!$V$5:$V$2004,'Trade Log'!$D$5:$D$2004,$B35,'Trade Log'!$C$5:$C$2004,"Sell",'Trade Log'!$I$5:$I$2004,AQ$6,'Trade Log'!$B$5:$B$2004,"&lt;="&amp;Dashboard!$C$2))</f>
        <v/>
      </c>
      <c r="AR35" s="100" t="str">
        <f>if($B35="","",sumifs('Trade Log'!$V$5:$V$2004,'Trade Log'!$D$5:$D$2004,$B35,'Trade Log'!$C$5:$C$2004,"Buy",'Trade Log'!$I$5:$I$2004,AR$6,'Trade Log'!$B$5:$B$2004,"&lt;="&amp;Dashboard!$C$2)-sumifs('Trade Log'!$V$5:$V$2004,'Trade Log'!$D$5:$D$2004,$B35,'Trade Log'!$C$5:$C$2004,"Sell",'Trade Log'!$I$5:$I$2004,AR$6,'Trade Log'!$B$5:$B$2004,"&lt;="&amp;Dashboard!$C$2))</f>
        <v/>
      </c>
      <c r="AS35" s="100" t="str">
        <f>if($B35="","",sumifs('Trade Log'!$V$5:$V$2004,'Trade Log'!$D$5:$D$2004,$B35,'Trade Log'!$C$5:$C$2004,"Buy",'Trade Log'!$I$5:$I$2004,AS$6,'Trade Log'!$B$5:$B$2004,"&lt;="&amp;Dashboard!$C$2)-sumifs('Trade Log'!$V$5:$V$2004,'Trade Log'!$D$5:$D$2004,$B35,'Trade Log'!$C$5:$C$2004,"Sell",'Trade Log'!$I$5:$I$2004,AS$6,'Trade Log'!$B$5:$B$2004,"&lt;="&amp;Dashboard!$C$2))</f>
        <v/>
      </c>
      <c r="AT35" s="100" t="str">
        <f>if($B35="","",sumifs('Trade Log'!$V$5:$V$2004,'Trade Log'!$D$5:$D$2004,$B35,'Trade Log'!$C$5:$C$2004,"Buy",'Trade Log'!$I$5:$I$2004,AT$6,'Trade Log'!$B$5:$B$2004,"&lt;="&amp;Dashboard!$C$2)-sumifs('Trade Log'!$V$5:$V$2004,'Trade Log'!$D$5:$D$2004,$B35,'Trade Log'!$C$5:$C$2004,"Sell",'Trade Log'!$I$5:$I$2004,AT$6,'Trade Log'!$B$5:$B$2004,"&lt;="&amp;Dashboard!$C$2))</f>
        <v/>
      </c>
      <c r="AU35" s="100" t="str">
        <f>if($B35="","",sumifs('Trade Log'!$V$5:$V$2004,'Trade Log'!$D$5:$D$2004,$B35,'Trade Log'!$C$5:$C$2004,"Buy",'Trade Log'!$I$5:$I$2004,AU$6,'Trade Log'!$B$5:$B$2004,"&lt;="&amp;Dashboard!$C$2)-sumifs('Trade Log'!$V$5:$V$2004,'Trade Log'!$D$5:$D$2004,$B35,'Trade Log'!$C$5:$C$2004,"Sell",'Trade Log'!$I$5:$I$2004,AU$6,'Trade Log'!$B$5:$B$2004,"&lt;="&amp;Dashboard!$C$2))</f>
        <v/>
      </c>
      <c r="AV35" s="100" t="str">
        <f>if($B35="","",sumifs('Trade Log'!$V$5:$V$2004,'Trade Log'!$D$5:$D$2004,$B35,'Trade Log'!$C$5:$C$2004,"Buy",'Trade Log'!$I$5:$I$2004,AV$6,'Trade Log'!$B$5:$B$2004,"&lt;="&amp;Dashboard!$C$2)-sumifs('Trade Log'!$V$5:$V$2004,'Trade Log'!$D$5:$D$2004,$B35,'Trade Log'!$C$5:$C$2004,"Sell",'Trade Log'!$I$5:$I$2004,AV$6,'Trade Log'!$B$5:$B$2004,"&lt;="&amp;Dashboard!$C$2))</f>
        <v/>
      </c>
      <c r="AW35" s="100" t="str">
        <f>if($B35="","",sumifs('Trade Log'!$V$5:$V$2004,'Trade Log'!$D$5:$D$2004,$B35,'Trade Log'!$C$5:$C$2004,"Buy",'Trade Log'!$I$5:$I$2004,AW$6,'Trade Log'!$B$5:$B$2004,"&lt;="&amp;Dashboard!$C$2)-sumifs('Trade Log'!$V$5:$V$2004,'Trade Log'!$D$5:$D$2004,$B35,'Trade Log'!$C$5:$C$2004,"Sell",'Trade Log'!$I$5:$I$2004,AW$6,'Trade Log'!$B$5:$B$2004,"&lt;="&amp;Dashboard!$C$2))</f>
        <v/>
      </c>
      <c r="AX35" s="100" t="str">
        <f>if($B35="","",sumifs('Trade Log'!$V$5:$V$2004,'Trade Log'!$D$5:$D$2004,$B35,'Trade Log'!$C$5:$C$2004,"Buy",'Trade Log'!$I$5:$I$2004,AX$6,'Trade Log'!$B$5:$B$2004,"&lt;="&amp;Dashboard!$C$2)-sumifs('Trade Log'!$V$5:$V$2004,'Trade Log'!$D$5:$D$2004,$B35,'Trade Log'!$C$5:$C$2004,"Sell",'Trade Log'!$I$5:$I$2004,AX$6,'Trade Log'!$B$5:$B$2004,"&lt;="&amp;Dashboard!$C$2))</f>
        <v/>
      </c>
      <c r="AY35" s="100" t="str">
        <f>if($B35="","",sumifs('Trade Log'!$V$5:$V$2004,'Trade Log'!$D$5:$D$2004,$B35,'Trade Log'!$C$5:$C$2004,"Buy",'Trade Log'!$I$5:$I$2004,AY$6,'Trade Log'!$B$5:$B$2004,"&lt;="&amp;Dashboard!$C$2)-sumifs('Trade Log'!$V$5:$V$2004,'Trade Log'!$D$5:$D$2004,$B35,'Trade Log'!$C$5:$C$2004,"Sell",'Trade Log'!$I$5:$I$2004,AY$6,'Trade Log'!$B$5:$B$2004,"&lt;="&amp;Dashboard!$C$2))</f>
        <v/>
      </c>
      <c r="AZ35" s="185" t="str">
        <f>if($B35="","",sumifs('Trade Log'!$V$5:$V$2004,'Trade Log'!$D$5:$D$2004,$B35,'Trade Log'!$C$5:$C$2004,"Buy",'Trade Log'!$I$5:$I$2004,AZ$6,'Trade Log'!$B$5:$B$2004,"&lt;="&amp;Dashboard!$C$2)-sumifs('Trade Log'!$V$5:$V$2004,'Trade Log'!$D$5:$D$2004,$B35,'Trade Log'!$C$5:$C$2004,"Sell",'Trade Log'!$I$5:$I$2004,AZ$6,'Trade Log'!$B$5:$B$2004,"&lt;="&amp;Dashboard!$C$2))</f>
        <v/>
      </c>
      <c r="BA35" s="81"/>
      <c r="BB35" s="186">
        <f t="shared" si="20"/>
        <v>0</v>
      </c>
      <c r="BC35" s="81"/>
      <c r="BD35" s="187">
        <f t="shared" ref="BD35:BM35" si="54">AQ35*$Q35</f>
        <v>0</v>
      </c>
      <c r="BE35" s="188">
        <f t="shared" si="54"/>
        <v>0</v>
      </c>
      <c r="BF35" s="188">
        <f t="shared" si="54"/>
        <v>0</v>
      </c>
      <c r="BG35" s="188">
        <f t="shared" si="54"/>
        <v>0</v>
      </c>
      <c r="BH35" s="188">
        <f t="shared" si="54"/>
        <v>0</v>
      </c>
      <c r="BI35" s="188">
        <f t="shared" si="54"/>
        <v>0</v>
      </c>
      <c r="BJ35" s="188">
        <f t="shared" si="54"/>
        <v>0</v>
      </c>
      <c r="BK35" s="188">
        <f t="shared" si="54"/>
        <v>0</v>
      </c>
      <c r="BL35" s="188">
        <f t="shared" si="54"/>
        <v>0</v>
      </c>
      <c r="BM35" s="189">
        <f t="shared" si="54"/>
        <v>0</v>
      </c>
      <c r="BN35" s="81"/>
      <c r="BO35" s="190">
        <f t="shared" si="22"/>
        <v>0</v>
      </c>
      <c r="BP35" s="190"/>
      <c r="BQ35" s="191" t="str">
        <f t="shared" si="23"/>
        <v/>
      </c>
      <c r="BR35" s="192" t="s">
        <v>197</v>
      </c>
      <c r="BS35" s="190" t="str">
        <f t="shared" si="24"/>
        <v>N</v>
      </c>
      <c r="BT35" s="190" t="str">
        <f t="shared" si="25"/>
        <v>N</v>
      </c>
      <c r="BU35" s="190" t="str">
        <f t="shared" si="26"/>
        <v>N</v>
      </c>
      <c r="BV35" s="190"/>
      <c r="BW35" s="174">
        <f>countifs('Trade Log'!$D$5:$D$2004,$B71,'Trade Log'!$C$5:$C$2004,"Split")</f>
        <v>0</v>
      </c>
    </row>
    <row r="36">
      <c r="A36" s="17">
        <f t="shared" si="27"/>
        <v>30</v>
      </c>
      <c r="B36" s="193" t="str">
        <f>Setup!B81</f>
        <v/>
      </c>
      <c r="C36" s="194" t="str">
        <f>Setup!C81</f>
        <v/>
      </c>
      <c r="D36" s="194" t="str">
        <f>Setup!D81</f>
        <v/>
      </c>
      <c r="E36" s="195" t="str">
        <f>IF($B36="","",SUMIFS('Trade Log'!$V$5:$V$2004,'Trade Log'!$D$5:$D$2004,'Your Portfolio Holdings'!$B36,'Trade Log'!$C$5:$C$2004,"Buy",'Trade Log'!$B$5:$B$2004,"&lt;="&amp;Dashboard!$C$2)-SUMIFS('Trade Log'!$V$5:$V$2004,'Trade Log'!$D$5:$D$2004,'Your Portfolio Holdings'!$B36,'Trade Log'!$C$5:$C$2004,"Sell",'Trade Log'!$B$5:$B$2004,"&lt;="&amp;Dashboard!$C$2))</f>
        <v/>
      </c>
      <c r="F36" s="196" t="str">
        <f t="shared" si="3"/>
        <v/>
      </c>
      <c r="G36" s="197" t="str">
        <f>IFERROR(__xludf.DUMMYFUNCTION("if($C36=""GBP"", if($B36="""","""",if(Dashboard!$C$2&gt;=today(),iferror(googlefinance($B36)/100,0),iferror(index(googlefinance($B36,""price"",Dashboard!$C$2),2,2)/100,iferror(index(googlefinance($B36,""price"",Dashboard!$C$2-1),2,2)/100,iferror(index(google"&amp;"finance($B36,""price"",Dashboard!$C$2-2),2,2)/100,iferror(index(googlefinance($B36,""price"",Dashboard!$C$2-3),2,2)/100,iferror(index(googlefinance($B36,""price"",Dashboard!$C$2-4),2,2)/100,iferror(index(googlefinance($B36,""price"",Dashboard!$C$2-5),2,2)"&amp;"/100,iferror(index(googlefinance($B36,""price"",Dashboard!$C$2-6),2,2)/100,0))))))))),if($B36="""","""",if(Dashboard!$C$2&gt;=today(),iferror(googlefinance($B36),0),iferror(index(googlefinance($B36,""price"",Dashboard!$C$2),2,2),iferror(index(googlefinance($"&amp;"B36,""price"",Dashboard!$C$2-1),2,2),iferror(index(googlefinance($B36,""price"",Dashboard!$C$2-2),2,2),iferror(index(googlefinance($B36,""price"",Dashboard!$C$2-3),2,2),iferror(index(googlefinance($B36,""price"",Dashboard!$C$2-4),2,2),iferror(index(google"&amp;"finance($B36,""price"",Dashboard!$C$2-5),2,2),iferror(index(googlefinance($B36,""price"",Dashboard!$C$2-6),2,2),0))))))))))"),"")</f>
        <v/>
      </c>
      <c r="H36" s="213"/>
      <c r="I36" s="199" t="str">
        <f t="shared" si="4"/>
        <v/>
      </c>
      <c r="J36" s="200" t="str">
        <f t="shared" si="5"/>
        <v/>
      </c>
      <c r="K36" s="201" t="str">
        <f t="array" ref="K36">IFERROR(IF($B36="","",index('Trade Log'!$Q$5:$Q$2004,match(1,($AN36='Trade Log'!$B$5:$B$2004)*($B36='Trade Log'!$D$5:$D$2004)*("Y"='Trade Log'!$T$5:$T$2004),0))),0)</f>
        <v/>
      </c>
      <c r="L36" s="202" t="str">
        <f t="shared" si="6"/>
        <v/>
      </c>
      <c r="M36" s="202" t="str">
        <f t="shared" si="7"/>
        <v/>
      </c>
      <c r="N36" s="203" t="str">
        <f t="shared" si="8"/>
        <v/>
      </c>
      <c r="O36" s="202" t="str">
        <f>if($B36="","",iferror(sumifs('Trade Log'!$G$5:$G$2004,'Trade Log'!$C$5:$C$2004,"Dividend",'Trade Log'!$D$5:$D$2004,$B36,'Trade Log'!$B$5:$B$2004,"&lt;="&amp;Dashboard!$C$2),0))</f>
        <v/>
      </c>
      <c r="P36" s="204" t="str">
        <f t="shared" si="9"/>
        <v/>
      </c>
      <c r="Q36" s="205" t="str">
        <f t="shared" si="10"/>
        <v/>
      </c>
      <c r="R36" s="199" t="str">
        <f t="shared" si="11"/>
        <v/>
      </c>
      <c r="S36" s="200" t="str">
        <f t="shared" si="12"/>
        <v/>
      </c>
      <c r="T36" s="201" t="str">
        <f t="array" ref="T36">IFERROR(IF($B36="","",index('Trade Log'!$AE$5:$AE$2004,match(1,($AN36='Trade Log'!$B$5:$B$2004)*($B36='Trade Log'!$D$5:$D$2004)*("Y"='Trade Log'!$T$5:$T$2004),0))),0)</f>
        <v/>
      </c>
      <c r="U36" s="202" t="str">
        <f t="shared" si="13"/>
        <v/>
      </c>
      <c r="V36" s="203" t="str">
        <f t="shared" si="14"/>
        <v/>
      </c>
      <c r="W36" s="202" t="str">
        <f t="shared" si="15"/>
        <v/>
      </c>
      <c r="X36" s="203" t="str">
        <f t="shared" si="16"/>
        <v/>
      </c>
      <c r="Y36" s="206" t="str">
        <f>if($B36="","",iferror(sumifs('Trade Log'!$AD$5:$AD$2004,'Trade Log'!$C$5:$C$2004,"Dividend",'Trade Log'!$D$5:$D$2004,$B36,'Trade Log'!$B$5:$B$2004,"&lt;="&amp;Dashboard!$C$2),0))</f>
        <v/>
      </c>
      <c r="Z36" s="172"/>
      <c r="AA36" s="207" t="str">
        <f t="array" ref="AA36">IF($B36="","",INDEX('Calculations (Do Not Edit)'!$C$231:$G$235,match($C36,'Calculations (Do Not Edit)'!$C$230:$G$230,0),match(Dashboard!$C$3,'Calculations (Do Not Edit)'!$B$231:$B$235,0)))</f>
        <v/>
      </c>
      <c r="AB36" s="174"/>
      <c r="AC36" s="208" t="str">
        <f>IF($B36="","",SUMIFS('Trade Log'!$X$5:$X$2004,'Trade Log'!$D$5:$D$2004,'Your Portfolio Holdings'!$B36,'Trade Log'!$C$5:$C$2004,"Buy",'Trade Log'!$B$5:$B$2004,"&lt;="&amp;Dashboard!$C$54)-SUMIFS('Trade Log'!$X$5:$X$2004,'Trade Log'!$D$5:$D$2004,'Your Portfolio Holdings'!$B36,'Trade Log'!$C$5:$C$2004,"Sell",'Trade Log'!$B$5:$B$2004,"&lt;="&amp;Dashboard!$C$54))</f>
        <v/>
      </c>
      <c r="AD36" s="209" t="str">
        <f>IFERROR(__xludf.DUMMYFUNCTION("if($C36=""GBP"",if($B36="""","""",if(Dashboard!$C$54&gt;=today(),iferror(googlefinance($B36)/100,0),iferror(index(googlefinance($B36,""price"",Dashboard!$C$54),2,2)/100,iferror(index(googlefinance($B36,""price"",Dashboard!$C$54-1),2,2)/100,iferror(index(goog"&amp;"lefinance($B36,""price"",Dashboard!$C$54-2),2,2)/100,iferror(index(googlefinance($B36,""price"",Dashboard!$C$54-3),2,2)/100,iferror(index(googlefinance($B36,""price"",Dashboard!$C$54-4),2,2)/100,iferror(index(googlefinance($B36,""price"",Dashboard!$C$54-5"&amp;"),2,2)/100,iferror(index(googlefinance($B36,""price"",Dashboard!$C$54-6),2,2)/100,0))))))))), if($B36="""","""",if(Dashboard!$C$54&gt;=today(),iferror(googlefinance($B36),0),iferror(index(googlefinance($B36,""price"",Dashboard!$C$54),2,2),iferror(index(googl"&amp;"efinance($B36,""price"",Dashboard!$C$54-1),2,2),iferror(index(googlefinance($B36,""price"",Dashboard!$C$54-2),2,2),iferror(index(googlefinance($B36,""price"",Dashboard!$C$54-3),2,2),iferror(index(googlefinance($B36,""price"",Dashboard!$C$54-4),2,2),iferro"&amp;"r(index(googlefinance($B36,""price"",Dashboard!$C$54-5),2,2),iferror(index(googlefinance($B36,""price"",Dashboard!$C$54-6),2,2),0))))))))))"),"")</f>
        <v/>
      </c>
      <c r="AE36" s="214"/>
      <c r="AF36" s="211" t="str">
        <f t="array" ref="AF36">IF($B36="","",INDEX('Calculations (Do Not Edit)'!$C$249:$G$253,match($C36,'Calculations (Do Not Edit)'!$C$230:$G$230,0),match(Dashboard!$C$3,'Calculations (Do Not Edit)'!$B$231:$B$235,0)))</f>
        <v/>
      </c>
      <c r="AG36" s="212">
        <f t="shared" si="17"/>
        <v>0</v>
      </c>
      <c r="AH36" s="208" t="str">
        <f>IF($B36="","",SUMIFS('Trade Log'!$Z$5:$Z$2004,'Trade Log'!$D$5:$D$2004,'Your Portfolio Holdings'!$B36,'Trade Log'!$C$5:$C$2004,"Buy",'Trade Log'!$B$5:$B$2004,"&lt;="&amp;Dashboard!$C$55)-SUMIFS('Trade Log'!$Z$5:$Z$2004,'Trade Log'!$D$5:$D$2004,'Your Portfolio Holdings'!$B36,'Trade Log'!$C$5:$C$2004,"Sell",'Trade Log'!$B$5:$B$2004,"&lt;="&amp;Dashboard!$C$55))</f>
        <v/>
      </c>
      <c r="AI36" s="209" t="str">
        <f>IFERROR(__xludf.DUMMYFUNCTION("if($C36=""GBP"",if($B36="""","""",if(Dashboard!$C$55&gt;=today(),iferror(googlefinance($B36)/100,0),iferror(index(googlefinance($B36,""price"",Dashboard!$C$55),2,2)/100,iferror(index(googlefinance($B36,""price"",Dashboard!$C$55-1),2,2)/100,iferror(index(goog"&amp;"lefinance($B36,""price"",Dashboard!$C$55-2),2,2)/100,iferror(index(googlefinance($B36,""price"",Dashboard!$C$55-3),2,2)/100,iferror(index(googlefinance($B36,""price"",Dashboard!$C$55-4),2,2)/100,iferror(index(googlefinance($B36,""price"",Dashboard!$C$55-5"&amp;"),2,2)/100,iferror(index(googlefinance($B36,""price"",Dashboard!$C$55-6),2,2)/100,0))))))))),if($B36="""","""",if(Dashboard!$C$55&gt;=today(),iferror(googlefinance($B36),0),iferror(index(googlefinance($B36,""price"",Dashboard!$C$55),2,2),iferror(index(google"&amp;"finance($B36,""price"",Dashboard!$C$55-1),2,2),iferror(index(googlefinance($B36,""price"",Dashboard!$C$55-2),2,2),iferror(index(googlefinance($B36,""price"",Dashboard!$C$55-3),2,2),iferror(index(googlefinance($B36,""price"",Dashboard!$C$55-4),2,2),iferror"&amp;"(index(googlefinance($B36,""price"",Dashboard!$C$55-5),2,2),iferror(index(googlefinance($B36,""price"",Dashboard!$C$55-6),2,2),0))))))))))"),"")</f>
        <v/>
      </c>
      <c r="AJ36" s="210"/>
      <c r="AK36" s="211" t="str">
        <f t="array" ref="AK36">IF($B36="","",INDEX('Calculations (Do Not Edit)'!$C$267:$G$271,match($C36,'Calculations (Do Not Edit)'!$C$230:$G$230,0),match(Dashboard!$C$3,'Calculations (Do Not Edit)'!$B$231:$B$235,0)))</f>
        <v/>
      </c>
      <c r="AL36" s="212">
        <f t="shared" si="18"/>
        <v>0</v>
      </c>
      <c r="AM36" s="182"/>
      <c r="AN36" s="182" t="str">
        <f>IF($B36="","",MAXIFS('Trade Log'!$B$5:$B$2004,'Trade Log'!$D$5:$D$2004,$B36,'Trade Log'!$B$5:$B$2004,"&lt;="&amp;Dashboard!$C$2))</f>
        <v/>
      </c>
      <c r="AO36" s="81" t="str">
        <f t="shared" si="19"/>
        <v>#N/A</v>
      </c>
      <c r="AP36" s="81"/>
      <c r="AQ36" s="184" t="str">
        <f>if($B36="","",sumifs('Trade Log'!$V$5:$V$2004,'Trade Log'!$D$5:$D$2004,$B36,'Trade Log'!$C$5:$C$2004,"Buy",'Trade Log'!$I$5:$I$2004,AQ$6,'Trade Log'!$B$5:$B$2004,"&lt;="&amp;Dashboard!$C$2)-sumifs('Trade Log'!$V$5:$V$2004,'Trade Log'!$D$5:$D$2004,$B36,'Trade Log'!$C$5:$C$2004,"Sell",'Trade Log'!$I$5:$I$2004,AQ$6,'Trade Log'!$B$5:$B$2004,"&lt;="&amp;Dashboard!$C$2))</f>
        <v/>
      </c>
      <c r="AR36" s="100" t="str">
        <f>if($B36="","",sumifs('Trade Log'!$V$5:$V$2004,'Trade Log'!$D$5:$D$2004,$B36,'Trade Log'!$C$5:$C$2004,"Buy",'Trade Log'!$I$5:$I$2004,AR$6,'Trade Log'!$B$5:$B$2004,"&lt;="&amp;Dashboard!$C$2)-sumifs('Trade Log'!$V$5:$V$2004,'Trade Log'!$D$5:$D$2004,$B36,'Trade Log'!$C$5:$C$2004,"Sell",'Trade Log'!$I$5:$I$2004,AR$6,'Trade Log'!$B$5:$B$2004,"&lt;="&amp;Dashboard!$C$2))</f>
        <v/>
      </c>
      <c r="AS36" s="100" t="str">
        <f>if($B36="","",sumifs('Trade Log'!$V$5:$V$2004,'Trade Log'!$D$5:$D$2004,$B36,'Trade Log'!$C$5:$C$2004,"Buy",'Trade Log'!$I$5:$I$2004,AS$6,'Trade Log'!$B$5:$B$2004,"&lt;="&amp;Dashboard!$C$2)-sumifs('Trade Log'!$V$5:$V$2004,'Trade Log'!$D$5:$D$2004,$B36,'Trade Log'!$C$5:$C$2004,"Sell",'Trade Log'!$I$5:$I$2004,AS$6,'Trade Log'!$B$5:$B$2004,"&lt;="&amp;Dashboard!$C$2))</f>
        <v/>
      </c>
      <c r="AT36" s="100" t="str">
        <f>if($B36="","",sumifs('Trade Log'!$V$5:$V$2004,'Trade Log'!$D$5:$D$2004,$B36,'Trade Log'!$C$5:$C$2004,"Buy",'Trade Log'!$I$5:$I$2004,AT$6,'Trade Log'!$B$5:$B$2004,"&lt;="&amp;Dashboard!$C$2)-sumifs('Trade Log'!$V$5:$V$2004,'Trade Log'!$D$5:$D$2004,$B36,'Trade Log'!$C$5:$C$2004,"Sell",'Trade Log'!$I$5:$I$2004,AT$6,'Trade Log'!$B$5:$B$2004,"&lt;="&amp;Dashboard!$C$2))</f>
        <v/>
      </c>
      <c r="AU36" s="100" t="str">
        <f>if($B36="","",sumifs('Trade Log'!$V$5:$V$2004,'Trade Log'!$D$5:$D$2004,$B36,'Trade Log'!$C$5:$C$2004,"Buy",'Trade Log'!$I$5:$I$2004,AU$6,'Trade Log'!$B$5:$B$2004,"&lt;="&amp;Dashboard!$C$2)-sumifs('Trade Log'!$V$5:$V$2004,'Trade Log'!$D$5:$D$2004,$B36,'Trade Log'!$C$5:$C$2004,"Sell",'Trade Log'!$I$5:$I$2004,AU$6,'Trade Log'!$B$5:$B$2004,"&lt;="&amp;Dashboard!$C$2))</f>
        <v/>
      </c>
      <c r="AV36" s="100" t="str">
        <f>if($B36="","",sumifs('Trade Log'!$V$5:$V$2004,'Trade Log'!$D$5:$D$2004,$B36,'Trade Log'!$C$5:$C$2004,"Buy",'Trade Log'!$I$5:$I$2004,AV$6,'Trade Log'!$B$5:$B$2004,"&lt;="&amp;Dashboard!$C$2)-sumifs('Trade Log'!$V$5:$V$2004,'Trade Log'!$D$5:$D$2004,$B36,'Trade Log'!$C$5:$C$2004,"Sell",'Trade Log'!$I$5:$I$2004,AV$6,'Trade Log'!$B$5:$B$2004,"&lt;="&amp;Dashboard!$C$2))</f>
        <v/>
      </c>
      <c r="AW36" s="100" t="str">
        <f>if($B36="","",sumifs('Trade Log'!$V$5:$V$2004,'Trade Log'!$D$5:$D$2004,$B36,'Trade Log'!$C$5:$C$2004,"Buy",'Trade Log'!$I$5:$I$2004,AW$6,'Trade Log'!$B$5:$B$2004,"&lt;="&amp;Dashboard!$C$2)-sumifs('Trade Log'!$V$5:$V$2004,'Trade Log'!$D$5:$D$2004,$B36,'Trade Log'!$C$5:$C$2004,"Sell",'Trade Log'!$I$5:$I$2004,AW$6,'Trade Log'!$B$5:$B$2004,"&lt;="&amp;Dashboard!$C$2))</f>
        <v/>
      </c>
      <c r="AX36" s="100" t="str">
        <f>if($B36="","",sumifs('Trade Log'!$V$5:$V$2004,'Trade Log'!$D$5:$D$2004,$B36,'Trade Log'!$C$5:$C$2004,"Buy",'Trade Log'!$I$5:$I$2004,AX$6,'Trade Log'!$B$5:$B$2004,"&lt;="&amp;Dashboard!$C$2)-sumifs('Trade Log'!$V$5:$V$2004,'Trade Log'!$D$5:$D$2004,$B36,'Trade Log'!$C$5:$C$2004,"Sell",'Trade Log'!$I$5:$I$2004,AX$6,'Trade Log'!$B$5:$B$2004,"&lt;="&amp;Dashboard!$C$2))</f>
        <v/>
      </c>
      <c r="AY36" s="100" t="str">
        <f>if($B36="","",sumifs('Trade Log'!$V$5:$V$2004,'Trade Log'!$D$5:$D$2004,$B36,'Trade Log'!$C$5:$C$2004,"Buy",'Trade Log'!$I$5:$I$2004,AY$6,'Trade Log'!$B$5:$B$2004,"&lt;="&amp;Dashboard!$C$2)-sumifs('Trade Log'!$V$5:$V$2004,'Trade Log'!$D$5:$D$2004,$B36,'Trade Log'!$C$5:$C$2004,"Sell",'Trade Log'!$I$5:$I$2004,AY$6,'Trade Log'!$B$5:$B$2004,"&lt;="&amp;Dashboard!$C$2))</f>
        <v/>
      </c>
      <c r="AZ36" s="185" t="str">
        <f>if($B36="","",sumifs('Trade Log'!$V$5:$V$2004,'Trade Log'!$D$5:$D$2004,$B36,'Trade Log'!$C$5:$C$2004,"Buy",'Trade Log'!$I$5:$I$2004,AZ$6,'Trade Log'!$B$5:$B$2004,"&lt;="&amp;Dashboard!$C$2)-sumifs('Trade Log'!$V$5:$V$2004,'Trade Log'!$D$5:$D$2004,$B36,'Trade Log'!$C$5:$C$2004,"Sell",'Trade Log'!$I$5:$I$2004,AZ$6,'Trade Log'!$B$5:$B$2004,"&lt;="&amp;Dashboard!$C$2))</f>
        <v/>
      </c>
      <c r="BA36" s="81"/>
      <c r="BB36" s="186">
        <f t="shared" si="20"/>
        <v>0</v>
      </c>
      <c r="BC36" s="81"/>
      <c r="BD36" s="187">
        <f t="shared" ref="BD36:BM36" si="55">AQ36*$Q36</f>
        <v>0</v>
      </c>
      <c r="BE36" s="188">
        <f t="shared" si="55"/>
        <v>0</v>
      </c>
      <c r="BF36" s="188">
        <f t="shared" si="55"/>
        <v>0</v>
      </c>
      <c r="BG36" s="188">
        <f t="shared" si="55"/>
        <v>0</v>
      </c>
      <c r="BH36" s="188">
        <f t="shared" si="55"/>
        <v>0</v>
      </c>
      <c r="BI36" s="188">
        <f t="shared" si="55"/>
        <v>0</v>
      </c>
      <c r="BJ36" s="188">
        <f t="shared" si="55"/>
        <v>0</v>
      </c>
      <c r="BK36" s="188">
        <f t="shared" si="55"/>
        <v>0</v>
      </c>
      <c r="BL36" s="188">
        <f t="shared" si="55"/>
        <v>0</v>
      </c>
      <c r="BM36" s="189">
        <f t="shared" si="55"/>
        <v>0</v>
      </c>
      <c r="BN36" s="81"/>
      <c r="BO36" s="190">
        <f t="shared" si="22"/>
        <v>0</v>
      </c>
      <c r="BP36" s="190"/>
      <c r="BQ36" s="191" t="str">
        <f t="shared" si="23"/>
        <v/>
      </c>
      <c r="BR36" s="192" t="s">
        <v>197</v>
      </c>
      <c r="BS36" s="190" t="str">
        <f t="shared" si="24"/>
        <v>N</v>
      </c>
      <c r="BT36" s="190" t="str">
        <f t="shared" si="25"/>
        <v>N</v>
      </c>
      <c r="BU36" s="190" t="str">
        <f t="shared" si="26"/>
        <v>N</v>
      </c>
      <c r="BV36" s="190"/>
      <c r="BW36" s="174">
        <f>countifs('Trade Log'!$D$5:$D$2004,$B72,'Trade Log'!$C$5:$C$2004,"Split")</f>
        <v>0</v>
      </c>
    </row>
    <row r="37">
      <c r="A37" s="17">
        <f t="shared" si="27"/>
        <v>31</v>
      </c>
      <c r="B37" s="193" t="str">
        <f>Setup!B82</f>
        <v/>
      </c>
      <c r="C37" s="194" t="str">
        <f>Setup!C82</f>
        <v/>
      </c>
      <c r="D37" s="194" t="str">
        <f>Setup!D82</f>
        <v/>
      </c>
      <c r="E37" s="195" t="str">
        <f>IF($B37="","",SUMIFS('Trade Log'!$V$5:$V$2004,'Trade Log'!$D$5:$D$2004,'Your Portfolio Holdings'!$B37,'Trade Log'!$C$5:$C$2004,"Buy",'Trade Log'!$B$5:$B$2004,"&lt;="&amp;Dashboard!$C$2)-SUMIFS('Trade Log'!$V$5:$V$2004,'Trade Log'!$D$5:$D$2004,'Your Portfolio Holdings'!$B37,'Trade Log'!$C$5:$C$2004,"Sell",'Trade Log'!$B$5:$B$2004,"&lt;="&amp;Dashboard!$C$2))</f>
        <v/>
      </c>
      <c r="F37" s="196" t="str">
        <f t="shared" si="3"/>
        <v/>
      </c>
      <c r="G37" s="197" t="str">
        <f>IFERROR(__xludf.DUMMYFUNCTION("if($C37=""GBP"", if($B37="""","""",if(Dashboard!$C$2&gt;=today(),iferror(googlefinance($B37)/100,0),iferror(index(googlefinance($B37,""price"",Dashboard!$C$2),2,2)/100,iferror(index(googlefinance($B37,""price"",Dashboard!$C$2-1),2,2)/100,iferror(index(google"&amp;"finance($B37,""price"",Dashboard!$C$2-2),2,2)/100,iferror(index(googlefinance($B37,""price"",Dashboard!$C$2-3),2,2)/100,iferror(index(googlefinance($B37,""price"",Dashboard!$C$2-4),2,2)/100,iferror(index(googlefinance($B37,""price"",Dashboard!$C$2-5),2,2)"&amp;"/100,iferror(index(googlefinance($B37,""price"",Dashboard!$C$2-6),2,2)/100,0))))))))),if($B37="""","""",if(Dashboard!$C$2&gt;=today(),iferror(googlefinance($B37),0),iferror(index(googlefinance($B37,""price"",Dashboard!$C$2),2,2),iferror(index(googlefinance($"&amp;"B37,""price"",Dashboard!$C$2-1),2,2),iferror(index(googlefinance($B37,""price"",Dashboard!$C$2-2),2,2),iferror(index(googlefinance($B37,""price"",Dashboard!$C$2-3),2,2),iferror(index(googlefinance($B37,""price"",Dashboard!$C$2-4),2,2),iferror(index(google"&amp;"finance($B37,""price"",Dashboard!$C$2-5),2,2),iferror(index(googlefinance($B37,""price"",Dashboard!$C$2-6),2,2),0))))))))))"),"")</f>
        <v/>
      </c>
      <c r="H37" s="213"/>
      <c r="I37" s="199" t="str">
        <f t="shared" si="4"/>
        <v/>
      </c>
      <c r="J37" s="200" t="str">
        <f t="shared" si="5"/>
        <v/>
      </c>
      <c r="K37" s="201" t="str">
        <f t="array" ref="K37">IFERROR(IF($B37="","",index('Trade Log'!$Q$5:$Q$2004,match(1,($AN37='Trade Log'!$B$5:$B$2004)*($B37='Trade Log'!$D$5:$D$2004)*("Y"='Trade Log'!$T$5:$T$2004),0))),0)</f>
        <v/>
      </c>
      <c r="L37" s="202" t="str">
        <f t="shared" si="6"/>
        <v/>
      </c>
      <c r="M37" s="202" t="str">
        <f t="shared" si="7"/>
        <v/>
      </c>
      <c r="N37" s="203" t="str">
        <f t="shared" si="8"/>
        <v/>
      </c>
      <c r="O37" s="202" t="str">
        <f>if($B37="","",iferror(sumifs('Trade Log'!$G$5:$G$2004,'Trade Log'!$C$5:$C$2004,"Dividend",'Trade Log'!$D$5:$D$2004,$B37,'Trade Log'!$B$5:$B$2004,"&lt;="&amp;Dashboard!$C$2),0))</f>
        <v/>
      </c>
      <c r="P37" s="204" t="str">
        <f t="shared" si="9"/>
        <v/>
      </c>
      <c r="Q37" s="205" t="str">
        <f t="shared" si="10"/>
        <v/>
      </c>
      <c r="R37" s="199" t="str">
        <f t="shared" si="11"/>
        <v/>
      </c>
      <c r="S37" s="200" t="str">
        <f t="shared" si="12"/>
        <v/>
      </c>
      <c r="T37" s="201" t="str">
        <f t="array" ref="T37">IFERROR(IF($B37="","",index('Trade Log'!$AE$5:$AE$2004,match(1,($AN37='Trade Log'!$B$5:$B$2004)*($B37='Trade Log'!$D$5:$D$2004)*("Y"='Trade Log'!$T$5:$T$2004),0))),0)</f>
        <v/>
      </c>
      <c r="U37" s="202" t="str">
        <f t="shared" si="13"/>
        <v/>
      </c>
      <c r="V37" s="203" t="str">
        <f t="shared" si="14"/>
        <v/>
      </c>
      <c r="W37" s="202" t="str">
        <f t="shared" si="15"/>
        <v/>
      </c>
      <c r="X37" s="203" t="str">
        <f t="shared" si="16"/>
        <v/>
      </c>
      <c r="Y37" s="206" t="str">
        <f>if($B37="","",iferror(sumifs('Trade Log'!$AD$5:$AD$2004,'Trade Log'!$C$5:$C$2004,"Dividend",'Trade Log'!$D$5:$D$2004,$B37,'Trade Log'!$B$5:$B$2004,"&lt;="&amp;Dashboard!$C$2),0))</f>
        <v/>
      </c>
      <c r="Z37" s="172"/>
      <c r="AA37" s="207" t="str">
        <f t="array" ref="AA37">IF($B37="","",INDEX('Calculations (Do Not Edit)'!$C$231:$G$235,match($C37,'Calculations (Do Not Edit)'!$C$230:$G$230,0),match(Dashboard!$C$3,'Calculations (Do Not Edit)'!$B$231:$B$235,0)))</f>
        <v/>
      </c>
      <c r="AB37" s="174"/>
      <c r="AC37" s="208" t="str">
        <f>IF($B37="","",SUMIFS('Trade Log'!$X$5:$X$2004,'Trade Log'!$D$5:$D$2004,'Your Portfolio Holdings'!$B37,'Trade Log'!$C$5:$C$2004,"Buy",'Trade Log'!$B$5:$B$2004,"&lt;="&amp;Dashboard!$C$54)-SUMIFS('Trade Log'!$X$5:$X$2004,'Trade Log'!$D$5:$D$2004,'Your Portfolio Holdings'!$B37,'Trade Log'!$C$5:$C$2004,"Sell",'Trade Log'!$B$5:$B$2004,"&lt;="&amp;Dashboard!$C$54))</f>
        <v/>
      </c>
      <c r="AD37" s="209" t="str">
        <f>IFERROR(__xludf.DUMMYFUNCTION("if($C37=""GBP"",if($B37="""","""",if(Dashboard!$C$54&gt;=today(),iferror(googlefinance($B37)/100,0),iferror(index(googlefinance($B37,""price"",Dashboard!$C$54),2,2)/100,iferror(index(googlefinance($B37,""price"",Dashboard!$C$54-1),2,2)/100,iferror(index(goog"&amp;"lefinance($B37,""price"",Dashboard!$C$54-2),2,2)/100,iferror(index(googlefinance($B37,""price"",Dashboard!$C$54-3),2,2)/100,iferror(index(googlefinance($B37,""price"",Dashboard!$C$54-4),2,2)/100,iferror(index(googlefinance($B37,""price"",Dashboard!$C$54-5"&amp;"),2,2)/100,iferror(index(googlefinance($B37,""price"",Dashboard!$C$54-6),2,2)/100,0))))))))), if($B37="""","""",if(Dashboard!$C$54&gt;=today(),iferror(googlefinance($B37),0),iferror(index(googlefinance($B37,""price"",Dashboard!$C$54),2,2),iferror(index(googl"&amp;"efinance($B37,""price"",Dashboard!$C$54-1),2,2),iferror(index(googlefinance($B37,""price"",Dashboard!$C$54-2),2,2),iferror(index(googlefinance($B37,""price"",Dashboard!$C$54-3),2,2),iferror(index(googlefinance($B37,""price"",Dashboard!$C$54-4),2,2),iferro"&amp;"r(index(googlefinance($B37,""price"",Dashboard!$C$54-5),2,2),iferror(index(googlefinance($B37,""price"",Dashboard!$C$54-6),2,2),0))))))))))"),"")</f>
        <v/>
      </c>
      <c r="AE37" s="214"/>
      <c r="AF37" s="211" t="str">
        <f t="array" ref="AF37">IF($B37="","",INDEX('Calculations (Do Not Edit)'!$C$249:$G$253,match($C37,'Calculations (Do Not Edit)'!$C$230:$G$230,0),match(Dashboard!$C$3,'Calculations (Do Not Edit)'!$B$231:$B$235,0)))</f>
        <v/>
      </c>
      <c r="AG37" s="212">
        <f t="shared" si="17"/>
        <v>0</v>
      </c>
      <c r="AH37" s="208" t="str">
        <f>IF($B37="","",SUMIFS('Trade Log'!$Z$5:$Z$2004,'Trade Log'!$D$5:$D$2004,'Your Portfolio Holdings'!$B37,'Trade Log'!$C$5:$C$2004,"Buy",'Trade Log'!$B$5:$B$2004,"&lt;="&amp;Dashboard!$C$55)-SUMIFS('Trade Log'!$Z$5:$Z$2004,'Trade Log'!$D$5:$D$2004,'Your Portfolio Holdings'!$B37,'Trade Log'!$C$5:$C$2004,"Sell",'Trade Log'!$B$5:$B$2004,"&lt;="&amp;Dashboard!$C$55))</f>
        <v/>
      </c>
      <c r="AI37" s="209" t="str">
        <f>IFERROR(__xludf.DUMMYFUNCTION("if($C37=""GBP"",if($B37="""","""",if(Dashboard!$C$55&gt;=today(),iferror(googlefinance($B37)/100,0),iferror(index(googlefinance($B37,""price"",Dashboard!$C$55),2,2)/100,iferror(index(googlefinance($B37,""price"",Dashboard!$C$55-1),2,2)/100,iferror(index(goog"&amp;"lefinance($B37,""price"",Dashboard!$C$55-2),2,2)/100,iferror(index(googlefinance($B37,""price"",Dashboard!$C$55-3),2,2)/100,iferror(index(googlefinance($B37,""price"",Dashboard!$C$55-4),2,2)/100,iferror(index(googlefinance($B37,""price"",Dashboard!$C$55-5"&amp;"),2,2)/100,iferror(index(googlefinance($B37,""price"",Dashboard!$C$55-6),2,2)/100,0))))))))),if($B37="""","""",if(Dashboard!$C$55&gt;=today(),iferror(googlefinance($B37),0),iferror(index(googlefinance($B37,""price"",Dashboard!$C$55),2,2),iferror(index(google"&amp;"finance($B37,""price"",Dashboard!$C$55-1),2,2),iferror(index(googlefinance($B37,""price"",Dashboard!$C$55-2),2,2),iferror(index(googlefinance($B37,""price"",Dashboard!$C$55-3),2,2),iferror(index(googlefinance($B37,""price"",Dashboard!$C$55-4),2,2),iferror"&amp;"(index(googlefinance($B37,""price"",Dashboard!$C$55-5),2,2),iferror(index(googlefinance($B37,""price"",Dashboard!$C$55-6),2,2),0))))))))))"),"")</f>
        <v/>
      </c>
      <c r="AJ37" s="210"/>
      <c r="AK37" s="211" t="str">
        <f t="array" ref="AK37">IF($B37="","",INDEX('Calculations (Do Not Edit)'!$C$267:$G$271,match($C37,'Calculations (Do Not Edit)'!$C$230:$G$230,0),match(Dashboard!$C$3,'Calculations (Do Not Edit)'!$B$231:$B$235,0)))</f>
        <v/>
      </c>
      <c r="AL37" s="212">
        <f t="shared" si="18"/>
        <v>0</v>
      </c>
      <c r="AM37" s="182"/>
      <c r="AN37" s="182" t="str">
        <f>IF($B37="","",MAXIFS('Trade Log'!$B$5:$B$2004,'Trade Log'!$D$5:$D$2004,$B37,'Trade Log'!$B$5:$B$2004,"&lt;="&amp;Dashboard!$C$2))</f>
        <v/>
      </c>
      <c r="AO37" s="81" t="str">
        <f t="shared" si="19"/>
        <v>#N/A</v>
      </c>
      <c r="AP37" s="81"/>
      <c r="AQ37" s="184" t="str">
        <f>if($B37="","",sumifs('Trade Log'!$V$5:$V$2004,'Trade Log'!$D$5:$D$2004,$B37,'Trade Log'!$C$5:$C$2004,"Buy",'Trade Log'!$I$5:$I$2004,AQ$6,'Trade Log'!$B$5:$B$2004,"&lt;="&amp;Dashboard!$C$2)-sumifs('Trade Log'!$V$5:$V$2004,'Trade Log'!$D$5:$D$2004,$B37,'Trade Log'!$C$5:$C$2004,"Sell",'Trade Log'!$I$5:$I$2004,AQ$6,'Trade Log'!$B$5:$B$2004,"&lt;="&amp;Dashboard!$C$2))</f>
        <v/>
      </c>
      <c r="AR37" s="100" t="str">
        <f>if($B37="","",sumifs('Trade Log'!$V$5:$V$2004,'Trade Log'!$D$5:$D$2004,$B37,'Trade Log'!$C$5:$C$2004,"Buy",'Trade Log'!$I$5:$I$2004,AR$6,'Trade Log'!$B$5:$B$2004,"&lt;="&amp;Dashboard!$C$2)-sumifs('Trade Log'!$V$5:$V$2004,'Trade Log'!$D$5:$D$2004,$B37,'Trade Log'!$C$5:$C$2004,"Sell",'Trade Log'!$I$5:$I$2004,AR$6,'Trade Log'!$B$5:$B$2004,"&lt;="&amp;Dashboard!$C$2))</f>
        <v/>
      </c>
      <c r="AS37" s="100" t="str">
        <f>if($B37="","",sumifs('Trade Log'!$V$5:$V$2004,'Trade Log'!$D$5:$D$2004,$B37,'Trade Log'!$C$5:$C$2004,"Buy",'Trade Log'!$I$5:$I$2004,AS$6,'Trade Log'!$B$5:$B$2004,"&lt;="&amp;Dashboard!$C$2)-sumifs('Trade Log'!$V$5:$V$2004,'Trade Log'!$D$5:$D$2004,$B37,'Trade Log'!$C$5:$C$2004,"Sell",'Trade Log'!$I$5:$I$2004,AS$6,'Trade Log'!$B$5:$B$2004,"&lt;="&amp;Dashboard!$C$2))</f>
        <v/>
      </c>
      <c r="AT37" s="100" t="str">
        <f>if($B37="","",sumifs('Trade Log'!$V$5:$V$2004,'Trade Log'!$D$5:$D$2004,$B37,'Trade Log'!$C$5:$C$2004,"Buy",'Trade Log'!$I$5:$I$2004,AT$6,'Trade Log'!$B$5:$B$2004,"&lt;="&amp;Dashboard!$C$2)-sumifs('Trade Log'!$V$5:$V$2004,'Trade Log'!$D$5:$D$2004,$B37,'Trade Log'!$C$5:$C$2004,"Sell",'Trade Log'!$I$5:$I$2004,AT$6,'Trade Log'!$B$5:$B$2004,"&lt;="&amp;Dashboard!$C$2))</f>
        <v/>
      </c>
      <c r="AU37" s="100" t="str">
        <f>if($B37="","",sumifs('Trade Log'!$V$5:$V$2004,'Trade Log'!$D$5:$D$2004,$B37,'Trade Log'!$C$5:$C$2004,"Buy",'Trade Log'!$I$5:$I$2004,AU$6,'Trade Log'!$B$5:$B$2004,"&lt;="&amp;Dashboard!$C$2)-sumifs('Trade Log'!$V$5:$V$2004,'Trade Log'!$D$5:$D$2004,$B37,'Trade Log'!$C$5:$C$2004,"Sell",'Trade Log'!$I$5:$I$2004,AU$6,'Trade Log'!$B$5:$B$2004,"&lt;="&amp;Dashboard!$C$2))</f>
        <v/>
      </c>
      <c r="AV37" s="100" t="str">
        <f>if($B37="","",sumifs('Trade Log'!$V$5:$V$2004,'Trade Log'!$D$5:$D$2004,$B37,'Trade Log'!$C$5:$C$2004,"Buy",'Trade Log'!$I$5:$I$2004,AV$6,'Trade Log'!$B$5:$B$2004,"&lt;="&amp;Dashboard!$C$2)-sumifs('Trade Log'!$V$5:$V$2004,'Trade Log'!$D$5:$D$2004,$B37,'Trade Log'!$C$5:$C$2004,"Sell",'Trade Log'!$I$5:$I$2004,AV$6,'Trade Log'!$B$5:$B$2004,"&lt;="&amp;Dashboard!$C$2))</f>
        <v/>
      </c>
      <c r="AW37" s="100" t="str">
        <f>if($B37="","",sumifs('Trade Log'!$V$5:$V$2004,'Trade Log'!$D$5:$D$2004,$B37,'Trade Log'!$C$5:$C$2004,"Buy",'Trade Log'!$I$5:$I$2004,AW$6,'Trade Log'!$B$5:$B$2004,"&lt;="&amp;Dashboard!$C$2)-sumifs('Trade Log'!$V$5:$V$2004,'Trade Log'!$D$5:$D$2004,$B37,'Trade Log'!$C$5:$C$2004,"Sell",'Trade Log'!$I$5:$I$2004,AW$6,'Trade Log'!$B$5:$B$2004,"&lt;="&amp;Dashboard!$C$2))</f>
        <v/>
      </c>
      <c r="AX37" s="100" t="str">
        <f>if($B37="","",sumifs('Trade Log'!$V$5:$V$2004,'Trade Log'!$D$5:$D$2004,$B37,'Trade Log'!$C$5:$C$2004,"Buy",'Trade Log'!$I$5:$I$2004,AX$6,'Trade Log'!$B$5:$B$2004,"&lt;="&amp;Dashboard!$C$2)-sumifs('Trade Log'!$V$5:$V$2004,'Trade Log'!$D$5:$D$2004,$B37,'Trade Log'!$C$5:$C$2004,"Sell",'Trade Log'!$I$5:$I$2004,AX$6,'Trade Log'!$B$5:$B$2004,"&lt;="&amp;Dashboard!$C$2))</f>
        <v/>
      </c>
      <c r="AY37" s="100" t="str">
        <f>if($B37="","",sumifs('Trade Log'!$V$5:$V$2004,'Trade Log'!$D$5:$D$2004,$B37,'Trade Log'!$C$5:$C$2004,"Buy",'Trade Log'!$I$5:$I$2004,AY$6,'Trade Log'!$B$5:$B$2004,"&lt;="&amp;Dashboard!$C$2)-sumifs('Trade Log'!$V$5:$V$2004,'Trade Log'!$D$5:$D$2004,$B37,'Trade Log'!$C$5:$C$2004,"Sell",'Trade Log'!$I$5:$I$2004,AY$6,'Trade Log'!$B$5:$B$2004,"&lt;="&amp;Dashboard!$C$2))</f>
        <v/>
      </c>
      <c r="AZ37" s="185" t="str">
        <f>if($B37="","",sumifs('Trade Log'!$V$5:$V$2004,'Trade Log'!$D$5:$D$2004,$B37,'Trade Log'!$C$5:$C$2004,"Buy",'Trade Log'!$I$5:$I$2004,AZ$6,'Trade Log'!$B$5:$B$2004,"&lt;="&amp;Dashboard!$C$2)-sumifs('Trade Log'!$V$5:$V$2004,'Trade Log'!$D$5:$D$2004,$B37,'Trade Log'!$C$5:$C$2004,"Sell",'Trade Log'!$I$5:$I$2004,AZ$6,'Trade Log'!$B$5:$B$2004,"&lt;="&amp;Dashboard!$C$2))</f>
        <v/>
      </c>
      <c r="BA37" s="81"/>
      <c r="BB37" s="186">
        <f t="shared" si="20"/>
        <v>0</v>
      </c>
      <c r="BC37" s="81"/>
      <c r="BD37" s="187">
        <f t="shared" ref="BD37:BM37" si="56">AQ37*$Q37</f>
        <v>0</v>
      </c>
      <c r="BE37" s="188">
        <f t="shared" si="56"/>
        <v>0</v>
      </c>
      <c r="BF37" s="188">
        <f t="shared" si="56"/>
        <v>0</v>
      </c>
      <c r="BG37" s="188">
        <f t="shared" si="56"/>
        <v>0</v>
      </c>
      <c r="BH37" s="188">
        <f t="shared" si="56"/>
        <v>0</v>
      </c>
      <c r="BI37" s="188">
        <f t="shared" si="56"/>
        <v>0</v>
      </c>
      <c r="BJ37" s="188">
        <f t="shared" si="56"/>
        <v>0</v>
      </c>
      <c r="BK37" s="188">
        <f t="shared" si="56"/>
        <v>0</v>
      </c>
      <c r="BL37" s="188">
        <f t="shared" si="56"/>
        <v>0</v>
      </c>
      <c r="BM37" s="189">
        <f t="shared" si="56"/>
        <v>0</v>
      </c>
      <c r="BN37" s="81"/>
      <c r="BO37" s="190">
        <f t="shared" si="22"/>
        <v>0</v>
      </c>
      <c r="BP37" s="190"/>
      <c r="BQ37" s="191" t="str">
        <f t="shared" si="23"/>
        <v/>
      </c>
      <c r="BR37" s="192" t="s">
        <v>197</v>
      </c>
      <c r="BS37" s="190" t="str">
        <f t="shared" si="24"/>
        <v>N</v>
      </c>
      <c r="BT37" s="190" t="str">
        <f t="shared" si="25"/>
        <v>N</v>
      </c>
      <c r="BU37" s="190" t="str">
        <f t="shared" si="26"/>
        <v>N</v>
      </c>
      <c r="BV37" s="190"/>
      <c r="BW37" s="174">
        <f>countifs('Trade Log'!$D$5:$D$2004,$B73,'Trade Log'!$C$5:$C$2004,"Split")</f>
        <v>0</v>
      </c>
    </row>
    <row r="38">
      <c r="A38" s="17">
        <f t="shared" si="27"/>
        <v>32</v>
      </c>
      <c r="B38" s="193" t="str">
        <f>Setup!B83</f>
        <v/>
      </c>
      <c r="C38" s="194" t="str">
        <f>Setup!C83</f>
        <v/>
      </c>
      <c r="D38" s="194" t="str">
        <f>Setup!D83</f>
        <v/>
      </c>
      <c r="E38" s="195" t="str">
        <f>IF($B38="","",SUMIFS('Trade Log'!$V$5:$V$2004,'Trade Log'!$D$5:$D$2004,'Your Portfolio Holdings'!$B38,'Trade Log'!$C$5:$C$2004,"Buy",'Trade Log'!$B$5:$B$2004,"&lt;="&amp;Dashboard!$C$2)-SUMIFS('Trade Log'!$V$5:$V$2004,'Trade Log'!$D$5:$D$2004,'Your Portfolio Holdings'!$B38,'Trade Log'!$C$5:$C$2004,"Sell",'Trade Log'!$B$5:$B$2004,"&lt;="&amp;Dashboard!$C$2))</f>
        <v/>
      </c>
      <c r="F38" s="196" t="str">
        <f t="shared" si="3"/>
        <v/>
      </c>
      <c r="G38" s="197" t="str">
        <f>IFERROR(__xludf.DUMMYFUNCTION("if($C38=""GBP"", if($B38="""","""",if(Dashboard!$C$2&gt;=today(),iferror(googlefinance($B38)/100,0),iferror(index(googlefinance($B38,""price"",Dashboard!$C$2),2,2)/100,iferror(index(googlefinance($B38,""price"",Dashboard!$C$2-1),2,2)/100,iferror(index(google"&amp;"finance($B38,""price"",Dashboard!$C$2-2),2,2)/100,iferror(index(googlefinance($B38,""price"",Dashboard!$C$2-3),2,2)/100,iferror(index(googlefinance($B38,""price"",Dashboard!$C$2-4),2,2)/100,iferror(index(googlefinance($B38,""price"",Dashboard!$C$2-5),2,2)"&amp;"/100,iferror(index(googlefinance($B38,""price"",Dashboard!$C$2-6),2,2)/100,0))))))))),if($B38="""","""",if(Dashboard!$C$2&gt;=today(),iferror(googlefinance($B38),0),iferror(index(googlefinance($B38,""price"",Dashboard!$C$2),2,2),iferror(index(googlefinance($"&amp;"B38,""price"",Dashboard!$C$2-1),2,2),iferror(index(googlefinance($B38,""price"",Dashboard!$C$2-2),2,2),iferror(index(googlefinance($B38,""price"",Dashboard!$C$2-3),2,2),iferror(index(googlefinance($B38,""price"",Dashboard!$C$2-4),2,2),iferror(index(google"&amp;"finance($B38,""price"",Dashboard!$C$2-5),2,2),iferror(index(googlefinance($B38,""price"",Dashboard!$C$2-6),2,2),0))))))))))"),"")</f>
        <v/>
      </c>
      <c r="H38" s="213"/>
      <c r="I38" s="199" t="str">
        <f t="shared" si="4"/>
        <v/>
      </c>
      <c r="J38" s="200" t="str">
        <f t="shared" si="5"/>
        <v/>
      </c>
      <c r="K38" s="201" t="str">
        <f t="array" ref="K38">IFERROR(IF($B38="","",index('Trade Log'!$Q$5:$Q$2004,match(1,($AN38='Trade Log'!$B$5:$B$2004)*($B38='Trade Log'!$D$5:$D$2004)*("Y"='Trade Log'!$T$5:$T$2004),0))),0)</f>
        <v/>
      </c>
      <c r="L38" s="202" t="str">
        <f t="shared" si="6"/>
        <v/>
      </c>
      <c r="M38" s="202" t="str">
        <f t="shared" si="7"/>
        <v/>
      </c>
      <c r="N38" s="203" t="str">
        <f t="shared" si="8"/>
        <v/>
      </c>
      <c r="O38" s="202" t="str">
        <f>if($B38="","",iferror(sumifs('Trade Log'!$G$5:$G$2004,'Trade Log'!$C$5:$C$2004,"Dividend",'Trade Log'!$D$5:$D$2004,$B38,'Trade Log'!$B$5:$B$2004,"&lt;="&amp;Dashboard!$C$2),0))</f>
        <v/>
      </c>
      <c r="P38" s="204" t="str">
        <f t="shared" si="9"/>
        <v/>
      </c>
      <c r="Q38" s="205" t="str">
        <f t="shared" si="10"/>
        <v/>
      </c>
      <c r="R38" s="199" t="str">
        <f t="shared" si="11"/>
        <v/>
      </c>
      <c r="S38" s="200" t="str">
        <f t="shared" si="12"/>
        <v/>
      </c>
      <c r="T38" s="201" t="str">
        <f t="array" ref="T38">IFERROR(IF($B38="","",index('Trade Log'!$AE$5:$AE$2004,match(1,($AN38='Trade Log'!$B$5:$B$2004)*($B38='Trade Log'!$D$5:$D$2004)*("Y"='Trade Log'!$T$5:$T$2004),0))),0)</f>
        <v/>
      </c>
      <c r="U38" s="202" t="str">
        <f t="shared" si="13"/>
        <v/>
      </c>
      <c r="V38" s="203" t="str">
        <f t="shared" si="14"/>
        <v/>
      </c>
      <c r="W38" s="202" t="str">
        <f t="shared" si="15"/>
        <v/>
      </c>
      <c r="X38" s="203" t="str">
        <f t="shared" si="16"/>
        <v/>
      </c>
      <c r="Y38" s="206" t="str">
        <f>if($B38="","",iferror(sumifs('Trade Log'!$AD$5:$AD$2004,'Trade Log'!$C$5:$C$2004,"Dividend",'Trade Log'!$D$5:$D$2004,$B38,'Trade Log'!$B$5:$B$2004,"&lt;="&amp;Dashboard!$C$2),0))</f>
        <v/>
      </c>
      <c r="Z38" s="172"/>
      <c r="AA38" s="207" t="str">
        <f t="array" ref="AA38">IF($B38="","",INDEX('Calculations (Do Not Edit)'!$C$231:$G$235,match($C38,'Calculations (Do Not Edit)'!$C$230:$G$230,0),match(Dashboard!$C$3,'Calculations (Do Not Edit)'!$B$231:$B$235,0)))</f>
        <v/>
      </c>
      <c r="AB38" s="174"/>
      <c r="AC38" s="208" t="str">
        <f>IF($B38="","",SUMIFS('Trade Log'!$X$5:$X$2004,'Trade Log'!$D$5:$D$2004,'Your Portfolio Holdings'!$B38,'Trade Log'!$C$5:$C$2004,"Buy",'Trade Log'!$B$5:$B$2004,"&lt;="&amp;Dashboard!$C$54)-SUMIFS('Trade Log'!$X$5:$X$2004,'Trade Log'!$D$5:$D$2004,'Your Portfolio Holdings'!$B38,'Trade Log'!$C$5:$C$2004,"Sell",'Trade Log'!$B$5:$B$2004,"&lt;="&amp;Dashboard!$C$54))</f>
        <v/>
      </c>
      <c r="AD38" s="209" t="str">
        <f>IFERROR(__xludf.DUMMYFUNCTION("if($C38=""GBP"",if($B38="""","""",if(Dashboard!$C$54&gt;=today(),iferror(googlefinance($B38)/100,0),iferror(index(googlefinance($B38,""price"",Dashboard!$C$54),2,2)/100,iferror(index(googlefinance($B38,""price"",Dashboard!$C$54-1),2,2)/100,iferror(index(goog"&amp;"lefinance($B38,""price"",Dashboard!$C$54-2),2,2)/100,iferror(index(googlefinance($B38,""price"",Dashboard!$C$54-3),2,2)/100,iferror(index(googlefinance($B38,""price"",Dashboard!$C$54-4),2,2)/100,iferror(index(googlefinance($B38,""price"",Dashboard!$C$54-5"&amp;"),2,2)/100,iferror(index(googlefinance($B38,""price"",Dashboard!$C$54-6),2,2)/100,0))))))))), if($B38="""","""",if(Dashboard!$C$54&gt;=today(),iferror(googlefinance($B38),0),iferror(index(googlefinance($B38,""price"",Dashboard!$C$54),2,2),iferror(index(googl"&amp;"efinance($B38,""price"",Dashboard!$C$54-1),2,2),iferror(index(googlefinance($B38,""price"",Dashboard!$C$54-2),2,2),iferror(index(googlefinance($B38,""price"",Dashboard!$C$54-3),2,2),iferror(index(googlefinance($B38,""price"",Dashboard!$C$54-4),2,2),iferro"&amp;"r(index(googlefinance($B38,""price"",Dashboard!$C$54-5),2,2),iferror(index(googlefinance($B38,""price"",Dashboard!$C$54-6),2,2),0))))))))))"),"")</f>
        <v/>
      </c>
      <c r="AE38" s="214"/>
      <c r="AF38" s="211" t="str">
        <f t="array" ref="AF38">IF($B38="","",INDEX('Calculations (Do Not Edit)'!$C$249:$G$253,match($C38,'Calculations (Do Not Edit)'!$C$230:$G$230,0),match(Dashboard!$C$3,'Calculations (Do Not Edit)'!$B$231:$B$235,0)))</f>
        <v/>
      </c>
      <c r="AG38" s="212">
        <f t="shared" si="17"/>
        <v>0</v>
      </c>
      <c r="AH38" s="208" t="str">
        <f>IF($B38="","",SUMIFS('Trade Log'!$Z$5:$Z$2004,'Trade Log'!$D$5:$D$2004,'Your Portfolio Holdings'!$B38,'Trade Log'!$C$5:$C$2004,"Buy",'Trade Log'!$B$5:$B$2004,"&lt;="&amp;Dashboard!$C$55)-SUMIFS('Trade Log'!$Z$5:$Z$2004,'Trade Log'!$D$5:$D$2004,'Your Portfolio Holdings'!$B38,'Trade Log'!$C$5:$C$2004,"Sell",'Trade Log'!$B$5:$B$2004,"&lt;="&amp;Dashboard!$C$55))</f>
        <v/>
      </c>
      <c r="AI38" s="209" t="str">
        <f>IFERROR(__xludf.DUMMYFUNCTION("if($C38=""GBP"",if($B38="""","""",if(Dashboard!$C$55&gt;=today(),iferror(googlefinance($B38)/100,0),iferror(index(googlefinance($B38,""price"",Dashboard!$C$55),2,2)/100,iferror(index(googlefinance($B38,""price"",Dashboard!$C$55-1),2,2)/100,iferror(index(goog"&amp;"lefinance($B38,""price"",Dashboard!$C$55-2),2,2)/100,iferror(index(googlefinance($B38,""price"",Dashboard!$C$55-3),2,2)/100,iferror(index(googlefinance($B38,""price"",Dashboard!$C$55-4),2,2)/100,iferror(index(googlefinance($B38,""price"",Dashboard!$C$55-5"&amp;"),2,2)/100,iferror(index(googlefinance($B38,""price"",Dashboard!$C$55-6),2,2)/100,0))))))))),if($B38="""","""",if(Dashboard!$C$55&gt;=today(),iferror(googlefinance($B38),0),iferror(index(googlefinance($B38,""price"",Dashboard!$C$55),2,2),iferror(index(google"&amp;"finance($B38,""price"",Dashboard!$C$55-1),2,2),iferror(index(googlefinance($B38,""price"",Dashboard!$C$55-2),2,2),iferror(index(googlefinance($B38,""price"",Dashboard!$C$55-3),2,2),iferror(index(googlefinance($B38,""price"",Dashboard!$C$55-4),2,2),iferror"&amp;"(index(googlefinance($B38,""price"",Dashboard!$C$55-5),2,2),iferror(index(googlefinance($B38,""price"",Dashboard!$C$55-6),2,2),0))))))))))"),"")</f>
        <v/>
      </c>
      <c r="AJ38" s="210"/>
      <c r="AK38" s="211" t="str">
        <f t="array" ref="AK38">IF($B38="","",INDEX('Calculations (Do Not Edit)'!$C$267:$G$271,match($C38,'Calculations (Do Not Edit)'!$C$230:$G$230,0),match(Dashboard!$C$3,'Calculations (Do Not Edit)'!$B$231:$B$235,0)))</f>
        <v/>
      </c>
      <c r="AL38" s="212">
        <f t="shared" si="18"/>
        <v>0</v>
      </c>
      <c r="AM38" s="182"/>
      <c r="AN38" s="182" t="str">
        <f>IF($B38="","",MAXIFS('Trade Log'!$B$5:$B$2004,'Trade Log'!$D$5:$D$2004,$B38,'Trade Log'!$B$5:$B$2004,"&lt;="&amp;Dashboard!$C$2))</f>
        <v/>
      </c>
      <c r="AO38" s="81" t="str">
        <f t="shared" si="19"/>
        <v>#N/A</v>
      </c>
      <c r="AP38" s="81"/>
      <c r="AQ38" s="184" t="str">
        <f>if($B38="","",sumifs('Trade Log'!$V$5:$V$2004,'Trade Log'!$D$5:$D$2004,$B38,'Trade Log'!$C$5:$C$2004,"Buy",'Trade Log'!$I$5:$I$2004,AQ$6,'Trade Log'!$B$5:$B$2004,"&lt;="&amp;Dashboard!$C$2)-sumifs('Trade Log'!$V$5:$V$2004,'Trade Log'!$D$5:$D$2004,$B38,'Trade Log'!$C$5:$C$2004,"Sell",'Trade Log'!$I$5:$I$2004,AQ$6,'Trade Log'!$B$5:$B$2004,"&lt;="&amp;Dashboard!$C$2))</f>
        <v/>
      </c>
      <c r="AR38" s="100" t="str">
        <f>if($B38="","",sumifs('Trade Log'!$V$5:$V$2004,'Trade Log'!$D$5:$D$2004,$B38,'Trade Log'!$C$5:$C$2004,"Buy",'Trade Log'!$I$5:$I$2004,AR$6,'Trade Log'!$B$5:$B$2004,"&lt;="&amp;Dashboard!$C$2)-sumifs('Trade Log'!$V$5:$V$2004,'Trade Log'!$D$5:$D$2004,$B38,'Trade Log'!$C$5:$C$2004,"Sell",'Trade Log'!$I$5:$I$2004,AR$6,'Trade Log'!$B$5:$B$2004,"&lt;="&amp;Dashboard!$C$2))</f>
        <v/>
      </c>
      <c r="AS38" s="100" t="str">
        <f>if($B38="","",sumifs('Trade Log'!$V$5:$V$2004,'Trade Log'!$D$5:$D$2004,$B38,'Trade Log'!$C$5:$C$2004,"Buy",'Trade Log'!$I$5:$I$2004,AS$6,'Trade Log'!$B$5:$B$2004,"&lt;="&amp;Dashboard!$C$2)-sumifs('Trade Log'!$V$5:$V$2004,'Trade Log'!$D$5:$D$2004,$B38,'Trade Log'!$C$5:$C$2004,"Sell",'Trade Log'!$I$5:$I$2004,AS$6,'Trade Log'!$B$5:$B$2004,"&lt;="&amp;Dashboard!$C$2))</f>
        <v/>
      </c>
      <c r="AT38" s="100" t="str">
        <f>if($B38="","",sumifs('Trade Log'!$V$5:$V$2004,'Trade Log'!$D$5:$D$2004,$B38,'Trade Log'!$C$5:$C$2004,"Buy",'Trade Log'!$I$5:$I$2004,AT$6,'Trade Log'!$B$5:$B$2004,"&lt;="&amp;Dashboard!$C$2)-sumifs('Trade Log'!$V$5:$V$2004,'Trade Log'!$D$5:$D$2004,$B38,'Trade Log'!$C$5:$C$2004,"Sell",'Trade Log'!$I$5:$I$2004,AT$6,'Trade Log'!$B$5:$B$2004,"&lt;="&amp;Dashboard!$C$2))</f>
        <v/>
      </c>
      <c r="AU38" s="100" t="str">
        <f>if($B38="","",sumifs('Trade Log'!$V$5:$V$2004,'Trade Log'!$D$5:$D$2004,$B38,'Trade Log'!$C$5:$C$2004,"Buy",'Trade Log'!$I$5:$I$2004,AU$6,'Trade Log'!$B$5:$B$2004,"&lt;="&amp;Dashboard!$C$2)-sumifs('Trade Log'!$V$5:$V$2004,'Trade Log'!$D$5:$D$2004,$B38,'Trade Log'!$C$5:$C$2004,"Sell",'Trade Log'!$I$5:$I$2004,AU$6,'Trade Log'!$B$5:$B$2004,"&lt;="&amp;Dashboard!$C$2))</f>
        <v/>
      </c>
      <c r="AV38" s="100" t="str">
        <f>if($B38="","",sumifs('Trade Log'!$V$5:$V$2004,'Trade Log'!$D$5:$D$2004,$B38,'Trade Log'!$C$5:$C$2004,"Buy",'Trade Log'!$I$5:$I$2004,AV$6,'Trade Log'!$B$5:$B$2004,"&lt;="&amp;Dashboard!$C$2)-sumifs('Trade Log'!$V$5:$V$2004,'Trade Log'!$D$5:$D$2004,$B38,'Trade Log'!$C$5:$C$2004,"Sell",'Trade Log'!$I$5:$I$2004,AV$6,'Trade Log'!$B$5:$B$2004,"&lt;="&amp;Dashboard!$C$2))</f>
        <v/>
      </c>
      <c r="AW38" s="100" t="str">
        <f>if($B38="","",sumifs('Trade Log'!$V$5:$V$2004,'Trade Log'!$D$5:$D$2004,$B38,'Trade Log'!$C$5:$C$2004,"Buy",'Trade Log'!$I$5:$I$2004,AW$6,'Trade Log'!$B$5:$B$2004,"&lt;="&amp;Dashboard!$C$2)-sumifs('Trade Log'!$V$5:$V$2004,'Trade Log'!$D$5:$D$2004,$B38,'Trade Log'!$C$5:$C$2004,"Sell",'Trade Log'!$I$5:$I$2004,AW$6,'Trade Log'!$B$5:$B$2004,"&lt;="&amp;Dashboard!$C$2))</f>
        <v/>
      </c>
      <c r="AX38" s="100" t="str">
        <f>if($B38="","",sumifs('Trade Log'!$V$5:$V$2004,'Trade Log'!$D$5:$D$2004,$B38,'Trade Log'!$C$5:$C$2004,"Buy",'Trade Log'!$I$5:$I$2004,AX$6,'Trade Log'!$B$5:$B$2004,"&lt;="&amp;Dashboard!$C$2)-sumifs('Trade Log'!$V$5:$V$2004,'Trade Log'!$D$5:$D$2004,$B38,'Trade Log'!$C$5:$C$2004,"Sell",'Trade Log'!$I$5:$I$2004,AX$6,'Trade Log'!$B$5:$B$2004,"&lt;="&amp;Dashboard!$C$2))</f>
        <v/>
      </c>
      <c r="AY38" s="100" t="str">
        <f>if($B38="","",sumifs('Trade Log'!$V$5:$V$2004,'Trade Log'!$D$5:$D$2004,$B38,'Trade Log'!$C$5:$C$2004,"Buy",'Trade Log'!$I$5:$I$2004,AY$6,'Trade Log'!$B$5:$B$2004,"&lt;="&amp;Dashboard!$C$2)-sumifs('Trade Log'!$V$5:$V$2004,'Trade Log'!$D$5:$D$2004,$B38,'Trade Log'!$C$5:$C$2004,"Sell",'Trade Log'!$I$5:$I$2004,AY$6,'Trade Log'!$B$5:$B$2004,"&lt;="&amp;Dashboard!$C$2))</f>
        <v/>
      </c>
      <c r="AZ38" s="185" t="str">
        <f>if($B38="","",sumifs('Trade Log'!$V$5:$V$2004,'Trade Log'!$D$5:$D$2004,$B38,'Trade Log'!$C$5:$C$2004,"Buy",'Trade Log'!$I$5:$I$2004,AZ$6,'Trade Log'!$B$5:$B$2004,"&lt;="&amp;Dashboard!$C$2)-sumifs('Trade Log'!$V$5:$V$2004,'Trade Log'!$D$5:$D$2004,$B38,'Trade Log'!$C$5:$C$2004,"Sell",'Trade Log'!$I$5:$I$2004,AZ$6,'Trade Log'!$B$5:$B$2004,"&lt;="&amp;Dashboard!$C$2))</f>
        <v/>
      </c>
      <c r="BA38" s="81"/>
      <c r="BB38" s="186">
        <f t="shared" si="20"/>
        <v>0</v>
      </c>
      <c r="BC38" s="81"/>
      <c r="BD38" s="187">
        <f t="shared" ref="BD38:BM38" si="57">AQ38*$Q38</f>
        <v>0</v>
      </c>
      <c r="BE38" s="188">
        <f t="shared" si="57"/>
        <v>0</v>
      </c>
      <c r="BF38" s="188">
        <f t="shared" si="57"/>
        <v>0</v>
      </c>
      <c r="BG38" s="188">
        <f t="shared" si="57"/>
        <v>0</v>
      </c>
      <c r="BH38" s="188">
        <f t="shared" si="57"/>
        <v>0</v>
      </c>
      <c r="BI38" s="188">
        <f t="shared" si="57"/>
        <v>0</v>
      </c>
      <c r="BJ38" s="188">
        <f t="shared" si="57"/>
        <v>0</v>
      </c>
      <c r="BK38" s="188">
        <f t="shared" si="57"/>
        <v>0</v>
      </c>
      <c r="BL38" s="188">
        <f t="shared" si="57"/>
        <v>0</v>
      </c>
      <c r="BM38" s="189">
        <f t="shared" si="57"/>
        <v>0</v>
      </c>
      <c r="BN38" s="81"/>
      <c r="BO38" s="190">
        <f t="shared" si="22"/>
        <v>0</v>
      </c>
      <c r="BP38" s="190"/>
      <c r="BQ38" s="191" t="str">
        <f t="shared" si="23"/>
        <v/>
      </c>
      <c r="BR38" s="192" t="s">
        <v>197</v>
      </c>
      <c r="BS38" s="190" t="str">
        <f t="shared" si="24"/>
        <v>N</v>
      </c>
      <c r="BT38" s="190" t="str">
        <f t="shared" si="25"/>
        <v>N</v>
      </c>
      <c r="BU38" s="190" t="str">
        <f t="shared" si="26"/>
        <v>N</v>
      </c>
      <c r="BV38" s="190"/>
      <c r="BW38" s="174">
        <f>countifs('Trade Log'!$D$5:$D$2004,$B74,'Trade Log'!$C$5:$C$2004,"Split")</f>
        <v>0</v>
      </c>
    </row>
    <row r="39">
      <c r="A39" s="17">
        <f t="shared" si="27"/>
        <v>33</v>
      </c>
      <c r="B39" s="193" t="str">
        <f>Setup!B84</f>
        <v/>
      </c>
      <c r="C39" s="194" t="str">
        <f>Setup!C84</f>
        <v/>
      </c>
      <c r="D39" s="194" t="str">
        <f>Setup!D84</f>
        <v/>
      </c>
      <c r="E39" s="195" t="str">
        <f>IF($B39="","",SUMIFS('Trade Log'!$V$5:$V$2004,'Trade Log'!$D$5:$D$2004,'Your Portfolio Holdings'!$B39,'Trade Log'!$C$5:$C$2004,"Buy",'Trade Log'!$B$5:$B$2004,"&lt;="&amp;Dashboard!$C$2)-SUMIFS('Trade Log'!$V$5:$V$2004,'Trade Log'!$D$5:$D$2004,'Your Portfolio Holdings'!$B39,'Trade Log'!$C$5:$C$2004,"Sell",'Trade Log'!$B$5:$B$2004,"&lt;="&amp;Dashboard!$C$2))</f>
        <v/>
      </c>
      <c r="F39" s="196" t="str">
        <f t="shared" si="3"/>
        <v/>
      </c>
      <c r="G39" s="197" t="str">
        <f>IFERROR(__xludf.DUMMYFUNCTION("if($C39=""GBP"", if($B39="""","""",if(Dashboard!$C$2&gt;=today(),iferror(googlefinance($B39)/100,0),iferror(index(googlefinance($B39,""price"",Dashboard!$C$2),2,2)/100,iferror(index(googlefinance($B39,""price"",Dashboard!$C$2-1),2,2)/100,iferror(index(google"&amp;"finance($B39,""price"",Dashboard!$C$2-2),2,2)/100,iferror(index(googlefinance($B39,""price"",Dashboard!$C$2-3),2,2)/100,iferror(index(googlefinance($B39,""price"",Dashboard!$C$2-4),2,2)/100,iferror(index(googlefinance($B39,""price"",Dashboard!$C$2-5),2,2)"&amp;"/100,iferror(index(googlefinance($B39,""price"",Dashboard!$C$2-6),2,2)/100,0))))))))),if($B39="""","""",if(Dashboard!$C$2&gt;=today(),iferror(googlefinance($B39),0),iferror(index(googlefinance($B39,""price"",Dashboard!$C$2),2,2),iferror(index(googlefinance($"&amp;"B39,""price"",Dashboard!$C$2-1),2,2),iferror(index(googlefinance($B39,""price"",Dashboard!$C$2-2),2,2),iferror(index(googlefinance($B39,""price"",Dashboard!$C$2-3),2,2),iferror(index(googlefinance($B39,""price"",Dashboard!$C$2-4),2,2),iferror(index(google"&amp;"finance($B39,""price"",Dashboard!$C$2-5),2,2),iferror(index(googlefinance($B39,""price"",Dashboard!$C$2-6),2,2),0))))))))))"),"")</f>
        <v/>
      </c>
      <c r="H39" s="213"/>
      <c r="I39" s="199" t="str">
        <f t="shared" si="4"/>
        <v/>
      </c>
      <c r="J39" s="200" t="str">
        <f t="shared" si="5"/>
        <v/>
      </c>
      <c r="K39" s="201" t="str">
        <f t="array" ref="K39">IFERROR(IF($B39="","",index('Trade Log'!$Q$5:$Q$2004,match(1,($AN39='Trade Log'!$B$5:$B$2004)*($B39='Trade Log'!$D$5:$D$2004)*("Y"='Trade Log'!$T$5:$T$2004),0))),0)</f>
        <v/>
      </c>
      <c r="L39" s="202" t="str">
        <f t="shared" si="6"/>
        <v/>
      </c>
      <c r="M39" s="202" t="str">
        <f t="shared" si="7"/>
        <v/>
      </c>
      <c r="N39" s="203" t="str">
        <f t="shared" si="8"/>
        <v/>
      </c>
      <c r="O39" s="202" t="str">
        <f>if($B39="","",iferror(sumifs('Trade Log'!$G$5:$G$2004,'Trade Log'!$C$5:$C$2004,"Dividend",'Trade Log'!$D$5:$D$2004,$B39,'Trade Log'!$B$5:$B$2004,"&lt;="&amp;Dashboard!$C$2),0))</f>
        <v/>
      </c>
      <c r="P39" s="204" t="str">
        <f t="shared" si="9"/>
        <v/>
      </c>
      <c r="Q39" s="205" t="str">
        <f t="shared" si="10"/>
        <v/>
      </c>
      <c r="R39" s="199" t="str">
        <f t="shared" si="11"/>
        <v/>
      </c>
      <c r="S39" s="200" t="str">
        <f t="shared" si="12"/>
        <v/>
      </c>
      <c r="T39" s="201" t="str">
        <f t="array" ref="T39">IFERROR(IF($B39="","",index('Trade Log'!$AE$5:$AE$2004,match(1,($AN39='Trade Log'!$B$5:$B$2004)*($B39='Trade Log'!$D$5:$D$2004)*("Y"='Trade Log'!$T$5:$T$2004),0))),0)</f>
        <v/>
      </c>
      <c r="U39" s="202" t="str">
        <f t="shared" si="13"/>
        <v/>
      </c>
      <c r="V39" s="203" t="str">
        <f t="shared" si="14"/>
        <v/>
      </c>
      <c r="W39" s="202" t="str">
        <f t="shared" si="15"/>
        <v/>
      </c>
      <c r="X39" s="203" t="str">
        <f t="shared" si="16"/>
        <v/>
      </c>
      <c r="Y39" s="206" t="str">
        <f>if($B39="","",iferror(sumifs('Trade Log'!$AD$5:$AD$2004,'Trade Log'!$C$5:$C$2004,"Dividend",'Trade Log'!$D$5:$D$2004,$B39,'Trade Log'!$B$5:$B$2004,"&lt;="&amp;Dashboard!$C$2),0))</f>
        <v/>
      </c>
      <c r="Z39" s="172"/>
      <c r="AA39" s="207" t="str">
        <f t="array" ref="AA39">IF($B39="","",INDEX('Calculations (Do Not Edit)'!$C$231:$G$235,match($C39,'Calculations (Do Not Edit)'!$C$230:$G$230,0),match(Dashboard!$C$3,'Calculations (Do Not Edit)'!$B$231:$B$235,0)))</f>
        <v/>
      </c>
      <c r="AB39" s="174"/>
      <c r="AC39" s="208" t="str">
        <f>IF($B39="","",SUMIFS('Trade Log'!$X$5:$X$2004,'Trade Log'!$D$5:$D$2004,'Your Portfolio Holdings'!$B39,'Trade Log'!$C$5:$C$2004,"Buy",'Trade Log'!$B$5:$B$2004,"&lt;="&amp;Dashboard!$C$54)-SUMIFS('Trade Log'!$X$5:$X$2004,'Trade Log'!$D$5:$D$2004,'Your Portfolio Holdings'!$B39,'Trade Log'!$C$5:$C$2004,"Sell",'Trade Log'!$B$5:$B$2004,"&lt;="&amp;Dashboard!$C$54))</f>
        <v/>
      </c>
      <c r="AD39" s="209" t="str">
        <f>IFERROR(__xludf.DUMMYFUNCTION("if($C39=""GBP"",if($B39="""","""",if(Dashboard!$C$54&gt;=today(),iferror(googlefinance($B39)/100,0),iferror(index(googlefinance($B39,""price"",Dashboard!$C$54),2,2)/100,iferror(index(googlefinance($B39,""price"",Dashboard!$C$54-1),2,2)/100,iferror(index(goog"&amp;"lefinance($B39,""price"",Dashboard!$C$54-2),2,2)/100,iferror(index(googlefinance($B39,""price"",Dashboard!$C$54-3),2,2)/100,iferror(index(googlefinance($B39,""price"",Dashboard!$C$54-4),2,2)/100,iferror(index(googlefinance($B39,""price"",Dashboard!$C$54-5"&amp;"),2,2)/100,iferror(index(googlefinance($B39,""price"",Dashboard!$C$54-6),2,2)/100,0))))))))), if($B39="""","""",if(Dashboard!$C$54&gt;=today(),iferror(googlefinance($B39),0),iferror(index(googlefinance($B39,""price"",Dashboard!$C$54),2,2),iferror(index(googl"&amp;"efinance($B39,""price"",Dashboard!$C$54-1),2,2),iferror(index(googlefinance($B39,""price"",Dashboard!$C$54-2),2,2),iferror(index(googlefinance($B39,""price"",Dashboard!$C$54-3),2,2),iferror(index(googlefinance($B39,""price"",Dashboard!$C$54-4),2,2),iferro"&amp;"r(index(googlefinance($B39,""price"",Dashboard!$C$54-5),2,2),iferror(index(googlefinance($B39,""price"",Dashboard!$C$54-6),2,2),0))))))))))"),"")</f>
        <v/>
      </c>
      <c r="AE39" s="214"/>
      <c r="AF39" s="211" t="str">
        <f t="array" ref="AF39">IF($B39="","",INDEX('Calculations (Do Not Edit)'!$C$249:$G$253,match($C39,'Calculations (Do Not Edit)'!$C$230:$G$230,0),match(Dashboard!$C$3,'Calculations (Do Not Edit)'!$B$231:$B$235,0)))</f>
        <v/>
      </c>
      <c r="AG39" s="212">
        <f t="shared" si="17"/>
        <v>0</v>
      </c>
      <c r="AH39" s="208" t="str">
        <f>IF($B39="","",SUMIFS('Trade Log'!$Z$5:$Z$2004,'Trade Log'!$D$5:$D$2004,'Your Portfolio Holdings'!$B39,'Trade Log'!$C$5:$C$2004,"Buy",'Trade Log'!$B$5:$B$2004,"&lt;="&amp;Dashboard!$C$55)-SUMIFS('Trade Log'!$Z$5:$Z$2004,'Trade Log'!$D$5:$D$2004,'Your Portfolio Holdings'!$B39,'Trade Log'!$C$5:$C$2004,"Sell",'Trade Log'!$B$5:$B$2004,"&lt;="&amp;Dashboard!$C$55))</f>
        <v/>
      </c>
      <c r="AI39" s="209" t="str">
        <f>IFERROR(__xludf.DUMMYFUNCTION("if($C39=""GBP"",if($B39="""","""",if(Dashboard!$C$55&gt;=today(),iferror(googlefinance($B39)/100,0),iferror(index(googlefinance($B39,""price"",Dashboard!$C$55),2,2)/100,iferror(index(googlefinance($B39,""price"",Dashboard!$C$55-1),2,2)/100,iferror(index(goog"&amp;"lefinance($B39,""price"",Dashboard!$C$55-2),2,2)/100,iferror(index(googlefinance($B39,""price"",Dashboard!$C$55-3),2,2)/100,iferror(index(googlefinance($B39,""price"",Dashboard!$C$55-4),2,2)/100,iferror(index(googlefinance($B39,""price"",Dashboard!$C$55-5"&amp;"),2,2)/100,iferror(index(googlefinance($B39,""price"",Dashboard!$C$55-6),2,2)/100,0))))))))),if($B39="""","""",if(Dashboard!$C$55&gt;=today(),iferror(googlefinance($B39),0),iferror(index(googlefinance($B39,""price"",Dashboard!$C$55),2,2),iferror(index(google"&amp;"finance($B39,""price"",Dashboard!$C$55-1),2,2),iferror(index(googlefinance($B39,""price"",Dashboard!$C$55-2),2,2),iferror(index(googlefinance($B39,""price"",Dashboard!$C$55-3),2,2),iferror(index(googlefinance($B39,""price"",Dashboard!$C$55-4),2,2),iferror"&amp;"(index(googlefinance($B39,""price"",Dashboard!$C$55-5),2,2),iferror(index(googlefinance($B39,""price"",Dashboard!$C$55-6),2,2),0))))))))))"),"")</f>
        <v/>
      </c>
      <c r="AJ39" s="210"/>
      <c r="AK39" s="211" t="str">
        <f t="array" ref="AK39">IF($B39="","",INDEX('Calculations (Do Not Edit)'!$C$267:$G$271,match($C39,'Calculations (Do Not Edit)'!$C$230:$G$230,0),match(Dashboard!$C$3,'Calculations (Do Not Edit)'!$B$231:$B$235,0)))</f>
        <v/>
      </c>
      <c r="AL39" s="212">
        <f t="shared" si="18"/>
        <v>0</v>
      </c>
      <c r="AM39" s="182"/>
      <c r="AN39" s="182" t="str">
        <f>IF($B39="","",MAXIFS('Trade Log'!$B$5:$B$2004,'Trade Log'!$D$5:$D$2004,$B39,'Trade Log'!$B$5:$B$2004,"&lt;="&amp;Dashboard!$C$2))</f>
        <v/>
      </c>
      <c r="AO39" s="81" t="str">
        <f t="shared" si="19"/>
        <v>#N/A</v>
      </c>
      <c r="AP39" s="81"/>
      <c r="AQ39" s="184" t="str">
        <f>if($B39="","",sumifs('Trade Log'!$V$5:$V$2004,'Trade Log'!$D$5:$D$2004,$B39,'Trade Log'!$C$5:$C$2004,"Buy",'Trade Log'!$I$5:$I$2004,AQ$6,'Trade Log'!$B$5:$B$2004,"&lt;="&amp;Dashboard!$C$2)-sumifs('Trade Log'!$V$5:$V$2004,'Trade Log'!$D$5:$D$2004,$B39,'Trade Log'!$C$5:$C$2004,"Sell",'Trade Log'!$I$5:$I$2004,AQ$6,'Trade Log'!$B$5:$B$2004,"&lt;="&amp;Dashboard!$C$2))</f>
        <v/>
      </c>
      <c r="AR39" s="100" t="str">
        <f>if($B39="","",sumifs('Trade Log'!$V$5:$V$2004,'Trade Log'!$D$5:$D$2004,$B39,'Trade Log'!$C$5:$C$2004,"Buy",'Trade Log'!$I$5:$I$2004,AR$6,'Trade Log'!$B$5:$B$2004,"&lt;="&amp;Dashboard!$C$2)-sumifs('Trade Log'!$V$5:$V$2004,'Trade Log'!$D$5:$D$2004,$B39,'Trade Log'!$C$5:$C$2004,"Sell",'Trade Log'!$I$5:$I$2004,AR$6,'Trade Log'!$B$5:$B$2004,"&lt;="&amp;Dashboard!$C$2))</f>
        <v/>
      </c>
      <c r="AS39" s="100" t="str">
        <f>if($B39="","",sumifs('Trade Log'!$V$5:$V$2004,'Trade Log'!$D$5:$D$2004,$B39,'Trade Log'!$C$5:$C$2004,"Buy",'Trade Log'!$I$5:$I$2004,AS$6,'Trade Log'!$B$5:$B$2004,"&lt;="&amp;Dashboard!$C$2)-sumifs('Trade Log'!$V$5:$V$2004,'Trade Log'!$D$5:$D$2004,$B39,'Trade Log'!$C$5:$C$2004,"Sell",'Trade Log'!$I$5:$I$2004,AS$6,'Trade Log'!$B$5:$B$2004,"&lt;="&amp;Dashboard!$C$2))</f>
        <v/>
      </c>
      <c r="AT39" s="100" t="str">
        <f>if($B39="","",sumifs('Trade Log'!$V$5:$V$2004,'Trade Log'!$D$5:$D$2004,$B39,'Trade Log'!$C$5:$C$2004,"Buy",'Trade Log'!$I$5:$I$2004,AT$6,'Trade Log'!$B$5:$B$2004,"&lt;="&amp;Dashboard!$C$2)-sumifs('Trade Log'!$V$5:$V$2004,'Trade Log'!$D$5:$D$2004,$B39,'Trade Log'!$C$5:$C$2004,"Sell",'Trade Log'!$I$5:$I$2004,AT$6,'Trade Log'!$B$5:$B$2004,"&lt;="&amp;Dashboard!$C$2))</f>
        <v/>
      </c>
      <c r="AU39" s="100" t="str">
        <f>if($B39="","",sumifs('Trade Log'!$V$5:$V$2004,'Trade Log'!$D$5:$D$2004,$B39,'Trade Log'!$C$5:$C$2004,"Buy",'Trade Log'!$I$5:$I$2004,AU$6,'Trade Log'!$B$5:$B$2004,"&lt;="&amp;Dashboard!$C$2)-sumifs('Trade Log'!$V$5:$V$2004,'Trade Log'!$D$5:$D$2004,$B39,'Trade Log'!$C$5:$C$2004,"Sell",'Trade Log'!$I$5:$I$2004,AU$6,'Trade Log'!$B$5:$B$2004,"&lt;="&amp;Dashboard!$C$2))</f>
        <v/>
      </c>
      <c r="AV39" s="100" t="str">
        <f>if($B39="","",sumifs('Trade Log'!$V$5:$V$2004,'Trade Log'!$D$5:$D$2004,$B39,'Trade Log'!$C$5:$C$2004,"Buy",'Trade Log'!$I$5:$I$2004,AV$6,'Trade Log'!$B$5:$B$2004,"&lt;="&amp;Dashboard!$C$2)-sumifs('Trade Log'!$V$5:$V$2004,'Trade Log'!$D$5:$D$2004,$B39,'Trade Log'!$C$5:$C$2004,"Sell",'Trade Log'!$I$5:$I$2004,AV$6,'Trade Log'!$B$5:$B$2004,"&lt;="&amp;Dashboard!$C$2))</f>
        <v/>
      </c>
      <c r="AW39" s="100" t="str">
        <f>if($B39="","",sumifs('Trade Log'!$V$5:$V$2004,'Trade Log'!$D$5:$D$2004,$B39,'Trade Log'!$C$5:$C$2004,"Buy",'Trade Log'!$I$5:$I$2004,AW$6,'Trade Log'!$B$5:$B$2004,"&lt;="&amp;Dashboard!$C$2)-sumifs('Trade Log'!$V$5:$V$2004,'Trade Log'!$D$5:$D$2004,$B39,'Trade Log'!$C$5:$C$2004,"Sell",'Trade Log'!$I$5:$I$2004,AW$6,'Trade Log'!$B$5:$B$2004,"&lt;="&amp;Dashboard!$C$2))</f>
        <v/>
      </c>
      <c r="AX39" s="100" t="str">
        <f>if($B39="","",sumifs('Trade Log'!$V$5:$V$2004,'Trade Log'!$D$5:$D$2004,$B39,'Trade Log'!$C$5:$C$2004,"Buy",'Trade Log'!$I$5:$I$2004,AX$6,'Trade Log'!$B$5:$B$2004,"&lt;="&amp;Dashboard!$C$2)-sumifs('Trade Log'!$V$5:$V$2004,'Trade Log'!$D$5:$D$2004,$B39,'Trade Log'!$C$5:$C$2004,"Sell",'Trade Log'!$I$5:$I$2004,AX$6,'Trade Log'!$B$5:$B$2004,"&lt;="&amp;Dashboard!$C$2))</f>
        <v/>
      </c>
      <c r="AY39" s="100" t="str">
        <f>if($B39="","",sumifs('Trade Log'!$V$5:$V$2004,'Trade Log'!$D$5:$D$2004,$B39,'Trade Log'!$C$5:$C$2004,"Buy",'Trade Log'!$I$5:$I$2004,AY$6,'Trade Log'!$B$5:$B$2004,"&lt;="&amp;Dashboard!$C$2)-sumifs('Trade Log'!$V$5:$V$2004,'Trade Log'!$D$5:$D$2004,$B39,'Trade Log'!$C$5:$C$2004,"Sell",'Trade Log'!$I$5:$I$2004,AY$6,'Trade Log'!$B$5:$B$2004,"&lt;="&amp;Dashboard!$C$2))</f>
        <v/>
      </c>
      <c r="AZ39" s="185" t="str">
        <f>if($B39="","",sumifs('Trade Log'!$V$5:$V$2004,'Trade Log'!$D$5:$D$2004,$B39,'Trade Log'!$C$5:$C$2004,"Buy",'Trade Log'!$I$5:$I$2004,AZ$6,'Trade Log'!$B$5:$B$2004,"&lt;="&amp;Dashboard!$C$2)-sumifs('Trade Log'!$V$5:$V$2004,'Trade Log'!$D$5:$D$2004,$B39,'Trade Log'!$C$5:$C$2004,"Sell",'Trade Log'!$I$5:$I$2004,AZ$6,'Trade Log'!$B$5:$B$2004,"&lt;="&amp;Dashboard!$C$2))</f>
        <v/>
      </c>
      <c r="BA39" s="81"/>
      <c r="BB39" s="186">
        <f t="shared" si="20"/>
        <v>0</v>
      </c>
      <c r="BC39" s="81"/>
      <c r="BD39" s="187">
        <f t="shared" ref="BD39:BM39" si="58">AQ39*$Q39</f>
        <v>0</v>
      </c>
      <c r="BE39" s="188">
        <f t="shared" si="58"/>
        <v>0</v>
      </c>
      <c r="BF39" s="188">
        <f t="shared" si="58"/>
        <v>0</v>
      </c>
      <c r="BG39" s="188">
        <f t="shared" si="58"/>
        <v>0</v>
      </c>
      <c r="BH39" s="188">
        <f t="shared" si="58"/>
        <v>0</v>
      </c>
      <c r="BI39" s="188">
        <f t="shared" si="58"/>
        <v>0</v>
      </c>
      <c r="BJ39" s="188">
        <f t="shared" si="58"/>
        <v>0</v>
      </c>
      <c r="BK39" s="188">
        <f t="shared" si="58"/>
        <v>0</v>
      </c>
      <c r="BL39" s="188">
        <f t="shared" si="58"/>
        <v>0</v>
      </c>
      <c r="BM39" s="189">
        <f t="shared" si="58"/>
        <v>0</v>
      </c>
      <c r="BN39" s="81"/>
      <c r="BO39" s="190">
        <f t="shared" si="22"/>
        <v>0</v>
      </c>
      <c r="BP39" s="190"/>
      <c r="BQ39" s="191" t="str">
        <f t="shared" si="23"/>
        <v/>
      </c>
      <c r="BR39" s="192" t="s">
        <v>197</v>
      </c>
      <c r="BS39" s="190" t="str">
        <f t="shared" si="24"/>
        <v>N</v>
      </c>
      <c r="BT39" s="190" t="str">
        <f t="shared" si="25"/>
        <v>N</v>
      </c>
      <c r="BU39" s="190" t="str">
        <f t="shared" si="26"/>
        <v>N</v>
      </c>
      <c r="BV39" s="190"/>
      <c r="BW39" s="174">
        <f>countifs('Trade Log'!$D$5:$D$2004,$B75,'Trade Log'!$C$5:$C$2004,"Split")</f>
        <v>0</v>
      </c>
    </row>
    <row r="40">
      <c r="A40" s="17">
        <f t="shared" si="27"/>
        <v>34</v>
      </c>
      <c r="B40" s="193" t="str">
        <f>Setup!B85</f>
        <v/>
      </c>
      <c r="C40" s="194" t="str">
        <f>Setup!C85</f>
        <v/>
      </c>
      <c r="D40" s="194" t="str">
        <f>Setup!D85</f>
        <v/>
      </c>
      <c r="E40" s="195" t="str">
        <f>IF($B40="","",SUMIFS('Trade Log'!$V$5:$V$2004,'Trade Log'!$D$5:$D$2004,'Your Portfolio Holdings'!$B40,'Trade Log'!$C$5:$C$2004,"Buy",'Trade Log'!$B$5:$B$2004,"&lt;="&amp;Dashboard!$C$2)-SUMIFS('Trade Log'!$V$5:$V$2004,'Trade Log'!$D$5:$D$2004,'Your Portfolio Holdings'!$B40,'Trade Log'!$C$5:$C$2004,"Sell",'Trade Log'!$B$5:$B$2004,"&lt;="&amp;Dashboard!$C$2))</f>
        <v/>
      </c>
      <c r="F40" s="196" t="str">
        <f t="shared" si="3"/>
        <v/>
      </c>
      <c r="G40" s="197" t="str">
        <f>IFERROR(__xludf.DUMMYFUNCTION("if($C40=""GBP"", if($B40="""","""",if(Dashboard!$C$2&gt;=today(),iferror(googlefinance($B40)/100,0),iferror(index(googlefinance($B40,""price"",Dashboard!$C$2),2,2)/100,iferror(index(googlefinance($B40,""price"",Dashboard!$C$2-1),2,2)/100,iferror(index(google"&amp;"finance($B40,""price"",Dashboard!$C$2-2),2,2)/100,iferror(index(googlefinance($B40,""price"",Dashboard!$C$2-3),2,2)/100,iferror(index(googlefinance($B40,""price"",Dashboard!$C$2-4),2,2)/100,iferror(index(googlefinance($B40,""price"",Dashboard!$C$2-5),2,2)"&amp;"/100,iferror(index(googlefinance($B40,""price"",Dashboard!$C$2-6),2,2)/100,0))))))))),if($B40="""","""",if(Dashboard!$C$2&gt;=today(),iferror(googlefinance($B40),0),iferror(index(googlefinance($B40,""price"",Dashboard!$C$2),2,2),iferror(index(googlefinance($"&amp;"B40,""price"",Dashboard!$C$2-1),2,2),iferror(index(googlefinance($B40,""price"",Dashboard!$C$2-2),2,2),iferror(index(googlefinance($B40,""price"",Dashboard!$C$2-3),2,2),iferror(index(googlefinance($B40,""price"",Dashboard!$C$2-4),2,2),iferror(index(google"&amp;"finance($B40,""price"",Dashboard!$C$2-5),2,2),iferror(index(googlefinance($B40,""price"",Dashboard!$C$2-6),2,2),0))))))))))"),"")</f>
        <v/>
      </c>
      <c r="H40" s="213"/>
      <c r="I40" s="199" t="str">
        <f t="shared" si="4"/>
        <v/>
      </c>
      <c r="J40" s="200" t="str">
        <f t="shared" si="5"/>
        <v/>
      </c>
      <c r="K40" s="201" t="str">
        <f t="array" ref="K40">IFERROR(IF($B40="","",index('Trade Log'!$Q$5:$Q$2004,match(1,($AN40='Trade Log'!$B$5:$B$2004)*($B40='Trade Log'!$D$5:$D$2004)*("Y"='Trade Log'!$T$5:$T$2004),0))),0)</f>
        <v/>
      </c>
      <c r="L40" s="202" t="str">
        <f t="shared" si="6"/>
        <v/>
      </c>
      <c r="M40" s="202" t="str">
        <f t="shared" si="7"/>
        <v/>
      </c>
      <c r="N40" s="203" t="str">
        <f t="shared" si="8"/>
        <v/>
      </c>
      <c r="O40" s="202" t="str">
        <f>if($B40="","",iferror(sumifs('Trade Log'!$G$5:$G$2004,'Trade Log'!$C$5:$C$2004,"Dividend",'Trade Log'!$D$5:$D$2004,$B40,'Trade Log'!$B$5:$B$2004,"&lt;="&amp;Dashboard!$C$2),0))</f>
        <v/>
      </c>
      <c r="P40" s="204" t="str">
        <f t="shared" si="9"/>
        <v/>
      </c>
      <c r="Q40" s="205" t="str">
        <f t="shared" si="10"/>
        <v/>
      </c>
      <c r="R40" s="199" t="str">
        <f t="shared" si="11"/>
        <v/>
      </c>
      <c r="S40" s="200" t="str">
        <f t="shared" si="12"/>
        <v/>
      </c>
      <c r="T40" s="201" t="str">
        <f t="array" ref="T40">IFERROR(IF($B40="","",index('Trade Log'!$AE$5:$AE$2004,match(1,($AN40='Trade Log'!$B$5:$B$2004)*($B40='Trade Log'!$D$5:$D$2004)*("Y"='Trade Log'!$T$5:$T$2004),0))),0)</f>
        <v/>
      </c>
      <c r="U40" s="202" t="str">
        <f t="shared" si="13"/>
        <v/>
      </c>
      <c r="V40" s="203" t="str">
        <f t="shared" si="14"/>
        <v/>
      </c>
      <c r="W40" s="202" t="str">
        <f t="shared" si="15"/>
        <v/>
      </c>
      <c r="X40" s="203" t="str">
        <f t="shared" si="16"/>
        <v/>
      </c>
      <c r="Y40" s="206" t="str">
        <f>if($B40="","",iferror(sumifs('Trade Log'!$AD$5:$AD$2004,'Trade Log'!$C$5:$C$2004,"Dividend",'Trade Log'!$D$5:$D$2004,$B40,'Trade Log'!$B$5:$B$2004,"&lt;="&amp;Dashboard!$C$2),0))</f>
        <v/>
      </c>
      <c r="Z40" s="172"/>
      <c r="AA40" s="207" t="str">
        <f t="array" ref="AA40">IF($B40="","",INDEX('Calculations (Do Not Edit)'!$C$231:$G$235,match($C40,'Calculations (Do Not Edit)'!$C$230:$G$230,0),match(Dashboard!$C$3,'Calculations (Do Not Edit)'!$B$231:$B$235,0)))</f>
        <v/>
      </c>
      <c r="AB40" s="174"/>
      <c r="AC40" s="208" t="str">
        <f>IF($B40="","",SUMIFS('Trade Log'!$X$5:$X$2004,'Trade Log'!$D$5:$D$2004,'Your Portfolio Holdings'!$B40,'Trade Log'!$C$5:$C$2004,"Buy",'Trade Log'!$B$5:$B$2004,"&lt;="&amp;Dashboard!$C$54)-SUMIFS('Trade Log'!$X$5:$X$2004,'Trade Log'!$D$5:$D$2004,'Your Portfolio Holdings'!$B40,'Trade Log'!$C$5:$C$2004,"Sell",'Trade Log'!$B$5:$B$2004,"&lt;="&amp;Dashboard!$C$54))</f>
        <v/>
      </c>
      <c r="AD40" s="209" t="str">
        <f>IFERROR(__xludf.DUMMYFUNCTION("if($C40=""GBP"",if($B40="""","""",if(Dashboard!$C$54&gt;=today(),iferror(googlefinance($B40)/100,0),iferror(index(googlefinance($B40,""price"",Dashboard!$C$54),2,2)/100,iferror(index(googlefinance($B40,""price"",Dashboard!$C$54-1),2,2)/100,iferror(index(goog"&amp;"lefinance($B40,""price"",Dashboard!$C$54-2),2,2)/100,iferror(index(googlefinance($B40,""price"",Dashboard!$C$54-3),2,2)/100,iferror(index(googlefinance($B40,""price"",Dashboard!$C$54-4),2,2)/100,iferror(index(googlefinance($B40,""price"",Dashboard!$C$54-5"&amp;"),2,2)/100,iferror(index(googlefinance($B40,""price"",Dashboard!$C$54-6),2,2)/100,0))))))))), if($B40="""","""",if(Dashboard!$C$54&gt;=today(),iferror(googlefinance($B40),0),iferror(index(googlefinance($B40,""price"",Dashboard!$C$54),2,2),iferror(index(googl"&amp;"efinance($B40,""price"",Dashboard!$C$54-1),2,2),iferror(index(googlefinance($B40,""price"",Dashboard!$C$54-2),2,2),iferror(index(googlefinance($B40,""price"",Dashboard!$C$54-3),2,2),iferror(index(googlefinance($B40,""price"",Dashboard!$C$54-4),2,2),iferro"&amp;"r(index(googlefinance($B40,""price"",Dashboard!$C$54-5),2,2),iferror(index(googlefinance($B40,""price"",Dashboard!$C$54-6),2,2),0))))))))))"),"")</f>
        <v/>
      </c>
      <c r="AE40" s="214"/>
      <c r="AF40" s="211" t="str">
        <f t="array" ref="AF40">IF($B40="","",INDEX('Calculations (Do Not Edit)'!$C$249:$G$253,match($C40,'Calculations (Do Not Edit)'!$C$230:$G$230,0),match(Dashboard!$C$3,'Calculations (Do Not Edit)'!$B$231:$B$235,0)))</f>
        <v/>
      </c>
      <c r="AG40" s="212">
        <f t="shared" si="17"/>
        <v>0</v>
      </c>
      <c r="AH40" s="208" t="str">
        <f>IF($B40="","",SUMIFS('Trade Log'!$Z$5:$Z$2004,'Trade Log'!$D$5:$D$2004,'Your Portfolio Holdings'!$B40,'Trade Log'!$C$5:$C$2004,"Buy",'Trade Log'!$B$5:$B$2004,"&lt;="&amp;Dashboard!$C$55)-SUMIFS('Trade Log'!$Z$5:$Z$2004,'Trade Log'!$D$5:$D$2004,'Your Portfolio Holdings'!$B40,'Trade Log'!$C$5:$C$2004,"Sell",'Trade Log'!$B$5:$B$2004,"&lt;="&amp;Dashboard!$C$55))</f>
        <v/>
      </c>
      <c r="AI40" s="209" t="str">
        <f>IFERROR(__xludf.DUMMYFUNCTION("if($C40=""GBP"",if($B40="""","""",if(Dashboard!$C$55&gt;=today(),iferror(googlefinance($B40)/100,0),iferror(index(googlefinance($B40,""price"",Dashboard!$C$55),2,2)/100,iferror(index(googlefinance($B40,""price"",Dashboard!$C$55-1),2,2)/100,iferror(index(goog"&amp;"lefinance($B40,""price"",Dashboard!$C$55-2),2,2)/100,iferror(index(googlefinance($B40,""price"",Dashboard!$C$55-3),2,2)/100,iferror(index(googlefinance($B40,""price"",Dashboard!$C$55-4),2,2)/100,iferror(index(googlefinance($B40,""price"",Dashboard!$C$55-5"&amp;"),2,2)/100,iferror(index(googlefinance($B40,""price"",Dashboard!$C$55-6),2,2)/100,0))))))))),if($B40="""","""",if(Dashboard!$C$55&gt;=today(),iferror(googlefinance($B40),0),iferror(index(googlefinance($B40,""price"",Dashboard!$C$55),2,2),iferror(index(google"&amp;"finance($B40,""price"",Dashboard!$C$55-1),2,2),iferror(index(googlefinance($B40,""price"",Dashboard!$C$55-2),2,2),iferror(index(googlefinance($B40,""price"",Dashboard!$C$55-3),2,2),iferror(index(googlefinance($B40,""price"",Dashboard!$C$55-4),2,2),iferror"&amp;"(index(googlefinance($B40,""price"",Dashboard!$C$55-5),2,2),iferror(index(googlefinance($B40,""price"",Dashboard!$C$55-6),2,2),0))))))))))"),"")</f>
        <v/>
      </c>
      <c r="AJ40" s="210"/>
      <c r="AK40" s="211" t="str">
        <f t="array" ref="AK40">IF($B40="","",INDEX('Calculations (Do Not Edit)'!$C$267:$G$271,match($C40,'Calculations (Do Not Edit)'!$C$230:$G$230,0),match(Dashboard!$C$3,'Calculations (Do Not Edit)'!$B$231:$B$235,0)))</f>
        <v/>
      </c>
      <c r="AL40" s="212">
        <f t="shared" si="18"/>
        <v>0</v>
      </c>
      <c r="AM40" s="182"/>
      <c r="AN40" s="182" t="str">
        <f>IF($B40="","",MAXIFS('Trade Log'!$B$5:$B$2004,'Trade Log'!$D$5:$D$2004,$B40,'Trade Log'!$B$5:$B$2004,"&lt;="&amp;Dashboard!$C$2))</f>
        <v/>
      </c>
      <c r="AO40" s="81" t="str">
        <f t="shared" si="19"/>
        <v>#N/A</v>
      </c>
      <c r="AP40" s="81"/>
      <c r="AQ40" s="184" t="str">
        <f>if($B40="","",sumifs('Trade Log'!$V$5:$V$2004,'Trade Log'!$D$5:$D$2004,$B40,'Trade Log'!$C$5:$C$2004,"Buy",'Trade Log'!$I$5:$I$2004,AQ$6,'Trade Log'!$B$5:$B$2004,"&lt;="&amp;Dashboard!$C$2)-sumifs('Trade Log'!$V$5:$V$2004,'Trade Log'!$D$5:$D$2004,$B40,'Trade Log'!$C$5:$C$2004,"Sell",'Trade Log'!$I$5:$I$2004,AQ$6,'Trade Log'!$B$5:$B$2004,"&lt;="&amp;Dashboard!$C$2))</f>
        <v/>
      </c>
      <c r="AR40" s="100" t="str">
        <f>if($B40="","",sumifs('Trade Log'!$V$5:$V$2004,'Trade Log'!$D$5:$D$2004,$B40,'Trade Log'!$C$5:$C$2004,"Buy",'Trade Log'!$I$5:$I$2004,AR$6,'Trade Log'!$B$5:$B$2004,"&lt;="&amp;Dashboard!$C$2)-sumifs('Trade Log'!$V$5:$V$2004,'Trade Log'!$D$5:$D$2004,$B40,'Trade Log'!$C$5:$C$2004,"Sell",'Trade Log'!$I$5:$I$2004,AR$6,'Trade Log'!$B$5:$B$2004,"&lt;="&amp;Dashboard!$C$2))</f>
        <v/>
      </c>
      <c r="AS40" s="100" t="str">
        <f>if($B40="","",sumifs('Trade Log'!$V$5:$V$2004,'Trade Log'!$D$5:$D$2004,$B40,'Trade Log'!$C$5:$C$2004,"Buy",'Trade Log'!$I$5:$I$2004,AS$6,'Trade Log'!$B$5:$B$2004,"&lt;="&amp;Dashboard!$C$2)-sumifs('Trade Log'!$V$5:$V$2004,'Trade Log'!$D$5:$D$2004,$B40,'Trade Log'!$C$5:$C$2004,"Sell",'Trade Log'!$I$5:$I$2004,AS$6,'Trade Log'!$B$5:$B$2004,"&lt;="&amp;Dashboard!$C$2))</f>
        <v/>
      </c>
      <c r="AT40" s="100" t="str">
        <f>if($B40="","",sumifs('Trade Log'!$V$5:$V$2004,'Trade Log'!$D$5:$D$2004,$B40,'Trade Log'!$C$5:$C$2004,"Buy",'Trade Log'!$I$5:$I$2004,AT$6,'Trade Log'!$B$5:$B$2004,"&lt;="&amp;Dashboard!$C$2)-sumifs('Trade Log'!$V$5:$V$2004,'Trade Log'!$D$5:$D$2004,$B40,'Trade Log'!$C$5:$C$2004,"Sell",'Trade Log'!$I$5:$I$2004,AT$6,'Trade Log'!$B$5:$B$2004,"&lt;="&amp;Dashboard!$C$2))</f>
        <v/>
      </c>
      <c r="AU40" s="100" t="str">
        <f>if($B40="","",sumifs('Trade Log'!$V$5:$V$2004,'Trade Log'!$D$5:$D$2004,$B40,'Trade Log'!$C$5:$C$2004,"Buy",'Trade Log'!$I$5:$I$2004,AU$6,'Trade Log'!$B$5:$B$2004,"&lt;="&amp;Dashboard!$C$2)-sumifs('Trade Log'!$V$5:$V$2004,'Trade Log'!$D$5:$D$2004,$B40,'Trade Log'!$C$5:$C$2004,"Sell",'Trade Log'!$I$5:$I$2004,AU$6,'Trade Log'!$B$5:$B$2004,"&lt;="&amp;Dashboard!$C$2))</f>
        <v/>
      </c>
      <c r="AV40" s="100" t="str">
        <f>if($B40="","",sumifs('Trade Log'!$V$5:$V$2004,'Trade Log'!$D$5:$D$2004,$B40,'Trade Log'!$C$5:$C$2004,"Buy",'Trade Log'!$I$5:$I$2004,AV$6,'Trade Log'!$B$5:$B$2004,"&lt;="&amp;Dashboard!$C$2)-sumifs('Trade Log'!$V$5:$V$2004,'Trade Log'!$D$5:$D$2004,$B40,'Trade Log'!$C$5:$C$2004,"Sell",'Trade Log'!$I$5:$I$2004,AV$6,'Trade Log'!$B$5:$B$2004,"&lt;="&amp;Dashboard!$C$2))</f>
        <v/>
      </c>
      <c r="AW40" s="100" t="str">
        <f>if($B40="","",sumifs('Trade Log'!$V$5:$V$2004,'Trade Log'!$D$5:$D$2004,$B40,'Trade Log'!$C$5:$C$2004,"Buy",'Trade Log'!$I$5:$I$2004,AW$6,'Trade Log'!$B$5:$B$2004,"&lt;="&amp;Dashboard!$C$2)-sumifs('Trade Log'!$V$5:$V$2004,'Trade Log'!$D$5:$D$2004,$B40,'Trade Log'!$C$5:$C$2004,"Sell",'Trade Log'!$I$5:$I$2004,AW$6,'Trade Log'!$B$5:$B$2004,"&lt;="&amp;Dashboard!$C$2))</f>
        <v/>
      </c>
      <c r="AX40" s="100" t="str">
        <f>if($B40="","",sumifs('Trade Log'!$V$5:$V$2004,'Trade Log'!$D$5:$D$2004,$B40,'Trade Log'!$C$5:$C$2004,"Buy",'Trade Log'!$I$5:$I$2004,AX$6,'Trade Log'!$B$5:$B$2004,"&lt;="&amp;Dashboard!$C$2)-sumifs('Trade Log'!$V$5:$V$2004,'Trade Log'!$D$5:$D$2004,$B40,'Trade Log'!$C$5:$C$2004,"Sell",'Trade Log'!$I$5:$I$2004,AX$6,'Trade Log'!$B$5:$B$2004,"&lt;="&amp;Dashboard!$C$2))</f>
        <v/>
      </c>
      <c r="AY40" s="100" t="str">
        <f>if($B40="","",sumifs('Trade Log'!$V$5:$V$2004,'Trade Log'!$D$5:$D$2004,$B40,'Trade Log'!$C$5:$C$2004,"Buy",'Trade Log'!$I$5:$I$2004,AY$6,'Trade Log'!$B$5:$B$2004,"&lt;="&amp;Dashboard!$C$2)-sumifs('Trade Log'!$V$5:$V$2004,'Trade Log'!$D$5:$D$2004,$B40,'Trade Log'!$C$5:$C$2004,"Sell",'Trade Log'!$I$5:$I$2004,AY$6,'Trade Log'!$B$5:$B$2004,"&lt;="&amp;Dashboard!$C$2))</f>
        <v/>
      </c>
      <c r="AZ40" s="185" t="str">
        <f>if($B40="","",sumifs('Trade Log'!$V$5:$V$2004,'Trade Log'!$D$5:$D$2004,$B40,'Trade Log'!$C$5:$C$2004,"Buy",'Trade Log'!$I$5:$I$2004,AZ$6,'Trade Log'!$B$5:$B$2004,"&lt;="&amp;Dashboard!$C$2)-sumifs('Trade Log'!$V$5:$V$2004,'Trade Log'!$D$5:$D$2004,$B40,'Trade Log'!$C$5:$C$2004,"Sell",'Trade Log'!$I$5:$I$2004,AZ$6,'Trade Log'!$B$5:$B$2004,"&lt;="&amp;Dashboard!$C$2))</f>
        <v/>
      </c>
      <c r="BA40" s="81"/>
      <c r="BB40" s="186">
        <f t="shared" si="20"/>
        <v>0</v>
      </c>
      <c r="BC40" s="81"/>
      <c r="BD40" s="187">
        <f t="shared" ref="BD40:BM40" si="59">AQ40*$Q40</f>
        <v>0</v>
      </c>
      <c r="BE40" s="188">
        <f t="shared" si="59"/>
        <v>0</v>
      </c>
      <c r="BF40" s="188">
        <f t="shared" si="59"/>
        <v>0</v>
      </c>
      <c r="BG40" s="188">
        <f t="shared" si="59"/>
        <v>0</v>
      </c>
      <c r="BH40" s="188">
        <f t="shared" si="59"/>
        <v>0</v>
      </c>
      <c r="BI40" s="188">
        <f t="shared" si="59"/>
        <v>0</v>
      </c>
      <c r="BJ40" s="188">
        <f t="shared" si="59"/>
        <v>0</v>
      </c>
      <c r="BK40" s="188">
        <f t="shared" si="59"/>
        <v>0</v>
      </c>
      <c r="BL40" s="188">
        <f t="shared" si="59"/>
        <v>0</v>
      </c>
      <c r="BM40" s="189">
        <f t="shared" si="59"/>
        <v>0</v>
      </c>
      <c r="BN40" s="81"/>
      <c r="BO40" s="190">
        <f t="shared" si="22"/>
        <v>0</v>
      </c>
      <c r="BP40" s="190"/>
      <c r="BQ40" s="191" t="str">
        <f t="shared" si="23"/>
        <v/>
      </c>
      <c r="BR40" s="192" t="s">
        <v>197</v>
      </c>
      <c r="BS40" s="190" t="str">
        <f t="shared" si="24"/>
        <v>N</v>
      </c>
      <c r="BT40" s="190" t="str">
        <f t="shared" si="25"/>
        <v>N</v>
      </c>
      <c r="BU40" s="190" t="str">
        <f t="shared" si="26"/>
        <v>N</v>
      </c>
      <c r="BV40" s="190"/>
      <c r="BW40" s="174">
        <f>countifs('Trade Log'!$D$5:$D$2004,$B76,'Trade Log'!$C$5:$C$2004,"Split")</f>
        <v>0</v>
      </c>
    </row>
    <row r="41">
      <c r="A41" s="17">
        <f t="shared" si="27"/>
        <v>35</v>
      </c>
      <c r="B41" s="193" t="str">
        <f>Setup!B86</f>
        <v/>
      </c>
      <c r="C41" s="194" t="str">
        <f>Setup!C86</f>
        <v/>
      </c>
      <c r="D41" s="194" t="str">
        <f>Setup!D86</f>
        <v/>
      </c>
      <c r="E41" s="195" t="str">
        <f>IF($B41="","",SUMIFS('Trade Log'!$V$5:$V$2004,'Trade Log'!$D$5:$D$2004,'Your Portfolio Holdings'!$B41,'Trade Log'!$C$5:$C$2004,"Buy",'Trade Log'!$B$5:$B$2004,"&lt;="&amp;Dashboard!$C$2)-SUMIFS('Trade Log'!$V$5:$V$2004,'Trade Log'!$D$5:$D$2004,'Your Portfolio Holdings'!$B41,'Trade Log'!$C$5:$C$2004,"Sell",'Trade Log'!$B$5:$B$2004,"&lt;="&amp;Dashboard!$C$2))</f>
        <v/>
      </c>
      <c r="F41" s="196" t="str">
        <f t="shared" si="3"/>
        <v/>
      </c>
      <c r="G41" s="197" t="str">
        <f>IFERROR(__xludf.DUMMYFUNCTION("if($C41=""GBP"", if($B41="""","""",if(Dashboard!$C$2&gt;=today(),iferror(googlefinance($B41)/100,0),iferror(index(googlefinance($B41,""price"",Dashboard!$C$2),2,2)/100,iferror(index(googlefinance($B41,""price"",Dashboard!$C$2-1),2,2)/100,iferror(index(google"&amp;"finance($B41,""price"",Dashboard!$C$2-2),2,2)/100,iferror(index(googlefinance($B41,""price"",Dashboard!$C$2-3),2,2)/100,iferror(index(googlefinance($B41,""price"",Dashboard!$C$2-4),2,2)/100,iferror(index(googlefinance($B41,""price"",Dashboard!$C$2-5),2,2)"&amp;"/100,iferror(index(googlefinance($B41,""price"",Dashboard!$C$2-6),2,2)/100,0))))))))),if($B41="""","""",if(Dashboard!$C$2&gt;=today(),iferror(googlefinance($B41),0),iferror(index(googlefinance($B41,""price"",Dashboard!$C$2),2,2),iferror(index(googlefinance($"&amp;"B41,""price"",Dashboard!$C$2-1),2,2),iferror(index(googlefinance($B41,""price"",Dashboard!$C$2-2),2,2),iferror(index(googlefinance($B41,""price"",Dashboard!$C$2-3),2,2),iferror(index(googlefinance($B41,""price"",Dashboard!$C$2-4),2,2),iferror(index(google"&amp;"finance($B41,""price"",Dashboard!$C$2-5),2,2),iferror(index(googlefinance($B41,""price"",Dashboard!$C$2-6),2,2),0))))))))))"),"")</f>
        <v/>
      </c>
      <c r="H41" s="213"/>
      <c r="I41" s="199" t="str">
        <f t="shared" si="4"/>
        <v/>
      </c>
      <c r="J41" s="200" t="str">
        <f t="shared" si="5"/>
        <v/>
      </c>
      <c r="K41" s="201" t="str">
        <f t="array" ref="K41">IFERROR(IF($B41="","",index('Trade Log'!$Q$5:$Q$2004,match(1,($AN41='Trade Log'!$B$5:$B$2004)*($B41='Trade Log'!$D$5:$D$2004)*("Y"='Trade Log'!$T$5:$T$2004),0))),0)</f>
        <v/>
      </c>
      <c r="L41" s="202" t="str">
        <f t="shared" si="6"/>
        <v/>
      </c>
      <c r="M41" s="202" t="str">
        <f t="shared" si="7"/>
        <v/>
      </c>
      <c r="N41" s="203" t="str">
        <f t="shared" si="8"/>
        <v/>
      </c>
      <c r="O41" s="202" t="str">
        <f>if($B41="","",iferror(sumifs('Trade Log'!$G$5:$G$2004,'Trade Log'!$C$5:$C$2004,"Dividend",'Trade Log'!$D$5:$D$2004,$B41,'Trade Log'!$B$5:$B$2004,"&lt;="&amp;Dashboard!$C$2),0))</f>
        <v/>
      </c>
      <c r="P41" s="204" t="str">
        <f t="shared" si="9"/>
        <v/>
      </c>
      <c r="Q41" s="205" t="str">
        <f t="shared" si="10"/>
        <v/>
      </c>
      <c r="R41" s="199" t="str">
        <f t="shared" si="11"/>
        <v/>
      </c>
      <c r="S41" s="200" t="str">
        <f t="shared" si="12"/>
        <v/>
      </c>
      <c r="T41" s="201" t="str">
        <f t="array" ref="T41">IFERROR(IF($B41="","",index('Trade Log'!$AE$5:$AE$2004,match(1,($AN41='Trade Log'!$B$5:$B$2004)*($B41='Trade Log'!$D$5:$D$2004)*("Y"='Trade Log'!$T$5:$T$2004),0))),0)</f>
        <v/>
      </c>
      <c r="U41" s="202" t="str">
        <f t="shared" si="13"/>
        <v/>
      </c>
      <c r="V41" s="203" t="str">
        <f t="shared" si="14"/>
        <v/>
      </c>
      <c r="W41" s="202" t="str">
        <f t="shared" si="15"/>
        <v/>
      </c>
      <c r="X41" s="203" t="str">
        <f t="shared" si="16"/>
        <v/>
      </c>
      <c r="Y41" s="206" t="str">
        <f>if($B41="","",iferror(sumifs('Trade Log'!$AD$5:$AD$2004,'Trade Log'!$C$5:$C$2004,"Dividend",'Trade Log'!$D$5:$D$2004,$B41,'Trade Log'!$B$5:$B$2004,"&lt;="&amp;Dashboard!$C$2),0))</f>
        <v/>
      </c>
      <c r="Z41" s="172"/>
      <c r="AA41" s="207" t="str">
        <f t="array" ref="AA41">IF($B41="","",INDEX('Calculations (Do Not Edit)'!$C$231:$G$235,match($C41,'Calculations (Do Not Edit)'!$C$230:$G$230,0),match(Dashboard!$C$3,'Calculations (Do Not Edit)'!$B$231:$B$235,0)))</f>
        <v/>
      </c>
      <c r="AB41" s="174"/>
      <c r="AC41" s="208" t="str">
        <f>IF($B41="","",SUMIFS('Trade Log'!$X$5:$X$2004,'Trade Log'!$D$5:$D$2004,'Your Portfolio Holdings'!$B41,'Trade Log'!$C$5:$C$2004,"Buy",'Trade Log'!$B$5:$B$2004,"&lt;="&amp;Dashboard!$C$54)-SUMIFS('Trade Log'!$X$5:$X$2004,'Trade Log'!$D$5:$D$2004,'Your Portfolio Holdings'!$B41,'Trade Log'!$C$5:$C$2004,"Sell",'Trade Log'!$B$5:$B$2004,"&lt;="&amp;Dashboard!$C$54))</f>
        <v/>
      </c>
      <c r="AD41" s="209" t="str">
        <f>IFERROR(__xludf.DUMMYFUNCTION("if($C41=""GBP"",if($B41="""","""",if(Dashboard!$C$54&gt;=today(),iferror(googlefinance($B41)/100,0),iferror(index(googlefinance($B41,""price"",Dashboard!$C$54),2,2)/100,iferror(index(googlefinance($B41,""price"",Dashboard!$C$54-1),2,2)/100,iferror(index(goog"&amp;"lefinance($B41,""price"",Dashboard!$C$54-2),2,2)/100,iferror(index(googlefinance($B41,""price"",Dashboard!$C$54-3),2,2)/100,iferror(index(googlefinance($B41,""price"",Dashboard!$C$54-4),2,2)/100,iferror(index(googlefinance($B41,""price"",Dashboard!$C$54-5"&amp;"),2,2)/100,iferror(index(googlefinance($B41,""price"",Dashboard!$C$54-6),2,2)/100,0))))))))), if($B41="""","""",if(Dashboard!$C$54&gt;=today(),iferror(googlefinance($B41),0),iferror(index(googlefinance($B41,""price"",Dashboard!$C$54),2,2),iferror(index(googl"&amp;"efinance($B41,""price"",Dashboard!$C$54-1),2,2),iferror(index(googlefinance($B41,""price"",Dashboard!$C$54-2),2,2),iferror(index(googlefinance($B41,""price"",Dashboard!$C$54-3),2,2),iferror(index(googlefinance($B41,""price"",Dashboard!$C$54-4),2,2),iferro"&amp;"r(index(googlefinance($B41,""price"",Dashboard!$C$54-5),2,2),iferror(index(googlefinance($B41,""price"",Dashboard!$C$54-6),2,2),0))))))))))"),"")</f>
        <v/>
      </c>
      <c r="AE41" s="214"/>
      <c r="AF41" s="211" t="str">
        <f t="array" ref="AF41">IF($B41="","",INDEX('Calculations (Do Not Edit)'!$C$249:$G$253,match($C41,'Calculations (Do Not Edit)'!$C$230:$G$230,0),match(Dashboard!$C$3,'Calculations (Do Not Edit)'!$B$231:$B$235,0)))</f>
        <v/>
      </c>
      <c r="AG41" s="212">
        <f t="shared" si="17"/>
        <v>0</v>
      </c>
      <c r="AH41" s="208" t="str">
        <f>IF($B41="","",SUMIFS('Trade Log'!$Z$5:$Z$2004,'Trade Log'!$D$5:$D$2004,'Your Portfolio Holdings'!$B41,'Trade Log'!$C$5:$C$2004,"Buy",'Trade Log'!$B$5:$B$2004,"&lt;="&amp;Dashboard!$C$55)-SUMIFS('Trade Log'!$Z$5:$Z$2004,'Trade Log'!$D$5:$D$2004,'Your Portfolio Holdings'!$B41,'Trade Log'!$C$5:$C$2004,"Sell",'Trade Log'!$B$5:$B$2004,"&lt;="&amp;Dashboard!$C$55))</f>
        <v/>
      </c>
      <c r="AI41" s="209" t="str">
        <f>IFERROR(__xludf.DUMMYFUNCTION("if($C41=""GBP"",if($B41="""","""",if(Dashboard!$C$55&gt;=today(),iferror(googlefinance($B41)/100,0),iferror(index(googlefinance($B41,""price"",Dashboard!$C$55),2,2)/100,iferror(index(googlefinance($B41,""price"",Dashboard!$C$55-1),2,2)/100,iferror(index(goog"&amp;"lefinance($B41,""price"",Dashboard!$C$55-2),2,2)/100,iferror(index(googlefinance($B41,""price"",Dashboard!$C$55-3),2,2)/100,iferror(index(googlefinance($B41,""price"",Dashboard!$C$55-4),2,2)/100,iferror(index(googlefinance($B41,""price"",Dashboard!$C$55-5"&amp;"),2,2)/100,iferror(index(googlefinance($B41,""price"",Dashboard!$C$55-6),2,2)/100,0))))))))),if($B41="""","""",if(Dashboard!$C$55&gt;=today(),iferror(googlefinance($B41),0),iferror(index(googlefinance($B41,""price"",Dashboard!$C$55),2,2),iferror(index(google"&amp;"finance($B41,""price"",Dashboard!$C$55-1),2,2),iferror(index(googlefinance($B41,""price"",Dashboard!$C$55-2),2,2),iferror(index(googlefinance($B41,""price"",Dashboard!$C$55-3),2,2),iferror(index(googlefinance($B41,""price"",Dashboard!$C$55-4),2,2),iferror"&amp;"(index(googlefinance($B41,""price"",Dashboard!$C$55-5),2,2),iferror(index(googlefinance($B41,""price"",Dashboard!$C$55-6),2,2),0))))))))))"),"")</f>
        <v/>
      </c>
      <c r="AJ41" s="210"/>
      <c r="AK41" s="211" t="str">
        <f t="array" ref="AK41">IF($B41="","",INDEX('Calculations (Do Not Edit)'!$C$267:$G$271,match($C41,'Calculations (Do Not Edit)'!$C$230:$G$230,0),match(Dashboard!$C$3,'Calculations (Do Not Edit)'!$B$231:$B$235,0)))</f>
        <v/>
      </c>
      <c r="AL41" s="212">
        <f t="shared" si="18"/>
        <v>0</v>
      </c>
      <c r="AM41" s="182"/>
      <c r="AN41" s="182" t="str">
        <f>IF($B41="","",MAXIFS('Trade Log'!$B$5:$B$2004,'Trade Log'!$D$5:$D$2004,$B41,'Trade Log'!$B$5:$B$2004,"&lt;="&amp;Dashboard!$C$2))</f>
        <v/>
      </c>
      <c r="AO41" s="81" t="str">
        <f t="shared" si="19"/>
        <v>#N/A</v>
      </c>
      <c r="AP41" s="81"/>
      <c r="AQ41" s="184" t="str">
        <f>if($B41="","",sumifs('Trade Log'!$V$5:$V$2004,'Trade Log'!$D$5:$D$2004,$B41,'Trade Log'!$C$5:$C$2004,"Buy",'Trade Log'!$I$5:$I$2004,AQ$6,'Trade Log'!$B$5:$B$2004,"&lt;="&amp;Dashboard!$C$2)-sumifs('Trade Log'!$V$5:$V$2004,'Trade Log'!$D$5:$D$2004,$B41,'Trade Log'!$C$5:$C$2004,"Sell",'Trade Log'!$I$5:$I$2004,AQ$6,'Trade Log'!$B$5:$B$2004,"&lt;="&amp;Dashboard!$C$2))</f>
        <v/>
      </c>
      <c r="AR41" s="100" t="str">
        <f>if($B41="","",sumifs('Trade Log'!$V$5:$V$2004,'Trade Log'!$D$5:$D$2004,$B41,'Trade Log'!$C$5:$C$2004,"Buy",'Trade Log'!$I$5:$I$2004,AR$6,'Trade Log'!$B$5:$B$2004,"&lt;="&amp;Dashboard!$C$2)-sumifs('Trade Log'!$V$5:$V$2004,'Trade Log'!$D$5:$D$2004,$B41,'Trade Log'!$C$5:$C$2004,"Sell",'Trade Log'!$I$5:$I$2004,AR$6,'Trade Log'!$B$5:$B$2004,"&lt;="&amp;Dashboard!$C$2))</f>
        <v/>
      </c>
      <c r="AS41" s="100" t="str">
        <f>if($B41="","",sumifs('Trade Log'!$V$5:$V$2004,'Trade Log'!$D$5:$D$2004,$B41,'Trade Log'!$C$5:$C$2004,"Buy",'Trade Log'!$I$5:$I$2004,AS$6,'Trade Log'!$B$5:$B$2004,"&lt;="&amp;Dashboard!$C$2)-sumifs('Trade Log'!$V$5:$V$2004,'Trade Log'!$D$5:$D$2004,$B41,'Trade Log'!$C$5:$C$2004,"Sell",'Trade Log'!$I$5:$I$2004,AS$6,'Trade Log'!$B$5:$B$2004,"&lt;="&amp;Dashboard!$C$2))</f>
        <v/>
      </c>
      <c r="AT41" s="100" t="str">
        <f>if($B41="","",sumifs('Trade Log'!$V$5:$V$2004,'Trade Log'!$D$5:$D$2004,$B41,'Trade Log'!$C$5:$C$2004,"Buy",'Trade Log'!$I$5:$I$2004,AT$6,'Trade Log'!$B$5:$B$2004,"&lt;="&amp;Dashboard!$C$2)-sumifs('Trade Log'!$V$5:$V$2004,'Trade Log'!$D$5:$D$2004,$B41,'Trade Log'!$C$5:$C$2004,"Sell",'Trade Log'!$I$5:$I$2004,AT$6,'Trade Log'!$B$5:$B$2004,"&lt;="&amp;Dashboard!$C$2))</f>
        <v/>
      </c>
      <c r="AU41" s="100" t="str">
        <f>if($B41="","",sumifs('Trade Log'!$V$5:$V$2004,'Trade Log'!$D$5:$D$2004,$B41,'Trade Log'!$C$5:$C$2004,"Buy",'Trade Log'!$I$5:$I$2004,AU$6,'Trade Log'!$B$5:$B$2004,"&lt;="&amp;Dashboard!$C$2)-sumifs('Trade Log'!$V$5:$V$2004,'Trade Log'!$D$5:$D$2004,$B41,'Trade Log'!$C$5:$C$2004,"Sell",'Trade Log'!$I$5:$I$2004,AU$6,'Trade Log'!$B$5:$B$2004,"&lt;="&amp;Dashboard!$C$2))</f>
        <v/>
      </c>
      <c r="AV41" s="100" t="str">
        <f>if($B41="","",sumifs('Trade Log'!$V$5:$V$2004,'Trade Log'!$D$5:$D$2004,$B41,'Trade Log'!$C$5:$C$2004,"Buy",'Trade Log'!$I$5:$I$2004,AV$6,'Trade Log'!$B$5:$B$2004,"&lt;="&amp;Dashboard!$C$2)-sumifs('Trade Log'!$V$5:$V$2004,'Trade Log'!$D$5:$D$2004,$B41,'Trade Log'!$C$5:$C$2004,"Sell",'Trade Log'!$I$5:$I$2004,AV$6,'Trade Log'!$B$5:$B$2004,"&lt;="&amp;Dashboard!$C$2))</f>
        <v/>
      </c>
      <c r="AW41" s="100" t="str">
        <f>if($B41="","",sumifs('Trade Log'!$V$5:$V$2004,'Trade Log'!$D$5:$D$2004,$B41,'Trade Log'!$C$5:$C$2004,"Buy",'Trade Log'!$I$5:$I$2004,AW$6,'Trade Log'!$B$5:$B$2004,"&lt;="&amp;Dashboard!$C$2)-sumifs('Trade Log'!$V$5:$V$2004,'Trade Log'!$D$5:$D$2004,$B41,'Trade Log'!$C$5:$C$2004,"Sell",'Trade Log'!$I$5:$I$2004,AW$6,'Trade Log'!$B$5:$B$2004,"&lt;="&amp;Dashboard!$C$2))</f>
        <v/>
      </c>
      <c r="AX41" s="100" t="str">
        <f>if($B41="","",sumifs('Trade Log'!$V$5:$V$2004,'Trade Log'!$D$5:$D$2004,$B41,'Trade Log'!$C$5:$C$2004,"Buy",'Trade Log'!$I$5:$I$2004,AX$6,'Trade Log'!$B$5:$B$2004,"&lt;="&amp;Dashboard!$C$2)-sumifs('Trade Log'!$V$5:$V$2004,'Trade Log'!$D$5:$D$2004,$B41,'Trade Log'!$C$5:$C$2004,"Sell",'Trade Log'!$I$5:$I$2004,AX$6,'Trade Log'!$B$5:$B$2004,"&lt;="&amp;Dashboard!$C$2))</f>
        <v/>
      </c>
      <c r="AY41" s="100" t="str">
        <f>if($B41="","",sumifs('Trade Log'!$V$5:$V$2004,'Trade Log'!$D$5:$D$2004,$B41,'Trade Log'!$C$5:$C$2004,"Buy",'Trade Log'!$I$5:$I$2004,AY$6,'Trade Log'!$B$5:$B$2004,"&lt;="&amp;Dashboard!$C$2)-sumifs('Trade Log'!$V$5:$V$2004,'Trade Log'!$D$5:$D$2004,$B41,'Trade Log'!$C$5:$C$2004,"Sell",'Trade Log'!$I$5:$I$2004,AY$6,'Trade Log'!$B$5:$B$2004,"&lt;="&amp;Dashboard!$C$2))</f>
        <v/>
      </c>
      <c r="AZ41" s="185" t="str">
        <f>if($B41="","",sumifs('Trade Log'!$V$5:$V$2004,'Trade Log'!$D$5:$D$2004,$B41,'Trade Log'!$C$5:$C$2004,"Buy",'Trade Log'!$I$5:$I$2004,AZ$6,'Trade Log'!$B$5:$B$2004,"&lt;="&amp;Dashboard!$C$2)-sumifs('Trade Log'!$V$5:$V$2004,'Trade Log'!$D$5:$D$2004,$B41,'Trade Log'!$C$5:$C$2004,"Sell",'Trade Log'!$I$5:$I$2004,AZ$6,'Trade Log'!$B$5:$B$2004,"&lt;="&amp;Dashboard!$C$2))</f>
        <v/>
      </c>
      <c r="BA41" s="81"/>
      <c r="BB41" s="186">
        <f t="shared" si="20"/>
        <v>0</v>
      </c>
      <c r="BC41" s="81"/>
      <c r="BD41" s="187">
        <f t="shared" ref="BD41:BM41" si="60">AQ41*$Q41</f>
        <v>0</v>
      </c>
      <c r="BE41" s="188">
        <f t="shared" si="60"/>
        <v>0</v>
      </c>
      <c r="BF41" s="188">
        <f t="shared" si="60"/>
        <v>0</v>
      </c>
      <c r="BG41" s="188">
        <f t="shared" si="60"/>
        <v>0</v>
      </c>
      <c r="BH41" s="188">
        <f t="shared" si="60"/>
        <v>0</v>
      </c>
      <c r="BI41" s="188">
        <f t="shared" si="60"/>
        <v>0</v>
      </c>
      <c r="BJ41" s="188">
        <f t="shared" si="60"/>
        <v>0</v>
      </c>
      <c r="BK41" s="188">
        <f t="shared" si="60"/>
        <v>0</v>
      </c>
      <c r="BL41" s="188">
        <f t="shared" si="60"/>
        <v>0</v>
      </c>
      <c r="BM41" s="189">
        <f t="shared" si="60"/>
        <v>0</v>
      </c>
      <c r="BN41" s="81"/>
      <c r="BO41" s="190">
        <f t="shared" si="22"/>
        <v>0</v>
      </c>
      <c r="BP41" s="190"/>
      <c r="BQ41" s="191" t="str">
        <f t="shared" si="23"/>
        <v/>
      </c>
      <c r="BR41" s="192" t="s">
        <v>197</v>
      </c>
      <c r="BS41" s="190" t="str">
        <f t="shared" si="24"/>
        <v>N</v>
      </c>
      <c r="BT41" s="190" t="str">
        <f t="shared" si="25"/>
        <v>N</v>
      </c>
      <c r="BU41" s="190" t="str">
        <f t="shared" si="26"/>
        <v>N</v>
      </c>
      <c r="BV41" s="190"/>
      <c r="BW41" s="174">
        <f>countifs('Trade Log'!$D$5:$D$2004,$B77,'Trade Log'!$C$5:$C$2004,"Split")</f>
        <v>0</v>
      </c>
    </row>
    <row r="42">
      <c r="A42" s="17">
        <f t="shared" si="27"/>
        <v>36</v>
      </c>
      <c r="B42" s="193" t="str">
        <f>Setup!B87</f>
        <v/>
      </c>
      <c r="C42" s="194" t="str">
        <f>Setup!C87</f>
        <v/>
      </c>
      <c r="D42" s="194" t="str">
        <f>Setup!D87</f>
        <v/>
      </c>
      <c r="E42" s="195" t="str">
        <f>IF($B42="","",SUMIFS('Trade Log'!$V$5:$V$2004,'Trade Log'!$D$5:$D$2004,'Your Portfolio Holdings'!$B42,'Trade Log'!$C$5:$C$2004,"Buy",'Trade Log'!$B$5:$B$2004,"&lt;="&amp;Dashboard!$C$2)-SUMIFS('Trade Log'!$V$5:$V$2004,'Trade Log'!$D$5:$D$2004,'Your Portfolio Holdings'!$B42,'Trade Log'!$C$5:$C$2004,"Sell",'Trade Log'!$B$5:$B$2004,"&lt;="&amp;Dashboard!$C$2))</f>
        <v/>
      </c>
      <c r="F42" s="196" t="str">
        <f t="shared" si="3"/>
        <v/>
      </c>
      <c r="G42" s="197" t="str">
        <f>IFERROR(__xludf.DUMMYFUNCTION("if($C42=""GBP"", if($B42="""","""",if(Dashboard!$C$2&gt;=today(),iferror(googlefinance($B42)/100,0),iferror(index(googlefinance($B42,""price"",Dashboard!$C$2),2,2)/100,iferror(index(googlefinance($B42,""price"",Dashboard!$C$2-1),2,2)/100,iferror(index(google"&amp;"finance($B42,""price"",Dashboard!$C$2-2),2,2)/100,iferror(index(googlefinance($B42,""price"",Dashboard!$C$2-3),2,2)/100,iferror(index(googlefinance($B42,""price"",Dashboard!$C$2-4),2,2)/100,iferror(index(googlefinance($B42,""price"",Dashboard!$C$2-5),2,2)"&amp;"/100,iferror(index(googlefinance($B42,""price"",Dashboard!$C$2-6),2,2)/100,0))))))))),if($B42="""","""",if(Dashboard!$C$2&gt;=today(),iferror(googlefinance($B42),0),iferror(index(googlefinance($B42,""price"",Dashboard!$C$2),2,2),iferror(index(googlefinance($"&amp;"B42,""price"",Dashboard!$C$2-1),2,2),iferror(index(googlefinance($B42,""price"",Dashboard!$C$2-2),2,2),iferror(index(googlefinance($B42,""price"",Dashboard!$C$2-3),2,2),iferror(index(googlefinance($B42,""price"",Dashboard!$C$2-4),2,2),iferror(index(google"&amp;"finance($B42,""price"",Dashboard!$C$2-5),2,2),iferror(index(googlefinance($B42,""price"",Dashboard!$C$2-6),2,2),0))))))))))"),"")</f>
        <v/>
      </c>
      <c r="H42" s="213"/>
      <c r="I42" s="199" t="str">
        <f t="shared" si="4"/>
        <v/>
      </c>
      <c r="J42" s="200" t="str">
        <f t="shared" si="5"/>
        <v/>
      </c>
      <c r="K42" s="201" t="str">
        <f t="array" ref="K42">IFERROR(IF($B42="","",index('Trade Log'!$Q$5:$Q$2004,match(1,($AN42='Trade Log'!$B$5:$B$2004)*($B42='Trade Log'!$D$5:$D$2004)*("Y"='Trade Log'!$T$5:$T$2004),0))),0)</f>
        <v/>
      </c>
      <c r="L42" s="202" t="str">
        <f t="shared" si="6"/>
        <v/>
      </c>
      <c r="M42" s="202" t="str">
        <f t="shared" si="7"/>
        <v/>
      </c>
      <c r="N42" s="203" t="str">
        <f t="shared" si="8"/>
        <v/>
      </c>
      <c r="O42" s="202" t="str">
        <f>if($B42="","",iferror(sumifs('Trade Log'!$G$5:$G$2004,'Trade Log'!$C$5:$C$2004,"Dividend",'Trade Log'!$D$5:$D$2004,$B42,'Trade Log'!$B$5:$B$2004,"&lt;="&amp;Dashboard!$C$2),0))</f>
        <v/>
      </c>
      <c r="P42" s="204" t="str">
        <f t="shared" si="9"/>
        <v/>
      </c>
      <c r="Q42" s="205" t="str">
        <f t="shared" si="10"/>
        <v/>
      </c>
      <c r="R42" s="199" t="str">
        <f t="shared" si="11"/>
        <v/>
      </c>
      <c r="S42" s="200" t="str">
        <f t="shared" si="12"/>
        <v/>
      </c>
      <c r="T42" s="201" t="str">
        <f t="array" ref="T42">IFERROR(IF($B42="","",index('Trade Log'!$AE$5:$AE$2004,match(1,($AN42='Trade Log'!$B$5:$B$2004)*($B42='Trade Log'!$D$5:$D$2004)*("Y"='Trade Log'!$T$5:$T$2004),0))),0)</f>
        <v/>
      </c>
      <c r="U42" s="202" t="str">
        <f t="shared" si="13"/>
        <v/>
      </c>
      <c r="V42" s="203" t="str">
        <f t="shared" si="14"/>
        <v/>
      </c>
      <c r="W42" s="202" t="str">
        <f t="shared" si="15"/>
        <v/>
      </c>
      <c r="X42" s="203" t="str">
        <f t="shared" si="16"/>
        <v/>
      </c>
      <c r="Y42" s="206" t="str">
        <f>if($B42="","",iferror(sumifs('Trade Log'!$AD$5:$AD$2004,'Trade Log'!$C$5:$C$2004,"Dividend",'Trade Log'!$D$5:$D$2004,$B42,'Trade Log'!$B$5:$B$2004,"&lt;="&amp;Dashboard!$C$2),0))</f>
        <v/>
      </c>
      <c r="Z42" s="172"/>
      <c r="AA42" s="207" t="str">
        <f t="array" ref="AA42">IF($B42="","",INDEX('Calculations (Do Not Edit)'!$C$231:$G$235,match($C42,'Calculations (Do Not Edit)'!$C$230:$G$230,0),match(Dashboard!$C$3,'Calculations (Do Not Edit)'!$B$231:$B$235,0)))</f>
        <v/>
      </c>
      <c r="AB42" s="174"/>
      <c r="AC42" s="208" t="str">
        <f>IF($B42="","",SUMIFS('Trade Log'!$X$5:$X$2004,'Trade Log'!$D$5:$D$2004,'Your Portfolio Holdings'!$B42,'Trade Log'!$C$5:$C$2004,"Buy",'Trade Log'!$B$5:$B$2004,"&lt;="&amp;Dashboard!$C$54)-SUMIFS('Trade Log'!$X$5:$X$2004,'Trade Log'!$D$5:$D$2004,'Your Portfolio Holdings'!$B42,'Trade Log'!$C$5:$C$2004,"Sell",'Trade Log'!$B$5:$B$2004,"&lt;="&amp;Dashboard!$C$54))</f>
        <v/>
      </c>
      <c r="AD42" s="209" t="str">
        <f>IFERROR(__xludf.DUMMYFUNCTION("if($C42=""GBP"",if($B42="""","""",if(Dashboard!$C$54&gt;=today(),iferror(googlefinance($B42)/100,0),iferror(index(googlefinance($B42,""price"",Dashboard!$C$54),2,2)/100,iferror(index(googlefinance($B42,""price"",Dashboard!$C$54-1),2,2)/100,iferror(index(goog"&amp;"lefinance($B42,""price"",Dashboard!$C$54-2),2,2)/100,iferror(index(googlefinance($B42,""price"",Dashboard!$C$54-3),2,2)/100,iferror(index(googlefinance($B42,""price"",Dashboard!$C$54-4),2,2)/100,iferror(index(googlefinance($B42,""price"",Dashboard!$C$54-5"&amp;"),2,2)/100,iferror(index(googlefinance($B42,""price"",Dashboard!$C$54-6),2,2)/100,0))))))))), if($B42="""","""",if(Dashboard!$C$54&gt;=today(),iferror(googlefinance($B42),0),iferror(index(googlefinance($B42,""price"",Dashboard!$C$54),2,2),iferror(index(googl"&amp;"efinance($B42,""price"",Dashboard!$C$54-1),2,2),iferror(index(googlefinance($B42,""price"",Dashboard!$C$54-2),2,2),iferror(index(googlefinance($B42,""price"",Dashboard!$C$54-3),2,2),iferror(index(googlefinance($B42,""price"",Dashboard!$C$54-4),2,2),iferro"&amp;"r(index(googlefinance($B42,""price"",Dashboard!$C$54-5),2,2),iferror(index(googlefinance($B42,""price"",Dashboard!$C$54-6),2,2),0))))))))))"),"")</f>
        <v/>
      </c>
      <c r="AE42" s="214"/>
      <c r="AF42" s="211" t="str">
        <f t="array" ref="AF42">IF($B42="","",INDEX('Calculations (Do Not Edit)'!$C$249:$G$253,match($C42,'Calculations (Do Not Edit)'!$C$230:$G$230,0),match(Dashboard!$C$3,'Calculations (Do Not Edit)'!$B$231:$B$235,0)))</f>
        <v/>
      </c>
      <c r="AG42" s="212">
        <f t="shared" si="17"/>
        <v>0</v>
      </c>
      <c r="AH42" s="208" t="str">
        <f>IF($B42="","",SUMIFS('Trade Log'!$Z$5:$Z$2004,'Trade Log'!$D$5:$D$2004,'Your Portfolio Holdings'!$B42,'Trade Log'!$C$5:$C$2004,"Buy",'Trade Log'!$B$5:$B$2004,"&lt;="&amp;Dashboard!$C$55)-SUMIFS('Trade Log'!$Z$5:$Z$2004,'Trade Log'!$D$5:$D$2004,'Your Portfolio Holdings'!$B42,'Trade Log'!$C$5:$C$2004,"Sell",'Trade Log'!$B$5:$B$2004,"&lt;="&amp;Dashboard!$C$55))</f>
        <v/>
      </c>
      <c r="AI42" s="209" t="str">
        <f>IFERROR(__xludf.DUMMYFUNCTION("if($C42=""GBP"",if($B42="""","""",if(Dashboard!$C$55&gt;=today(),iferror(googlefinance($B42)/100,0),iferror(index(googlefinance($B42,""price"",Dashboard!$C$55),2,2)/100,iferror(index(googlefinance($B42,""price"",Dashboard!$C$55-1),2,2)/100,iferror(index(goog"&amp;"lefinance($B42,""price"",Dashboard!$C$55-2),2,2)/100,iferror(index(googlefinance($B42,""price"",Dashboard!$C$55-3),2,2)/100,iferror(index(googlefinance($B42,""price"",Dashboard!$C$55-4),2,2)/100,iferror(index(googlefinance($B42,""price"",Dashboard!$C$55-5"&amp;"),2,2)/100,iferror(index(googlefinance($B42,""price"",Dashboard!$C$55-6),2,2)/100,0))))))))),if($B42="""","""",if(Dashboard!$C$55&gt;=today(),iferror(googlefinance($B42),0),iferror(index(googlefinance($B42,""price"",Dashboard!$C$55),2,2),iferror(index(google"&amp;"finance($B42,""price"",Dashboard!$C$55-1),2,2),iferror(index(googlefinance($B42,""price"",Dashboard!$C$55-2),2,2),iferror(index(googlefinance($B42,""price"",Dashboard!$C$55-3),2,2),iferror(index(googlefinance($B42,""price"",Dashboard!$C$55-4),2,2),iferror"&amp;"(index(googlefinance($B42,""price"",Dashboard!$C$55-5),2,2),iferror(index(googlefinance($B42,""price"",Dashboard!$C$55-6),2,2),0))))))))))"),"")</f>
        <v/>
      </c>
      <c r="AJ42" s="210"/>
      <c r="AK42" s="211" t="str">
        <f t="array" ref="AK42">IF($B42="","",INDEX('Calculations (Do Not Edit)'!$C$267:$G$271,match($C42,'Calculations (Do Not Edit)'!$C$230:$G$230,0),match(Dashboard!$C$3,'Calculations (Do Not Edit)'!$B$231:$B$235,0)))</f>
        <v/>
      </c>
      <c r="AL42" s="212">
        <f t="shared" si="18"/>
        <v>0</v>
      </c>
      <c r="AM42" s="182"/>
      <c r="AN42" s="182" t="str">
        <f>IF($B42="","",MAXIFS('Trade Log'!$B$5:$B$2004,'Trade Log'!$D$5:$D$2004,$B42,'Trade Log'!$B$5:$B$2004,"&lt;="&amp;Dashboard!$C$2))</f>
        <v/>
      </c>
      <c r="AO42" s="81" t="str">
        <f t="shared" si="19"/>
        <v>#N/A</v>
      </c>
      <c r="AP42" s="81"/>
      <c r="AQ42" s="184" t="str">
        <f>if($B42="","",sumifs('Trade Log'!$V$5:$V$2004,'Trade Log'!$D$5:$D$2004,$B42,'Trade Log'!$C$5:$C$2004,"Buy",'Trade Log'!$I$5:$I$2004,AQ$6,'Trade Log'!$B$5:$B$2004,"&lt;="&amp;Dashboard!$C$2)-sumifs('Trade Log'!$V$5:$V$2004,'Trade Log'!$D$5:$D$2004,$B42,'Trade Log'!$C$5:$C$2004,"Sell",'Trade Log'!$I$5:$I$2004,AQ$6,'Trade Log'!$B$5:$B$2004,"&lt;="&amp;Dashboard!$C$2))</f>
        <v/>
      </c>
      <c r="AR42" s="100" t="str">
        <f>if($B42="","",sumifs('Trade Log'!$V$5:$V$2004,'Trade Log'!$D$5:$D$2004,$B42,'Trade Log'!$C$5:$C$2004,"Buy",'Trade Log'!$I$5:$I$2004,AR$6,'Trade Log'!$B$5:$B$2004,"&lt;="&amp;Dashboard!$C$2)-sumifs('Trade Log'!$V$5:$V$2004,'Trade Log'!$D$5:$D$2004,$B42,'Trade Log'!$C$5:$C$2004,"Sell",'Trade Log'!$I$5:$I$2004,AR$6,'Trade Log'!$B$5:$B$2004,"&lt;="&amp;Dashboard!$C$2))</f>
        <v/>
      </c>
      <c r="AS42" s="100" t="str">
        <f>if($B42="","",sumifs('Trade Log'!$V$5:$V$2004,'Trade Log'!$D$5:$D$2004,$B42,'Trade Log'!$C$5:$C$2004,"Buy",'Trade Log'!$I$5:$I$2004,AS$6,'Trade Log'!$B$5:$B$2004,"&lt;="&amp;Dashboard!$C$2)-sumifs('Trade Log'!$V$5:$V$2004,'Trade Log'!$D$5:$D$2004,$B42,'Trade Log'!$C$5:$C$2004,"Sell",'Trade Log'!$I$5:$I$2004,AS$6,'Trade Log'!$B$5:$B$2004,"&lt;="&amp;Dashboard!$C$2))</f>
        <v/>
      </c>
      <c r="AT42" s="100" t="str">
        <f>if($B42="","",sumifs('Trade Log'!$V$5:$V$2004,'Trade Log'!$D$5:$D$2004,$B42,'Trade Log'!$C$5:$C$2004,"Buy",'Trade Log'!$I$5:$I$2004,AT$6,'Trade Log'!$B$5:$B$2004,"&lt;="&amp;Dashboard!$C$2)-sumifs('Trade Log'!$V$5:$V$2004,'Trade Log'!$D$5:$D$2004,$B42,'Trade Log'!$C$5:$C$2004,"Sell",'Trade Log'!$I$5:$I$2004,AT$6,'Trade Log'!$B$5:$B$2004,"&lt;="&amp;Dashboard!$C$2))</f>
        <v/>
      </c>
      <c r="AU42" s="100" t="str">
        <f>if($B42="","",sumifs('Trade Log'!$V$5:$V$2004,'Trade Log'!$D$5:$D$2004,$B42,'Trade Log'!$C$5:$C$2004,"Buy",'Trade Log'!$I$5:$I$2004,AU$6,'Trade Log'!$B$5:$B$2004,"&lt;="&amp;Dashboard!$C$2)-sumifs('Trade Log'!$V$5:$V$2004,'Trade Log'!$D$5:$D$2004,$B42,'Trade Log'!$C$5:$C$2004,"Sell",'Trade Log'!$I$5:$I$2004,AU$6,'Trade Log'!$B$5:$B$2004,"&lt;="&amp;Dashboard!$C$2))</f>
        <v/>
      </c>
      <c r="AV42" s="100" t="str">
        <f>if($B42="","",sumifs('Trade Log'!$V$5:$V$2004,'Trade Log'!$D$5:$D$2004,$B42,'Trade Log'!$C$5:$C$2004,"Buy",'Trade Log'!$I$5:$I$2004,AV$6,'Trade Log'!$B$5:$B$2004,"&lt;="&amp;Dashboard!$C$2)-sumifs('Trade Log'!$V$5:$V$2004,'Trade Log'!$D$5:$D$2004,$B42,'Trade Log'!$C$5:$C$2004,"Sell",'Trade Log'!$I$5:$I$2004,AV$6,'Trade Log'!$B$5:$B$2004,"&lt;="&amp;Dashboard!$C$2))</f>
        <v/>
      </c>
      <c r="AW42" s="100" t="str">
        <f>if($B42="","",sumifs('Trade Log'!$V$5:$V$2004,'Trade Log'!$D$5:$D$2004,$B42,'Trade Log'!$C$5:$C$2004,"Buy",'Trade Log'!$I$5:$I$2004,AW$6,'Trade Log'!$B$5:$B$2004,"&lt;="&amp;Dashboard!$C$2)-sumifs('Trade Log'!$V$5:$V$2004,'Trade Log'!$D$5:$D$2004,$B42,'Trade Log'!$C$5:$C$2004,"Sell",'Trade Log'!$I$5:$I$2004,AW$6,'Trade Log'!$B$5:$B$2004,"&lt;="&amp;Dashboard!$C$2))</f>
        <v/>
      </c>
      <c r="AX42" s="100" t="str">
        <f>if($B42="","",sumifs('Trade Log'!$V$5:$V$2004,'Trade Log'!$D$5:$D$2004,$B42,'Trade Log'!$C$5:$C$2004,"Buy",'Trade Log'!$I$5:$I$2004,AX$6,'Trade Log'!$B$5:$B$2004,"&lt;="&amp;Dashboard!$C$2)-sumifs('Trade Log'!$V$5:$V$2004,'Trade Log'!$D$5:$D$2004,$B42,'Trade Log'!$C$5:$C$2004,"Sell",'Trade Log'!$I$5:$I$2004,AX$6,'Trade Log'!$B$5:$B$2004,"&lt;="&amp;Dashboard!$C$2))</f>
        <v/>
      </c>
      <c r="AY42" s="100" t="str">
        <f>if($B42="","",sumifs('Trade Log'!$V$5:$V$2004,'Trade Log'!$D$5:$D$2004,$B42,'Trade Log'!$C$5:$C$2004,"Buy",'Trade Log'!$I$5:$I$2004,AY$6,'Trade Log'!$B$5:$B$2004,"&lt;="&amp;Dashboard!$C$2)-sumifs('Trade Log'!$V$5:$V$2004,'Trade Log'!$D$5:$D$2004,$B42,'Trade Log'!$C$5:$C$2004,"Sell",'Trade Log'!$I$5:$I$2004,AY$6,'Trade Log'!$B$5:$B$2004,"&lt;="&amp;Dashboard!$C$2))</f>
        <v/>
      </c>
      <c r="AZ42" s="185" t="str">
        <f>if($B42="","",sumifs('Trade Log'!$V$5:$V$2004,'Trade Log'!$D$5:$D$2004,$B42,'Trade Log'!$C$5:$C$2004,"Buy",'Trade Log'!$I$5:$I$2004,AZ$6,'Trade Log'!$B$5:$B$2004,"&lt;="&amp;Dashboard!$C$2)-sumifs('Trade Log'!$V$5:$V$2004,'Trade Log'!$D$5:$D$2004,$B42,'Trade Log'!$C$5:$C$2004,"Sell",'Trade Log'!$I$5:$I$2004,AZ$6,'Trade Log'!$B$5:$B$2004,"&lt;="&amp;Dashboard!$C$2))</f>
        <v/>
      </c>
      <c r="BA42" s="81"/>
      <c r="BB42" s="186">
        <f t="shared" si="20"/>
        <v>0</v>
      </c>
      <c r="BC42" s="81"/>
      <c r="BD42" s="187">
        <f t="shared" ref="BD42:BM42" si="61">AQ42*$Q42</f>
        <v>0</v>
      </c>
      <c r="BE42" s="188">
        <f t="shared" si="61"/>
        <v>0</v>
      </c>
      <c r="BF42" s="188">
        <f t="shared" si="61"/>
        <v>0</v>
      </c>
      <c r="BG42" s="188">
        <f t="shared" si="61"/>
        <v>0</v>
      </c>
      <c r="BH42" s="188">
        <f t="shared" si="61"/>
        <v>0</v>
      </c>
      <c r="BI42" s="188">
        <f t="shared" si="61"/>
        <v>0</v>
      </c>
      <c r="BJ42" s="188">
        <f t="shared" si="61"/>
        <v>0</v>
      </c>
      <c r="BK42" s="188">
        <f t="shared" si="61"/>
        <v>0</v>
      </c>
      <c r="BL42" s="188">
        <f t="shared" si="61"/>
        <v>0</v>
      </c>
      <c r="BM42" s="189">
        <f t="shared" si="61"/>
        <v>0</v>
      </c>
      <c r="BN42" s="81"/>
      <c r="BO42" s="190">
        <f t="shared" si="22"/>
        <v>0</v>
      </c>
      <c r="BP42" s="190"/>
      <c r="BQ42" s="191" t="str">
        <f t="shared" si="23"/>
        <v/>
      </c>
      <c r="BR42" s="192" t="s">
        <v>197</v>
      </c>
      <c r="BS42" s="190" t="str">
        <f t="shared" si="24"/>
        <v>N</v>
      </c>
      <c r="BT42" s="190" t="str">
        <f t="shared" si="25"/>
        <v>N</v>
      </c>
      <c r="BU42" s="190" t="str">
        <f t="shared" si="26"/>
        <v>N</v>
      </c>
      <c r="BV42" s="190"/>
      <c r="BW42" s="174">
        <f>countifs('Trade Log'!$D$5:$D$2004,$B78,'Trade Log'!$C$5:$C$2004,"Split")</f>
        <v>0</v>
      </c>
    </row>
    <row r="43">
      <c r="A43" s="17">
        <f t="shared" si="27"/>
        <v>37</v>
      </c>
      <c r="B43" s="193" t="str">
        <f>Setup!B88</f>
        <v/>
      </c>
      <c r="C43" s="194" t="str">
        <f>Setup!C88</f>
        <v/>
      </c>
      <c r="D43" s="194" t="str">
        <f>Setup!D88</f>
        <v/>
      </c>
      <c r="E43" s="195" t="str">
        <f>IF($B43="","",SUMIFS('Trade Log'!$V$5:$V$2004,'Trade Log'!$D$5:$D$2004,'Your Portfolio Holdings'!$B43,'Trade Log'!$C$5:$C$2004,"Buy",'Trade Log'!$B$5:$B$2004,"&lt;="&amp;Dashboard!$C$2)-SUMIFS('Trade Log'!$V$5:$V$2004,'Trade Log'!$D$5:$D$2004,'Your Portfolio Holdings'!$B43,'Trade Log'!$C$5:$C$2004,"Sell",'Trade Log'!$B$5:$B$2004,"&lt;="&amp;Dashboard!$C$2))</f>
        <v/>
      </c>
      <c r="F43" s="196" t="str">
        <f t="shared" si="3"/>
        <v/>
      </c>
      <c r="G43" s="197" t="str">
        <f>IFERROR(__xludf.DUMMYFUNCTION("if($C43=""GBP"", if($B43="""","""",if(Dashboard!$C$2&gt;=today(),iferror(googlefinance($B43)/100,0),iferror(index(googlefinance($B43,""price"",Dashboard!$C$2),2,2)/100,iferror(index(googlefinance($B43,""price"",Dashboard!$C$2-1),2,2)/100,iferror(index(google"&amp;"finance($B43,""price"",Dashboard!$C$2-2),2,2)/100,iferror(index(googlefinance($B43,""price"",Dashboard!$C$2-3),2,2)/100,iferror(index(googlefinance($B43,""price"",Dashboard!$C$2-4),2,2)/100,iferror(index(googlefinance($B43,""price"",Dashboard!$C$2-5),2,2)"&amp;"/100,iferror(index(googlefinance($B43,""price"",Dashboard!$C$2-6),2,2)/100,0))))))))),if($B43="""","""",if(Dashboard!$C$2&gt;=today(),iferror(googlefinance($B43),0),iferror(index(googlefinance($B43,""price"",Dashboard!$C$2),2,2),iferror(index(googlefinance($"&amp;"B43,""price"",Dashboard!$C$2-1),2,2),iferror(index(googlefinance($B43,""price"",Dashboard!$C$2-2),2,2),iferror(index(googlefinance($B43,""price"",Dashboard!$C$2-3),2,2),iferror(index(googlefinance($B43,""price"",Dashboard!$C$2-4),2,2),iferror(index(google"&amp;"finance($B43,""price"",Dashboard!$C$2-5),2,2),iferror(index(googlefinance($B43,""price"",Dashboard!$C$2-6),2,2),0))))))))))"),"")</f>
        <v/>
      </c>
      <c r="H43" s="213"/>
      <c r="I43" s="199" t="str">
        <f t="shared" si="4"/>
        <v/>
      </c>
      <c r="J43" s="200" t="str">
        <f t="shared" si="5"/>
        <v/>
      </c>
      <c r="K43" s="201" t="str">
        <f t="array" ref="K43">IFERROR(IF($B43="","",index('Trade Log'!$Q$5:$Q$2004,match(1,($AN43='Trade Log'!$B$5:$B$2004)*($B43='Trade Log'!$D$5:$D$2004)*("Y"='Trade Log'!$T$5:$T$2004),0))),0)</f>
        <v/>
      </c>
      <c r="L43" s="202" t="str">
        <f t="shared" si="6"/>
        <v/>
      </c>
      <c r="M43" s="202" t="str">
        <f t="shared" si="7"/>
        <v/>
      </c>
      <c r="N43" s="203" t="str">
        <f t="shared" si="8"/>
        <v/>
      </c>
      <c r="O43" s="202" t="str">
        <f>if($B43="","",iferror(sumifs('Trade Log'!$G$5:$G$2004,'Trade Log'!$C$5:$C$2004,"Dividend",'Trade Log'!$D$5:$D$2004,$B43,'Trade Log'!$B$5:$B$2004,"&lt;="&amp;Dashboard!$C$2),0))</f>
        <v/>
      </c>
      <c r="P43" s="204" t="str">
        <f t="shared" si="9"/>
        <v/>
      </c>
      <c r="Q43" s="205" t="str">
        <f t="shared" si="10"/>
        <v/>
      </c>
      <c r="R43" s="199" t="str">
        <f t="shared" si="11"/>
        <v/>
      </c>
      <c r="S43" s="200" t="str">
        <f t="shared" si="12"/>
        <v/>
      </c>
      <c r="T43" s="201" t="str">
        <f t="array" ref="T43">IFERROR(IF($B43="","",index('Trade Log'!$AE$5:$AE$2004,match(1,($AN43='Trade Log'!$B$5:$B$2004)*($B43='Trade Log'!$D$5:$D$2004)*("Y"='Trade Log'!$T$5:$T$2004),0))),0)</f>
        <v/>
      </c>
      <c r="U43" s="202" t="str">
        <f t="shared" si="13"/>
        <v/>
      </c>
      <c r="V43" s="203" t="str">
        <f t="shared" si="14"/>
        <v/>
      </c>
      <c r="W43" s="202" t="str">
        <f t="shared" si="15"/>
        <v/>
      </c>
      <c r="X43" s="203" t="str">
        <f t="shared" si="16"/>
        <v/>
      </c>
      <c r="Y43" s="206" t="str">
        <f>if($B43="","",iferror(sumifs('Trade Log'!$AD$5:$AD$2004,'Trade Log'!$C$5:$C$2004,"Dividend",'Trade Log'!$D$5:$D$2004,$B43,'Trade Log'!$B$5:$B$2004,"&lt;="&amp;Dashboard!$C$2),0))</f>
        <v/>
      </c>
      <c r="Z43" s="172"/>
      <c r="AA43" s="207" t="str">
        <f t="array" ref="AA43">IF($B43="","",INDEX('Calculations (Do Not Edit)'!$C$231:$G$235,match($C43,'Calculations (Do Not Edit)'!$C$230:$G$230,0),match(Dashboard!$C$3,'Calculations (Do Not Edit)'!$B$231:$B$235,0)))</f>
        <v/>
      </c>
      <c r="AB43" s="174"/>
      <c r="AC43" s="208" t="str">
        <f>IF($B43="","",SUMIFS('Trade Log'!$X$5:$X$2004,'Trade Log'!$D$5:$D$2004,'Your Portfolio Holdings'!$B43,'Trade Log'!$C$5:$C$2004,"Buy",'Trade Log'!$B$5:$B$2004,"&lt;="&amp;Dashboard!$C$54)-SUMIFS('Trade Log'!$X$5:$X$2004,'Trade Log'!$D$5:$D$2004,'Your Portfolio Holdings'!$B43,'Trade Log'!$C$5:$C$2004,"Sell",'Trade Log'!$B$5:$B$2004,"&lt;="&amp;Dashboard!$C$54))</f>
        <v/>
      </c>
      <c r="AD43" s="209" t="str">
        <f>IFERROR(__xludf.DUMMYFUNCTION("if($C43=""GBP"",if($B43="""","""",if(Dashboard!$C$54&gt;=today(),iferror(googlefinance($B43)/100,0),iferror(index(googlefinance($B43,""price"",Dashboard!$C$54),2,2)/100,iferror(index(googlefinance($B43,""price"",Dashboard!$C$54-1),2,2)/100,iferror(index(goog"&amp;"lefinance($B43,""price"",Dashboard!$C$54-2),2,2)/100,iferror(index(googlefinance($B43,""price"",Dashboard!$C$54-3),2,2)/100,iferror(index(googlefinance($B43,""price"",Dashboard!$C$54-4),2,2)/100,iferror(index(googlefinance($B43,""price"",Dashboard!$C$54-5"&amp;"),2,2)/100,iferror(index(googlefinance($B43,""price"",Dashboard!$C$54-6),2,2)/100,0))))))))), if($B43="""","""",if(Dashboard!$C$54&gt;=today(),iferror(googlefinance($B43),0),iferror(index(googlefinance($B43,""price"",Dashboard!$C$54),2,2),iferror(index(googl"&amp;"efinance($B43,""price"",Dashboard!$C$54-1),2,2),iferror(index(googlefinance($B43,""price"",Dashboard!$C$54-2),2,2),iferror(index(googlefinance($B43,""price"",Dashboard!$C$54-3),2,2),iferror(index(googlefinance($B43,""price"",Dashboard!$C$54-4),2,2),iferro"&amp;"r(index(googlefinance($B43,""price"",Dashboard!$C$54-5),2,2),iferror(index(googlefinance($B43,""price"",Dashboard!$C$54-6),2,2),0))))))))))"),"")</f>
        <v/>
      </c>
      <c r="AE43" s="214"/>
      <c r="AF43" s="211" t="str">
        <f t="array" ref="AF43">IF($B43="","",INDEX('Calculations (Do Not Edit)'!$C$249:$G$253,match($C43,'Calculations (Do Not Edit)'!$C$230:$G$230,0),match(Dashboard!$C$3,'Calculations (Do Not Edit)'!$B$231:$B$235,0)))</f>
        <v/>
      </c>
      <c r="AG43" s="212">
        <f t="shared" si="17"/>
        <v>0</v>
      </c>
      <c r="AH43" s="208" t="str">
        <f>IF($B43="","",SUMIFS('Trade Log'!$Z$5:$Z$2004,'Trade Log'!$D$5:$D$2004,'Your Portfolio Holdings'!$B43,'Trade Log'!$C$5:$C$2004,"Buy",'Trade Log'!$B$5:$B$2004,"&lt;="&amp;Dashboard!$C$55)-SUMIFS('Trade Log'!$Z$5:$Z$2004,'Trade Log'!$D$5:$D$2004,'Your Portfolio Holdings'!$B43,'Trade Log'!$C$5:$C$2004,"Sell",'Trade Log'!$B$5:$B$2004,"&lt;="&amp;Dashboard!$C$55))</f>
        <v/>
      </c>
      <c r="AI43" s="209" t="str">
        <f>IFERROR(__xludf.DUMMYFUNCTION("if($C43=""GBP"",if($B43="""","""",if(Dashboard!$C$55&gt;=today(),iferror(googlefinance($B43)/100,0),iferror(index(googlefinance($B43,""price"",Dashboard!$C$55),2,2)/100,iferror(index(googlefinance($B43,""price"",Dashboard!$C$55-1),2,2)/100,iferror(index(goog"&amp;"lefinance($B43,""price"",Dashboard!$C$55-2),2,2)/100,iferror(index(googlefinance($B43,""price"",Dashboard!$C$55-3),2,2)/100,iferror(index(googlefinance($B43,""price"",Dashboard!$C$55-4),2,2)/100,iferror(index(googlefinance($B43,""price"",Dashboard!$C$55-5"&amp;"),2,2)/100,iferror(index(googlefinance($B43,""price"",Dashboard!$C$55-6),2,2)/100,0))))))))),if($B43="""","""",if(Dashboard!$C$55&gt;=today(),iferror(googlefinance($B43),0),iferror(index(googlefinance($B43,""price"",Dashboard!$C$55),2,2),iferror(index(google"&amp;"finance($B43,""price"",Dashboard!$C$55-1),2,2),iferror(index(googlefinance($B43,""price"",Dashboard!$C$55-2),2,2),iferror(index(googlefinance($B43,""price"",Dashboard!$C$55-3),2,2),iferror(index(googlefinance($B43,""price"",Dashboard!$C$55-4),2,2),iferror"&amp;"(index(googlefinance($B43,""price"",Dashboard!$C$55-5),2,2),iferror(index(googlefinance($B43,""price"",Dashboard!$C$55-6),2,2),0))))))))))"),"")</f>
        <v/>
      </c>
      <c r="AJ43" s="210"/>
      <c r="AK43" s="211" t="str">
        <f t="array" ref="AK43">IF($B43="","",INDEX('Calculations (Do Not Edit)'!$C$267:$G$271,match($C43,'Calculations (Do Not Edit)'!$C$230:$G$230,0),match(Dashboard!$C$3,'Calculations (Do Not Edit)'!$B$231:$B$235,0)))</f>
        <v/>
      </c>
      <c r="AL43" s="212">
        <f t="shared" si="18"/>
        <v>0</v>
      </c>
      <c r="AM43" s="182"/>
      <c r="AN43" s="182" t="str">
        <f>IF($B43="","",MAXIFS('Trade Log'!$B$5:$B$2004,'Trade Log'!$D$5:$D$2004,$B43,'Trade Log'!$B$5:$B$2004,"&lt;="&amp;Dashboard!$C$2))</f>
        <v/>
      </c>
      <c r="AO43" s="81" t="str">
        <f t="shared" si="19"/>
        <v>#N/A</v>
      </c>
      <c r="AP43" s="81"/>
      <c r="AQ43" s="184" t="str">
        <f>if($B43="","",sumifs('Trade Log'!$V$5:$V$2004,'Trade Log'!$D$5:$D$2004,$B43,'Trade Log'!$C$5:$C$2004,"Buy",'Trade Log'!$I$5:$I$2004,AQ$6,'Trade Log'!$B$5:$B$2004,"&lt;="&amp;Dashboard!$C$2)-sumifs('Trade Log'!$V$5:$V$2004,'Trade Log'!$D$5:$D$2004,$B43,'Trade Log'!$C$5:$C$2004,"Sell",'Trade Log'!$I$5:$I$2004,AQ$6,'Trade Log'!$B$5:$B$2004,"&lt;="&amp;Dashboard!$C$2))</f>
        <v/>
      </c>
      <c r="AR43" s="100" t="str">
        <f>if($B43="","",sumifs('Trade Log'!$V$5:$V$2004,'Trade Log'!$D$5:$D$2004,$B43,'Trade Log'!$C$5:$C$2004,"Buy",'Trade Log'!$I$5:$I$2004,AR$6,'Trade Log'!$B$5:$B$2004,"&lt;="&amp;Dashboard!$C$2)-sumifs('Trade Log'!$V$5:$V$2004,'Trade Log'!$D$5:$D$2004,$B43,'Trade Log'!$C$5:$C$2004,"Sell",'Trade Log'!$I$5:$I$2004,AR$6,'Trade Log'!$B$5:$B$2004,"&lt;="&amp;Dashboard!$C$2))</f>
        <v/>
      </c>
      <c r="AS43" s="100" t="str">
        <f>if($B43="","",sumifs('Trade Log'!$V$5:$V$2004,'Trade Log'!$D$5:$D$2004,$B43,'Trade Log'!$C$5:$C$2004,"Buy",'Trade Log'!$I$5:$I$2004,AS$6,'Trade Log'!$B$5:$B$2004,"&lt;="&amp;Dashboard!$C$2)-sumifs('Trade Log'!$V$5:$V$2004,'Trade Log'!$D$5:$D$2004,$B43,'Trade Log'!$C$5:$C$2004,"Sell",'Trade Log'!$I$5:$I$2004,AS$6,'Trade Log'!$B$5:$B$2004,"&lt;="&amp;Dashboard!$C$2))</f>
        <v/>
      </c>
      <c r="AT43" s="100" t="str">
        <f>if($B43="","",sumifs('Trade Log'!$V$5:$V$2004,'Trade Log'!$D$5:$D$2004,$B43,'Trade Log'!$C$5:$C$2004,"Buy",'Trade Log'!$I$5:$I$2004,AT$6,'Trade Log'!$B$5:$B$2004,"&lt;="&amp;Dashboard!$C$2)-sumifs('Trade Log'!$V$5:$V$2004,'Trade Log'!$D$5:$D$2004,$B43,'Trade Log'!$C$5:$C$2004,"Sell",'Trade Log'!$I$5:$I$2004,AT$6,'Trade Log'!$B$5:$B$2004,"&lt;="&amp;Dashboard!$C$2))</f>
        <v/>
      </c>
      <c r="AU43" s="100" t="str">
        <f>if($B43="","",sumifs('Trade Log'!$V$5:$V$2004,'Trade Log'!$D$5:$D$2004,$B43,'Trade Log'!$C$5:$C$2004,"Buy",'Trade Log'!$I$5:$I$2004,AU$6,'Trade Log'!$B$5:$B$2004,"&lt;="&amp;Dashboard!$C$2)-sumifs('Trade Log'!$V$5:$V$2004,'Trade Log'!$D$5:$D$2004,$B43,'Trade Log'!$C$5:$C$2004,"Sell",'Trade Log'!$I$5:$I$2004,AU$6,'Trade Log'!$B$5:$B$2004,"&lt;="&amp;Dashboard!$C$2))</f>
        <v/>
      </c>
      <c r="AV43" s="100" t="str">
        <f>if($B43="","",sumifs('Trade Log'!$V$5:$V$2004,'Trade Log'!$D$5:$D$2004,$B43,'Trade Log'!$C$5:$C$2004,"Buy",'Trade Log'!$I$5:$I$2004,AV$6,'Trade Log'!$B$5:$B$2004,"&lt;="&amp;Dashboard!$C$2)-sumifs('Trade Log'!$V$5:$V$2004,'Trade Log'!$D$5:$D$2004,$B43,'Trade Log'!$C$5:$C$2004,"Sell",'Trade Log'!$I$5:$I$2004,AV$6,'Trade Log'!$B$5:$B$2004,"&lt;="&amp;Dashboard!$C$2))</f>
        <v/>
      </c>
      <c r="AW43" s="100" t="str">
        <f>if($B43="","",sumifs('Trade Log'!$V$5:$V$2004,'Trade Log'!$D$5:$D$2004,$B43,'Trade Log'!$C$5:$C$2004,"Buy",'Trade Log'!$I$5:$I$2004,AW$6,'Trade Log'!$B$5:$B$2004,"&lt;="&amp;Dashboard!$C$2)-sumifs('Trade Log'!$V$5:$V$2004,'Trade Log'!$D$5:$D$2004,$B43,'Trade Log'!$C$5:$C$2004,"Sell",'Trade Log'!$I$5:$I$2004,AW$6,'Trade Log'!$B$5:$B$2004,"&lt;="&amp;Dashboard!$C$2))</f>
        <v/>
      </c>
      <c r="AX43" s="100" t="str">
        <f>if($B43="","",sumifs('Trade Log'!$V$5:$V$2004,'Trade Log'!$D$5:$D$2004,$B43,'Trade Log'!$C$5:$C$2004,"Buy",'Trade Log'!$I$5:$I$2004,AX$6,'Trade Log'!$B$5:$B$2004,"&lt;="&amp;Dashboard!$C$2)-sumifs('Trade Log'!$V$5:$V$2004,'Trade Log'!$D$5:$D$2004,$B43,'Trade Log'!$C$5:$C$2004,"Sell",'Trade Log'!$I$5:$I$2004,AX$6,'Trade Log'!$B$5:$B$2004,"&lt;="&amp;Dashboard!$C$2))</f>
        <v/>
      </c>
      <c r="AY43" s="100" t="str">
        <f>if($B43="","",sumifs('Trade Log'!$V$5:$V$2004,'Trade Log'!$D$5:$D$2004,$B43,'Trade Log'!$C$5:$C$2004,"Buy",'Trade Log'!$I$5:$I$2004,AY$6,'Trade Log'!$B$5:$B$2004,"&lt;="&amp;Dashboard!$C$2)-sumifs('Trade Log'!$V$5:$V$2004,'Trade Log'!$D$5:$D$2004,$B43,'Trade Log'!$C$5:$C$2004,"Sell",'Trade Log'!$I$5:$I$2004,AY$6,'Trade Log'!$B$5:$B$2004,"&lt;="&amp;Dashboard!$C$2))</f>
        <v/>
      </c>
      <c r="AZ43" s="185" t="str">
        <f>if($B43="","",sumifs('Trade Log'!$V$5:$V$2004,'Trade Log'!$D$5:$D$2004,$B43,'Trade Log'!$C$5:$C$2004,"Buy",'Trade Log'!$I$5:$I$2004,AZ$6,'Trade Log'!$B$5:$B$2004,"&lt;="&amp;Dashboard!$C$2)-sumifs('Trade Log'!$V$5:$V$2004,'Trade Log'!$D$5:$D$2004,$B43,'Trade Log'!$C$5:$C$2004,"Sell",'Trade Log'!$I$5:$I$2004,AZ$6,'Trade Log'!$B$5:$B$2004,"&lt;="&amp;Dashboard!$C$2))</f>
        <v/>
      </c>
      <c r="BA43" s="81"/>
      <c r="BB43" s="186">
        <f t="shared" si="20"/>
        <v>0</v>
      </c>
      <c r="BC43" s="81"/>
      <c r="BD43" s="187">
        <f t="shared" ref="BD43:BM43" si="62">AQ43*$Q43</f>
        <v>0</v>
      </c>
      <c r="BE43" s="188">
        <f t="shared" si="62"/>
        <v>0</v>
      </c>
      <c r="BF43" s="188">
        <f t="shared" si="62"/>
        <v>0</v>
      </c>
      <c r="BG43" s="188">
        <f t="shared" si="62"/>
        <v>0</v>
      </c>
      <c r="BH43" s="188">
        <f t="shared" si="62"/>
        <v>0</v>
      </c>
      <c r="BI43" s="188">
        <f t="shared" si="62"/>
        <v>0</v>
      </c>
      <c r="BJ43" s="188">
        <f t="shared" si="62"/>
        <v>0</v>
      </c>
      <c r="BK43" s="188">
        <f t="shared" si="62"/>
        <v>0</v>
      </c>
      <c r="BL43" s="188">
        <f t="shared" si="62"/>
        <v>0</v>
      </c>
      <c r="BM43" s="189">
        <f t="shared" si="62"/>
        <v>0</v>
      </c>
      <c r="BN43" s="81"/>
      <c r="BO43" s="190">
        <f t="shared" si="22"/>
        <v>0</v>
      </c>
      <c r="BP43" s="190"/>
      <c r="BQ43" s="191" t="str">
        <f t="shared" si="23"/>
        <v/>
      </c>
      <c r="BR43" s="192" t="s">
        <v>197</v>
      </c>
      <c r="BS43" s="190" t="str">
        <f t="shared" si="24"/>
        <v>N</v>
      </c>
      <c r="BT43" s="190" t="str">
        <f t="shared" si="25"/>
        <v>N</v>
      </c>
      <c r="BU43" s="190" t="str">
        <f t="shared" si="26"/>
        <v>N</v>
      </c>
      <c r="BV43" s="190"/>
      <c r="BW43" s="174">
        <f>countifs('Trade Log'!$D$5:$D$2004,$B79,'Trade Log'!$C$5:$C$2004,"Split")</f>
        <v>0</v>
      </c>
    </row>
    <row r="44">
      <c r="A44" s="17">
        <f t="shared" si="27"/>
        <v>38</v>
      </c>
      <c r="B44" s="193" t="str">
        <f>Setup!B89</f>
        <v/>
      </c>
      <c r="C44" s="194" t="str">
        <f>Setup!C89</f>
        <v/>
      </c>
      <c r="D44" s="194" t="str">
        <f>Setup!D89</f>
        <v/>
      </c>
      <c r="E44" s="195" t="str">
        <f>IF($B44="","",SUMIFS('Trade Log'!$V$5:$V$2004,'Trade Log'!$D$5:$D$2004,'Your Portfolio Holdings'!$B44,'Trade Log'!$C$5:$C$2004,"Buy",'Trade Log'!$B$5:$B$2004,"&lt;="&amp;Dashboard!$C$2)-SUMIFS('Trade Log'!$V$5:$V$2004,'Trade Log'!$D$5:$D$2004,'Your Portfolio Holdings'!$B44,'Trade Log'!$C$5:$C$2004,"Sell",'Trade Log'!$B$5:$B$2004,"&lt;="&amp;Dashboard!$C$2))</f>
        <v/>
      </c>
      <c r="F44" s="196" t="str">
        <f t="shared" si="3"/>
        <v/>
      </c>
      <c r="G44" s="197" t="str">
        <f>IFERROR(__xludf.DUMMYFUNCTION("if($C44=""GBP"", if($B44="""","""",if(Dashboard!$C$2&gt;=today(),iferror(googlefinance($B44)/100,0),iferror(index(googlefinance($B44,""price"",Dashboard!$C$2),2,2)/100,iferror(index(googlefinance($B44,""price"",Dashboard!$C$2-1),2,2)/100,iferror(index(google"&amp;"finance($B44,""price"",Dashboard!$C$2-2),2,2)/100,iferror(index(googlefinance($B44,""price"",Dashboard!$C$2-3),2,2)/100,iferror(index(googlefinance($B44,""price"",Dashboard!$C$2-4),2,2)/100,iferror(index(googlefinance($B44,""price"",Dashboard!$C$2-5),2,2)"&amp;"/100,iferror(index(googlefinance($B44,""price"",Dashboard!$C$2-6),2,2)/100,0))))))))),if($B44="""","""",if(Dashboard!$C$2&gt;=today(),iferror(googlefinance($B44),0),iferror(index(googlefinance($B44,""price"",Dashboard!$C$2),2,2),iferror(index(googlefinance($"&amp;"B44,""price"",Dashboard!$C$2-1),2,2),iferror(index(googlefinance($B44,""price"",Dashboard!$C$2-2),2,2),iferror(index(googlefinance($B44,""price"",Dashboard!$C$2-3),2,2),iferror(index(googlefinance($B44,""price"",Dashboard!$C$2-4),2,2),iferror(index(google"&amp;"finance($B44,""price"",Dashboard!$C$2-5),2,2),iferror(index(googlefinance($B44,""price"",Dashboard!$C$2-6),2,2),0))))))))))"),"")</f>
        <v/>
      </c>
      <c r="H44" s="213"/>
      <c r="I44" s="199" t="str">
        <f t="shared" si="4"/>
        <v/>
      </c>
      <c r="J44" s="200" t="str">
        <f t="shared" si="5"/>
        <v/>
      </c>
      <c r="K44" s="201" t="str">
        <f t="array" ref="K44">IFERROR(IF($B44="","",index('Trade Log'!$Q$5:$Q$2004,match(1,($AN44='Trade Log'!$B$5:$B$2004)*($B44='Trade Log'!$D$5:$D$2004)*("Y"='Trade Log'!$T$5:$T$2004),0))),0)</f>
        <v/>
      </c>
      <c r="L44" s="202" t="str">
        <f t="shared" si="6"/>
        <v/>
      </c>
      <c r="M44" s="202" t="str">
        <f t="shared" si="7"/>
        <v/>
      </c>
      <c r="N44" s="203" t="str">
        <f t="shared" si="8"/>
        <v/>
      </c>
      <c r="O44" s="202" t="str">
        <f>if($B44="","",iferror(sumifs('Trade Log'!$G$5:$G$2004,'Trade Log'!$C$5:$C$2004,"Dividend",'Trade Log'!$D$5:$D$2004,$B44,'Trade Log'!$B$5:$B$2004,"&lt;="&amp;Dashboard!$C$2),0))</f>
        <v/>
      </c>
      <c r="P44" s="204" t="str">
        <f t="shared" si="9"/>
        <v/>
      </c>
      <c r="Q44" s="205" t="str">
        <f t="shared" si="10"/>
        <v/>
      </c>
      <c r="R44" s="199" t="str">
        <f t="shared" si="11"/>
        <v/>
      </c>
      <c r="S44" s="200" t="str">
        <f t="shared" si="12"/>
        <v/>
      </c>
      <c r="T44" s="201" t="str">
        <f t="array" ref="T44">IFERROR(IF($B44="","",index('Trade Log'!$AE$5:$AE$2004,match(1,($AN44='Trade Log'!$B$5:$B$2004)*($B44='Trade Log'!$D$5:$D$2004)*("Y"='Trade Log'!$T$5:$T$2004),0))),0)</f>
        <v/>
      </c>
      <c r="U44" s="202" t="str">
        <f t="shared" si="13"/>
        <v/>
      </c>
      <c r="V44" s="203" t="str">
        <f t="shared" si="14"/>
        <v/>
      </c>
      <c r="W44" s="202" t="str">
        <f t="shared" si="15"/>
        <v/>
      </c>
      <c r="X44" s="203" t="str">
        <f t="shared" si="16"/>
        <v/>
      </c>
      <c r="Y44" s="206" t="str">
        <f>if($B44="","",iferror(sumifs('Trade Log'!$AD$5:$AD$2004,'Trade Log'!$C$5:$C$2004,"Dividend",'Trade Log'!$D$5:$D$2004,$B44,'Trade Log'!$B$5:$B$2004,"&lt;="&amp;Dashboard!$C$2),0))</f>
        <v/>
      </c>
      <c r="Z44" s="172"/>
      <c r="AA44" s="207" t="str">
        <f t="array" ref="AA44">IF($B44="","",INDEX('Calculations (Do Not Edit)'!$C$231:$G$235,match($C44,'Calculations (Do Not Edit)'!$C$230:$G$230,0),match(Dashboard!$C$3,'Calculations (Do Not Edit)'!$B$231:$B$235,0)))</f>
        <v/>
      </c>
      <c r="AB44" s="174"/>
      <c r="AC44" s="208" t="str">
        <f>IF($B44="","",SUMIFS('Trade Log'!$X$5:$X$2004,'Trade Log'!$D$5:$D$2004,'Your Portfolio Holdings'!$B44,'Trade Log'!$C$5:$C$2004,"Buy",'Trade Log'!$B$5:$B$2004,"&lt;="&amp;Dashboard!$C$54)-SUMIFS('Trade Log'!$X$5:$X$2004,'Trade Log'!$D$5:$D$2004,'Your Portfolio Holdings'!$B44,'Trade Log'!$C$5:$C$2004,"Sell",'Trade Log'!$B$5:$B$2004,"&lt;="&amp;Dashboard!$C$54))</f>
        <v/>
      </c>
      <c r="AD44" s="209" t="str">
        <f>IFERROR(__xludf.DUMMYFUNCTION("if($C44=""GBP"",if($B44="""","""",if(Dashboard!$C$54&gt;=today(),iferror(googlefinance($B44)/100,0),iferror(index(googlefinance($B44,""price"",Dashboard!$C$54),2,2)/100,iferror(index(googlefinance($B44,""price"",Dashboard!$C$54-1),2,2)/100,iferror(index(goog"&amp;"lefinance($B44,""price"",Dashboard!$C$54-2),2,2)/100,iferror(index(googlefinance($B44,""price"",Dashboard!$C$54-3),2,2)/100,iferror(index(googlefinance($B44,""price"",Dashboard!$C$54-4),2,2)/100,iferror(index(googlefinance($B44,""price"",Dashboard!$C$54-5"&amp;"),2,2)/100,iferror(index(googlefinance($B44,""price"",Dashboard!$C$54-6),2,2)/100,0))))))))), if($B44="""","""",if(Dashboard!$C$54&gt;=today(),iferror(googlefinance($B44),0),iferror(index(googlefinance($B44,""price"",Dashboard!$C$54),2,2),iferror(index(googl"&amp;"efinance($B44,""price"",Dashboard!$C$54-1),2,2),iferror(index(googlefinance($B44,""price"",Dashboard!$C$54-2),2,2),iferror(index(googlefinance($B44,""price"",Dashboard!$C$54-3),2,2),iferror(index(googlefinance($B44,""price"",Dashboard!$C$54-4),2,2),iferro"&amp;"r(index(googlefinance($B44,""price"",Dashboard!$C$54-5),2,2),iferror(index(googlefinance($B44,""price"",Dashboard!$C$54-6),2,2),0))))))))))"),"")</f>
        <v/>
      </c>
      <c r="AE44" s="214"/>
      <c r="AF44" s="211" t="str">
        <f t="array" ref="AF44">IF($B44="","",INDEX('Calculations (Do Not Edit)'!$C$249:$G$253,match($C44,'Calculations (Do Not Edit)'!$C$230:$G$230,0),match(Dashboard!$C$3,'Calculations (Do Not Edit)'!$B$231:$B$235,0)))</f>
        <v/>
      </c>
      <c r="AG44" s="212">
        <f t="shared" si="17"/>
        <v>0</v>
      </c>
      <c r="AH44" s="208" t="str">
        <f>IF($B44="","",SUMIFS('Trade Log'!$Z$5:$Z$2004,'Trade Log'!$D$5:$D$2004,'Your Portfolio Holdings'!$B44,'Trade Log'!$C$5:$C$2004,"Buy",'Trade Log'!$B$5:$B$2004,"&lt;="&amp;Dashboard!$C$55)-SUMIFS('Trade Log'!$Z$5:$Z$2004,'Trade Log'!$D$5:$D$2004,'Your Portfolio Holdings'!$B44,'Trade Log'!$C$5:$C$2004,"Sell",'Trade Log'!$B$5:$B$2004,"&lt;="&amp;Dashboard!$C$55))</f>
        <v/>
      </c>
      <c r="AI44" s="209" t="str">
        <f>IFERROR(__xludf.DUMMYFUNCTION("if($C44=""GBP"",if($B44="""","""",if(Dashboard!$C$55&gt;=today(),iferror(googlefinance($B44)/100,0),iferror(index(googlefinance($B44,""price"",Dashboard!$C$55),2,2)/100,iferror(index(googlefinance($B44,""price"",Dashboard!$C$55-1),2,2)/100,iferror(index(goog"&amp;"lefinance($B44,""price"",Dashboard!$C$55-2),2,2)/100,iferror(index(googlefinance($B44,""price"",Dashboard!$C$55-3),2,2)/100,iferror(index(googlefinance($B44,""price"",Dashboard!$C$55-4),2,2)/100,iferror(index(googlefinance($B44,""price"",Dashboard!$C$55-5"&amp;"),2,2)/100,iferror(index(googlefinance($B44,""price"",Dashboard!$C$55-6),2,2)/100,0))))))))),if($B44="""","""",if(Dashboard!$C$55&gt;=today(),iferror(googlefinance($B44),0),iferror(index(googlefinance($B44,""price"",Dashboard!$C$55),2,2),iferror(index(google"&amp;"finance($B44,""price"",Dashboard!$C$55-1),2,2),iferror(index(googlefinance($B44,""price"",Dashboard!$C$55-2),2,2),iferror(index(googlefinance($B44,""price"",Dashboard!$C$55-3),2,2),iferror(index(googlefinance($B44,""price"",Dashboard!$C$55-4),2,2),iferror"&amp;"(index(googlefinance($B44,""price"",Dashboard!$C$55-5),2,2),iferror(index(googlefinance($B44,""price"",Dashboard!$C$55-6),2,2),0))))))))))"),"")</f>
        <v/>
      </c>
      <c r="AJ44" s="210"/>
      <c r="AK44" s="211" t="str">
        <f t="array" ref="AK44">IF($B44="","",INDEX('Calculations (Do Not Edit)'!$C$267:$G$271,match($C44,'Calculations (Do Not Edit)'!$C$230:$G$230,0),match(Dashboard!$C$3,'Calculations (Do Not Edit)'!$B$231:$B$235,0)))</f>
        <v/>
      </c>
      <c r="AL44" s="212">
        <f t="shared" si="18"/>
        <v>0</v>
      </c>
      <c r="AM44" s="182"/>
      <c r="AN44" s="182" t="str">
        <f>IF($B44="","",MAXIFS('Trade Log'!$B$5:$B$2004,'Trade Log'!$D$5:$D$2004,$B44,'Trade Log'!$B$5:$B$2004,"&lt;="&amp;Dashboard!$C$2))</f>
        <v/>
      </c>
      <c r="AO44" s="81" t="str">
        <f t="shared" si="19"/>
        <v>#N/A</v>
      </c>
      <c r="AP44" s="81"/>
      <c r="AQ44" s="184" t="str">
        <f>if($B44="","",sumifs('Trade Log'!$V$5:$V$2004,'Trade Log'!$D$5:$D$2004,$B44,'Trade Log'!$C$5:$C$2004,"Buy",'Trade Log'!$I$5:$I$2004,AQ$6,'Trade Log'!$B$5:$B$2004,"&lt;="&amp;Dashboard!$C$2)-sumifs('Trade Log'!$V$5:$V$2004,'Trade Log'!$D$5:$D$2004,$B44,'Trade Log'!$C$5:$C$2004,"Sell",'Trade Log'!$I$5:$I$2004,AQ$6,'Trade Log'!$B$5:$B$2004,"&lt;="&amp;Dashboard!$C$2))</f>
        <v/>
      </c>
      <c r="AR44" s="100" t="str">
        <f>if($B44="","",sumifs('Trade Log'!$V$5:$V$2004,'Trade Log'!$D$5:$D$2004,$B44,'Trade Log'!$C$5:$C$2004,"Buy",'Trade Log'!$I$5:$I$2004,AR$6,'Trade Log'!$B$5:$B$2004,"&lt;="&amp;Dashboard!$C$2)-sumifs('Trade Log'!$V$5:$V$2004,'Trade Log'!$D$5:$D$2004,$B44,'Trade Log'!$C$5:$C$2004,"Sell",'Trade Log'!$I$5:$I$2004,AR$6,'Trade Log'!$B$5:$B$2004,"&lt;="&amp;Dashboard!$C$2))</f>
        <v/>
      </c>
      <c r="AS44" s="100" t="str">
        <f>if($B44="","",sumifs('Trade Log'!$V$5:$V$2004,'Trade Log'!$D$5:$D$2004,$B44,'Trade Log'!$C$5:$C$2004,"Buy",'Trade Log'!$I$5:$I$2004,AS$6,'Trade Log'!$B$5:$B$2004,"&lt;="&amp;Dashboard!$C$2)-sumifs('Trade Log'!$V$5:$V$2004,'Trade Log'!$D$5:$D$2004,$B44,'Trade Log'!$C$5:$C$2004,"Sell",'Trade Log'!$I$5:$I$2004,AS$6,'Trade Log'!$B$5:$B$2004,"&lt;="&amp;Dashboard!$C$2))</f>
        <v/>
      </c>
      <c r="AT44" s="100" t="str">
        <f>if($B44="","",sumifs('Trade Log'!$V$5:$V$2004,'Trade Log'!$D$5:$D$2004,$B44,'Trade Log'!$C$5:$C$2004,"Buy",'Trade Log'!$I$5:$I$2004,AT$6,'Trade Log'!$B$5:$B$2004,"&lt;="&amp;Dashboard!$C$2)-sumifs('Trade Log'!$V$5:$V$2004,'Trade Log'!$D$5:$D$2004,$B44,'Trade Log'!$C$5:$C$2004,"Sell",'Trade Log'!$I$5:$I$2004,AT$6,'Trade Log'!$B$5:$B$2004,"&lt;="&amp;Dashboard!$C$2))</f>
        <v/>
      </c>
      <c r="AU44" s="100" t="str">
        <f>if($B44="","",sumifs('Trade Log'!$V$5:$V$2004,'Trade Log'!$D$5:$D$2004,$B44,'Trade Log'!$C$5:$C$2004,"Buy",'Trade Log'!$I$5:$I$2004,AU$6,'Trade Log'!$B$5:$B$2004,"&lt;="&amp;Dashboard!$C$2)-sumifs('Trade Log'!$V$5:$V$2004,'Trade Log'!$D$5:$D$2004,$B44,'Trade Log'!$C$5:$C$2004,"Sell",'Trade Log'!$I$5:$I$2004,AU$6,'Trade Log'!$B$5:$B$2004,"&lt;="&amp;Dashboard!$C$2))</f>
        <v/>
      </c>
      <c r="AV44" s="100" t="str">
        <f>if($B44="","",sumifs('Trade Log'!$V$5:$V$2004,'Trade Log'!$D$5:$D$2004,$B44,'Trade Log'!$C$5:$C$2004,"Buy",'Trade Log'!$I$5:$I$2004,AV$6,'Trade Log'!$B$5:$B$2004,"&lt;="&amp;Dashboard!$C$2)-sumifs('Trade Log'!$V$5:$V$2004,'Trade Log'!$D$5:$D$2004,$B44,'Trade Log'!$C$5:$C$2004,"Sell",'Trade Log'!$I$5:$I$2004,AV$6,'Trade Log'!$B$5:$B$2004,"&lt;="&amp;Dashboard!$C$2))</f>
        <v/>
      </c>
      <c r="AW44" s="100" t="str">
        <f>if($B44="","",sumifs('Trade Log'!$V$5:$V$2004,'Trade Log'!$D$5:$D$2004,$B44,'Trade Log'!$C$5:$C$2004,"Buy",'Trade Log'!$I$5:$I$2004,AW$6,'Trade Log'!$B$5:$B$2004,"&lt;="&amp;Dashboard!$C$2)-sumifs('Trade Log'!$V$5:$V$2004,'Trade Log'!$D$5:$D$2004,$B44,'Trade Log'!$C$5:$C$2004,"Sell",'Trade Log'!$I$5:$I$2004,AW$6,'Trade Log'!$B$5:$B$2004,"&lt;="&amp;Dashboard!$C$2))</f>
        <v/>
      </c>
      <c r="AX44" s="100" t="str">
        <f>if($B44="","",sumifs('Trade Log'!$V$5:$V$2004,'Trade Log'!$D$5:$D$2004,$B44,'Trade Log'!$C$5:$C$2004,"Buy",'Trade Log'!$I$5:$I$2004,AX$6,'Trade Log'!$B$5:$B$2004,"&lt;="&amp;Dashboard!$C$2)-sumifs('Trade Log'!$V$5:$V$2004,'Trade Log'!$D$5:$D$2004,$B44,'Trade Log'!$C$5:$C$2004,"Sell",'Trade Log'!$I$5:$I$2004,AX$6,'Trade Log'!$B$5:$B$2004,"&lt;="&amp;Dashboard!$C$2))</f>
        <v/>
      </c>
      <c r="AY44" s="100" t="str">
        <f>if($B44="","",sumifs('Trade Log'!$V$5:$V$2004,'Trade Log'!$D$5:$D$2004,$B44,'Trade Log'!$C$5:$C$2004,"Buy",'Trade Log'!$I$5:$I$2004,AY$6,'Trade Log'!$B$5:$B$2004,"&lt;="&amp;Dashboard!$C$2)-sumifs('Trade Log'!$V$5:$V$2004,'Trade Log'!$D$5:$D$2004,$B44,'Trade Log'!$C$5:$C$2004,"Sell",'Trade Log'!$I$5:$I$2004,AY$6,'Trade Log'!$B$5:$B$2004,"&lt;="&amp;Dashboard!$C$2))</f>
        <v/>
      </c>
      <c r="AZ44" s="185" t="str">
        <f>if($B44="","",sumifs('Trade Log'!$V$5:$V$2004,'Trade Log'!$D$5:$D$2004,$B44,'Trade Log'!$C$5:$C$2004,"Buy",'Trade Log'!$I$5:$I$2004,AZ$6,'Trade Log'!$B$5:$B$2004,"&lt;="&amp;Dashboard!$C$2)-sumifs('Trade Log'!$V$5:$V$2004,'Trade Log'!$D$5:$D$2004,$B44,'Trade Log'!$C$5:$C$2004,"Sell",'Trade Log'!$I$5:$I$2004,AZ$6,'Trade Log'!$B$5:$B$2004,"&lt;="&amp;Dashboard!$C$2))</f>
        <v/>
      </c>
      <c r="BA44" s="81"/>
      <c r="BB44" s="186">
        <f t="shared" si="20"/>
        <v>0</v>
      </c>
      <c r="BC44" s="81"/>
      <c r="BD44" s="187">
        <f t="shared" ref="BD44:BM44" si="63">AQ44*$Q44</f>
        <v>0</v>
      </c>
      <c r="BE44" s="188">
        <f t="shared" si="63"/>
        <v>0</v>
      </c>
      <c r="BF44" s="188">
        <f t="shared" si="63"/>
        <v>0</v>
      </c>
      <c r="BG44" s="188">
        <f t="shared" si="63"/>
        <v>0</v>
      </c>
      <c r="BH44" s="188">
        <f t="shared" si="63"/>
        <v>0</v>
      </c>
      <c r="BI44" s="188">
        <f t="shared" si="63"/>
        <v>0</v>
      </c>
      <c r="BJ44" s="188">
        <f t="shared" si="63"/>
        <v>0</v>
      </c>
      <c r="BK44" s="188">
        <f t="shared" si="63"/>
        <v>0</v>
      </c>
      <c r="BL44" s="188">
        <f t="shared" si="63"/>
        <v>0</v>
      </c>
      <c r="BM44" s="189">
        <f t="shared" si="63"/>
        <v>0</v>
      </c>
      <c r="BN44" s="81"/>
      <c r="BO44" s="190">
        <f t="shared" si="22"/>
        <v>0</v>
      </c>
      <c r="BP44" s="190"/>
      <c r="BQ44" s="191" t="str">
        <f t="shared" si="23"/>
        <v/>
      </c>
      <c r="BR44" s="192" t="s">
        <v>197</v>
      </c>
      <c r="BS44" s="190" t="str">
        <f t="shared" si="24"/>
        <v>N</v>
      </c>
      <c r="BT44" s="190" t="str">
        <f t="shared" si="25"/>
        <v>N</v>
      </c>
      <c r="BU44" s="190" t="str">
        <f t="shared" si="26"/>
        <v>N</v>
      </c>
      <c r="BV44" s="190"/>
      <c r="BW44" s="174">
        <f>countifs('Trade Log'!$D$5:$D$2004,$B80,'Trade Log'!$C$5:$C$2004,"Split")</f>
        <v>0</v>
      </c>
    </row>
    <row r="45">
      <c r="A45" s="17">
        <f t="shared" si="27"/>
        <v>39</v>
      </c>
      <c r="B45" s="193" t="str">
        <f>Setup!B90</f>
        <v/>
      </c>
      <c r="C45" s="194" t="str">
        <f>Setup!C90</f>
        <v/>
      </c>
      <c r="D45" s="194" t="str">
        <f>Setup!D90</f>
        <v/>
      </c>
      <c r="E45" s="195" t="str">
        <f>IF($B45="","",SUMIFS('Trade Log'!$V$5:$V$2004,'Trade Log'!$D$5:$D$2004,'Your Portfolio Holdings'!$B45,'Trade Log'!$C$5:$C$2004,"Buy",'Trade Log'!$B$5:$B$2004,"&lt;="&amp;Dashboard!$C$2)-SUMIFS('Trade Log'!$V$5:$V$2004,'Trade Log'!$D$5:$D$2004,'Your Portfolio Holdings'!$B45,'Trade Log'!$C$5:$C$2004,"Sell",'Trade Log'!$B$5:$B$2004,"&lt;="&amp;Dashboard!$C$2))</f>
        <v/>
      </c>
      <c r="F45" s="196" t="str">
        <f t="shared" si="3"/>
        <v/>
      </c>
      <c r="G45" s="197" t="str">
        <f>IFERROR(__xludf.DUMMYFUNCTION("if($C45=""GBP"", if($B45="""","""",if(Dashboard!$C$2&gt;=today(),iferror(googlefinance($B45)/100,0),iferror(index(googlefinance($B45,""price"",Dashboard!$C$2),2,2)/100,iferror(index(googlefinance($B45,""price"",Dashboard!$C$2-1),2,2)/100,iferror(index(google"&amp;"finance($B45,""price"",Dashboard!$C$2-2),2,2)/100,iferror(index(googlefinance($B45,""price"",Dashboard!$C$2-3),2,2)/100,iferror(index(googlefinance($B45,""price"",Dashboard!$C$2-4),2,2)/100,iferror(index(googlefinance($B45,""price"",Dashboard!$C$2-5),2,2)"&amp;"/100,iferror(index(googlefinance($B45,""price"",Dashboard!$C$2-6),2,2)/100,0))))))))),if($B45="""","""",if(Dashboard!$C$2&gt;=today(),iferror(googlefinance($B45),0),iferror(index(googlefinance($B45,""price"",Dashboard!$C$2),2,2),iferror(index(googlefinance($"&amp;"B45,""price"",Dashboard!$C$2-1),2,2),iferror(index(googlefinance($B45,""price"",Dashboard!$C$2-2),2,2),iferror(index(googlefinance($B45,""price"",Dashboard!$C$2-3),2,2),iferror(index(googlefinance($B45,""price"",Dashboard!$C$2-4),2,2),iferror(index(google"&amp;"finance($B45,""price"",Dashboard!$C$2-5),2,2),iferror(index(googlefinance($B45,""price"",Dashboard!$C$2-6),2,2),0))))))))))"),"")</f>
        <v/>
      </c>
      <c r="H45" s="213"/>
      <c r="I45" s="199" t="str">
        <f t="shared" si="4"/>
        <v/>
      </c>
      <c r="J45" s="200" t="str">
        <f t="shared" si="5"/>
        <v/>
      </c>
      <c r="K45" s="201" t="str">
        <f t="array" ref="K45">IFERROR(IF($B45="","",index('Trade Log'!$Q$5:$Q$2004,match(1,($AN45='Trade Log'!$B$5:$B$2004)*($B45='Trade Log'!$D$5:$D$2004)*("Y"='Trade Log'!$T$5:$T$2004),0))),0)</f>
        <v/>
      </c>
      <c r="L45" s="202" t="str">
        <f t="shared" si="6"/>
        <v/>
      </c>
      <c r="M45" s="202" t="str">
        <f t="shared" si="7"/>
        <v/>
      </c>
      <c r="N45" s="203" t="str">
        <f t="shared" si="8"/>
        <v/>
      </c>
      <c r="O45" s="202" t="str">
        <f>if($B45="","",iferror(sumifs('Trade Log'!$G$5:$G$2004,'Trade Log'!$C$5:$C$2004,"Dividend",'Trade Log'!$D$5:$D$2004,$B45,'Trade Log'!$B$5:$B$2004,"&lt;="&amp;Dashboard!$C$2),0))</f>
        <v/>
      </c>
      <c r="P45" s="204" t="str">
        <f t="shared" si="9"/>
        <v/>
      </c>
      <c r="Q45" s="205" t="str">
        <f t="shared" si="10"/>
        <v/>
      </c>
      <c r="R45" s="199" t="str">
        <f t="shared" si="11"/>
        <v/>
      </c>
      <c r="S45" s="200" t="str">
        <f t="shared" si="12"/>
        <v/>
      </c>
      <c r="T45" s="201" t="str">
        <f t="array" ref="T45">IFERROR(IF($B45="","",index('Trade Log'!$AE$5:$AE$2004,match(1,($AN45='Trade Log'!$B$5:$B$2004)*($B45='Trade Log'!$D$5:$D$2004)*("Y"='Trade Log'!$T$5:$T$2004),0))),0)</f>
        <v/>
      </c>
      <c r="U45" s="202" t="str">
        <f t="shared" si="13"/>
        <v/>
      </c>
      <c r="V45" s="203" t="str">
        <f t="shared" si="14"/>
        <v/>
      </c>
      <c r="W45" s="202" t="str">
        <f t="shared" si="15"/>
        <v/>
      </c>
      <c r="X45" s="203" t="str">
        <f t="shared" si="16"/>
        <v/>
      </c>
      <c r="Y45" s="206" t="str">
        <f>if($B45="","",iferror(sumifs('Trade Log'!$AD$5:$AD$2004,'Trade Log'!$C$5:$C$2004,"Dividend",'Trade Log'!$D$5:$D$2004,$B45,'Trade Log'!$B$5:$B$2004,"&lt;="&amp;Dashboard!$C$2),0))</f>
        <v/>
      </c>
      <c r="Z45" s="172"/>
      <c r="AA45" s="207" t="str">
        <f t="array" ref="AA45">IF($B45="","",INDEX('Calculations (Do Not Edit)'!$C$231:$G$235,match($C45,'Calculations (Do Not Edit)'!$C$230:$G$230,0),match(Dashboard!$C$3,'Calculations (Do Not Edit)'!$B$231:$B$235,0)))</f>
        <v/>
      </c>
      <c r="AB45" s="174"/>
      <c r="AC45" s="208" t="str">
        <f>IF($B45="","",SUMIFS('Trade Log'!$X$5:$X$2004,'Trade Log'!$D$5:$D$2004,'Your Portfolio Holdings'!$B45,'Trade Log'!$C$5:$C$2004,"Buy",'Trade Log'!$B$5:$B$2004,"&lt;="&amp;Dashboard!$C$54)-SUMIFS('Trade Log'!$X$5:$X$2004,'Trade Log'!$D$5:$D$2004,'Your Portfolio Holdings'!$B45,'Trade Log'!$C$5:$C$2004,"Sell",'Trade Log'!$B$5:$B$2004,"&lt;="&amp;Dashboard!$C$54))</f>
        <v/>
      </c>
      <c r="AD45" s="209" t="str">
        <f>IFERROR(__xludf.DUMMYFUNCTION("if($C45=""GBP"",if($B45="""","""",if(Dashboard!$C$54&gt;=today(),iferror(googlefinance($B45)/100,0),iferror(index(googlefinance($B45,""price"",Dashboard!$C$54),2,2)/100,iferror(index(googlefinance($B45,""price"",Dashboard!$C$54-1),2,2)/100,iferror(index(goog"&amp;"lefinance($B45,""price"",Dashboard!$C$54-2),2,2)/100,iferror(index(googlefinance($B45,""price"",Dashboard!$C$54-3),2,2)/100,iferror(index(googlefinance($B45,""price"",Dashboard!$C$54-4),2,2)/100,iferror(index(googlefinance($B45,""price"",Dashboard!$C$54-5"&amp;"),2,2)/100,iferror(index(googlefinance($B45,""price"",Dashboard!$C$54-6),2,2)/100,0))))))))), if($B45="""","""",if(Dashboard!$C$54&gt;=today(),iferror(googlefinance($B45),0),iferror(index(googlefinance($B45,""price"",Dashboard!$C$54),2,2),iferror(index(googl"&amp;"efinance($B45,""price"",Dashboard!$C$54-1),2,2),iferror(index(googlefinance($B45,""price"",Dashboard!$C$54-2),2,2),iferror(index(googlefinance($B45,""price"",Dashboard!$C$54-3),2,2),iferror(index(googlefinance($B45,""price"",Dashboard!$C$54-4),2,2),iferro"&amp;"r(index(googlefinance($B45,""price"",Dashboard!$C$54-5),2,2),iferror(index(googlefinance($B45,""price"",Dashboard!$C$54-6),2,2),0))))))))))"),"")</f>
        <v/>
      </c>
      <c r="AE45" s="214"/>
      <c r="AF45" s="211" t="str">
        <f t="array" ref="AF45">IF($B45="","",INDEX('Calculations (Do Not Edit)'!$C$249:$G$253,match($C45,'Calculations (Do Not Edit)'!$C$230:$G$230,0),match(Dashboard!$C$3,'Calculations (Do Not Edit)'!$B$231:$B$235,0)))</f>
        <v/>
      </c>
      <c r="AG45" s="212">
        <f t="shared" si="17"/>
        <v>0</v>
      </c>
      <c r="AH45" s="208" t="str">
        <f>IF($B45="","",SUMIFS('Trade Log'!$Z$5:$Z$2004,'Trade Log'!$D$5:$D$2004,'Your Portfolio Holdings'!$B45,'Trade Log'!$C$5:$C$2004,"Buy",'Trade Log'!$B$5:$B$2004,"&lt;="&amp;Dashboard!$C$55)-SUMIFS('Trade Log'!$Z$5:$Z$2004,'Trade Log'!$D$5:$D$2004,'Your Portfolio Holdings'!$B45,'Trade Log'!$C$5:$C$2004,"Sell",'Trade Log'!$B$5:$B$2004,"&lt;="&amp;Dashboard!$C$55))</f>
        <v/>
      </c>
      <c r="AI45" s="209" t="str">
        <f>IFERROR(__xludf.DUMMYFUNCTION("if($C45=""GBP"",if($B45="""","""",if(Dashboard!$C$55&gt;=today(),iferror(googlefinance($B45)/100,0),iferror(index(googlefinance($B45,""price"",Dashboard!$C$55),2,2)/100,iferror(index(googlefinance($B45,""price"",Dashboard!$C$55-1),2,2)/100,iferror(index(goog"&amp;"lefinance($B45,""price"",Dashboard!$C$55-2),2,2)/100,iferror(index(googlefinance($B45,""price"",Dashboard!$C$55-3),2,2)/100,iferror(index(googlefinance($B45,""price"",Dashboard!$C$55-4),2,2)/100,iferror(index(googlefinance($B45,""price"",Dashboard!$C$55-5"&amp;"),2,2)/100,iferror(index(googlefinance($B45,""price"",Dashboard!$C$55-6),2,2)/100,0))))))))),if($B45="""","""",if(Dashboard!$C$55&gt;=today(),iferror(googlefinance($B45),0),iferror(index(googlefinance($B45,""price"",Dashboard!$C$55),2,2),iferror(index(google"&amp;"finance($B45,""price"",Dashboard!$C$55-1),2,2),iferror(index(googlefinance($B45,""price"",Dashboard!$C$55-2),2,2),iferror(index(googlefinance($B45,""price"",Dashboard!$C$55-3),2,2),iferror(index(googlefinance($B45,""price"",Dashboard!$C$55-4),2,2),iferror"&amp;"(index(googlefinance($B45,""price"",Dashboard!$C$55-5),2,2),iferror(index(googlefinance($B45,""price"",Dashboard!$C$55-6),2,2),0))))))))))"),"")</f>
        <v/>
      </c>
      <c r="AJ45" s="210"/>
      <c r="AK45" s="211" t="str">
        <f t="array" ref="AK45">IF($B45="","",INDEX('Calculations (Do Not Edit)'!$C$267:$G$271,match($C45,'Calculations (Do Not Edit)'!$C$230:$G$230,0),match(Dashboard!$C$3,'Calculations (Do Not Edit)'!$B$231:$B$235,0)))</f>
        <v/>
      </c>
      <c r="AL45" s="212">
        <f t="shared" si="18"/>
        <v>0</v>
      </c>
      <c r="AM45" s="182"/>
      <c r="AN45" s="182" t="str">
        <f>IF($B45="","",MAXIFS('Trade Log'!$B$5:$B$2004,'Trade Log'!$D$5:$D$2004,$B45,'Trade Log'!$B$5:$B$2004,"&lt;="&amp;Dashboard!$C$2))</f>
        <v/>
      </c>
      <c r="AO45" s="81" t="str">
        <f t="shared" si="19"/>
        <v>#N/A</v>
      </c>
      <c r="AP45" s="81"/>
      <c r="AQ45" s="184" t="str">
        <f>if($B45="","",sumifs('Trade Log'!$V$5:$V$2004,'Trade Log'!$D$5:$D$2004,$B45,'Trade Log'!$C$5:$C$2004,"Buy",'Trade Log'!$I$5:$I$2004,AQ$6,'Trade Log'!$B$5:$B$2004,"&lt;="&amp;Dashboard!$C$2)-sumifs('Trade Log'!$V$5:$V$2004,'Trade Log'!$D$5:$D$2004,$B45,'Trade Log'!$C$5:$C$2004,"Sell",'Trade Log'!$I$5:$I$2004,AQ$6,'Trade Log'!$B$5:$B$2004,"&lt;="&amp;Dashboard!$C$2))</f>
        <v/>
      </c>
      <c r="AR45" s="100" t="str">
        <f>if($B45="","",sumifs('Trade Log'!$V$5:$V$2004,'Trade Log'!$D$5:$D$2004,$B45,'Trade Log'!$C$5:$C$2004,"Buy",'Trade Log'!$I$5:$I$2004,AR$6,'Trade Log'!$B$5:$B$2004,"&lt;="&amp;Dashboard!$C$2)-sumifs('Trade Log'!$V$5:$V$2004,'Trade Log'!$D$5:$D$2004,$B45,'Trade Log'!$C$5:$C$2004,"Sell",'Trade Log'!$I$5:$I$2004,AR$6,'Trade Log'!$B$5:$B$2004,"&lt;="&amp;Dashboard!$C$2))</f>
        <v/>
      </c>
      <c r="AS45" s="100" t="str">
        <f>if($B45="","",sumifs('Trade Log'!$V$5:$V$2004,'Trade Log'!$D$5:$D$2004,$B45,'Trade Log'!$C$5:$C$2004,"Buy",'Trade Log'!$I$5:$I$2004,AS$6,'Trade Log'!$B$5:$B$2004,"&lt;="&amp;Dashboard!$C$2)-sumifs('Trade Log'!$V$5:$V$2004,'Trade Log'!$D$5:$D$2004,$B45,'Trade Log'!$C$5:$C$2004,"Sell",'Trade Log'!$I$5:$I$2004,AS$6,'Trade Log'!$B$5:$B$2004,"&lt;="&amp;Dashboard!$C$2))</f>
        <v/>
      </c>
      <c r="AT45" s="100" t="str">
        <f>if($B45="","",sumifs('Trade Log'!$V$5:$V$2004,'Trade Log'!$D$5:$D$2004,$B45,'Trade Log'!$C$5:$C$2004,"Buy",'Trade Log'!$I$5:$I$2004,AT$6,'Trade Log'!$B$5:$B$2004,"&lt;="&amp;Dashboard!$C$2)-sumifs('Trade Log'!$V$5:$V$2004,'Trade Log'!$D$5:$D$2004,$B45,'Trade Log'!$C$5:$C$2004,"Sell",'Trade Log'!$I$5:$I$2004,AT$6,'Trade Log'!$B$5:$B$2004,"&lt;="&amp;Dashboard!$C$2))</f>
        <v/>
      </c>
      <c r="AU45" s="100" t="str">
        <f>if($B45="","",sumifs('Trade Log'!$V$5:$V$2004,'Trade Log'!$D$5:$D$2004,$B45,'Trade Log'!$C$5:$C$2004,"Buy",'Trade Log'!$I$5:$I$2004,AU$6,'Trade Log'!$B$5:$B$2004,"&lt;="&amp;Dashboard!$C$2)-sumifs('Trade Log'!$V$5:$V$2004,'Trade Log'!$D$5:$D$2004,$B45,'Trade Log'!$C$5:$C$2004,"Sell",'Trade Log'!$I$5:$I$2004,AU$6,'Trade Log'!$B$5:$B$2004,"&lt;="&amp;Dashboard!$C$2))</f>
        <v/>
      </c>
      <c r="AV45" s="100" t="str">
        <f>if($B45="","",sumifs('Trade Log'!$V$5:$V$2004,'Trade Log'!$D$5:$D$2004,$B45,'Trade Log'!$C$5:$C$2004,"Buy",'Trade Log'!$I$5:$I$2004,AV$6,'Trade Log'!$B$5:$B$2004,"&lt;="&amp;Dashboard!$C$2)-sumifs('Trade Log'!$V$5:$V$2004,'Trade Log'!$D$5:$D$2004,$B45,'Trade Log'!$C$5:$C$2004,"Sell",'Trade Log'!$I$5:$I$2004,AV$6,'Trade Log'!$B$5:$B$2004,"&lt;="&amp;Dashboard!$C$2))</f>
        <v/>
      </c>
      <c r="AW45" s="100" t="str">
        <f>if($B45="","",sumifs('Trade Log'!$V$5:$V$2004,'Trade Log'!$D$5:$D$2004,$B45,'Trade Log'!$C$5:$C$2004,"Buy",'Trade Log'!$I$5:$I$2004,AW$6,'Trade Log'!$B$5:$B$2004,"&lt;="&amp;Dashboard!$C$2)-sumifs('Trade Log'!$V$5:$V$2004,'Trade Log'!$D$5:$D$2004,$B45,'Trade Log'!$C$5:$C$2004,"Sell",'Trade Log'!$I$5:$I$2004,AW$6,'Trade Log'!$B$5:$B$2004,"&lt;="&amp;Dashboard!$C$2))</f>
        <v/>
      </c>
      <c r="AX45" s="100" t="str">
        <f>if($B45="","",sumifs('Trade Log'!$V$5:$V$2004,'Trade Log'!$D$5:$D$2004,$B45,'Trade Log'!$C$5:$C$2004,"Buy",'Trade Log'!$I$5:$I$2004,AX$6,'Trade Log'!$B$5:$B$2004,"&lt;="&amp;Dashboard!$C$2)-sumifs('Trade Log'!$V$5:$V$2004,'Trade Log'!$D$5:$D$2004,$B45,'Trade Log'!$C$5:$C$2004,"Sell",'Trade Log'!$I$5:$I$2004,AX$6,'Trade Log'!$B$5:$B$2004,"&lt;="&amp;Dashboard!$C$2))</f>
        <v/>
      </c>
      <c r="AY45" s="100" t="str">
        <f>if($B45="","",sumifs('Trade Log'!$V$5:$V$2004,'Trade Log'!$D$5:$D$2004,$B45,'Trade Log'!$C$5:$C$2004,"Buy",'Trade Log'!$I$5:$I$2004,AY$6,'Trade Log'!$B$5:$B$2004,"&lt;="&amp;Dashboard!$C$2)-sumifs('Trade Log'!$V$5:$V$2004,'Trade Log'!$D$5:$D$2004,$B45,'Trade Log'!$C$5:$C$2004,"Sell",'Trade Log'!$I$5:$I$2004,AY$6,'Trade Log'!$B$5:$B$2004,"&lt;="&amp;Dashboard!$C$2))</f>
        <v/>
      </c>
      <c r="AZ45" s="185" t="str">
        <f>if($B45="","",sumifs('Trade Log'!$V$5:$V$2004,'Trade Log'!$D$5:$D$2004,$B45,'Trade Log'!$C$5:$C$2004,"Buy",'Trade Log'!$I$5:$I$2004,AZ$6,'Trade Log'!$B$5:$B$2004,"&lt;="&amp;Dashboard!$C$2)-sumifs('Trade Log'!$V$5:$V$2004,'Trade Log'!$D$5:$D$2004,$B45,'Trade Log'!$C$5:$C$2004,"Sell",'Trade Log'!$I$5:$I$2004,AZ$6,'Trade Log'!$B$5:$B$2004,"&lt;="&amp;Dashboard!$C$2))</f>
        <v/>
      </c>
      <c r="BA45" s="81"/>
      <c r="BB45" s="186">
        <f t="shared" si="20"/>
        <v>0</v>
      </c>
      <c r="BC45" s="81"/>
      <c r="BD45" s="187">
        <f t="shared" ref="BD45:BM45" si="64">AQ45*$Q45</f>
        <v>0</v>
      </c>
      <c r="BE45" s="188">
        <f t="shared" si="64"/>
        <v>0</v>
      </c>
      <c r="BF45" s="188">
        <f t="shared" si="64"/>
        <v>0</v>
      </c>
      <c r="BG45" s="188">
        <f t="shared" si="64"/>
        <v>0</v>
      </c>
      <c r="BH45" s="188">
        <f t="shared" si="64"/>
        <v>0</v>
      </c>
      <c r="BI45" s="188">
        <f t="shared" si="64"/>
        <v>0</v>
      </c>
      <c r="BJ45" s="188">
        <f t="shared" si="64"/>
        <v>0</v>
      </c>
      <c r="BK45" s="188">
        <f t="shared" si="64"/>
        <v>0</v>
      </c>
      <c r="BL45" s="188">
        <f t="shared" si="64"/>
        <v>0</v>
      </c>
      <c r="BM45" s="189">
        <f t="shared" si="64"/>
        <v>0</v>
      </c>
      <c r="BN45" s="81"/>
      <c r="BO45" s="190">
        <f t="shared" si="22"/>
        <v>0</v>
      </c>
      <c r="BP45" s="190"/>
      <c r="BQ45" s="191" t="str">
        <f t="shared" si="23"/>
        <v/>
      </c>
      <c r="BR45" s="192" t="s">
        <v>197</v>
      </c>
      <c r="BS45" s="190" t="str">
        <f t="shared" si="24"/>
        <v>N</v>
      </c>
      <c r="BT45" s="190" t="str">
        <f t="shared" si="25"/>
        <v>N</v>
      </c>
      <c r="BU45" s="190" t="str">
        <f t="shared" si="26"/>
        <v>N</v>
      </c>
      <c r="BV45" s="190"/>
      <c r="BW45" s="174">
        <f>countifs('Trade Log'!$D$5:$D$2004,$B81,'Trade Log'!$C$5:$C$2004,"Split")</f>
        <v>0</v>
      </c>
    </row>
    <row r="46">
      <c r="A46" s="17">
        <f t="shared" si="27"/>
        <v>40</v>
      </c>
      <c r="B46" s="193" t="str">
        <f>Setup!B91</f>
        <v/>
      </c>
      <c r="C46" s="194" t="str">
        <f>Setup!C91</f>
        <v/>
      </c>
      <c r="D46" s="194" t="str">
        <f>Setup!D91</f>
        <v/>
      </c>
      <c r="E46" s="195" t="str">
        <f>IF($B46="","",SUMIFS('Trade Log'!$V$5:$V$2004,'Trade Log'!$D$5:$D$2004,'Your Portfolio Holdings'!$B46,'Trade Log'!$C$5:$C$2004,"Buy",'Trade Log'!$B$5:$B$2004,"&lt;="&amp;Dashboard!$C$2)-SUMIFS('Trade Log'!$V$5:$V$2004,'Trade Log'!$D$5:$D$2004,'Your Portfolio Holdings'!$B46,'Trade Log'!$C$5:$C$2004,"Sell",'Trade Log'!$B$5:$B$2004,"&lt;="&amp;Dashboard!$C$2))</f>
        <v/>
      </c>
      <c r="F46" s="196" t="str">
        <f t="shared" si="3"/>
        <v/>
      </c>
      <c r="G46" s="197" t="str">
        <f>IFERROR(__xludf.DUMMYFUNCTION("if($C46=""GBP"", if($B46="""","""",if(Dashboard!$C$2&gt;=today(),iferror(googlefinance($B46)/100,0),iferror(index(googlefinance($B46,""price"",Dashboard!$C$2),2,2)/100,iferror(index(googlefinance($B46,""price"",Dashboard!$C$2-1),2,2)/100,iferror(index(google"&amp;"finance($B46,""price"",Dashboard!$C$2-2),2,2)/100,iferror(index(googlefinance($B46,""price"",Dashboard!$C$2-3),2,2)/100,iferror(index(googlefinance($B46,""price"",Dashboard!$C$2-4),2,2)/100,iferror(index(googlefinance($B46,""price"",Dashboard!$C$2-5),2,2)"&amp;"/100,iferror(index(googlefinance($B46,""price"",Dashboard!$C$2-6),2,2)/100,0))))))))),if($B46="""","""",if(Dashboard!$C$2&gt;=today(),iferror(googlefinance($B46),0),iferror(index(googlefinance($B46,""price"",Dashboard!$C$2),2,2),iferror(index(googlefinance($"&amp;"B46,""price"",Dashboard!$C$2-1),2,2),iferror(index(googlefinance($B46,""price"",Dashboard!$C$2-2),2,2),iferror(index(googlefinance($B46,""price"",Dashboard!$C$2-3),2,2),iferror(index(googlefinance($B46,""price"",Dashboard!$C$2-4),2,2),iferror(index(google"&amp;"finance($B46,""price"",Dashboard!$C$2-5),2,2),iferror(index(googlefinance($B46,""price"",Dashboard!$C$2-6),2,2),0))))))))))"),"")</f>
        <v/>
      </c>
      <c r="H46" s="213"/>
      <c r="I46" s="199" t="str">
        <f t="shared" si="4"/>
        <v/>
      </c>
      <c r="J46" s="200" t="str">
        <f t="shared" si="5"/>
        <v/>
      </c>
      <c r="K46" s="201" t="str">
        <f t="array" ref="K46">IFERROR(IF($B46="","",index('Trade Log'!$Q$5:$Q$2004,match(1,($AN46='Trade Log'!$B$5:$B$2004)*($B46='Trade Log'!$D$5:$D$2004)*("Y"='Trade Log'!$T$5:$T$2004),0))),0)</f>
        <v/>
      </c>
      <c r="L46" s="202" t="str">
        <f t="shared" si="6"/>
        <v/>
      </c>
      <c r="M46" s="202" t="str">
        <f t="shared" si="7"/>
        <v/>
      </c>
      <c r="N46" s="203" t="str">
        <f t="shared" si="8"/>
        <v/>
      </c>
      <c r="O46" s="202" t="str">
        <f>if($B46="","",iferror(sumifs('Trade Log'!$G$5:$G$2004,'Trade Log'!$C$5:$C$2004,"Dividend",'Trade Log'!$D$5:$D$2004,$B46,'Trade Log'!$B$5:$B$2004,"&lt;="&amp;Dashboard!$C$2),0))</f>
        <v/>
      </c>
      <c r="P46" s="204" t="str">
        <f t="shared" si="9"/>
        <v/>
      </c>
      <c r="Q46" s="205" t="str">
        <f t="shared" si="10"/>
        <v/>
      </c>
      <c r="R46" s="199" t="str">
        <f t="shared" si="11"/>
        <v/>
      </c>
      <c r="S46" s="200" t="str">
        <f t="shared" si="12"/>
        <v/>
      </c>
      <c r="T46" s="201" t="str">
        <f t="array" ref="T46">IFERROR(IF($B46="","",index('Trade Log'!$AE$5:$AE$2004,match(1,($AN46='Trade Log'!$B$5:$B$2004)*($B46='Trade Log'!$D$5:$D$2004)*("Y"='Trade Log'!$T$5:$T$2004),0))),0)</f>
        <v/>
      </c>
      <c r="U46" s="202" t="str">
        <f t="shared" si="13"/>
        <v/>
      </c>
      <c r="V46" s="203" t="str">
        <f t="shared" si="14"/>
        <v/>
      </c>
      <c r="W46" s="202" t="str">
        <f t="shared" si="15"/>
        <v/>
      </c>
      <c r="X46" s="203" t="str">
        <f t="shared" si="16"/>
        <v/>
      </c>
      <c r="Y46" s="206" t="str">
        <f>if($B46="","",iferror(sumifs('Trade Log'!$AD$5:$AD$2004,'Trade Log'!$C$5:$C$2004,"Dividend",'Trade Log'!$D$5:$D$2004,$B46,'Trade Log'!$B$5:$B$2004,"&lt;="&amp;Dashboard!$C$2),0))</f>
        <v/>
      </c>
      <c r="Z46" s="172"/>
      <c r="AA46" s="207" t="str">
        <f t="array" ref="AA46">IF($B46="","",INDEX('Calculations (Do Not Edit)'!$C$231:$G$235,match($C46,'Calculations (Do Not Edit)'!$C$230:$G$230,0),match(Dashboard!$C$3,'Calculations (Do Not Edit)'!$B$231:$B$235,0)))</f>
        <v/>
      </c>
      <c r="AB46" s="174"/>
      <c r="AC46" s="208" t="str">
        <f>IF($B46="","",SUMIFS('Trade Log'!$X$5:$X$2004,'Trade Log'!$D$5:$D$2004,'Your Portfolio Holdings'!$B46,'Trade Log'!$C$5:$C$2004,"Buy",'Trade Log'!$B$5:$B$2004,"&lt;="&amp;Dashboard!$C$54)-SUMIFS('Trade Log'!$X$5:$X$2004,'Trade Log'!$D$5:$D$2004,'Your Portfolio Holdings'!$B46,'Trade Log'!$C$5:$C$2004,"Sell",'Trade Log'!$B$5:$B$2004,"&lt;="&amp;Dashboard!$C$54))</f>
        <v/>
      </c>
      <c r="AD46" s="209" t="str">
        <f>IFERROR(__xludf.DUMMYFUNCTION("if($C46=""GBP"",if($B46="""","""",if(Dashboard!$C$54&gt;=today(),iferror(googlefinance($B46)/100,0),iferror(index(googlefinance($B46,""price"",Dashboard!$C$54),2,2)/100,iferror(index(googlefinance($B46,""price"",Dashboard!$C$54-1),2,2)/100,iferror(index(goog"&amp;"lefinance($B46,""price"",Dashboard!$C$54-2),2,2)/100,iferror(index(googlefinance($B46,""price"",Dashboard!$C$54-3),2,2)/100,iferror(index(googlefinance($B46,""price"",Dashboard!$C$54-4),2,2)/100,iferror(index(googlefinance($B46,""price"",Dashboard!$C$54-5"&amp;"),2,2)/100,iferror(index(googlefinance($B46,""price"",Dashboard!$C$54-6),2,2)/100,0))))))))), if($B46="""","""",if(Dashboard!$C$54&gt;=today(),iferror(googlefinance($B46),0),iferror(index(googlefinance($B46,""price"",Dashboard!$C$54),2,2),iferror(index(googl"&amp;"efinance($B46,""price"",Dashboard!$C$54-1),2,2),iferror(index(googlefinance($B46,""price"",Dashboard!$C$54-2),2,2),iferror(index(googlefinance($B46,""price"",Dashboard!$C$54-3),2,2),iferror(index(googlefinance($B46,""price"",Dashboard!$C$54-4),2,2),iferro"&amp;"r(index(googlefinance($B46,""price"",Dashboard!$C$54-5),2,2),iferror(index(googlefinance($B46,""price"",Dashboard!$C$54-6),2,2),0))))))))))"),"")</f>
        <v/>
      </c>
      <c r="AE46" s="214"/>
      <c r="AF46" s="211" t="str">
        <f t="array" ref="AF46">IF($B46="","",INDEX('Calculations (Do Not Edit)'!$C$249:$G$253,match($C46,'Calculations (Do Not Edit)'!$C$230:$G$230,0),match(Dashboard!$C$3,'Calculations (Do Not Edit)'!$B$231:$B$235,0)))</f>
        <v/>
      </c>
      <c r="AG46" s="212">
        <f t="shared" si="17"/>
        <v>0</v>
      </c>
      <c r="AH46" s="208" t="str">
        <f>IF($B46="","",SUMIFS('Trade Log'!$Z$5:$Z$2004,'Trade Log'!$D$5:$D$2004,'Your Portfolio Holdings'!$B46,'Trade Log'!$C$5:$C$2004,"Buy",'Trade Log'!$B$5:$B$2004,"&lt;="&amp;Dashboard!$C$55)-SUMIFS('Trade Log'!$Z$5:$Z$2004,'Trade Log'!$D$5:$D$2004,'Your Portfolio Holdings'!$B46,'Trade Log'!$C$5:$C$2004,"Sell",'Trade Log'!$B$5:$B$2004,"&lt;="&amp;Dashboard!$C$55))</f>
        <v/>
      </c>
      <c r="AI46" s="209" t="str">
        <f>IFERROR(__xludf.DUMMYFUNCTION("if($C46=""GBP"",if($B46="""","""",if(Dashboard!$C$55&gt;=today(),iferror(googlefinance($B46)/100,0),iferror(index(googlefinance($B46,""price"",Dashboard!$C$55),2,2)/100,iferror(index(googlefinance($B46,""price"",Dashboard!$C$55-1),2,2)/100,iferror(index(goog"&amp;"lefinance($B46,""price"",Dashboard!$C$55-2),2,2)/100,iferror(index(googlefinance($B46,""price"",Dashboard!$C$55-3),2,2)/100,iferror(index(googlefinance($B46,""price"",Dashboard!$C$55-4),2,2)/100,iferror(index(googlefinance($B46,""price"",Dashboard!$C$55-5"&amp;"),2,2)/100,iferror(index(googlefinance($B46,""price"",Dashboard!$C$55-6),2,2)/100,0))))))))),if($B46="""","""",if(Dashboard!$C$55&gt;=today(),iferror(googlefinance($B46),0),iferror(index(googlefinance($B46,""price"",Dashboard!$C$55),2,2),iferror(index(google"&amp;"finance($B46,""price"",Dashboard!$C$55-1),2,2),iferror(index(googlefinance($B46,""price"",Dashboard!$C$55-2),2,2),iferror(index(googlefinance($B46,""price"",Dashboard!$C$55-3),2,2),iferror(index(googlefinance($B46,""price"",Dashboard!$C$55-4),2,2),iferror"&amp;"(index(googlefinance($B46,""price"",Dashboard!$C$55-5),2,2),iferror(index(googlefinance($B46,""price"",Dashboard!$C$55-6),2,2),0))))))))))"),"")</f>
        <v/>
      </c>
      <c r="AJ46" s="210"/>
      <c r="AK46" s="211" t="str">
        <f t="array" ref="AK46">IF($B46="","",INDEX('Calculations (Do Not Edit)'!$C$267:$G$271,match($C46,'Calculations (Do Not Edit)'!$C$230:$G$230,0),match(Dashboard!$C$3,'Calculations (Do Not Edit)'!$B$231:$B$235,0)))</f>
        <v/>
      </c>
      <c r="AL46" s="212">
        <f t="shared" si="18"/>
        <v>0</v>
      </c>
      <c r="AM46" s="182"/>
      <c r="AN46" s="182" t="str">
        <f>IF($B46="","",MAXIFS('Trade Log'!$B$5:$B$2004,'Trade Log'!$D$5:$D$2004,$B46,'Trade Log'!$B$5:$B$2004,"&lt;="&amp;Dashboard!$C$2))</f>
        <v/>
      </c>
      <c r="AO46" s="81" t="str">
        <f t="shared" si="19"/>
        <v>#N/A</v>
      </c>
      <c r="AP46" s="81"/>
      <c r="AQ46" s="184" t="str">
        <f>if($B46="","",sumifs('Trade Log'!$V$5:$V$2004,'Trade Log'!$D$5:$D$2004,$B46,'Trade Log'!$C$5:$C$2004,"Buy",'Trade Log'!$I$5:$I$2004,AQ$6,'Trade Log'!$B$5:$B$2004,"&lt;="&amp;Dashboard!$C$2)-sumifs('Trade Log'!$V$5:$V$2004,'Trade Log'!$D$5:$D$2004,$B46,'Trade Log'!$C$5:$C$2004,"Sell",'Trade Log'!$I$5:$I$2004,AQ$6,'Trade Log'!$B$5:$B$2004,"&lt;="&amp;Dashboard!$C$2))</f>
        <v/>
      </c>
      <c r="AR46" s="100" t="str">
        <f>if($B46="","",sumifs('Trade Log'!$V$5:$V$2004,'Trade Log'!$D$5:$D$2004,$B46,'Trade Log'!$C$5:$C$2004,"Buy",'Trade Log'!$I$5:$I$2004,AR$6,'Trade Log'!$B$5:$B$2004,"&lt;="&amp;Dashboard!$C$2)-sumifs('Trade Log'!$V$5:$V$2004,'Trade Log'!$D$5:$D$2004,$B46,'Trade Log'!$C$5:$C$2004,"Sell",'Trade Log'!$I$5:$I$2004,AR$6,'Trade Log'!$B$5:$B$2004,"&lt;="&amp;Dashboard!$C$2))</f>
        <v/>
      </c>
      <c r="AS46" s="100" t="str">
        <f>if($B46="","",sumifs('Trade Log'!$V$5:$V$2004,'Trade Log'!$D$5:$D$2004,$B46,'Trade Log'!$C$5:$C$2004,"Buy",'Trade Log'!$I$5:$I$2004,AS$6,'Trade Log'!$B$5:$B$2004,"&lt;="&amp;Dashboard!$C$2)-sumifs('Trade Log'!$V$5:$V$2004,'Trade Log'!$D$5:$D$2004,$B46,'Trade Log'!$C$5:$C$2004,"Sell",'Trade Log'!$I$5:$I$2004,AS$6,'Trade Log'!$B$5:$B$2004,"&lt;="&amp;Dashboard!$C$2))</f>
        <v/>
      </c>
      <c r="AT46" s="100" t="str">
        <f>if($B46="","",sumifs('Trade Log'!$V$5:$V$2004,'Trade Log'!$D$5:$D$2004,$B46,'Trade Log'!$C$5:$C$2004,"Buy",'Trade Log'!$I$5:$I$2004,AT$6,'Trade Log'!$B$5:$B$2004,"&lt;="&amp;Dashboard!$C$2)-sumifs('Trade Log'!$V$5:$V$2004,'Trade Log'!$D$5:$D$2004,$B46,'Trade Log'!$C$5:$C$2004,"Sell",'Trade Log'!$I$5:$I$2004,AT$6,'Trade Log'!$B$5:$B$2004,"&lt;="&amp;Dashboard!$C$2))</f>
        <v/>
      </c>
      <c r="AU46" s="100" t="str">
        <f>if($B46="","",sumifs('Trade Log'!$V$5:$V$2004,'Trade Log'!$D$5:$D$2004,$B46,'Trade Log'!$C$5:$C$2004,"Buy",'Trade Log'!$I$5:$I$2004,AU$6,'Trade Log'!$B$5:$B$2004,"&lt;="&amp;Dashboard!$C$2)-sumifs('Trade Log'!$V$5:$V$2004,'Trade Log'!$D$5:$D$2004,$B46,'Trade Log'!$C$5:$C$2004,"Sell",'Trade Log'!$I$5:$I$2004,AU$6,'Trade Log'!$B$5:$B$2004,"&lt;="&amp;Dashboard!$C$2))</f>
        <v/>
      </c>
      <c r="AV46" s="100" t="str">
        <f>if($B46="","",sumifs('Trade Log'!$V$5:$V$2004,'Trade Log'!$D$5:$D$2004,$B46,'Trade Log'!$C$5:$C$2004,"Buy",'Trade Log'!$I$5:$I$2004,AV$6,'Trade Log'!$B$5:$B$2004,"&lt;="&amp;Dashboard!$C$2)-sumifs('Trade Log'!$V$5:$V$2004,'Trade Log'!$D$5:$D$2004,$B46,'Trade Log'!$C$5:$C$2004,"Sell",'Trade Log'!$I$5:$I$2004,AV$6,'Trade Log'!$B$5:$B$2004,"&lt;="&amp;Dashboard!$C$2))</f>
        <v/>
      </c>
      <c r="AW46" s="100" t="str">
        <f>if($B46="","",sumifs('Trade Log'!$V$5:$V$2004,'Trade Log'!$D$5:$D$2004,$B46,'Trade Log'!$C$5:$C$2004,"Buy",'Trade Log'!$I$5:$I$2004,AW$6,'Trade Log'!$B$5:$B$2004,"&lt;="&amp;Dashboard!$C$2)-sumifs('Trade Log'!$V$5:$V$2004,'Trade Log'!$D$5:$D$2004,$B46,'Trade Log'!$C$5:$C$2004,"Sell",'Trade Log'!$I$5:$I$2004,AW$6,'Trade Log'!$B$5:$B$2004,"&lt;="&amp;Dashboard!$C$2))</f>
        <v/>
      </c>
      <c r="AX46" s="100" t="str">
        <f>if($B46="","",sumifs('Trade Log'!$V$5:$V$2004,'Trade Log'!$D$5:$D$2004,$B46,'Trade Log'!$C$5:$C$2004,"Buy",'Trade Log'!$I$5:$I$2004,AX$6,'Trade Log'!$B$5:$B$2004,"&lt;="&amp;Dashboard!$C$2)-sumifs('Trade Log'!$V$5:$V$2004,'Trade Log'!$D$5:$D$2004,$B46,'Trade Log'!$C$5:$C$2004,"Sell",'Trade Log'!$I$5:$I$2004,AX$6,'Trade Log'!$B$5:$B$2004,"&lt;="&amp;Dashboard!$C$2))</f>
        <v/>
      </c>
      <c r="AY46" s="100" t="str">
        <f>if($B46="","",sumifs('Trade Log'!$V$5:$V$2004,'Trade Log'!$D$5:$D$2004,$B46,'Trade Log'!$C$5:$C$2004,"Buy",'Trade Log'!$I$5:$I$2004,AY$6,'Trade Log'!$B$5:$B$2004,"&lt;="&amp;Dashboard!$C$2)-sumifs('Trade Log'!$V$5:$V$2004,'Trade Log'!$D$5:$D$2004,$B46,'Trade Log'!$C$5:$C$2004,"Sell",'Trade Log'!$I$5:$I$2004,AY$6,'Trade Log'!$B$5:$B$2004,"&lt;="&amp;Dashboard!$C$2))</f>
        <v/>
      </c>
      <c r="AZ46" s="185" t="str">
        <f>if($B46="","",sumifs('Trade Log'!$V$5:$V$2004,'Trade Log'!$D$5:$D$2004,$B46,'Trade Log'!$C$5:$C$2004,"Buy",'Trade Log'!$I$5:$I$2004,AZ$6,'Trade Log'!$B$5:$B$2004,"&lt;="&amp;Dashboard!$C$2)-sumifs('Trade Log'!$V$5:$V$2004,'Trade Log'!$D$5:$D$2004,$B46,'Trade Log'!$C$5:$C$2004,"Sell",'Trade Log'!$I$5:$I$2004,AZ$6,'Trade Log'!$B$5:$B$2004,"&lt;="&amp;Dashboard!$C$2))</f>
        <v/>
      </c>
      <c r="BA46" s="81"/>
      <c r="BB46" s="186">
        <f t="shared" si="20"/>
        <v>0</v>
      </c>
      <c r="BC46" s="81"/>
      <c r="BD46" s="187">
        <f t="shared" ref="BD46:BM46" si="65">AQ46*$Q46</f>
        <v>0</v>
      </c>
      <c r="BE46" s="188">
        <f t="shared" si="65"/>
        <v>0</v>
      </c>
      <c r="BF46" s="188">
        <f t="shared" si="65"/>
        <v>0</v>
      </c>
      <c r="BG46" s="188">
        <f t="shared" si="65"/>
        <v>0</v>
      </c>
      <c r="BH46" s="188">
        <f t="shared" si="65"/>
        <v>0</v>
      </c>
      <c r="BI46" s="188">
        <f t="shared" si="65"/>
        <v>0</v>
      </c>
      <c r="BJ46" s="188">
        <f t="shared" si="65"/>
        <v>0</v>
      </c>
      <c r="BK46" s="188">
        <f t="shared" si="65"/>
        <v>0</v>
      </c>
      <c r="BL46" s="188">
        <f t="shared" si="65"/>
        <v>0</v>
      </c>
      <c r="BM46" s="189">
        <f t="shared" si="65"/>
        <v>0</v>
      </c>
      <c r="BN46" s="81"/>
      <c r="BO46" s="190">
        <f t="shared" si="22"/>
        <v>0</v>
      </c>
      <c r="BP46" s="190"/>
      <c r="BQ46" s="191" t="str">
        <f t="shared" si="23"/>
        <v/>
      </c>
      <c r="BR46" s="192" t="s">
        <v>197</v>
      </c>
      <c r="BS46" s="190" t="str">
        <f t="shared" si="24"/>
        <v>N</v>
      </c>
      <c r="BT46" s="190" t="str">
        <f t="shared" si="25"/>
        <v>N</v>
      </c>
      <c r="BU46" s="190" t="str">
        <f t="shared" si="26"/>
        <v>N</v>
      </c>
      <c r="BV46" s="190"/>
      <c r="BW46" s="174">
        <f>countifs('Trade Log'!$D$5:$D$2004,$B82,'Trade Log'!$C$5:$C$2004,"Split")</f>
        <v>0</v>
      </c>
    </row>
    <row r="47">
      <c r="A47" s="17">
        <f t="shared" si="27"/>
        <v>41</v>
      </c>
      <c r="B47" s="193" t="str">
        <f>Setup!B92</f>
        <v/>
      </c>
      <c r="C47" s="194" t="str">
        <f>Setup!C92</f>
        <v/>
      </c>
      <c r="D47" s="194" t="str">
        <f>Setup!D92</f>
        <v/>
      </c>
      <c r="E47" s="195" t="str">
        <f>IF($B47="","",SUMIFS('Trade Log'!$V$5:$V$2004,'Trade Log'!$D$5:$D$2004,'Your Portfolio Holdings'!$B47,'Trade Log'!$C$5:$C$2004,"Buy",'Trade Log'!$B$5:$B$2004,"&lt;="&amp;Dashboard!$C$2)-SUMIFS('Trade Log'!$V$5:$V$2004,'Trade Log'!$D$5:$D$2004,'Your Portfolio Holdings'!$B47,'Trade Log'!$C$5:$C$2004,"Sell",'Trade Log'!$B$5:$B$2004,"&lt;="&amp;Dashboard!$C$2))</f>
        <v/>
      </c>
      <c r="F47" s="196" t="str">
        <f t="shared" si="3"/>
        <v/>
      </c>
      <c r="G47" s="197" t="str">
        <f>IFERROR(__xludf.DUMMYFUNCTION("if($C47=""GBP"", if($B47="""","""",if(Dashboard!$C$2&gt;=today(),iferror(googlefinance($B47)/100,0),iferror(index(googlefinance($B47,""price"",Dashboard!$C$2),2,2)/100,iferror(index(googlefinance($B47,""price"",Dashboard!$C$2-1),2,2)/100,iferror(index(google"&amp;"finance($B47,""price"",Dashboard!$C$2-2),2,2)/100,iferror(index(googlefinance($B47,""price"",Dashboard!$C$2-3),2,2)/100,iferror(index(googlefinance($B47,""price"",Dashboard!$C$2-4),2,2)/100,iferror(index(googlefinance($B47,""price"",Dashboard!$C$2-5),2,2)"&amp;"/100,iferror(index(googlefinance($B47,""price"",Dashboard!$C$2-6),2,2)/100,0))))))))),if($B47="""","""",if(Dashboard!$C$2&gt;=today(),iferror(googlefinance($B47),0),iferror(index(googlefinance($B47,""price"",Dashboard!$C$2),2,2),iferror(index(googlefinance($"&amp;"B47,""price"",Dashboard!$C$2-1),2,2),iferror(index(googlefinance($B47,""price"",Dashboard!$C$2-2),2,2),iferror(index(googlefinance($B47,""price"",Dashboard!$C$2-3),2,2),iferror(index(googlefinance($B47,""price"",Dashboard!$C$2-4),2,2),iferror(index(google"&amp;"finance($B47,""price"",Dashboard!$C$2-5),2,2),iferror(index(googlefinance($B47,""price"",Dashboard!$C$2-6),2,2),0))))))))))"),"")</f>
        <v/>
      </c>
      <c r="H47" s="213"/>
      <c r="I47" s="199" t="str">
        <f t="shared" si="4"/>
        <v/>
      </c>
      <c r="J47" s="200" t="str">
        <f t="shared" si="5"/>
        <v/>
      </c>
      <c r="K47" s="201" t="str">
        <f t="array" ref="K47">IFERROR(IF($B47="","",index('Trade Log'!$Q$5:$Q$2004,match(1,($AN47='Trade Log'!$B$5:$B$2004)*($B47='Trade Log'!$D$5:$D$2004)*("Y"='Trade Log'!$T$5:$T$2004),0))),0)</f>
        <v/>
      </c>
      <c r="L47" s="202" t="str">
        <f t="shared" si="6"/>
        <v/>
      </c>
      <c r="M47" s="202" t="str">
        <f t="shared" si="7"/>
        <v/>
      </c>
      <c r="N47" s="203" t="str">
        <f t="shared" si="8"/>
        <v/>
      </c>
      <c r="O47" s="202" t="str">
        <f>if($B47="","",iferror(sumifs('Trade Log'!$G$5:$G$2004,'Trade Log'!$C$5:$C$2004,"Dividend",'Trade Log'!$D$5:$D$2004,$B47,'Trade Log'!$B$5:$B$2004,"&lt;="&amp;Dashboard!$C$2),0))</f>
        <v/>
      </c>
      <c r="P47" s="204" t="str">
        <f t="shared" si="9"/>
        <v/>
      </c>
      <c r="Q47" s="205" t="str">
        <f t="shared" si="10"/>
        <v/>
      </c>
      <c r="R47" s="199" t="str">
        <f t="shared" si="11"/>
        <v/>
      </c>
      <c r="S47" s="200" t="str">
        <f t="shared" si="12"/>
        <v/>
      </c>
      <c r="T47" s="201" t="str">
        <f t="array" ref="T47">IFERROR(IF($B47="","",index('Trade Log'!$AE$5:$AE$2004,match(1,($AN47='Trade Log'!$B$5:$B$2004)*($B47='Trade Log'!$D$5:$D$2004)*("Y"='Trade Log'!$T$5:$T$2004),0))),0)</f>
        <v/>
      </c>
      <c r="U47" s="202" t="str">
        <f t="shared" si="13"/>
        <v/>
      </c>
      <c r="V47" s="203" t="str">
        <f t="shared" si="14"/>
        <v/>
      </c>
      <c r="W47" s="202" t="str">
        <f t="shared" si="15"/>
        <v/>
      </c>
      <c r="X47" s="203" t="str">
        <f t="shared" si="16"/>
        <v/>
      </c>
      <c r="Y47" s="206" t="str">
        <f>if($B47="","",iferror(sumifs('Trade Log'!$AD$5:$AD$2004,'Trade Log'!$C$5:$C$2004,"Dividend",'Trade Log'!$D$5:$D$2004,$B47,'Trade Log'!$B$5:$B$2004,"&lt;="&amp;Dashboard!$C$2),0))</f>
        <v/>
      </c>
      <c r="Z47" s="172"/>
      <c r="AA47" s="207" t="str">
        <f t="array" ref="AA47">IF($B47="","",INDEX('Calculations (Do Not Edit)'!$C$231:$G$235,match($C47,'Calculations (Do Not Edit)'!$C$230:$G$230,0),match(Dashboard!$C$3,'Calculations (Do Not Edit)'!$B$231:$B$235,0)))</f>
        <v/>
      </c>
      <c r="AB47" s="174"/>
      <c r="AC47" s="208" t="str">
        <f>IF($B47="","",SUMIFS('Trade Log'!$X$5:$X$2004,'Trade Log'!$D$5:$D$2004,'Your Portfolio Holdings'!$B47,'Trade Log'!$C$5:$C$2004,"Buy",'Trade Log'!$B$5:$B$2004,"&lt;="&amp;Dashboard!$C$54)-SUMIFS('Trade Log'!$X$5:$X$2004,'Trade Log'!$D$5:$D$2004,'Your Portfolio Holdings'!$B47,'Trade Log'!$C$5:$C$2004,"Sell",'Trade Log'!$B$5:$B$2004,"&lt;="&amp;Dashboard!$C$54))</f>
        <v/>
      </c>
      <c r="AD47" s="209" t="str">
        <f>IFERROR(__xludf.DUMMYFUNCTION("if($C47=""GBP"",if($B47="""","""",if(Dashboard!$C$54&gt;=today(),iferror(googlefinance($B47)/100,0),iferror(index(googlefinance($B47,""price"",Dashboard!$C$54),2,2)/100,iferror(index(googlefinance($B47,""price"",Dashboard!$C$54-1),2,2)/100,iferror(index(goog"&amp;"lefinance($B47,""price"",Dashboard!$C$54-2),2,2)/100,iferror(index(googlefinance($B47,""price"",Dashboard!$C$54-3),2,2)/100,iferror(index(googlefinance($B47,""price"",Dashboard!$C$54-4),2,2)/100,iferror(index(googlefinance($B47,""price"",Dashboard!$C$54-5"&amp;"),2,2)/100,iferror(index(googlefinance($B47,""price"",Dashboard!$C$54-6),2,2)/100,0))))))))), if($B47="""","""",if(Dashboard!$C$54&gt;=today(),iferror(googlefinance($B47),0),iferror(index(googlefinance($B47,""price"",Dashboard!$C$54),2,2),iferror(index(googl"&amp;"efinance($B47,""price"",Dashboard!$C$54-1),2,2),iferror(index(googlefinance($B47,""price"",Dashboard!$C$54-2),2,2),iferror(index(googlefinance($B47,""price"",Dashboard!$C$54-3),2,2),iferror(index(googlefinance($B47,""price"",Dashboard!$C$54-4),2,2),iferro"&amp;"r(index(googlefinance($B47,""price"",Dashboard!$C$54-5),2,2),iferror(index(googlefinance($B47,""price"",Dashboard!$C$54-6),2,2),0))))))))))"),"")</f>
        <v/>
      </c>
      <c r="AE47" s="214"/>
      <c r="AF47" s="211" t="str">
        <f t="array" ref="AF47">IF($B47="","",INDEX('Calculations (Do Not Edit)'!$C$249:$G$253,match($C47,'Calculations (Do Not Edit)'!$C$230:$G$230,0),match(Dashboard!$C$3,'Calculations (Do Not Edit)'!$B$231:$B$235,0)))</f>
        <v/>
      </c>
      <c r="AG47" s="212">
        <f t="shared" si="17"/>
        <v>0</v>
      </c>
      <c r="AH47" s="208" t="str">
        <f>IF($B47="","",SUMIFS('Trade Log'!$Z$5:$Z$2004,'Trade Log'!$D$5:$D$2004,'Your Portfolio Holdings'!$B47,'Trade Log'!$C$5:$C$2004,"Buy",'Trade Log'!$B$5:$B$2004,"&lt;="&amp;Dashboard!$C$55)-SUMIFS('Trade Log'!$Z$5:$Z$2004,'Trade Log'!$D$5:$D$2004,'Your Portfolio Holdings'!$B47,'Trade Log'!$C$5:$C$2004,"Sell",'Trade Log'!$B$5:$B$2004,"&lt;="&amp;Dashboard!$C$55))</f>
        <v/>
      </c>
      <c r="AI47" s="209" t="str">
        <f>IFERROR(__xludf.DUMMYFUNCTION("if($C47=""GBP"",if($B47="""","""",if(Dashboard!$C$55&gt;=today(),iferror(googlefinance($B47)/100,0),iferror(index(googlefinance($B47,""price"",Dashboard!$C$55),2,2)/100,iferror(index(googlefinance($B47,""price"",Dashboard!$C$55-1),2,2)/100,iferror(index(goog"&amp;"lefinance($B47,""price"",Dashboard!$C$55-2),2,2)/100,iferror(index(googlefinance($B47,""price"",Dashboard!$C$55-3),2,2)/100,iferror(index(googlefinance($B47,""price"",Dashboard!$C$55-4),2,2)/100,iferror(index(googlefinance($B47,""price"",Dashboard!$C$55-5"&amp;"),2,2)/100,iferror(index(googlefinance($B47,""price"",Dashboard!$C$55-6),2,2)/100,0))))))))),if($B47="""","""",if(Dashboard!$C$55&gt;=today(),iferror(googlefinance($B47),0),iferror(index(googlefinance($B47,""price"",Dashboard!$C$55),2,2),iferror(index(google"&amp;"finance($B47,""price"",Dashboard!$C$55-1),2,2),iferror(index(googlefinance($B47,""price"",Dashboard!$C$55-2),2,2),iferror(index(googlefinance($B47,""price"",Dashboard!$C$55-3),2,2),iferror(index(googlefinance($B47,""price"",Dashboard!$C$55-4),2,2),iferror"&amp;"(index(googlefinance($B47,""price"",Dashboard!$C$55-5),2,2),iferror(index(googlefinance($B47,""price"",Dashboard!$C$55-6),2,2),0))))))))))"),"")</f>
        <v/>
      </c>
      <c r="AJ47" s="210"/>
      <c r="AK47" s="211" t="str">
        <f t="array" ref="AK47">IF($B47="","",INDEX('Calculations (Do Not Edit)'!$C$267:$G$271,match($C47,'Calculations (Do Not Edit)'!$C$230:$G$230,0),match(Dashboard!$C$3,'Calculations (Do Not Edit)'!$B$231:$B$235,0)))</f>
        <v/>
      </c>
      <c r="AL47" s="212">
        <f t="shared" si="18"/>
        <v>0</v>
      </c>
      <c r="AM47" s="182"/>
      <c r="AN47" s="182" t="str">
        <f>IF($B47="","",MAXIFS('Trade Log'!$B$5:$B$2004,'Trade Log'!$D$5:$D$2004,$B47,'Trade Log'!$B$5:$B$2004,"&lt;="&amp;Dashboard!$C$2))</f>
        <v/>
      </c>
      <c r="AO47" s="81" t="str">
        <f t="shared" si="19"/>
        <v>#N/A</v>
      </c>
      <c r="AP47" s="81"/>
      <c r="AQ47" s="184" t="str">
        <f>if($B47="","",sumifs('Trade Log'!$V$5:$V$2004,'Trade Log'!$D$5:$D$2004,$B47,'Trade Log'!$C$5:$C$2004,"Buy",'Trade Log'!$I$5:$I$2004,AQ$6,'Trade Log'!$B$5:$B$2004,"&lt;="&amp;Dashboard!$C$2)-sumifs('Trade Log'!$V$5:$V$2004,'Trade Log'!$D$5:$D$2004,$B47,'Trade Log'!$C$5:$C$2004,"Sell",'Trade Log'!$I$5:$I$2004,AQ$6,'Trade Log'!$B$5:$B$2004,"&lt;="&amp;Dashboard!$C$2))</f>
        <v/>
      </c>
      <c r="AR47" s="100" t="str">
        <f>if($B47="","",sumifs('Trade Log'!$V$5:$V$2004,'Trade Log'!$D$5:$D$2004,$B47,'Trade Log'!$C$5:$C$2004,"Buy",'Trade Log'!$I$5:$I$2004,AR$6,'Trade Log'!$B$5:$B$2004,"&lt;="&amp;Dashboard!$C$2)-sumifs('Trade Log'!$V$5:$V$2004,'Trade Log'!$D$5:$D$2004,$B47,'Trade Log'!$C$5:$C$2004,"Sell",'Trade Log'!$I$5:$I$2004,AR$6,'Trade Log'!$B$5:$B$2004,"&lt;="&amp;Dashboard!$C$2))</f>
        <v/>
      </c>
      <c r="AS47" s="100" t="str">
        <f>if($B47="","",sumifs('Trade Log'!$V$5:$V$2004,'Trade Log'!$D$5:$D$2004,$B47,'Trade Log'!$C$5:$C$2004,"Buy",'Trade Log'!$I$5:$I$2004,AS$6,'Trade Log'!$B$5:$B$2004,"&lt;="&amp;Dashboard!$C$2)-sumifs('Trade Log'!$V$5:$V$2004,'Trade Log'!$D$5:$D$2004,$B47,'Trade Log'!$C$5:$C$2004,"Sell",'Trade Log'!$I$5:$I$2004,AS$6,'Trade Log'!$B$5:$B$2004,"&lt;="&amp;Dashboard!$C$2))</f>
        <v/>
      </c>
      <c r="AT47" s="100" t="str">
        <f>if($B47="","",sumifs('Trade Log'!$V$5:$V$2004,'Trade Log'!$D$5:$D$2004,$B47,'Trade Log'!$C$5:$C$2004,"Buy",'Trade Log'!$I$5:$I$2004,AT$6,'Trade Log'!$B$5:$B$2004,"&lt;="&amp;Dashboard!$C$2)-sumifs('Trade Log'!$V$5:$V$2004,'Trade Log'!$D$5:$D$2004,$B47,'Trade Log'!$C$5:$C$2004,"Sell",'Trade Log'!$I$5:$I$2004,AT$6,'Trade Log'!$B$5:$B$2004,"&lt;="&amp;Dashboard!$C$2))</f>
        <v/>
      </c>
      <c r="AU47" s="100" t="str">
        <f>if($B47="","",sumifs('Trade Log'!$V$5:$V$2004,'Trade Log'!$D$5:$D$2004,$B47,'Trade Log'!$C$5:$C$2004,"Buy",'Trade Log'!$I$5:$I$2004,AU$6,'Trade Log'!$B$5:$B$2004,"&lt;="&amp;Dashboard!$C$2)-sumifs('Trade Log'!$V$5:$V$2004,'Trade Log'!$D$5:$D$2004,$B47,'Trade Log'!$C$5:$C$2004,"Sell",'Trade Log'!$I$5:$I$2004,AU$6,'Trade Log'!$B$5:$B$2004,"&lt;="&amp;Dashboard!$C$2))</f>
        <v/>
      </c>
      <c r="AV47" s="100" t="str">
        <f>if($B47="","",sumifs('Trade Log'!$V$5:$V$2004,'Trade Log'!$D$5:$D$2004,$B47,'Trade Log'!$C$5:$C$2004,"Buy",'Trade Log'!$I$5:$I$2004,AV$6,'Trade Log'!$B$5:$B$2004,"&lt;="&amp;Dashboard!$C$2)-sumifs('Trade Log'!$V$5:$V$2004,'Trade Log'!$D$5:$D$2004,$B47,'Trade Log'!$C$5:$C$2004,"Sell",'Trade Log'!$I$5:$I$2004,AV$6,'Trade Log'!$B$5:$B$2004,"&lt;="&amp;Dashboard!$C$2))</f>
        <v/>
      </c>
      <c r="AW47" s="100" t="str">
        <f>if($B47="","",sumifs('Trade Log'!$V$5:$V$2004,'Trade Log'!$D$5:$D$2004,$B47,'Trade Log'!$C$5:$C$2004,"Buy",'Trade Log'!$I$5:$I$2004,AW$6,'Trade Log'!$B$5:$B$2004,"&lt;="&amp;Dashboard!$C$2)-sumifs('Trade Log'!$V$5:$V$2004,'Trade Log'!$D$5:$D$2004,$B47,'Trade Log'!$C$5:$C$2004,"Sell",'Trade Log'!$I$5:$I$2004,AW$6,'Trade Log'!$B$5:$B$2004,"&lt;="&amp;Dashboard!$C$2))</f>
        <v/>
      </c>
      <c r="AX47" s="100" t="str">
        <f>if($B47="","",sumifs('Trade Log'!$V$5:$V$2004,'Trade Log'!$D$5:$D$2004,$B47,'Trade Log'!$C$5:$C$2004,"Buy",'Trade Log'!$I$5:$I$2004,AX$6,'Trade Log'!$B$5:$B$2004,"&lt;="&amp;Dashboard!$C$2)-sumifs('Trade Log'!$V$5:$V$2004,'Trade Log'!$D$5:$D$2004,$B47,'Trade Log'!$C$5:$C$2004,"Sell",'Trade Log'!$I$5:$I$2004,AX$6,'Trade Log'!$B$5:$B$2004,"&lt;="&amp;Dashboard!$C$2))</f>
        <v/>
      </c>
      <c r="AY47" s="100" t="str">
        <f>if($B47="","",sumifs('Trade Log'!$V$5:$V$2004,'Trade Log'!$D$5:$D$2004,$B47,'Trade Log'!$C$5:$C$2004,"Buy",'Trade Log'!$I$5:$I$2004,AY$6,'Trade Log'!$B$5:$B$2004,"&lt;="&amp;Dashboard!$C$2)-sumifs('Trade Log'!$V$5:$V$2004,'Trade Log'!$D$5:$D$2004,$B47,'Trade Log'!$C$5:$C$2004,"Sell",'Trade Log'!$I$5:$I$2004,AY$6,'Trade Log'!$B$5:$B$2004,"&lt;="&amp;Dashboard!$C$2))</f>
        <v/>
      </c>
      <c r="AZ47" s="185" t="str">
        <f>if($B47="","",sumifs('Trade Log'!$V$5:$V$2004,'Trade Log'!$D$5:$D$2004,$B47,'Trade Log'!$C$5:$C$2004,"Buy",'Trade Log'!$I$5:$I$2004,AZ$6,'Trade Log'!$B$5:$B$2004,"&lt;="&amp;Dashboard!$C$2)-sumifs('Trade Log'!$V$5:$V$2004,'Trade Log'!$D$5:$D$2004,$B47,'Trade Log'!$C$5:$C$2004,"Sell",'Trade Log'!$I$5:$I$2004,AZ$6,'Trade Log'!$B$5:$B$2004,"&lt;="&amp;Dashboard!$C$2))</f>
        <v/>
      </c>
      <c r="BA47" s="81"/>
      <c r="BB47" s="186">
        <f t="shared" si="20"/>
        <v>0</v>
      </c>
      <c r="BC47" s="81"/>
      <c r="BD47" s="187">
        <f t="shared" ref="BD47:BM47" si="66">AQ47*$Q47</f>
        <v>0</v>
      </c>
      <c r="BE47" s="188">
        <f t="shared" si="66"/>
        <v>0</v>
      </c>
      <c r="BF47" s="188">
        <f t="shared" si="66"/>
        <v>0</v>
      </c>
      <c r="BG47" s="188">
        <f t="shared" si="66"/>
        <v>0</v>
      </c>
      <c r="BH47" s="188">
        <f t="shared" si="66"/>
        <v>0</v>
      </c>
      <c r="BI47" s="188">
        <f t="shared" si="66"/>
        <v>0</v>
      </c>
      <c r="BJ47" s="188">
        <f t="shared" si="66"/>
        <v>0</v>
      </c>
      <c r="BK47" s="188">
        <f t="shared" si="66"/>
        <v>0</v>
      </c>
      <c r="BL47" s="188">
        <f t="shared" si="66"/>
        <v>0</v>
      </c>
      <c r="BM47" s="189">
        <f t="shared" si="66"/>
        <v>0</v>
      </c>
      <c r="BN47" s="81"/>
      <c r="BO47" s="190">
        <f t="shared" si="22"/>
        <v>0</v>
      </c>
      <c r="BP47" s="190"/>
      <c r="BQ47" s="191" t="str">
        <f t="shared" si="23"/>
        <v/>
      </c>
      <c r="BR47" s="192" t="s">
        <v>197</v>
      </c>
      <c r="BS47" s="190" t="str">
        <f t="shared" si="24"/>
        <v>N</v>
      </c>
      <c r="BT47" s="190" t="str">
        <f t="shared" si="25"/>
        <v>N</v>
      </c>
      <c r="BU47" s="190" t="str">
        <f t="shared" si="26"/>
        <v>N</v>
      </c>
      <c r="BV47" s="190"/>
      <c r="BW47" s="174">
        <f>countifs('Trade Log'!$D$5:$D$2004,$B83,'Trade Log'!$C$5:$C$2004,"Split")</f>
        <v>0</v>
      </c>
    </row>
    <row r="48">
      <c r="A48" s="17">
        <f t="shared" si="27"/>
        <v>42</v>
      </c>
      <c r="B48" s="193" t="str">
        <f>Setup!B93</f>
        <v/>
      </c>
      <c r="C48" s="194" t="str">
        <f>Setup!C93</f>
        <v/>
      </c>
      <c r="D48" s="194" t="str">
        <f>Setup!D93</f>
        <v/>
      </c>
      <c r="E48" s="195" t="str">
        <f>IF($B48="","",SUMIFS('Trade Log'!$V$5:$V$2004,'Trade Log'!$D$5:$D$2004,'Your Portfolio Holdings'!$B48,'Trade Log'!$C$5:$C$2004,"Buy",'Trade Log'!$B$5:$B$2004,"&lt;="&amp;Dashboard!$C$2)-SUMIFS('Trade Log'!$V$5:$V$2004,'Trade Log'!$D$5:$D$2004,'Your Portfolio Holdings'!$B48,'Trade Log'!$C$5:$C$2004,"Sell",'Trade Log'!$B$5:$B$2004,"&lt;="&amp;Dashboard!$C$2))</f>
        <v/>
      </c>
      <c r="F48" s="196" t="str">
        <f t="shared" si="3"/>
        <v/>
      </c>
      <c r="G48" s="197" t="str">
        <f>IFERROR(__xludf.DUMMYFUNCTION("if($C48=""GBP"", if($B48="""","""",if(Dashboard!$C$2&gt;=today(),iferror(googlefinance($B48)/100,0),iferror(index(googlefinance($B48,""price"",Dashboard!$C$2),2,2)/100,iferror(index(googlefinance($B48,""price"",Dashboard!$C$2-1),2,2)/100,iferror(index(google"&amp;"finance($B48,""price"",Dashboard!$C$2-2),2,2)/100,iferror(index(googlefinance($B48,""price"",Dashboard!$C$2-3),2,2)/100,iferror(index(googlefinance($B48,""price"",Dashboard!$C$2-4),2,2)/100,iferror(index(googlefinance($B48,""price"",Dashboard!$C$2-5),2,2)"&amp;"/100,iferror(index(googlefinance($B48,""price"",Dashboard!$C$2-6),2,2)/100,0))))))))),if($B48="""","""",if(Dashboard!$C$2&gt;=today(),iferror(googlefinance($B48),0),iferror(index(googlefinance($B48,""price"",Dashboard!$C$2),2,2),iferror(index(googlefinance($"&amp;"B48,""price"",Dashboard!$C$2-1),2,2),iferror(index(googlefinance($B48,""price"",Dashboard!$C$2-2),2,2),iferror(index(googlefinance($B48,""price"",Dashboard!$C$2-3),2,2),iferror(index(googlefinance($B48,""price"",Dashboard!$C$2-4),2,2),iferror(index(google"&amp;"finance($B48,""price"",Dashboard!$C$2-5),2,2),iferror(index(googlefinance($B48,""price"",Dashboard!$C$2-6),2,2),0))))))))))"),"")</f>
        <v/>
      </c>
      <c r="H48" s="213"/>
      <c r="I48" s="199" t="str">
        <f t="shared" si="4"/>
        <v/>
      </c>
      <c r="J48" s="200" t="str">
        <f t="shared" si="5"/>
        <v/>
      </c>
      <c r="K48" s="201" t="str">
        <f t="array" ref="K48">IFERROR(IF($B48="","",index('Trade Log'!$Q$5:$Q$2004,match(1,($AN48='Trade Log'!$B$5:$B$2004)*($B48='Trade Log'!$D$5:$D$2004)*("Y"='Trade Log'!$T$5:$T$2004),0))),0)</f>
        <v/>
      </c>
      <c r="L48" s="202" t="str">
        <f t="shared" si="6"/>
        <v/>
      </c>
      <c r="M48" s="202" t="str">
        <f t="shared" si="7"/>
        <v/>
      </c>
      <c r="N48" s="203" t="str">
        <f t="shared" si="8"/>
        <v/>
      </c>
      <c r="O48" s="202" t="str">
        <f>if($B48="","",iferror(sumifs('Trade Log'!$G$5:$G$2004,'Trade Log'!$C$5:$C$2004,"Dividend",'Trade Log'!$D$5:$D$2004,$B48,'Trade Log'!$B$5:$B$2004,"&lt;="&amp;Dashboard!$C$2),0))</f>
        <v/>
      </c>
      <c r="P48" s="204" t="str">
        <f t="shared" si="9"/>
        <v/>
      </c>
      <c r="Q48" s="205" t="str">
        <f t="shared" si="10"/>
        <v/>
      </c>
      <c r="R48" s="199" t="str">
        <f t="shared" si="11"/>
        <v/>
      </c>
      <c r="S48" s="200" t="str">
        <f t="shared" si="12"/>
        <v/>
      </c>
      <c r="T48" s="201" t="str">
        <f t="array" ref="T48">IFERROR(IF($B48="","",index('Trade Log'!$AE$5:$AE$2004,match(1,($AN48='Trade Log'!$B$5:$B$2004)*($B48='Trade Log'!$D$5:$D$2004)*("Y"='Trade Log'!$T$5:$T$2004),0))),0)</f>
        <v/>
      </c>
      <c r="U48" s="202" t="str">
        <f t="shared" si="13"/>
        <v/>
      </c>
      <c r="V48" s="203" t="str">
        <f t="shared" si="14"/>
        <v/>
      </c>
      <c r="W48" s="202" t="str">
        <f t="shared" si="15"/>
        <v/>
      </c>
      <c r="X48" s="203" t="str">
        <f t="shared" si="16"/>
        <v/>
      </c>
      <c r="Y48" s="206" t="str">
        <f>if($B48="","",iferror(sumifs('Trade Log'!$AD$5:$AD$2004,'Trade Log'!$C$5:$C$2004,"Dividend",'Trade Log'!$D$5:$D$2004,$B48,'Trade Log'!$B$5:$B$2004,"&lt;="&amp;Dashboard!$C$2),0))</f>
        <v/>
      </c>
      <c r="Z48" s="172"/>
      <c r="AA48" s="207" t="str">
        <f t="array" ref="AA48">IF($B48="","",INDEX('Calculations (Do Not Edit)'!$C$231:$G$235,match($C48,'Calculations (Do Not Edit)'!$C$230:$G$230,0),match(Dashboard!$C$3,'Calculations (Do Not Edit)'!$B$231:$B$235,0)))</f>
        <v/>
      </c>
      <c r="AB48" s="174"/>
      <c r="AC48" s="208" t="str">
        <f>IF($B48="","",SUMIFS('Trade Log'!$X$5:$X$2004,'Trade Log'!$D$5:$D$2004,'Your Portfolio Holdings'!$B48,'Trade Log'!$C$5:$C$2004,"Buy",'Trade Log'!$B$5:$B$2004,"&lt;="&amp;Dashboard!$C$54)-SUMIFS('Trade Log'!$X$5:$X$2004,'Trade Log'!$D$5:$D$2004,'Your Portfolio Holdings'!$B48,'Trade Log'!$C$5:$C$2004,"Sell",'Trade Log'!$B$5:$B$2004,"&lt;="&amp;Dashboard!$C$54))</f>
        <v/>
      </c>
      <c r="AD48" s="209" t="str">
        <f>IFERROR(__xludf.DUMMYFUNCTION("if($C48=""GBP"",if($B48="""","""",if(Dashboard!$C$54&gt;=today(),iferror(googlefinance($B48)/100,0),iferror(index(googlefinance($B48,""price"",Dashboard!$C$54),2,2)/100,iferror(index(googlefinance($B48,""price"",Dashboard!$C$54-1),2,2)/100,iferror(index(goog"&amp;"lefinance($B48,""price"",Dashboard!$C$54-2),2,2)/100,iferror(index(googlefinance($B48,""price"",Dashboard!$C$54-3),2,2)/100,iferror(index(googlefinance($B48,""price"",Dashboard!$C$54-4),2,2)/100,iferror(index(googlefinance($B48,""price"",Dashboard!$C$54-5"&amp;"),2,2)/100,iferror(index(googlefinance($B48,""price"",Dashboard!$C$54-6),2,2)/100,0))))))))), if($B48="""","""",if(Dashboard!$C$54&gt;=today(),iferror(googlefinance($B48),0),iferror(index(googlefinance($B48,""price"",Dashboard!$C$54),2,2),iferror(index(googl"&amp;"efinance($B48,""price"",Dashboard!$C$54-1),2,2),iferror(index(googlefinance($B48,""price"",Dashboard!$C$54-2),2,2),iferror(index(googlefinance($B48,""price"",Dashboard!$C$54-3),2,2),iferror(index(googlefinance($B48,""price"",Dashboard!$C$54-4),2,2),iferro"&amp;"r(index(googlefinance($B48,""price"",Dashboard!$C$54-5),2,2),iferror(index(googlefinance($B48,""price"",Dashboard!$C$54-6),2,2),0))))))))))"),"")</f>
        <v/>
      </c>
      <c r="AE48" s="214"/>
      <c r="AF48" s="211" t="str">
        <f t="array" ref="AF48">IF($B48="","",INDEX('Calculations (Do Not Edit)'!$C$249:$G$253,match($C48,'Calculations (Do Not Edit)'!$C$230:$G$230,0),match(Dashboard!$C$3,'Calculations (Do Not Edit)'!$B$231:$B$235,0)))</f>
        <v/>
      </c>
      <c r="AG48" s="212">
        <f t="shared" si="17"/>
        <v>0</v>
      </c>
      <c r="AH48" s="208" t="str">
        <f>IF($B48="","",SUMIFS('Trade Log'!$Z$5:$Z$2004,'Trade Log'!$D$5:$D$2004,'Your Portfolio Holdings'!$B48,'Trade Log'!$C$5:$C$2004,"Buy",'Trade Log'!$B$5:$B$2004,"&lt;="&amp;Dashboard!$C$55)-SUMIFS('Trade Log'!$Z$5:$Z$2004,'Trade Log'!$D$5:$D$2004,'Your Portfolio Holdings'!$B48,'Trade Log'!$C$5:$C$2004,"Sell",'Trade Log'!$B$5:$B$2004,"&lt;="&amp;Dashboard!$C$55))</f>
        <v/>
      </c>
      <c r="AI48" s="209" t="str">
        <f>IFERROR(__xludf.DUMMYFUNCTION("if($C48=""GBP"",if($B48="""","""",if(Dashboard!$C$55&gt;=today(),iferror(googlefinance($B48)/100,0),iferror(index(googlefinance($B48,""price"",Dashboard!$C$55),2,2)/100,iferror(index(googlefinance($B48,""price"",Dashboard!$C$55-1),2,2)/100,iferror(index(goog"&amp;"lefinance($B48,""price"",Dashboard!$C$55-2),2,2)/100,iferror(index(googlefinance($B48,""price"",Dashboard!$C$55-3),2,2)/100,iferror(index(googlefinance($B48,""price"",Dashboard!$C$55-4),2,2)/100,iferror(index(googlefinance($B48,""price"",Dashboard!$C$55-5"&amp;"),2,2)/100,iferror(index(googlefinance($B48,""price"",Dashboard!$C$55-6),2,2)/100,0))))))))),if($B48="""","""",if(Dashboard!$C$55&gt;=today(),iferror(googlefinance($B48),0),iferror(index(googlefinance($B48,""price"",Dashboard!$C$55),2,2),iferror(index(google"&amp;"finance($B48,""price"",Dashboard!$C$55-1),2,2),iferror(index(googlefinance($B48,""price"",Dashboard!$C$55-2),2,2),iferror(index(googlefinance($B48,""price"",Dashboard!$C$55-3),2,2),iferror(index(googlefinance($B48,""price"",Dashboard!$C$55-4),2,2),iferror"&amp;"(index(googlefinance($B48,""price"",Dashboard!$C$55-5),2,2),iferror(index(googlefinance($B48,""price"",Dashboard!$C$55-6),2,2),0))))))))))"),"")</f>
        <v/>
      </c>
      <c r="AJ48" s="210"/>
      <c r="AK48" s="211" t="str">
        <f t="array" ref="AK48">IF($B48="","",INDEX('Calculations (Do Not Edit)'!$C$267:$G$271,match($C48,'Calculations (Do Not Edit)'!$C$230:$G$230,0),match(Dashboard!$C$3,'Calculations (Do Not Edit)'!$B$231:$B$235,0)))</f>
        <v/>
      </c>
      <c r="AL48" s="212">
        <f t="shared" si="18"/>
        <v>0</v>
      </c>
      <c r="AM48" s="182"/>
      <c r="AN48" s="182" t="str">
        <f>IF($B48="","",MAXIFS('Trade Log'!$B$5:$B$2004,'Trade Log'!$D$5:$D$2004,$B48,'Trade Log'!$B$5:$B$2004,"&lt;="&amp;Dashboard!$C$2))</f>
        <v/>
      </c>
      <c r="AO48" s="81" t="str">
        <f t="shared" si="19"/>
        <v>#N/A</v>
      </c>
      <c r="AP48" s="81"/>
      <c r="AQ48" s="184" t="str">
        <f>if($B48="","",sumifs('Trade Log'!$V$5:$V$2004,'Trade Log'!$D$5:$D$2004,$B48,'Trade Log'!$C$5:$C$2004,"Buy",'Trade Log'!$I$5:$I$2004,AQ$6,'Trade Log'!$B$5:$B$2004,"&lt;="&amp;Dashboard!$C$2)-sumifs('Trade Log'!$V$5:$V$2004,'Trade Log'!$D$5:$D$2004,$B48,'Trade Log'!$C$5:$C$2004,"Sell",'Trade Log'!$I$5:$I$2004,AQ$6,'Trade Log'!$B$5:$B$2004,"&lt;="&amp;Dashboard!$C$2))</f>
        <v/>
      </c>
      <c r="AR48" s="100" t="str">
        <f>if($B48="","",sumifs('Trade Log'!$V$5:$V$2004,'Trade Log'!$D$5:$D$2004,$B48,'Trade Log'!$C$5:$C$2004,"Buy",'Trade Log'!$I$5:$I$2004,AR$6,'Trade Log'!$B$5:$B$2004,"&lt;="&amp;Dashboard!$C$2)-sumifs('Trade Log'!$V$5:$V$2004,'Trade Log'!$D$5:$D$2004,$B48,'Trade Log'!$C$5:$C$2004,"Sell",'Trade Log'!$I$5:$I$2004,AR$6,'Trade Log'!$B$5:$B$2004,"&lt;="&amp;Dashboard!$C$2))</f>
        <v/>
      </c>
      <c r="AS48" s="100" t="str">
        <f>if($B48="","",sumifs('Trade Log'!$V$5:$V$2004,'Trade Log'!$D$5:$D$2004,$B48,'Trade Log'!$C$5:$C$2004,"Buy",'Trade Log'!$I$5:$I$2004,AS$6,'Trade Log'!$B$5:$B$2004,"&lt;="&amp;Dashboard!$C$2)-sumifs('Trade Log'!$V$5:$V$2004,'Trade Log'!$D$5:$D$2004,$B48,'Trade Log'!$C$5:$C$2004,"Sell",'Trade Log'!$I$5:$I$2004,AS$6,'Trade Log'!$B$5:$B$2004,"&lt;="&amp;Dashboard!$C$2))</f>
        <v/>
      </c>
      <c r="AT48" s="100" t="str">
        <f>if($B48="","",sumifs('Trade Log'!$V$5:$V$2004,'Trade Log'!$D$5:$D$2004,$B48,'Trade Log'!$C$5:$C$2004,"Buy",'Trade Log'!$I$5:$I$2004,AT$6,'Trade Log'!$B$5:$B$2004,"&lt;="&amp;Dashboard!$C$2)-sumifs('Trade Log'!$V$5:$V$2004,'Trade Log'!$D$5:$D$2004,$B48,'Trade Log'!$C$5:$C$2004,"Sell",'Trade Log'!$I$5:$I$2004,AT$6,'Trade Log'!$B$5:$B$2004,"&lt;="&amp;Dashboard!$C$2))</f>
        <v/>
      </c>
      <c r="AU48" s="100" t="str">
        <f>if($B48="","",sumifs('Trade Log'!$V$5:$V$2004,'Trade Log'!$D$5:$D$2004,$B48,'Trade Log'!$C$5:$C$2004,"Buy",'Trade Log'!$I$5:$I$2004,AU$6,'Trade Log'!$B$5:$B$2004,"&lt;="&amp;Dashboard!$C$2)-sumifs('Trade Log'!$V$5:$V$2004,'Trade Log'!$D$5:$D$2004,$B48,'Trade Log'!$C$5:$C$2004,"Sell",'Trade Log'!$I$5:$I$2004,AU$6,'Trade Log'!$B$5:$B$2004,"&lt;="&amp;Dashboard!$C$2))</f>
        <v/>
      </c>
      <c r="AV48" s="100" t="str">
        <f>if($B48="","",sumifs('Trade Log'!$V$5:$V$2004,'Trade Log'!$D$5:$D$2004,$B48,'Trade Log'!$C$5:$C$2004,"Buy",'Trade Log'!$I$5:$I$2004,AV$6,'Trade Log'!$B$5:$B$2004,"&lt;="&amp;Dashboard!$C$2)-sumifs('Trade Log'!$V$5:$V$2004,'Trade Log'!$D$5:$D$2004,$B48,'Trade Log'!$C$5:$C$2004,"Sell",'Trade Log'!$I$5:$I$2004,AV$6,'Trade Log'!$B$5:$B$2004,"&lt;="&amp;Dashboard!$C$2))</f>
        <v/>
      </c>
      <c r="AW48" s="100" t="str">
        <f>if($B48="","",sumifs('Trade Log'!$V$5:$V$2004,'Trade Log'!$D$5:$D$2004,$B48,'Trade Log'!$C$5:$C$2004,"Buy",'Trade Log'!$I$5:$I$2004,AW$6,'Trade Log'!$B$5:$B$2004,"&lt;="&amp;Dashboard!$C$2)-sumifs('Trade Log'!$V$5:$V$2004,'Trade Log'!$D$5:$D$2004,$B48,'Trade Log'!$C$5:$C$2004,"Sell",'Trade Log'!$I$5:$I$2004,AW$6,'Trade Log'!$B$5:$B$2004,"&lt;="&amp;Dashboard!$C$2))</f>
        <v/>
      </c>
      <c r="AX48" s="100" t="str">
        <f>if($B48="","",sumifs('Trade Log'!$V$5:$V$2004,'Trade Log'!$D$5:$D$2004,$B48,'Trade Log'!$C$5:$C$2004,"Buy",'Trade Log'!$I$5:$I$2004,AX$6,'Trade Log'!$B$5:$B$2004,"&lt;="&amp;Dashboard!$C$2)-sumifs('Trade Log'!$V$5:$V$2004,'Trade Log'!$D$5:$D$2004,$B48,'Trade Log'!$C$5:$C$2004,"Sell",'Trade Log'!$I$5:$I$2004,AX$6,'Trade Log'!$B$5:$B$2004,"&lt;="&amp;Dashboard!$C$2))</f>
        <v/>
      </c>
      <c r="AY48" s="100" t="str">
        <f>if($B48="","",sumifs('Trade Log'!$V$5:$V$2004,'Trade Log'!$D$5:$D$2004,$B48,'Trade Log'!$C$5:$C$2004,"Buy",'Trade Log'!$I$5:$I$2004,AY$6,'Trade Log'!$B$5:$B$2004,"&lt;="&amp;Dashboard!$C$2)-sumifs('Trade Log'!$V$5:$V$2004,'Trade Log'!$D$5:$D$2004,$B48,'Trade Log'!$C$5:$C$2004,"Sell",'Trade Log'!$I$5:$I$2004,AY$6,'Trade Log'!$B$5:$B$2004,"&lt;="&amp;Dashboard!$C$2))</f>
        <v/>
      </c>
      <c r="AZ48" s="185" t="str">
        <f>if($B48="","",sumifs('Trade Log'!$V$5:$V$2004,'Trade Log'!$D$5:$D$2004,$B48,'Trade Log'!$C$5:$C$2004,"Buy",'Trade Log'!$I$5:$I$2004,AZ$6,'Trade Log'!$B$5:$B$2004,"&lt;="&amp;Dashboard!$C$2)-sumifs('Trade Log'!$V$5:$V$2004,'Trade Log'!$D$5:$D$2004,$B48,'Trade Log'!$C$5:$C$2004,"Sell",'Trade Log'!$I$5:$I$2004,AZ$6,'Trade Log'!$B$5:$B$2004,"&lt;="&amp;Dashboard!$C$2))</f>
        <v/>
      </c>
      <c r="BA48" s="81"/>
      <c r="BB48" s="186">
        <f t="shared" si="20"/>
        <v>0</v>
      </c>
      <c r="BC48" s="81"/>
      <c r="BD48" s="187">
        <f t="shared" ref="BD48:BM48" si="67">AQ48*$Q48</f>
        <v>0</v>
      </c>
      <c r="BE48" s="188">
        <f t="shared" si="67"/>
        <v>0</v>
      </c>
      <c r="BF48" s="188">
        <f t="shared" si="67"/>
        <v>0</v>
      </c>
      <c r="BG48" s="188">
        <f t="shared" si="67"/>
        <v>0</v>
      </c>
      <c r="BH48" s="188">
        <f t="shared" si="67"/>
        <v>0</v>
      </c>
      <c r="BI48" s="188">
        <f t="shared" si="67"/>
        <v>0</v>
      </c>
      <c r="BJ48" s="188">
        <f t="shared" si="67"/>
        <v>0</v>
      </c>
      <c r="BK48" s="188">
        <f t="shared" si="67"/>
        <v>0</v>
      </c>
      <c r="BL48" s="188">
        <f t="shared" si="67"/>
        <v>0</v>
      </c>
      <c r="BM48" s="189">
        <f t="shared" si="67"/>
        <v>0</v>
      </c>
      <c r="BN48" s="81"/>
      <c r="BO48" s="190">
        <f t="shared" si="22"/>
        <v>0</v>
      </c>
      <c r="BP48" s="190"/>
      <c r="BQ48" s="191" t="str">
        <f t="shared" si="23"/>
        <v/>
      </c>
      <c r="BR48" s="192" t="s">
        <v>197</v>
      </c>
      <c r="BS48" s="190" t="str">
        <f t="shared" si="24"/>
        <v>N</v>
      </c>
      <c r="BT48" s="190" t="str">
        <f t="shared" si="25"/>
        <v>N</v>
      </c>
      <c r="BU48" s="190" t="str">
        <f t="shared" si="26"/>
        <v>N</v>
      </c>
      <c r="BV48" s="190"/>
      <c r="BW48" s="174">
        <f>countifs('Trade Log'!$D$5:$D$2004,$B84,'Trade Log'!$C$5:$C$2004,"Split")</f>
        <v>0</v>
      </c>
    </row>
    <row r="49">
      <c r="A49" s="17">
        <f t="shared" si="27"/>
        <v>43</v>
      </c>
      <c r="B49" s="193" t="str">
        <f>Setup!B94</f>
        <v/>
      </c>
      <c r="C49" s="194" t="str">
        <f>Setup!C94</f>
        <v/>
      </c>
      <c r="D49" s="194" t="str">
        <f>Setup!D94</f>
        <v/>
      </c>
      <c r="E49" s="195" t="str">
        <f>IF($B49="","",SUMIFS('Trade Log'!$V$5:$V$2004,'Trade Log'!$D$5:$D$2004,'Your Portfolio Holdings'!$B49,'Trade Log'!$C$5:$C$2004,"Buy",'Trade Log'!$B$5:$B$2004,"&lt;="&amp;Dashboard!$C$2)-SUMIFS('Trade Log'!$V$5:$V$2004,'Trade Log'!$D$5:$D$2004,'Your Portfolio Holdings'!$B49,'Trade Log'!$C$5:$C$2004,"Sell",'Trade Log'!$B$5:$B$2004,"&lt;="&amp;Dashboard!$C$2))</f>
        <v/>
      </c>
      <c r="F49" s="196" t="str">
        <f t="shared" si="3"/>
        <v/>
      </c>
      <c r="G49" s="197" t="str">
        <f>IFERROR(__xludf.DUMMYFUNCTION("if($C49=""GBP"", if($B49="""","""",if(Dashboard!$C$2&gt;=today(),iferror(googlefinance($B49)/100,0),iferror(index(googlefinance($B49,""price"",Dashboard!$C$2),2,2)/100,iferror(index(googlefinance($B49,""price"",Dashboard!$C$2-1),2,2)/100,iferror(index(google"&amp;"finance($B49,""price"",Dashboard!$C$2-2),2,2)/100,iferror(index(googlefinance($B49,""price"",Dashboard!$C$2-3),2,2)/100,iferror(index(googlefinance($B49,""price"",Dashboard!$C$2-4),2,2)/100,iferror(index(googlefinance($B49,""price"",Dashboard!$C$2-5),2,2)"&amp;"/100,iferror(index(googlefinance($B49,""price"",Dashboard!$C$2-6),2,2)/100,0))))))))),if($B49="""","""",if(Dashboard!$C$2&gt;=today(),iferror(googlefinance($B49),0),iferror(index(googlefinance($B49,""price"",Dashboard!$C$2),2,2),iferror(index(googlefinance($"&amp;"B49,""price"",Dashboard!$C$2-1),2,2),iferror(index(googlefinance($B49,""price"",Dashboard!$C$2-2),2,2),iferror(index(googlefinance($B49,""price"",Dashboard!$C$2-3),2,2),iferror(index(googlefinance($B49,""price"",Dashboard!$C$2-4),2,2),iferror(index(google"&amp;"finance($B49,""price"",Dashboard!$C$2-5),2,2),iferror(index(googlefinance($B49,""price"",Dashboard!$C$2-6),2,2),0))))))))))"),"")</f>
        <v/>
      </c>
      <c r="H49" s="213"/>
      <c r="I49" s="199" t="str">
        <f t="shared" si="4"/>
        <v/>
      </c>
      <c r="J49" s="200" t="str">
        <f t="shared" si="5"/>
        <v/>
      </c>
      <c r="K49" s="201" t="str">
        <f t="array" ref="K49">IFERROR(IF($B49="","",index('Trade Log'!$Q$5:$Q$2004,match(1,($AN49='Trade Log'!$B$5:$B$2004)*($B49='Trade Log'!$D$5:$D$2004)*("Y"='Trade Log'!$T$5:$T$2004),0))),0)</f>
        <v/>
      </c>
      <c r="L49" s="202" t="str">
        <f t="shared" si="6"/>
        <v/>
      </c>
      <c r="M49" s="202" t="str">
        <f t="shared" si="7"/>
        <v/>
      </c>
      <c r="N49" s="203" t="str">
        <f t="shared" si="8"/>
        <v/>
      </c>
      <c r="O49" s="202" t="str">
        <f>if($B49="","",iferror(sumifs('Trade Log'!$G$5:$G$2004,'Trade Log'!$C$5:$C$2004,"Dividend",'Trade Log'!$D$5:$D$2004,$B49,'Trade Log'!$B$5:$B$2004,"&lt;="&amp;Dashboard!$C$2),0))</f>
        <v/>
      </c>
      <c r="P49" s="204" t="str">
        <f t="shared" si="9"/>
        <v/>
      </c>
      <c r="Q49" s="205" t="str">
        <f t="shared" si="10"/>
        <v/>
      </c>
      <c r="R49" s="199" t="str">
        <f t="shared" si="11"/>
        <v/>
      </c>
      <c r="S49" s="200" t="str">
        <f t="shared" si="12"/>
        <v/>
      </c>
      <c r="T49" s="201" t="str">
        <f t="array" ref="T49">IFERROR(IF($B49="","",index('Trade Log'!$AE$5:$AE$2004,match(1,($AN49='Trade Log'!$B$5:$B$2004)*($B49='Trade Log'!$D$5:$D$2004)*("Y"='Trade Log'!$T$5:$T$2004),0))),0)</f>
        <v/>
      </c>
      <c r="U49" s="202" t="str">
        <f t="shared" si="13"/>
        <v/>
      </c>
      <c r="V49" s="203" t="str">
        <f t="shared" si="14"/>
        <v/>
      </c>
      <c r="W49" s="202" t="str">
        <f t="shared" si="15"/>
        <v/>
      </c>
      <c r="X49" s="203" t="str">
        <f t="shared" si="16"/>
        <v/>
      </c>
      <c r="Y49" s="206" t="str">
        <f>if($B49="","",iferror(sumifs('Trade Log'!$AD$5:$AD$2004,'Trade Log'!$C$5:$C$2004,"Dividend",'Trade Log'!$D$5:$D$2004,$B49,'Trade Log'!$B$5:$B$2004,"&lt;="&amp;Dashboard!$C$2),0))</f>
        <v/>
      </c>
      <c r="Z49" s="172"/>
      <c r="AA49" s="207" t="str">
        <f t="array" ref="AA49">IF($B49="","",INDEX('Calculations (Do Not Edit)'!$C$231:$G$235,match($C49,'Calculations (Do Not Edit)'!$C$230:$G$230,0),match(Dashboard!$C$3,'Calculations (Do Not Edit)'!$B$231:$B$235,0)))</f>
        <v/>
      </c>
      <c r="AB49" s="174"/>
      <c r="AC49" s="208" t="str">
        <f>IF($B49="","",SUMIFS('Trade Log'!$X$5:$X$2004,'Trade Log'!$D$5:$D$2004,'Your Portfolio Holdings'!$B49,'Trade Log'!$C$5:$C$2004,"Buy",'Trade Log'!$B$5:$B$2004,"&lt;="&amp;Dashboard!$C$54)-SUMIFS('Trade Log'!$X$5:$X$2004,'Trade Log'!$D$5:$D$2004,'Your Portfolio Holdings'!$B49,'Trade Log'!$C$5:$C$2004,"Sell",'Trade Log'!$B$5:$B$2004,"&lt;="&amp;Dashboard!$C$54))</f>
        <v/>
      </c>
      <c r="AD49" s="209" t="str">
        <f>IFERROR(__xludf.DUMMYFUNCTION("if($C49=""GBP"",if($B49="""","""",if(Dashboard!$C$54&gt;=today(),iferror(googlefinance($B49)/100,0),iferror(index(googlefinance($B49,""price"",Dashboard!$C$54),2,2)/100,iferror(index(googlefinance($B49,""price"",Dashboard!$C$54-1),2,2)/100,iferror(index(goog"&amp;"lefinance($B49,""price"",Dashboard!$C$54-2),2,2)/100,iferror(index(googlefinance($B49,""price"",Dashboard!$C$54-3),2,2)/100,iferror(index(googlefinance($B49,""price"",Dashboard!$C$54-4),2,2)/100,iferror(index(googlefinance($B49,""price"",Dashboard!$C$54-5"&amp;"),2,2)/100,iferror(index(googlefinance($B49,""price"",Dashboard!$C$54-6),2,2)/100,0))))))))), if($B49="""","""",if(Dashboard!$C$54&gt;=today(),iferror(googlefinance($B49),0),iferror(index(googlefinance($B49,""price"",Dashboard!$C$54),2,2),iferror(index(googl"&amp;"efinance($B49,""price"",Dashboard!$C$54-1),2,2),iferror(index(googlefinance($B49,""price"",Dashboard!$C$54-2),2,2),iferror(index(googlefinance($B49,""price"",Dashboard!$C$54-3),2,2),iferror(index(googlefinance($B49,""price"",Dashboard!$C$54-4),2,2),iferro"&amp;"r(index(googlefinance($B49,""price"",Dashboard!$C$54-5),2,2),iferror(index(googlefinance($B49,""price"",Dashboard!$C$54-6),2,2),0))))))))))"),"")</f>
        <v/>
      </c>
      <c r="AE49" s="214"/>
      <c r="AF49" s="211" t="str">
        <f t="array" ref="AF49">IF($B49="","",INDEX('Calculations (Do Not Edit)'!$C$249:$G$253,match($C49,'Calculations (Do Not Edit)'!$C$230:$G$230,0),match(Dashboard!$C$3,'Calculations (Do Not Edit)'!$B$231:$B$235,0)))</f>
        <v/>
      </c>
      <c r="AG49" s="212">
        <f t="shared" si="17"/>
        <v>0</v>
      </c>
      <c r="AH49" s="208" t="str">
        <f>IF($B49="","",SUMIFS('Trade Log'!$Z$5:$Z$2004,'Trade Log'!$D$5:$D$2004,'Your Portfolio Holdings'!$B49,'Trade Log'!$C$5:$C$2004,"Buy",'Trade Log'!$B$5:$B$2004,"&lt;="&amp;Dashboard!$C$55)-SUMIFS('Trade Log'!$Z$5:$Z$2004,'Trade Log'!$D$5:$D$2004,'Your Portfolio Holdings'!$B49,'Trade Log'!$C$5:$C$2004,"Sell",'Trade Log'!$B$5:$B$2004,"&lt;="&amp;Dashboard!$C$55))</f>
        <v/>
      </c>
      <c r="AI49" s="209" t="str">
        <f>IFERROR(__xludf.DUMMYFUNCTION("if($C49=""GBP"",if($B49="""","""",if(Dashboard!$C$55&gt;=today(),iferror(googlefinance($B49)/100,0),iferror(index(googlefinance($B49,""price"",Dashboard!$C$55),2,2)/100,iferror(index(googlefinance($B49,""price"",Dashboard!$C$55-1),2,2)/100,iferror(index(goog"&amp;"lefinance($B49,""price"",Dashboard!$C$55-2),2,2)/100,iferror(index(googlefinance($B49,""price"",Dashboard!$C$55-3),2,2)/100,iferror(index(googlefinance($B49,""price"",Dashboard!$C$55-4),2,2)/100,iferror(index(googlefinance($B49,""price"",Dashboard!$C$55-5"&amp;"),2,2)/100,iferror(index(googlefinance($B49,""price"",Dashboard!$C$55-6),2,2)/100,0))))))))),if($B49="""","""",if(Dashboard!$C$55&gt;=today(),iferror(googlefinance($B49),0),iferror(index(googlefinance($B49,""price"",Dashboard!$C$55),2,2),iferror(index(google"&amp;"finance($B49,""price"",Dashboard!$C$55-1),2,2),iferror(index(googlefinance($B49,""price"",Dashboard!$C$55-2),2,2),iferror(index(googlefinance($B49,""price"",Dashboard!$C$55-3),2,2),iferror(index(googlefinance($B49,""price"",Dashboard!$C$55-4),2,2),iferror"&amp;"(index(googlefinance($B49,""price"",Dashboard!$C$55-5),2,2),iferror(index(googlefinance($B49,""price"",Dashboard!$C$55-6),2,2),0))))))))))"),"")</f>
        <v/>
      </c>
      <c r="AJ49" s="210"/>
      <c r="AK49" s="211" t="str">
        <f t="array" ref="AK49">IF($B49="","",INDEX('Calculations (Do Not Edit)'!$C$267:$G$271,match($C49,'Calculations (Do Not Edit)'!$C$230:$G$230,0),match(Dashboard!$C$3,'Calculations (Do Not Edit)'!$B$231:$B$235,0)))</f>
        <v/>
      </c>
      <c r="AL49" s="212">
        <f t="shared" si="18"/>
        <v>0</v>
      </c>
      <c r="AM49" s="182"/>
      <c r="AN49" s="182" t="str">
        <f>IF($B49="","",MAXIFS('Trade Log'!$B$5:$B$2004,'Trade Log'!$D$5:$D$2004,$B49,'Trade Log'!$B$5:$B$2004,"&lt;="&amp;Dashboard!$C$2))</f>
        <v/>
      </c>
      <c r="AO49" s="81" t="str">
        <f t="shared" si="19"/>
        <v>#N/A</v>
      </c>
      <c r="AP49" s="81"/>
      <c r="AQ49" s="184" t="str">
        <f>if($B49="","",sumifs('Trade Log'!$V$5:$V$2004,'Trade Log'!$D$5:$D$2004,$B49,'Trade Log'!$C$5:$C$2004,"Buy",'Trade Log'!$I$5:$I$2004,AQ$6,'Trade Log'!$B$5:$B$2004,"&lt;="&amp;Dashboard!$C$2)-sumifs('Trade Log'!$V$5:$V$2004,'Trade Log'!$D$5:$D$2004,$B49,'Trade Log'!$C$5:$C$2004,"Sell",'Trade Log'!$I$5:$I$2004,AQ$6,'Trade Log'!$B$5:$B$2004,"&lt;="&amp;Dashboard!$C$2))</f>
        <v/>
      </c>
      <c r="AR49" s="100" t="str">
        <f>if($B49="","",sumifs('Trade Log'!$V$5:$V$2004,'Trade Log'!$D$5:$D$2004,$B49,'Trade Log'!$C$5:$C$2004,"Buy",'Trade Log'!$I$5:$I$2004,AR$6,'Trade Log'!$B$5:$B$2004,"&lt;="&amp;Dashboard!$C$2)-sumifs('Trade Log'!$V$5:$V$2004,'Trade Log'!$D$5:$D$2004,$B49,'Trade Log'!$C$5:$C$2004,"Sell",'Trade Log'!$I$5:$I$2004,AR$6,'Trade Log'!$B$5:$B$2004,"&lt;="&amp;Dashboard!$C$2))</f>
        <v/>
      </c>
      <c r="AS49" s="100" t="str">
        <f>if($B49="","",sumifs('Trade Log'!$V$5:$V$2004,'Trade Log'!$D$5:$D$2004,$B49,'Trade Log'!$C$5:$C$2004,"Buy",'Trade Log'!$I$5:$I$2004,AS$6,'Trade Log'!$B$5:$B$2004,"&lt;="&amp;Dashboard!$C$2)-sumifs('Trade Log'!$V$5:$V$2004,'Trade Log'!$D$5:$D$2004,$B49,'Trade Log'!$C$5:$C$2004,"Sell",'Trade Log'!$I$5:$I$2004,AS$6,'Trade Log'!$B$5:$B$2004,"&lt;="&amp;Dashboard!$C$2))</f>
        <v/>
      </c>
      <c r="AT49" s="100" t="str">
        <f>if($B49="","",sumifs('Trade Log'!$V$5:$V$2004,'Trade Log'!$D$5:$D$2004,$B49,'Trade Log'!$C$5:$C$2004,"Buy",'Trade Log'!$I$5:$I$2004,AT$6,'Trade Log'!$B$5:$B$2004,"&lt;="&amp;Dashboard!$C$2)-sumifs('Trade Log'!$V$5:$V$2004,'Trade Log'!$D$5:$D$2004,$B49,'Trade Log'!$C$5:$C$2004,"Sell",'Trade Log'!$I$5:$I$2004,AT$6,'Trade Log'!$B$5:$B$2004,"&lt;="&amp;Dashboard!$C$2))</f>
        <v/>
      </c>
      <c r="AU49" s="100" t="str">
        <f>if($B49="","",sumifs('Trade Log'!$V$5:$V$2004,'Trade Log'!$D$5:$D$2004,$B49,'Trade Log'!$C$5:$C$2004,"Buy",'Trade Log'!$I$5:$I$2004,AU$6,'Trade Log'!$B$5:$B$2004,"&lt;="&amp;Dashboard!$C$2)-sumifs('Trade Log'!$V$5:$V$2004,'Trade Log'!$D$5:$D$2004,$B49,'Trade Log'!$C$5:$C$2004,"Sell",'Trade Log'!$I$5:$I$2004,AU$6,'Trade Log'!$B$5:$B$2004,"&lt;="&amp;Dashboard!$C$2))</f>
        <v/>
      </c>
      <c r="AV49" s="100" t="str">
        <f>if($B49="","",sumifs('Trade Log'!$V$5:$V$2004,'Trade Log'!$D$5:$D$2004,$B49,'Trade Log'!$C$5:$C$2004,"Buy",'Trade Log'!$I$5:$I$2004,AV$6,'Trade Log'!$B$5:$B$2004,"&lt;="&amp;Dashboard!$C$2)-sumifs('Trade Log'!$V$5:$V$2004,'Trade Log'!$D$5:$D$2004,$B49,'Trade Log'!$C$5:$C$2004,"Sell",'Trade Log'!$I$5:$I$2004,AV$6,'Trade Log'!$B$5:$B$2004,"&lt;="&amp;Dashboard!$C$2))</f>
        <v/>
      </c>
      <c r="AW49" s="100" t="str">
        <f>if($B49="","",sumifs('Trade Log'!$V$5:$V$2004,'Trade Log'!$D$5:$D$2004,$B49,'Trade Log'!$C$5:$C$2004,"Buy",'Trade Log'!$I$5:$I$2004,AW$6,'Trade Log'!$B$5:$B$2004,"&lt;="&amp;Dashboard!$C$2)-sumifs('Trade Log'!$V$5:$V$2004,'Trade Log'!$D$5:$D$2004,$B49,'Trade Log'!$C$5:$C$2004,"Sell",'Trade Log'!$I$5:$I$2004,AW$6,'Trade Log'!$B$5:$B$2004,"&lt;="&amp;Dashboard!$C$2))</f>
        <v/>
      </c>
      <c r="AX49" s="100" t="str">
        <f>if($B49="","",sumifs('Trade Log'!$V$5:$V$2004,'Trade Log'!$D$5:$D$2004,$B49,'Trade Log'!$C$5:$C$2004,"Buy",'Trade Log'!$I$5:$I$2004,AX$6,'Trade Log'!$B$5:$B$2004,"&lt;="&amp;Dashboard!$C$2)-sumifs('Trade Log'!$V$5:$V$2004,'Trade Log'!$D$5:$D$2004,$B49,'Trade Log'!$C$5:$C$2004,"Sell",'Trade Log'!$I$5:$I$2004,AX$6,'Trade Log'!$B$5:$B$2004,"&lt;="&amp;Dashboard!$C$2))</f>
        <v/>
      </c>
      <c r="AY49" s="100" t="str">
        <f>if($B49="","",sumifs('Trade Log'!$V$5:$V$2004,'Trade Log'!$D$5:$D$2004,$B49,'Trade Log'!$C$5:$C$2004,"Buy",'Trade Log'!$I$5:$I$2004,AY$6,'Trade Log'!$B$5:$B$2004,"&lt;="&amp;Dashboard!$C$2)-sumifs('Trade Log'!$V$5:$V$2004,'Trade Log'!$D$5:$D$2004,$B49,'Trade Log'!$C$5:$C$2004,"Sell",'Trade Log'!$I$5:$I$2004,AY$6,'Trade Log'!$B$5:$B$2004,"&lt;="&amp;Dashboard!$C$2))</f>
        <v/>
      </c>
      <c r="AZ49" s="185" t="str">
        <f>if($B49="","",sumifs('Trade Log'!$V$5:$V$2004,'Trade Log'!$D$5:$D$2004,$B49,'Trade Log'!$C$5:$C$2004,"Buy",'Trade Log'!$I$5:$I$2004,AZ$6,'Trade Log'!$B$5:$B$2004,"&lt;="&amp;Dashboard!$C$2)-sumifs('Trade Log'!$V$5:$V$2004,'Trade Log'!$D$5:$D$2004,$B49,'Trade Log'!$C$5:$C$2004,"Sell",'Trade Log'!$I$5:$I$2004,AZ$6,'Trade Log'!$B$5:$B$2004,"&lt;="&amp;Dashboard!$C$2))</f>
        <v/>
      </c>
      <c r="BA49" s="81"/>
      <c r="BB49" s="186">
        <f t="shared" si="20"/>
        <v>0</v>
      </c>
      <c r="BC49" s="81"/>
      <c r="BD49" s="187">
        <f t="shared" ref="BD49:BM49" si="68">AQ49*$Q49</f>
        <v>0</v>
      </c>
      <c r="BE49" s="188">
        <f t="shared" si="68"/>
        <v>0</v>
      </c>
      <c r="BF49" s="188">
        <f t="shared" si="68"/>
        <v>0</v>
      </c>
      <c r="BG49" s="188">
        <f t="shared" si="68"/>
        <v>0</v>
      </c>
      <c r="BH49" s="188">
        <f t="shared" si="68"/>
        <v>0</v>
      </c>
      <c r="BI49" s="188">
        <f t="shared" si="68"/>
        <v>0</v>
      </c>
      <c r="BJ49" s="188">
        <f t="shared" si="68"/>
        <v>0</v>
      </c>
      <c r="BK49" s="188">
        <f t="shared" si="68"/>
        <v>0</v>
      </c>
      <c r="BL49" s="188">
        <f t="shared" si="68"/>
        <v>0</v>
      </c>
      <c r="BM49" s="189">
        <f t="shared" si="68"/>
        <v>0</v>
      </c>
      <c r="BN49" s="81"/>
      <c r="BO49" s="190">
        <f t="shared" si="22"/>
        <v>0</v>
      </c>
      <c r="BP49" s="190"/>
      <c r="BQ49" s="191" t="str">
        <f t="shared" si="23"/>
        <v/>
      </c>
      <c r="BR49" s="192" t="s">
        <v>197</v>
      </c>
      <c r="BS49" s="190" t="str">
        <f t="shared" si="24"/>
        <v>N</v>
      </c>
      <c r="BT49" s="190" t="str">
        <f t="shared" si="25"/>
        <v>N</v>
      </c>
      <c r="BU49" s="190" t="str">
        <f t="shared" si="26"/>
        <v>N</v>
      </c>
      <c r="BV49" s="190"/>
      <c r="BW49" s="174">
        <f>countifs('Trade Log'!$D$5:$D$2004,$B85,'Trade Log'!$C$5:$C$2004,"Split")</f>
        <v>0</v>
      </c>
    </row>
    <row r="50">
      <c r="A50" s="17">
        <f t="shared" si="27"/>
        <v>44</v>
      </c>
      <c r="B50" s="193" t="str">
        <f>Setup!B95</f>
        <v/>
      </c>
      <c r="C50" s="194" t="str">
        <f>Setup!C95</f>
        <v/>
      </c>
      <c r="D50" s="194" t="str">
        <f>Setup!D95</f>
        <v/>
      </c>
      <c r="E50" s="195" t="str">
        <f>IF($B50="","",SUMIFS('Trade Log'!$V$5:$V$2004,'Trade Log'!$D$5:$D$2004,'Your Portfolio Holdings'!$B50,'Trade Log'!$C$5:$C$2004,"Buy",'Trade Log'!$B$5:$B$2004,"&lt;="&amp;Dashboard!$C$2)-SUMIFS('Trade Log'!$V$5:$V$2004,'Trade Log'!$D$5:$D$2004,'Your Portfolio Holdings'!$B50,'Trade Log'!$C$5:$C$2004,"Sell",'Trade Log'!$B$5:$B$2004,"&lt;="&amp;Dashboard!$C$2))</f>
        <v/>
      </c>
      <c r="F50" s="196" t="str">
        <f t="shared" si="3"/>
        <v/>
      </c>
      <c r="G50" s="197" t="str">
        <f>IFERROR(__xludf.DUMMYFUNCTION("if($C50=""GBP"", if($B50="""","""",if(Dashboard!$C$2&gt;=today(),iferror(googlefinance($B50)/100,0),iferror(index(googlefinance($B50,""price"",Dashboard!$C$2),2,2)/100,iferror(index(googlefinance($B50,""price"",Dashboard!$C$2-1),2,2)/100,iferror(index(google"&amp;"finance($B50,""price"",Dashboard!$C$2-2),2,2)/100,iferror(index(googlefinance($B50,""price"",Dashboard!$C$2-3),2,2)/100,iferror(index(googlefinance($B50,""price"",Dashboard!$C$2-4),2,2)/100,iferror(index(googlefinance($B50,""price"",Dashboard!$C$2-5),2,2)"&amp;"/100,iferror(index(googlefinance($B50,""price"",Dashboard!$C$2-6),2,2)/100,0))))))))),if($B50="""","""",if(Dashboard!$C$2&gt;=today(),iferror(googlefinance($B50),0),iferror(index(googlefinance($B50,""price"",Dashboard!$C$2),2,2),iferror(index(googlefinance($"&amp;"B50,""price"",Dashboard!$C$2-1),2,2),iferror(index(googlefinance($B50,""price"",Dashboard!$C$2-2),2,2),iferror(index(googlefinance($B50,""price"",Dashboard!$C$2-3),2,2),iferror(index(googlefinance($B50,""price"",Dashboard!$C$2-4),2,2),iferror(index(google"&amp;"finance($B50,""price"",Dashboard!$C$2-5),2,2),iferror(index(googlefinance($B50,""price"",Dashboard!$C$2-6),2,2),0))))))))))"),"")</f>
        <v/>
      </c>
      <c r="H50" s="213"/>
      <c r="I50" s="199" t="str">
        <f t="shared" si="4"/>
        <v/>
      </c>
      <c r="J50" s="200" t="str">
        <f t="shared" si="5"/>
        <v/>
      </c>
      <c r="K50" s="201" t="str">
        <f t="array" ref="K50">IFERROR(IF($B50="","",index('Trade Log'!$Q$5:$Q$2004,match(1,($AN50='Trade Log'!$B$5:$B$2004)*($B50='Trade Log'!$D$5:$D$2004)*("Y"='Trade Log'!$T$5:$T$2004),0))),0)</f>
        <v/>
      </c>
      <c r="L50" s="202" t="str">
        <f t="shared" si="6"/>
        <v/>
      </c>
      <c r="M50" s="202" t="str">
        <f t="shared" si="7"/>
        <v/>
      </c>
      <c r="N50" s="203" t="str">
        <f t="shared" si="8"/>
        <v/>
      </c>
      <c r="O50" s="202" t="str">
        <f>if($B50="","",iferror(sumifs('Trade Log'!$G$5:$G$2004,'Trade Log'!$C$5:$C$2004,"Dividend",'Trade Log'!$D$5:$D$2004,$B50,'Trade Log'!$B$5:$B$2004,"&lt;="&amp;Dashboard!$C$2),0))</f>
        <v/>
      </c>
      <c r="P50" s="204" t="str">
        <f t="shared" si="9"/>
        <v/>
      </c>
      <c r="Q50" s="205" t="str">
        <f t="shared" si="10"/>
        <v/>
      </c>
      <c r="R50" s="199" t="str">
        <f t="shared" si="11"/>
        <v/>
      </c>
      <c r="S50" s="200" t="str">
        <f t="shared" si="12"/>
        <v/>
      </c>
      <c r="T50" s="201" t="str">
        <f t="array" ref="T50">IFERROR(IF($B50="","",index('Trade Log'!$AE$5:$AE$2004,match(1,($AN50='Trade Log'!$B$5:$B$2004)*($B50='Trade Log'!$D$5:$D$2004)*("Y"='Trade Log'!$T$5:$T$2004),0))),0)</f>
        <v/>
      </c>
      <c r="U50" s="202" t="str">
        <f t="shared" si="13"/>
        <v/>
      </c>
      <c r="V50" s="203" t="str">
        <f t="shared" si="14"/>
        <v/>
      </c>
      <c r="W50" s="202" t="str">
        <f t="shared" si="15"/>
        <v/>
      </c>
      <c r="X50" s="203" t="str">
        <f t="shared" si="16"/>
        <v/>
      </c>
      <c r="Y50" s="206" t="str">
        <f>if($B50="","",iferror(sumifs('Trade Log'!$AD$5:$AD$2004,'Trade Log'!$C$5:$C$2004,"Dividend",'Trade Log'!$D$5:$D$2004,$B50,'Trade Log'!$B$5:$B$2004,"&lt;="&amp;Dashboard!$C$2),0))</f>
        <v/>
      </c>
      <c r="Z50" s="172"/>
      <c r="AA50" s="207" t="str">
        <f t="array" ref="AA50">IF($B50="","",INDEX('Calculations (Do Not Edit)'!$C$231:$G$235,match($C50,'Calculations (Do Not Edit)'!$C$230:$G$230,0),match(Dashboard!$C$3,'Calculations (Do Not Edit)'!$B$231:$B$235,0)))</f>
        <v/>
      </c>
      <c r="AB50" s="174"/>
      <c r="AC50" s="208" t="str">
        <f>IF($B50="","",SUMIFS('Trade Log'!$X$5:$X$2004,'Trade Log'!$D$5:$D$2004,'Your Portfolio Holdings'!$B50,'Trade Log'!$C$5:$C$2004,"Buy",'Trade Log'!$B$5:$B$2004,"&lt;="&amp;Dashboard!$C$54)-SUMIFS('Trade Log'!$X$5:$X$2004,'Trade Log'!$D$5:$D$2004,'Your Portfolio Holdings'!$B50,'Trade Log'!$C$5:$C$2004,"Sell",'Trade Log'!$B$5:$B$2004,"&lt;="&amp;Dashboard!$C$54))</f>
        <v/>
      </c>
      <c r="AD50" s="209" t="str">
        <f>IFERROR(__xludf.DUMMYFUNCTION("if($C50=""GBP"",if($B50="""","""",if(Dashboard!$C$54&gt;=today(),iferror(googlefinance($B50)/100,0),iferror(index(googlefinance($B50,""price"",Dashboard!$C$54),2,2)/100,iferror(index(googlefinance($B50,""price"",Dashboard!$C$54-1),2,2)/100,iferror(index(goog"&amp;"lefinance($B50,""price"",Dashboard!$C$54-2),2,2)/100,iferror(index(googlefinance($B50,""price"",Dashboard!$C$54-3),2,2)/100,iferror(index(googlefinance($B50,""price"",Dashboard!$C$54-4),2,2)/100,iferror(index(googlefinance($B50,""price"",Dashboard!$C$54-5"&amp;"),2,2)/100,iferror(index(googlefinance($B50,""price"",Dashboard!$C$54-6),2,2)/100,0))))))))), if($B50="""","""",if(Dashboard!$C$54&gt;=today(),iferror(googlefinance($B50),0),iferror(index(googlefinance($B50,""price"",Dashboard!$C$54),2,2),iferror(index(googl"&amp;"efinance($B50,""price"",Dashboard!$C$54-1),2,2),iferror(index(googlefinance($B50,""price"",Dashboard!$C$54-2),2,2),iferror(index(googlefinance($B50,""price"",Dashboard!$C$54-3),2,2),iferror(index(googlefinance($B50,""price"",Dashboard!$C$54-4),2,2),iferro"&amp;"r(index(googlefinance($B50,""price"",Dashboard!$C$54-5),2,2),iferror(index(googlefinance($B50,""price"",Dashboard!$C$54-6),2,2),0))))))))))"),"")</f>
        <v/>
      </c>
      <c r="AE50" s="214"/>
      <c r="AF50" s="211" t="str">
        <f t="array" ref="AF50">IF($B50="","",INDEX('Calculations (Do Not Edit)'!$C$249:$G$253,match($C50,'Calculations (Do Not Edit)'!$C$230:$G$230,0),match(Dashboard!$C$3,'Calculations (Do Not Edit)'!$B$231:$B$235,0)))</f>
        <v/>
      </c>
      <c r="AG50" s="212">
        <f t="shared" si="17"/>
        <v>0</v>
      </c>
      <c r="AH50" s="208" t="str">
        <f>IF($B50="","",SUMIFS('Trade Log'!$Z$5:$Z$2004,'Trade Log'!$D$5:$D$2004,'Your Portfolio Holdings'!$B50,'Trade Log'!$C$5:$C$2004,"Buy",'Trade Log'!$B$5:$B$2004,"&lt;="&amp;Dashboard!$C$55)-SUMIFS('Trade Log'!$Z$5:$Z$2004,'Trade Log'!$D$5:$D$2004,'Your Portfolio Holdings'!$B50,'Trade Log'!$C$5:$C$2004,"Sell",'Trade Log'!$B$5:$B$2004,"&lt;="&amp;Dashboard!$C$55))</f>
        <v/>
      </c>
      <c r="AI50" s="209" t="str">
        <f>IFERROR(__xludf.DUMMYFUNCTION("if($C50=""GBP"",if($B50="""","""",if(Dashboard!$C$55&gt;=today(),iferror(googlefinance($B50)/100,0),iferror(index(googlefinance($B50,""price"",Dashboard!$C$55),2,2)/100,iferror(index(googlefinance($B50,""price"",Dashboard!$C$55-1),2,2)/100,iferror(index(goog"&amp;"lefinance($B50,""price"",Dashboard!$C$55-2),2,2)/100,iferror(index(googlefinance($B50,""price"",Dashboard!$C$55-3),2,2)/100,iferror(index(googlefinance($B50,""price"",Dashboard!$C$55-4),2,2)/100,iferror(index(googlefinance($B50,""price"",Dashboard!$C$55-5"&amp;"),2,2)/100,iferror(index(googlefinance($B50,""price"",Dashboard!$C$55-6),2,2)/100,0))))))))),if($B50="""","""",if(Dashboard!$C$55&gt;=today(),iferror(googlefinance($B50),0),iferror(index(googlefinance($B50,""price"",Dashboard!$C$55),2,2),iferror(index(google"&amp;"finance($B50,""price"",Dashboard!$C$55-1),2,2),iferror(index(googlefinance($B50,""price"",Dashboard!$C$55-2),2,2),iferror(index(googlefinance($B50,""price"",Dashboard!$C$55-3),2,2),iferror(index(googlefinance($B50,""price"",Dashboard!$C$55-4),2,2),iferror"&amp;"(index(googlefinance($B50,""price"",Dashboard!$C$55-5),2,2),iferror(index(googlefinance($B50,""price"",Dashboard!$C$55-6),2,2),0))))))))))"),"")</f>
        <v/>
      </c>
      <c r="AJ50" s="210"/>
      <c r="AK50" s="211" t="str">
        <f t="array" ref="AK50">IF($B50="","",INDEX('Calculations (Do Not Edit)'!$C$267:$G$271,match($C50,'Calculations (Do Not Edit)'!$C$230:$G$230,0),match(Dashboard!$C$3,'Calculations (Do Not Edit)'!$B$231:$B$235,0)))</f>
        <v/>
      </c>
      <c r="AL50" s="212">
        <f t="shared" si="18"/>
        <v>0</v>
      </c>
      <c r="AM50" s="182"/>
      <c r="AN50" s="182" t="str">
        <f>IF($B50="","",MAXIFS('Trade Log'!$B$5:$B$2004,'Trade Log'!$D$5:$D$2004,$B50,'Trade Log'!$B$5:$B$2004,"&lt;="&amp;Dashboard!$C$2))</f>
        <v/>
      </c>
      <c r="AO50" s="81" t="str">
        <f t="shared" si="19"/>
        <v>#N/A</v>
      </c>
      <c r="AP50" s="81"/>
      <c r="AQ50" s="184" t="str">
        <f>if($B50="","",sumifs('Trade Log'!$V$5:$V$2004,'Trade Log'!$D$5:$D$2004,$B50,'Trade Log'!$C$5:$C$2004,"Buy",'Trade Log'!$I$5:$I$2004,AQ$6,'Trade Log'!$B$5:$B$2004,"&lt;="&amp;Dashboard!$C$2)-sumifs('Trade Log'!$V$5:$V$2004,'Trade Log'!$D$5:$D$2004,$B50,'Trade Log'!$C$5:$C$2004,"Sell",'Trade Log'!$I$5:$I$2004,AQ$6,'Trade Log'!$B$5:$B$2004,"&lt;="&amp;Dashboard!$C$2))</f>
        <v/>
      </c>
      <c r="AR50" s="100" t="str">
        <f>if($B50="","",sumifs('Trade Log'!$V$5:$V$2004,'Trade Log'!$D$5:$D$2004,$B50,'Trade Log'!$C$5:$C$2004,"Buy",'Trade Log'!$I$5:$I$2004,AR$6,'Trade Log'!$B$5:$B$2004,"&lt;="&amp;Dashboard!$C$2)-sumifs('Trade Log'!$V$5:$V$2004,'Trade Log'!$D$5:$D$2004,$B50,'Trade Log'!$C$5:$C$2004,"Sell",'Trade Log'!$I$5:$I$2004,AR$6,'Trade Log'!$B$5:$B$2004,"&lt;="&amp;Dashboard!$C$2))</f>
        <v/>
      </c>
      <c r="AS50" s="100" t="str">
        <f>if($B50="","",sumifs('Trade Log'!$V$5:$V$2004,'Trade Log'!$D$5:$D$2004,$B50,'Trade Log'!$C$5:$C$2004,"Buy",'Trade Log'!$I$5:$I$2004,AS$6,'Trade Log'!$B$5:$B$2004,"&lt;="&amp;Dashboard!$C$2)-sumifs('Trade Log'!$V$5:$V$2004,'Trade Log'!$D$5:$D$2004,$B50,'Trade Log'!$C$5:$C$2004,"Sell",'Trade Log'!$I$5:$I$2004,AS$6,'Trade Log'!$B$5:$B$2004,"&lt;="&amp;Dashboard!$C$2))</f>
        <v/>
      </c>
      <c r="AT50" s="100" t="str">
        <f>if($B50="","",sumifs('Trade Log'!$V$5:$V$2004,'Trade Log'!$D$5:$D$2004,$B50,'Trade Log'!$C$5:$C$2004,"Buy",'Trade Log'!$I$5:$I$2004,AT$6,'Trade Log'!$B$5:$B$2004,"&lt;="&amp;Dashboard!$C$2)-sumifs('Trade Log'!$V$5:$V$2004,'Trade Log'!$D$5:$D$2004,$B50,'Trade Log'!$C$5:$C$2004,"Sell",'Trade Log'!$I$5:$I$2004,AT$6,'Trade Log'!$B$5:$B$2004,"&lt;="&amp;Dashboard!$C$2))</f>
        <v/>
      </c>
      <c r="AU50" s="100" t="str">
        <f>if($B50="","",sumifs('Trade Log'!$V$5:$V$2004,'Trade Log'!$D$5:$D$2004,$B50,'Trade Log'!$C$5:$C$2004,"Buy",'Trade Log'!$I$5:$I$2004,AU$6,'Trade Log'!$B$5:$B$2004,"&lt;="&amp;Dashboard!$C$2)-sumifs('Trade Log'!$V$5:$V$2004,'Trade Log'!$D$5:$D$2004,$B50,'Trade Log'!$C$5:$C$2004,"Sell",'Trade Log'!$I$5:$I$2004,AU$6,'Trade Log'!$B$5:$B$2004,"&lt;="&amp;Dashboard!$C$2))</f>
        <v/>
      </c>
      <c r="AV50" s="100" t="str">
        <f>if($B50="","",sumifs('Trade Log'!$V$5:$V$2004,'Trade Log'!$D$5:$D$2004,$B50,'Trade Log'!$C$5:$C$2004,"Buy",'Trade Log'!$I$5:$I$2004,AV$6,'Trade Log'!$B$5:$B$2004,"&lt;="&amp;Dashboard!$C$2)-sumifs('Trade Log'!$V$5:$V$2004,'Trade Log'!$D$5:$D$2004,$B50,'Trade Log'!$C$5:$C$2004,"Sell",'Trade Log'!$I$5:$I$2004,AV$6,'Trade Log'!$B$5:$B$2004,"&lt;="&amp;Dashboard!$C$2))</f>
        <v/>
      </c>
      <c r="AW50" s="100" t="str">
        <f>if($B50="","",sumifs('Trade Log'!$V$5:$V$2004,'Trade Log'!$D$5:$D$2004,$B50,'Trade Log'!$C$5:$C$2004,"Buy",'Trade Log'!$I$5:$I$2004,AW$6,'Trade Log'!$B$5:$B$2004,"&lt;="&amp;Dashboard!$C$2)-sumifs('Trade Log'!$V$5:$V$2004,'Trade Log'!$D$5:$D$2004,$B50,'Trade Log'!$C$5:$C$2004,"Sell",'Trade Log'!$I$5:$I$2004,AW$6,'Trade Log'!$B$5:$B$2004,"&lt;="&amp;Dashboard!$C$2))</f>
        <v/>
      </c>
      <c r="AX50" s="100" t="str">
        <f>if($B50="","",sumifs('Trade Log'!$V$5:$V$2004,'Trade Log'!$D$5:$D$2004,$B50,'Trade Log'!$C$5:$C$2004,"Buy",'Trade Log'!$I$5:$I$2004,AX$6,'Trade Log'!$B$5:$B$2004,"&lt;="&amp;Dashboard!$C$2)-sumifs('Trade Log'!$V$5:$V$2004,'Trade Log'!$D$5:$D$2004,$B50,'Trade Log'!$C$5:$C$2004,"Sell",'Trade Log'!$I$5:$I$2004,AX$6,'Trade Log'!$B$5:$B$2004,"&lt;="&amp;Dashboard!$C$2))</f>
        <v/>
      </c>
      <c r="AY50" s="100" t="str">
        <f>if($B50="","",sumifs('Trade Log'!$V$5:$V$2004,'Trade Log'!$D$5:$D$2004,$B50,'Trade Log'!$C$5:$C$2004,"Buy",'Trade Log'!$I$5:$I$2004,AY$6,'Trade Log'!$B$5:$B$2004,"&lt;="&amp;Dashboard!$C$2)-sumifs('Trade Log'!$V$5:$V$2004,'Trade Log'!$D$5:$D$2004,$B50,'Trade Log'!$C$5:$C$2004,"Sell",'Trade Log'!$I$5:$I$2004,AY$6,'Trade Log'!$B$5:$B$2004,"&lt;="&amp;Dashboard!$C$2))</f>
        <v/>
      </c>
      <c r="AZ50" s="185" t="str">
        <f>if($B50="","",sumifs('Trade Log'!$V$5:$V$2004,'Trade Log'!$D$5:$D$2004,$B50,'Trade Log'!$C$5:$C$2004,"Buy",'Trade Log'!$I$5:$I$2004,AZ$6,'Trade Log'!$B$5:$B$2004,"&lt;="&amp;Dashboard!$C$2)-sumifs('Trade Log'!$V$5:$V$2004,'Trade Log'!$D$5:$D$2004,$B50,'Trade Log'!$C$5:$C$2004,"Sell",'Trade Log'!$I$5:$I$2004,AZ$6,'Trade Log'!$B$5:$B$2004,"&lt;="&amp;Dashboard!$C$2))</f>
        <v/>
      </c>
      <c r="BA50" s="81"/>
      <c r="BB50" s="186">
        <f t="shared" si="20"/>
        <v>0</v>
      </c>
      <c r="BC50" s="81"/>
      <c r="BD50" s="187">
        <f t="shared" ref="BD50:BM50" si="69">AQ50*$Q50</f>
        <v>0</v>
      </c>
      <c r="BE50" s="188">
        <f t="shared" si="69"/>
        <v>0</v>
      </c>
      <c r="BF50" s="188">
        <f t="shared" si="69"/>
        <v>0</v>
      </c>
      <c r="BG50" s="188">
        <f t="shared" si="69"/>
        <v>0</v>
      </c>
      <c r="BH50" s="188">
        <f t="shared" si="69"/>
        <v>0</v>
      </c>
      <c r="BI50" s="188">
        <f t="shared" si="69"/>
        <v>0</v>
      </c>
      <c r="BJ50" s="188">
        <f t="shared" si="69"/>
        <v>0</v>
      </c>
      <c r="BK50" s="188">
        <f t="shared" si="69"/>
        <v>0</v>
      </c>
      <c r="BL50" s="188">
        <f t="shared" si="69"/>
        <v>0</v>
      </c>
      <c r="BM50" s="189">
        <f t="shared" si="69"/>
        <v>0</v>
      </c>
      <c r="BN50" s="81"/>
      <c r="BO50" s="190">
        <f t="shared" si="22"/>
        <v>0</v>
      </c>
      <c r="BP50" s="190"/>
      <c r="BQ50" s="191" t="str">
        <f t="shared" si="23"/>
        <v/>
      </c>
      <c r="BR50" s="192" t="s">
        <v>197</v>
      </c>
      <c r="BS50" s="190" t="str">
        <f t="shared" si="24"/>
        <v>N</v>
      </c>
      <c r="BT50" s="190" t="str">
        <f t="shared" si="25"/>
        <v>N</v>
      </c>
      <c r="BU50" s="190" t="str">
        <f t="shared" si="26"/>
        <v>N</v>
      </c>
      <c r="BV50" s="190"/>
      <c r="BW50" s="174">
        <f>countifs('Trade Log'!$D$5:$D$2004,$B86,'Trade Log'!$C$5:$C$2004,"Split")</f>
        <v>0</v>
      </c>
    </row>
    <row r="51">
      <c r="A51" s="17">
        <f t="shared" si="27"/>
        <v>45</v>
      </c>
      <c r="B51" s="193" t="str">
        <f>Setup!B96</f>
        <v/>
      </c>
      <c r="C51" s="194" t="str">
        <f>Setup!C96</f>
        <v/>
      </c>
      <c r="D51" s="194" t="str">
        <f>Setup!D96</f>
        <v/>
      </c>
      <c r="E51" s="195" t="str">
        <f>IF($B51="","",SUMIFS('Trade Log'!$V$5:$V$2004,'Trade Log'!$D$5:$D$2004,'Your Portfolio Holdings'!$B51,'Trade Log'!$C$5:$C$2004,"Buy",'Trade Log'!$B$5:$B$2004,"&lt;="&amp;Dashboard!$C$2)-SUMIFS('Trade Log'!$V$5:$V$2004,'Trade Log'!$D$5:$D$2004,'Your Portfolio Holdings'!$B51,'Trade Log'!$C$5:$C$2004,"Sell",'Trade Log'!$B$5:$B$2004,"&lt;="&amp;Dashboard!$C$2))</f>
        <v/>
      </c>
      <c r="F51" s="196" t="str">
        <f t="shared" si="3"/>
        <v/>
      </c>
      <c r="G51" s="197" t="str">
        <f>IFERROR(__xludf.DUMMYFUNCTION("if($C51=""GBP"", if($B51="""","""",if(Dashboard!$C$2&gt;=today(),iferror(googlefinance($B51)/100,0),iferror(index(googlefinance($B51,""price"",Dashboard!$C$2),2,2)/100,iferror(index(googlefinance($B51,""price"",Dashboard!$C$2-1),2,2)/100,iferror(index(google"&amp;"finance($B51,""price"",Dashboard!$C$2-2),2,2)/100,iferror(index(googlefinance($B51,""price"",Dashboard!$C$2-3),2,2)/100,iferror(index(googlefinance($B51,""price"",Dashboard!$C$2-4),2,2)/100,iferror(index(googlefinance($B51,""price"",Dashboard!$C$2-5),2,2)"&amp;"/100,iferror(index(googlefinance($B51,""price"",Dashboard!$C$2-6),2,2)/100,0))))))))),if($B51="""","""",if(Dashboard!$C$2&gt;=today(),iferror(googlefinance($B51),0),iferror(index(googlefinance($B51,""price"",Dashboard!$C$2),2,2),iferror(index(googlefinance($"&amp;"B51,""price"",Dashboard!$C$2-1),2,2),iferror(index(googlefinance($B51,""price"",Dashboard!$C$2-2),2,2),iferror(index(googlefinance($B51,""price"",Dashboard!$C$2-3),2,2),iferror(index(googlefinance($B51,""price"",Dashboard!$C$2-4),2,2),iferror(index(google"&amp;"finance($B51,""price"",Dashboard!$C$2-5),2,2),iferror(index(googlefinance($B51,""price"",Dashboard!$C$2-6),2,2),0))))))))))"),"")</f>
        <v/>
      </c>
      <c r="H51" s="213"/>
      <c r="I51" s="199" t="str">
        <f t="shared" si="4"/>
        <v/>
      </c>
      <c r="J51" s="200" t="str">
        <f t="shared" si="5"/>
        <v/>
      </c>
      <c r="K51" s="201" t="str">
        <f t="array" ref="K51">IFERROR(IF($B51="","",index('Trade Log'!$Q$5:$Q$2004,match(1,($AN51='Trade Log'!$B$5:$B$2004)*($B51='Trade Log'!$D$5:$D$2004)*("Y"='Trade Log'!$T$5:$T$2004),0))),0)</f>
        <v/>
      </c>
      <c r="L51" s="202" t="str">
        <f t="shared" si="6"/>
        <v/>
      </c>
      <c r="M51" s="202" t="str">
        <f t="shared" si="7"/>
        <v/>
      </c>
      <c r="N51" s="203" t="str">
        <f t="shared" si="8"/>
        <v/>
      </c>
      <c r="O51" s="202" t="str">
        <f>if($B51="","",iferror(sumifs('Trade Log'!$G$5:$G$2004,'Trade Log'!$C$5:$C$2004,"Dividend",'Trade Log'!$D$5:$D$2004,$B51,'Trade Log'!$B$5:$B$2004,"&lt;="&amp;Dashboard!$C$2),0))</f>
        <v/>
      </c>
      <c r="P51" s="204" t="str">
        <f t="shared" si="9"/>
        <v/>
      </c>
      <c r="Q51" s="205" t="str">
        <f t="shared" si="10"/>
        <v/>
      </c>
      <c r="R51" s="199" t="str">
        <f t="shared" si="11"/>
        <v/>
      </c>
      <c r="S51" s="200" t="str">
        <f t="shared" si="12"/>
        <v/>
      </c>
      <c r="T51" s="201" t="str">
        <f t="array" ref="T51">IFERROR(IF($B51="","",index('Trade Log'!$AE$5:$AE$2004,match(1,($AN51='Trade Log'!$B$5:$B$2004)*($B51='Trade Log'!$D$5:$D$2004)*("Y"='Trade Log'!$T$5:$T$2004),0))),0)</f>
        <v/>
      </c>
      <c r="U51" s="202" t="str">
        <f t="shared" si="13"/>
        <v/>
      </c>
      <c r="V51" s="203" t="str">
        <f t="shared" si="14"/>
        <v/>
      </c>
      <c r="W51" s="202" t="str">
        <f t="shared" si="15"/>
        <v/>
      </c>
      <c r="X51" s="203" t="str">
        <f t="shared" si="16"/>
        <v/>
      </c>
      <c r="Y51" s="206" t="str">
        <f>if($B51="","",iferror(sumifs('Trade Log'!$AD$5:$AD$2004,'Trade Log'!$C$5:$C$2004,"Dividend",'Trade Log'!$D$5:$D$2004,$B51,'Trade Log'!$B$5:$B$2004,"&lt;="&amp;Dashboard!$C$2),0))</f>
        <v/>
      </c>
      <c r="Z51" s="172"/>
      <c r="AA51" s="207" t="str">
        <f t="array" ref="AA51">IF($B51="","",INDEX('Calculations (Do Not Edit)'!$C$231:$G$235,match($C51,'Calculations (Do Not Edit)'!$C$230:$G$230,0),match(Dashboard!$C$3,'Calculations (Do Not Edit)'!$B$231:$B$235,0)))</f>
        <v/>
      </c>
      <c r="AB51" s="174"/>
      <c r="AC51" s="208" t="str">
        <f>IF($B51="","",SUMIFS('Trade Log'!$X$5:$X$2004,'Trade Log'!$D$5:$D$2004,'Your Portfolio Holdings'!$B51,'Trade Log'!$C$5:$C$2004,"Buy",'Trade Log'!$B$5:$B$2004,"&lt;="&amp;Dashboard!$C$54)-SUMIFS('Trade Log'!$X$5:$X$2004,'Trade Log'!$D$5:$D$2004,'Your Portfolio Holdings'!$B51,'Trade Log'!$C$5:$C$2004,"Sell",'Trade Log'!$B$5:$B$2004,"&lt;="&amp;Dashboard!$C$54))</f>
        <v/>
      </c>
      <c r="AD51" s="209" t="str">
        <f>IFERROR(__xludf.DUMMYFUNCTION("if($C51=""GBP"",if($B51="""","""",if(Dashboard!$C$54&gt;=today(),iferror(googlefinance($B51)/100,0),iferror(index(googlefinance($B51,""price"",Dashboard!$C$54),2,2)/100,iferror(index(googlefinance($B51,""price"",Dashboard!$C$54-1),2,2)/100,iferror(index(goog"&amp;"lefinance($B51,""price"",Dashboard!$C$54-2),2,2)/100,iferror(index(googlefinance($B51,""price"",Dashboard!$C$54-3),2,2)/100,iferror(index(googlefinance($B51,""price"",Dashboard!$C$54-4),2,2)/100,iferror(index(googlefinance($B51,""price"",Dashboard!$C$54-5"&amp;"),2,2)/100,iferror(index(googlefinance($B51,""price"",Dashboard!$C$54-6),2,2)/100,0))))))))), if($B51="""","""",if(Dashboard!$C$54&gt;=today(),iferror(googlefinance($B51),0),iferror(index(googlefinance($B51,""price"",Dashboard!$C$54),2,2),iferror(index(googl"&amp;"efinance($B51,""price"",Dashboard!$C$54-1),2,2),iferror(index(googlefinance($B51,""price"",Dashboard!$C$54-2),2,2),iferror(index(googlefinance($B51,""price"",Dashboard!$C$54-3),2,2),iferror(index(googlefinance($B51,""price"",Dashboard!$C$54-4),2,2),iferro"&amp;"r(index(googlefinance($B51,""price"",Dashboard!$C$54-5),2,2),iferror(index(googlefinance($B51,""price"",Dashboard!$C$54-6),2,2),0))))))))))"),"")</f>
        <v/>
      </c>
      <c r="AE51" s="214"/>
      <c r="AF51" s="211" t="str">
        <f t="array" ref="AF51">IF($B51="","",INDEX('Calculations (Do Not Edit)'!$C$249:$G$253,match($C51,'Calculations (Do Not Edit)'!$C$230:$G$230,0),match(Dashboard!$C$3,'Calculations (Do Not Edit)'!$B$231:$B$235,0)))</f>
        <v/>
      </c>
      <c r="AG51" s="212">
        <f t="shared" si="17"/>
        <v>0</v>
      </c>
      <c r="AH51" s="208" t="str">
        <f>IF($B51="","",SUMIFS('Trade Log'!$Z$5:$Z$2004,'Trade Log'!$D$5:$D$2004,'Your Portfolio Holdings'!$B51,'Trade Log'!$C$5:$C$2004,"Buy",'Trade Log'!$B$5:$B$2004,"&lt;="&amp;Dashboard!$C$55)-SUMIFS('Trade Log'!$Z$5:$Z$2004,'Trade Log'!$D$5:$D$2004,'Your Portfolio Holdings'!$B51,'Trade Log'!$C$5:$C$2004,"Sell",'Trade Log'!$B$5:$B$2004,"&lt;="&amp;Dashboard!$C$55))</f>
        <v/>
      </c>
      <c r="AI51" s="209" t="str">
        <f>IFERROR(__xludf.DUMMYFUNCTION("if($C51=""GBP"",if($B51="""","""",if(Dashboard!$C$55&gt;=today(),iferror(googlefinance($B51)/100,0),iferror(index(googlefinance($B51,""price"",Dashboard!$C$55),2,2)/100,iferror(index(googlefinance($B51,""price"",Dashboard!$C$55-1),2,2)/100,iferror(index(goog"&amp;"lefinance($B51,""price"",Dashboard!$C$55-2),2,2)/100,iferror(index(googlefinance($B51,""price"",Dashboard!$C$55-3),2,2)/100,iferror(index(googlefinance($B51,""price"",Dashboard!$C$55-4),2,2)/100,iferror(index(googlefinance($B51,""price"",Dashboard!$C$55-5"&amp;"),2,2)/100,iferror(index(googlefinance($B51,""price"",Dashboard!$C$55-6),2,2)/100,0))))))))),if($B51="""","""",if(Dashboard!$C$55&gt;=today(),iferror(googlefinance($B51),0),iferror(index(googlefinance($B51,""price"",Dashboard!$C$55),2,2),iferror(index(google"&amp;"finance($B51,""price"",Dashboard!$C$55-1),2,2),iferror(index(googlefinance($B51,""price"",Dashboard!$C$55-2),2,2),iferror(index(googlefinance($B51,""price"",Dashboard!$C$55-3),2,2),iferror(index(googlefinance($B51,""price"",Dashboard!$C$55-4),2,2),iferror"&amp;"(index(googlefinance($B51,""price"",Dashboard!$C$55-5),2,2),iferror(index(googlefinance($B51,""price"",Dashboard!$C$55-6),2,2),0))))))))))"),"")</f>
        <v/>
      </c>
      <c r="AJ51" s="210"/>
      <c r="AK51" s="211" t="str">
        <f t="array" ref="AK51">IF($B51="","",INDEX('Calculations (Do Not Edit)'!$C$267:$G$271,match($C51,'Calculations (Do Not Edit)'!$C$230:$G$230,0),match(Dashboard!$C$3,'Calculations (Do Not Edit)'!$B$231:$B$235,0)))</f>
        <v/>
      </c>
      <c r="AL51" s="212">
        <f t="shared" si="18"/>
        <v>0</v>
      </c>
      <c r="AM51" s="182"/>
      <c r="AN51" s="182" t="str">
        <f>IF($B51="","",MAXIFS('Trade Log'!$B$5:$B$2004,'Trade Log'!$D$5:$D$2004,$B51,'Trade Log'!$B$5:$B$2004,"&lt;="&amp;Dashboard!$C$2))</f>
        <v/>
      </c>
      <c r="AO51" s="81" t="str">
        <f t="shared" si="19"/>
        <v>#N/A</v>
      </c>
      <c r="AP51" s="81"/>
      <c r="AQ51" s="184" t="str">
        <f>if($B51="","",sumifs('Trade Log'!$V$5:$V$2004,'Trade Log'!$D$5:$D$2004,$B51,'Trade Log'!$C$5:$C$2004,"Buy",'Trade Log'!$I$5:$I$2004,AQ$6,'Trade Log'!$B$5:$B$2004,"&lt;="&amp;Dashboard!$C$2)-sumifs('Trade Log'!$V$5:$V$2004,'Trade Log'!$D$5:$D$2004,$B51,'Trade Log'!$C$5:$C$2004,"Sell",'Trade Log'!$I$5:$I$2004,AQ$6,'Trade Log'!$B$5:$B$2004,"&lt;="&amp;Dashboard!$C$2))</f>
        <v/>
      </c>
      <c r="AR51" s="100" t="str">
        <f>if($B51="","",sumifs('Trade Log'!$V$5:$V$2004,'Trade Log'!$D$5:$D$2004,$B51,'Trade Log'!$C$5:$C$2004,"Buy",'Trade Log'!$I$5:$I$2004,AR$6,'Trade Log'!$B$5:$B$2004,"&lt;="&amp;Dashboard!$C$2)-sumifs('Trade Log'!$V$5:$V$2004,'Trade Log'!$D$5:$D$2004,$B51,'Trade Log'!$C$5:$C$2004,"Sell",'Trade Log'!$I$5:$I$2004,AR$6,'Trade Log'!$B$5:$B$2004,"&lt;="&amp;Dashboard!$C$2))</f>
        <v/>
      </c>
      <c r="AS51" s="100" t="str">
        <f>if($B51="","",sumifs('Trade Log'!$V$5:$V$2004,'Trade Log'!$D$5:$D$2004,$B51,'Trade Log'!$C$5:$C$2004,"Buy",'Trade Log'!$I$5:$I$2004,AS$6,'Trade Log'!$B$5:$B$2004,"&lt;="&amp;Dashboard!$C$2)-sumifs('Trade Log'!$V$5:$V$2004,'Trade Log'!$D$5:$D$2004,$B51,'Trade Log'!$C$5:$C$2004,"Sell",'Trade Log'!$I$5:$I$2004,AS$6,'Trade Log'!$B$5:$B$2004,"&lt;="&amp;Dashboard!$C$2))</f>
        <v/>
      </c>
      <c r="AT51" s="100" t="str">
        <f>if($B51="","",sumifs('Trade Log'!$V$5:$V$2004,'Trade Log'!$D$5:$D$2004,$B51,'Trade Log'!$C$5:$C$2004,"Buy",'Trade Log'!$I$5:$I$2004,AT$6,'Trade Log'!$B$5:$B$2004,"&lt;="&amp;Dashboard!$C$2)-sumifs('Trade Log'!$V$5:$V$2004,'Trade Log'!$D$5:$D$2004,$B51,'Trade Log'!$C$5:$C$2004,"Sell",'Trade Log'!$I$5:$I$2004,AT$6,'Trade Log'!$B$5:$B$2004,"&lt;="&amp;Dashboard!$C$2))</f>
        <v/>
      </c>
      <c r="AU51" s="100" t="str">
        <f>if($B51="","",sumifs('Trade Log'!$V$5:$V$2004,'Trade Log'!$D$5:$D$2004,$B51,'Trade Log'!$C$5:$C$2004,"Buy",'Trade Log'!$I$5:$I$2004,AU$6,'Trade Log'!$B$5:$B$2004,"&lt;="&amp;Dashboard!$C$2)-sumifs('Trade Log'!$V$5:$V$2004,'Trade Log'!$D$5:$D$2004,$B51,'Trade Log'!$C$5:$C$2004,"Sell",'Trade Log'!$I$5:$I$2004,AU$6,'Trade Log'!$B$5:$B$2004,"&lt;="&amp;Dashboard!$C$2))</f>
        <v/>
      </c>
      <c r="AV51" s="100" t="str">
        <f>if($B51="","",sumifs('Trade Log'!$V$5:$V$2004,'Trade Log'!$D$5:$D$2004,$B51,'Trade Log'!$C$5:$C$2004,"Buy",'Trade Log'!$I$5:$I$2004,AV$6,'Trade Log'!$B$5:$B$2004,"&lt;="&amp;Dashboard!$C$2)-sumifs('Trade Log'!$V$5:$V$2004,'Trade Log'!$D$5:$D$2004,$B51,'Trade Log'!$C$5:$C$2004,"Sell",'Trade Log'!$I$5:$I$2004,AV$6,'Trade Log'!$B$5:$B$2004,"&lt;="&amp;Dashboard!$C$2))</f>
        <v/>
      </c>
      <c r="AW51" s="100" t="str">
        <f>if($B51="","",sumifs('Trade Log'!$V$5:$V$2004,'Trade Log'!$D$5:$D$2004,$B51,'Trade Log'!$C$5:$C$2004,"Buy",'Trade Log'!$I$5:$I$2004,AW$6,'Trade Log'!$B$5:$B$2004,"&lt;="&amp;Dashboard!$C$2)-sumifs('Trade Log'!$V$5:$V$2004,'Trade Log'!$D$5:$D$2004,$B51,'Trade Log'!$C$5:$C$2004,"Sell",'Trade Log'!$I$5:$I$2004,AW$6,'Trade Log'!$B$5:$B$2004,"&lt;="&amp;Dashboard!$C$2))</f>
        <v/>
      </c>
      <c r="AX51" s="100" t="str">
        <f>if($B51="","",sumifs('Trade Log'!$V$5:$V$2004,'Trade Log'!$D$5:$D$2004,$B51,'Trade Log'!$C$5:$C$2004,"Buy",'Trade Log'!$I$5:$I$2004,AX$6,'Trade Log'!$B$5:$B$2004,"&lt;="&amp;Dashboard!$C$2)-sumifs('Trade Log'!$V$5:$V$2004,'Trade Log'!$D$5:$D$2004,$B51,'Trade Log'!$C$5:$C$2004,"Sell",'Trade Log'!$I$5:$I$2004,AX$6,'Trade Log'!$B$5:$B$2004,"&lt;="&amp;Dashboard!$C$2))</f>
        <v/>
      </c>
      <c r="AY51" s="100" t="str">
        <f>if($B51="","",sumifs('Trade Log'!$V$5:$V$2004,'Trade Log'!$D$5:$D$2004,$B51,'Trade Log'!$C$5:$C$2004,"Buy",'Trade Log'!$I$5:$I$2004,AY$6,'Trade Log'!$B$5:$B$2004,"&lt;="&amp;Dashboard!$C$2)-sumifs('Trade Log'!$V$5:$V$2004,'Trade Log'!$D$5:$D$2004,$B51,'Trade Log'!$C$5:$C$2004,"Sell",'Trade Log'!$I$5:$I$2004,AY$6,'Trade Log'!$B$5:$B$2004,"&lt;="&amp;Dashboard!$C$2))</f>
        <v/>
      </c>
      <c r="AZ51" s="185" t="str">
        <f>if($B51="","",sumifs('Trade Log'!$V$5:$V$2004,'Trade Log'!$D$5:$D$2004,$B51,'Trade Log'!$C$5:$C$2004,"Buy",'Trade Log'!$I$5:$I$2004,AZ$6,'Trade Log'!$B$5:$B$2004,"&lt;="&amp;Dashboard!$C$2)-sumifs('Trade Log'!$V$5:$V$2004,'Trade Log'!$D$5:$D$2004,$B51,'Trade Log'!$C$5:$C$2004,"Sell",'Trade Log'!$I$5:$I$2004,AZ$6,'Trade Log'!$B$5:$B$2004,"&lt;="&amp;Dashboard!$C$2))</f>
        <v/>
      </c>
      <c r="BA51" s="81"/>
      <c r="BB51" s="186">
        <f t="shared" si="20"/>
        <v>0</v>
      </c>
      <c r="BC51" s="81"/>
      <c r="BD51" s="187">
        <f t="shared" ref="BD51:BM51" si="70">AQ51*$Q51</f>
        <v>0</v>
      </c>
      <c r="BE51" s="188">
        <f t="shared" si="70"/>
        <v>0</v>
      </c>
      <c r="BF51" s="188">
        <f t="shared" si="70"/>
        <v>0</v>
      </c>
      <c r="BG51" s="188">
        <f t="shared" si="70"/>
        <v>0</v>
      </c>
      <c r="BH51" s="188">
        <f t="shared" si="70"/>
        <v>0</v>
      </c>
      <c r="BI51" s="188">
        <f t="shared" si="70"/>
        <v>0</v>
      </c>
      <c r="BJ51" s="188">
        <f t="shared" si="70"/>
        <v>0</v>
      </c>
      <c r="BK51" s="188">
        <f t="shared" si="70"/>
        <v>0</v>
      </c>
      <c r="BL51" s="188">
        <f t="shared" si="70"/>
        <v>0</v>
      </c>
      <c r="BM51" s="189">
        <f t="shared" si="70"/>
        <v>0</v>
      </c>
      <c r="BN51" s="81"/>
      <c r="BO51" s="190">
        <f t="shared" si="22"/>
        <v>0</v>
      </c>
      <c r="BP51" s="190"/>
      <c r="BQ51" s="191" t="str">
        <f t="shared" si="23"/>
        <v/>
      </c>
      <c r="BR51" s="192" t="s">
        <v>197</v>
      </c>
      <c r="BS51" s="190" t="str">
        <f t="shared" si="24"/>
        <v>N</v>
      </c>
      <c r="BT51" s="190" t="str">
        <f t="shared" si="25"/>
        <v>N</v>
      </c>
      <c r="BU51" s="190" t="str">
        <f t="shared" si="26"/>
        <v>N</v>
      </c>
      <c r="BV51" s="190"/>
      <c r="BW51" s="174">
        <f>countifs('Trade Log'!$D$5:$D$2004,$B87,'Trade Log'!$C$5:$C$2004,"Split")</f>
        <v>0</v>
      </c>
    </row>
    <row r="52">
      <c r="A52" s="17">
        <f t="shared" si="27"/>
        <v>46</v>
      </c>
      <c r="B52" s="193" t="str">
        <f>Setup!B97</f>
        <v/>
      </c>
      <c r="C52" s="194" t="str">
        <f>Setup!C97</f>
        <v/>
      </c>
      <c r="D52" s="194" t="str">
        <f>Setup!D97</f>
        <v/>
      </c>
      <c r="E52" s="195" t="str">
        <f>IF($B52="","",SUMIFS('Trade Log'!$V$5:$V$2004,'Trade Log'!$D$5:$D$2004,'Your Portfolio Holdings'!$B52,'Trade Log'!$C$5:$C$2004,"Buy",'Trade Log'!$B$5:$B$2004,"&lt;="&amp;Dashboard!$C$2)-SUMIFS('Trade Log'!$V$5:$V$2004,'Trade Log'!$D$5:$D$2004,'Your Portfolio Holdings'!$B52,'Trade Log'!$C$5:$C$2004,"Sell",'Trade Log'!$B$5:$B$2004,"&lt;="&amp;Dashboard!$C$2))</f>
        <v/>
      </c>
      <c r="F52" s="196" t="str">
        <f t="shared" si="3"/>
        <v/>
      </c>
      <c r="G52" s="197" t="str">
        <f>IFERROR(__xludf.DUMMYFUNCTION("if($C52=""GBP"", if($B52="""","""",if(Dashboard!$C$2&gt;=today(),iferror(googlefinance($B52)/100,0),iferror(index(googlefinance($B52,""price"",Dashboard!$C$2),2,2)/100,iferror(index(googlefinance($B52,""price"",Dashboard!$C$2-1),2,2)/100,iferror(index(google"&amp;"finance($B52,""price"",Dashboard!$C$2-2),2,2)/100,iferror(index(googlefinance($B52,""price"",Dashboard!$C$2-3),2,2)/100,iferror(index(googlefinance($B52,""price"",Dashboard!$C$2-4),2,2)/100,iferror(index(googlefinance($B52,""price"",Dashboard!$C$2-5),2,2)"&amp;"/100,iferror(index(googlefinance($B52,""price"",Dashboard!$C$2-6),2,2)/100,0))))))))),if($B52="""","""",if(Dashboard!$C$2&gt;=today(),iferror(googlefinance($B52),0),iferror(index(googlefinance($B52,""price"",Dashboard!$C$2),2,2),iferror(index(googlefinance($"&amp;"B52,""price"",Dashboard!$C$2-1),2,2),iferror(index(googlefinance($B52,""price"",Dashboard!$C$2-2),2,2),iferror(index(googlefinance($B52,""price"",Dashboard!$C$2-3),2,2),iferror(index(googlefinance($B52,""price"",Dashboard!$C$2-4),2,2),iferror(index(google"&amp;"finance($B52,""price"",Dashboard!$C$2-5),2,2),iferror(index(googlefinance($B52,""price"",Dashboard!$C$2-6),2,2),0))))))))))"),"")</f>
        <v/>
      </c>
      <c r="H52" s="213"/>
      <c r="I52" s="199" t="str">
        <f t="shared" si="4"/>
        <v/>
      </c>
      <c r="J52" s="200" t="str">
        <f t="shared" si="5"/>
        <v/>
      </c>
      <c r="K52" s="201" t="str">
        <f t="array" ref="K52">IFERROR(IF($B52="","",index('Trade Log'!$Q$5:$Q$2004,match(1,($AN52='Trade Log'!$B$5:$B$2004)*($B52='Trade Log'!$D$5:$D$2004)*("Y"='Trade Log'!$T$5:$T$2004),0))),0)</f>
        <v/>
      </c>
      <c r="L52" s="202" t="str">
        <f t="shared" si="6"/>
        <v/>
      </c>
      <c r="M52" s="202" t="str">
        <f t="shared" si="7"/>
        <v/>
      </c>
      <c r="N52" s="203" t="str">
        <f t="shared" si="8"/>
        <v/>
      </c>
      <c r="O52" s="202" t="str">
        <f>if($B52="","",iferror(sumifs('Trade Log'!$G$5:$G$2004,'Trade Log'!$C$5:$C$2004,"Dividend",'Trade Log'!$D$5:$D$2004,$B52,'Trade Log'!$B$5:$B$2004,"&lt;="&amp;Dashboard!$C$2),0))</f>
        <v/>
      </c>
      <c r="P52" s="204" t="str">
        <f t="shared" si="9"/>
        <v/>
      </c>
      <c r="Q52" s="205" t="str">
        <f t="shared" si="10"/>
        <v/>
      </c>
      <c r="R52" s="199" t="str">
        <f t="shared" si="11"/>
        <v/>
      </c>
      <c r="S52" s="200" t="str">
        <f t="shared" si="12"/>
        <v/>
      </c>
      <c r="T52" s="201" t="str">
        <f t="array" ref="T52">IFERROR(IF($B52="","",index('Trade Log'!$AE$5:$AE$2004,match(1,($AN52='Trade Log'!$B$5:$B$2004)*($B52='Trade Log'!$D$5:$D$2004)*("Y"='Trade Log'!$T$5:$T$2004),0))),0)</f>
        <v/>
      </c>
      <c r="U52" s="202" t="str">
        <f t="shared" si="13"/>
        <v/>
      </c>
      <c r="V52" s="203" t="str">
        <f t="shared" si="14"/>
        <v/>
      </c>
      <c r="W52" s="202" t="str">
        <f t="shared" si="15"/>
        <v/>
      </c>
      <c r="X52" s="203" t="str">
        <f t="shared" si="16"/>
        <v/>
      </c>
      <c r="Y52" s="206" t="str">
        <f>if($B52="","",iferror(sumifs('Trade Log'!$AD$5:$AD$2004,'Trade Log'!$C$5:$C$2004,"Dividend",'Trade Log'!$D$5:$D$2004,$B52,'Trade Log'!$B$5:$B$2004,"&lt;="&amp;Dashboard!$C$2),0))</f>
        <v/>
      </c>
      <c r="Z52" s="172"/>
      <c r="AA52" s="207" t="str">
        <f t="array" ref="AA52">IF($B52="","",INDEX('Calculations (Do Not Edit)'!$C$231:$G$235,match($C52,'Calculations (Do Not Edit)'!$C$230:$G$230,0),match(Dashboard!$C$3,'Calculations (Do Not Edit)'!$B$231:$B$235,0)))</f>
        <v/>
      </c>
      <c r="AB52" s="174"/>
      <c r="AC52" s="208" t="str">
        <f>IF($B52="","",SUMIFS('Trade Log'!$X$5:$X$2004,'Trade Log'!$D$5:$D$2004,'Your Portfolio Holdings'!$B52,'Trade Log'!$C$5:$C$2004,"Buy",'Trade Log'!$B$5:$B$2004,"&lt;="&amp;Dashboard!$C$54)-SUMIFS('Trade Log'!$X$5:$X$2004,'Trade Log'!$D$5:$D$2004,'Your Portfolio Holdings'!$B52,'Trade Log'!$C$5:$C$2004,"Sell",'Trade Log'!$B$5:$B$2004,"&lt;="&amp;Dashboard!$C$54))</f>
        <v/>
      </c>
      <c r="AD52" s="209" t="str">
        <f>IFERROR(__xludf.DUMMYFUNCTION("if($C52=""GBP"",if($B52="""","""",if(Dashboard!$C$54&gt;=today(),iferror(googlefinance($B52)/100,0),iferror(index(googlefinance($B52,""price"",Dashboard!$C$54),2,2)/100,iferror(index(googlefinance($B52,""price"",Dashboard!$C$54-1),2,2)/100,iferror(index(goog"&amp;"lefinance($B52,""price"",Dashboard!$C$54-2),2,2)/100,iferror(index(googlefinance($B52,""price"",Dashboard!$C$54-3),2,2)/100,iferror(index(googlefinance($B52,""price"",Dashboard!$C$54-4),2,2)/100,iferror(index(googlefinance($B52,""price"",Dashboard!$C$54-5"&amp;"),2,2)/100,iferror(index(googlefinance($B52,""price"",Dashboard!$C$54-6),2,2)/100,0))))))))), if($B52="""","""",if(Dashboard!$C$54&gt;=today(),iferror(googlefinance($B52),0),iferror(index(googlefinance($B52,""price"",Dashboard!$C$54),2,2),iferror(index(googl"&amp;"efinance($B52,""price"",Dashboard!$C$54-1),2,2),iferror(index(googlefinance($B52,""price"",Dashboard!$C$54-2),2,2),iferror(index(googlefinance($B52,""price"",Dashboard!$C$54-3),2,2),iferror(index(googlefinance($B52,""price"",Dashboard!$C$54-4),2,2),iferro"&amp;"r(index(googlefinance($B52,""price"",Dashboard!$C$54-5),2,2),iferror(index(googlefinance($B52,""price"",Dashboard!$C$54-6),2,2),0))))))))))"),"")</f>
        <v/>
      </c>
      <c r="AE52" s="214"/>
      <c r="AF52" s="211" t="str">
        <f t="array" ref="AF52">IF($B52="","",INDEX('Calculations (Do Not Edit)'!$C$249:$G$253,match($C52,'Calculations (Do Not Edit)'!$C$230:$G$230,0),match(Dashboard!$C$3,'Calculations (Do Not Edit)'!$B$231:$B$235,0)))</f>
        <v/>
      </c>
      <c r="AG52" s="212">
        <f t="shared" si="17"/>
        <v>0</v>
      </c>
      <c r="AH52" s="208" t="str">
        <f>IF($B52="","",SUMIFS('Trade Log'!$Z$5:$Z$2004,'Trade Log'!$D$5:$D$2004,'Your Portfolio Holdings'!$B52,'Trade Log'!$C$5:$C$2004,"Buy",'Trade Log'!$B$5:$B$2004,"&lt;="&amp;Dashboard!$C$55)-SUMIFS('Trade Log'!$Z$5:$Z$2004,'Trade Log'!$D$5:$D$2004,'Your Portfolio Holdings'!$B52,'Trade Log'!$C$5:$C$2004,"Sell",'Trade Log'!$B$5:$B$2004,"&lt;="&amp;Dashboard!$C$55))</f>
        <v/>
      </c>
      <c r="AI52" s="209" t="str">
        <f>IFERROR(__xludf.DUMMYFUNCTION("if($C52=""GBP"",if($B52="""","""",if(Dashboard!$C$55&gt;=today(),iferror(googlefinance($B52)/100,0),iferror(index(googlefinance($B52,""price"",Dashboard!$C$55),2,2)/100,iferror(index(googlefinance($B52,""price"",Dashboard!$C$55-1),2,2)/100,iferror(index(goog"&amp;"lefinance($B52,""price"",Dashboard!$C$55-2),2,2)/100,iferror(index(googlefinance($B52,""price"",Dashboard!$C$55-3),2,2)/100,iferror(index(googlefinance($B52,""price"",Dashboard!$C$55-4),2,2)/100,iferror(index(googlefinance($B52,""price"",Dashboard!$C$55-5"&amp;"),2,2)/100,iferror(index(googlefinance($B52,""price"",Dashboard!$C$55-6),2,2)/100,0))))))))),if($B52="""","""",if(Dashboard!$C$55&gt;=today(),iferror(googlefinance($B52),0),iferror(index(googlefinance($B52,""price"",Dashboard!$C$55),2,2),iferror(index(google"&amp;"finance($B52,""price"",Dashboard!$C$55-1),2,2),iferror(index(googlefinance($B52,""price"",Dashboard!$C$55-2),2,2),iferror(index(googlefinance($B52,""price"",Dashboard!$C$55-3),2,2),iferror(index(googlefinance($B52,""price"",Dashboard!$C$55-4),2,2),iferror"&amp;"(index(googlefinance($B52,""price"",Dashboard!$C$55-5),2,2),iferror(index(googlefinance($B52,""price"",Dashboard!$C$55-6),2,2),0))))))))))"),"")</f>
        <v/>
      </c>
      <c r="AJ52" s="210"/>
      <c r="AK52" s="211" t="str">
        <f t="array" ref="AK52">IF($B52="","",INDEX('Calculations (Do Not Edit)'!$C$267:$G$271,match($C52,'Calculations (Do Not Edit)'!$C$230:$G$230,0),match(Dashboard!$C$3,'Calculations (Do Not Edit)'!$B$231:$B$235,0)))</f>
        <v/>
      </c>
      <c r="AL52" s="212">
        <f t="shared" si="18"/>
        <v>0</v>
      </c>
      <c r="AM52" s="182"/>
      <c r="AN52" s="182" t="str">
        <f>IF($B52="","",MAXIFS('Trade Log'!$B$5:$B$2004,'Trade Log'!$D$5:$D$2004,$B52,'Trade Log'!$B$5:$B$2004,"&lt;="&amp;Dashboard!$C$2))</f>
        <v/>
      </c>
      <c r="AO52" s="81" t="str">
        <f t="shared" si="19"/>
        <v>#N/A</v>
      </c>
      <c r="AP52" s="81"/>
      <c r="AQ52" s="184" t="str">
        <f>if($B52="","",sumifs('Trade Log'!$V$5:$V$2004,'Trade Log'!$D$5:$D$2004,$B52,'Trade Log'!$C$5:$C$2004,"Buy",'Trade Log'!$I$5:$I$2004,AQ$6,'Trade Log'!$B$5:$B$2004,"&lt;="&amp;Dashboard!$C$2)-sumifs('Trade Log'!$V$5:$V$2004,'Trade Log'!$D$5:$D$2004,$B52,'Trade Log'!$C$5:$C$2004,"Sell",'Trade Log'!$I$5:$I$2004,AQ$6,'Trade Log'!$B$5:$B$2004,"&lt;="&amp;Dashboard!$C$2))</f>
        <v/>
      </c>
      <c r="AR52" s="100" t="str">
        <f>if($B52="","",sumifs('Trade Log'!$V$5:$V$2004,'Trade Log'!$D$5:$D$2004,$B52,'Trade Log'!$C$5:$C$2004,"Buy",'Trade Log'!$I$5:$I$2004,AR$6,'Trade Log'!$B$5:$B$2004,"&lt;="&amp;Dashboard!$C$2)-sumifs('Trade Log'!$V$5:$V$2004,'Trade Log'!$D$5:$D$2004,$B52,'Trade Log'!$C$5:$C$2004,"Sell",'Trade Log'!$I$5:$I$2004,AR$6,'Trade Log'!$B$5:$B$2004,"&lt;="&amp;Dashboard!$C$2))</f>
        <v/>
      </c>
      <c r="AS52" s="100" t="str">
        <f>if($B52="","",sumifs('Trade Log'!$V$5:$V$2004,'Trade Log'!$D$5:$D$2004,$B52,'Trade Log'!$C$5:$C$2004,"Buy",'Trade Log'!$I$5:$I$2004,AS$6,'Trade Log'!$B$5:$B$2004,"&lt;="&amp;Dashboard!$C$2)-sumifs('Trade Log'!$V$5:$V$2004,'Trade Log'!$D$5:$D$2004,$B52,'Trade Log'!$C$5:$C$2004,"Sell",'Trade Log'!$I$5:$I$2004,AS$6,'Trade Log'!$B$5:$B$2004,"&lt;="&amp;Dashboard!$C$2))</f>
        <v/>
      </c>
      <c r="AT52" s="100" t="str">
        <f>if($B52="","",sumifs('Trade Log'!$V$5:$V$2004,'Trade Log'!$D$5:$D$2004,$B52,'Trade Log'!$C$5:$C$2004,"Buy",'Trade Log'!$I$5:$I$2004,AT$6,'Trade Log'!$B$5:$B$2004,"&lt;="&amp;Dashboard!$C$2)-sumifs('Trade Log'!$V$5:$V$2004,'Trade Log'!$D$5:$D$2004,$B52,'Trade Log'!$C$5:$C$2004,"Sell",'Trade Log'!$I$5:$I$2004,AT$6,'Trade Log'!$B$5:$B$2004,"&lt;="&amp;Dashboard!$C$2))</f>
        <v/>
      </c>
      <c r="AU52" s="100" t="str">
        <f>if($B52="","",sumifs('Trade Log'!$V$5:$V$2004,'Trade Log'!$D$5:$D$2004,$B52,'Trade Log'!$C$5:$C$2004,"Buy",'Trade Log'!$I$5:$I$2004,AU$6,'Trade Log'!$B$5:$B$2004,"&lt;="&amp;Dashboard!$C$2)-sumifs('Trade Log'!$V$5:$V$2004,'Trade Log'!$D$5:$D$2004,$B52,'Trade Log'!$C$5:$C$2004,"Sell",'Trade Log'!$I$5:$I$2004,AU$6,'Trade Log'!$B$5:$B$2004,"&lt;="&amp;Dashboard!$C$2))</f>
        <v/>
      </c>
      <c r="AV52" s="100" t="str">
        <f>if($B52="","",sumifs('Trade Log'!$V$5:$V$2004,'Trade Log'!$D$5:$D$2004,$B52,'Trade Log'!$C$5:$C$2004,"Buy",'Trade Log'!$I$5:$I$2004,AV$6,'Trade Log'!$B$5:$B$2004,"&lt;="&amp;Dashboard!$C$2)-sumifs('Trade Log'!$V$5:$V$2004,'Trade Log'!$D$5:$D$2004,$B52,'Trade Log'!$C$5:$C$2004,"Sell",'Trade Log'!$I$5:$I$2004,AV$6,'Trade Log'!$B$5:$B$2004,"&lt;="&amp;Dashboard!$C$2))</f>
        <v/>
      </c>
      <c r="AW52" s="100" t="str">
        <f>if($B52="","",sumifs('Trade Log'!$V$5:$V$2004,'Trade Log'!$D$5:$D$2004,$B52,'Trade Log'!$C$5:$C$2004,"Buy",'Trade Log'!$I$5:$I$2004,AW$6,'Trade Log'!$B$5:$B$2004,"&lt;="&amp;Dashboard!$C$2)-sumifs('Trade Log'!$V$5:$V$2004,'Trade Log'!$D$5:$D$2004,$B52,'Trade Log'!$C$5:$C$2004,"Sell",'Trade Log'!$I$5:$I$2004,AW$6,'Trade Log'!$B$5:$B$2004,"&lt;="&amp;Dashboard!$C$2))</f>
        <v/>
      </c>
      <c r="AX52" s="100" t="str">
        <f>if($B52="","",sumifs('Trade Log'!$V$5:$V$2004,'Trade Log'!$D$5:$D$2004,$B52,'Trade Log'!$C$5:$C$2004,"Buy",'Trade Log'!$I$5:$I$2004,AX$6,'Trade Log'!$B$5:$B$2004,"&lt;="&amp;Dashboard!$C$2)-sumifs('Trade Log'!$V$5:$V$2004,'Trade Log'!$D$5:$D$2004,$B52,'Trade Log'!$C$5:$C$2004,"Sell",'Trade Log'!$I$5:$I$2004,AX$6,'Trade Log'!$B$5:$B$2004,"&lt;="&amp;Dashboard!$C$2))</f>
        <v/>
      </c>
      <c r="AY52" s="100" t="str">
        <f>if($B52="","",sumifs('Trade Log'!$V$5:$V$2004,'Trade Log'!$D$5:$D$2004,$B52,'Trade Log'!$C$5:$C$2004,"Buy",'Trade Log'!$I$5:$I$2004,AY$6,'Trade Log'!$B$5:$B$2004,"&lt;="&amp;Dashboard!$C$2)-sumifs('Trade Log'!$V$5:$V$2004,'Trade Log'!$D$5:$D$2004,$B52,'Trade Log'!$C$5:$C$2004,"Sell",'Trade Log'!$I$5:$I$2004,AY$6,'Trade Log'!$B$5:$B$2004,"&lt;="&amp;Dashboard!$C$2))</f>
        <v/>
      </c>
      <c r="AZ52" s="185" t="str">
        <f>if($B52="","",sumifs('Trade Log'!$V$5:$V$2004,'Trade Log'!$D$5:$D$2004,$B52,'Trade Log'!$C$5:$C$2004,"Buy",'Trade Log'!$I$5:$I$2004,AZ$6,'Trade Log'!$B$5:$B$2004,"&lt;="&amp;Dashboard!$C$2)-sumifs('Trade Log'!$V$5:$V$2004,'Trade Log'!$D$5:$D$2004,$B52,'Trade Log'!$C$5:$C$2004,"Sell",'Trade Log'!$I$5:$I$2004,AZ$6,'Trade Log'!$B$5:$B$2004,"&lt;="&amp;Dashboard!$C$2))</f>
        <v/>
      </c>
      <c r="BA52" s="81"/>
      <c r="BB52" s="186">
        <f t="shared" si="20"/>
        <v>0</v>
      </c>
      <c r="BC52" s="81"/>
      <c r="BD52" s="187">
        <f t="shared" ref="BD52:BM52" si="71">AQ52*$Q52</f>
        <v>0</v>
      </c>
      <c r="BE52" s="188">
        <f t="shared" si="71"/>
        <v>0</v>
      </c>
      <c r="BF52" s="188">
        <f t="shared" si="71"/>
        <v>0</v>
      </c>
      <c r="BG52" s="188">
        <f t="shared" si="71"/>
        <v>0</v>
      </c>
      <c r="BH52" s="188">
        <f t="shared" si="71"/>
        <v>0</v>
      </c>
      <c r="BI52" s="188">
        <f t="shared" si="71"/>
        <v>0</v>
      </c>
      <c r="BJ52" s="188">
        <f t="shared" si="71"/>
        <v>0</v>
      </c>
      <c r="BK52" s="188">
        <f t="shared" si="71"/>
        <v>0</v>
      </c>
      <c r="BL52" s="188">
        <f t="shared" si="71"/>
        <v>0</v>
      </c>
      <c r="BM52" s="189">
        <f t="shared" si="71"/>
        <v>0</v>
      </c>
      <c r="BN52" s="81"/>
      <c r="BO52" s="190">
        <f t="shared" si="22"/>
        <v>0</v>
      </c>
      <c r="BP52" s="190"/>
      <c r="BQ52" s="191" t="str">
        <f t="shared" si="23"/>
        <v/>
      </c>
      <c r="BR52" s="192" t="s">
        <v>197</v>
      </c>
      <c r="BS52" s="190" t="str">
        <f t="shared" si="24"/>
        <v>N</v>
      </c>
      <c r="BT52" s="190" t="str">
        <f t="shared" si="25"/>
        <v>N</v>
      </c>
      <c r="BU52" s="190" t="str">
        <f t="shared" si="26"/>
        <v>N</v>
      </c>
      <c r="BV52" s="190"/>
      <c r="BW52" s="174">
        <f>countifs('Trade Log'!$D$5:$D$2004,$B88,'Trade Log'!$C$5:$C$2004,"Split")</f>
        <v>0</v>
      </c>
    </row>
    <row r="53">
      <c r="A53" s="17">
        <f t="shared" si="27"/>
        <v>47</v>
      </c>
      <c r="B53" s="193" t="str">
        <f>Setup!B98</f>
        <v/>
      </c>
      <c r="C53" s="194" t="str">
        <f>Setup!C98</f>
        <v/>
      </c>
      <c r="D53" s="194" t="str">
        <f>Setup!D98</f>
        <v/>
      </c>
      <c r="E53" s="195" t="str">
        <f>IF($B53="","",SUMIFS('Trade Log'!$V$5:$V$2004,'Trade Log'!$D$5:$D$2004,'Your Portfolio Holdings'!$B53,'Trade Log'!$C$5:$C$2004,"Buy",'Trade Log'!$B$5:$B$2004,"&lt;="&amp;Dashboard!$C$2)-SUMIFS('Trade Log'!$V$5:$V$2004,'Trade Log'!$D$5:$D$2004,'Your Portfolio Holdings'!$B53,'Trade Log'!$C$5:$C$2004,"Sell",'Trade Log'!$B$5:$B$2004,"&lt;="&amp;Dashboard!$C$2))</f>
        <v/>
      </c>
      <c r="F53" s="196" t="str">
        <f t="shared" si="3"/>
        <v/>
      </c>
      <c r="G53" s="197" t="str">
        <f>IFERROR(__xludf.DUMMYFUNCTION("if($C53=""GBP"", if($B53="""","""",if(Dashboard!$C$2&gt;=today(),iferror(googlefinance($B53)/100,0),iferror(index(googlefinance($B53,""price"",Dashboard!$C$2),2,2)/100,iferror(index(googlefinance($B53,""price"",Dashboard!$C$2-1),2,2)/100,iferror(index(google"&amp;"finance($B53,""price"",Dashboard!$C$2-2),2,2)/100,iferror(index(googlefinance($B53,""price"",Dashboard!$C$2-3),2,2)/100,iferror(index(googlefinance($B53,""price"",Dashboard!$C$2-4),2,2)/100,iferror(index(googlefinance($B53,""price"",Dashboard!$C$2-5),2,2)"&amp;"/100,iferror(index(googlefinance($B53,""price"",Dashboard!$C$2-6),2,2)/100,0))))))))),if($B53="""","""",if(Dashboard!$C$2&gt;=today(),iferror(googlefinance($B53),0),iferror(index(googlefinance($B53,""price"",Dashboard!$C$2),2,2),iferror(index(googlefinance($"&amp;"B53,""price"",Dashboard!$C$2-1),2,2),iferror(index(googlefinance($B53,""price"",Dashboard!$C$2-2),2,2),iferror(index(googlefinance($B53,""price"",Dashboard!$C$2-3),2,2),iferror(index(googlefinance($B53,""price"",Dashboard!$C$2-4),2,2),iferror(index(google"&amp;"finance($B53,""price"",Dashboard!$C$2-5),2,2),iferror(index(googlefinance($B53,""price"",Dashboard!$C$2-6),2,2),0))))))))))"),"")</f>
        <v/>
      </c>
      <c r="H53" s="213"/>
      <c r="I53" s="199" t="str">
        <f t="shared" si="4"/>
        <v/>
      </c>
      <c r="J53" s="200" t="str">
        <f t="shared" si="5"/>
        <v/>
      </c>
      <c r="K53" s="201" t="str">
        <f t="array" ref="K53">IFERROR(IF($B53="","",index('Trade Log'!$Q$5:$Q$2004,match(1,($AN53='Trade Log'!$B$5:$B$2004)*($B53='Trade Log'!$D$5:$D$2004)*("Y"='Trade Log'!$T$5:$T$2004),0))),0)</f>
        <v/>
      </c>
      <c r="L53" s="202" t="str">
        <f t="shared" si="6"/>
        <v/>
      </c>
      <c r="M53" s="202" t="str">
        <f t="shared" si="7"/>
        <v/>
      </c>
      <c r="N53" s="203" t="str">
        <f t="shared" si="8"/>
        <v/>
      </c>
      <c r="O53" s="202" t="str">
        <f>if($B53="","",iferror(sumifs('Trade Log'!$G$5:$G$2004,'Trade Log'!$C$5:$C$2004,"Dividend",'Trade Log'!$D$5:$D$2004,$B53,'Trade Log'!$B$5:$B$2004,"&lt;="&amp;Dashboard!$C$2),0))</f>
        <v/>
      </c>
      <c r="P53" s="204" t="str">
        <f t="shared" si="9"/>
        <v/>
      </c>
      <c r="Q53" s="205" t="str">
        <f t="shared" si="10"/>
        <v/>
      </c>
      <c r="R53" s="199" t="str">
        <f t="shared" si="11"/>
        <v/>
      </c>
      <c r="S53" s="200" t="str">
        <f t="shared" si="12"/>
        <v/>
      </c>
      <c r="T53" s="201" t="str">
        <f t="array" ref="T53">IFERROR(IF($B53="","",index('Trade Log'!$AE$5:$AE$2004,match(1,($AN53='Trade Log'!$B$5:$B$2004)*($B53='Trade Log'!$D$5:$D$2004)*("Y"='Trade Log'!$T$5:$T$2004),0))),0)</f>
        <v/>
      </c>
      <c r="U53" s="202" t="str">
        <f t="shared" si="13"/>
        <v/>
      </c>
      <c r="V53" s="203" t="str">
        <f t="shared" si="14"/>
        <v/>
      </c>
      <c r="W53" s="202" t="str">
        <f t="shared" si="15"/>
        <v/>
      </c>
      <c r="X53" s="203" t="str">
        <f t="shared" si="16"/>
        <v/>
      </c>
      <c r="Y53" s="206" t="str">
        <f>if($B53="","",iferror(sumifs('Trade Log'!$AD$5:$AD$2004,'Trade Log'!$C$5:$C$2004,"Dividend",'Trade Log'!$D$5:$D$2004,$B53,'Trade Log'!$B$5:$B$2004,"&lt;="&amp;Dashboard!$C$2),0))</f>
        <v/>
      </c>
      <c r="Z53" s="172"/>
      <c r="AA53" s="207" t="str">
        <f t="array" ref="AA53">IF($B53="","",INDEX('Calculations (Do Not Edit)'!$C$231:$G$235,match($C53,'Calculations (Do Not Edit)'!$C$230:$G$230,0),match(Dashboard!$C$3,'Calculations (Do Not Edit)'!$B$231:$B$235,0)))</f>
        <v/>
      </c>
      <c r="AB53" s="174"/>
      <c r="AC53" s="208" t="str">
        <f>IF($B53="","",SUMIFS('Trade Log'!$X$5:$X$2004,'Trade Log'!$D$5:$D$2004,'Your Portfolio Holdings'!$B53,'Trade Log'!$C$5:$C$2004,"Buy",'Trade Log'!$B$5:$B$2004,"&lt;="&amp;Dashboard!$C$54)-SUMIFS('Trade Log'!$X$5:$X$2004,'Trade Log'!$D$5:$D$2004,'Your Portfolio Holdings'!$B53,'Trade Log'!$C$5:$C$2004,"Sell",'Trade Log'!$B$5:$B$2004,"&lt;="&amp;Dashboard!$C$54))</f>
        <v/>
      </c>
      <c r="AD53" s="209" t="str">
        <f>IFERROR(__xludf.DUMMYFUNCTION("if($C53=""GBP"",if($B53="""","""",if(Dashboard!$C$54&gt;=today(),iferror(googlefinance($B53)/100,0),iferror(index(googlefinance($B53,""price"",Dashboard!$C$54),2,2)/100,iferror(index(googlefinance($B53,""price"",Dashboard!$C$54-1),2,2)/100,iferror(index(goog"&amp;"lefinance($B53,""price"",Dashboard!$C$54-2),2,2)/100,iferror(index(googlefinance($B53,""price"",Dashboard!$C$54-3),2,2)/100,iferror(index(googlefinance($B53,""price"",Dashboard!$C$54-4),2,2)/100,iferror(index(googlefinance($B53,""price"",Dashboard!$C$54-5"&amp;"),2,2)/100,iferror(index(googlefinance($B53,""price"",Dashboard!$C$54-6),2,2)/100,0))))))))), if($B53="""","""",if(Dashboard!$C$54&gt;=today(),iferror(googlefinance($B53),0),iferror(index(googlefinance($B53,""price"",Dashboard!$C$54),2,2),iferror(index(googl"&amp;"efinance($B53,""price"",Dashboard!$C$54-1),2,2),iferror(index(googlefinance($B53,""price"",Dashboard!$C$54-2),2,2),iferror(index(googlefinance($B53,""price"",Dashboard!$C$54-3),2,2),iferror(index(googlefinance($B53,""price"",Dashboard!$C$54-4),2,2),iferro"&amp;"r(index(googlefinance($B53,""price"",Dashboard!$C$54-5),2,2),iferror(index(googlefinance($B53,""price"",Dashboard!$C$54-6),2,2),0))))))))))"),"")</f>
        <v/>
      </c>
      <c r="AE53" s="214"/>
      <c r="AF53" s="211" t="str">
        <f t="array" ref="AF53">IF($B53="","",INDEX('Calculations (Do Not Edit)'!$C$249:$G$253,match($C53,'Calculations (Do Not Edit)'!$C$230:$G$230,0),match(Dashboard!$C$3,'Calculations (Do Not Edit)'!$B$231:$B$235,0)))</f>
        <v/>
      </c>
      <c r="AG53" s="212">
        <f t="shared" si="17"/>
        <v>0</v>
      </c>
      <c r="AH53" s="208" t="str">
        <f>IF($B53="","",SUMIFS('Trade Log'!$Z$5:$Z$2004,'Trade Log'!$D$5:$D$2004,'Your Portfolio Holdings'!$B53,'Trade Log'!$C$5:$C$2004,"Buy",'Trade Log'!$B$5:$B$2004,"&lt;="&amp;Dashboard!$C$55)-SUMIFS('Trade Log'!$Z$5:$Z$2004,'Trade Log'!$D$5:$D$2004,'Your Portfolio Holdings'!$B53,'Trade Log'!$C$5:$C$2004,"Sell",'Trade Log'!$B$5:$B$2004,"&lt;="&amp;Dashboard!$C$55))</f>
        <v/>
      </c>
      <c r="AI53" s="209" t="str">
        <f>IFERROR(__xludf.DUMMYFUNCTION("if($C53=""GBP"",if($B53="""","""",if(Dashboard!$C$55&gt;=today(),iferror(googlefinance($B53)/100,0),iferror(index(googlefinance($B53,""price"",Dashboard!$C$55),2,2)/100,iferror(index(googlefinance($B53,""price"",Dashboard!$C$55-1),2,2)/100,iferror(index(goog"&amp;"lefinance($B53,""price"",Dashboard!$C$55-2),2,2)/100,iferror(index(googlefinance($B53,""price"",Dashboard!$C$55-3),2,2)/100,iferror(index(googlefinance($B53,""price"",Dashboard!$C$55-4),2,2)/100,iferror(index(googlefinance($B53,""price"",Dashboard!$C$55-5"&amp;"),2,2)/100,iferror(index(googlefinance($B53,""price"",Dashboard!$C$55-6),2,2)/100,0))))))))),if($B53="""","""",if(Dashboard!$C$55&gt;=today(),iferror(googlefinance($B53),0),iferror(index(googlefinance($B53,""price"",Dashboard!$C$55),2,2),iferror(index(google"&amp;"finance($B53,""price"",Dashboard!$C$55-1),2,2),iferror(index(googlefinance($B53,""price"",Dashboard!$C$55-2),2,2),iferror(index(googlefinance($B53,""price"",Dashboard!$C$55-3),2,2),iferror(index(googlefinance($B53,""price"",Dashboard!$C$55-4),2,2),iferror"&amp;"(index(googlefinance($B53,""price"",Dashboard!$C$55-5),2,2),iferror(index(googlefinance($B53,""price"",Dashboard!$C$55-6),2,2),0))))))))))"),"")</f>
        <v/>
      </c>
      <c r="AJ53" s="210"/>
      <c r="AK53" s="211" t="str">
        <f t="array" ref="AK53">IF($B53="","",INDEX('Calculations (Do Not Edit)'!$C$267:$G$271,match($C53,'Calculations (Do Not Edit)'!$C$230:$G$230,0),match(Dashboard!$C$3,'Calculations (Do Not Edit)'!$B$231:$B$235,0)))</f>
        <v/>
      </c>
      <c r="AL53" s="212">
        <f t="shared" si="18"/>
        <v>0</v>
      </c>
      <c r="AM53" s="182"/>
      <c r="AN53" s="182" t="str">
        <f>IF($B53="","",MAXIFS('Trade Log'!$B$5:$B$2004,'Trade Log'!$D$5:$D$2004,$B53,'Trade Log'!$B$5:$B$2004,"&lt;="&amp;Dashboard!$C$2))</f>
        <v/>
      </c>
      <c r="AO53" s="81" t="str">
        <f t="shared" si="19"/>
        <v>#N/A</v>
      </c>
      <c r="AP53" s="81"/>
      <c r="AQ53" s="184" t="str">
        <f>if($B53="","",sumifs('Trade Log'!$V$5:$V$2004,'Trade Log'!$D$5:$D$2004,$B53,'Trade Log'!$C$5:$C$2004,"Buy",'Trade Log'!$I$5:$I$2004,AQ$6,'Trade Log'!$B$5:$B$2004,"&lt;="&amp;Dashboard!$C$2)-sumifs('Trade Log'!$V$5:$V$2004,'Trade Log'!$D$5:$D$2004,$B53,'Trade Log'!$C$5:$C$2004,"Sell",'Trade Log'!$I$5:$I$2004,AQ$6,'Trade Log'!$B$5:$B$2004,"&lt;="&amp;Dashboard!$C$2))</f>
        <v/>
      </c>
      <c r="AR53" s="100" t="str">
        <f>if($B53="","",sumifs('Trade Log'!$V$5:$V$2004,'Trade Log'!$D$5:$D$2004,$B53,'Trade Log'!$C$5:$C$2004,"Buy",'Trade Log'!$I$5:$I$2004,AR$6,'Trade Log'!$B$5:$B$2004,"&lt;="&amp;Dashboard!$C$2)-sumifs('Trade Log'!$V$5:$V$2004,'Trade Log'!$D$5:$D$2004,$B53,'Trade Log'!$C$5:$C$2004,"Sell",'Trade Log'!$I$5:$I$2004,AR$6,'Trade Log'!$B$5:$B$2004,"&lt;="&amp;Dashboard!$C$2))</f>
        <v/>
      </c>
      <c r="AS53" s="100" t="str">
        <f>if($B53="","",sumifs('Trade Log'!$V$5:$V$2004,'Trade Log'!$D$5:$D$2004,$B53,'Trade Log'!$C$5:$C$2004,"Buy",'Trade Log'!$I$5:$I$2004,AS$6,'Trade Log'!$B$5:$B$2004,"&lt;="&amp;Dashboard!$C$2)-sumifs('Trade Log'!$V$5:$V$2004,'Trade Log'!$D$5:$D$2004,$B53,'Trade Log'!$C$5:$C$2004,"Sell",'Trade Log'!$I$5:$I$2004,AS$6,'Trade Log'!$B$5:$B$2004,"&lt;="&amp;Dashboard!$C$2))</f>
        <v/>
      </c>
      <c r="AT53" s="100" t="str">
        <f>if($B53="","",sumifs('Trade Log'!$V$5:$V$2004,'Trade Log'!$D$5:$D$2004,$B53,'Trade Log'!$C$5:$C$2004,"Buy",'Trade Log'!$I$5:$I$2004,AT$6,'Trade Log'!$B$5:$B$2004,"&lt;="&amp;Dashboard!$C$2)-sumifs('Trade Log'!$V$5:$V$2004,'Trade Log'!$D$5:$D$2004,$B53,'Trade Log'!$C$5:$C$2004,"Sell",'Trade Log'!$I$5:$I$2004,AT$6,'Trade Log'!$B$5:$B$2004,"&lt;="&amp;Dashboard!$C$2))</f>
        <v/>
      </c>
      <c r="AU53" s="100" t="str">
        <f>if($B53="","",sumifs('Trade Log'!$V$5:$V$2004,'Trade Log'!$D$5:$D$2004,$B53,'Trade Log'!$C$5:$C$2004,"Buy",'Trade Log'!$I$5:$I$2004,AU$6,'Trade Log'!$B$5:$B$2004,"&lt;="&amp;Dashboard!$C$2)-sumifs('Trade Log'!$V$5:$V$2004,'Trade Log'!$D$5:$D$2004,$B53,'Trade Log'!$C$5:$C$2004,"Sell",'Trade Log'!$I$5:$I$2004,AU$6,'Trade Log'!$B$5:$B$2004,"&lt;="&amp;Dashboard!$C$2))</f>
        <v/>
      </c>
      <c r="AV53" s="100" t="str">
        <f>if($B53="","",sumifs('Trade Log'!$V$5:$V$2004,'Trade Log'!$D$5:$D$2004,$B53,'Trade Log'!$C$5:$C$2004,"Buy",'Trade Log'!$I$5:$I$2004,AV$6,'Trade Log'!$B$5:$B$2004,"&lt;="&amp;Dashboard!$C$2)-sumifs('Trade Log'!$V$5:$V$2004,'Trade Log'!$D$5:$D$2004,$B53,'Trade Log'!$C$5:$C$2004,"Sell",'Trade Log'!$I$5:$I$2004,AV$6,'Trade Log'!$B$5:$B$2004,"&lt;="&amp;Dashboard!$C$2))</f>
        <v/>
      </c>
      <c r="AW53" s="100" t="str">
        <f>if($B53="","",sumifs('Trade Log'!$V$5:$V$2004,'Trade Log'!$D$5:$D$2004,$B53,'Trade Log'!$C$5:$C$2004,"Buy",'Trade Log'!$I$5:$I$2004,AW$6,'Trade Log'!$B$5:$B$2004,"&lt;="&amp;Dashboard!$C$2)-sumifs('Trade Log'!$V$5:$V$2004,'Trade Log'!$D$5:$D$2004,$B53,'Trade Log'!$C$5:$C$2004,"Sell",'Trade Log'!$I$5:$I$2004,AW$6,'Trade Log'!$B$5:$B$2004,"&lt;="&amp;Dashboard!$C$2))</f>
        <v/>
      </c>
      <c r="AX53" s="100" t="str">
        <f>if($B53="","",sumifs('Trade Log'!$V$5:$V$2004,'Trade Log'!$D$5:$D$2004,$B53,'Trade Log'!$C$5:$C$2004,"Buy",'Trade Log'!$I$5:$I$2004,AX$6,'Trade Log'!$B$5:$B$2004,"&lt;="&amp;Dashboard!$C$2)-sumifs('Trade Log'!$V$5:$V$2004,'Trade Log'!$D$5:$D$2004,$B53,'Trade Log'!$C$5:$C$2004,"Sell",'Trade Log'!$I$5:$I$2004,AX$6,'Trade Log'!$B$5:$B$2004,"&lt;="&amp;Dashboard!$C$2))</f>
        <v/>
      </c>
      <c r="AY53" s="100" t="str">
        <f>if($B53="","",sumifs('Trade Log'!$V$5:$V$2004,'Trade Log'!$D$5:$D$2004,$B53,'Trade Log'!$C$5:$C$2004,"Buy",'Trade Log'!$I$5:$I$2004,AY$6,'Trade Log'!$B$5:$B$2004,"&lt;="&amp;Dashboard!$C$2)-sumifs('Trade Log'!$V$5:$V$2004,'Trade Log'!$D$5:$D$2004,$B53,'Trade Log'!$C$5:$C$2004,"Sell",'Trade Log'!$I$5:$I$2004,AY$6,'Trade Log'!$B$5:$B$2004,"&lt;="&amp;Dashboard!$C$2))</f>
        <v/>
      </c>
      <c r="AZ53" s="185" t="str">
        <f>if($B53="","",sumifs('Trade Log'!$V$5:$V$2004,'Trade Log'!$D$5:$D$2004,$B53,'Trade Log'!$C$5:$C$2004,"Buy",'Trade Log'!$I$5:$I$2004,AZ$6,'Trade Log'!$B$5:$B$2004,"&lt;="&amp;Dashboard!$C$2)-sumifs('Trade Log'!$V$5:$V$2004,'Trade Log'!$D$5:$D$2004,$B53,'Trade Log'!$C$5:$C$2004,"Sell",'Trade Log'!$I$5:$I$2004,AZ$6,'Trade Log'!$B$5:$B$2004,"&lt;="&amp;Dashboard!$C$2))</f>
        <v/>
      </c>
      <c r="BA53" s="81"/>
      <c r="BB53" s="186">
        <f t="shared" si="20"/>
        <v>0</v>
      </c>
      <c r="BC53" s="81"/>
      <c r="BD53" s="187">
        <f t="shared" ref="BD53:BM53" si="72">AQ53*$Q53</f>
        <v>0</v>
      </c>
      <c r="BE53" s="188">
        <f t="shared" si="72"/>
        <v>0</v>
      </c>
      <c r="BF53" s="188">
        <f t="shared" si="72"/>
        <v>0</v>
      </c>
      <c r="BG53" s="188">
        <f t="shared" si="72"/>
        <v>0</v>
      </c>
      <c r="BH53" s="188">
        <f t="shared" si="72"/>
        <v>0</v>
      </c>
      <c r="BI53" s="188">
        <f t="shared" si="72"/>
        <v>0</v>
      </c>
      <c r="BJ53" s="188">
        <f t="shared" si="72"/>
        <v>0</v>
      </c>
      <c r="BK53" s="188">
        <f t="shared" si="72"/>
        <v>0</v>
      </c>
      <c r="BL53" s="188">
        <f t="shared" si="72"/>
        <v>0</v>
      </c>
      <c r="BM53" s="189">
        <f t="shared" si="72"/>
        <v>0</v>
      </c>
      <c r="BN53" s="81"/>
      <c r="BO53" s="190">
        <f t="shared" si="22"/>
        <v>0</v>
      </c>
      <c r="BP53" s="190"/>
      <c r="BQ53" s="191" t="str">
        <f t="shared" si="23"/>
        <v/>
      </c>
      <c r="BR53" s="192" t="s">
        <v>197</v>
      </c>
      <c r="BS53" s="190" t="str">
        <f t="shared" si="24"/>
        <v>N</v>
      </c>
      <c r="BT53" s="190" t="str">
        <f t="shared" si="25"/>
        <v>N</v>
      </c>
      <c r="BU53" s="190" t="str">
        <f t="shared" si="26"/>
        <v>N</v>
      </c>
      <c r="BV53" s="190"/>
      <c r="BW53" s="174">
        <f>countifs('Trade Log'!$D$5:$D$2004,$B89,'Trade Log'!$C$5:$C$2004,"Split")</f>
        <v>0</v>
      </c>
    </row>
    <row r="54">
      <c r="A54" s="17">
        <f t="shared" si="27"/>
        <v>48</v>
      </c>
      <c r="B54" s="193" t="str">
        <f>Setup!B99</f>
        <v/>
      </c>
      <c r="C54" s="194" t="str">
        <f>Setup!C99</f>
        <v/>
      </c>
      <c r="D54" s="194" t="str">
        <f>Setup!D99</f>
        <v/>
      </c>
      <c r="E54" s="195" t="str">
        <f>IF($B54="","",SUMIFS('Trade Log'!$V$5:$V$2004,'Trade Log'!$D$5:$D$2004,'Your Portfolio Holdings'!$B54,'Trade Log'!$C$5:$C$2004,"Buy",'Trade Log'!$B$5:$B$2004,"&lt;="&amp;Dashboard!$C$2)-SUMIFS('Trade Log'!$V$5:$V$2004,'Trade Log'!$D$5:$D$2004,'Your Portfolio Holdings'!$B54,'Trade Log'!$C$5:$C$2004,"Sell",'Trade Log'!$B$5:$B$2004,"&lt;="&amp;Dashboard!$C$2))</f>
        <v/>
      </c>
      <c r="F54" s="196" t="str">
        <f t="shared" si="3"/>
        <v/>
      </c>
      <c r="G54" s="197" t="str">
        <f>IFERROR(__xludf.DUMMYFUNCTION("if($C54=""GBP"", if($B54="""","""",if(Dashboard!$C$2&gt;=today(),iferror(googlefinance($B54)/100,0),iferror(index(googlefinance($B54,""price"",Dashboard!$C$2),2,2)/100,iferror(index(googlefinance($B54,""price"",Dashboard!$C$2-1),2,2)/100,iferror(index(google"&amp;"finance($B54,""price"",Dashboard!$C$2-2),2,2)/100,iferror(index(googlefinance($B54,""price"",Dashboard!$C$2-3),2,2)/100,iferror(index(googlefinance($B54,""price"",Dashboard!$C$2-4),2,2)/100,iferror(index(googlefinance($B54,""price"",Dashboard!$C$2-5),2,2)"&amp;"/100,iferror(index(googlefinance($B54,""price"",Dashboard!$C$2-6),2,2)/100,0))))))))),if($B54="""","""",if(Dashboard!$C$2&gt;=today(),iferror(googlefinance($B54),0),iferror(index(googlefinance($B54,""price"",Dashboard!$C$2),2,2),iferror(index(googlefinance($"&amp;"B54,""price"",Dashboard!$C$2-1),2,2),iferror(index(googlefinance($B54,""price"",Dashboard!$C$2-2),2,2),iferror(index(googlefinance($B54,""price"",Dashboard!$C$2-3),2,2),iferror(index(googlefinance($B54,""price"",Dashboard!$C$2-4),2,2),iferror(index(google"&amp;"finance($B54,""price"",Dashboard!$C$2-5),2,2),iferror(index(googlefinance($B54,""price"",Dashboard!$C$2-6),2,2),0))))))))))"),"")</f>
        <v/>
      </c>
      <c r="H54" s="213"/>
      <c r="I54" s="199" t="str">
        <f t="shared" si="4"/>
        <v/>
      </c>
      <c r="J54" s="200" t="str">
        <f t="shared" si="5"/>
        <v/>
      </c>
      <c r="K54" s="201" t="str">
        <f t="array" ref="K54">IFERROR(IF($B54="","",index('Trade Log'!$Q$5:$Q$2004,match(1,($AN54='Trade Log'!$B$5:$B$2004)*($B54='Trade Log'!$D$5:$D$2004)*("Y"='Trade Log'!$T$5:$T$2004),0))),0)</f>
        <v/>
      </c>
      <c r="L54" s="202" t="str">
        <f t="shared" si="6"/>
        <v/>
      </c>
      <c r="M54" s="202" t="str">
        <f t="shared" si="7"/>
        <v/>
      </c>
      <c r="N54" s="203" t="str">
        <f t="shared" si="8"/>
        <v/>
      </c>
      <c r="O54" s="202" t="str">
        <f>if($B54="","",iferror(sumifs('Trade Log'!$G$5:$G$2004,'Trade Log'!$C$5:$C$2004,"Dividend",'Trade Log'!$D$5:$D$2004,$B54,'Trade Log'!$B$5:$B$2004,"&lt;="&amp;Dashboard!$C$2),0))</f>
        <v/>
      </c>
      <c r="P54" s="204" t="str">
        <f t="shared" si="9"/>
        <v/>
      </c>
      <c r="Q54" s="205" t="str">
        <f t="shared" si="10"/>
        <v/>
      </c>
      <c r="R54" s="199" t="str">
        <f t="shared" si="11"/>
        <v/>
      </c>
      <c r="S54" s="200" t="str">
        <f t="shared" si="12"/>
        <v/>
      </c>
      <c r="T54" s="201" t="str">
        <f t="array" ref="T54">IFERROR(IF($B54="","",index('Trade Log'!$AE$5:$AE$2004,match(1,($AN54='Trade Log'!$B$5:$B$2004)*($B54='Trade Log'!$D$5:$D$2004)*("Y"='Trade Log'!$T$5:$T$2004),0))),0)</f>
        <v/>
      </c>
      <c r="U54" s="202" t="str">
        <f t="shared" si="13"/>
        <v/>
      </c>
      <c r="V54" s="203" t="str">
        <f t="shared" si="14"/>
        <v/>
      </c>
      <c r="W54" s="202" t="str">
        <f t="shared" si="15"/>
        <v/>
      </c>
      <c r="X54" s="203" t="str">
        <f t="shared" si="16"/>
        <v/>
      </c>
      <c r="Y54" s="206" t="str">
        <f>if($B54="","",iferror(sumifs('Trade Log'!$AD$5:$AD$2004,'Trade Log'!$C$5:$C$2004,"Dividend",'Trade Log'!$D$5:$D$2004,$B54,'Trade Log'!$B$5:$B$2004,"&lt;="&amp;Dashboard!$C$2),0))</f>
        <v/>
      </c>
      <c r="Z54" s="172"/>
      <c r="AA54" s="207" t="str">
        <f t="array" ref="AA54">IF($B54="","",INDEX('Calculations (Do Not Edit)'!$C$231:$G$235,match($C54,'Calculations (Do Not Edit)'!$C$230:$G$230,0),match(Dashboard!$C$3,'Calculations (Do Not Edit)'!$B$231:$B$235,0)))</f>
        <v/>
      </c>
      <c r="AB54" s="174"/>
      <c r="AC54" s="208" t="str">
        <f>IF($B54="","",SUMIFS('Trade Log'!$X$5:$X$2004,'Trade Log'!$D$5:$D$2004,'Your Portfolio Holdings'!$B54,'Trade Log'!$C$5:$C$2004,"Buy",'Trade Log'!$B$5:$B$2004,"&lt;="&amp;Dashboard!$C$54)-SUMIFS('Trade Log'!$X$5:$X$2004,'Trade Log'!$D$5:$D$2004,'Your Portfolio Holdings'!$B54,'Trade Log'!$C$5:$C$2004,"Sell",'Trade Log'!$B$5:$B$2004,"&lt;="&amp;Dashboard!$C$54))</f>
        <v/>
      </c>
      <c r="AD54" s="209" t="str">
        <f>IFERROR(__xludf.DUMMYFUNCTION("if($C54=""GBP"",if($B54="""","""",if(Dashboard!$C$54&gt;=today(),iferror(googlefinance($B54)/100,0),iferror(index(googlefinance($B54,""price"",Dashboard!$C$54),2,2)/100,iferror(index(googlefinance($B54,""price"",Dashboard!$C$54-1),2,2)/100,iferror(index(goog"&amp;"lefinance($B54,""price"",Dashboard!$C$54-2),2,2)/100,iferror(index(googlefinance($B54,""price"",Dashboard!$C$54-3),2,2)/100,iferror(index(googlefinance($B54,""price"",Dashboard!$C$54-4),2,2)/100,iferror(index(googlefinance($B54,""price"",Dashboard!$C$54-5"&amp;"),2,2)/100,iferror(index(googlefinance($B54,""price"",Dashboard!$C$54-6),2,2)/100,0))))))))), if($B54="""","""",if(Dashboard!$C$54&gt;=today(),iferror(googlefinance($B54),0),iferror(index(googlefinance($B54,""price"",Dashboard!$C$54),2,2),iferror(index(googl"&amp;"efinance($B54,""price"",Dashboard!$C$54-1),2,2),iferror(index(googlefinance($B54,""price"",Dashboard!$C$54-2),2,2),iferror(index(googlefinance($B54,""price"",Dashboard!$C$54-3),2,2),iferror(index(googlefinance($B54,""price"",Dashboard!$C$54-4),2,2),iferro"&amp;"r(index(googlefinance($B54,""price"",Dashboard!$C$54-5),2,2),iferror(index(googlefinance($B54,""price"",Dashboard!$C$54-6),2,2),0))))))))))"),"")</f>
        <v/>
      </c>
      <c r="AE54" s="214"/>
      <c r="AF54" s="211" t="str">
        <f t="array" ref="AF54">IF($B54="","",INDEX('Calculations (Do Not Edit)'!$C$249:$G$253,match($C54,'Calculations (Do Not Edit)'!$C$230:$G$230,0),match(Dashboard!$C$3,'Calculations (Do Not Edit)'!$B$231:$B$235,0)))</f>
        <v/>
      </c>
      <c r="AG54" s="212">
        <f t="shared" si="17"/>
        <v>0</v>
      </c>
      <c r="AH54" s="208" t="str">
        <f>IF($B54="","",SUMIFS('Trade Log'!$Z$5:$Z$2004,'Trade Log'!$D$5:$D$2004,'Your Portfolio Holdings'!$B54,'Trade Log'!$C$5:$C$2004,"Buy",'Trade Log'!$B$5:$B$2004,"&lt;="&amp;Dashboard!$C$55)-SUMIFS('Trade Log'!$Z$5:$Z$2004,'Trade Log'!$D$5:$D$2004,'Your Portfolio Holdings'!$B54,'Trade Log'!$C$5:$C$2004,"Sell",'Trade Log'!$B$5:$B$2004,"&lt;="&amp;Dashboard!$C$55))</f>
        <v/>
      </c>
      <c r="AI54" s="209" t="str">
        <f>IFERROR(__xludf.DUMMYFUNCTION("if($C54=""GBP"",if($B54="""","""",if(Dashboard!$C$55&gt;=today(),iferror(googlefinance($B54)/100,0),iferror(index(googlefinance($B54,""price"",Dashboard!$C$55),2,2)/100,iferror(index(googlefinance($B54,""price"",Dashboard!$C$55-1),2,2)/100,iferror(index(goog"&amp;"lefinance($B54,""price"",Dashboard!$C$55-2),2,2)/100,iferror(index(googlefinance($B54,""price"",Dashboard!$C$55-3),2,2)/100,iferror(index(googlefinance($B54,""price"",Dashboard!$C$55-4),2,2)/100,iferror(index(googlefinance($B54,""price"",Dashboard!$C$55-5"&amp;"),2,2)/100,iferror(index(googlefinance($B54,""price"",Dashboard!$C$55-6),2,2)/100,0))))))))),if($B54="""","""",if(Dashboard!$C$55&gt;=today(),iferror(googlefinance($B54),0),iferror(index(googlefinance($B54,""price"",Dashboard!$C$55),2,2),iferror(index(google"&amp;"finance($B54,""price"",Dashboard!$C$55-1),2,2),iferror(index(googlefinance($B54,""price"",Dashboard!$C$55-2),2,2),iferror(index(googlefinance($B54,""price"",Dashboard!$C$55-3),2,2),iferror(index(googlefinance($B54,""price"",Dashboard!$C$55-4),2,2),iferror"&amp;"(index(googlefinance($B54,""price"",Dashboard!$C$55-5),2,2),iferror(index(googlefinance($B54,""price"",Dashboard!$C$55-6),2,2),0))))))))))"),"")</f>
        <v/>
      </c>
      <c r="AJ54" s="210"/>
      <c r="AK54" s="211" t="str">
        <f t="array" ref="AK54">IF($B54="","",INDEX('Calculations (Do Not Edit)'!$C$267:$G$271,match($C54,'Calculations (Do Not Edit)'!$C$230:$G$230,0),match(Dashboard!$C$3,'Calculations (Do Not Edit)'!$B$231:$B$235,0)))</f>
        <v/>
      </c>
      <c r="AL54" s="212">
        <f t="shared" si="18"/>
        <v>0</v>
      </c>
      <c r="AM54" s="182"/>
      <c r="AN54" s="182" t="str">
        <f>IF($B54="","",MAXIFS('Trade Log'!$B$5:$B$2004,'Trade Log'!$D$5:$D$2004,$B54,'Trade Log'!$B$5:$B$2004,"&lt;="&amp;Dashboard!$C$2))</f>
        <v/>
      </c>
      <c r="AO54" s="81" t="str">
        <f t="shared" si="19"/>
        <v>#N/A</v>
      </c>
      <c r="AP54" s="81"/>
      <c r="AQ54" s="184" t="str">
        <f>if($B54="","",sumifs('Trade Log'!$V$5:$V$2004,'Trade Log'!$D$5:$D$2004,$B54,'Trade Log'!$C$5:$C$2004,"Buy",'Trade Log'!$I$5:$I$2004,AQ$6,'Trade Log'!$B$5:$B$2004,"&lt;="&amp;Dashboard!$C$2)-sumifs('Trade Log'!$V$5:$V$2004,'Trade Log'!$D$5:$D$2004,$B54,'Trade Log'!$C$5:$C$2004,"Sell",'Trade Log'!$I$5:$I$2004,AQ$6,'Trade Log'!$B$5:$B$2004,"&lt;="&amp;Dashboard!$C$2))</f>
        <v/>
      </c>
      <c r="AR54" s="100" t="str">
        <f>if($B54="","",sumifs('Trade Log'!$V$5:$V$2004,'Trade Log'!$D$5:$D$2004,$B54,'Trade Log'!$C$5:$C$2004,"Buy",'Trade Log'!$I$5:$I$2004,AR$6,'Trade Log'!$B$5:$B$2004,"&lt;="&amp;Dashboard!$C$2)-sumifs('Trade Log'!$V$5:$V$2004,'Trade Log'!$D$5:$D$2004,$B54,'Trade Log'!$C$5:$C$2004,"Sell",'Trade Log'!$I$5:$I$2004,AR$6,'Trade Log'!$B$5:$B$2004,"&lt;="&amp;Dashboard!$C$2))</f>
        <v/>
      </c>
      <c r="AS54" s="100" t="str">
        <f>if($B54="","",sumifs('Trade Log'!$V$5:$V$2004,'Trade Log'!$D$5:$D$2004,$B54,'Trade Log'!$C$5:$C$2004,"Buy",'Trade Log'!$I$5:$I$2004,AS$6,'Trade Log'!$B$5:$B$2004,"&lt;="&amp;Dashboard!$C$2)-sumifs('Trade Log'!$V$5:$V$2004,'Trade Log'!$D$5:$D$2004,$B54,'Trade Log'!$C$5:$C$2004,"Sell",'Trade Log'!$I$5:$I$2004,AS$6,'Trade Log'!$B$5:$B$2004,"&lt;="&amp;Dashboard!$C$2))</f>
        <v/>
      </c>
      <c r="AT54" s="100" t="str">
        <f>if($B54="","",sumifs('Trade Log'!$V$5:$V$2004,'Trade Log'!$D$5:$D$2004,$B54,'Trade Log'!$C$5:$C$2004,"Buy",'Trade Log'!$I$5:$I$2004,AT$6,'Trade Log'!$B$5:$B$2004,"&lt;="&amp;Dashboard!$C$2)-sumifs('Trade Log'!$V$5:$V$2004,'Trade Log'!$D$5:$D$2004,$B54,'Trade Log'!$C$5:$C$2004,"Sell",'Trade Log'!$I$5:$I$2004,AT$6,'Trade Log'!$B$5:$B$2004,"&lt;="&amp;Dashboard!$C$2))</f>
        <v/>
      </c>
      <c r="AU54" s="100" t="str">
        <f>if($B54="","",sumifs('Trade Log'!$V$5:$V$2004,'Trade Log'!$D$5:$D$2004,$B54,'Trade Log'!$C$5:$C$2004,"Buy",'Trade Log'!$I$5:$I$2004,AU$6,'Trade Log'!$B$5:$B$2004,"&lt;="&amp;Dashboard!$C$2)-sumifs('Trade Log'!$V$5:$V$2004,'Trade Log'!$D$5:$D$2004,$B54,'Trade Log'!$C$5:$C$2004,"Sell",'Trade Log'!$I$5:$I$2004,AU$6,'Trade Log'!$B$5:$B$2004,"&lt;="&amp;Dashboard!$C$2))</f>
        <v/>
      </c>
      <c r="AV54" s="100" t="str">
        <f>if($B54="","",sumifs('Trade Log'!$V$5:$V$2004,'Trade Log'!$D$5:$D$2004,$B54,'Trade Log'!$C$5:$C$2004,"Buy",'Trade Log'!$I$5:$I$2004,AV$6,'Trade Log'!$B$5:$B$2004,"&lt;="&amp;Dashboard!$C$2)-sumifs('Trade Log'!$V$5:$V$2004,'Trade Log'!$D$5:$D$2004,$B54,'Trade Log'!$C$5:$C$2004,"Sell",'Trade Log'!$I$5:$I$2004,AV$6,'Trade Log'!$B$5:$B$2004,"&lt;="&amp;Dashboard!$C$2))</f>
        <v/>
      </c>
      <c r="AW54" s="100" t="str">
        <f>if($B54="","",sumifs('Trade Log'!$V$5:$V$2004,'Trade Log'!$D$5:$D$2004,$B54,'Trade Log'!$C$5:$C$2004,"Buy",'Trade Log'!$I$5:$I$2004,AW$6,'Trade Log'!$B$5:$B$2004,"&lt;="&amp;Dashboard!$C$2)-sumifs('Trade Log'!$V$5:$V$2004,'Trade Log'!$D$5:$D$2004,$B54,'Trade Log'!$C$5:$C$2004,"Sell",'Trade Log'!$I$5:$I$2004,AW$6,'Trade Log'!$B$5:$B$2004,"&lt;="&amp;Dashboard!$C$2))</f>
        <v/>
      </c>
      <c r="AX54" s="100" t="str">
        <f>if($B54="","",sumifs('Trade Log'!$V$5:$V$2004,'Trade Log'!$D$5:$D$2004,$B54,'Trade Log'!$C$5:$C$2004,"Buy",'Trade Log'!$I$5:$I$2004,AX$6,'Trade Log'!$B$5:$B$2004,"&lt;="&amp;Dashboard!$C$2)-sumifs('Trade Log'!$V$5:$V$2004,'Trade Log'!$D$5:$D$2004,$B54,'Trade Log'!$C$5:$C$2004,"Sell",'Trade Log'!$I$5:$I$2004,AX$6,'Trade Log'!$B$5:$B$2004,"&lt;="&amp;Dashboard!$C$2))</f>
        <v/>
      </c>
      <c r="AY54" s="100" t="str">
        <f>if($B54="","",sumifs('Trade Log'!$V$5:$V$2004,'Trade Log'!$D$5:$D$2004,$B54,'Trade Log'!$C$5:$C$2004,"Buy",'Trade Log'!$I$5:$I$2004,AY$6,'Trade Log'!$B$5:$B$2004,"&lt;="&amp;Dashboard!$C$2)-sumifs('Trade Log'!$V$5:$V$2004,'Trade Log'!$D$5:$D$2004,$B54,'Trade Log'!$C$5:$C$2004,"Sell",'Trade Log'!$I$5:$I$2004,AY$6,'Trade Log'!$B$5:$B$2004,"&lt;="&amp;Dashboard!$C$2))</f>
        <v/>
      </c>
      <c r="AZ54" s="185" t="str">
        <f>if($B54="","",sumifs('Trade Log'!$V$5:$V$2004,'Trade Log'!$D$5:$D$2004,$B54,'Trade Log'!$C$5:$C$2004,"Buy",'Trade Log'!$I$5:$I$2004,AZ$6,'Trade Log'!$B$5:$B$2004,"&lt;="&amp;Dashboard!$C$2)-sumifs('Trade Log'!$V$5:$V$2004,'Trade Log'!$D$5:$D$2004,$B54,'Trade Log'!$C$5:$C$2004,"Sell",'Trade Log'!$I$5:$I$2004,AZ$6,'Trade Log'!$B$5:$B$2004,"&lt;="&amp;Dashboard!$C$2))</f>
        <v/>
      </c>
      <c r="BA54" s="81"/>
      <c r="BB54" s="186">
        <f t="shared" si="20"/>
        <v>0</v>
      </c>
      <c r="BC54" s="81"/>
      <c r="BD54" s="187">
        <f t="shared" ref="BD54:BM54" si="73">AQ54*$Q54</f>
        <v>0</v>
      </c>
      <c r="BE54" s="188">
        <f t="shared" si="73"/>
        <v>0</v>
      </c>
      <c r="BF54" s="188">
        <f t="shared" si="73"/>
        <v>0</v>
      </c>
      <c r="BG54" s="188">
        <f t="shared" si="73"/>
        <v>0</v>
      </c>
      <c r="BH54" s="188">
        <f t="shared" si="73"/>
        <v>0</v>
      </c>
      <c r="BI54" s="188">
        <f t="shared" si="73"/>
        <v>0</v>
      </c>
      <c r="BJ54" s="188">
        <f t="shared" si="73"/>
        <v>0</v>
      </c>
      <c r="BK54" s="188">
        <f t="shared" si="73"/>
        <v>0</v>
      </c>
      <c r="BL54" s="188">
        <f t="shared" si="73"/>
        <v>0</v>
      </c>
      <c r="BM54" s="189">
        <f t="shared" si="73"/>
        <v>0</v>
      </c>
      <c r="BN54" s="81"/>
      <c r="BO54" s="190">
        <f t="shared" si="22"/>
        <v>0</v>
      </c>
      <c r="BP54" s="190"/>
      <c r="BQ54" s="191" t="str">
        <f t="shared" si="23"/>
        <v/>
      </c>
      <c r="BR54" s="192" t="s">
        <v>197</v>
      </c>
      <c r="BS54" s="190" t="str">
        <f t="shared" si="24"/>
        <v>N</v>
      </c>
      <c r="BT54" s="190" t="str">
        <f t="shared" si="25"/>
        <v>N</v>
      </c>
      <c r="BU54" s="190" t="str">
        <f t="shared" si="26"/>
        <v>N</v>
      </c>
      <c r="BV54" s="190"/>
      <c r="BW54" s="174">
        <f>countifs('Trade Log'!$D$5:$D$2004,$B90,'Trade Log'!$C$5:$C$2004,"Split")</f>
        <v>0</v>
      </c>
    </row>
    <row r="55">
      <c r="A55" s="17">
        <f t="shared" si="27"/>
        <v>49</v>
      </c>
      <c r="B55" s="193" t="str">
        <f>Setup!B100</f>
        <v/>
      </c>
      <c r="C55" s="194" t="str">
        <f>Setup!C100</f>
        <v/>
      </c>
      <c r="D55" s="194" t="str">
        <f>Setup!D100</f>
        <v/>
      </c>
      <c r="E55" s="195" t="str">
        <f>IF($B55="","",SUMIFS('Trade Log'!$V$5:$V$2004,'Trade Log'!$D$5:$D$2004,'Your Portfolio Holdings'!$B55,'Trade Log'!$C$5:$C$2004,"Buy",'Trade Log'!$B$5:$B$2004,"&lt;="&amp;Dashboard!$C$2)-SUMIFS('Trade Log'!$V$5:$V$2004,'Trade Log'!$D$5:$D$2004,'Your Portfolio Holdings'!$B55,'Trade Log'!$C$5:$C$2004,"Sell",'Trade Log'!$B$5:$B$2004,"&lt;="&amp;Dashboard!$C$2))</f>
        <v/>
      </c>
      <c r="F55" s="196" t="str">
        <f t="shared" si="3"/>
        <v/>
      </c>
      <c r="G55" s="197" t="str">
        <f>IFERROR(__xludf.DUMMYFUNCTION("if($C55=""GBP"", if($B55="""","""",if(Dashboard!$C$2&gt;=today(),iferror(googlefinance($B55)/100,0),iferror(index(googlefinance($B55,""price"",Dashboard!$C$2),2,2)/100,iferror(index(googlefinance($B55,""price"",Dashboard!$C$2-1),2,2)/100,iferror(index(google"&amp;"finance($B55,""price"",Dashboard!$C$2-2),2,2)/100,iferror(index(googlefinance($B55,""price"",Dashboard!$C$2-3),2,2)/100,iferror(index(googlefinance($B55,""price"",Dashboard!$C$2-4),2,2)/100,iferror(index(googlefinance($B55,""price"",Dashboard!$C$2-5),2,2)"&amp;"/100,iferror(index(googlefinance($B55,""price"",Dashboard!$C$2-6),2,2)/100,0))))))))),if($B55="""","""",if(Dashboard!$C$2&gt;=today(),iferror(googlefinance($B55),0),iferror(index(googlefinance($B55,""price"",Dashboard!$C$2),2,2),iferror(index(googlefinance($"&amp;"B55,""price"",Dashboard!$C$2-1),2,2),iferror(index(googlefinance($B55,""price"",Dashboard!$C$2-2),2,2),iferror(index(googlefinance($B55,""price"",Dashboard!$C$2-3),2,2),iferror(index(googlefinance($B55,""price"",Dashboard!$C$2-4),2,2),iferror(index(google"&amp;"finance($B55,""price"",Dashboard!$C$2-5),2,2),iferror(index(googlefinance($B55,""price"",Dashboard!$C$2-6),2,2),0))))))))))"),"")</f>
        <v/>
      </c>
      <c r="H55" s="213"/>
      <c r="I55" s="199" t="str">
        <f t="shared" si="4"/>
        <v/>
      </c>
      <c r="J55" s="200" t="str">
        <f t="shared" si="5"/>
        <v/>
      </c>
      <c r="K55" s="201" t="str">
        <f t="array" ref="K55">IFERROR(IF($B55="","",index('Trade Log'!$Q$5:$Q$2004,match(1,($AN55='Trade Log'!$B$5:$B$2004)*($B55='Trade Log'!$D$5:$D$2004)*("Y"='Trade Log'!$T$5:$T$2004),0))),0)</f>
        <v/>
      </c>
      <c r="L55" s="202" t="str">
        <f t="shared" si="6"/>
        <v/>
      </c>
      <c r="M55" s="202" t="str">
        <f t="shared" si="7"/>
        <v/>
      </c>
      <c r="N55" s="203" t="str">
        <f t="shared" si="8"/>
        <v/>
      </c>
      <c r="O55" s="202" t="str">
        <f>if($B55="","",iferror(sumifs('Trade Log'!$G$5:$G$2004,'Trade Log'!$C$5:$C$2004,"Dividend",'Trade Log'!$D$5:$D$2004,$B55,'Trade Log'!$B$5:$B$2004,"&lt;="&amp;Dashboard!$C$2),0))</f>
        <v/>
      </c>
      <c r="P55" s="204" t="str">
        <f t="shared" si="9"/>
        <v/>
      </c>
      <c r="Q55" s="205" t="str">
        <f t="shared" si="10"/>
        <v/>
      </c>
      <c r="R55" s="199" t="str">
        <f t="shared" si="11"/>
        <v/>
      </c>
      <c r="S55" s="200" t="str">
        <f t="shared" si="12"/>
        <v/>
      </c>
      <c r="T55" s="201" t="str">
        <f t="array" ref="T55">IFERROR(IF($B55="","",index('Trade Log'!$AE$5:$AE$2004,match(1,($AN55='Trade Log'!$B$5:$B$2004)*($B55='Trade Log'!$D$5:$D$2004)*("Y"='Trade Log'!$T$5:$T$2004),0))),0)</f>
        <v/>
      </c>
      <c r="U55" s="202" t="str">
        <f t="shared" si="13"/>
        <v/>
      </c>
      <c r="V55" s="203" t="str">
        <f t="shared" si="14"/>
        <v/>
      </c>
      <c r="W55" s="202" t="str">
        <f t="shared" si="15"/>
        <v/>
      </c>
      <c r="X55" s="203" t="str">
        <f t="shared" si="16"/>
        <v/>
      </c>
      <c r="Y55" s="206" t="str">
        <f>if($B55="","",iferror(sumifs('Trade Log'!$AD$5:$AD$2004,'Trade Log'!$C$5:$C$2004,"Dividend",'Trade Log'!$D$5:$D$2004,$B55,'Trade Log'!$B$5:$B$2004,"&lt;="&amp;Dashboard!$C$2),0))</f>
        <v/>
      </c>
      <c r="Z55" s="172"/>
      <c r="AA55" s="207" t="str">
        <f t="array" ref="AA55">IF($B55="","",INDEX('Calculations (Do Not Edit)'!$C$231:$G$235,match($C55,'Calculations (Do Not Edit)'!$C$230:$G$230,0),match(Dashboard!$C$3,'Calculations (Do Not Edit)'!$B$231:$B$235,0)))</f>
        <v/>
      </c>
      <c r="AB55" s="174"/>
      <c r="AC55" s="208" t="str">
        <f>IF($B55="","",SUMIFS('Trade Log'!$X$5:$X$2004,'Trade Log'!$D$5:$D$2004,'Your Portfolio Holdings'!$B55,'Trade Log'!$C$5:$C$2004,"Buy",'Trade Log'!$B$5:$B$2004,"&lt;="&amp;Dashboard!$C$54)-SUMIFS('Trade Log'!$X$5:$X$2004,'Trade Log'!$D$5:$D$2004,'Your Portfolio Holdings'!$B55,'Trade Log'!$C$5:$C$2004,"Sell",'Trade Log'!$B$5:$B$2004,"&lt;="&amp;Dashboard!$C$54))</f>
        <v/>
      </c>
      <c r="AD55" s="209" t="str">
        <f>IFERROR(__xludf.DUMMYFUNCTION("if($C55=""GBP"",if($B55="""","""",if(Dashboard!$C$54&gt;=today(),iferror(googlefinance($B55)/100,0),iferror(index(googlefinance($B55,""price"",Dashboard!$C$54),2,2)/100,iferror(index(googlefinance($B55,""price"",Dashboard!$C$54-1),2,2)/100,iferror(index(goog"&amp;"lefinance($B55,""price"",Dashboard!$C$54-2),2,2)/100,iferror(index(googlefinance($B55,""price"",Dashboard!$C$54-3),2,2)/100,iferror(index(googlefinance($B55,""price"",Dashboard!$C$54-4),2,2)/100,iferror(index(googlefinance($B55,""price"",Dashboard!$C$54-5"&amp;"),2,2)/100,iferror(index(googlefinance($B55,""price"",Dashboard!$C$54-6),2,2)/100,0))))))))), if($B55="""","""",if(Dashboard!$C$54&gt;=today(),iferror(googlefinance($B55),0),iferror(index(googlefinance($B55,""price"",Dashboard!$C$54),2,2),iferror(index(googl"&amp;"efinance($B55,""price"",Dashboard!$C$54-1),2,2),iferror(index(googlefinance($B55,""price"",Dashboard!$C$54-2),2,2),iferror(index(googlefinance($B55,""price"",Dashboard!$C$54-3),2,2),iferror(index(googlefinance($B55,""price"",Dashboard!$C$54-4),2,2),iferro"&amp;"r(index(googlefinance($B55,""price"",Dashboard!$C$54-5),2,2),iferror(index(googlefinance($B55,""price"",Dashboard!$C$54-6),2,2),0))))))))))"),"")</f>
        <v/>
      </c>
      <c r="AE55" s="214"/>
      <c r="AF55" s="211" t="str">
        <f t="array" ref="AF55">IF($B55="","",INDEX('Calculations (Do Not Edit)'!$C$249:$G$253,match($C55,'Calculations (Do Not Edit)'!$C$230:$G$230,0),match(Dashboard!$C$3,'Calculations (Do Not Edit)'!$B$231:$B$235,0)))</f>
        <v/>
      </c>
      <c r="AG55" s="212">
        <f t="shared" si="17"/>
        <v>0</v>
      </c>
      <c r="AH55" s="208" t="str">
        <f>IF($B55="","",SUMIFS('Trade Log'!$Z$5:$Z$2004,'Trade Log'!$D$5:$D$2004,'Your Portfolio Holdings'!$B55,'Trade Log'!$C$5:$C$2004,"Buy",'Trade Log'!$B$5:$B$2004,"&lt;="&amp;Dashboard!$C$55)-SUMIFS('Trade Log'!$Z$5:$Z$2004,'Trade Log'!$D$5:$D$2004,'Your Portfolio Holdings'!$B55,'Trade Log'!$C$5:$C$2004,"Sell",'Trade Log'!$B$5:$B$2004,"&lt;="&amp;Dashboard!$C$55))</f>
        <v/>
      </c>
      <c r="AI55" s="209" t="str">
        <f>IFERROR(__xludf.DUMMYFUNCTION("if($C55=""GBP"",if($B55="""","""",if(Dashboard!$C$55&gt;=today(),iferror(googlefinance($B55)/100,0),iferror(index(googlefinance($B55,""price"",Dashboard!$C$55),2,2)/100,iferror(index(googlefinance($B55,""price"",Dashboard!$C$55-1),2,2)/100,iferror(index(goog"&amp;"lefinance($B55,""price"",Dashboard!$C$55-2),2,2)/100,iferror(index(googlefinance($B55,""price"",Dashboard!$C$55-3),2,2)/100,iferror(index(googlefinance($B55,""price"",Dashboard!$C$55-4),2,2)/100,iferror(index(googlefinance($B55,""price"",Dashboard!$C$55-5"&amp;"),2,2)/100,iferror(index(googlefinance($B55,""price"",Dashboard!$C$55-6),2,2)/100,0))))))))),if($B55="""","""",if(Dashboard!$C$55&gt;=today(),iferror(googlefinance($B55),0),iferror(index(googlefinance($B55,""price"",Dashboard!$C$55),2,2),iferror(index(google"&amp;"finance($B55,""price"",Dashboard!$C$55-1),2,2),iferror(index(googlefinance($B55,""price"",Dashboard!$C$55-2),2,2),iferror(index(googlefinance($B55,""price"",Dashboard!$C$55-3),2,2),iferror(index(googlefinance($B55,""price"",Dashboard!$C$55-4),2,2),iferror"&amp;"(index(googlefinance($B55,""price"",Dashboard!$C$55-5),2,2),iferror(index(googlefinance($B55,""price"",Dashboard!$C$55-6),2,2),0))))))))))"),"")</f>
        <v/>
      </c>
      <c r="AJ55" s="210"/>
      <c r="AK55" s="211" t="str">
        <f t="array" ref="AK55">IF($B55="","",INDEX('Calculations (Do Not Edit)'!$C$267:$G$271,match($C55,'Calculations (Do Not Edit)'!$C$230:$G$230,0),match(Dashboard!$C$3,'Calculations (Do Not Edit)'!$B$231:$B$235,0)))</f>
        <v/>
      </c>
      <c r="AL55" s="212">
        <f t="shared" si="18"/>
        <v>0</v>
      </c>
      <c r="AM55" s="182"/>
      <c r="AN55" s="182" t="str">
        <f>IF($B55="","",MAXIFS('Trade Log'!$B$5:$B$2004,'Trade Log'!$D$5:$D$2004,$B55,'Trade Log'!$B$5:$B$2004,"&lt;="&amp;Dashboard!$C$2))</f>
        <v/>
      </c>
      <c r="AO55" s="81" t="str">
        <f t="shared" si="19"/>
        <v>#N/A</v>
      </c>
      <c r="AP55" s="81"/>
      <c r="AQ55" s="184" t="str">
        <f>if($B55="","",sumifs('Trade Log'!$V$5:$V$2004,'Trade Log'!$D$5:$D$2004,$B55,'Trade Log'!$C$5:$C$2004,"Buy",'Trade Log'!$I$5:$I$2004,AQ$6,'Trade Log'!$B$5:$B$2004,"&lt;="&amp;Dashboard!$C$2)-sumifs('Trade Log'!$V$5:$V$2004,'Trade Log'!$D$5:$D$2004,$B55,'Trade Log'!$C$5:$C$2004,"Sell",'Trade Log'!$I$5:$I$2004,AQ$6,'Trade Log'!$B$5:$B$2004,"&lt;="&amp;Dashboard!$C$2))</f>
        <v/>
      </c>
      <c r="AR55" s="100" t="str">
        <f>if($B55="","",sumifs('Trade Log'!$V$5:$V$2004,'Trade Log'!$D$5:$D$2004,$B55,'Trade Log'!$C$5:$C$2004,"Buy",'Trade Log'!$I$5:$I$2004,AR$6,'Trade Log'!$B$5:$B$2004,"&lt;="&amp;Dashboard!$C$2)-sumifs('Trade Log'!$V$5:$V$2004,'Trade Log'!$D$5:$D$2004,$B55,'Trade Log'!$C$5:$C$2004,"Sell",'Trade Log'!$I$5:$I$2004,AR$6,'Trade Log'!$B$5:$B$2004,"&lt;="&amp;Dashboard!$C$2))</f>
        <v/>
      </c>
      <c r="AS55" s="100" t="str">
        <f>if($B55="","",sumifs('Trade Log'!$V$5:$V$2004,'Trade Log'!$D$5:$D$2004,$B55,'Trade Log'!$C$5:$C$2004,"Buy",'Trade Log'!$I$5:$I$2004,AS$6,'Trade Log'!$B$5:$B$2004,"&lt;="&amp;Dashboard!$C$2)-sumifs('Trade Log'!$V$5:$V$2004,'Trade Log'!$D$5:$D$2004,$B55,'Trade Log'!$C$5:$C$2004,"Sell",'Trade Log'!$I$5:$I$2004,AS$6,'Trade Log'!$B$5:$B$2004,"&lt;="&amp;Dashboard!$C$2))</f>
        <v/>
      </c>
      <c r="AT55" s="100" t="str">
        <f>if($B55="","",sumifs('Trade Log'!$V$5:$V$2004,'Trade Log'!$D$5:$D$2004,$B55,'Trade Log'!$C$5:$C$2004,"Buy",'Trade Log'!$I$5:$I$2004,AT$6,'Trade Log'!$B$5:$B$2004,"&lt;="&amp;Dashboard!$C$2)-sumifs('Trade Log'!$V$5:$V$2004,'Trade Log'!$D$5:$D$2004,$B55,'Trade Log'!$C$5:$C$2004,"Sell",'Trade Log'!$I$5:$I$2004,AT$6,'Trade Log'!$B$5:$B$2004,"&lt;="&amp;Dashboard!$C$2))</f>
        <v/>
      </c>
      <c r="AU55" s="100" t="str">
        <f>if($B55="","",sumifs('Trade Log'!$V$5:$V$2004,'Trade Log'!$D$5:$D$2004,$B55,'Trade Log'!$C$5:$C$2004,"Buy",'Trade Log'!$I$5:$I$2004,AU$6,'Trade Log'!$B$5:$B$2004,"&lt;="&amp;Dashboard!$C$2)-sumifs('Trade Log'!$V$5:$V$2004,'Trade Log'!$D$5:$D$2004,$B55,'Trade Log'!$C$5:$C$2004,"Sell",'Trade Log'!$I$5:$I$2004,AU$6,'Trade Log'!$B$5:$B$2004,"&lt;="&amp;Dashboard!$C$2))</f>
        <v/>
      </c>
      <c r="AV55" s="100" t="str">
        <f>if($B55="","",sumifs('Trade Log'!$V$5:$V$2004,'Trade Log'!$D$5:$D$2004,$B55,'Trade Log'!$C$5:$C$2004,"Buy",'Trade Log'!$I$5:$I$2004,AV$6,'Trade Log'!$B$5:$B$2004,"&lt;="&amp;Dashboard!$C$2)-sumifs('Trade Log'!$V$5:$V$2004,'Trade Log'!$D$5:$D$2004,$B55,'Trade Log'!$C$5:$C$2004,"Sell",'Trade Log'!$I$5:$I$2004,AV$6,'Trade Log'!$B$5:$B$2004,"&lt;="&amp;Dashboard!$C$2))</f>
        <v/>
      </c>
      <c r="AW55" s="100" t="str">
        <f>if($B55="","",sumifs('Trade Log'!$V$5:$V$2004,'Trade Log'!$D$5:$D$2004,$B55,'Trade Log'!$C$5:$C$2004,"Buy",'Trade Log'!$I$5:$I$2004,AW$6,'Trade Log'!$B$5:$B$2004,"&lt;="&amp;Dashboard!$C$2)-sumifs('Trade Log'!$V$5:$V$2004,'Trade Log'!$D$5:$D$2004,$B55,'Trade Log'!$C$5:$C$2004,"Sell",'Trade Log'!$I$5:$I$2004,AW$6,'Trade Log'!$B$5:$B$2004,"&lt;="&amp;Dashboard!$C$2))</f>
        <v/>
      </c>
      <c r="AX55" s="100" t="str">
        <f>if($B55="","",sumifs('Trade Log'!$V$5:$V$2004,'Trade Log'!$D$5:$D$2004,$B55,'Trade Log'!$C$5:$C$2004,"Buy",'Trade Log'!$I$5:$I$2004,AX$6,'Trade Log'!$B$5:$B$2004,"&lt;="&amp;Dashboard!$C$2)-sumifs('Trade Log'!$V$5:$V$2004,'Trade Log'!$D$5:$D$2004,$B55,'Trade Log'!$C$5:$C$2004,"Sell",'Trade Log'!$I$5:$I$2004,AX$6,'Trade Log'!$B$5:$B$2004,"&lt;="&amp;Dashboard!$C$2))</f>
        <v/>
      </c>
      <c r="AY55" s="100" t="str">
        <f>if($B55="","",sumifs('Trade Log'!$V$5:$V$2004,'Trade Log'!$D$5:$D$2004,$B55,'Trade Log'!$C$5:$C$2004,"Buy",'Trade Log'!$I$5:$I$2004,AY$6,'Trade Log'!$B$5:$B$2004,"&lt;="&amp;Dashboard!$C$2)-sumifs('Trade Log'!$V$5:$V$2004,'Trade Log'!$D$5:$D$2004,$B55,'Trade Log'!$C$5:$C$2004,"Sell",'Trade Log'!$I$5:$I$2004,AY$6,'Trade Log'!$B$5:$B$2004,"&lt;="&amp;Dashboard!$C$2))</f>
        <v/>
      </c>
      <c r="AZ55" s="185" t="str">
        <f>if($B55="","",sumifs('Trade Log'!$V$5:$V$2004,'Trade Log'!$D$5:$D$2004,$B55,'Trade Log'!$C$5:$C$2004,"Buy",'Trade Log'!$I$5:$I$2004,AZ$6,'Trade Log'!$B$5:$B$2004,"&lt;="&amp;Dashboard!$C$2)-sumifs('Trade Log'!$V$5:$V$2004,'Trade Log'!$D$5:$D$2004,$B55,'Trade Log'!$C$5:$C$2004,"Sell",'Trade Log'!$I$5:$I$2004,AZ$6,'Trade Log'!$B$5:$B$2004,"&lt;="&amp;Dashboard!$C$2))</f>
        <v/>
      </c>
      <c r="BA55" s="81"/>
      <c r="BB55" s="186">
        <f t="shared" si="20"/>
        <v>0</v>
      </c>
      <c r="BC55" s="81"/>
      <c r="BD55" s="187">
        <f t="shared" ref="BD55:BM55" si="74">AQ55*$Q55</f>
        <v>0</v>
      </c>
      <c r="BE55" s="188">
        <f t="shared" si="74"/>
        <v>0</v>
      </c>
      <c r="BF55" s="188">
        <f t="shared" si="74"/>
        <v>0</v>
      </c>
      <c r="BG55" s="188">
        <f t="shared" si="74"/>
        <v>0</v>
      </c>
      <c r="BH55" s="188">
        <f t="shared" si="74"/>
        <v>0</v>
      </c>
      <c r="BI55" s="188">
        <f t="shared" si="74"/>
        <v>0</v>
      </c>
      <c r="BJ55" s="188">
        <f t="shared" si="74"/>
        <v>0</v>
      </c>
      <c r="BK55" s="188">
        <f t="shared" si="74"/>
        <v>0</v>
      </c>
      <c r="BL55" s="188">
        <f t="shared" si="74"/>
        <v>0</v>
      </c>
      <c r="BM55" s="189">
        <f t="shared" si="74"/>
        <v>0</v>
      </c>
      <c r="BN55" s="81"/>
      <c r="BO55" s="190">
        <f t="shared" si="22"/>
        <v>0</v>
      </c>
      <c r="BP55" s="190"/>
      <c r="BQ55" s="191" t="str">
        <f t="shared" si="23"/>
        <v/>
      </c>
      <c r="BR55" s="192" t="s">
        <v>197</v>
      </c>
      <c r="BS55" s="190" t="str">
        <f t="shared" si="24"/>
        <v>N</v>
      </c>
      <c r="BT55" s="190" t="str">
        <f t="shared" si="25"/>
        <v>N</v>
      </c>
      <c r="BU55" s="190" t="str">
        <f t="shared" si="26"/>
        <v>N</v>
      </c>
      <c r="BV55" s="190"/>
      <c r="BW55" s="174">
        <f>countifs('Trade Log'!$D$5:$D$2004,$B91,'Trade Log'!$C$5:$C$2004,"Split")</f>
        <v>0</v>
      </c>
    </row>
    <row r="56">
      <c r="A56" s="17">
        <f t="shared" si="27"/>
        <v>50</v>
      </c>
      <c r="B56" s="193" t="str">
        <f>Setup!B101</f>
        <v/>
      </c>
      <c r="C56" s="194" t="str">
        <f>Setup!C101</f>
        <v/>
      </c>
      <c r="D56" s="194" t="str">
        <f>Setup!D101</f>
        <v/>
      </c>
      <c r="E56" s="195" t="str">
        <f>IF($B56="","",SUMIFS('Trade Log'!$V$5:$V$2004,'Trade Log'!$D$5:$D$2004,'Your Portfolio Holdings'!$B56,'Trade Log'!$C$5:$C$2004,"Buy",'Trade Log'!$B$5:$B$2004,"&lt;="&amp;Dashboard!$C$2)-SUMIFS('Trade Log'!$V$5:$V$2004,'Trade Log'!$D$5:$D$2004,'Your Portfolio Holdings'!$B56,'Trade Log'!$C$5:$C$2004,"Sell",'Trade Log'!$B$5:$B$2004,"&lt;="&amp;Dashboard!$C$2))</f>
        <v/>
      </c>
      <c r="F56" s="196" t="str">
        <f t="shared" si="3"/>
        <v/>
      </c>
      <c r="G56" s="197" t="str">
        <f>IFERROR(__xludf.DUMMYFUNCTION("if($C56=""GBP"", if($B56="""","""",if(Dashboard!$C$2&gt;=today(),iferror(googlefinance($B56)/100,0),iferror(index(googlefinance($B56,""price"",Dashboard!$C$2),2,2)/100,iferror(index(googlefinance($B56,""price"",Dashboard!$C$2-1),2,2)/100,iferror(index(google"&amp;"finance($B56,""price"",Dashboard!$C$2-2),2,2)/100,iferror(index(googlefinance($B56,""price"",Dashboard!$C$2-3),2,2)/100,iferror(index(googlefinance($B56,""price"",Dashboard!$C$2-4),2,2)/100,iferror(index(googlefinance($B56,""price"",Dashboard!$C$2-5),2,2)"&amp;"/100,iferror(index(googlefinance($B56,""price"",Dashboard!$C$2-6),2,2)/100,0))))))))),if($B56="""","""",if(Dashboard!$C$2&gt;=today(),iferror(googlefinance($B56),0),iferror(index(googlefinance($B56,""price"",Dashboard!$C$2),2,2),iferror(index(googlefinance($"&amp;"B56,""price"",Dashboard!$C$2-1),2,2),iferror(index(googlefinance($B56,""price"",Dashboard!$C$2-2),2,2),iferror(index(googlefinance($B56,""price"",Dashboard!$C$2-3),2,2),iferror(index(googlefinance($B56,""price"",Dashboard!$C$2-4),2,2),iferror(index(google"&amp;"finance($B56,""price"",Dashboard!$C$2-5),2,2),iferror(index(googlefinance($B56,""price"",Dashboard!$C$2-6),2,2),0))))))))))"),"")</f>
        <v/>
      </c>
      <c r="H56" s="213"/>
      <c r="I56" s="199" t="str">
        <f t="shared" si="4"/>
        <v/>
      </c>
      <c r="J56" s="200" t="str">
        <f t="shared" si="5"/>
        <v/>
      </c>
      <c r="K56" s="201" t="str">
        <f t="array" ref="K56">IFERROR(IF($B56="","",index('Trade Log'!$Q$5:$Q$2004,match(1,($AN56='Trade Log'!$B$5:$B$2004)*($B56='Trade Log'!$D$5:$D$2004)*("Y"='Trade Log'!$T$5:$T$2004),0))),0)</f>
        <v/>
      </c>
      <c r="L56" s="202" t="str">
        <f t="shared" si="6"/>
        <v/>
      </c>
      <c r="M56" s="202" t="str">
        <f t="shared" si="7"/>
        <v/>
      </c>
      <c r="N56" s="203" t="str">
        <f t="shared" si="8"/>
        <v/>
      </c>
      <c r="O56" s="202" t="str">
        <f>if($B56="","",iferror(sumifs('Trade Log'!$G$5:$G$2004,'Trade Log'!$C$5:$C$2004,"Dividend",'Trade Log'!$D$5:$D$2004,$B56,'Trade Log'!$B$5:$B$2004,"&lt;="&amp;Dashboard!$C$2),0))</f>
        <v/>
      </c>
      <c r="P56" s="204" t="str">
        <f t="shared" si="9"/>
        <v/>
      </c>
      <c r="Q56" s="205" t="str">
        <f t="shared" si="10"/>
        <v/>
      </c>
      <c r="R56" s="199" t="str">
        <f t="shared" si="11"/>
        <v/>
      </c>
      <c r="S56" s="200" t="str">
        <f t="shared" si="12"/>
        <v/>
      </c>
      <c r="T56" s="201" t="str">
        <f t="array" ref="T56">IFERROR(IF($B56="","",index('Trade Log'!$AE$5:$AE$2004,match(1,($AN56='Trade Log'!$B$5:$B$2004)*($B56='Trade Log'!$D$5:$D$2004)*("Y"='Trade Log'!$T$5:$T$2004),0))),0)</f>
        <v/>
      </c>
      <c r="U56" s="202" t="str">
        <f t="shared" si="13"/>
        <v/>
      </c>
      <c r="V56" s="203" t="str">
        <f t="shared" si="14"/>
        <v/>
      </c>
      <c r="W56" s="202" t="str">
        <f t="shared" si="15"/>
        <v/>
      </c>
      <c r="X56" s="203" t="str">
        <f t="shared" si="16"/>
        <v/>
      </c>
      <c r="Y56" s="206" t="str">
        <f>if($B56="","",iferror(sumifs('Trade Log'!$AD$5:$AD$2004,'Trade Log'!$C$5:$C$2004,"Dividend",'Trade Log'!$D$5:$D$2004,$B56,'Trade Log'!$B$5:$B$2004,"&lt;="&amp;Dashboard!$C$2),0))</f>
        <v/>
      </c>
      <c r="Z56" s="172"/>
      <c r="AA56" s="207" t="str">
        <f t="array" ref="AA56">IF($B56="","",INDEX('Calculations (Do Not Edit)'!$C$231:$G$235,match($C56,'Calculations (Do Not Edit)'!$C$230:$G$230,0),match(Dashboard!$C$3,'Calculations (Do Not Edit)'!$B$231:$B$235,0)))</f>
        <v/>
      </c>
      <c r="AB56" s="174"/>
      <c r="AC56" s="208" t="str">
        <f>IF($B56="","",SUMIFS('Trade Log'!$X$5:$X$2004,'Trade Log'!$D$5:$D$2004,'Your Portfolio Holdings'!$B56,'Trade Log'!$C$5:$C$2004,"Buy",'Trade Log'!$B$5:$B$2004,"&lt;="&amp;Dashboard!$C$54)-SUMIFS('Trade Log'!$X$5:$X$2004,'Trade Log'!$D$5:$D$2004,'Your Portfolio Holdings'!$B56,'Trade Log'!$C$5:$C$2004,"Sell",'Trade Log'!$B$5:$B$2004,"&lt;="&amp;Dashboard!$C$54))</f>
        <v/>
      </c>
      <c r="AD56" s="209" t="str">
        <f>IFERROR(__xludf.DUMMYFUNCTION("if($C56=""GBP"",if($B56="""","""",if(Dashboard!$C$54&gt;=today(),iferror(googlefinance($B56)/100,0),iferror(index(googlefinance($B56,""price"",Dashboard!$C$54),2,2)/100,iferror(index(googlefinance($B56,""price"",Dashboard!$C$54-1),2,2)/100,iferror(index(goog"&amp;"lefinance($B56,""price"",Dashboard!$C$54-2),2,2)/100,iferror(index(googlefinance($B56,""price"",Dashboard!$C$54-3),2,2)/100,iferror(index(googlefinance($B56,""price"",Dashboard!$C$54-4),2,2)/100,iferror(index(googlefinance($B56,""price"",Dashboard!$C$54-5"&amp;"),2,2)/100,iferror(index(googlefinance($B56,""price"",Dashboard!$C$54-6),2,2)/100,0))))))))), if($B56="""","""",if(Dashboard!$C$54&gt;=today(),iferror(googlefinance($B56),0),iferror(index(googlefinance($B56,""price"",Dashboard!$C$54),2,2),iferror(index(googl"&amp;"efinance($B56,""price"",Dashboard!$C$54-1),2,2),iferror(index(googlefinance($B56,""price"",Dashboard!$C$54-2),2,2),iferror(index(googlefinance($B56,""price"",Dashboard!$C$54-3),2,2),iferror(index(googlefinance($B56,""price"",Dashboard!$C$54-4),2,2),iferro"&amp;"r(index(googlefinance($B56,""price"",Dashboard!$C$54-5),2,2),iferror(index(googlefinance($B56,""price"",Dashboard!$C$54-6),2,2),0))))))))))"),"")</f>
        <v/>
      </c>
      <c r="AE56" s="214"/>
      <c r="AF56" s="211" t="str">
        <f t="array" ref="AF56">IF($B56="","",INDEX('Calculations (Do Not Edit)'!$C$249:$G$253,match($C56,'Calculations (Do Not Edit)'!$C$230:$G$230,0),match(Dashboard!$C$3,'Calculations (Do Not Edit)'!$B$231:$B$235,0)))</f>
        <v/>
      </c>
      <c r="AG56" s="212">
        <f t="shared" si="17"/>
        <v>0</v>
      </c>
      <c r="AH56" s="208" t="str">
        <f>IF($B56="","",SUMIFS('Trade Log'!$Z$5:$Z$2004,'Trade Log'!$D$5:$D$2004,'Your Portfolio Holdings'!$B56,'Trade Log'!$C$5:$C$2004,"Buy",'Trade Log'!$B$5:$B$2004,"&lt;="&amp;Dashboard!$C$55)-SUMIFS('Trade Log'!$Z$5:$Z$2004,'Trade Log'!$D$5:$D$2004,'Your Portfolio Holdings'!$B56,'Trade Log'!$C$5:$C$2004,"Sell",'Trade Log'!$B$5:$B$2004,"&lt;="&amp;Dashboard!$C$55))</f>
        <v/>
      </c>
      <c r="AI56" s="209" t="str">
        <f>IFERROR(__xludf.DUMMYFUNCTION("if($C56=""GBP"",if($B56="""","""",if(Dashboard!$C$55&gt;=today(),iferror(googlefinance($B56)/100,0),iferror(index(googlefinance($B56,""price"",Dashboard!$C$55),2,2)/100,iferror(index(googlefinance($B56,""price"",Dashboard!$C$55-1),2,2)/100,iferror(index(goog"&amp;"lefinance($B56,""price"",Dashboard!$C$55-2),2,2)/100,iferror(index(googlefinance($B56,""price"",Dashboard!$C$55-3),2,2)/100,iferror(index(googlefinance($B56,""price"",Dashboard!$C$55-4),2,2)/100,iferror(index(googlefinance($B56,""price"",Dashboard!$C$55-5"&amp;"),2,2)/100,iferror(index(googlefinance($B56,""price"",Dashboard!$C$55-6),2,2)/100,0))))))))),if($B56="""","""",if(Dashboard!$C$55&gt;=today(),iferror(googlefinance($B56),0),iferror(index(googlefinance($B56,""price"",Dashboard!$C$55),2,2),iferror(index(google"&amp;"finance($B56,""price"",Dashboard!$C$55-1),2,2),iferror(index(googlefinance($B56,""price"",Dashboard!$C$55-2),2,2),iferror(index(googlefinance($B56,""price"",Dashboard!$C$55-3),2,2),iferror(index(googlefinance($B56,""price"",Dashboard!$C$55-4),2,2),iferror"&amp;"(index(googlefinance($B56,""price"",Dashboard!$C$55-5),2,2),iferror(index(googlefinance($B56,""price"",Dashboard!$C$55-6),2,2),0))))))))))"),"")</f>
        <v/>
      </c>
      <c r="AJ56" s="210"/>
      <c r="AK56" s="211" t="str">
        <f t="array" ref="AK56">IF($B56="","",INDEX('Calculations (Do Not Edit)'!$C$267:$G$271,match($C56,'Calculations (Do Not Edit)'!$C$230:$G$230,0),match(Dashboard!$C$3,'Calculations (Do Not Edit)'!$B$231:$B$235,0)))</f>
        <v/>
      </c>
      <c r="AL56" s="212">
        <f t="shared" si="18"/>
        <v>0</v>
      </c>
      <c r="AM56" s="182"/>
      <c r="AN56" s="182" t="str">
        <f>IF($B56="","",MAXIFS('Trade Log'!$B$5:$B$2004,'Trade Log'!$D$5:$D$2004,$B56,'Trade Log'!$B$5:$B$2004,"&lt;="&amp;Dashboard!$C$2))</f>
        <v/>
      </c>
      <c r="AO56" s="81" t="str">
        <f t="shared" si="19"/>
        <v>#N/A</v>
      </c>
      <c r="AP56" s="81"/>
      <c r="AQ56" s="184" t="str">
        <f>if($B56="","",sumifs('Trade Log'!$V$5:$V$2004,'Trade Log'!$D$5:$D$2004,$B56,'Trade Log'!$C$5:$C$2004,"Buy",'Trade Log'!$I$5:$I$2004,AQ$6,'Trade Log'!$B$5:$B$2004,"&lt;="&amp;Dashboard!$C$2)-sumifs('Trade Log'!$V$5:$V$2004,'Trade Log'!$D$5:$D$2004,$B56,'Trade Log'!$C$5:$C$2004,"Sell",'Trade Log'!$I$5:$I$2004,AQ$6,'Trade Log'!$B$5:$B$2004,"&lt;="&amp;Dashboard!$C$2))</f>
        <v/>
      </c>
      <c r="AR56" s="100" t="str">
        <f>if($B56="","",sumifs('Trade Log'!$V$5:$V$2004,'Trade Log'!$D$5:$D$2004,$B56,'Trade Log'!$C$5:$C$2004,"Buy",'Trade Log'!$I$5:$I$2004,AR$6,'Trade Log'!$B$5:$B$2004,"&lt;="&amp;Dashboard!$C$2)-sumifs('Trade Log'!$V$5:$V$2004,'Trade Log'!$D$5:$D$2004,$B56,'Trade Log'!$C$5:$C$2004,"Sell",'Trade Log'!$I$5:$I$2004,AR$6,'Trade Log'!$B$5:$B$2004,"&lt;="&amp;Dashboard!$C$2))</f>
        <v/>
      </c>
      <c r="AS56" s="100" t="str">
        <f>if($B56="","",sumifs('Trade Log'!$V$5:$V$2004,'Trade Log'!$D$5:$D$2004,$B56,'Trade Log'!$C$5:$C$2004,"Buy",'Trade Log'!$I$5:$I$2004,AS$6,'Trade Log'!$B$5:$B$2004,"&lt;="&amp;Dashboard!$C$2)-sumifs('Trade Log'!$V$5:$V$2004,'Trade Log'!$D$5:$D$2004,$B56,'Trade Log'!$C$5:$C$2004,"Sell",'Trade Log'!$I$5:$I$2004,AS$6,'Trade Log'!$B$5:$B$2004,"&lt;="&amp;Dashboard!$C$2))</f>
        <v/>
      </c>
      <c r="AT56" s="100" t="str">
        <f>if($B56="","",sumifs('Trade Log'!$V$5:$V$2004,'Trade Log'!$D$5:$D$2004,$B56,'Trade Log'!$C$5:$C$2004,"Buy",'Trade Log'!$I$5:$I$2004,AT$6,'Trade Log'!$B$5:$B$2004,"&lt;="&amp;Dashboard!$C$2)-sumifs('Trade Log'!$V$5:$V$2004,'Trade Log'!$D$5:$D$2004,$B56,'Trade Log'!$C$5:$C$2004,"Sell",'Trade Log'!$I$5:$I$2004,AT$6,'Trade Log'!$B$5:$B$2004,"&lt;="&amp;Dashboard!$C$2))</f>
        <v/>
      </c>
      <c r="AU56" s="100" t="str">
        <f>if($B56="","",sumifs('Trade Log'!$V$5:$V$2004,'Trade Log'!$D$5:$D$2004,$B56,'Trade Log'!$C$5:$C$2004,"Buy",'Trade Log'!$I$5:$I$2004,AU$6,'Trade Log'!$B$5:$B$2004,"&lt;="&amp;Dashboard!$C$2)-sumifs('Trade Log'!$V$5:$V$2004,'Trade Log'!$D$5:$D$2004,$B56,'Trade Log'!$C$5:$C$2004,"Sell",'Trade Log'!$I$5:$I$2004,AU$6,'Trade Log'!$B$5:$B$2004,"&lt;="&amp;Dashboard!$C$2))</f>
        <v/>
      </c>
      <c r="AV56" s="100" t="str">
        <f>if($B56="","",sumifs('Trade Log'!$V$5:$V$2004,'Trade Log'!$D$5:$D$2004,$B56,'Trade Log'!$C$5:$C$2004,"Buy",'Trade Log'!$I$5:$I$2004,AV$6,'Trade Log'!$B$5:$B$2004,"&lt;="&amp;Dashboard!$C$2)-sumifs('Trade Log'!$V$5:$V$2004,'Trade Log'!$D$5:$D$2004,$B56,'Trade Log'!$C$5:$C$2004,"Sell",'Trade Log'!$I$5:$I$2004,AV$6,'Trade Log'!$B$5:$B$2004,"&lt;="&amp;Dashboard!$C$2))</f>
        <v/>
      </c>
      <c r="AW56" s="100" t="str">
        <f>if($B56="","",sumifs('Trade Log'!$V$5:$V$2004,'Trade Log'!$D$5:$D$2004,$B56,'Trade Log'!$C$5:$C$2004,"Buy",'Trade Log'!$I$5:$I$2004,AW$6,'Trade Log'!$B$5:$B$2004,"&lt;="&amp;Dashboard!$C$2)-sumifs('Trade Log'!$V$5:$V$2004,'Trade Log'!$D$5:$D$2004,$B56,'Trade Log'!$C$5:$C$2004,"Sell",'Trade Log'!$I$5:$I$2004,AW$6,'Trade Log'!$B$5:$B$2004,"&lt;="&amp;Dashboard!$C$2))</f>
        <v/>
      </c>
      <c r="AX56" s="100" t="str">
        <f>if($B56="","",sumifs('Trade Log'!$V$5:$V$2004,'Trade Log'!$D$5:$D$2004,$B56,'Trade Log'!$C$5:$C$2004,"Buy",'Trade Log'!$I$5:$I$2004,AX$6,'Trade Log'!$B$5:$B$2004,"&lt;="&amp;Dashboard!$C$2)-sumifs('Trade Log'!$V$5:$V$2004,'Trade Log'!$D$5:$D$2004,$B56,'Trade Log'!$C$5:$C$2004,"Sell",'Trade Log'!$I$5:$I$2004,AX$6,'Trade Log'!$B$5:$B$2004,"&lt;="&amp;Dashboard!$C$2))</f>
        <v/>
      </c>
      <c r="AY56" s="100" t="str">
        <f>if($B56="","",sumifs('Trade Log'!$V$5:$V$2004,'Trade Log'!$D$5:$D$2004,$B56,'Trade Log'!$C$5:$C$2004,"Buy",'Trade Log'!$I$5:$I$2004,AY$6,'Trade Log'!$B$5:$B$2004,"&lt;="&amp;Dashboard!$C$2)-sumifs('Trade Log'!$V$5:$V$2004,'Trade Log'!$D$5:$D$2004,$B56,'Trade Log'!$C$5:$C$2004,"Sell",'Trade Log'!$I$5:$I$2004,AY$6,'Trade Log'!$B$5:$B$2004,"&lt;="&amp;Dashboard!$C$2))</f>
        <v/>
      </c>
      <c r="AZ56" s="185" t="str">
        <f>if($B56="","",sumifs('Trade Log'!$V$5:$V$2004,'Trade Log'!$D$5:$D$2004,$B56,'Trade Log'!$C$5:$C$2004,"Buy",'Trade Log'!$I$5:$I$2004,AZ$6,'Trade Log'!$B$5:$B$2004,"&lt;="&amp;Dashboard!$C$2)-sumifs('Trade Log'!$V$5:$V$2004,'Trade Log'!$D$5:$D$2004,$B56,'Trade Log'!$C$5:$C$2004,"Sell",'Trade Log'!$I$5:$I$2004,AZ$6,'Trade Log'!$B$5:$B$2004,"&lt;="&amp;Dashboard!$C$2))</f>
        <v/>
      </c>
      <c r="BA56" s="81"/>
      <c r="BB56" s="186">
        <f t="shared" si="20"/>
        <v>0</v>
      </c>
      <c r="BC56" s="81"/>
      <c r="BD56" s="187">
        <f t="shared" ref="BD56:BM56" si="75">AQ56*$Q56</f>
        <v>0</v>
      </c>
      <c r="BE56" s="188">
        <f t="shared" si="75"/>
        <v>0</v>
      </c>
      <c r="BF56" s="188">
        <f t="shared" si="75"/>
        <v>0</v>
      </c>
      <c r="BG56" s="188">
        <f t="shared" si="75"/>
        <v>0</v>
      </c>
      <c r="BH56" s="188">
        <f t="shared" si="75"/>
        <v>0</v>
      </c>
      <c r="BI56" s="188">
        <f t="shared" si="75"/>
        <v>0</v>
      </c>
      <c r="BJ56" s="188">
        <f t="shared" si="75"/>
        <v>0</v>
      </c>
      <c r="BK56" s="188">
        <f t="shared" si="75"/>
        <v>0</v>
      </c>
      <c r="BL56" s="188">
        <f t="shared" si="75"/>
        <v>0</v>
      </c>
      <c r="BM56" s="189">
        <f t="shared" si="75"/>
        <v>0</v>
      </c>
      <c r="BN56" s="81"/>
      <c r="BO56" s="190">
        <f t="shared" si="22"/>
        <v>0</v>
      </c>
      <c r="BP56" s="190"/>
      <c r="BQ56" s="191" t="str">
        <f t="shared" si="23"/>
        <v/>
      </c>
      <c r="BR56" s="192" t="s">
        <v>197</v>
      </c>
      <c r="BS56" s="190" t="str">
        <f t="shared" si="24"/>
        <v>N</v>
      </c>
      <c r="BT56" s="190" t="str">
        <f t="shared" si="25"/>
        <v>N</v>
      </c>
      <c r="BU56" s="190" t="str">
        <f t="shared" si="26"/>
        <v>N</v>
      </c>
      <c r="BV56" s="190"/>
      <c r="BW56" s="174">
        <f>countifs('Trade Log'!$D$5:$D$2004,$B92,'Trade Log'!$C$5:$C$2004,"Split")</f>
        <v>0</v>
      </c>
    </row>
    <row r="57">
      <c r="A57" s="17">
        <f t="shared" si="27"/>
        <v>51</v>
      </c>
      <c r="B57" s="193" t="str">
        <f>Setup!B102</f>
        <v/>
      </c>
      <c r="C57" s="194" t="str">
        <f>Setup!C102</f>
        <v/>
      </c>
      <c r="D57" s="194" t="str">
        <f>Setup!D102</f>
        <v/>
      </c>
      <c r="E57" s="195" t="str">
        <f>IF($B57="","",SUMIFS('Trade Log'!$V$5:$V$2004,'Trade Log'!$D$5:$D$2004,'Your Portfolio Holdings'!$B57,'Trade Log'!$C$5:$C$2004,"Buy",'Trade Log'!$B$5:$B$2004,"&lt;="&amp;Dashboard!$C$2)-SUMIFS('Trade Log'!$V$5:$V$2004,'Trade Log'!$D$5:$D$2004,'Your Portfolio Holdings'!$B57,'Trade Log'!$C$5:$C$2004,"Sell",'Trade Log'!$B$5:$B$2004,"&lt;="&amp;Dashboard!$C$2))</f>
        <v/>
      </c>
      <c r="F57" s="196" t="str">
        <f t="shared" si="3"/>
        <v/>
      </c>
      <c r="G57" s="197" t="str">
        <f>IFERROR(__xludf.DUMMYFUNCTION("if($C57=""GBP"", if($B57="""","""",if(Dashboard!$C$2&gt;=today(),iferror(googlefinance($B57)/100,0),iferror(index(googlefinance($B57,""price"",Dashboard!$C$2),2,2)/100,iferror(index(googlefinance($B57,""price"",Dashboard!$C$2-1),2,2)/100,iferror(index(google"&amp;"finance($B57,""price"",Dashboard!$C$2-2),2,2)/100,iferror(index(googlefinance($B57,""price"",Dashboard!$C$2-3),2,2)/100,iferror(index(googlefinance($B57,""price"",Dashboard!$C$2-4),2,2)/100,iferror(index(googlefinance($B57,""price"",Dashboard!$C$2-5),2,2)"&amp;"/100,iferror(index(googlefinance($B57,""price"",Dashboard!$C$2-6),2,2)/100,0))))))))),if($B57="""","""",if(Dashboard!$C$2&gt;=today(),iferror(googlefinance($B57),0),iferror(index(googlefinance($B57,""price"",Dashboard!$C$2),2,2),iferror(index(googlefinance($"&amp;"B57,""price"",Dashboard!$C$2-1),2,2),iferror(index(googlefinance($B57,""price"",Dashboard!$C$2-2),2,2),iferror(index(googlefinance($B57,""price"",Dashboard!$C$2-3),2,2),iferror(index(googlefinance($B57,""price"",Dashboard!$C$2-4),2,2),iferror(index(google"&amp;"finance($B57,""price"",Dashboard!$C$2-5),2,2),iferror(index(googlefinance($B57,""price"",Dashboard!$C$2-6),2,2),0))))))))))"),"")</f>
        <v/>
      </c>
      <c r="H57" s="213"/>
      <c r="I57" s="199" t="str">
        <f t="shared" si="4"/>
        <v/>
      </c>
      <c r="J57" s="200" t="str">
        <f t="shared" si="5"/>
        <v/>
      </c>
      <c r="K57" s="201" t="str">
        <f t="array" ref="K57">IFERROR(IF($B57="","",index('Trade Log'!$Q$5:$Q$2004,match(1,($AN57='Trade Log'!$B$5:$B$2004)*($B57='Trade Log'!$D$5:$D$2004)*("Y"='Trade Log'!$T$5:$T$2004),0))),0)</f>
        <v/>
      </c>
      <c r="L57" s="202" t="str">
        <f t="shared" si="6"/>
        <v/>
      </c>
      <c r="M57" s="202" t="str">
        <f t="shared" si="7"/>
        <v/>
      </c>
      <c r="N57" s="203" t="str">
        <f t="shared" si="8"/>
        <v/>
      </c>
      <c r="O57" s="202" t="str">
        <f>if($B57="","",iferror(sumifs('Trade Log'!$G$5:$G$2004,'Trade Log'!$C$5:$C$2004,"Dividend",'Trade Log'!$D$5:$D$2004,$B57,'Trade Log'!$B$5:$B$2004,"&lt;="&amp;Dashboard!$C$2),0))</f>
        <v/>
      </c>
      <c r="P57" s="204" t="str">
        <f t="shared" si="9"/>
        <v/>
      </c>
      <c r="Q57" s="205" t="str">
        <f t="shared" si="10"/>
        <v/>
      </c>
      <c r="R57" s="199" t="str">
        <f t="shared" si="11"/>
        <v/>
      </c>
      <c r="S57" s="200" t="str">
        <f t="shared" si="12"/>
        <v/>
      </c>
      <c r="T57" s="201" t="str">
        <f t="array" ref="T57">IFERROR(IF($B57="","",index('Trade Log'!$AE$5:$AE$2004,match(1,($AN57='Trade Log'!$B$5:$B$2004)*($B57='Trade Log'!$D$5:$D$2004)*("Y"='Trade Log'!$T$5:$T$2004),0))),0)</f>
        <v/>
      </c>
      <c r="U57" s="202" t="str">
        <f t="shared" si="13"/>
        <v/>
      </c>
      <c r="V57" s="203" t="str">
        <f t="shared" si="14"/>
        <v/>
      </c>
      <c r="W57" s="202" t="str">
        <f t="shared" si="15"/>
        <v/>
      </c>
      <c r="X57" s="203" t="str">
        <f t="shared" si="16"/>
        <v/>
      </c>
      <c r="Y57" s="206" t="str">
        <f>if($B57="","",iferror(sumifs('Trade Log'!$AD$5:$AD$2004,'Trade Log'!$C$5:$C$2004,"Dividend",'Trade Log'!$D$5:$D$2004,$B57,'Trade Log'!$B$5:$B$2004,"&lt;="&amp;Dashboard!$C$2),0))</f>
        <v/>
      </c>
      <c r="Z57" s="172"/>
      <c r="AA57" s="207" t="str">
        <f t="array" ref="AA57">IF($B57="","",INDEX('Calculations (Do Not Edit)'!$C$231:$G$235,match($C57,'Calculations (Do Not Edit)'!$C$230:$G$230,0),match(Dashboard!$C$3,'Calculations (Do Not Edit)'!$B$231:$B$235,0)))</f>
        <v/>
      </c>
      <c r="AB57" s="174"/>
      <c r="AC57" s="208" t="str">
        <f>IF($B57="","",SUMIFS('Trade Log'!$X$5:$X$2004,'Trade Log'!$D$5:$D$2004,'Your Portfolio Holdings'!$B57,'Trade Log'!$C$5:$C$2004,"Buy",'Trade Log'!$B$5:$B$2004,"&lt;="&amp;Dashboard!$C$54)-SUMIFS('Trade Log'!$X$5:$X$2004,'Trade Log'!$D$5:$D$2004,'Your Portfolio Holdings'!$B57,'Trade Log'!$C$5:$C$2004,"Sell",'Trade Log'!$B$5:$B$2004,"&lt;="&amp;Dashboard!$C$54))</f>
        <v/>
      </c>
      <c r="AD57" s="209" t="str">
        <f>IFERROR(__xludf.DUMMYFUNCTION("if($C57=""GBP"",if($B57="""","""",if(Dashboard!$C$54&gt;=today(),iferror(googlefinance($B57)/100,0),iferror(index(googlefinance($B57,""price"",Dashboard!$C$54),2,2)/100,iferror(index(googlefinance($B57,""price"",Dashboard!$C$54-1),2,2)/100,iferror(index(goog"&amp;"lefinance($B57,""price"",Dashboard!$C$54-2),2,2)/100,iferror(index(googlefinance($B57,""price"",Dashboard!$C$54-3),2,2)/100,iferror(index(googlefinance($B57,""price"",Dashboard!$C$54-4),2,2)/100,iferror(index(googlefinance($B57,""price"",Dashboard!$C$54-5"&amp;"),2,2)/100,iferror(index(googlefinance($B57,""price"",Dashboard!$C$54-6),2,2)/100,0))))))))), if($B57="""","""",if(Dashboard!$C$54&gt;=today(),iferror(googlefinance($B57),0),iferror(index(googlefinance($B57,""price"",Dashboard!$C$54),2,2),iferror(index(googl"&amp;"efinance($B57,""price"",Dashboard!$C$54-1),2,2),iferror(index(googlefinance($B57,""price"",Dashboard!$C$54-2),2,2),iferror(index(googlefinance($B57,""price"",Dashboard!$C$54-3),2,2),iferror(index(googlefinance($B57,""price"",Dashboard!$C$54-4),2,2),iferro"&amp;"r(index(googlefinance($B57,""price"",Dashboard!$C$54-5),2,2),iferror(index(googlefinance($B57,""price"",Dashboard!$C$54-6),2,2),0))))))))))"),"")</f>
        <v/>
      </c>
      <c r="AE57" s="214"/>
      <c r="AF57" s="211" t="str">
        <f t="array" ref="AF57">IF($B57="","",INDEX('Calculations (Do Not Edit)'!$C$249:$G$253,match($C57,'Calculations (Do Not Edit)'!$C$230:$G$230,0),match(Dashboard!$C$3,'Calculations (Do Not Edit)'!$B$231:$B$235,0)))</f>
        <v/>
      </c>
      <c r="AG57" s="212">
        <f t="shared" si="17"/>
        <v>0</v>
      </c>
      <c r="AH57" s="208" t="str">
        <f>IF($B57="","",SUMIFS('Trade Log'!$Z$5:$Z$2004,'Trade Log'!$D$5:$D$2004,'Your Portfolio Holdings'!$B57,'Trade Log'!$C$5:$C$2004,"Buy",'Trade Log'!$B$5:$B$2004,"&lt;="&amp;Dashboard!$C$55)-SUMIFS('Trade Log'!$Z$5:$Z$2004,'Trade Log'!$D$5:$D$2004,'Your Portfolio Holdings'!$B57,'Trade Log'!$C$5:$C$2004,"Sell",'Trade Log'!$B$5:$B$2004,"&lt;="&amp;Dashboard!$C$55))</f>
        <v/>
      </c>
      <c r="AI57" s="209" t="str">
        <f>IFERROR(__xludf.DUMMYFUNCTION("if($C57=""GBP"",if($B57="""","""",if(Dashboard!$C$55&gt;=today(),iferror(googlefinance($B57)/100,0),iferror(index(googlefinance($B57,""price"",Dashboard!$C$55),2,2)/100,iferror(index(googlefinance($B57,""price"",Dashboard!$C$55-1),2,2)/100,iferror(index(goog"&amp;"lefinance($B57,""price"",Dashboard!$C$55-2),2,2)/100,iferror(index(googlefinance($B57,""price"",Dashboard!$C$55-3),2,2)/100,iferror(index(googlefinance($B57,""price"",Dashboard!$C$55-4),2,2)/100,iferror(index(googlefinance($B57,""price"",Dashboard!$C$55-5"&amp;"),2,2)/100,iferror(index(googlefinance($B57,""price"",Dashboard!$C$55-6),2,2)/100,0))))))))),if($B57="""","""",if(Dashboard!$C$55&gt;=today(),iferror(googlefinance($B57),0),iferror(index(googlefinance($B57,""price"",Dashboard!$C$55),2,2),iferror(index(google"&amp;"finance($B57,""price"",Dashboard!$C$55-1),2,2),iferror(index(googlefinance($B57,""price"",Dashboard!$C$55-2),2,2),iferror(index(googlefinance($B57,""price"",Dashboard!$C$55-3),2,2),iferror(index(googlefinance($B57,""price"",Dashboard!$C$55-4),2,2),iferror"&amp;"(index(googlefinance($B57,""price"",Dashboard!$C$55-5),2,2),iferror(index(googlefinance($B57,""price"",Dashboard!$C$55-6),2,2),0))))))))))"),"")</f>
        <v/>
      </c>
      <c r="AJ57" s="210"/>
      <c r="AK57" s="211" t="str">
        <f t="array" ref="AK57">IF($B57="","",INDEX('Calculations (Do Not Edit)'!$C$267:$G$271,match($C57,'Calculations (Do Not Edit)'!$C$230:$G$230,0),match(Dashboard!$C$3,'Calculations (Do Not Edit)'!$B$231:$B$235,0)))</f>
        <v/>
      </c>
      <c r="AL57" s="212">
        <f t="shared" si="18"/>
        <v>0</v>
      </c>
      <c r="AM57" s="182"/>
      <c r="AN57" s="182" t="str">
        <f>IF($B57="","",MAXIFS('Trade Log'!$B$5:$B$2004,'Trade Log'!$D$5:$D$2004,$B57,'Trade Log'!$B$5:$B$2004,"&lt;="&amp;Dashboard!$C$2))</f>
        <v/>
      </c>
      <c r="AO57" s="81" t="str">
        <f t="shared" si="19"/>
        <v>#N/A</v>
      </c>
      <c r="AP57" s="81"/>
      <c r="AQ57" s="184" t="str">
        <f>if($B57="","",sumifs('Trade Log'!$V$5:$V$2004,'Trade Log'!$D$5:$D$2004,$B57,'Trade Log'!$C$5:$C$2004,"Buy",'Trade Log'!$I$5:$I$2004,AQ$6,'Trade Log'!$B$5:$B$2004,"&lt;="&amp;Dashboard!$C$2)-sumifs('Trade Log'!$V$5:$V$2004,'Trade Log'!$D$5:$D$2004,$B57,'Trade Log'!$C$5:$C$2004,"Sell",'Trade Log'!$I$5:$I$2004,AQ$6,'Trade Log'!$B$5:$B$2004,"&lt;="&amp;Dashboard!$C$2))</f>
        <v/>
      </c>
      <c r="AR57" s="100" t="str">
        <f>if($B57="","",sumifs('Trade Log'!$V$5:$V$2004,'Trade Log'!$D$5:$D$2004,$B57,'Trade Log'!$C$5:$C$2004,"Buy",'Trade Log'!$I$5:$I$2004,AR$6,'Trade Log'!$B$5:$B$2004,"&lt;="&amp;Dashboard!$C$2)-sumifs('Trade Log'!$V$5:$V$2004,'Trade Log'!$D$5:$D$2004,$B57,'Trade Log'!$C$5:$C$2004,"Sell",'Trade Log'!$I$5:$I$2004,AR$6,'Trade Log'!$B$5:$B$2004,"&lt;="&amp;Dashboard!$C$2))</f>
        <v/>
      </c>
      <c r="AS57" s="100" t="str">
        <f>if($B57="","",sumifs('Trade Log'!$V$5:$V$2004,'Trade Log'!$D$5:$D$2004,$B57,'Trade Log'!$C$5:$C$2004,"Buy",'Trade Log'!$I$5:$I$2004,AS$6,'Trade Log'!$B$5:$B$2004,"&lt;="&amp;Dashboard!$C$2)-sumifs('Trade Log'!$V$5:$V$2004,'Trade Log'!$D$5:$D$2004,$B57,'Trade Log'!$C$5:$C$2004,"Sell",'Trade Log'!$I$5:$I$2004,AS$6,'Trade Log'!$B$5:$B$2004,"&lt;="&amp;Dashboard!$C$2))</f>
        <v/>
      </c>
      <c r="AT57" s="100" t="str">
        <f>if($B57="","",sumifs('Trade Log'!$V$5:$V$2004,'Trade Log'!$D$5:$D$2004,$B57,'Trade Log'!$C$5:$C$2004,"Buy",'Trade Log'!$I$5:$I$2004,AT$6,'Trade Log'!$B$5:$B$2004,"&lt;="&amp;Dashboard!$C$2)-sumifs('Trade Log'!$V$5:$V$2004,'Trade Log'!$D$5:$D$2004,$B57,'Trade Log'!$C$5:$C$2004,"Sell",'Trade Log'!$I$5:$I$2004,AT$6,'Trade Log'!$B$5:$B$2004,"&lt;="&amp;Dashboard!$C$2))</f>
        <v/>
      </c>
      <c r="AU57" s="100" t="str">
        <f>if($B57="","",sumifs('Trade Log'!$V$5:$V$2004,'Trade Log'!$D$5:$D$2004,$B57,'Trade Log'!$C$5:$C$2004,"Buy",'Trade Log'!$I$5:$I$2004,AU$6,'Trade Log'!$B$5:$B$2004,"&lt;="&amp;Dashboard!$C$2)-sumifs('Trade Log'!$V$5:$V$2004,'Trade Log'!$D$5:$D$2004,$B57,'Trade Log'!$C$5:$C$2004,"Sell",'Trade Log'!$I$5:$I$2004,AU$6,'Trade Log'!$B$5:$B$2004,"&lt;="&amp;Dashboard!$C$2))</f>
        <v/>
      </c>
      <c r="AV57" s="100" t="str">
        <f>if($B57="","",sumifs('Trade Log'!$V$5:$V$2004,'Trade Log'!$D$5:$D$2004,$B57,'Trade Log'!$C$5:$C$2004,"Buy",'Trade Log'!$I$5:$I$2004,AV$6,'Trade Log'!$B$5:$B$2004,"&lt;="&amp;Dashboard!$C$2)-sumifs('Trade Log'!$V$5:$V$2004,'Trade Log'!$D$5:$D$2004,$B57,'Trade Log'!$C$5:$C$2004,"Sell",'Trade Log'!$I$5:$I$2004,AV$6,'Trade Log'!$B$5:$B$2004,"&lt;="&amp;Dashboard!$C$2))</f>
        <v/>
      </c>
      <c r="AW57" s="100" t="str">
        <f>if($B57="","",sumifs('Trade Log'!$V$5:$V$2004,'Trade Log'!$D$5:$D$2004,$B57,'Trade Log'!$C$5:$C$2004,"Buy",'Trade Log'!$I$5:$I$2004,AW$6,'Trade Log'!$B$5:$B$2004,"&lt;="&amp;Dashboard!$C$2)-sumifs('Trade Log'!$V$5:$V$2004,'Trade Log'!$D$5:$D$2004,$B57,'Trade Log'!$C$5:$C$2004,"Sell",'Trade Log'!$I$5:$I$2004,AW$6,'Trade Log'!$B$5:$B$2004,"&lt;="&amp;Dashboard!$C$2))</f>
        <v/>
      </c>
      <c r="AX57" s="100" t="str">
        <f>if($B57="","",sumifs('Trade Log'!$V$5:$V$2004,'Trade Log'!$D$5:$D$2004,$B57,'Trade Log'!$C$5:$C$2004,"Buy",'Trade Log'!$I$5:$I$2004,AX$6,'Trade Log'!$B$5:$B$2004,"&lt;="&amp;Dashboard!$C$2)-sumifs('Trade Log'!$V$5:$V$2004,'Trade Log'!$D$5:$D$2004,$B57,'Trade Log'!$C$5:$C$2004,"Sell",'Trade Log'!$I$5:$I$2004,AX$6,'Trade Log'!$B$5:$B$2004,"&lt;="&amp;Dashboard!$C$2))</f>
        <v/>
      </c>
      <c r="AY57" s="100" t="str">
        <f>if($B57="","",sumifs('Trade Log'!$V$5:$V$2004,'Trade Log'!$D$5:$D$2004,$B57,'Trade Log'!$C$5:$C$2004,"Buy",'Trade Log'!$I$5:$I$2004,AY$6,'Trade Log'!$B$5:$B$2004,"&lt;="&amp;Dashboard!$C$2)-sumifs('Trade Log'!$V$5:$V$2004,'Trade Log'!$D$5:$D$2004,$B57,'Trade Log'!$C$5:$C$2004,"Sell",'Trade Log'!$I$5:$I$2004,AY$6,'Trade Log'!$B$5:$B$2004,"&lt;="&amp;Dashboard!$C$2))</f>
        <v/>
      </c>
      <c r="AZ57" s="185" t="str">
        <f>if($B57="","",sumifs('Trade Log'!$V$5:$V$2004,'Trade Log'!$D$5:$D$2004,$B57,'Trade Log'!$C$5:$C$2004,"Buy",'Trade Log'!$I$5:$I$2004,AZ$6,'Trade Log'!$B$5:$B$2004,"&lt;="&amp;Dashboard!$C$2)-sumifs('Trade Log'!$V$5:$V$2004,'Trade Log'!$D$5:$D$2004,$B57,'Trade Log'!$C$5:$C$2004,"Sell",'Trade Log'!$I$5:$I$2004,AZ$6,'Trade Log'!$B$5:$B$2004,"&lt;="&amp;Dashboard!$C$2))</f>
        <v/>
      </c>
      <c r="BA57" s="81"/>
      <c r="BB57" s="186">
        <f t="shared" si="20"/>
        <v>0</v>
      </c>
      <c r="BC57" s="81"/>
      <c r="BD57" s="187">
        <f t="shared" ref="BD57:BM57" si="76">AQ57*$Q57</f>
        <v>0</v>
      </c>
      <c r="BE57" s="188">
        <f t="shared" si="76"/>
        <v>0</v>
      </c>
      <c r="BF57" s="188">
        <f t="shared" si="76"/>
        <v>0</v>
      </c>
      <c r="BG57" s="188">
        <f t="shared" si="76"/>
        <v>0</v>
      </c>
      <c r="BH57" s="188">
        <f t="shared" si="76"/>
        <v>0</v>
      </c>
      <c r="BI57" s="188">
        <f t="shared" si="76"/>
        <v>0</v>
      </c>
      <c r="BJ57" s="188">
        <f t="shared" si="76"/>
        <v>0</v>
      </c>
      <c r="BK57" s="188">
        <f t="shared" si="76"/>
        <v>0</v>
      </c>
      <c r="BL57" s="188">
        <f t="shared" si="76"/>
        <v>0</v>
      </c>
      <c r="BM57" s="189">
        <f t="shared" si="76"/>
        <v>0</v>
      </c>
      <c r="BN57" s="81"/>
      <c r="BO57" s="190">
        <f t="shared" si="22"/>
        <v>0</v>
      </c>
      <c r="BP57" s="190"/>
      <c r="BQ57" s="191" t="str">
        <f t="shared" si="23"/>
        <v/>
      </c>
      <c r="BR57" s="192" t="s">
        <v>197</v>
      </c>
      <c r="BS57" s="190" t="str">
        <f t="shared" si="24"/>
        <v>N</v>
      </c>
      <c r="BT57" s="190" t="str">
        <f t="shared" si="25"/>
        <v>N</v>
      </c>
      <c r="BU57" s="190" t="str">
        <f t="shared" si="26"/>
        <v>N</v>
      </c>
      <c r="BV57" s="190"/>
      <c r="BW57" s="174">
        <f>countifs('Trade Log'!$D$5:$D$2004,$B93,'Trade Log'!$C$5:$C$2004,"Split")</f>
        <v>0</v>
      </c>
    </row>
    <row r="58">
      <c r="A58" s="17">
        <f t="shared" si="27"/>
        <v>52</v>
      </c>
      <c r="B58" s="193" t="str">
        <f>Setup!B103</f>
        <v/>
      </c>
      <c r="C58" s="194" t="str">
        <f>Setup!C103</f>
        <v/>
      </c>
      <c r="D58" s="194" t="str">
        <f>Setup!D103</f>
        <v/>
      </c>
      <c r="E58" s="195" t="str">
        <f>IF($B58="","",SUMIFS('Trade Log'!$V$5:$V$2004,'Trade Log'!$D$5:$D$2004,'Your Portfolio Holdings'!$B58,'Trade Log'!$C$5:$C$2004,"Buy",'Trade Log'!$B$5:$B$2004,"&lt;="&amp;Dashboard!$C$2)-SUMIFS('Trade Log'!$V$5:$V$2004,'Trade Log'!$D$5:$D$2004,'Your Portfolio Holdings'!$B58,'Trade Log'!$C$5:$C$2004,"Sell",'Trade Log'!$B$5:$B$2004,"&lt;="&amp;Dashboard!$C$2))</f>
        <v/>
      </c>
      <c r="F58" s="196" t="str">
        <f t="shared" si="3"/>
        <v/>
      </c>
      <c r="G58" s="197" t="str">
        <f>IFERROR(__xludf.DUMMYFUNCTION("if($C58=""GBP"", if($B58="""","""",if(Dashboard!$C$2&gt;=today(),iferror(googlefinance($B58)/100,0),iferror(index(googlefinance($B58,""price"",Dashboard!$C$2),2,2)/100,iferror(index(googlefinance($B58,""price"",Dashboard!$C$2-1),2,2)/100,iferror(index(google"&amp;"finance($B58,""price"",Dashboard!$C$2-2),2,2)/100,iferror(index(googlefinance($B58,""price"",Dashboard!$C$2-3),2,2)/100,iferror(index(googlefinance($B58,""price"",Dashboard!$C$2-4),2,2)/100,iferror(index(googlefinance($B58,""price"",Dashboard!$C$2-5),2,2)"&amp;"/100,iferror(index(googlefinance($B58,""price"",Dashboard!$C$2-6),2,2)/100,0))))))))),if($B58="""","""",if(Dashboard!$C$2&gt;=today(),iferror(googlefinance($B58),0),iferror(index(googlefinance($B58,""price"",Dashboard!$C$2),2,2),iferror(index(googlefinance($"&amp;"B58,""price"",Dashboard!$C$2-1),2,2),iferror(index(googlefinance($B58,""price"",Dashboard!$C$2-2),2,2),iferror(index(googlefinance($B58,""price"",Dashboard!$C$2-3),2,2),iferror(index(googlefinance($B58,""price"",Dashboard!$C$2-4),2,2),iferror(index(google"&amp;"finance($B58,""price"",Dashboard!$C$2-5),2,2),iferror(index(googlefinance($B58,""price"",Dashboard!$C$2-6),2,2),0))))))))))"),"")</f>
        <v/>
      </c>
      <c r="H58" s="213"/>
      <c r="I58" s="199" t="str">
        <f t="shared" si="4"/>
        <v/>
      </c>
      <c r="J58" s="200" t="str">
        <f t="shared" si="5"/>
        <v/>
      </c>
      <c r="K58" s="201" t="str">
        <f t="array" ref="K58">IFERROR(IF($B58="","",index('Trade Log'!$Q$5:$Q$2004,match(1,($AN58='Trade Log'!$B$5:$B$2004)*($B58='Trade Log'!$D$5:$D$2004)*("Y"='Trade Log'!$T$5:$T$2004),0))),0)</f>
        <v/>
      </c>
      <c r="L58" s="202" t="str">
        <f t="shared" si="6"/>
        <v/>
      </c>
      <c r="M58" s="202" t="str">
        <f t="shared" si="7"/>
        <v/>
      </c>
      <c r="N58" s="203" t="str">
        <f t="shared" si="8"/>
        <v/>
      </c>
      <c r="O58" s="202" t="str">
        <f>if($B58="","",iferror(sumifs('Trade Log'!$G$5:$G$2004,'Trade Log'!$C$5:$C$2004,"Dividend",'Trade Log'!$D$5:$D$2004,$B58,'Trade Log'!$B$5:$B$2004,"&lt;="&amp;Dashboard!$C$2),0))</f>
        <v/>
      </c>
      <c r="P58" s="204" t="str">
        <f t="shared" si="9"/>
        <v/>
      </c>
      <c r="Q58" s="205" t="str">
        <f t="shared" si="10"/>
        <v/>
      </c>
      <c r="R58" s="199" t="str">
        <f t="shared" si="11"/>
        <v/>
      </c>
      <c r="S58" s="200" t="str">
        <f t="shared" si="12"/>
        <v/>
      </c>
      <c r="T58" s="201" t="str">
        <f t="array" ref="T58">IFERROR(IF($B58="","",index('Trade Log'!$AE$5:$AE$2004,match(1,($AN58='Trade Log'!$B$5:$B$2004)*($B58='Trade Log'!$D$5:$D$2004)*("Y"='Trade Log'!$T$5:$T$2004),0))),0)</f>
        <v/>
      </c>
      <c r="U58" s="202" t="str">
        <f t="shared" si="13"/>
        <v/>
      </c>
      <c r="V58" s="203" t="str">
        <f t="shared" si="14"/>
        <v/>
      </c>
      <c r="W58" s="202" t="str">
        <f t="shared" si="15"/>
        <v/>
      </c>
      <c r="X58" s="203" t="str">
        <f t="shared" si="16"/>
        <v/>
      </c>
      <c r="Y58" s="206" t="str">
        <f>if($B58="","",iferror(sumifs('Trade Log'!$AD$5:$AD$2004,'Trade Log'!$C$5:$C$2004,"Dividend",'Trade Log'!$D$5:$D$2004,$B58,'Trade Log'!$B$5:$B$2004,"&lt;="&amp;Dashboard!$C$2),0))</f>
        <v/>
      </c>
      <c r="Z58" s="172"/>
      <c r="AA58" s="207" t="str">
        <f t="array" ref="AA58">IF($B58="","",INDEX('Calculations (Do Not Edit)'!$C$231:$G$235,match($C58,'Calculations (Do Not Edit)'!$C$230:$G$230,0),match(Dashboard!$C$3,'Calculations (Do Not Edit)'!$B$231:$B$235,0)))</f>
        <v/>
      </c>
      <c r="AB58" s="174"/>
      <c r="AC58" s="208" t="str">
        <f>IF($B58="","",SUMIFS('Trade Log'!$X$5:$X$2004,'Trade Log'!$D$5:$D$2004,'Your Portfolio Holdings'!$B58,'Trade Log'!$C$5:$C$2004,"Buy",'Trade Log'!$B$5:$B$2004,"&lt;="&amp;Dashboard!$C$54)-SUMIFS('Trade Log'!$X$5:$X$2004,'Trade Log'!$D$5:$D$2004,'Your Portfolio Holdings'!$B58,'Trade Log'!$C$5:$C$2004,"Sell",'Trade Log'!$B$5:$B$2004,"&lt;="&amp;Dashboard!$C$54))</f>
        <v/>
      </c>
      <c r="AD58" s="209" t="str">
        <f>IFERROR(__xludf.DUMMYFUNCTION("if($C58=""GBP"",if($B58="""","""",if(Dashboard!$C$54&gt;=today(),iferror(googlefinance($B58)/100,0),iferror(index(googlefinance($B58,""price"",Dashboard!$C$54),2,2)/100,iferror(index(googlefinance($B58,""price"",Dashboard!$C$54-1),2,2)/100,iferror(index(goog"&amp;"lefinance($B58,""price"",Dashboard!$C$54-2),2,2)/100,iferror(index(googlefinance($B58,""price"",Dashboard!$C$54-3),2,2)/100,iferror(index(googlefinance($B58,""price"",Dashboard!$C$54-4),2,2)/100,iferror(index(googlefinance($B58,""price"",Dashboard!$C$54-5"&amp;"),2,2)/100,iferror(index(googlefinance($B58,""price"",Dashboard!$C$54-6),2,2)/100,0))))))))), if($B58="""","""",if(Dashboard!$C$54&gt;=today(),iferror(googlefinance($B58),0),iferror(index(googlefinance($B58,""price"",Dashboard!$C$54),2,2),iferror(index(googl"&amp;"efinance($B58,""price"",Dashboard!$C$54-1),2,2),iferror(index(googlefinance($B58,""price"",Dashboard!$C$54-2),2,2),iferror(index(googlefinance($B58,""price"",Dashboard!$C$54-3),2,2),iferror(index(googlefinance($B58,""price"",Dashboard!$C$54-4),2,2),iferro"&amp;"r(index(googlefinance($B58,""price"",Dashboard!$C$54-5),2,2),iferror(index(googlefinance($B58,""price"",Dashboard!$C$54-6),2,2),0))))))))))"),"")</f>
        <v/>
      </c>
      <c r="AE58" s="214"/>
      <c r="AF58" s="211" t="str">
        <f t="array" ref="AF58">IF($B58="","",INDEX('Calculations (Do Not Edit)'!$C$249:$G$253,match($C58,'Calculations (Do Not Edit)'!$C$230:$G$230,0),match(Dashboard!$C$3,'Calculations (Do Not Edit)'!$B$231:$B$235,0)))</f>
        <v/>
      </c>
      <c r="AG58" s="212">
        <f t="shared" si="17"/>
        <v>0</v>
      </c>
      <c r="AH58" s="208" t="str">
        <f>IF($B58="","",SUMIFS('Trade Log'!$Z$5:$Z$2004,'Trade Log'!$D$5:$D$2004,'Your Portfolio Holdings'!$B58,'Trade Log'!$C$5:$C$2004,"Buy",'Trade Log'!$B$5:$B$2004,"&lt;="&amp;Dashboard!$C$55)-SUMIFS('Trade Log'!$Z$5:$Z$2004,'Trade Log'!$D$5:$D$2004,'Your Portfolio Holdings'!$B58,'Trade Log'!$C$5:$C$2004,"Sell",'Trade Log'!$B$5:$B$2004,"&lt;="&amp;Dashboard!$C$55))</f>
        <v/>
      </c>
      <c r="AI58" s="209" t="str">
        <f>IFERROR(__xludf.DUMMYFUNCTION("if($C58=""GBP"",if($B58="""","""",if(Dashboard!$C$55&gt;=today(),iferror(googlefinance($B58)/100,0),iferror(index(googlefinance($B58,""price"",Dashboard!$C$55),2,2)/100,iferror(index(googlefinance($B58,""price"",Dashboard!$C$55-1),2,2)/100,iferror(index(goog"&amp;"lefinance($B58,""price"",Dashboard!$C$55-2),2,2)/100,iferror(index(googlefinance($B58,""price"",Dashboard!$C$55-3),2,2)/100,iferror(index(googlefinance($B58,""price"",Dashboard!$C$55-4),2,2)/100,iferror(index(googlefinance($B58,""price"",Dashboard!$C$55-5"&amp;"),2,2)/100,iferror(index(googlefinance($B58,""price"",Dashboard!$C$55-6),2,2)/100,0))))))))),if($B58="""","""",if(Dashboard!$C$55&gt;=today(),iferror(googlefinance($B58),0),iferror(index(googlefinance($B58,""price"",Dashboard!$C$55),2,2),iferror(index(google"&amp;"finance($B58,""price"",Dashboard!$C$55-1),2,2),iferror(index(googlefinance($B58,""price"",Dashboard!$C$55-2),2,2),iferror(index(googlefinance($B58,""price"",Dashboard!$C$55-3),2,2),iferror(index(googlefinance($B58,""price"",Dashboard!$C$55-4),2,2),iferror"&amp;"(index(googlefinance($B58,""price"",Dashboard!$C$55-5),2,2),iferror(index(googlefinance($B58,""price"",Dashboard!$C$55-6),2,2),0))))))))))"),"")</f>
        <v/>
      </c>
      <c r="AJ58" s="210"/>
      <c r="AK58" s="211" t="str">
        <f t="array" ref="AK58">IF($B58="","",INDEX('Calculations (Do Not Edit)'!$C$267:$G$271,match($C58,'Calculations (Do Not Edit)'!$C$230:$G$230,0),match(Dashboard!$C$3,'Calculations (Do Not Edit)'!$B$231:$B$235,0)))</f>
        <v/>
      </c>
      <c r="AL58" s="212">
        <f t="shared" si="18"/>
        <v>0</v>
      </c>
      <c r="AM58" s="182"/>
      <c r="AN58" s="182" t="str">
        <f>IF($B58="","",MAXIFS('Trade Log'!$B$5:$B$2004,'Trade Log'!$D$5:$D$2004,$B58,'Trade Log'!$B$5:$B$2004,"&lt;="&amp;Dashboard!$C$2))</f>
        <v/>
      </c>
      <c r="AO58" s="81" t="str">
        <f t="shared" si="19"/>
        <v>#N/A</v>
      </c>
      <c r="AP58" s="81"/>
      <c r="AQ58" s="184" t="str">
        <f>if($B58="","",sumifs('Trade Log'!$V$5:$V$2004,'Trade Log'!$D$5:$D$2004,$B58,'Trade Log'!$C$5:$C$2004,"Buy",'Trade Log'!$I$5:$I$2004,AQ$6,'Trade Log'!$B$5:$B$2004,"&lt;="&amp;Dashboard!$C$2)-sumifs('Trade Log'!$V$5:$V$2004,'Trade Log'!$D$5:$D$2004,$B58,'Trade Log'!$C$5:$C$2004,"Sell",'Trade Log'!$I$5:$I$2004,AQ$6,'Trade Log'!$B$5:$B$2004,"&lt;="&amp;Dashboard!$C$2))</f>
        <v/>
      </c>
      <c r="AR58" s="100" t="str">
        <f>if($B58="","",sumifs('Trade Log'!$V$5:$V$2004,'Trade Log'!$D$5:$D$2004,$B58,'Trade Log'!$C$5:$C$2004,"Buy",'Trade Log'!$I$5:$I$2004,AR$6,'Trade Log'!$B$5:$B$2004,"&lt;="&amp;Dashboard!$C$2)-sumifs('Trade Log'!$V$5:$V$2004,'Trade Log'!$D$5:$D$2004,$B58,'Trade Log'!$C$5:$C$2004,"Sell",'Trade Log'!$I$5:$I$2004,AR$6,'Trade Log'!$B$5:$B$2004,"&lt;="&amp;Dashboard!$C$2))</f>
        <v/>
      </c>
      <c r="AS58" s="100" t="str">
        <f>if($B58="","",sumifs('Trade Log'!$V$5:$V$2004,'Trade Log'!$D$5:$D$2004,$B58,'Trade Log'!$C$5:$C$2004,"Buy",'Trade Log'!$I$5:$I$2004,AS$6,'Trade Log'!$B$5:$B$2004,"&lt;="&amp;Dashboard!$C$2)-sumifs('Trade Log'!$V$5:$V$2004,'Trade Log'!$D$5:$D$2004,$B58,'Trade Log'!$C$5:$C$2004,"Sell",'Trade Log'!$I$5:$I$2004,AS$6,'Trade Log'!$B$5:$B$2004,"&lt;="&amp;Dashboard!$C$2))</f>
        <v/>
      </c>
      <c r="AT58" s="100" t="str">
        <f>if($B58="","",sumifs('Trade Log'!$V$5:$V$2004,'Trade Log'!$D$5:$D$2004,$B58,'Trade Log'!$C$5:$C$2004,"Buy",'Trade Log'!$I$5:$I$2004,AT$6,'Trade Log'!$B$5:$B$2004,"&lt;="&amp;Dashboard!$C$2)-sumifs('Trade Log'!$V$5:$V$2004,'Trade Log'!$D$5:$D$2004,$B58,'Trade Log'!$C$5:$C$2004,"Sell",'Trade Log'!$I$5:$I$2004,AT$6,'Trade Log'!$B$5:$B$2004,"&lt;="&amp;Dashboard!$C$2))</f>
        <v/>
      </c>
      <c r="AU58" s="100" t="str">
        <f>if($B58="","",sumifs('Trade Log'!$V$5:$V$2004,'Trade Log'!$D$5:$D$2004,$B58,'Trade Log'!$C$5:$C$2004,"Buy",'Trade Log'!$I$5:$I$2004,AU$6,'Trade Log'!$B$5:$B$2004,"&lt;="&amp;Dashboard!$C$2)-sumifs('Trade Log'!$V$5:$V$2004,'Trade Log'!$D$5:$D$2004,$B58,'Trade Log'!$C$5:$C$2004,"Sell",'Trade Log'!$I$5:$I$2004,AU$6,'Trade Log'!$B$5:$B$2004,"&lt;="&amp;Dashboard!$C$2))</f>
        <v/>
      </c>
      <c r="AV58" s="100" t="str">
        <f>if($B58="","",sumifs('Trade Log'!$V$5:$V$2004,'Trade Log'!$D$5:$D$2004,$B58,'Trade Log'!$C$5:$C$2004,"Buy",'Trade Log'!$I$5:$I$2004,AV$6,'Trade Log'!$B$5:$B$2004,"&lt;="&amp;Dashboard!$C$2)-sumifs('Trade Log'!$V$5:$V$2004,'Trade Log'!$D$5:$D$2004,$B58,'Trade Log'!$C$5:$C$2004,"Sell",'Trade Log'!$I$5:$I$2004,AV$6,'Trade Log'!$B$5:$B$2004,"&lt;="&amp;Dashboard!$C$2))</f>
        <v/>
      </c>
      <c r="AW58" s="100" t="str">
        <f>if($B58="","",sumifs('Trade Log'!$V$5:$V$2004,'Trade Log'!$D$5:$D$2004,$B58,'Trade Log'!$C$5:$C$2004,"Buy",'Trade Log'!$I$5:$I$2004,AW$6,'Trade Log'!$B$5:$B$2004,"&lt;="&amp;Dashboard!$C$2)-sumifs('Trade Log'!$V$5:$V$2004,'Trade Log'!$D$5:$D$2004,$B58,'Trade Log'!$C$5:$C$2004,"Sell",'Trade Log'!$I$5:$I$2004,AW$6,'Trade Log'!$B$5:$B$2004,"&lt;="&amp;Dashboard!$C$2))</f>
        <v/>
      </c>
      <c r="AX58" s="100" t="str">
        <f>if($B58="","",sumifs('Trade Log'!$V$5:$V$2004,'Trade Log'!$D$5:$D$2004,$B58,'Trade Log'!$C$5:$C$2004,"Buy",'Trade Log'!$I$5:$I$2004,AX$6,'Trade Log'!$B$5:$B$2004,"&lt;="&amp;Dashboard!$C$2)-sumifs('Trade Log'!$V$5:$V$2004,'Trade Log'!$D$5:$D$2004,$B58,'Trade Log'!$C$5:$C$2004,"Sell",'Trade Log'!$I$5:$I$2004,AX$6,'Trade Log'!$B$5:$B$2004,"&lt;="&amp;Dashboard!$C$2))</f>
        <v/>
      </c>
      <c r="AY58" s="100" t="str">
        <f>if($B58="","",sumifs('Trade Log'!$V$5:$V$2004,'Trade Log'!$D$5:$D$2004,$B58,'Trade Log'!$C$5:$C$2004,"Buy",'Trade Log'!$I$5:$I$2004,AY$6,'Trade Log'!$B$5:$B$2004,"&lt;="&amp;Dashboard!$C$2)-sumifs('Trade Log'!$V$5:$V$2004,'Trade Log'!$D$5:$D$2004,$B58,'Trade Log'!$C$5:$C$2004,"Sell",'Trade Log'!$I$5:$I$2004,AY$6,'Trade Log'!$B$5:$B$2004,"&lt;="&amp;Dashboard!$C$2))</f>
        <v/>
      </c>
      <c r="AZ58" s="185" t="str">
        <f>if($B58="","",sumifs('Trade Log'!$V$5:$V$2004,'Trade Log'!$D$5:$D$2004,$B58,'Trade Log'!$C$5:$C$2004,"Buy",'Trade Log'!$I$5:$I$2004,AZ$6,'Trade Log'!$B$5:$B$2004,"&lt;="&amp;Dashboard!$C$2)-sumifs('Trade Log'!$V$5:$V$2004,'Trade Log'!$D$5:$D$2004,$B58,'Trade Log'!$C$5:$C$2004,"Sell",'Trade Log'!$I$5:$I$2004,AZ$6,'Trade Log'!$B$5:$B$2004,"&lt;="&amp;Dashboard!$C$2))</f>
        <v/>
      </c>
      <c r="BA58" s="81"/>
      <c r="BB58" s="186">
        <f t="shared" si="20"/>
        <v>0</v>
      </c>
      <c r="BC58" s="81"/>
      <c r="BD58" s="187">
        <f t="shared" ref="BD58:BM58" si="77">AQ58*$Q58</f>
        <v>0</v>
      </c>
      <c r="BE58" s="188">
        <f t="shared" si="77"/>
        <v>0</v>
      </c>
      <c r="BF58" s="188">
        <f t="shared" si="77"/>
        <v>0</v>
      </c>
      <c r="BG58" s="188">
        <f t="shared" si="77"/>
        <v>0</v>
      </c>
      <c r="BH58" s="188">
        <f t="shared" si="77"/>
        <v>0</v>
      </c>
      <c r="BI58" s="188">
        <f t="shared" si="77"/>
        <v>0</v>
      </c>
      <c r="BJ58" s="188">
        <f t="shared" si="77"/>
        <v>0</v>
      </c>
      <c r="BK58" s="188">
        <f t="shared" si="77"/>
        <v>0</v>
      </c>
      <c r="BL58" s="188">
        <f t="shared" si="77"/>
        <v>0</v>
      </c>
      <c r="BM58" s="189">
        <f t="shared" si="77"/>
        <v>0</v>
      </c>
      <c r="BN58" s="81"/>
      <c r="BO58" s="190">
        <f t="shared" si="22"/>
        <v>0</v>
      </c>
      <c r="BP58" s="190"/>
      <c r="BQ58" s="191" t="str">
        <f t="shared" si="23"/>
        <v/>
      </c>
      <c r="BR58" s="192" t="s">
        <v>197</v>
      </c>
      <c r="BS58" s="190" t="str">
        <f t="shared" si="24"/>
        <v>N</v>
      </c>
      <c r="BT58" s="190" t="str">
        <f t="shared" si="25"/>
        <v>N</v>
      </c>
      <c r="BU58" s="190" t="str">
        <f t="shared" si="26"/>
        <v>N</v>
      </c>
      <c r="BV58" s="190"/>
      <c r="BW58" s="174">
        <f>countifs('Trade Log'!$D$5:$D$2004,$B94,'Trade Log'!$C$5:$C$2004,"Split")</f>
        <v>0</v>
      </c>
    </row>
    <row r="59">
      <c r="A59" s="17">
        <f t="shared" si="27"/>
        <v>53</v>
      </c>
      <c r="B59" s="193" t="str">
        <f>Setup!B104</f>
        <v/>
      </c>
      <c r="C59" s="194" t="str">
        <f>Setup!C104</f>
        <v/>
      </c>
      <c r="D59" s="194" t="str">
        <f>Setup!D104</f>
        <v/>
      </c>
      <c r="E59" s="195" t="str">
        <f>IF($B59="","",SUMIFS('Trade Log'!$V$5:$V$2004,'Trade Log'!$D$5:$D$2004,'Your Portfolio Holdings'!$B59,'Trade Log'!$C$5:$C$2004,"Buy",'Trade Log'!$B$5:$B$2004,"&lt;="&amp;Dashboard!$C$2)-SUMIFS('Trade Log'!$V$5:$V$2004,'Trade Log'!$D$5:$D$2004,'Your Portfolio Holdings'!$B59,'Trade Log'!$C$5:$C$2004,"Sell",'Trade Log'!$B$5:$B$2004,"&lt;="&amp;Dashboard!$C$2))</f>
        <v/>
      </c>
      <c r="F59" s="196" t="str">
        <f t="shared" si="3"/>
        <v/>
      </c>
      <c r="G59" s="197" t="str">
        <f>IFERROR(__xludf.DUMMYFUNCTION("if($C59=""GBP"", if($B59="""","""",if(Dashboard!$C$2&gt;=today(),iferror(googlefinance($B59)/100,0),iferror(index(googlefinance($B59,""price"",Dashboard!$C$2),2,2)/100,iferror(index(googlefinance($B59,""price"",Dashboard!$C$2-1),2,2)/100,iferror(index(google"&amp;"finance($B59,""price"",Dashboard!$C$2-2),2,2)/100,iferror(index(googlefinance($B59,""price"",Dashboard!$C$2-3),2,2)/100,iferror(index(googlefinance($B59,""price"",Dashboard!$C$2-4),2,2)/100,iferror(index(googlefinance($B59,""price"",Dashboard!$C$2-5),2,2)"&amp;"/100,iferror(index(googlefinance($B59,""price"",Dashboard!$C$2-6),2,2)/100,0))))))))),if($B59="""","""",if(Dashboard!$C$2&gt;=today(),iferror(googlefinance($B59),0),iferror(index(googlefinance($B59,""price"",Dashboard!$C$2),2,2),iferror(index(googlefinance($"&amp;"B59,""price"",Dashboard!$C$2-1),2,2),iferror(index(googlefinance($B59,""price"",Dashboard!$C$2-2),2,2),iferror(index(googlefinance($B59,""price"",Dashboard!$C$2-3),2,2),iferror(index(googlefinance($B59,""price"",Dashboard!$C$2-4),2,2),iferror(index(google"&amp;"finance($B59,""price"",Dashboard!$C$2-5),2,2),iferror(index(googlefinance($B59,""price"",Dashboard!$C$2-6),2,2),0))))))))))"),"")</f>
        <v/>
      </c>
      <c r="H59" s="213"/>
      <c r="I59" s="199" t="str">
        <f t="shared" si="4"/>
        <v/>
      </c>
      <c r="J59" s="200" t="str">
        <f t="shared" si="5"/>
        <v/>
      </c>
      <c r="K59" s="201" t="str">
        <f t="array" ref="K59">IFERROR(IF($B59="","",index('Trade Log'!$Q$5:$Q$2004,match(1,($AN59='Trade Log'!$B$5:$B$2004)*($B59='Trade Log'!$D$5:$D$2004)*("Y"='Trade Log'!$T$5:$T$2004),0))),0)</f>
        <v/>
      </c>
      <c r="L59" s="202" t="str">
        <f t="shared" si="6"/>
        <v/>
      </c>
      <c r="M59" s="202" t="str">
        <f t="shared" si="7"/>
        <v/>
      </c>
      <c r="N59" s="203" t="str">
        <f t="shared" si="8"/>
        <v/>
      </c>
      <c r="O59" s="202" t="str">
        <f>if($B59="","",iferror(sumifs('Trade Log'!$G$5:$G$2004,'Trade Log'!$C$5:$C$2004,"Dividend",'Trade Log'!$D$5:$D$2004,$B59,'Trade Log'!$B$5:$B$2004,"&lt;="&amp;Dashboard!$C$2),0))</f>
        <v/>
      </c>
      <c r="P59" s="204" t="str">
        <f t="shared" si="9"/>
        <v/>
      </c>
      <c r="Q59" s="205" t="str">
        <f t="shared" si="10"/>
        <v/>
      </c>
      <c r="R59" s="199" t="str">
        <f t="shared" si="11"/>
        <v/>
      </c>
      <c r="S59" s="200" t="str">
        <f t="shared" si="12"/>
        <v/>
      </c>
      <c r="T59" s="201" t="str">
        <f t="array" ref="T59">IFERROR(IF($B59="","",index('Trade Log'!$AE$5:$AE$2004,match(1,($AN59='Trade Log'!$B$5:$B$2004)*($B59='Trade Log'!$D$5:$D$2004)*("Y"='Trade Log'!$T$5:$T$2004),0))),0)</f>
        <v/>
      </c>
      <c r="U59" s="202" t="str">
        <f t="shared" si="13"/>
        <v/>
      </c>
      <c r="V59" s="203" t="str">
        <f t="shared" si="14"/>
        <v/>
      </c>
      <c r="W59" s="202" t="str">
        <f t="shared" si="15"/>
        <v/>
      </c>
      <c r="X59" s="203" t="str">
        <f t="shared" si="16"/>
        <v/>
      </c>
      <c r="Y59" s="206" t="str">
        <f>if($B59="","",iferror(sumifs('Trade Log'!$AD$5:$AD$2004,'Trade Log'!$C$5:$C$2004,"Dividend",'Trade Log'!$D$5:$D$2004,$B59,'Trade Log'!$B$5:$B$2004,"&lt;="&amp;Dashboard!$C$2),0))</f>
        <v/>
      </c>
      <c r="Z59" s="172"/>
      <c r="AA59" s="207" t="str">
        <f t="array" ref="AA59">IF($B59="","",INDEX('Calculations (Do Not Edit)'!$C$231:$G$235,match($C59,'Calculations (Do Not Edit)'!$C$230:$G$230,0),match(Dashboard!$C$3,'Calculations (Do Not Edit)'!$B$231:$B$235,0)))</f>
        <v/>
      </c>
      <c r="AB59" s="174"/>
      <c r="AC59" s="208" t="str">
        <f>IF($B59="","",SUMIFS('Trade Log'!$X$5:$X$2004,'Trade Log'!$D$5:$D$2004,'Your Portfolio Holdings'!$B59,'Trade Log'!$C$5:$C$2004,"Buy",'Trade Log'!$B$5:$B$2004,"&lt;="&amp;Dashboard!$C$54)-SUMIFS('Trade Log'!$X$5:$X$2004,'Trade Log'!$D$5:$D$2004,'Your Portfolio Holdings'!$B59,'Trade Log'!$C$5:$C$2004,"Sell",'Trade Log'!$B$5:$B$2004,"&lt;="&amp;Dashboard!$C$54))</f>
        <v/>
      </c>
      <c r="AD59" s="209" t="str">
        <f>IFERROR(__xludf.DUMMYFUNCTION("if($C59=""GBP"",if($B59="""","""",if(Dashboard!$C$54&gt;=today(),iferror(googlefinance($B59)/100,0),iferror(index(googlefinance($B59,""price"",Dashboard!$C$54),2,2)/100,iferror(index(googlefinance($B59,""price"",Dashboard!$C$54-1),2,2)/100,iferror(index(goog"&amp;"lefinance($B59,""price"",Dashboard!$C$54-2),2,2)/100,iferror(index(googlefinance($B59,""price"",Dashboard!$C$54-3),2,2)/100,iferror(index(googlefinance($B59,""price"",Dashboard!$C$54-4),2,2)/100,iferror(index(googlefinance($B59,""price"",Dashboard!$C$54-5"&amp;"),2,2)/100,iferror(index(googlefinance($B59,""price"",Dashboard!$C$54-6),2,2)/100,0))))))))), if($B59="""","""",if(Dashboard!$C$54&gt;=today(),iferror(googlefinance($B59),0),iferror(index(googlefinance($B59,""price"",Dashboard!$C$54),2,2),iferror(index(googl"&amp;"efinance($B59,""price"",Dashboard!$C$54-1),2,2),iferror(index(googlefinance($B59,""price"",Dashboard!$C$54-2),2,2),iferror(index(googlefinance($B59,""price"",Dashboard!$C$54-3),2,2),iferror(index(googlefinance($B59,""price"",Dashboard!$C$54-4),2,2),iferro"&amp;"r(index(googlefinance($B59,""price"",Dashboard!$C$54-5),2,2),iferror(index(googlefinance($B59,""price"",Dashboard!$C$54-6),2,2),0))))))))))"),"")</f>
        <v/>
      </c>
      <c r="AE59" s="214"/>
      <c r="AF59" s="211" t="str">
        <f t="array" ref="AF59">IF($B59="","",INDEX('Calculations (Do Not Edit)'!$C$249:$G$253,match($C59,'Calculations (Do Not Edit)'!$C$230:$G$230,0),match(Dashboard!$C$3,'Calculations (Do Not Edit)'!$B$231:$B$235,0)))</f>
        <v/>
      </c>
      <c r="AG59" s="212">
        <f t="shared" si="17"/>
        <v>0</v>
      </c>
      <c r="AH59" s="208" t="str">
        <f>IF($B59="","",SUMIFS('Trade Log'!$Z$5:$Z$2004,'Trade Log'!$D$5:$D$2004,'Your Portfolio Holdings'!$B59,'Trade Log'!$C$5:$C$2004,"Buy",'Trade Log'!$B$5:$B$2004,"&lt;="&amp;Dashboard!$C$55)-SUMIFS('Trade Log'!$Z$5:$Z$2004,'Trade Log'!$D$5:$D$2004,'Your Portfolio Holdings'!$B59,'Trade Log'!$C$5:$C$2004,"Sell",'Trade Log'!$B$5:$B$2004,"&lt;="&amp;Dashboard!$C$55))</f>
        <v/>
      </c>
      <c r="AI59" s="209" t="str">
        <f>IFERROR(__xludf.DUMMYFUNCTION("if($C59=""GBP"",if($B59="""","""",if(Dashboard!$C$55&gt;=today(),iferror(googlefinance($B59)/100,0),iferror(index(googlefinance($B59,""price"",Dashboard!$C$55),2,2)/100,iferror(index(googlefinance($B59,""price"",Dashboard!$C$55-1),2,2)/100,iferror(index(goog"&amp;"lefinance($B59,""price"",Dashboard!$C$55-2),2,2)/100,iferror(index(googlefinance($B59,""price"",Dashboard!$C$55-3),2,2)/100,iferror(index(googlefinance($B59,""price"",Dashboard!$C$55-4),2,2)/100,iferror(index(googlefinance($B59,""price"",Dashboard!$C$55-5"&amp;"),2,2)/100,iferror(index(googlefinance($B59,""price"",Dashboard!$C$55-6),2,2)/100,0))))))))),if($B59="""","""",if(Dashboard!$C$55&gt;=today(),iferror(googlefinance($B59),0),iferror(index(googlefinance($B59,""price"",Dashboard!$C$55),2,2),iferror(index(google"&amp;"finance($B59,""price"",Dashboard!$C$55-1),2,2),iferror(index(googlefinance($B59,""price"",Dashboard!$C$55-2),2,2),iferror(index(googlefinance($B59,""price"",Dashboard!$C$55-3),2,2),iferror(index(googlefinance($B59,""price"",Dashboard!$C$55-4),2,2),iferror"&amp;"(index(googlefinance($B59,""price"",Dashboard!$C$55-5),2,2),iferror(index(googlefinance($B59,""price"",Dashboard!$C$55-6),2,2),0))))))))))"),"")</f>
        <v/>
      </c>
      <c r="AJ59" s="210"/>
      <c r="AK59" s="211" t="str">
        <f t="array" ref="AK59">IF($B59="","",INDEX('Calculations (Do Not Edit)'!$C$267:$G$271,match($C59,'Calculations (Do Not Edit)'!$C$230:$G$230,0),match(Dashboard!$C$3,'Calculations (Do Not Edit)'!$B$231:$B$235,0)))</f>
        <v/>
      </c>
      <c r="AL59" s="212">
        <f t="shared" si="18"/>
        <v>0</v>
      </c>
      <c r="AM59" s="182"/>
      <c r="AN59" s="182" t="str">
        <f>IF($B59="","",MAXIFS('Trade Log'!$B$5:$B$2004,'Trade Log'!$D$5:$D$2004,$B59,'Trade Log'!$B$5:$B$2004,"&lt;="&amp;Dashboard!$C$2))</f>
        <v/>
      </c>
      <c r="AO59" s="81" t="str">
        <f t="shared" si="19"/>
        <v>#N/A</v>
      </c>
      <c r="AP59" s="81"/>
      <c r="AQ59" s="184" t="str">
        <f>if($B59="","",sumifs('Trade Log'!$V$5:$V$2004,'Trade Log'!$D$5:$D$2004,$B59,'Trade Log'!$C$5:$C$2004,"Buy",'Trade Log'!$I$5:$I$2004,AQ$6,'Trade Log'!$B$5:$B$2004,"&lt;="&amp;Dashboard!$C$2)-sumifs('Trade Log'!$V$5:$V$2004,'Trade Log'!$D$5:$D$2004,$B59,'Trade Log'!$C$5:$C$2004,"Sell",'Trade Log'!$I$5:$I$2004,AQ$6,'Trade Log'!$B$5:$B$2004,"&lt;="&amp;Dashboard!$C$2))</f>
        <v/>
      </c>
      <c r="AR59" s="100" t="str">
        <f>if($B59="","",sumifs('Trade Log'!$V$5:$V$2004,'Trade Log'!$D$5:$D$2004,$B59,'Trade Log'!$C$5:$C$2004,"Buy",'Trade Log'!$I$5:$I$2004,AR$6,'Trade Log'!$B$5:$B$2004,"&lt;="&amp;Dashboard!$C$2)-sumifs('Trade Log'!$V$5:$V$2004,'Trade Log'!$D$5:$D$2004,$B59,'Trade Log'!$C$5:$C$2004,"Sell",'Trade Log'!$I$5:$I$2004,AR$6,'Trade Log'!$B$5:$B$2004,"&lt;="&amp;Dashboard!$C$2))</f>
        <v/>
      </c>
      <c r="AS59" s="100" t="str">
        <f>if($B59="","",sumifs('Trade Log'!$V$5:$V$2004,'Trade Log'!$D$5:$D$2004,$B59,'Trade Log'!$C$5:$C$2004,"Buy",'Trade Log'!$I$5:$I$2004,AS$6,'Trade Log'!$B$5:$B$2004,"&lt;="&amp;Dashboard!$C$2)-sumifs('Trade Log'!$V$5:$V$2004,'Trade Log'!$D$5:$D$2004,$B59,'Trade Log'!$C$5:$C$2004,"Sell",'Trade Log'!$I$5:$I$2004,AS$6,'Trade Log'!$B$5:$B$2004,"&lt;="&amp;Dashboard!$C$2))</f>
        <v/>
      </c>
      <c r="AT59" s="100" t="str">
        <f>if($B59="","",sumifs('Trade Log'!$V$5:$V$2004,'Trade Log'!$D$5:$D$2004,$B59,'Trade Log'!$C$5:$C$2004,"Buy",'Trade Log'!$I$5:$I$2004,AT$6,'Trade Log'!$B$5:$B$2004,"&lt;="&amp;Dashboard!$C$2)-sumifs('Trade Log'!$V$5:$V$2004,'Trade Log'!$D$5:$D$2004,$B59,'Trade Log'!$C$5:$C$2004,"Sell",'Trade Log'!$I$5:$I$2004,AT$6,'Trade Log'!$B$5:$B$2004,"&lt;="&amp;Dashboard!$C$2))</f>
        <v/>
      </c>
      <c r="AU59" s="100" t="str">
        <f>if($B59="","",sumifs('Trade Log'!$V$5:$V$2004,'Trade Log'!$D$5:$D$2004,$B59,'Trade Log'!$C$5:$C$2004,"Buy",'Trade Log'!$I$5:$I$2004,AU$6,'Trade Log'!$B$5:$B$2004,"&lt;="&amp;Dashboard!$C$2)-sumifs('Trade Log'!$V$5:$V$2004,'Trade Log'!$D$5:$D$2004,$B59,'Trade Log'!$C$5:$C$2004,"Sell",'Trade Log'!$I$5:$I$2004,AU$6,'Trade Log'!$B$5:$B$2004,"&lt;="&amp;Dashboard!$C$2))</f>
        <v/>
      </c>
      <c r="AV59" s="100" t="str">
        <f>if($B59="","",sumifs('Trade Log'!$V$5:$V$2004,'Trade Log'!$D$5:$D$2004,$B59,'Trade Log'!$C$5:$C$2004,"Buy",'Trade Log'!$I$5:$I$2004,AV$6,'Trade Log'!$B$5:$B$2004,"&lt;="&amp;Dashboard!$C$2)-sumifs('Trade Log'!$V$5:$V$2004,'Trade Log'!$D$5:$D$2004,$B59,'Trade Log'!$C$5:$C$2004,"Sell",'Trade Log'!$I$5:$I$2004,AV$6,'Trade Log'!$B$5:$B$2004,"&lt;="&amp;Dashboard!$C$2))</f>
        <v/>
      </c>
      <c r="AW59" s="100" t="str">
        <f>if($B59="","",sumifs('Trade Log'!$V$5:$V$2004,'Trade Log'!$D$5:$D$2004,$B59,'Trade Log'!$C$5:$C$2004,"Buy",'Trade Log'!$I$5:$I$2004,AW$6,'Trade Log'!$B$5:$B$2004,"&lt;="&amp;Dashboard!$C$2)-sumifs('Trade Log'!$V$5:$V$2004,'Trade Log'!$D$5:$D$2004,$B59,'Trade Log'!$C$5:$C$2004,"Sell",'Trade Log'!$I$5:$I$2004,AW$6,'Trade Log'!$B$5:$B$2004,"&lt;="&amp;Dashboard!$C$2))</f>
        <v/>
      </c>
      <c r="AX59" s="100" t="str">
        <f>if($B59="","",sumifs('Trade Log'!$V$5:$V$2004,'Trade Log'!$D$5:$D$2004,$B59,'Trade Log'!$C$5:$C$2004,"Buy",'Trade Log'!$I$5:$I$2004,AX$6,'Trade Log'!$B$5:$B$2004,"&lt;="&amp;Dashboard!$C$2)-sumifs('Trade Log'!$V$5:$V$2004,'Trade Log'!$D$5:$D$2004,$B59,'Trade Log'!$C$5:$C$2004,"Sell",'Trade Log'!$I$5:$I$2004,AX$6,'Trade Log'!$B$5:$B$2004,"&lt;="&amp;Dashboard!$C$2))</f>
        <v/>
      </c>
      <c r="AY59" s="100" t="str">
        <f>if($B59="","",sumifs('Trade Log'!$V$5:$V$2004,'Trade Log'!$D$5:$D$2004,$B59,'Trade Log'!$C$5:$C$2004,"Buy",'Trade Log'!$I$5:$I$2004,AY$6,'Trade Log'!$B$5:$B$2004,"&lt;="&amp;Dashboard!$C$2)-sumifs('Trade Log'!$V$5:$V$2004,'Trade Log'!$D$5:$D$2004,$B59,'Trade Log'!$C$5:$C$2004,"Sell",'Trade Log'!$I$5:$I$2004,AY$6,'Trade Log'!$B$5:$B$2004,"&lt;="&amp;Dashboard!$C$2))</f>
        <v/>
      </c>
      <c r="AZ59" s="185" t="str">
        <f>if($B59="","",sumifs('Trade Log'!$V$5:$V$2004,'Trade Log'!$D$5:$D$2004,$B59,'Trade Log'!$C$5:$C$2004,"Buy",'Trade Log'!$I$5:$I$2004,AZ$6,'Trade Log'!$B$5:$B$2004,"&lt;="&amp;Dashboard!$C$2)-sumifs('Trade Log'!$V$5:$V$2004,'Trade Log'!$D$5:$D$2004,$B59,'Trade Log'!$C$5:$C$2004,"Sell",'Trade Log'!$I$5:$I$2004,AZ$6,'Trade Log'!$B$5:$B$2004,"&lt;="&amp;Dashboard!$C$2))</f>
        <v/>
      </c>
      <c r="BA59" s="81"/>
      <c r="BB59" s="186">
        <f t="shared" si="20"/>
        <v>0</v>
      </c>
      <c r="BC59" s="81"/>
      <c r="BD59" s="187">
        <f t="shared" ref="BD59:BM59" si="78">AQ59*$Q59</f>
        <v>0</v>
      </c>
      <c r="BE59" s="188">
        <f t="shared" si="78"/>
        <v>0</v>
      </c>
      <c r="BF59" s="188">
        <f t="shared" si="78"/>
        <v>0</v>
      </c>
      <c r="BG59" s="188">
        <f t="shared" si="78"/>
        <v>0</v>
      </c>
      <c r="BH59" s="188">
        <f t="shared" si="78"/>
        <v>0</v>
      </c>
      <c r="BI59" s="188">
        <f t="shared" si="78"/>
        <v>0</v>
      </c>
      <c r="BJ59" s="188">
        <f t="shared" si="78"/>
        <v>0</v>
      </c>
      <c r="BK59" s="188">
        <f t="shared" si="78"/>
        <v>0</v>
      </c>
      <c r="BL59" s="188">
        <f t="shared" si="78"/>
        <v>0</v>
      </c>
      <c r="BM59" s="189">
        <f t="shared" si="78"/>
        <v>0</v>
      </c>
      <c r="BN59" s="81"/>
      <c r="BO59" s="190">
        <f t="shared" si="22"/>
        <v>0</v>
      </c>
      <c r="BP59" s="190"/>
      <c r="BQ59" s="191" t="str">
        <f t="shared" si="23"/>
        <v/>
      </c>
      <c r="BR59" s="192" t="s">
        <v>197</v>
      </c>
      <c r="BS59" s="190" t="str">
        <f t="shared" si="24"/>
        <v>N</v>
      </c>
      <c r="BT59" s="190" t="str">
        <f t="shared" si="25"/>
        <v>N</v>
      </c>
      <c r="BU59" s="190" t="str">
        <f t="shared" si="26"/>
        <v>N</v>
      </c>
      <c r="BV59" s="190"/>
      <c r="BW59" s="174">
        <f>countifs('Trade Log'!$D$5:$D$2004,$B95,'Trade Log'!$C$5:$C$2004,"Split")</f>
        <v>0</v>
      </c>
    </row>
    <row r="60">
      <c r="A60" s="17">
        <f t="shared" si="27"/>
        <v>54</v>
      </c>
      <c r="B60" s="193" t="str">
        <f>Setup!B105</f>
        <v/>
      </c>
      <c r="C60" s="194" t="str">
        <f>Setup!C105</f>
        <v/>
      </c>
      <c r="D60" s="194" t="str">
        <f>Setup!D105</f>
        <v/>
      </c>
      <c r="E60" s="195" t="str">
        <f>IF($B60="","",SUMIFS('Trade Log'!$V$5:$V$2004,'Trade Log'!$D$5:$D$2004,'Your Portfolio Holdings'!$B60,'Trade Log'!$C$5:$C$2004,"Buy",'Trade Log'!$B$5:$B$2004,"&lt;="&amp;Dashboard!$C$2)-SUMIFS('Trade Log'!$V$5:$V$2004,'Trade Log'!$D$5:$D$2004,'Your Portfolio Holdings'!$B60,'Trade Log'!$C$5:$C$2004,"Sell",'Trade Log'!$B$5:$B$2004,"&lt;="&amp;Dashboard!$C$2))</f>
        <v/>
      </c>
      <c r="F60" s="196" t="str">
        <f t="shared" si="3"/>
        <v/>
      </c>
      <c r="G60" s="197" t="str">
        <f>IFERROR(__xludf.DUMMYFUNCTION("if($C60=""GBP"", if($B60="""","""",if(Dashboard!$C$2&gt;=today(),iferror(googlefinance($B60)/100,0),iferror(index(googlefinance($B60,""price"",Dashboard!$C$2),2,2)/100,iferror(index(googlefinance($B60,""price"",Dashboard!$C$2-1),2,2)/100,iferror(index(google"&amp;"finance($B60,""price"",Dashboard!$C$2-2),2,2)/100,iferror(index(googlefinance($B60,""price"",Dashboard!$C$2-3),2,2)/100,iferror(index(googlefinance($B60,""price"",Dashboard!$C$2-4),2,2)/100,iferror(index(googlefinance($B60,""price"",Dashboard!$C$2-5),2,2)"&amp;"/100,iferror(index(googlefinance($B60,""price"",Dashboard!$C$2-6),2,2)/100,0))))))))),if($B60="""","""",if(Dashboard!$C$2&gt;=today(),iferror(googlefinance($B60),0),iferror(index(googlefinance($B60,""price"",Dashboard!$C$2),2,2),iferror(index(googlefinance($"&amp;"B60,""price"",Dashboard!$C$2-1),2,2),iferror(index(googlefinance($B60,""price"",Dashboard!$C$2-2),2,2),iferror(index(googlefinance($B60,""price"",Dashboard!$C$2-3),2,2),iferror(index(googlefinance($B60,""price"",Dashboard!$C$2-4),2,2),iferror(index(google"&amp;"finance($B60,""price"",Dashboard!$C$2-5),2,2),iferror(index(googlefinance($B60,""price"",Dashboard!$C$2-6),2,2),0))))))))))"),"")</f>
        <v/>
      </c>
      <c r="H60" s="213"/>
      <c r="I60" s="199" t="str">
        <f t="shared" si="4"/>
        <v/>
      </c>
      <c r="J60" s="200" t="str">
        <f t="shared" si="5"/>
        <v/>
      </c>
      <c r="K60" s="201" t="str">
        <f t="array" ref="K60">IFERROR(IF($B60="","",index('Trade Log'!$Q$5:$Q$2004,match(1,($AN60='Trade Log'!$B$5:$B$2004)*($B60='Trade Log'!$D$5:$D$2004)*("Y"='Trade Log'!$T$5:$T$2004),0))),0)</f>
        <v/>
      </c>
      <c r="L60" s="202" t="str">
        <f t="shared" si="6"/>
        <v/>
      </c>
      <c r="M60" s="202" t="str">
        <f t="shared" si="7"/>
        <v/>
      </c>
      <c r="N60" s="203" t="str">
        <f t="shared" si="8"/>
        <v/>
      </c>
      <c r="O60" s="202" t="str">
        <f>if($B60="","",iferror(sumifs('Trade Log'!$G$5:$G$2004,'Trade Log'!$C$5:$C$2004,"Dividend",'Trade Log'!$D$5:$D$2004,$B60,'Trade Log'!$B$5:$B$2004,"&lt;="&amp;Dashboard!$C$2),0))</f>
        <v/>
      </c>
      <c r="P60" s="204" t="str">
        <f t="shared" si="9"/>
        <v/>
      </c>
      <c r="Q60" s="205" t="str">
        <f t="shared" si="10"/>
        <v/>
      </c>
      <c r="R60" s="199" t="str">
        <f t="shared" si="11"/>
        <v/>
      </c>
      <c r="S60" s="200" t="str">
        <f t="shared" si="12"/>
        <v/>
      </c>
      <c r="T60" s="201" t="str">
        <f t="array" ref="T60">IFERROR(IF($B60="","",index('Trade Log'!$AE$5:$AE$2004,match(1,($AN60='Trade Log'!$B$5:$B$2004)*($B60='Trade Log'!$D$5:$D$2004)*("Y"='Trade Log'!$T$5:$T$2004),0))),0)</f>
        <v/>
      </c>
      <c r="U60" s="202" t="str">
        <f t="shared" si="13"/>
        <v/>
      </c>
      <c r="V60" s="203" t="str">
        <f t="shared" si="14"/>
        <v/>
      </c>
      <c r="W60" s="202" t="str">
        <f t="shared" si="15"/>
        <v/>
      </c>
      <c r="X60" s="203" t="str">
        <f t="shared" si="16"/>
        <v/>
      </c>
      <c r="Y60" s="206" t="str">
        <f>if($B60="","",iferror(sumifs('Trade Log'!$AD$5:$AD$2004,'Trade Log'!$C$5:$C$2004,"Dividend",'Trade Log'!$D$5:$D$2004,$B60,'Trade Log'!$B$5:$B$2004,"&lt;="&amp;Dashboard!$C$2),0))</f>
        <v/>
      </c>
      <c r="Z60" s="172"/>
      <c r="AA60" s="207" t="str">
        <f t="array" ref="AA60">IF($B60="","",INDEX('Calculations (Do Not Edit)'!$C$231:$G$235,match($C60,'Calculations (Do Not Edit)'!$C$230:$G$230,0),match(Dashboard!$C$3,'Calculations (Do Not Edit)'!$B$231:$B$235,0)))</f>
        <v/>
      </c>
      <c r="AB60" s="174"/>
      <c r="AC60" s="208" t="str">
        <f>IF($B60="","",SUMIFS('Trade Log'!$X$5:$X$2004,'Trade Log'!$D$5:$D$2004,'Your Portfolio Holdings'!$B60,'Trade Log'!$C$5:$C$2004,"Buy",'Trade Log'!$B$5:$B$2004,"&lt;="&amp;Dashboard!$C$54)-SUMIFS('Trade Log'!$X$5:$X$2004,'Trade Log'!$D$5:$D$2004,'Your Portfolio Holdings'!$B60,'Trade Log'!$C$5:$C$2004,"Sell",'Trade Log'!$B$5:$B$2004,"&lt;="&amp;Dashboard!$C$54))</f>
        <v/>
      </c>
      <c r="AD60" s="209" t="str">
        <f>IFERROR(__xludf.DUMMYFUNCTION("if($C60=""GBP"",if($B60="""","""",if(Dashboard!$C$54&gt;=today(),iferror(googlefinance($B60)/100,0),iferror(index(googlefinance($B60,""price"",Dashboard!$C$54),2,2)/100,iferror(index(googlefinance($B60,""price"",Dashboard!$C$54-1),2,2)/100,iferror(index(goog"&amp;"lefinance($B60,""price"",Dashboard!$C$54-2),2,2)/100,iferror(index(googlefinance($B60,""price"",Dashboard!$C$54-3),2,2)/100,iferror(index(googlefinance($B60,""price"",Dashboard!$C$54-4),2,2)/100,iferror(index(googlefinance($B60,""price"",Dashboard!$C$54-5"&amp;"),2,2)/100,iferror(index(googlefinance($B60,""price"",Dashboard!$C$54-6),2,2)/100,0))))))))), if($B60="""","""",if(Dashboard!$C$54&gt;=today(),iferror(googlefinance($B60),0),iferror(index(googlefinance($B60,""price"",Dashboard!$C$54),2,2),iferror(index(googl"&amp;"efinance($B60,""price"",Dashboard!$C$54-1),2,2),iferror(index(googlefinance($B60,""price"",Dashboard!$C$54-2),2,2),iferror(index(googlefinance($B60,""price"",Dashboard!$C$54-3),2,2),iferror(index(googlefinance($B60,""price"",Dashboard!$C$54-4),2,2),iferro"&amp;"r(index(googlefinance($B60,""price"",Dashboard!$C$54-5),2,2),iferror(index(googlefinance($B60,""price"",Dashboard!$C$54-6),2,2),0))))))))))"),"")</f>
        <v/>
      </c>
      <c r="AE60" s="214"/>
      <c r="AF60" s="211" t="str">
        <f t="array" ref="AF60">IF($B60="","",INDEX('Calculations (Do Not Edit)'!$C$249:$G$253,match($C60,'Calculations (Do Not Edit)'!$C$230:$G$230,0),match(Dashboard!$C$3,'Calculations (Do Not Edit)'!$B$231:$B$235,0)))</f>
        <v/>
      </c>
      <c r="AG60" s="212">
        <f t="shared" si="17"/>
        <v>0</v>
      </c>
      <c r="AH60" s="208" t="str">
        <f>IF($B60="","",SUMIFS('Trade Log'!$Z$5:$Z$2004,'Trade Log'!$D$5:$D$2004,'Your Portfolio Holdings'!$B60,'Trade Log'!$C$5:$C$2004,"Buy",'Trade Log'!$B$5:$B$2004,"&lt;="&amp;Dashboard!$C$55)-SUMIFS('Trade Log'!$Z$5:$Z$2004,'Trade Log'!$D$5:$D$2004,'Your Portfolio Holdings'!$B60,'Trade Log'!$C$5:$C$2004,"Sell",'Trade Log'!$B$5:$B$2004,"&lt;="&amp;Dashboard!$C$55))</f>
        <v/>
      </c>
      <c r="AI60" s="209" t="str">
        <f>IFERROR(__xludf.DUMMYFUNCTION("if($C60=""GBP"",if($B60="""","""",if(Dashboard!$C$55&gt;=today(),iferror(googlefinance($B60)/100,0),iferror(index(googlefinance($B60,""price"",Dashboard!$C$55),2,2)/100,iferror(index(googlefinance($B60,""price"",Dashboard!$C$55-1),2,2)/100,iferror(index(goog"&amp;"lefinance($B60,""price"",Dashboard!$C$55-2),2,2)/100,iferror(index(googlefinance($B60,""price"",Dashboard!$C$55-3),2,2)/100,iferror(index(googlefinance($B60,""price"",Dashboard!$C$55-4),2,2)/100,iferror(index(googlefinance($B60,""price"",Dashboard!$C$55-5"&amp;"),2,2)/100,iferror(index(googlefinance($B60,""price"",Dashboard!$C$55-6),2,2)/100,0))))))))),if($B60="""","""",if(Dashboard!$C$55&gt;=today(),iferror(googlefinance($B60),0),iferror(index(googlefinance($B60,""price"",Dashboard!$C$55),2,2),iferror(index(google"&amp;"finance($B60,""price"",Dashboard!$C$55-1),2,2),iferror(index(googlefinance($B60,""price"",Dashboard!$C$55-2),2,2),iferror(index(googlefinance($B60,""price"",Dashboard!$C$55-3),2,2),iferror(index(googlefinance($B60,""price"",Dashboard!$C$55-4),2,2),iferror"&amp;"(index(googlefinance($B60,""price"",Dashboard!$C$55-5),2,2),iferror(index(googlefinance($B60,""price"",Dashboard!$C$55-6),2,2),0))))))))))"),"")</f>
        <v/>
      </c>
      <c r="AJ60" s="210"/>
      <c r="AK60" s="211" t="str">
        <f t="array" ref="AK60">IF($B60="","",INDEX('Calculations (Do Not Edit)'!$C$267:$G$271,match($C60,'Calculations (Do Not Edit)'!$C$230:$G$230,0),match(Dashboard!$C$3,'Calculations (Do Not Edit)'!$B$231:$B$235,0)))</f>
        <v/>
      </c>
      <c r="AL60" s="212">
        <f t="shared" si="18"/>
        <v>0</v>
      </c>
      <c r="AM60" s="182"/>
      <c r="AN60" s="182" t="str">
        <f>IF($B60="","",MAXIFS('Trade Log'!$B$5:$B$2004,'Trade Log'!$D$5:$D$2004,$B60,'Trade Log'!$B$5:$B$2004,"&lt;="&amp;Dashboard!$C$2))</f>
        <v/>
      </c>
      <c r="AO60" s="81" t="str">
        <f t="shared" si="19"/>
        <v>#N/A</v>
      </c>
      <c r="AP60" s="81"/>
      <c r="AQ60" s="184" t="str">
        <f>if($B60="","",sumifs('Trade Log'!$V$5:$V$2004,'Trade Log'!$D$5:$D$2004,$B60,'Trade Log'!$C$5:$C$2004,"Buy",'Trade Log'!$I$5:$I$2004,AQ$6,'Trade Log'!$B$5:$B$2004,"&lt;="&amp;Dashboard!$C$2)-sumifs('Trade Log'!$V$5:$V$2004,'Trade Log'!$D$5:$D$2004,$B60,'Trade Log'!$C$5:$C$2004,"Sell",'Trade Log'!$I$5:$I$2004,AQ$6,'Trade Log'!$B$5:$B$2004,"&lt;="&amp;Dashboard!$C$2))</f>
        <v/>
      </c>
      <c r="AR60" s="100" t="str">
        <f>if($B60="","",sumifs('Trade Log'!$V$5:$V$2004,'Trade Log'!$D$5:$D$2004,$B60,'Trade Log'!$C$5:$C$2004,"Buy",'Trade Log'!$I$5:$I$2004,AR$6,'Trade Log'!$B$5:$B$2004,"&lt;="&amp;Dashboard!$C$2)-sumifs('Trade Log'!$V$5:$V$2004,'Trade Log'!$D$5:$D$2004,$B60,'Trade Log'!$C$5:$C$2004,"Sell",'Trade Log'!$I$5:$I$2004,AR$6,'Trade Log'!$B$5:$B$2004,"&lt;="&amp;Dashboard!$C$2))</f>
        <v/>
      </c>
      <c r="AS60" s="100" t="str">
        <f>if($B60="","",sumifs('Trade Log'!$V$5:$V$2004,'Trade Log'!$D$5:$D$2004,$B60,'Trade Log'!$C$5:$C$2004,"Buy",'Trade Log'!$I$5:$I$2004,AS$6,'Trade Log'!$B$5:$B$2004,"&lt;="&amp;Dashboard!$C$2)-sumifs('Trade Log'!$V$5:$V$2004,'Trade Log'!$D$5:$D$2004,$B60,'Trade Log'!$C$5:$C$2004,"Sell",'Trade Log'!$I$5:$I$2004,AS$6,'Trade Log'!$B$5:$B$2004,"&lt;="&amp;Dashboard!$C$2))</f>
        <v/>
      </c>
      <c r="AT60" s="100" t="str">
        <f>if($B60="","",sumifs('Trade Log'!$V$5:$V$2004,'Trade Log'!$D$5:$D$2004,$B60,'Trade Log'!$C$5:$C$2004,"Buy",'Trade Log'!$I$5:$I$2004,AT$6,'Trade Log'!$B$5:$B$2004,"&lt;="&amp;Dashboard!$C$2)-sumifs('Trade Log'!$V$5:$V$2004,'Trade Log'!$D$5:$D$2004,$B60,'Trade Log'!$C$5:$C$2004,"Sell",'Trade Log'!$I$5:$I$2004,AT$6,'Trade Log'!$B$5:$B$2004,"&lt;="&amp;Dashboard!$C$2))</f>
        <v/>
      </c>
      <c r="AU60" s="100" t="str">
        <f>if($B60="","",sumifs('Trade Log'!$V$5:$V$2004,'Trade Log'!$D$5:$D$2004,$B60,'Trade Log'!$C$5:$C$2004,"Buy",'Trade Log'!$I$5:$I$2004,AU$6,'Trade Log'!$B$5:$B$2004,"&lt;="&amp;Dashboard!$C$2)-sumifs('Trade Log'!$V$5:$V$2004,'Trade Log'!$D$5:$D$2004,$B60,'Trade Log'!$C$5:$C$2004,"Sell",'Trade Log'!$I$5:$I$2004,AU$6,'Trade Log'!$B$5:$B$2004,"&lt;="&amp;Dashboard!$C$2))</f>
        <v/>
      </c>
      <c r="AV60" s="100" t="str">
        <f>if($B60="","",sumifs('Trade Log'!$V$5:$V$2004,'Trade Log'!$D$5:$D$2004,$B60,'Trade Log'!$C$5:$C$2004,"Buy",'Trade Log'!$I$5:$I$2004,AV$6,'Trade Log'!$B$5:$B$2004,"&lt;="&amp;Dashboard!$C$2)-sumifs('Trade Log'!$V$5:$V$2004,'Trade Log'!$D$5:$D$2004,$B60,'Trade Log'!$C$5:$C$2004,"Sell",'Trade Log'!$I$5:$I$2004,AV$6,'Trade Log'!$B$5:$B$2004,"&lt;="&amp;Dashboard!$C$2))</f>
        <v/>
      </c>
      <c r="AW60" s="100" t="str">
        <f>if($B60="","",sumifs('Trade Log'!$V$5:$V$2004,'Trade Log'!$D$5:$D$2004,$B60,'Trade Log'!$C$5:$C$2004,"Buy",'Trade Log'!$I$5:$I$2004,AW$6,'Trade Log'!$B$5:$B$2004,"&lt;="&amp;Dashboard!$C$2)-sumifs('Trade Log'!$V$5:$V$2004,'Trade Log'!$D$5:$D$2004,$B60,'Trade Log'!$C$5:$C$2004,"Sell",'Trade Log'!$I$5:$I$2004,AW$6,'Trade Log'!$B$5:$B$2004,"&lt;="&amp;Dashboard!$C$2))</f>
        <v/>
      </c>
      <c r="AX60" s="100" t="str">
        <f>if($B60="","",sumifs('Trade Log'!$V$5:$V$2004,'Trade Log'!$D$5:$D$2004,$B60,'Trade Log'!$C$5:$C$2004,"Buy",'Trade Log'!$I$5:$I$2004,AX$6,'Trade Log'!$B$5:$B$2004,"&lt;="&amp;Dashboard!$C$2)-sumifs('Trade Log'!$V$5:$V$2004,'Trade Log'!$D$5:$D$2004,$B60,'Trade Log'!$C$5:$C$2004,"Sell",'Trade Log'!$I$5:$I$2004,AX$6,'Trade Log'!$B$5:$B$2004,"&lt;="&amp;Dashboard!$C$2))</f>
        <v/>
      </c>
      <c r="AY60" s="100" t="str">
        <f>if($B60="","",sumifs('Trade Log'!$V$5:$V$2004,'Trade Log'!$D$5:$D$2004,$B60,'Trade Log'!$C$5:$C$2004,"Buy",'Trade Log'!$I$5:$I$2004,AY$6,'Trade Log'!$B$5:$B$2004,"&lt;="&amp;Dashboard!$C$2)-sumifs('Trade Log'!$V$5:$V$2004,'Trade Log'!$D$5:$D$2004,$B60,'Trade Log'!$C$5:$C$2004,"Sell",'Trade Log'!$I$5:$I$2004,AY$6,'Trade Log'!$B$5:$B$2004,"&lt;="&amp;Dashboard!$C$2))</f>
        <v/>
      </c>
      <c r="AZ60" s="185" t="str">
        <f>if($B60="","",sumifs('Trade Log'!$V$5:$V$2004,'Trade Log'!$D$5:$D$2004,$B60,'Trade Log'!$C$5:$C$2004,"Buy",'Trade Log'!$I$5:$I$2004,AZ$6,'Trade Log'!$B$5:$B$2004,"&lt;="&amp;Dashboard!$C$2)-sumifs('Trade Log'!$V$5:$V$2004,'Trade Log'!$D$5:$D$2004,$B60,'Trade Log'!$C$5:$C$2004,"Sell",'Trade Log'!$I$5:$I$2004,AZ$6,'Trade Log'!$B$5:$B$2004,"&lt;="&amp;Dashboard!$C$2))</f>
        <v/>
      </c>
      <c r="BA60" s="81"/>
      <c r="BB60" s="186">
        <f t="shared" si="20"/>
        <v>0</v>
      </c>
      <c r="BC60" s="81"/>
      <c r="BD60" s="187">
        <f t="shared" ref="BD60:BM60" si="79">AQ60*$Q60</f>
        <v>0</v>
      </c>
      <c r="BE60" s="188">
        <f t="shared" si="79"/>
        <v>0</v>
      </c>
      <c r="BF60" s="188">
        <f t="shared" si="79"/>
        <v>0</v>
      </c>
      <c r="BG60" s="188">
        <f t="shared" si="79"/>
        <v>0</v>
      </c>
      <c r="BH60" s="188">
        <f t="shared" si="79"/>
        <v>0</v>
      </c>
      <c r="BI60" s="188">
        <f t="shared" si="79"/>
        <v>0</v>
      </c>
      <c r="BJ60" s="188">
        <f t="shared" si="79"/>
        <v>0</v>
      </c>
      <c r="BK60" s="188">
        <f t="shared" si="79"/>
        <v>0</v>
      </c>
      <c r="BL60" s="188">
        <f t="shared" si="79"/>
        <v>0</v>
      </c>
      <c r="BM60" s="189">
        <f t="shared" si="79"/>
        <v>0</v>
      </c>
      <c r="BN60" s="81"/>
      <c r="BO60" s="190">
        <f t="shared" si="22"/>
        <v>0</v>
      </c>
      <c r="BP60" s="190"/>
      <c r="BQ60" s="191" t="str">
        <f t="shared" si="23"/>
        <v/>
      </c>
      <c r="BR60" s="192" t="s">
        <v>197</v>
      </c>
      <c r="BS60" s="190" t="str">
        <f t="shared" si="24"/>
        <v>N</v>
      </c>
      <c r="BT60" s="190" t="str">
        <f t="shared" si="25"/>
        <v>N</v>
      </c>
      <c r="BU60" s="190" t="str">
        <f t="shared" si="26"/>
        <v>N</v>
      </c>
      <c r="BV60" s="190"/>
      <c r="BW60" s="174">
        <f>countifs('Trade Log'!$D$5:$D$2004,$B96,'Trade Log'!$C$5:$C$2004,"Split")</f>
        <v>0</v>
      </c>
    </row>
    <row r="61">
      <c r="A61" s="17">
        <f t="shared" si="27"/>
        <v>55</v>
      </c>
      <c r="B61" s="193" t="str">
        <f>Setup!B106</f>
        <v/>
      </c>
      <c r="C61" s="194" t="str">
        <f>Setup!C106</f>
        <v/>
      </c>
      <c r="D61" s="194" t="str">
        <f>Setup!D106</f>
        <v/>
      </c>
      <c r="E61" s="195" t="str">
        <f>IF($B61="","",SUMIFS('Trade Log'!$V$5:$V$2004,'Trade Log'!$D$5:$D$2004,'Your Portfolio Holdings'!$B61,'Trade Log'!$C$5:$C$2004,"Buy",'Trade Log'!$B$5:$B$2004,"&lt;="&amp;Dashboard!$C$2)-SUMIFS('Trade Log'!$V$5:$V$2004,'Trade Log'!$D$5:$D$2004,'Your Portfolio Holdings'!$B61,'Trade Log'!$C$5:$C$2004,"Sell",'Trade Log'!$B$5:$B$2004,"&lt;="&amp;Dashboard!$C$2))</f>
        <v/>
      </c>
      <c r="F61" s="196" t="str">
        <f t="shared" si="3"/>
        <v/>
      </c>
      <c r="G61" s="197" t="str">
        <f>IFERROR(__xludf.DUMMYFUNCTION("if($C61=""GBP"", if($B61="""","""",if(Dashboard!$C$2&gt;=today(),iferror(googlefinance($B61)/100,0),iferror(index(googlefinance($B61,""price"",Dashboard!$C$2),2,2)/100,iferror(index(googlefinance($B61,""price"",Dashboard!$C$2-1),2,2)/100,iferror(index(google"&amp;"finance($B61,""price"",Dashboard!$C$2-2),2,2)/100,iferror(index(googlefinance($B61,""price"",Dashboard!$C$2-3),2,2)/100,iferror(index(googlefinance($B61,""price"",Dashboard!$C$2-4),2,2)/100,iferror(index(googlefinance($B61,""price"",Dashboard!$C$2-5),2,2)"&amp;"/100,iferror(index(googlefinance($B61,""price"",Dashboard!$C$2-6),2,2)/100,0))))))))),if($B61="""","""",if(Dashboard!$C$2&gt;=today(),iferror(googlefinance($B61),0),iferror(index(googlefinance($B61,""price"",Dashboard!$C$2),2,2),iferror(index(googlefinance($"&amp;"B61,""price"",Dashboard!$C$2-1),2,2),iferror(index(googlefinance($B61,""price"",Dashboard!$C$2-2),2,2),iferror(index(googlefinance($B61,""price"",Dashboard!$C$2-3),2,2),iferror(index(googlefinance($B61,""price"",Dashboard!$C$2-4),2,2),iferror(index(google"&amp;"finance($B61,""price"",Dashboard!$C$2-5),2,2),iferror(index(googlefinance($B61,""price"",Dashboard!$C$2-6),2,2),0))))))))))"),"")</f>
        <v/>
      </c>
      <c r="H61" s="213"/>
      <c r="I61" s="199" t="str">
        <f t="shared" si="4"/>
        <v/>
      </c>
      <c r="J61" s="200" t="str">
        <f t="shared" si="5"/>
        <v/>
      </c>
      <c r="K61" s="201" t="str">
        <f t="array" ref="K61">IFERROR(IF($B61="","",index('Trade Log'!$Q$5:$Q$2004,match(1,($AN61='Trade Log'!$B$5:$B$2004)*($B61='Trade Log'!$D$5:$D$2004)*("Y"='Trade Log'!$T$5:$T$2004),0))),0)</f>
        <v/>
      </c>
      <c r="L61" s="202" t="str">
        <f t="shared" si="6"/>
        <v/>
      </c>
      <c r="M61" s="202" t="str">
        <f t="shared" si="7"/>
        <v/>
      </c>
      <c r="N61" s="203" t="str">
        <f t="shared" si="8"/>
        <v/>
      </c>
      <c r="O61" s="202" t="str">
        <f>if($B61="","",iferror(sumifs('Trade Log'!$G$5:$G$2004,'Trade Log'!$C$5:$C$2004,"Dividend",'Trade Log'!$D$5:$D$2004,$B61,'Trade Log'!$B$5:$B$2004,"&lt;="&amp;Dashboard!$C$2),0))</f>
        <v/>
      </c>
      <c r="P61" s="204" t="str">
        <f t="shared" si="9"/>
        <v/>
      </c>
      <c r="Q61" s="205" t="str">
        <f t="shared" si="10"/>
        <v/>
      </c>
      <c r="R61" s="199" t="str">
        <f t="shared" si="11"/>
        <v/>
      </c>
      <c r="S61" s="200" t="str">
        <f t="shared" si="12"/>
        <v/>
      </c>
      <c r="T61" s="201" t="str">
        <f t="array" ref="T61">IFERROR(IF($B61="","",index('Trade Log'!$AE$5:$AE$2004,match(1,($AN61='Trade Log'!$B$5:$B$2004)*($B61='Trade Log'!$D$5:$D$2004)*("Y"='Trade Log'!$T$5:$T$2004),0))),0)</f>
        <v/>
      </c>
      <c r="U61" s="202" t="str">
        <f t="shared" si="13"/>
        <v/>
      </c>
      <c r="V61" s="203" t="str">
        <f t="shared" si="14"/>
        <v/>
      </c>
      <c r="W61" s="202" t="str">
        <f t="shared" si="15"/>
        <v/>
      </c>
      <c r="X61" s="203" t="str">
        <f t="shared" si="16"/>
        <v/>
      </c>
      <c r="Y61" s="206" t="str">
        <f>if($B61="","",iferror(sumifs('Trade Log'!$AD$5:$AD$2004,'Trade Log'!$C$5:$C$2004,"Dividend",'Trade Log'!$D$5:$D$2004,$B61,'Trade Log'!$B$5:$B$2004,"&lt;="&amp;Dashboard!$C$2),0))</f>
        <v/>
      </c>
      <c r="Z61" s="172"/>
      <c r="AA61" s="207" t="str">
        <f t="array" ref="AA61">IF($B61="","",INDEX('Calculations (Do Not Edit)'!$C$231:$G$235,match($C61,'Calculations (Do Not Edit)'!$C$230:$G$230,0),match(Dashboard!$C$3,'Calculations (Do Not Edit)'!$B$231:$B$235,0)))</f>
        <v/>
      </c>
      <c r="AB61" s="174"/>
      <c r="AC61" s="208" t="str">
        <f>IF($B61="","",SUMIFS('Trade Log'!$X$5:$X$2004,'Trade Log'!$D$5:$D$2004,'Your Portfolio Holdings'!$B61,'Trade Log'!$C$5:$C$2004,"Buy",'Trade Log'!$B$5:$B$2004,"&lt;="&amp;Dashboard!$C$54)-SUMIFS('Trade Log'!$X$5:$X$2004,'Trade Log'!$D$5:$D$2004,'Your Portfolio Holdings'!$B61,'Trade Log'!$C$5:$C$2004,"Sell",'Trade Log'!$B$5:$B$2004,"&lt;="&amp;Dashboard!$C$54))</f>
        <v/>
      </c>
      <c r="AD61" s="209" t="str">
        <f>IFERROR(__xludf.DUMMYFUNCTION("if($C61=""GBP"",if($B61="""","""",if(Dashboard!$C$54&gt;=today(),iferror(googlefinance($B61)/100,0),iferror(index(googlefinance($B61,""price"",Dashboard!$C$54),2,2)/100,iferror(index(googlefinance($B61,""price"",Dashboard!$C$54-1),2,2)/100,iferror(index(goog"&amp;"lefinance($B61,""price"",Dashboard!$C$54-2),2,2)/100,iferror(index(googlefinance($B61,""price"",Dashboard!$C$54-3),2,2)/100,iferror(index(googlefinance($B61,""price"",Dashboard!$C$54-4),2,2)/100,iferror(index(googlefinance($B61,""price"",Dashboard!$C$54-5"&amp;"),2,2)/100,iferror(index(googlefinance($B61,""price"",Dashboard!$C$54-6),2,2)/100,0))))))))), if($B61="""","""",if(Dashboard!$C$54&gt;=today(),iferror(googlefinance($B61),0),iferror(index(googlefinance($B61,""price"",Dashboard!$C$54),2,2),iferror(index(googl"&amp;"efinance($B61,""price"",Dashboard!$C$54-1),2,2),iferror(index(googlefinance($B61,""price"",Dashboard!$C$54-2),2,2),iferror(index(googlefinance($B61,""price"",Dashboard!$C$54-3),2,2),iferror(index(googlefinance($B61,""price"",Dashboard!$C$54-4),2,2),iferro"&amp;"r(index(googlefinance($B61,""price"",Dashboard!$C$54-5),2,2),iferror(index(googlefinance($B61,""price"",Dashboard!$C$54-6),2,2),0))))))))))"),"")</f>
        <v/>
      </c>
      <c r="AE61" s="214"/>
      <c r="AF61" s="211" t="str">
        <f t="array" ref="AF61">IF($B61="","",INDEX('Calculations (Do Not Edit)'!$C$249:$G$253,match($C61,'Calculations (Do Not Edit)'!$C$230:$G$230,0),match(Dashboard!$C$3,'Calculations (Do Not Edit)'!$B$231:$B$235,0)))</f>
        <v/>
      </c>
      <c r="AG61" s="212">
        <f t="shared" si="17"/>
        <v>0</v>
      </c>
      <c r="AH61" s="208" t="str">
        <f>IF($B61="","",SUMIFS('Trade Log'!$Z$5:$Z$2004,'Trade Log'!$D$5:$D$2004,'Your Portfolio Holdings'!$B61,'Trade Log'!$C$5:$C$2004,"Buy",'Trade Log'!$B$5:$B$2004,"&lt;="&amp;Dashboard!$C$55)-SUMIFS('Trade Log'!$Z$5:$Z$2004,'Trade Log'!$D$5:$D$2004,'Your Portfolio Holdings'!$B61,'Trade Log'!$C$5:$C$2004,"Sell",'Trade Log'!$B$5:$B$2004,"&lt;="&amp;Dashboard!$C$55))</f>
        <v/>
      </c>
      <c r="AI61" s="209" t="str">
        <f>IFERROR(__xludf.DUMMYFUNCTION("if($C61=""GBP"",if($B61="""","""",if(Dashboard!$C$55&gt;=today(),iferror(googlefinance($B61)/100,0),iferror(index(googlefinance($B61,""price"",Dashboard!$C$55),2,2)/100,iferror(index(googlefinance($B61,""price"",Dashboard!$C$55-1),2,2)/100,iferror(index(goog"&amp;"lefinance($B61,""price"",Dashboard!$C$55-2),2,2)/100,iferror(index(googlefinance($B61,""price"",Dashboard!$C$55-3),2,2)/100,iferror(index(googlefinance($B61,""price"",Dashboard!$C$55-4),2,2)/100,iferror(index(googlefinance($B61,""price"",Dashboard!$C$55-5"&amp;"),2,2)/100,iferror(index(googlefinance($B61,""price"",Dashboard!$C$55-6),2,2)/100,0))))))))),if($B61="""","""",if(Dashboard!$C$55&gt;=today(),iferror(googlefinance($B61),0),iferror(index(googlefinance($B61,""price"",Dashboard!$C$55),2,2),iferror(index(google"&amp;"finance($B61,""price"",Dashboard!$C$55-1),2,2),iferror(index(googlefinance($B61,""price"",Dashboard!$C$55-2),2,2),iferror(index(googlefinance($B61,""price"",Dashboard!$C$55-3),2,2),iferror(index(googlefinance($B61,""price"",Dashboard!$C$55-4),2,2),iferror"&amp;"(index(googlefinance($B61,""price"",Dashboard!$C$55-5),2,2),iferror(index(googlefinance($B61,""price"",Dashboard!$C$55-6),2,2),0))))))))))"),"")</f>
        <v/>
      </c>
      <c r="AJ61" s="210"/>
      <c r="AK61" s="211" t="str">
        <f t="array" ref="AK61">IF($B61="","",INDEX('Calculations (Do Not Edit)'!$C$267:$G$271,match($C61,'Calculations (Do Not Edit)'!$C$230:$G$230,0),match(Dashboard!$C$3,'Calculations (Do Not Edit)'!$B$231:$B$235,0)))</f>
        <v/>
      </c>
      <c r="AL61" s="212">
        <f t="shared" si="18"/>
        <v>0</v>
      </c>
      <c r="AM61" s="182"/>
      <c r="AN61" s="182" t="str">
        <f>IF($B61="","",MAXIFS('Trade Log'!$B$5:$B$2004,'Trade Log'!$D$5:$D$2004,$B61,'Trade Log'!$B$5:$B$2004,"&lt;="&amp;Dashboard!$C$2))</f>
        <v/>
      </c>
      <c r="AO61" s="81" t="str">
        <f t="shared" si="19"/>
        <v>#N/A</v>
      </c>
      <c r="AP61" s="81"/>
      <c r="AQ61" s="184" t="str">
        <f>if($B61="","",sumifs('Trade Log'!$V$5:$V$2004,'Trade Log'!$D$5:$D$2004,$B61,'Trade Log'!$C$5:$C$2004,"Buy",'Trade Log'!$I$5:$I$2004,AQ$6,'Trade Log'!$B$5:$B$2004,"&lt;="&amp;Dashboard!$C$2)-sumifs('Trade Log'!$V$5:$V$2004,'Trade Log'!$D$5:$D$2004,$B61,'Trade Log'!$C$5:$C$2004,"Sell",'Trade Log'!$I$5:$I$2004,AQ$6,'Trade Log'!$B$5:$B$2004,"&lt;="&amp;Dashboard!$C$2))</f>
        <v/>
      </c>
      <c r="AR61" s="100" t="str">
        <f>if($B61="","",sumifs('Trade Log'!$V$5:$V$2004,'Trade Log'!$D$5:$D$2004,$B61,'Trade Log'!$C$5:$C$2004,"Buy",'Trade Log'!$I$5:$I$2004,AR$6,'Trade Log'!$B$5:$B$2004,"&lt;="&amp;Dashboard!$C$2)-sumifs('Trade Log'!$V$5:$V$2004,'Trade Log'!$D$5:$D$2004,$B61,'Trade Log'!$C$5:$C$2004,"Sell",'Trade Log'!$I$5:$I$2004,AR$6,'Trade Log'!$B$5:$B$2004,"&lt;="&amp;Dashboard!$C$2))</f>
        <v/>
      </c>
      <c r="AS61" s="100" t="str">
        <f>if($B61="","",sumifs('Trade Log'!$V$5:$V$2004,'Trade Log'!$D$5:$D$2004,$B61,'Trade Log'!$C$5:$C$2004,"Buy",'Trade Log'!$I$5:$I$2004,AS$6,'Trade Log'!$B$5:$B$2004,"&lt;="&amp;Dashboard!$C$2)-sumifs('Trade Log'!$V$5:$V$2004,'Trade Log'!$D$5:$D$2004,$B61,'Trade Log'!$C$5:$C$2004,"Sell",'Trade Log'!$I$5:$I$2004,AS$6,'Trade Log'!$B$5:$B$2004,"&lt;="&amp;Dashboard!$C$2))</f>
        <v/>
      </c>
      <c r="AT61" s="100" t="str">
        <f>if($B61="","",sumifs('Trade Log'!$V$5:$V$2004,'Trade Log'!$D$5:$D$2004,$B61,'Trade Log'!$C$5:$C$2004,"Buy",'Trade Log'!$I$5:$I$2004,AT$6,'Trade Log'!$B$5:$B$2004,"&lt;="&amp;Dashboard!$C$2)-sumifs('Trade Log'!$V$5:$V$2004,'Trade Log'!$D$5:$D$2004,$B61,'Trade Log'!$C$5:$C$2004,"Sell",'Trade Log'!$I$5:$I$2004,AT$6,'Trade Log'!$B$5:$B$2004,"&lt;="&amp;Dashboard!$C$2))</f>
        <v/>
      </c>
      <c r="AU61" s="100" t="str">
        <f>if($B61="","",sumifs('Trade Log'!$V$5:$V$2004,'Trade Log'!$D$5:$D$2004,$B61,'Trade Log'!$C$5:$C$2004,"Buy",'Trade Log'!$I$5:$I$2004,AU$6,'Trade Log'!$B$5:$B$2004,"&lt;="&amp;Dashboard!$C$2)-sumifs('Trade Log'!$V$5:$V$2004,'Trade Log'!$D$5:$D$2004,$B61,'Trade Log'!$C$5:$C$2004,"Sell",'Trade Log'!$I$5:$I$2004,AU$6,'Trade Log'!$B$5:$B$2004,"&lt;="&amp;Dashboard!$C$2))</f>
        <v/>
      </c>
      <c r="AV61" s="100" t="str">
        <f>if($B61="","",sumifs('Trade Log'!$V$5:$V$2004,'Trade Log'!$D$5:$D$2004,$B61,'Trade Log'!$C$5:$C$2004,"Buy",'Trade Log'!$I$5:$I$2004,AV$6,'Trade Log'!$B$5:$B$2004,"&lt;="&amp;Dashboard!$C$2)-sumifs('Trade Log'!$V$5:$V$2004,'Trade Log'!$D$5:$D$2004,$B61,'Trade Log'!$C$5:$C$2004,"Sell",'Trade Log'!$I$5:$I$2004,AV$6,'Trade Log'!$B$5:$B$2004,"&lt;="&amp;Dashboard!$C$2))</f>
        <v/>
      </c>
      <c r="AW61" s="100" t="str">
        <f>if($B61="","",sumifs('Trade Log'!$V$5:$V$2004,'Trade Log'!$D$5:$D$2004,$B61,'Trade Log'!$C$5:$C$2004,"Buy",'Trade Log'!$I$5:$I$2004,AW$6,'Trade Log'!$B$5:$B$2004,"&lt;="&amp;Dashboard!$C$2)-sumifs('Trade Log'!$V$5:$V$2004,'Trade Log'!$D$5:$D$2004,$B61,'Trade Log'!$C$5:$C$2004,"Sell",'Trade Log'!$I$5:$I$2004,AW$6,'Trade Log'!$B$5:$B$2004,"&lt;="&amp;Dashboard!$C$2))</f>
        <v/>
      </c>
      <c r="AX61" s="100" t="str">
        <f>if($B61="","",sumifs('Trade Log'!$V$5:$V$2004,'Trade Log'!$D$5:$D$2004,$B61,'Trade Log'!$C$5:$C$2004,"Buy",'Trade Log'!$I$5:$I$2004,AX$6,'Trade Log'!$B$5:$B$2004,"&lt;="&amp;Dashboard!$C$2)-sumifs('Trade Log'!$V$5:$V$2004,'Trade Log'!$D$5:$D$2004,$B61,'Trade Log'!$C$5:$C$2004,"Sell",'Trade Log'!$I$5:$I$2004,AX$6,'Trade Log'!$B$5:$B$2004,"&lt;="&amp;Dashboard!$C$2))</f>
        <v/>
      </c>
      <c r="AY61" s="100" t="str">
        <f>if($B61="","",sumifs('Trade Log'!$V$5:$V$2004,'Trade Log'!$D$5:$D$2004,$B61,'Trade Log'!$C$5:$C$2004,"Buy",'Trade Log'!$I$5:$I$2004,AY$6,'Trade Log'!$B$5:$B$2004,"&lt;="&amp;Dashboard!$C$2)-sumifs('Trade Log'!$V$5:$V$2004,'Trade Log'!$D$5:$D$2004,$B61,'Trade Log'!$C$5:$C$2004,"Sell",'Trade Log'!$I$5:$I$2004,AY$6,'Trade Log'!$B$5:$B$2004,"&lt;="&amp;Dashboard!$C$2))</f>
        <v/>
      </c>
      <c r="AZ61" s="185" t="str">
        <f>if($B61="","",sumifs('Trade Log'!$V$5:$V$2004,'Trade Log'!$D$5:$D$2004,$B61,'Trade Log'!$C$5:$C$2004,"Buy",'Trade Log'!$I$5:$I$2004,AZ$6,'Trade Log'!$B$5:$B$2004,"&lt;="&amp;Dashboard!$C$2)-sumifs('Trade Log'!$V$5:$V$2004,'Trade Log'!$D$5:$D$2004,$B61,'Trade Log'!$C$5:$C$2004,"Sell",'Trade Log'!$I$5:$I$2004,AZ$6,'Trade Log'!$B$5:$B$2004,"&lt;="&amp;Dashboard!$C$2))</f>
        <v/>
      </c>
      <c r="BA61" s="81"/>
      <c r="BB61" s="186">
        <f t="shared" si="20"/>
        <v>0</v>
      </c>
      <c r="BC61" s="81"/>
      <c r="BD61" s="187">
        <f t="shared" ref="BD61:BM61" si="80">AQ61*$Q61</f>
        <v>0</v>
      </c>
      <c r="BE61" s="188">
        <f t="shared" si="80"/>
        <v>0</v>
      </c>
      <c r="BF61" s="188">
        <f t="shared" si="80"/>
        <v>0</v>
      </c>
      <c r="BG61" s="188">
        <f t="shared" si="80"/>
        <v>0</v>
      </c>
      <c r="BH61" s="188">
        <f t="shared" si="80"/>
        <v>0</v>
      </c>
      <c r="BI61" s="188">
        <f t="shared" si="80"/>
        <v>0</v>
      </c>
      <c r="BJ61" s="188">
        <f t="shared" si="80"/>
        <v>0</v>
      </c>
      <c r="BK61" s="188">
        <f t="shared" si="80"/>
        <v>0</v>
      </c>
      <c r="BL61" s="188">
        <f t="shared" si="80"/>
        <v>0</v>
      </c>
      <c r="BM61" s="189">
        <f t="shared" si="80"/>
        <v>0</v>
      </c>
      <c r="BN61" s="81"/>
      <c r="BO61" s="190">
        <f t="shared" si="22"/>
        <v>0</v>
      </c>
      <c r="BP61" s="190"/>
      <c r="BQ61" s="191" t="str">
        <f t="shared" si="23"/>
        <v/>
      </c>
      <c r="BR61" s="192" t="s">
        <v>197</v>
      </c>
      <c r="BS61" s="190" t="str">
        <f t="shared" si="24"/>
        <v>N</v>
      </c>
      <c r="BT61" s="190" t="str">
        <f t="shared" si="25"/>
        <v>N</v>
      </c>
      <c r="BU61" s="190" t="str">
        <f t="shared" si="26"/>
        <v>N</v>
      </c>
      <c r="BV61" s="190"/>
      <c r="BW61" s="174">
        <f>countifs('Trade Log'!$D$5:$D$2004,$B97,'Trade Log'!$C$5:$C$2004,"Split")</f>
        <v>0</v>
      </c>
    </row>
    <row r="62">
      <c r="A62" s="17">
        <f t="shared" si="27"/>
        <v>56</v>
      </c>
      <c r="B62" s="193" t="str">
        <f>Setup!B107</f>
        <v/>
      </c>
      <c r="C62" s="194" t="str">
        <f>Setup!C107</f>
        <v/>
      </c>
      <c r="D62" s="194" t="str">
        <f>Setup!D107</f>
        <v/>
      </c>
      <c r="E62" s="195" t="str">
        <f>IF($B62="","",SUMIFS('Trade Log'!$V$5:$V$2004,'Trade Log'!$D$5:$D$2004,'Your Portfolio Holdings'!$B62,'Trade Log'!$C$5:$C$2004,"Buy",'Trade Log'!$B$5:$B$2004,"&lt;="&amp;Dashboard!$C$2)-SUMIFS('Trade Log'!$V$5:$V$2004,'Trade Log'!$D$5:$D$2004,'Your Portfolio Holdings'!$B62,'Trade Log'!$C$5:$C$2004,"Sell",'Trade Log'!$B$5:$B$2004,"&lt;="&amp;Dashboard!$C$2))</f>
        <v/>
      </c>
      <c r="F62" s="196" t="str">
        <f t="shared" si="3"/>
        <v/>
      </c>
      <c r="G62" s="197" t="str">
        <f>IFERROR(__xludf.DUMMYFUNCTION("if($C62=""GBP"", if($B62="""","""",if(Dashboard!$C$2&gt;=today(),iferror(googlefinance($B62)/100,0),iferror(index(googlefinance($B62,""price"",Dashboard!$C$2),2,2)/100,iferror(index(googlefinance($B62,""price"",Dashboard!$C$2-1),2,2)/100,iferror(index(google"&amp;"finance($B62,""price"",Dashboard!$C$2-2),2,2)/100,iferror(index(googlefinance($B62,""price"",Dashboard!$C$2-3),2,2)/100,iferror(index(googlefinance($B62,""price"",Dashboard!$C$2-4),2,2)/100,iferror(index(googlefinance($B62,""price"",Dashboard!$C$2-5),2,2)"&amp;"/100,iferror(index(googlefinance($B62,""price"",Dashboard!$C$2-6),2,2)/100,0))))))))),if($B62="""","""",if(Dashboard!$C$2&gt;=today(),iferror(googlefinance($B62),0),iferror(index(googlefinance($B62,""price"",Dashboard!$C$2),2,2),iferror(index(googlefinance($"&amp;"B62,""price"",Dashboard!$C$2-1),2,2),iferror(index(googlefinance($B62,""price"",Dashboard!$C$2-2),2,2),iferror(index(googlefinance($B62,""price"",Dashboard!$C$2-3),2,2),iferror(index(googlefinance($B62,""price"",Dashboard!$C$2-4),2,2),iferror(index(google"&amp;"finance($B62,""price"",Dashboard!$C$2-5),2,2),iferror(index(googlefinance($B62,""price"",Dashboard!$C$2-6),2,2),0))))))))))"),"")</f>
        <v/>
      </c>
      <c r="H62" s="213"/>
      <c r="I62" s="199" t="str">
        <f t="shared" si="4"/>
        <v/>
      </c>
      <c r="J62" s="200" t="str">
        <f t="shared" si="5"/>
        <v/>
      </c>
      <c r="K62" s="201" t="str">
        <f t="array" ref="K62">IFERROR(IF($B62="","",index('Trade Log'!$Q$5:$Q$2004,match(1,($AN62='Trade Log'!$B$5:$B$2004)*($B62='Trade Log'!$D$5:$D$2004)*("Y"='Trade Log'!$T$5:$T$2004),0))),0)</f>
        <v/>
      </c>
      <c r="L62" s="202" t="str">
        <f t="shared" si="6"/>
        <v/>
      </c>
      <c r="M62" s="202" t="str">
        <f t="shared" si="7"/>
        <v/>
      </c>
      <c r="N62" s="203" t="str">
        <f t="shared" si="8"/>
        <v/>
      </c>
      <c r="O62" s="202" t="str">
        <f>if($B62="","",iferror(sumifs('Trade Log'!$G$5:$G$2004,'Trade Log'!$C$5:$C$2004,"Dividend",'Trade Log'!$D$5:$D$2004,$B62,'Trade Log'!$B$5:$B$2004,"&lt;="&amp;Dashboard!$C$2),0))</f>
        <v/>
      </c>
      <c r="P62" s="204" t="str">
        <f t="shared" si="9"/>
        <v/>
      </c>
      <c r="Q62" s="205" t="str">
        <f t="shared" si="10"/>
        <v/>
      </c>
      <c r="R62" s="199" t="str">
        <f t="shared" si="11"/>
        <v/>
      </c>
      <c r="S62" s="200" t="str">
        <f t="shared" si="12"/>
        <v/>
      </c>
      <c r="T62" s="201" t="str">
        <f t="array" ref="T62">IFERROR(IF($B62="","",index('Trade Log'!$AE$5:$AE$2004,match(1,($AN62='Trade Log'!$B$5:$B$2004)*($B62='Trade Log'!$D$5:$D$2004)*("Y"='Trade Log'!$T$5:$T$2004),0))),0)</f>
        <v/>
      </c>
      <c r="U62" s="202" t="str">
        <f t="shared" si="13"/>
        <v/>
      </c>
      <c r="V62" s="203" t="str">
        <f t="shared" si="14"/>
        <v/>
      </c>
      <c r="W62" s="202" t="str">
        <f t="shared" si="15"/>
        <v/>
      </c>
      <c r="X62" s="203" t="str">
        <f t="shared" si="16"/>
        <v/>
      </c>
      <c r="Y62" s="206" t="str">
        <f>if($B62="","",iferror(sumifs('Trade Log'!$AD$5:$AD$2004,'Trade Log'!$C$5:$C$2004,"Dividend",'Trade Log'!$D$5:$D$2004,$B62,'Trade Log'!$B$5:$B$2004,"&lt;="&amp;Dashboard!$C$2),0))</f>
        <v/>
      </c>
      <c r="Z62" s="172"/>
      <c r="AA62" s="207" t="str">
        <f t="array" ref="AA62">IF($B62="","",INDEX('Calculations (Do Not Edit)'!$C$231:$G$235,match($C62,'Calculations (Do Not Edit)'!$C$230:$G$230,0),match(Dashboard!$C$3,'Calculations (Do Not Edit)'!$B$231:$B$235,0)))</f>
        <v/>
      </c>
      <c r="AB62" s="174"/>
      <c r="AC62" s="208" t="str">
        <f>IF($B62="","",SUMIFS('Trade Log'!$X$5:$X$2004,'Trade Log'!$D$5:$D$2004,'Your Portfolio Holdings'!$B62,'Trade Log'!$C$5:$C$2004,"Buy",'Trade Log'!$B$5:$B$2004,"&lt;="&amp;Dashboard!$C$54)-SUMIFS('Trade Log'!$X$5:$X$2004,'Trade Log'!$D$5:$D$2004,'Your Portfolio Holdings'!$B62,'Trade Log'!$C$5:$C$2004,"Sell",'Trade Log'!$B$5:$B$2004,"&lt;="&amp;Dashboard!$C$54))</f>
        <v/>
      </c>
      <c r="AD62" s="209" t="str">
        <f>IFERROR(__xludf.DUMMYFUNCTION("if($C62=""GBP"",if($B62="""","""",if(Dashboard!$C$54&gt;=today(),iferror(googlefinance($B62)/100,0),iferror(index(googlefinance($B62,""price"",Dashboard!$C$54),2,2)/100,iferror(index(googlefinance($B62,""price"",Dashboard!$C$54-1),2,2)/100,iferror(index(goog"&amp;"lefinance($B62,""price"",Dashboard!$C$54-2),2,2)/100,iferror(index(googlefinance($B62,""price"",Dashboard!$C$54-3),2,2)/100,iferror(index(googlefinance($B62,""price"",Dashboard!$C$54-4),2,2)/100,iferror(index(googlefinance($B62,""price"",Dashboard!$C$54-5"&amp;"),2,2)/100,iferror(index(googlefinance($B62,""price"",Dashboard!$C$54-6),2,2)/100,0))))))))), if($B62="""","""",if(Dashboard!$C$54&gt;=today(),iferror(googlefinance($B62),0),iferror(index(googlefinance($B62,""price"",Dashboard!$C$54),2,2),iferror(index(googl"&amp;"efinance($B62,""price"",Dashboard!$C$54-1),2,2),iferror(index(googlefinance($B62,""price"",Dashboard!$C$54-2),2,2),iferror(index(googlefinance($B62,""price"",Dashboard!$C$54-3),2,2),iferror(index(googlefinance($B62,""price"",Dashboard!$C$54-4),2,2),iferro"&amp;"r(index(googlefinance($B62,""price"",Dashboard!$C$54-5),2,2),iferror(index(googlefinance($B62,""price"",Dashboard!$C$54-6),2,2),0))))))))))"),"")</f>
        <v/>
      </c>
      <c r="AE62" s="214"/>
      <c r="AF62" s="211" t="str">
        <f t="array" ref="AF62">IF($B62="","",INDEX('Calculations (Do Not Edit)'!$C$249:$G$253,match($C62,'Calculations (Do Not Edit)'!$C$230:$G$230,0),match(Dashboard!$C$3,'Calculations (Do Not Edit)'!$B$231:$B$235,0)))</f>
        <v/>
      </c>
      <c r="AG62" s="212">
        <f t="shared" si="17"/>
        <v>0</v>
      </c>
      <c r="AH62" s="208" t="str">
        <f>IF($B62="","",SUMIFS('Trade Log'!$Z$5:$Z$2004,'Trade Log'!$D$5:$D$2004,'Your Portfolio Holdings'!$B62,'Trade Log'!$C$5:$C$2004,"Buy",'Trade Log'!$B$5:$B$2004,"&lt;="&amp;Dashboard!$C$55)-SUMIFS('Trade Log'!$Z$5:$Z$2004,'Trade Log'!$D$5:$D$2004,'Your Portfolio Holdings'!$B62,'Trade Log'!$C$5:$C$2004,"Sell",'Trade Log'!$B$5:$B$2004,"&lt;="&amp;Dashboard!$C$55))</f>
        <v/>
      </c>
      <c r="AI62" s="209" t="str">
        <f>IFERROR(__xludf.DUMMYFUNCTION("if($C62=""GBP"",if($B62="""","""",if(Dashboard!$C$55&gt;=today(),iferror(googlefinance($B62)/100,0),iferror(index(googlefinance($B62,""price"",Dashboard!$C$55),2,2)/100,iferror(index(googlefinance($B62,""price"",Dashboard!$C$55-1),2,2)/100,iferror(index(goog"&amp;"lefinance($B62,""price"",Dashboard!$C$55-2),2,2)/100,iferror(index(googlefinance($B62,""price"",Dashboard!$C$55-3),2,2)/100,iferror(index(googlefinance($B62,""price"",Dashboard!$C$55-4),2,2)/100,iferror(index(googlefinance($B62,""price"",Dashboard!$C$55-5"&amp;"),2,2)/100,iferror(index(googlefinance($B62,""price"",Dashboard!$C$55-6),2,2)/100,0))))))))),if($B62="""","""",if(Dashboard!$C$55&gt;=today(),iferror(googlefinance($B62),0),iferror(index(googlefinance($B62,""price"",Dashboard!$C$55),2,2),iferror(index(google"&amp;"finance($B62,""price"",Dashboard!$C$55-1),2,2),iferror(index(googlefinance($B62,""price"",Dashboard!$C$55-2),2,2),iferror(index(googlefinance($B62,""price"",Dashboard!$C$55-3),2,2),iferror(index(googlefinance($B62,""price"",Dashboard!$C$55-4),2,2),iferror"&amp;"(index(googlefinance($B62,""price"",Dashboard!$C$55-5),2,2),iferror(index(googlefinance($B62,""price"",Dashboard!$C$55-6),2,2),0))))))))))"),"")</f>
        <v/>
      </c>
      <c r="AJ62" s="210"/>
      <c r="AK62" s="211" t="str">
        <f t="array" ref="AK62">IF($B62="","",INDEX('Calculations (Do Not Edit)'!$C$267:$G$271,match($C62,'Calculations (Do Not Edit)'!$C$230:$G$230,0),match(Dashboard!$C$3,'Calculations (Do Not Edit)'!$B$231:$B$235,0)))</f>
        <v/>
      </c>
      <c r="AL62" s="212">
        <f t="shared" si="18"/>
        <v>0</v>
      </c>
      <c r="AM62" s="182"/>
      <c r="AN62" s="182" t="str">
        <f>IF($B62="","",MAXIFS('Trade Log'!$B$5:$B$2004,'Trade Log'!$D$5:$D$2004,$B62,'Trade Log'!$B$5:$B$2004,"&lt;="&amp;Dashboard!$C$2))</f>
        <v/>
      </c>
      <c r="AO62" s="81" t="str">
        <f t="shared" si="19"/>
        <v>#N/A</v>
      </c>
      <c r="AP62" s="81"/>
      <c r="AQ62" s="184" t="str">
        <f>if($B62="","",sumifs('Trade Log'!$V$5:$V$2004,'Trade Log'!$D$5:$D$2004,$B62,'Trade Log'!$C$5:$C$2004,"Buy",'Trade Log'!$I$5:$I$2004,AQ$6,'Trade Log'!$B$5:$B$2004,"&lt;="&amp;Dashboard!$C$2)-sumifs('Trade Log'!$V$5:$V$2004,'Trade Log'!$D$5:$D$2004,$B62,'Trade Log'!$C$5:$C$2004,"Sell",'Trade Log'!$I$5:$I$2004,AQ$6,'Trade Log'!$B$5:$B$2004,"&lt;="&amp;Dashboard!$C$2))</f>
        <v/>
      </c>
      <c r="AR62" s="100" t="str">
        <f>if($B62="","",sumifs('Trade Log'!$V$5:$V$2004,'Trade Log'!$D$5:$D$2004,$B62,'Trade Log'!$C$5:$C$2004,"Buy",'Trade Log'!$I$5:$I$2004,AR$6,'Trade Log'!$B$5:$B$2004,"&lt;="&amp;Dashboard!$C$2)-sumifs('Trade Log'!$V$5:$V$2004,'Trade Log'!$D$5:$D$2004,$B62,'Trade Log'!$C$5:$C$2004,"Sell",'Trade Log'!$I$5:$I$2004,AR$6,'Trade Log'!$B$5:$B$2004,"&lt;="&amp;Dashboard!$C$2))</f>
        <v/>
      </c>
      <c r="AS62" s="100" t="str">
        <f>if($B62="","",sumifs('Trade Log'!$V$5:$V$2004,'Trade Log'!$D$5:$D$2004,$B62,'Trade Log'!$C$5:$C$2004,"Buy",'Trade Log'!$I$5:$I$2004,AS$6,'Trade Log'!$B$5:$B$2004,"&lt;="&amp;Dashboard!$C$2)-sumifs('Trade Log'!$V$5:$V$2004,'Trade Log'!$D$5:$D$2004,$B62,'Trade Log'!$C$5:$C$2004,"Sell",'Trade Log'!$I$5:$I$2004,AS$6,'Trade Log'!$B$5:$B$2004,"&lt;="&amp;Dashboard!$C$2))</f>
        <v/>
      </c>
      <c r="AT62" s="100" t="str">
        <f>if($B62="","",sumifs('Trade Log'!$V$5:$V$2004,'Trade Log'!$D$5:$D$2004,$B62,'Trade Log'!$C$5:$C$2004,"Buy",'Trade Log'!$I$5:$I$2004,AT$6,'Trade Log'!$B$5:$B$2004,"&lt;="&amp;Dashboard!$C$2)-sumifs('Trade Log'!$V$5:$V$2004,'Trade Log'!$D$5:$D$2004,$B62,'Trade Log'!$C$5:$C$2004,"Sell",'Trade Log'!$I$5:$I$2004,AT$6,'Trade Log'!$B$5:$B$2004,"&lt;="&amp;Dashboard!$C$2))</f>
        <v/>
      </c>
      <c r="AU62" s="100" t="str">
        <f>if($B62="","",sumifs('Trade Log'!$V$5:$V$2004,'Trade Log'!$D$5:$D$2004,$B62,'Trade Log'!$C$5:$C$2004,"Buy",'Trade Log'!$I$5:$I$2004,AU$6,'Trade Log'!$B$5:$B$2004,"&lt;="&amp;Dashboard!$C$2)-sumifs('Trade Log'!$V$5:$V$2004,'Trade Log'!$D$5:$D$2004,$B62,'Trade Log'!$C$5:$C$2004,"Sell",'Trade Log'!$I$5:$I$2004,AU$6,'Trade Log'!$B$5:$B$2004,"&lt;="&amp;Dashboard!$C$2))</f>
        <v/>
      </c>
      <c r="AV62" s="100" t="str">
        <f>if($B62="","",sumifs('Trade Log'!$V$5:$V$2004,'Trade Log'!$D$5:$D$2004,$B62,'Trade Log'!$C$5:$C$2004,"Buy",'Trade Log'!$I$5:$I$2004,AV$6,'Trade Log'!$B$5:$B$2004,"&lt;="&amp;Dashboard!$C$2)-sumifs('Trade Log'!$V$5:$V$2004,'Trade Log'!$D$5:$D$2004,$B62,'Trade Log'!$C$5:$C$2004,"Sell",'Trade Log'!$I$5:$I$2004,AV$6,'Trade Log'!$B$5:$B$2004,"&lt;="&amp;Dashboard!$C$2))</f>
        <v/>
      </c>
      <c r="AW62" s="100" t="str">
        <f>if($B62="","",sumifs('Trade Log'!$V$5:$V$2004,'Trade Log'!$D$5:$D$2004,$B62,'Trade Log'!$C$5:$C$2004,"Buy",'Trade Log'!$I$5:$I$2004,AW$6,'Trade Log'!$B$5:$B$2004,"&lt;="&amp;Dashboard!$C$2)-sumifs('Trade Log'!$V$5:$V$2004,'Trade Log'!$D$5:$D$2004,$B62,'Trade Log'!$C$5:$C$2004,"Sell",'Trade Log'!$I$5:$I$2004,AW$6,'Trade Log'!$B$5:$B$2004,"&lt;="&amp;Dashboard!$C$2))</f>
        <v/>
      </c>
      <c r="AX62" s="100" t="str">
        <f>if($B62="","",sumifs('Trade Log'!$V$5:$V$2004,'Trade Log'!$D$5:$D$2004,$B62,'Trade Log'!$C$5:$C$2004,"Buy",'Trade Log'!$I$5:$I$2004,AX$6,'Trade Log'!$B$5:$B$2004,"&lt;="&amp;Dashboard!$C$2)-sumifs('Trade Log'!$V$5:$V$2004,'Trade Log'!$D$5:$D$2004,$B62,'Trade Log'!$C$5:$C$2004,"Sell",'Trade Log'!$I$5:$I$2004,AX$6,'Trade Log'!$B$5:$B$2004,"&lt;="&amp;Dashboard!$C$2))</f>
        <v/>
      </c>
      <c r="AY62" s="100" t="str">
        <f>if($B62="","",sumifs('Trade Log'!$V$5:$V$2004,'Trade Log'!$D$5:$D$2004,$B62,'Trade Log'!$C$5:$C$2004,"Buy",'Trade Log'!$I$5:$I$2004,AY$6,'Trade Log'!$B$5:$B$2004,"&lt;="&amp;Dashboard!$C$2)-sumifs('Trade Log'!$V$5:$V$2004,'Trade Log'!$D$5:$D$2004,$B62,'Trade Log'!$C$5:$C$2004,"Sell",'Trade Log'!$I$5:$I$2004,AY$6,'Trade Log'!$B$5:$B$2004,"&lt;="&amp;Dashboard!$C$2))</f>
        <v/>
      </c>
      <c r="AZ62" s="185" t="str">
        <f>if($B62="","",sumifs('Trade Log'!$V$5:$V$2004,'Trade Log'!$D$5:$D$2004,$B62,'Trade Log'!$C$5:$C$2004,"Buy",'Trade Log'!$I$5:$I$2004,AZ$6,'Trade Log'!$B$5:$B$2004,"&lt;="&amp;Dashboard!$C$2)-sumifs('Trade Log'!$V$5:$V$2004,'Trade Log'!$D$5:$D$2004,$B62,'Trade Log'!$C$5:$C$2004,"Sell",'Trade Log'!$I$5:$I$2004,AZ$6,'Trade Log'!$B$5:$B$2004,"&lt;="&amp;Dashboard!$C$2))</f>
        <v/>
      </c>
      <c r="BA62" s="81"/>
      <c r="BB62" s="186">
        <f t="shared" si="20"/>
        <v>0</v>
      </c>
      <c r="BC62" s="81"/>
      <c r="BD62" s="187">
        <f t="shared" ref="BD62:BM62" si="81">AQ62*$Q62</f>
        <v>0</v>
      </c>
      <c r="BE62" s="188">
        <f t="shared" si="81"/>
        <v>0</v>
      </c>
      <c r="BF62" s="188">
        <f t="shared" si="81"/>
        <v>0</v>
      </c>
      <c r="BG62" s="188">
        <f t="shared" si="81"/>
        <v>0</v>
      </c>
      <c r="BH62" s="188">
        <f t="shared" si="81"/>
        <v>0</v>
      </c>
      <c r="BI62" s="188">
        <f t="shared" si="81"/>
        <v>0</v>
      </c>
      <c r="BJ62" s="188">
        <f t="shared" si="81"/>
        <v>0</v>
      </c>
      <c r="BK62" s="188">
        <f t="shared" si="81"/>
        <v>0</v>
      </c>
      <c r="BL62" s="188">
        <f t="shared" si="81"/>
        <v>0</v>
      </c>
      <c r="BM62" s="189">
        <f t="shared" si="81"/>
        <v>0</v>
      </c>
      <c r="BN62" s="81"/>
      <c r="BO62" s="190">
        <f t="shared" si="22"/>
        <v>0</v>
      </c>
      <c r="BP62" s="190"/>
      <c r="BQ62" s="191" t="str">
        <f t="shared" si="23"/>
        <v/>
      </c>
      <c r="BR62" s="192" t="s">
        <v>197</v>
      </c>
      <c r="BS62" s="190" t="str">
        <f t="shared" si="24"/>
        <v>N</v>
      </c>
      <c r="BT62" s="190" t="str">
        <f t="shared" si="25"/>
        <v>N</v>
      </c>
      <c r="BU62" s="190" t="str">
        <f t="shared" si="26"/>
        <v>N</v>
      </c>
      <c r="BV62" s="190"/>
      <c r="BW62" s="174">
        <f>countifs('Trade Log'!$D$5:$D$2004,$B98,'Trade Log'!$C$5:$C$2004,"Split")</f>
        <v>0</v>
      </c>
    </row>
    <row r="63">
      <c r="A63" s="17">
        <f t="shared" si="27"/>
        <v>57</v>
      </c>
      <c r="B63" s="193" t="str">
        <f>Setup!B108</f>
        <v/>
      </c>
      <c r="C63" s="194" t="str">
        <f>Setup!C108</f>
        <v/>
      </c>
      <c r="D63" s="194" t="str">
        <f>Setup!D108</f>
        <v/>
      </c>
      <c r="E63" s="195" t="str">
        <f>IF($B63="","",SUMIFS('Trade Log'!$V$5:$V$2004,'Trade Log'!$D$5:$D$2004,'Your Portfolio Holdings'!$B63,'Trade Log'!$C$5:$C$2004,"Buy",'Trade Log'!$B$5:$B$2004,"&lt;="&amp;Dashboard!$C$2)-SUMIFS('Trade Log'!$V$5:$V$2004,'Trade Log'!$D$5:$D$2004,'Your Portfolio Holdings'!$B63,'Trade Log'!$C$5:$C$2004,"Sell",'Trade Log'!$B$5:$B$2004,"&lt;="&amp;Dashboard!$C$2))</f>
        <v/>
      </c>
      <c r="F63" s="196" t="str">
        <f t="shared" si="3"/>
        <v/>
      </c>
      <c r="G63" s="197" t="str">
        <f>IFERROR(__xludf.DUMMYFUNCTION("if($C63=""GBP"", if($B63="""","""",if(Dashboard!$C$2&gt;=today(),iferror(googlefinance($B63)/100,0),iferror(index(googlefinance($B63,""price"",Dashboard!$C$2),2,2)/100,iferror(index(googlefinance($B63,""price"",Dashboard!$C$2-1),2,2)/100,iferror(index(google"&amp;"finance($B63,""price"",Dashboard!$C$2-2),2,2)/100,iferror(index(googlefinance($B63,""price"",Dashboard!$C$2-3),2,2)/100,iferror(index(googlefinance($B63,""price"",Dashboard!$C$2-4),2,2)/100,iferror(index(googlefinance($B63,""price"",Dashboard!$C$2-5),2,2)"&amp;"/100,iferror(index(googlefinance($B63,""price"",Dashboard!$C$2-6),2,2)/100,0))))))))),if($B63="""","""",if(Dashboard!$C$2&gt;=today(),iferror(googlefinance($B63),0),iferror(index(googlefinance($B63,""price"",Dashboard!$C$2),2,2),iferror(index(googlefinance($"&amp;"B63,""price"",Dashboard!$C$2-1),2,2),iferror(index(googlefinance($B63,""price"",Dashboard!$C$2-2),2,2),iferror(index(googlefinance($B63,""price"",Dashboard!$C$2-3),2,2),iferror(index(googlefinance($B63,""price"",Dashboard!$C$2-4),2,2),iferror(index(google"&amp;"finance($B63,""price"",Dashboard!$C$2-5),2,2),iferror(index(googlefinance($B63,""price"",Dashboard!$C$2-6),2,2),0))))))))))"),"")</f>
        <v/>
      </c>
      <c r="H63" s="213"/>
      <c r="I63" s="199" t="str">
        <f t="shared" si="4"/>
        <v/>
      </c>
      <c r="J63" s="200" t="str">
        <f t="shared" si="5"/>
        <v/>
      </c>
      <c r="K63" s="201" t="str">
        <f t="array" ref="K63">IFERROR(IF($B63="","",index('Trade Log'!$Q$5:$Q$2004,match(1,($AN63='Trade Log'!$B$5:$B$2004)*($B63='Trade Log'!$D$5:$D$2004)*("Y"='Trade Log'!$T$5:$T$2004),0))),0)</f>
        <v/>
      </c>
      <c r="L63" s="202" t="str">
        <f t="shared" si="6"/>
        <v/>
      </c>
      <c r="M63" s="202" t="str">
        <f t="shared" si="7"/>
        <v/>
      </c>
      <c r="N63" s="203" t="str">
        <f t="shared" si="8"/>
        <v/>
      </c>
      <c r="O63" s="202" t="str">
        <f>if($B63="","",iferror(sumifs('Trade Log'!$G$5:$G$2004,'Trade Log'!$C$5:$C$2004,"Dividend",'Trade Log'!$D$5:$D$2004,$B63,'Trade Log'!$B$5:$B$2004,"&lt;="&amp;Dashboard!$C$2),0))</f>
        <v/>
      </c>
      <c r="P63" s="204" t="str">
        <f t="shared" si="9"/>
        <v/>
      </c>
      <c r="Q63" s="205" t="str">
        <f t="shared" si="10"/>
        <v/>
      </c>
      <c r="R63" s="199" t="str">
        <f t="shared" si="11"/>
        <v/>
      </c>
      <c r="S63" s="200" t="str">
        <f t="shared" si="12"/>
        <v/>
      </c>
      <c r="T63" s="201" t="str">
        <f t="array" ref="T63">IFERROR(IF($B63="","",index('Trade Log'!$AE$5:$AE$2004,match(1,($AN63='Trade Log'!$B$5:$B$2004)*($B63='Trade Log'!$D$5:$D$2004)*("Y"='Trade Log'!$T$5:$T$2004),0))),0)</f>
        <v/>
      </c>
      <c r="U63" s="202" t="str">
        <f t="shared" si="13"/>
        <v/>
      </c>
      <c r="V63" s="203" t="str">
        <f t="shared" si="14"/>
        <v/>
      </c>
      <c r="W63" s="202" t="str">
        <f t="shared" si="15"/>
        <v/>
      </c>
      <c r="X63" s="203" t="str">
        <f t="shared" si="16"/>
        <v/>
      </c>
      <c r="Y63" s="206" t="str">
        <f>if($B63="","",iferror(sumifs('Trade Log'!$AD$5:$AD$2004,'Trade Log'!$C$5:$C$2004,"Dividend",'Trade Log'!$D$5:$D$2004,$B63,'Trade Log'!$B$5:$B$2004,"&lt;="&amp;Dashboard!$C$2),0))</f>
        <v/>
      </c>
      <c r="Z63" s="172"/>
      <c r="AA63" s="207" t="str">
        <f t="array" ref="AA63">IF($B63="","",INDEX('Calculations (Do Not Edit)'!$C$231:$G$235,match($C63,'Calculations (Do Not Edit)'!$C$230:$G$230,0),match(Dashboard!$C$3,'Calculations (Do Not Edit)'!$B$231:$B$235,0)))</f>
        <v/>
      </c>
      <c r="AB63" s="174"/>
      <c r="AC63" s="208" t="str">
        <f>IF($B63="","",SUMIFS('Trade Log'!$X$5:$X$2004,'Trade Log'!$D$5:$D$2004,'Your Portfolio Holdings'!$B63,'Trade Log'!$C$5:$C$2004,"Buy",'Trade Log'!$B$5:$B$2004,"&lt;="&amp;Dashboard!$C$54)-SUMIFS('Trade Log'!$X$5:$X$2004,'Trade Log'!$D$5:$D$2004,'Your Portfolio Holdings'!$B63,'Trade Log'!$C$5:$C$2004,"Sell",'Trade Log'!$B$5:$B$2004,"&lt;="&amp;Dashboard!$C$54))</f>
        <v/>
      </c>
      <c r="AD63" s="209" t="str">
        <f>IFERROR(__xludf.DUMMYFUNCTION("if($C63=""GBP"",if($B63="""","""",if(Dashboard!$C$54&gt;=today(),iferror(googlefinance($B63)/100,0),iferror(index(googlefinance($B63,""price"",Dashboard!$C$54),2,2)/100,iferror(index(googlefinance($B63,""price"",Dashboard!$C$54-1),2,2)/100,iferror(index(goog"&amp;"lefinance($B63,""price"",Dashboard!$C$54-2),2,2)/100,iferror(index(googlefinance($B63,""price"",Dashboard!$C$54-3),2,2)/100,iferror(index(googlefinance($B63,""price"",Dashboard!$C$54-4),2,2)/100,iferror(index(googlefinance($B63,""price"",Dashboard!$C$54-5"&amp;"),2,2)/100,iferror(index(googlefinance($B63,""price"",Dashboard!$C$54-6),2,2)/100,0))))))))), if($B63="""","""",if(Dashboard!$C$54&gt;=today(),iferror(googlefinance($B63),0),iferror(index(googlefinance($B63,""price"",Dashboard!$C$54),2,2),iferror(index(googl"&amp;"efinance($B63,""price"",Dashboard!$C$54-1),2,2),iferror(index(googlefinance($B63,""price"",Dashboard!$C$54-2),2,2),iferror(index(googlefinance($B63,""price"",Dashboard!$C$54-3),2,2),iferror(index(googlefinance($B63,""price"",Dashboard!$C$54-4),2,2),iferro"&amp;"r(index(googlefinance($B63,""price"",Dashboard!$C$54-5),2,2),iferror(index(googlefinance($B63,""price"",Dashboard!$C$54-6),2,2),0))))))))))"),"")</f>
        <v/>
      </c>
      <c r="AE63" s="214"/>
      <c r="AF63" s="211" t="str">
        <f t="array" ref="AF63">IF($B63="","",INDEX('Calculations (Do Not Edit)'!$C$249:$G$253,match($C63,'Calculations (Do Not Edit)'!$C$230:$G$230,0),match(Dashboard!$C$3,'Calculations (Do Not Edit)'!$B$231:$B$235,0)))</f>
        <v/>
      </c>
      <c r="AG63" s="212">
        <f t="shared" si="17"/>
        <v>0</v>
      </c>
      <c r="AH63" s="208" t="str">
        <f>IF($B63="","",SUMIFS('Trade Log'!$Z$5:$Z$2004,'Trade Log'!$D$5:$D$2004,'Your Portfolio Holdings'!$B63,'Trade Log'!$C$5:$C$2004,"Buy",'Trade Log'!$B$5:$B$2004,"&lt;="&amp;Dashboard!$C$55)-SUMIFS('Trade Log'!$Z$5:$Z$2004,'Trade Log'!$D$5:$D$2004,'Your Portfolio Holdings'!$B63,'Trade Log'!$C$5:$C$2004,"Sell",'Trade Log'!$B$5:$B$2004,"&lt;="&amp;Dashboard!$C$55))</f>
        <v/>
      </c>
      <c r="AI63" s="209" t="str">
        <f>IFERROR(__xludf.DUMMYFUNCTION("if($C63=""GBP"",if($B63="""","""",if(Dashboard!$C$55&gt;=today(),iferror(googlefinance($B63)/100,0),iferror(index(googlefinance($B63,""price"",Dashboard!$C$55),2,2)/100,iferror(index(googlefinance($B63,""price"",Dashboard!$C$55-1),2,2)/100,iferror(index(goog"&amp;"lefinance($B63,""price"",Dashboard!$C$55-2),2,2)/100,iferror(index(googlefinance($B63,""price"",Dashboard!$C$55-3),2,2)/100,iferror(index(googlefinance($B63,""price"",Dashboard!$C$55-4),2,2)/100,iferror(index(googlefinance($B63,""price"",Dashboard!$C$55-5"&amp;"),2,2)/100,iferror(index(googlefinance($B63,""price"",Dashboard!$C$55-6),2,2)/100,0))))))))),if($B63="""","""",if(Dashboard!$C$55&gt;=today(),iferror(googlefinance($B63),0),iferror(index(googlefinance($B63,""price"",Dashboard!$C$55),2,2),iferror(index(google"&amp;"finance($B63,""price"",Dashboard!$C$55-1),2,2),iferror(index(googlefinance($B63,""price"",Dashboard!$C$55-2),2,2),iferror(index(googlefinance($B63,""price"",Dashboard!$C$55-3),2,2),iferror(index(googlefinance($B63,""price"",Dashboard!$C$55-4),2,2),iferror"&amp;"(index(googlefinance($B63,""price"",Dashboard!$C$55-5),2,2),iferror(index(googlefinance($B63,""price"",Dashboard!$C$55-6),2,2),0))))))))))"),"")</f>
        <v/>
      </c>
      <c r="AJ63" s="210"/>
      <c r="AK63" s="211" t="str">
        <f t="array" ref="AK63">IF($B63="","",INDEX('Calculations (Do Not Edit)'!$C$267:$G$271,match($C63,'Calculations (Do Not Edit)'!$C$230:$G$230,0),match(Dashboard!$C$3,'Calculations (Do Not Edit)'!$B$231:$B$235,0)))</f>
        <v/>
      </c>
      <c r="AL63" s="212">
        <f t="shared" si="18"/>
        <v>0</v>
      </c>
      <c r="AM63" s="182"/>
      <c r="AN63" s="182" t="str">
        <f>IF($B63="","",MAXIFS('Trade Log'!$B$5:$B$2004,'Trade Log'!$D$5:$D$2004,$B63,'Trade Log'!$B$5:$B$2004,"&lt;="&amp;Dashboard!$C$2))</f>
        <v/>
      </c>
      <c r="AO63" s="81" t="str">
        <f t="shared" si="19"/>
        <v>#N/A</v>
      </c>
      <c r="AP63" s="81"/>
      <c r="AQ63" s="184" t="str">
        <f>if($B63="","",sumifs('Trade Log'!$V$5:$V$2004,'Trade Log'!$D$5:$D$2004,$B63,'Trade Log'!$C$5:$C$2004,"Buy",'Trade Log'!$I$5:$I$2004,AQ$6,'Trade Log'!$B$5:$B$2004,"&lt;="&amp;Dashboard!$C$2)-sumifs('Trade Log'!$V$5:$V$2004,'Trade Log'!$D$5:$D$2004,$B63,'Trade Log'!$C$5:$C$2004,"Sell",'Trade Log'!$I$5:$I$2004,AQ$6,'Trade Log'!$B$5:$B$2004,"&lt;="&amp;Dashboard!$C$2))</f>
        <v/>
      </c>
      <c r="AR63" s="100" t="str">
        <f>if($B63="","",sumifs('Trade Log'!$V$5:$V$2004,'Trade Log'!$D$5:$D$2004,$B63,'Trade Log'!$C$5:$C$2004,"Buy",'Trade Log'!$I$5:$I$2004,AR$6,'Trade Log'!$B$5:$B$2004,"&lt;="&amp;Dashboard!$C$2)-sumifs('Trade Log'!$V$5:$V$2004,'Trade Log'!$D$5:$D$2004,$B63,'Trade Log'!$C$5:$C$2004,"Sell",'Trade Log'!$I$5:$I$2004,AR$6,'Trade Log'!$B$5:$B$2004,"&lt;="&amp;Dashboard!$C$2))</f>
        <v/>
      </c>
      <c r="AS63" s="100" t="str">
        <f>if($B63="","",sumifs('Trade Log'!$V$5:$V$2004,'Trade Log'!$D$5:$D$2004,$B63,'Trade Log'!$C$5:$C$2004,"Buy",'Trade Log'!$I$5:$I$2004,AS$6,'Trade Log'!$B$5:$B$2004,"&lt;="&amp;Dashboard!$C$2)-sumifs('Trade Log'!$V$5:$V$2004,'Trade Log'!$D$5:$D$2004,$B63,'Trade Log'!$C$5:$C$2004,"Sell",'Trade Log'!$I$5:$I$2004,AS$6,'Trade Log'!$B$5:$B$2004,"&lt;="&amp;Dashboard!$C$2))</f>
        <v/>
      </c>
      <c r="AT63" s="100" t="str">
        <f>if($B63="","",sumifs('Trade Log'!$V$5:$V$2004,'Trade Log'!$D$5:$D$2004,$B63,'Trade Log'!$C$5:$C$2004,"Buy",'Trade Log'!$I$5:$I$2004,AT$6,'Trade Log'!$B$5:$B$2004,"&lt;="&amp;Dashboard!$C$2)-sumifs('Trade Log'!$V$5:$V$2004,'Trade Log'!$D$5:$D$2004,$B63,'Trade Log'!$C$5:$C$2004,"Sell",'Trade Log'!$I$5:$I$2004,AT$6,'Trade Log'!$B$5:$B$2004,"&lt;="&amp;Dashboard!$C$2))</f>
        <v/>
      </c>
      <c r="AU63" s="100" t="str">
        <f>if($B63="","",sumifs('Trade Log'!$V$5:$V$2004,'Trade Log'!$D$5:$D$2004,$B63,'Trade Log'!$C$5:$C$2004,"Buy",'Trade Log'!$I$5:$I$2004,AU$6,'Trade Log'!$B$5:$B$2004,"&lt;="&amp;Dashboard!$C$2)-sumifs('Trade Log'!$V$5:$V$2004,'Trade Log'!$D$5:$D$2004,$B63,'Trade Log'!$C$5:$C$2004,"Sell",'Trade Log'!$I$5:$I$2004,AU$6,'Trade Log'!$B$5:$B$2004,"&lt;="&amp;Dashboard!$C$2))</f>
        <v/>
      </c>
      <c r="AV63" s="100" t="str">
        <f>if($B63="","",sumifs('Trade Log'!$V$5:$V$2004,'Trade Log'!$D$5:$D$2004,$B63,'Trade Log'!$C$5:$C$2004,"Buy",'Trade Log'!$I$5:$I$2004,AV$6,'Trade Log'!$B$5:$B$2004,"&lt;="&amp;Dashboard!$C$2)-sumifs('Trade Log'!$V$5:$V$2004,'Trade Log'!$D$5:$D$2004,$B63,'Trade Log'!$C$5:$C$2004,"Sell",'Trade Log'!$I$5:$I$2004,AV$6,'Trade Log'!$B$5:$B$2004,"&lt;="&amp;Dashboard!$C$2))</f>
        <v/>
      </c>
      <c r="AW63" s="100" t="str">
        <f>if($B63="","",sumifs('Trade Log'!$V$5:$V$2004,'Trade Log'!$D$5:$D$2004,$B63,'Trade Log'!$C$5:$C$2004,"Buy",'Trade Log'!$I$5:$I$2004,AW$6,'Trade Log'!$B$5:$B$2004,"&lt;="&amp;Dashboard!$C$2)-sumifs('Trade Log'!$V$5:$V$2004,'Trade Log'!$D$5:$D$2004,$B63,'Trade Log'!$C$5:$C$2004,"Sell",'Trade Log'!$I$5:$I$2004,AW$6,'Trade Log'!$B$5:$B$2004,"&lt;="&amp;Dashboard!$C$2))</f>
        <v/>
      </c>
      <c r="AX63" s="100" t="str">
        <f>if($B63="","",sumifs('Trade Log'!$V$5:$V$2004,'Trade Log'!$D$5:$D$2004,$B63,'Trade Log'!$C$5:$C$2004,"Buy",'Trade Log'!$I$5:$I$2004,AX$6,'Trade Log'!$B$5:$B$2004,"&lt;="&amp;Dashboard!$C$2)-sumifs('Trade Log'!$V$5:$V$2004,'Trade Log'!$D$5:$D$2004,$B63,'Trade Log'!$C$5:$C$2004,"Sell",'Trade Log'!$I$5:$I$2004,AX$6,'Trade Log'!$B$5:$B$2004,"&lt;="&amp;Dashboard!$C$2))</f>
        <v/>
      </c>
      <c r="AY63" s="100" t="str">
        <f>if($B63="","",sumifs('Trade Log'!$V$5:$V$2004,'Trade Log'!$D$5:$D$2004,$B63,'Trade Log'!$C$5:$C$2004,"Buy",'Trade Log'!$I$5:$I$2004,AY$6,'Trade Log'!$B$5:$B$2004,"&lt;="&amp;Dashboard!$C$2)-sumifs('Trade Log'!$V$5:$V$2004,'Trade Log'!$D$5:$D$2004,$B63,'Trade Log'!$C$5:$C$2004,"Sell",'Trade Log'!$I$5:$I$2004,AY$6,'Trade Log'!$B$5:$B$2004,"&lt;="&amp;Dashboard!$C$2))</f>
        <v/>
      </c>
      <c r="AZ63" s="185" t="str">
        <f>if($B63="","",sumifs('Trade Log'!$V$5:$V$2004,'Trade Log'!$D$5:$D$2004,$B63,'Trade Log'!$C$5:$C$2004,"Buy",'Trade Log'!$I$5:$I$2004,AZ$6,'Trade Log'!$B$5:$B$2004,"&lt;="&amp;Dashboard!$C$2)-sumifs('Trade Log'!$V$5:$V$2004,'Trade Log'!$D$5:$D$2004,$B63,'Trade Log'!$C$5:$C$2004,"Sell",'Trade Log'!$I$5:$I$2004,AZ$6,'Trade Log'!$B$5:$B$2004,"&lt;="&amp;Dashboard!$C$2))</f>
        <v/>
      </c>
      <c r="BA63" s="81"/>
      <c r="BB63" s="186">
        <f t="shared" si="20"/>
        <v>0</v>
      </c>
      <c r="BC63" s="81"/>
      <c r="BD63" s="187">
        <f t="shared" ref="BD63:BM63" si="82">AQ63*$Q63</f>
        <v>0</v>
      </c>
      <c r="BE63" s="188">
        <f t="shared" si="82"/>
        <v>0</v>
      </c>
      <c r="BF63" s="188">
        <f t="shared" si="82"/>
        <v>0</v>
      </c>
      <c r="BG63" s="188">
        <f t="shared" si="82"/>
        <v>0</v>
      </c>
      <c r="BH63" s="188">
        <f t="shared" si="82"/>
        <v>0</v>
      </c>
      <c r="BI63" s="188">
        <f t="shared" si="82"/>
        <v>0</v>
      </c>
      <c r="BJ63" s="188">
        <f t="shared" si="82"/>
        <v>0</v>
      </c>
      <c r="BK63" s="188">
        <f t="shared" si="82"/>
        <v>0</v>
      </c>
      <c r="BL63" s="188">
        <f t="shared" si="82"/>
        <v>0</v>
      </c>
      <c r="BM63" s="189">
        <f t="shared" si="82"/>
        <v>0</v>
      </c>
      <c r="BN63" s="81"/>
      <c r="BO63" s="190">
        <f t="shared" si="22"/>
        <v>0</v>
      </c>
      <c r="BP63" s="190"/>
      <c r="BQ63" s="191" t="str">
        <f t="shared" si="23"/>
        <v/>
      </c>
      <c r="BR63" s="192" t="s">
        <v>197</v>
      </c>
      <c r="BS63" s="190" t="str">
        <f t="shared" si="24"/>
        <v>N</v>
      </c>
      <c r="BT63" s="190" t="str">
        <f t="shared" si="25"/>
        <v>N</v>
      </c>
      <c r="BU63" s="190" t="str">
        <f t="shared" si="26"/>
        <v>N</v>
      </c>
      <c r="BV63" s="190"/>
      <c r="BW63" s="174">
        <f>countifs('Trade Log'!$D$5:$D$2004,$B99,'Trade Log'!$C$5:$C$2004,"Split")</f>
        <v>0</v>
      </c>
    </row>
    <row r="64">
      <c r="A64" s="17">
        <f t="shared" si="27"/>
        <v>58</v>
      </c>
      <c r="B64" s="193" t="str">
        <f>Setup!B109</f>
        <v/>
      </c>
      <c r="C64" s="194" t="str">
        <f>Setup!C109</f>
        <v/>
      </c>
      <c r="D64" s="194" t="str">
        <f>Setup!D109</f>
        <v/>
      </c>
      <c r="E64" s="195" t="str">
        <f>IF($B64="","",SUMIFS('Trade Log'!$V$5:$V$2004,'Trade Log'!$D$5:$D$2004,'Your Portfolio Holdings'!$B64,'Trade Log'!$C$5:$C$2004,"Buy",'Trade Log'!$B$5:$B$2004,"&lt;="&amp;Dashboard!$C$2)-SUMIFS('Trade Log'!$V$5:$V$2004,'Trade Log'!$D$5:$D$2004,'Your Portfolio Holdings'!$B64,'Trade Log'!$C$5:$C$2004,"Sell",'Trade Log'!$B$5:$B$2004,"&lt;="&amp;Dashboard!$C$2))</f>
        <v/>
      </c>
      <c r="F64" s="196" t="str">
        <f t="shared" si="3"/>
        <v/>
      </c>
      <c r="G64" s="197" t="str">
        <f>IFERROR(__xludf.DUMMYFUNCTION("if($C64=""GBP"", if($B64="""","""",if(Dashboard!$C$2&gt;=today(),iferror(googlefinance($B64)/100,0),iferror(index(googlefinance($B64,""price"",Dashboard!$C$2),2,2)/100,iferror(index(googlefinance($B64,""price"",Dashboard!$C$2-1),2,2)/100,iferror(index(google"&amp;"finance($B64,""price"",Dashboard!$C$2-2),2,2)/100,iferror(index(googlefinance($B64,""price"",Dashboard!$C$2-3),2,2)/100,iferror(index(googlefinance($B64,""price"",Dashboard!$C$2-4),2,2)/100,iferror(index(googlefinance($B64,""price"",Dashboard!$C$2-5),2,2)"&amp;"/100,iferror(index(googlefinance($B64,""price"",Dashboard!$C$2-6),2,2)/100,0))))))))),if($B64="""","""",if(Dashboard!$C$2&gt;=today(),iferror(googlefinance($B64),0),iferror(index(googlefinance($B64,""price"",Dashboard!$C$2),2,2),iferror(index(googlefinance($"&amp;"B64,""price"",Dashboard!$C$2-1),2,2),iferror(index(googlefinance($B64,""price"",Dashboard!$C$2-2),2,2),iferror(index(googlefinance($B64,""price"",Dashboard!$C$2-3),2,2),iferror(index(googlefinance($B64,""price"",Dashboard!$C$2-4),2,2),iferror(index(google"&amp;"finance($B64,""price"",Dashboard!$C$2-5),2,2),iferror(index(googlefinance($B64,""price"",Dashboard!$C$2-6),2,2),0))))))))))"),"")</f>
        <v/>
      </c>
      <c r="H64" s="213"/>
      <c r="I64" s="199" t="str">
        <f t="shared" si="4"/>
        <v/>
      </c>
      <c r="J64" s="200" t="str">
        <f t="shared" si="5"/>
        <v/>
      </c>
      <c r="K64" s="201" t="str">
        <f t="array" ref="K64">IFERROR(IF($B64="","",index('Trade Log'!$Q$5:$Q$2004,match(1,($AN64='Trade Log'!$B$5:$B$2004)*($B64='Trade Log'!$D$5:$D$2004)*("Y"='Trade Log'!$T$5:$T$2004),0))),0)</f>
        <v/>
      </c>
      <c r="L64" s="202" t="str">
        <f t="shared" si="6"/>
        <v/>
      </c>
      <c r="M64" s="202" t="str">
        <f t="shared" si="7"/>
        <v/>
      </c>
      <c r="N64" s="203" t="str">
        <f t="shared" si="8"/>
        <v/>
      </c>
      <c r="O64" s="202" t="str">
        <f>if($B64="","",iferror(sumifs('Trade Log'!$G$5:$G$2004,'Trade Log'!$C$5:$C$2004,"Dividend",'Trade Log'!$D$5:$D$2004,$B64,'Trade Log'!$B$5:$B$2004,"&lt;="&amp;Dashboard!$C$2),0))</f>
        <v/>
      </c>
      <c r="P64" s="204" t="str">
        <f t="shared" si="9"/>
        <v/>
      </c>
      <c r="Q64" s="205" t="str">
        <f t="shared" si="10"/>
        <v/>
      </c>
      <c r="R64" s="199" t="str">
        <f t="shared" si="11"/>
        <v/>
      </c>
      <c r="S64" s="200" t="str">
        <f t="shared" si="12"/>
        <v/>
      </c>
      <c r="T64" s="201" t="str">
        <f t="array" ref="T64">IFERROR(IF($B64="","",index('Trade Log'!$AE$5:$AE$2004,match(1,($AN64='Trade Log'!$B$5:$B$2004)*($B64='Trade Log'!$D$5:$D$2004)*("Y"='Trade Log'!$T$5:$T$2004),0))),0)</f>
        <v/>
      </c>
      <c r="U64" s="202" t="str">
        <f t="shared" si="13"/>
        <v/>
      </c>
      <c r="V64" s="203" t="str">
        <f t="shared" si="14"/>
        <v/>
      </c>
      <c r="W64" s="202" t="str">
        <f t="shared" si="15"/>
        <v/>
      </c>
      <c r="X64" s="203" t="str">
        <f t="shared" si="16"/>
        <v/>
      </c>
      <c r="Y64" s="206" t="str">
        <f>if($B64="","",iferror(sumifs('Trade Log'!$AD$5:$AD$2004,'Trade Log'!$C$5:$C$2004,"Dividend",'Trade Log'!$D$5:$D$2004,$B64,'Trade Log'!$B$5:$B$2004,"&lt;="&amp;Dashboard!$C$2),0))</f>
        <v/>
      </c>
      <c r="Z64" s="172"/>
      <c r="AA64" s="207" t="str">
        <f t="array" ref="AA64">IF($B64="","",INDEX('Calculations (Do Not Edit)'!$C$231:$G$235,match($C64,'Calculations (Do Not Edit)'!$C$230:$G$230,0),match(Dashboard!$C$3,'Calculations (Do Not Edit)'!$B$231:$B$235,0)))</f>
        <v/>
      </c>
      <c r="AB64" s="174"/>
      <c r="AC64" s="208" t="str">
        <f>IF($B64="","",SUMIFS('Trade Log'!$X$5:$X$2004,'Trade Log'!$D$5:$D$2004,'Your Portfolio Holdings'!$B64,'Trade Log'!$C$5:$C$2004,"Buy",'Trade Log'!$B$5:$B$2004,"&lt;="&amp;Dashboard!$C$54)-SUMIFS('Trade Log'!$X$5:$X$2004,'Trade Log'!$D$5:$D$2004,'Your Portfolio Holdings'!$B64,'Trade Log'!$C$5:$C$2004,"Sell",'Trade Log'!$B$5:$B$2004,"&lt;="&amp;Dashboard!$C$54))</f>
        <v/>
      </c>
      <c r="AD64" s="209" t="str">
        <f>IFERROR(__xludf.DUMMYFUNCTION("if($C64=""GBP"",if($B64="""","""",if(Dashboard!$C$54&gt;=today(),iferror(googlefinance($B64)/100,0),iferror(index(googlefinance($B64,""price"",Dashboard!$C$54),2,2)/100,iferror(index(googlefinance($B64,""price"",Dashboard!$C$54-1),2,2)/100,iferror(index(goog"&amp;"lefinance($B64,""price"",Dashboard!$C$54-2),2,2)/100,iferror(index(googlefinance($B64,""price"",Dashboard!$C$54-3),2,2)/100,iferror(index(googlefinance($B64,""price"",Dashboard!$C$54-4),2,2)/100,iferror(index(googlefinance($B64,""price"",Dashboard!$C$54-5"&amp;"),2,2)/100,iferror(index(googlefinance($B64,""price"",Dashboard!$C$54-6),2,2)/100,0))))))))), if($B64="""","""",if(Dashboard!$C$54&gt;=today(),iferror(googlefinance($B64),0),iferror(index(googlefinance($B64,""price"",Dashboard!$C$54),2,2),iferror(index(googl"&amp;"efinance($B64,""price"",Dashboard!$C$54-1),2,2),iferror(index(googlefinance($B64,""price"",Dashboard!$C$54-2),2,2),iferror(index(googlefinance($B64,""price"",Dashboard!$C$54-3),2,2),iferror(index(googlefinance($B64,""price"",Dashboard!$C$54-4),2,2),iferro"&amp;"r(index(googlefinance($B64,""price"",Dashboard!$C$54-5),2,2),iferror(index(googlefinance($B64,""price"",Dashboard!$C$54-6),2,2),0))))))))))"),"")</f>
        <v/>
      </c>
      <c r="AE64" s="214"/>
      <c r="AF64" s="211" t="str">
        <f t="array" ref="AF64">IF($B64="","",INDEX('Calculations (Do Not Edit)'!$C$249:$G$253,match($C64,'Calculations (Do Not Edit)'!$C$230:$G$230,0),match(Dashboard!$C$3,'Calculations (Do Not Edit)'!$B$231:$B$235,0)))</f>
        <v/>
      </c>
      <c r="AG64" s="212">
        <f t="shared" si="17"/>
        <v>0</v>
      </c>
      <c r="AH64" s="208" t="str">
        <f>IF($B64="","",SUMIFS('Trade Log'!$Z$5:$Z$2004,'Trade Log'!$D$5:$D$2004,'Your Portfolio Holdings'!$B64,'Trade Log'!$C$5:$C$2004,"Buy",'Trade Log'!$B$5:$B$2004,"&lt;="&amp;Dashboard!$C$55)-SUMIFS('Trade Log'!$Z$5:$Z$2004,'Trade Log'!$D$5:$D$2004,'Your Portfolio Holdings'!$B64,'Trade Log'!$C$5:$C$2004,"Sell",'Trade Log'!$B$5:$B$2004,"&lt;="&amp;Dashboard!$C$55))</f>
        <v/>
      </c>
      <c r="AI64" s="209" t="str">
        <f>IFERROR(__xludf.DUMMYFUNCTION("if($C64=""GBP"",if($B64="""","""",if(Dashboard!$C$55&gt;=today(),iferror(googlefinance($B64)/100,0),iferror(index(googlefinance($B64,""price"",Dashboard!$C$55),2,2)/100,iferror(index(googlefinance($B64,""price"",Dashboard!$C$55-1),2,2)/100,iferror(index(goog"&amp;"lefinance($B64,""price"",Dashboard!$C$55-2),2,2)/100,iferror(index(googlefinance($B64,""price"",Dashboard!$C$55-3),2,2)/100,iferror(index(googlefinance($B64,""price"",Dashboard!$C$55-4),2,2)/100,iferror(index(googlefinance($B64,""price"",Dashboard!$C$55-5"&amp;"),2,2)/100,iferror(index(googlefinance($B64,""price"",Dashboard!$C$55-6),2,2)/100,0))))))))),if($B64="""","""",if(Dashboard!$C$55&gt;=today(),iferror(googlefinance($B64),0),iferror(index(googlefinance($B64,""price"",Dashboard!$C$55),2,2),iferror(index(google"&amp;"finance($B64,""price"",Dashboard!$C$55-1),2,2),iferror(index(googlefinance($B64,""price"",Dashboard!$C$55-2),2,2),iferror(index(googlefinance($B64,""price"",Dashboard!$C$55-3),2,2),iferror(index(googlefinance($B64,""price"",Dashboard!$C$55-4),2,2),iferror"&amp;"(index(googlefinance($B64,""price"",Dashboard!$C$55-5),2,2),iferror(index(googlefinance($B64,""price"",Dashboard!$C$55-6),2,2),0))))))))))"),"")</f>
        <v/>
      </c>
      <c r="AJ64" s="210"/>
      <c r="AK64" s="211" t="str">
        <f t="array" ref="AK64">IF($B64="","",INDEX('Calculations (Do Not Edit)'!$C$267:$G$271,match($C64,'Calculations (Do Not Edit)'!$C$230:$G$230,0),match(Dashboard!$C$3,'Calculations (Do Not Edit)'!$B$231:$B$235,0)))</f>
        <v/>
      </c>
      <c r="AL64" s="212">
        <f t="shared" si="18"/>
        <v>0</v>
      </c>
      <c r="AM64" s="182"/>
      <c r="AN64" s="182" t="str">
        <f>IF($B64="","",MAXIFS('Trade Log'!$B$5:$B$2004,'Trade Log'!$D$5:$D$2004,$B64,'Trade Log'!$B$5:$B$2004,"&lt;="&amp;Dashboard!$C$2))</f>
        <v/>
      </c>
      <c r="AO64" s="81" t="str">
        <f t="shared" si="19"/>
        <v>#N/A</v>
      </c>
      <c r="AP64" s="81"/>
      <c r="AQ64" s="184" t="str">
        <f>if($B64="","",sumifs('Trade Log'!$V$5:$V$2004,'Trade Log'!$D$5:$D$2004,$B64,'Trade Log'!$C$5:$C$2004,"Buy",'Trade Log'!$I$5:$I$2004,AQ$6,'Trade Log'!$B$5:$B$2004,"&lt;="&amp;Dashboard!$C$2)-sumifs('Trade Log'!$V$5:$V$2004,'Trade Log'!$D$5:$D$2004,$B64,'Trade Log'!$C$5:$C$2004,"Sell",'Trade Log'!$I$5:$I$2004,AQ$6,'Trade Log'!$B$5:$B$2004,"&lt;="&amp;Dashboard!$C$2))</f>
        <v/>
      </c>
      <c r="AR64" s="100" t="str">
        <f>if($B64="","",sumifs('Trade Log'!$V$5:$V$2004,'Trade Log'!$D$5:$D$2004,$B64,'Trade Log'!$C$5:$C$2004,"Buy",'Trade Log'!$I$5:$I$2004,AR$6,'Trade Log'!$B$5:$B$2004,"&lt;="&amp;Dashboard!$C$2)-sumifs('Trade Log'!$V$5:$V$2004,'Trade Log'!$D$5:$D$2004,$B64,'Trade Log'!$C$5:$C$2004,"Sell",'Trade Log'!$I$5:$I$2004,AR$6,'Trade Log'!$B$5:$B$2004,"&lt;="&amp;Dashboard!$C$2))</f>
        <v/>
      </c>
      <c r="AS64" s="100" t="str">
        <f>if($B64="","",sumifs('Trade Log'!$V$5:$V$2004,'Trade Log'!$D$5:$D$2004,$B64,'Trade Log'!$C$5:$C$2004,"Buy",'Trade Log'!$I$5:$I$2004,AS$6,'Trade Log'!$B$5:$B$2004,"&lt;="&amp;Dashboard!$C$2)-sumifs('Trade Log'!$V$5:$V$2004,'Trade Log'!$D$5:$D$2004,$B64,'Trade Log'!$C$5:$C$2004,"Sell",'Trade Log'!$I$5:$I$2004,AS$6,'Trade Log'!$B$5:$B$2004,"&lt;="&amp;Dashboard!$C$2))</f>
        <v/>
      </c>
      <c r="AT64" s="100" t="str">
        <f>if($B64="","",sumifs('Trade Log'!$V$5:$V$2004,'Trade Log'!$D$5:$D$2004,$B64,'Trade Log'!$C$5:$C$2004,"Buy",'Trade Log'!$I$5:$I$2004,AT$6,'Trade Log'!$B$5:$B$2004,"&lt;="&amp;Dashboard!$C$2)-sumifs('Trade Log'!$V$5:$V$2004,'Trade Log'!$D$5:$D$2004,$B64,'Trade Log'!$C$5:$C$2004,"Sell",'Trade Log'!$I$5:$I$2004,AT$6,'Trade Log'!$B$5:$B$2004,"&lt;="&amp;Dashboard!$C$2))</f>
        <v/>
      </c>
      <c r="AU64" s="100" t="str">
        <f>if($B64="","",sumifs('Trade Log'!$V$5:$V$2004,'Trade Log'!$D$5:$D$2004,$B64,'Trade Log'!$C$5:$C$2004,"Buy",'Trade Log'!$I$5:$I$2004,AU$6,'Trade Log'!$B$5:$B$2004,"&lt;="&amp;Dashboard!$C$2)-sumifs('Trade Log'!$V$5:$V$2004,'Trade Log'!$D$5:$D$2004,$B64,'Trade Log'!$C$5:$C$2004,"Sell",'Trade Log'!$I$5:$I$2004,AU$6,'Trade Log'!$B$5:$B$2004,"&lt;="&amp;Dashboard!$C$2))</f>
        <v/>
      </c>
      <c r="AV64" s="100" t="str">
        <f>if($B64="","",sumifs('Trade Log'!$V$5:$V$2004,'Trade Log'!$D$5:$D$2004,$B64,'Trade Log'!$C$5:$C$2004,"Buy",'Trade Log'!$I$5:$I$2004,AV$6,'Trade Log'!$B$5:$B$2004,"&lt;="&amp;Dashboard!$C$2)-sumifs('Trade Log'!$V$5:$V$2004,'Trade Log'!$D$5:$D$2004,$B64,'Trade Log'!$C$5:$C$2004,"Sell",'Trade Log'!$I$5:$I$2004,AV$6,'Trade Log'!$B$5:$B$2004,"&lt;="&amp;Dashboard!$C$2))</f>
        <v/>
      </c>
      <c r="AW64" s="100" t="str">
        <f>if($B64="","",sumifs('Trade Log'!$V$5:$V$2004,'Trade Log'!$D$5:$D$2004,$B64,'Trade Log'!$C$5:$C$2004,"Buy",'Trade Log'!$I$5:$I$2004,AW$6,'Trade Log'!$B$5:$B$2004,"&lt;="&amp;Dashboard!$C$2)-sumifs('Trade Log'!$V$5:$V$2004,'Trade Log'!$D$5:$D$2004,$B64,'Trade Log'!$C$5:$C$2004,"Sell",'Trade Log'!$I$5:$I$2004,AW$6,'Trade Log'!$B$5:$B$2004,"&lt;="&amp;Dashboard!$C$2))</f>
        <v/>
      </c>
      <c r="AX64" s="100" t="str">
        <f>if($B64="","",sumifs('Trade Log'!$V$5:$V$2004,'Trade Log'!$D$5:$D$2004,$B64,'Trade Log'!$C$5:$C$2004,"Buy",'Trade Log'!$I$5:$I$2004,AX$6,'Trade Log'!$B$5:$B$2004,"&lt;="&amp;Dashboard!$C$2)-sumifs('Trade Log'!$V$5:$V$2004,'Trade Log'!$D$5:$D$2004,$B64,'Trade Log'!$C$5:$C$2004,"Sell",'Trade Log'!$I$5:$I$2004,AX$6,'Trade Log'!$B$5:$B$2004,"&lt;="&amp;Dashboard!$C$2))</f>
        <v/>
      </c>
      <c r="AY64" s="100" t="str">
        <f>if($B64="","",sumifs('Trade Log'!$V$5:$V$2004,'Trade Log'!$D$5:$D$2004,$B64,'Trade Log'!$C$5:$C$2004,"Buy",'Trade Log'!$I$5:$I$2004,AY$6,'Trade Log'!$B$5:$B$2004,"&lt;="&amp;Dashboard!$C$2)-sumifs('Trade Log'!$V$5:$V$2004,'Trade Log'!$D$5:$D$2004,$B64,'Trade Log'!$C$5:$C$2004,"Sell",'Trade Log'!$I$5:$I$2004,AY$6,'Trade Log'!$B$5:$B$2004,"&lt;="&amp;Dashboard!$C$2))</f>
        <v/>
      </c>
      <c r="AZ64" s="185" t="str">
        <f>if($B64="","",sumifs('Trade Log'!$V$5:$V$2004,'Trade Log'!$D$5:$D$2004,$B64,'Trade Log'!$C$5:$C$2004,"Buy",'Trade Log'!$I$5:$I$2004,AZ$6,'Trade Log'!$B$5:$B$2004,"&lt;="&amp;Dashboard!$C$2)-sumifs('Trade Log'!$V$5:$V$2004,'Trade Log'!$D$5:$D$2004,$B64,'Trade Log'!$C$5:$C$2004,"Sell",'Trade Log'!$I$5:$I$2004,AZ$6,'Trade Log'!$B$5:$B$2004,"&lt;="&amp;Dashboard!$C$2))</f>
        <v/>
      </c>
      <c r="BA64" s="81"/>
      <c r="BB64" s="186">
        <f t="shared" si="20"/>
        <v>0</v>
      </c>
      <c r="BC64" s="81"/>
      <c r="BD64" s="187">
        <f t="shared" ref="BD64:BM64" si="83">AQ64*$Q64</f>
        <v>0</v>
      </c>
      <c r="BE64" s="188">
        <f t="shared" si="83"/>
        <v>0</v>
      </c>
      <c r="BF64" s="188">
        <f t="shared" si="83"/>
        <v>0</v>
      </c>
      <c r="BG64" s="188">
        <f t="shared" si="83"/>
        <v>0</v>
      </c>
      <c r="BH64" s="188">
        <f t="shared" si="83"/>
        <v>0</v>
      </c>
      <c r="BI64" s="188">
        <f t="shared" si="83"/>
        <v>0</v>
      </c>
      <c r="BJ64" s="188">
        <f t="shared" si="83"/>
        <v>0</v>
      </c>
      <c r="BK64" s="188">
        <f t="shared" si="83"/>
        <v>0</v>
      </c>
      <c r="BL64" s="188">
        <f t="shared" si="83"/>
        <v>0</v>
      </c>
      <c r="BM64" s="189">
        <f t="shared" si="83"/>
        <v>0</v>
      </c>
      <c r="BN64" s="81"/>
      <c r="BO64" s="190">
        <f t="shared" si="22"/>
        <v>0</v>
      </c>
      <c r="BP64" s="190"/>
      <c r="BQ64" s="191" t="str">
        <f t="shared" si="23"/>
        <v/>
      </c>
      <c r="BR64" s="192" t="s">
        <v>197</v>
      </c>
      <c r="BS64" s="190" t="str">
        <f t="shared" si="24"/>
        <v>N</v>
      </c>
      <c r="BT64" s="190" t="str">
        <f t="shared" si="25"/>
        <v>N</v>
      </c>
      <c r="BU64" s="190" t="str">
        <f t="shared" si="26"/>
        <v>N</v>
      </c>
      <c r="BV64" s="190"/>
      <c r="BW64" s="174">
        <f>countifs('Trade Log'!$D$5:$D$2004,$B100,'Trade Log'!$C$5:$C$2004,"Split")</f>
        <v>0</v>
      </c>
    </row>
    <row r="65">
      <c r="A65" s="17">
        <f t="shared" si="27"/>
        <v>59</v>
      </c>
      <c r="B65" s="193" t="str">
        <f>Setup!B110</f>
        <v/>
      </c>
      <c r="C65" s="194" t="str">
        <f>Setup!C110</f>
        <v/>
      </c>
      <c r="D65" s="194" t="str">
        <f>Setup!D110</f>
        <v/>
      </c>
      <c r="E65" s="195" t="str">
        <f>IF($B65="","",SUMIFS('Trade Log'!$V$5:$V$2004,'Trade Log'!$D$5:$D$2004,'Your Portfolio Holdings'!$B65,'Trade Log'!$C$5:$C$2004,"Buy",'Trade Log'!$B$5:$B$2004,"&lt;="&amp;Dashboard!$C$2)-SUMIFS('Trade Log'!$V$5:$V$2004,'Trade Log'!$D$5:$D$2004,'Your Portfolio Holdings'!$B65,'Trade Log'!$C$5:$C$2004,"Sell",'Trade Log'!$B$5:$B$2004,"&lt;="&amp;Dashboard!$C$2))</f>
        <v/>
      </c>
      <c r="F65" s="196" t="str">
        <f t="shared" si="3"/>
        <v/>
      </c>
      <c r="G65" s="197" t="str">
        <f>IFERROR(__xludf.DUMMYFUNCTION("if($C65=""GBP"", if($B65="""","""",if(Dashboard!$C$2&gt;=today(),iferror(googlefinance($B65)/100,0),iferror(index(googlefinance($B65,""price"",Dashboard!$C$2),2,2)/100,iferror(index(googlefinance($B65,""price"",Dashboard!$C$2-1),2,2)/100,iferror(index(google"&amp;"finance($B65,""price"",Dashboard!$C$2-2),2,2)/100,iferror(index(googlefinance($B65,""price"",Dashboard!$C$2-3),2,2)/100,iferror(index(googlefinance($B65,""price"",Dashboard!$C$2-4),2,2)/100,iferror(index(googlefinance($B65,""price"",Dashboard!$C$2-5),2,2)"&amp;"/100,iferror(index(googlefinance($B65,""price"",Dashboard!$C$2-6),2,2)/100,0))))))))),if($B65="""","""",if(Dashboard!$C$2&gt;=today(),iferror(googlefinance($B65),0),iferror(index(googlefinance($B65,""price"",Dashboard!$C$2),2,2),iferror(index(googlefinance($"&amp;"B65,""price"",Dashboard!$C$2-1),2,2),iferror(index(googlefinance($B65,""price"",Dashboard!$C$2-2),2,2),iferror(index(googlefinance($B65,""price"",Dashboard!$C$2-3),2,2),iferror(index(googlefinance($B65,""price"",Dashboard!$C$2-4),2,2),iferror(index(google"&amp;"finance($B65,""price"",Dashboard!$C$2-5),2,2),iferror(index(googlefinance($B65,""price"",Dashboard!$C$2-6),2,2),0))))))))))"),"")</f>
        <v/>
      </c>
      <c r="H65" s="213"/>
      <c r="I65" s="199" t="str">
        <f t="shared" si="4"/>
        <v/>
      </c>
      <c r="J65" s="200" t="str">
        <f t="shared" si="5"/>
        <v/>
      </c>
      <c r="K65" s="201" t="str">
        <f t="array" ref="K65">IFERROR(IF($B65="","",index('Trade Log'!$Q$5:$Q$2004,match(1,($AN65='Trade Log'!$B$5:$B$2004)*($B65='Trade Log'!$D$5:$D$2004)*("Y"='Trade Log'!$T$5:$T$2004),0))),0)</f>
        <v/>
      </c>
      <c r="L65" s="202" t="str">
        <f t="shared" si="6"/>
        <v/>
      </c>
      <c r="M65" s="202" t="str">
        <f t="shared" si="7"/>
        <v/>
      </c>
      <c r="N65" s="203" t="str">
        <f t="shared" si="8"/>
        <v/>
      </c>
      <c r="O65" s="202" t="str">
        <f>if($B65="","",iferror(sumifs('Trade Log'!$G$5:$G$2004,'Trade Log'!$C$5:$C$2004,"Dividend",'Trade Log'!$D$5:$D$2004,$B65,'Trade Log'!$B$5:$B$2004,"&lt;="&amp;Dashboard!$C$2),0))</f>
        <v/>
      </c>
      <c r="P65" s="204" t="str">
        <f t="shared" si="9"/>
        <v/>
      </c>
      <c r="Q65" s="205" t="str">
        <f t="shared" si="10"/>
        <v/>
      </c>
      <c r="R65" s="199" t="str">
        <f t="shared" si="11"/>
        <v/>
      </c>
      <c r="S65" s="200" t="str">
        <f t="shared" si="12"/>
        <v/>
      </c>
      <c r="T65" s="201" t="str">
        <f t="array" ref="T65">IFERROR(IF($B65="","",index('Trade Log'!$AE$5:$AE$2004,match(1,($AN65='Trade Log'!$B$5:$B$2004)*($B65='Trade Log'!$D$5:$D$2004)*("Y"='Trade Log'!$T$5:$T$2004),0))),0)</f>
        <v/>
      </c>
      <c r="U65" s="202" t="str">
        <f t="shared" si="13"/>
        <v/>
      </c>
      <c r="V65" s="203" t="str">
        <f t="shared" si="14"/>
        <v/>
      </c>
      <c r="W65" s="202" t="str">
        <f t="shared" si="15"/>
        <v/>
      </c>
      <c r="X65" s="203" t="str">
        <f t="shared" si="16"/>
        <v/>
      </c>
      <c r="Y65" s="206" t="str">
        <f>if($B65="","",iferror(sumifs('Trade Log'!$AD$5:$AD$2004,'Trade Log'!$C$5:$C$2004,"Dividend",'Trade Log'!$D$5:$D$2004,$B65,'Trade Log'!$B$5:$B$2004,"&lt;="&amp;Dashboard!$C$2),0))</f>
        <v/>
      </c>
      <c r="Z65" s="172"/>
      <c r="AA65" s="207" t="str">
        <f t="array" ref="AA65">IF($B65="","",INDEX('Calculations (Do Not Edit)'!$C$231:$G$235,match($C65,'Calculations (Do Not Edit)'!$C$230:$G$230,0),match(Dashboard!$C$3,'Calculations (Do Not Edit)'!$B$231:$B$235,0)))</f>
        <v/>
      </c>
      <c r="AB65" s="174"/>
      <c r="AC65" s="208" t="str">
        <f>IF($B65="","",SUMIFS('Trade Log'!$X$5:$X$2004,'Trade Log'!$D$5:$D$2004,'Your Portfolio Holdings'!$B65,'Trade Log'!$C$5:$C$2004,"Buy",'Trade Log'!$B$5:$B$2004,"&lt;="&amp;Dashboard!$C$54)-SUMIFS('Trade Log'!$X$5:$X$2004,'Trade Log'!$D$5:$D$2004,'Your Portfolio Holdings'!$B65,'Trade Log'!$C$5:$C$2004,"Sell",'Trade Log'!$B$5:$B$2004,"&lt;="&amp;Dashboard!$C$54))</f>
        <v/>
      </c>
      <c r="AD65" s="209" t="str">
        <f>IFERROR(__xludf.DUMMYFUNCTION("if($C65=""GBP"",if($B65="""","""",if(Dashboard!$C$54&gt;=today(),iferror(googlefinance($B65)/100,0),iferror(index(googlefinance($B65,""price"",Dashboard!$C$54),2,2)/100,iferror(index(googlefinance($B65,""price"",Dashboard!$C$54-1),2,2)/100,iferror(index(goog"&amp;"lefinance($B65,""price"",Dashboard!$C$54-2),2,2)/100,iferror(index(googlefinance($B65,""price"",Dashboard!$C$54-3),2,2)/100,iferror(index(googlefinance($B65,""price"",Dashboard!$C$54-4),2,2)/100,iferror(index(googlefinance($B65,""price"",Dashboard!$C$54-5"&amp;"),2,2)/100,iferror(index(googlefinance($B65,""price"",Dashboard!$C$54-6),2,2)/100,0))))))))), if($B65="""","""",if(Dashboard!$C$54&gt;=today(),iferror(googlefinance($B65),0),iferror(index(googlefinance($B65,""price"",Dashboard!$C$54),2,2),iferror(index(googl"&amp;"efinance($B65,""price"",Dashboard!$C$54-1),2,2),iferror(index(googlefinance($B65,""price"",Dashboard!$C$54-2),2,2),iferror(index(googlefinance($B65,""price"",Dashboard!$C$54-3),2,2),iferror(index(googlefinance($B65,""price"",Dashboard!$C$54-4),2,2),iferro"&amp;"r(index(googlefinance($B65,""price"",Dashboard!$C$54-5),2,2),iferror(index(googlefinance($B65,""price"",Dashboard!$C$54-6),2,2),0))))))))))"),"")</f>
        <v/>
      </c>
      <c r="AE65" s="214"/>
      <c r="AF65" s="211" t="str">
        <f t="array" ref="AF65">IF($B65="","",INDEX('Calculations (Do Not Edit)'!$C$249:$G$253,match($C65,'Calculations (Do Not Edit)'!$C$230:$G$230,0),match(Dashboard!$C$3,'Calculations (Do Not Edit)'!$B$231:$B$235,0)))</f>
        <v/>
      </c>
      <c r="AG65" s="212">
        <f t="shared" si="17"/>
        <v>0</v>
      </c>
      <c r="AH65" s="208" t="str">
        <f>IF($B65="","",SUMIFS('Trade Log'!$Z$5:$Z$2004,'Trade Log'!$D$5:$D$2004,'Your Portfolio Holdings'!$B65,'Trade Log'!$C$5:$C$2004,"Buy",'Trade Log'!$B$5:$B$2004,"&lt;="&amp;Dashboard!$C$55)-SUMIFS('Trade Log'!$Z$5:$Z$2004,'Trade Log'!$D$5:$D$2004,'Your Portfolio Holdings'!$B65,'Trade Log'!$C$5:$C$2004,"Sell",'Trade Log'!$B$5:$B$2004,"&lt;="&amp;Dashboard!$C$55))</f>
        <v/>
      </c>
      <c r="AI65" s="209" t="str">
        <f>IFERROR(__xludf.DUMMYFUNCTION("if($C65=""GBP"",if($B65="""","""",if(Dashboard!$C$55&gt;=today(),iferror(googlefinance($B65)/100,0),iferror(index(googlefinance($B65,""price"",Dashboard!$C$55),2,2)/100,iferror(index(googlefinance($B65,""price"",Dashboard!$C$55-1),2,2)/100,iferror(index(goog"&amp;"lefinance($B65,""price"",Dashboard!$C$55-2),2,2)/100,iferror(index(googlefinance($B65,""price"",Dashboard!$C$55-3),2,2)/100,iferror(index(googlefinance($B65,""price"",Dashboard!$C$55-4),2,2)/100,iferror(index(googlefinance($B65,""price"",Dashboard!$C$55-5"&amp;"),2,2)/100,iferror(index(googlefinance($B65,""price"",Dashboard!$C$55-6),2,2)/100,0))))))))),if($B65="""","""",if(Dashboard!$C$55&gt;=today(),iferror(googlefinance($B65),0),iferror(index(googlefinance($B65,""price"",Dashboard!$C$55),2,2),iferror(index(google"&amp;"finance($B65,""price"",Dashboard!$C$55-1),2,2),iferror(index(googlefinance($B65,""price"",Dashboard!$C$55-2),2,2),iferror(index(googlefinance($B65,""price"",Dashboard!$C$55-3),2,2),iferror(index(googlefinance($B65,""price"",Dashboard!$C$55-4),2,2),iferror"&amp;"(index(googlefinance($B65,""price"",Dashboard!$C$55-5),2,2),iferror(index(googlefinance($B65,""price"",Dashboard!$C$55-6),2,2),0))))))))))"),"")</f>
        <v/>
      </c>
      <c r="AJ65" s="210"/>
      <c r="AK65" s="211" t="str">
        <f t="array" ref="AK65">IF($B65="","",INDEX('Calculations (Do Not Edit)'!$C$267:$G$271,match($C65,'Calculations (Do Not Edit)'!$C$230:$G$230,0),match(Dashboard!$C$3,'Calculations (Do Not Edit)'!$B$231:$B$235,0)))</f>
        <v/>
      </c>
      <c r="AL65" s="212">
        <f t="shared" si="18"/>
        <v>0</v>
      </c>
      <c r="AM65" s="182"/>
      <c r="AN65" s="182" t="str">
        <f>IF($B65="","",MAXIFS('Trade Log'!$B$5:$B$2004,'Trade Log'!$D$5:$D$2004,$B65,'Trade Log'!$B$5:$B$2004,"&lt;="&amp;Dashboard!$C$2))</f>
        <v/>
      </c>
      <c r="AO65" s="81" t="str">
        <f t="shared" si="19"/>
        <v>#N/A</v>
      </c>
      <c r="AP65" s="81"/>
      <c r="AQ65" s="184" t="str">
        <f>if($B65="","",sumifs('Trade Log'!$V$5:$V$2004,'Trade Log'!$D$5:$D$2004,$B65,'Trade Log'!$C$5:$C$2004,"Buy",'Trade Log'!$I$5:$I$2004,AQ$6,'Trade Log'!$B$5:$B$2004,"&lt;="&amp;Dashboard!$C$2)-sumifs('Trade Log'!$V$5:$V$2004,'Trade Log'!$D$5:$D$2004,$B65,'Trade Log'!$C$5:$C$2004,"Sell",'Trade Log'!$I$5:$I$2004,AQ$6,'Trade Log'!$B$5:$B$2004,"&lt;="&amp;Dashboard!$C$2))</f>
        <v/>
      </c>
      <c r="AR65" s="100" t="str">
        <f>if($B65="","",sumifs('Trade Log'!$V$5:$V$2004,'Trade Log'!$D$5:$D$2004,$B65,'Trade Log'!$C$5:$C$2004,"Buy",'Trade Log'!$I$5:$I$2004,AR$6,'Trade Log'!$B$5:$B$2004,"&lt;="&amp;Dashboard!$C$2)-sumifs('Trade Log'!$V$5:$V$2004,'Trade Log'!$D$5:$D$2004,$B65,'Trade Log'!$C$5:$C$2004,"Sell",'Trade Log'!$I$5:$I$2004,AR$6,'Trade Log'!$B$5:$B$2004,"&lt;="&amp;Dashboard!$C$2))</f>
        <v/>
      </c>
      <c r="AS65" s="100" t="str">
        <f>if($B65="","",sumifs('Trade Log'!$V$5:$V$2004,'Trade Log'!$D$5:$D$2004,$B65,'Trade Log'!$C$5:$C$2004,"Buy",'Trade Log'!$I$5:$I$2004,AS$6,'Trade Log'!$B$5:$B$2004,"&lt;="&amp;Dashboard!$C$2)-sumifs('Trade Log'!$V$5:$V$2004,'Trade Log'!$D$5:$D$2004,$B65,'Trade Log'!$C$5:$C$2004,"Sell",'Trade Log'!$I$5:$I$2004,AS$6,'Trade Log'!$B$5:$B$2004,"&lt;="&amp;Dashboard!$C$2))</f>
        <v/>
      </c>
      <c r="AT65" s="100" t="str">
        <f>if($B65="","",sumifs('Trade Log'!$V$5:$V$2004,'Trade Log'!$D$5:$D$2004,$B65,'Trade Log'!$C$5:$C$2004,"Buy",'Trade Log'!$I$5:$I$2004,AT$6,'Trade Log'!$B$5:$B$2004,"&lt;="&amp;Dashboard!$C$2)-sumifs('Trade Log'!$V$5:$V$2004,'Trade Log'!$D$5:$D$2004,$B65,'Trade Log'!$C$5:$C$2004,"Sell",'Trade Log'!$I$5:$I$2004,AT$6,'Trade Log'!$B$5:$B$2004,"&lt;="&amp;Dashboard!$C$2))</f>
        <v/>
      </c>
      <c r="AU65" s="100" t="str">
        <f>if($B65="","",sumifs('Trade Log'!$V$5:$V$2004,'Trade Log'!$D$5:$D$2004,$B65,'Trade Log'!$C$5:$C$2004,"Buy",'Trade Log'!$I$5:$I$2004,AU$6,'Trade Log'!$B$5:$B$2004,"&lt;="&amp;Dashboard!$C$2)-sumifs('Trade Log'!$V$5:$V$2004,'Trade Log'!$D$5:$D$2004,$B65,'Trade Log'!$C$5:$C$2004,"Sell",'Trade Log'!$I$5:$I$2004,AU$6,'Trade Log'!$B$5:$B$2004,"&lt;="&amp;Dashboard!$C$2))</f>
        <v/>
      </c>
      <c r="AV65" s="100" t="str">
        <f>if($B65="","",sumifs('Trade Log'!$V$5:$V$2004,'Trade Log'!$D$5:$D$2004,$B65,'Trade Log'!$C$5:$C$2004,"Buy",'Trade Log'!$I$5:$I$2004,AV$6,'Trade Log'!$B$5:$B$2004,"&lt;="&amp;Dashboard!$C$2)-sumifs('Trade Log'!$V$5:$V$2004,'Trade Log'!$D$5:$D$2004,$B65,'Trade Log'!$C$5:$C$2004,"Sell",'Trade Log'!$I$5:$I$2004,AV$6,'Trade Log'!$B$5:$B$2004,"&lt;="&amp;Dashboard!$C$2))</f>
        <v/>
      </c>
      <c r="AW65" s="100" t="str">
        <f>if($B65="","",sumifs('Trade Log'!$V$5:$V$2004,'Trade Log'!$D$5:$D$2004,$B65,'Trade Log'!$C$5:$C$2004,"Buy",'Trade Log'!$I$5:$I$2004,AW$6,'Trade Log'!$B$5:$B$2004,"&lt;="&amp;Dashboard!$C$2)-sumifs('Trade Log'!$V$5:$V$2004,'Trade Log'!$D$5:$D$2004,$B65,'Trade Log'!$C$5:$C$2004,"Sell",'Trade Log'!$I$5:$I$2004,AW$6,'Trade Log'!$B$5:$B$2004,"&lt;="&amp;Dashboard!$C$2))</f>
        <v/>
      </c>
      <c r="AX65" s="100" t="str">
        <f>if($B65="","",sumifs('Trade Log'!$V$5:$V$2004,'Trade Log'!$D$5:$D$2004,$B65,'Trade Log'!$C$5:$C$2004,"Buy",'Trade Log'!$I$5:$I$2004,AX$6,'Trade Log'!$B$5:$B$2004,"&lt;="&amp;Dashboard!$C$2)-sumifs('Trade Log'!$V$5:$V$2004,'Trade Log'!$D$5:$D$2004,$B65,'Trade Log'!$C$5:$C$2004,"Sell",'Trade Log'!$I$5:$I$2004,AX$6,'Trade Log'!$B$5:$B$2004,"&lt;="&amp;Dashboard!$C$2))</f>
        <v/>
      </c>
      <c r="AY65" s="100" t="str">
        <f>if($B65="","",sumifs('Trade Log'!$V$5:$V$2004,'Trade Log'!$D$5:$D$2004,$B65,'Trade Log'!$C$5:$C$2004,"Buy",'Trade Log'!$I$5:$I$2004,AY$6,'Trade Log'!$B$5:$B$2004,"&lt;="&amp;Dashboard!$C$2)-sumifs('Trade Log'!$V$5:$V$2004,'Trade Log'!$D$5:$D$2004,$B65,'Trade Log'!$C$5:$C$2004,"Sell",'Trade Log'!$I$5:$I$2004,AY$6,'Trade Log'!$B$5:$B$2004,"&lt;="&amp;Dashboard!$C$2))</f>
        <v/>
      </c>
      <c r="AZ65" s="185" t="str">
        <f>if($B65="","",sumifs('Trade Log'!$V$5:$V$2004,'Trade Log'!$D$5:$D$2004,$B65,'Trade Log'!$C$5:$C$2004,"Buy",'Trade Log'!$I$5:$I$2004,AZ$6,'Trade Log'!$B$5:$B$2004,"&lt;="&amp;Dashboard!$C$2)-sumifs('Trade Log'!$V$5:$V$2004,'Trade Log'!$D$5:$D$2004,$B65,'Trade Log'!$C$5:$C$2004,"Sell",'Trade Log'!$I$5:$I$2004,AZ$6,'Trade Log'!$B$5:$B$2004,"&lt;="&amp;Dashboard!$C$2))</f>
        <v/>
      </c>
      <c r="BA65" s="81"/>
      <c r="BB65" s="186">
        <f t="shared" si="20"/>
        <v>0</v>
      </c>
      <c r="BC65" s="81"/>
      <c r="BD65" s="187">
        <f t="shared" ref="BD65:BM65" si="84">AQ65*$Q65</f>
        <v>0</v>
      </c>
      <c r="BE65" s="188">
        <f t="shared" si="84"/>
        <v>0</v>
      </c>
      <c r="BF65" s="188">
        <f t="shared" si="84"/>
        <v>0</v>
      </c>
      <c r="BG65" s="188">
        <f t="shared" si="84"/>
        <v>0</v>
      </c>
      <c r="BH65" s="188">
        <f t="shared" si="84"/>
        <v>0</v>
      </c>
      <c r="BI65" s="188">
        <f t="shared" si="84"/>
        <v>0</v>
      </c>
      <c r="BJ65" s="188">
        <f t="shared" si="84"/>
        <v>0</v>
      </c>
      <c r="BK65" s="188">
        <f t="shared" si="84"/>
        <v>0</v>
      </c>
      <c r="BL65" s="188">
        <f t="shared" si="84"/>
        <v>0</v>
      </c>
      <c r="BM65" s="189">
        <f t="shared" si="84"/>
        <v>0</v>
      </c>
      <c r="BN65" s="81"/>
      <c r="BO65" s="190">
        <f t="shared" si="22"/>
        <v>0</v>
      </c>
      <c r="BP65" s="190"/>
      <c r="BQ65" s="191" t="str">
        <f t="shared" si="23"/>
        <v/>
      </c>
      <c r="BR65" s="192" t="s">
        <v>197</v>
      </c>
      <c r="BS65" s="190" t="str">
        <f t="shared" si="24"/>
        <v>N</v>
      </c>
      <c r="BT65" s="190" t="str">
        <f t="shared" si="25"/>
        <v>N</v>
      </c>
      <c r="BU65" s="190" t="str">
        <f t="shared" si="26"/>
        <v>N</v>
      </c>
      <c r="BV65" s="190"/>
      <c r="BW65" s="174">
        <f>countifs('Trade Log'!$D$5:$D$2004,$B101,'Trade Log'!$C$5:$C$2004,"Split")</f>
        <v>0</v>
      </c>
    </row>
    <row r="66">
      <c r="A66" s="17">
        <f t="shared" si="27"/>
        <v>60</v>
      </c>
      <c r="B66" s="193" t="str">
        <f>Setup!B111</f>
        <v/>
      </c>
      <c r="C66" s="194" t="str">
        <f>Setup!C111</f>
        <v/>
      </c>
      <c r="D66" s="194" t="str">
        <f>Setup!D111</f>
        <v/>
      </c>
      <c r="E66" s="195" t="str">
        <f>IF($B66="","",SUMIFS('Trade Log'!$V$5:$V$2004,'Trade Log'!$D$5:$D$2004,'Your Portfolio Holdings'!$B66,'Trade Log'!$C$5:$C$2004,"Buy",'Trade Log'!$B$5:$B$2004,"&lt;="&amp;Dashboard!$C$2)-SUMIFS('Trade Log'!$V$5:$V$2004,'Trade Log'!$D$5:$D$2004,'Your Portfolio Holdings'!$B66,'Trade Log'!$C$5:$C$2004,"Sell",'Trade Log'!$B$5:$B$2004,"&lt;="&amp;Dashboard!$C$2))</f>
        <v/>
      </c>
      <c r="F66" s="196" t="str">
        <f t="shared" si="3"/>
        <v/>
      </c>
      <c r="G66" s="197" t="str">
        <f>IFERROR(__xludf.DUMMYFUNCTION("if($C66=""GBP"", if($B66="""","""",if(Dashboard!$C$2&gt;=today(),iferror(googlefinance($B66)/100,0),iferror(index(googlefinance($B66,""price"",Dashboard!$C$2),2,2)/100,iferror(index(googlefinance($B66,""price"",Dashboard!$C$2-1),2,2)/100,iferror(index(google"&amp;"finance($B66,""price"",Dashboard!$C$2-2),2,2)/100,iferror(index(googlefinance($B66,""price"",Dashboard!$C$2-3),2,2)/100,iferror(index(googlefinance($B66,""price"",Dashboard!$C$2-4),2,2)/100,iferror(index(googlefinance($B66,""price"",Dashboard!$C$2-5),2,2)"&amp;"/100,iferror(index(googlefinance($B66,""price"",Dashboard!$C$2-6),2,2)/100,0))))))))),if($B66="""","""",if(Dashboard!$C$2&gt;=today(),iferror(googlefinance($B66),0),iferror(index(googlefinance($B66,""price"",Dashboard!$C$2),2,2),iferror(index(googlefinance($"&amp;"B66,""price"",Dashboard!$C$2-1),2,2),iferror(index(googlefinance($B66,""price"",Dashboard!$C$2-2),2,2),iferror(index(googlefinance($B66,""price"",Dashboard!$C$2-3),2,2),iferror(index(googlefinance($B66,""price"",Dashboard!$C$2-4),2,2),iferror(index(google"&amp;"finance($B66,""price"",Dashboard!$C$2-5),2,2),iferror(index(googlefinance($B66,""price"",Dashboard!$C$2-6),2,2),0))))))))))"),"")</f>
        <v/>
      </c>
      <c r="H66" s="213"/>
      <c r="I66" s="199" t="str">
        <f t="shared" si="4"/>
        <v/>
      </c>
      <c r="J66" s="200" t="str">
        <f t="shared" si="5"/>
        <v/>
      </c>
      <c r="K66" s="201" t="str">
        <f t="array" ref="K66">IFERROR(IF($B66="","",index('Trade Log'!$Q$5:$Q$2004,match(1,($AN66='Trade Log'!$B$5:$B$2004)*($B66='Trade Log'!$D$5:$D$2004)*("Y"='Trade Log'!$T$5:$T$2004),0))),0)</f>
        <v/>
      </c>
      <c r="L66" s="202" t="str">
        <f t="shared" si="6"/>
        <v/>
      </c>
      <c r="M66" s="202" t="str">
        <f t="shared" si="7"/>
        <v/>
      </c>
      <c r="N66" s="203" t="str">
        <f t="shared" si="8"/>
        <v/>
      </c>
      <c r="O66" s="202" t="str">
        <f>if($B66="","",iferror(sumifs('Trade Log'!$G$5:$G$2004,'Trade Log'!$C$5:$C$2004,"Dividend",'Trade Log'!$D$5:$D$2004,$B66,'Trade Log'!$B$5:$B$2004,"&lt;="&amp;Dashboard!$C$2),0))</f>
        <v/>
      </c>
      <c r="P66" s="204" t="str">
        <f t="shared" si="9"/>
        <v/>
      </c>
      <c r="Q66" s="205" t="str">
        <f t="shared" si="10"/>
        <v/>
      </c>
      <c r="R66" s="199" t="str">
        <f t="shared" si="11"/>
        <v/>
      </c>
      <c r="S66" s="200" t="str">
        <f t="shared" si="12"/>
        <v/>
      </c>
      <c r="T66" s="201" t="str">
        <f t="array" ref="T66">IFERROR(IF($B66="","",index('Trade Log'!$AE$5:$AE$2004,match(1,($AN66='Trade Log'!$B$5:$B$2004)*($B66='Trade Log'!$D$5:$D$2004)*("Y"='Trade Log'!$T$5:$T$2004),0))),0)</f>
        <v/>
      </c>
      <c r="U66" s="202" t="str">
        <f t="shared" si="13"/>
        <v/>
      </c>
      <c r="V66" s="203" t="str">
        <f t="shared" si="14"/>
        <v/>
      </c>
      <c r="W66" s="202" t="str">
        <f t="shared" si="15"/>
        <v/>
      </c>
      <c r="X66" s="203" t="str">
        <f t="shared" si="16"/>
        <v/>
      </c>
      <c r="Y66" s="206" t="str">
        <f>if($B66="","",iferror(sumifs('Trade Log'!$AD$5:$AD$2004,'Trade Log'!$C$5:$C$2004,"Dividend",'Trade Log'!$D$5:$D$2004,$B66,'Trade Log'!$B$5:$B$2004,"&lt;="&amp;Dashboard!$C$2),0))</f>
        <v/>
      </c>
      <c r="Z66" s="172"/>
      <c r="AA66" s="207" t="str">
        <f t="array" ref="AA66">IF($B66="","",INDEX('Calculations (Do Not Edit)'!$C$231:$G$235,match($C66,'Calculations (Do Not Edit)'!$C$230:$G$230,0),match(Dashboard!$C$3,'Calculations (Do Not Edit)'!$B$231:$B$235,0)))</f>
        <v/>
      </c>
      <c r="AB66" s="174"/>
      <c r="AC66" s="208" t="str">
        <f>IF($B66="","",SUMIFS('Trade Log'!$X$5:$X$2004,'Trade Log'!$D$5:$D$2004,'Your Portfolio Holdings'!$B66,'Trade Log'!$C$5:$C$2004,"Buy",'Trade Log'!$B$5:$B$2004,"&lt;="&amp;Dashboard!$C$54)-SUMIFS('Trade Log'!$X$5:$X$2004,'Trade Log'!$D$5:$D$2004,'Your Portfolio Holdings'!$B66,'Trade Log'!$C$5:$C$2004,"Sell",'Trade Log'!$B$5:$B$2004,"&lt;="&amp;Dashboard!$C$54))</f>
        <v/>
      </c>
      <c r="AD66" s="209" t="str">
        <f>IFERROR(__xludf.DUMMYFUNCTION("if($C66=""GBP"",if($B66="""","""",if(Dashboard!$C$54&gt;=today(),iferror(googlefinance($B66)/100,0),iferror(index(googlefinance($B66,""price"",Dashboard!$C$54),2,2)/100,iferror(index(googlefinance($B66,""price"",Dashboard!$C$54-1),2,2)/100,iferror(index(goog"&amp;"lefinance($B66,""price"",Dashboard!$C$54-2),2,2)/100,iferror(index(googlefinance($B66,""price"",Dashboard!$C$54-3),2,2)/100,iferror(index(googlefinance($B66,""price"",Dashboard!$C$54-4),2,2)/100,iferror(index(googlefinance($B66,""price"",Dashboard!$C$54-5"&amp;"),2,2)/100,iferror(index(googlefinance($B66,""price"",Dashboard!$C$54-6),2,2)/100,0))))))))), if($B66="""","""",if(Dashboard!$C$54&gt;=today(),iferror(googlefinance($B66),0),iferror(index(googlefinance($B66,""price"",Dashboard!$C$54),2,2),iferror(index(googl"&amp;"efinance($B66,""price"",Dashboard!$C$54-1),2,2),iferror(index(googlefinance($B66,""price"",Dashboard!$C$54-2),2,2),iferror(index(googlefinance($B66,""price"",Dashboard!$C$54-3),2,2),iferror(index(googlefinance($B66,""price"",Dashboard!$C$54-4),2,2),iferro"&amp;"r(index(googlefinance($B66,""price"",Dashboard!$C$54-5),2,2),iferror(index(googlefinance($B66,""price"",Dashboard!$C$54-6),2,2),0))))))))))"),"")</f>
        <v/>
      </c>
      <c r="AE66" s="214"/>
      <c r="AF66" s="211" t="str">
        <f t="array" ref="AF66">IF($B66="","",INDEX('Calculations (Do Not Edit)'!$C$249:$G$253,match($C66,'Calculations (Do Not Edit)'!$C$230:$G$230,0),match(Dashboard!$C$3,'Calculations (Do Not Edit)'!$B$231:$B$235,0)))</f>
        <v/>
      </c>
      <c r="AG66" s="212">
        <f t="shared" si="17"/>
        <v>0</v>
      </c>
      <c r="AH66" s="208" t="str">
        <f>IF($B66="","",SUMIFS('Trade Log'!$Z$5:$Z$2004,'Trade Log'!$D$5:$D$2004,'Your Portfolio Holdings'!$B66,'Trade Log'!$C$5:$C$2004,"Buy",'Trade Log'!$B$5:$B$2004,"&lt;="&amp;Dashboard!$C$55)-SUMIFS('Trade Log'!$Z$5:$Z$2004,'Trade Log'!$D$5:$D$2004,'Your Portfolio Holdings'!$B66,'Trade Log'!$C$5:$C$2004,"Sell",'Trade Log'!$B$5:$B$2004,"&lt;="&amp;Dashboard!$C$55))</f>
        <v/>
      </c>
      <c r="AI66" s="209" t="str">
        <f>IFERROR(__xludf.DUMMYFUNCTION("if($C66=""GBP"",if($B66="""","""",if(Dashboard!$C$55&gt;=today(),iferror(googlefinance($B66)/100,0),iferror(index(googlefinance($B66,""price"",Dashboard!$C$55),2,2)/100,iferror(index(googlefinance($B66,""price"",Dashboard!$C$55-1),2,2)/100,iferror(index(goog"&amp;"lefinance($B66,""price"",Dashboard!$C$55-2),2,2)/100,iferror(index(googlefinance($B66,""price"",Dashboard!$C$55-3),2,2)/100,iferror(index(googlefinance($B66,""price"",Dashboard!$C$55-4),2,2)/100,iferror(index(googlefinance($B66,""price"",Dashboard!$C$55-5"&amp;"),2,2)/100,iferror(index(googlefinance($B66,""price"",Dashboard!$C$55-6),2,2)/100,0))))))))),if($B66="""","""",if(Dashboard!$C$55&gt;=today(),iferror(googlefinance($B66),0),iferror(index(googlefinance($B66,""price"",Dashboard!$C$55),2,2),iferror(index(google"&amp;"finance($B66,""price"",Dashboard!$C$55-1),2,2),iferror(index(googlefinance($B66,""price"",Dashboard!$C$55-2),2,2),iferror(index(googlefinance($B66,""price"",Dashboard!$C$55-3),2,2),iferror(index(googlefinance($B66,""price"",Dashboard!$C$55-4),2,2),iferror"&amp;"(index(googlefinance($B66,""price"",Dashboard!$C$55-5),2,2),iferror(index(googlefinance($B66,""price"",Dashboard!$C$55-6),2,2),0))))))))))"),"")</f>
        <v/>
      </c>
      <c r="AJ66" s="210"/>
      <c r="AK66" s="211" t="str">
        <f t="array" ref="AK66">IF($B66="","",INDEX('Calculations (Do Not Edit)'!$C$267:$G$271,match($C66,'Calculations (Do Not Edit)'!$C$230:$G$230,0),match(Dashboard!$C$3,'Calculations (Do Not Edit)'!$B$231:$B$235,0)))</f>
        <v/>
      </c>
      <c r="AL66" s="212">
        <f t="shared" si="18"/>
        <v>0</v>
      </c>
      <c r="AM66" s="182"/>
      <c r="AN66" s="182" t="str">
        <f>IF($B66="","",MAXIFS('Trade Log'!$B$5:$B$2004,'Trade Log'!$D$5:$D$2004,$B66,'Trade Log'!$B$5:$B$2004,"&lt;="&amp;Dashboard!$C$2))</f>
        <v/>
      </c>
      <c r="AO66" s="81" t="str">
        <f t="shared" si="19"/>
        <v>#N/A</v>
      </c>
      <c r="AP66" s="81"/>
      <c r="AQ66" s="184" t="str">
        <f>if($B66="","",sumifs('Trade Log'!$V$5:$V$2004,'Trade Log'!$D$5:$D$2004,$B66,'Trade Log'!$C$5:$C$2004,"Buy",'Trade Log'!$I$5:$I$2004,AQ$6,'Trade Log'!$B$5:$B$2004,"&lt;="&amp;Dashboard!$C$2)-sumifs('Trade Log'!$V$5:$V$2004,'Trade Log'!$D$5:$D$2004,$B66,'Trade Log'!$C$5:$C$2004,"Sell",'Trade Log'!$I$5:$I$2004,AQ$6,'Trade Log'!$B$5:$B$2004,"&lt;="&amp;Dashboard!$C$2))</f>
        <v/>
      </c>
      <c r="AR66" s="100" t="str">
        <f>if($B66="","",sumifs('Trade Log'!$V$5:$V$2004,'Trade Log'!$D$5:$D$2004,$B66,'Trade Log'!$C$5:$C$2004,"Buy",'Trade Log'!$I$5:$I$2004,AR$6,'Trade Log'!$B$5:$B$2004,"&lt;="&amp;Dashboard!$C$2)-sumifs('Trade Log'!$V$5:$V$2004,'Trade Log'!$D$5:$D$2004,$B66,'Trade Log'!$C$5:$C$2004,"Sell",'Trade Log'!$I$5:$I$2004,AR$6,'Trade Log'!$B$5:$B$2004,"&lt;="&amp;Dashboard!$C$2))</f>
        <v/>
      </c>
      <c r="AS66" s="100" t="str">
        <f>if($B66="","",sumifs('Trade Log'!$V$5:$V$2004,'Trade Log'!$D$5:$D$2004,$B66,'Trade Log'!$C$5:$C$2004,"Buy",'Trade Log'!$I$5:$I$2004,AS$6,'Trade Log'!$B$5:$B$2004,"&lt;="&amp;Dashboard!$C$2)-sumifs('Trade Log'!$V$5:$V$2004,'Trade Log'!$D$5:$D$2004,$B66,'Trade Log'!$C$5:$C$2004,"Sell",'Trade Log'!$I$5:$I$2004,AS$6,'Trade Log'!$B$5:$B$2004,"&lt;="&amp;Dashboard!$C$2))</f>
        <v/>
      </c>
      <c r="AT66" s="100" t="str">
        <f>if($B66="","",sumifs('Trade Log'!$V$5:$V$2004,'Trade Log'!$D$5:$D$2004,$B66,'Trade Log'!$C$5:$C$2004,"Buy",'Trade Log'!$I$5:$I$2004,AT$6,'Trade Log'!$B$5:$B$2004,"&lt;="&amp;Dashboard!$C$2)-sumifs('Trade Log'!$V$5:$V$2004,'Trade Log'!$D$5:$D$2004,$B66,'Trade Log'!$C$5:$C$2004,"Sell",'Trade Log'!$I$5:$I$2004,AT$6,'Trade Log'!$B$5:$B$2004,"&lt;="&amp;Dashboard!$C$2))</f>
        <v/>
      </c>
      <c r="AU66" s="100" t="str">
        <f>if($B66="","",sumifs('Trade Log'!$V$5:$V$2004,'Trade Log'!$D$5:$D$2004,$B66,'Trade Log'!$C$5:$C$2004,"Buy",'Trade Log'!$I$5:$I$2004,AU$6,'Trade Log'!$B$5:$B$2004,"&lt;="&amp;Dashboard!$C$2)-sumifs('Trade Log'!$V$5:$V$2004,'Trade Log'!$D$5:$D$2004,$B66,'Trade Log'!$C$5:$C$2004,"Sell",'Trade Log'!$I$5:$I$2004,AU$6,'Trade Log'!$B$5:$B$2004,"&lt;="&amp;Dashboard!$C$2))</f>
        <v/>
      </c>
      <c r="AV66" s="100" t="str">
        <f>if($B66="","",sumifs('Trade Log'!$V$5:$V$2004,'Trade Log'!$D$5:$D$2004,$B66,'Trade Log'!$C$5:$C$2004,"Buy",'Trade Log'!$I$5:$I$2004,AV$6,'Trade Log'!$B$5:$B$2004,"&lt;="&amp;Dashboard!$C$2)-sumifs('Trade Log'!$V$5:$V$2004,'Trade Log'!$D$5:$D$2004,$B66,'Trade Log'!$C$5:$C$2004,"Sell",'Trade Log'!$I$5:$I$2004,AV$6,'Trade Log'!$B$5:$B$2004,"&lt;="&amp;Dashboard!$C$2))</f>
        <v/>
      </c>
      <c r="AW66" s="100" t="str">
        <f>if($B66="","",sumifs('Trade Log'!$V$5:$V$2004,'Trade Log'!$D$5:$D$2004,$B66,'Trade Log'!$C$5:$C$2004,"Buy",'Trade Log'!$I$5:$I$2004,AW$6,'Trade Log'!$B$5:$B$2004,"&lt;="&amp;Dashboard!$C$2)-sumifs('Trade Log'!$V$5:$V$2004,'Trade Log'!$D$5:$D$2004,$B66,'Trade Log'!$C$5:$C$2004,"Sell",'Trade Log'!$I$5:$I$2004,AW$6,'Trade Log'!$B$5:$B$2004,"&lt;="&amp;Dashboard!$C$2))</f>
        <v/>
      </c>
      <c r="AX66" s="100" t="str">
        <f>if($B66="","",sumifs('Trade Log'!$V$5:$V$2004,'Trade Log'!$D$5:$D$2004,$B66,'Trade Log'!$C$5:$C$2004,"Buy",'Trade Log'!$I$5:$I$2004,AX$6,'Trade Log'!$B$5:$B$2004,"&lt;="&amp;Dashboard!$C$2)-sumifs('Trade Log'!$V$5:$V$2004,'Trade Log'!$D$5:$D$2004,$B66,'Trade Log'!$C$5:$C$2004,"Sell",'Trade Log'!$I$5:$I$2004,AX$6,'Trade Log'!$B$5:$B$2004,"&lt;="&amp;Dashboard!$C$2))</f>
        <v/>
      </c>
      <c r="AY66" s="100" t="str">
        <f>if($B66="","",sumifs('Trade Log'!$V$5:$V$2004,'Trade Log'!$D$5:$D$2004,$B66,'Trade Log'!$C$5:$C$2004,"Buy",'Trade Log'!$I$5:$I$2004,AY$6,'Trade Log'!$B$5:$B$2004,"&lt;="&amp;Dashboard!$C$2)-sumifs('Trade Log'!$V$5:$V$2004,'Trade Log'!$D$5:$D$2004,$B66,'Trade Log'!$C$5:$C$2004,"Sell",'Trade Log'!$I$5:$I$2004,AY$6,'Trade Log'!$B$5:$B$2004,"&lt;="&amp;Dashboard!$C$2))</f>
        <v/>
      </c>
      <c r="AZ66" s="185" t="str">
        <f>if($B66="","",sumifs('Trade Log'!$V$5:$V$2004,'Trade Log'!$D$5:$D$2004,$B66,'Trade Log'!$C$5:$C$2004,"Buy",'Trade Log'!$I$5:$I$2004,AZ$6,'Trade Log'!$B$5:$B$2004,"&lt;="&amp;Dashboard!$C$2)-sumifs('Trade Log'!$V$5:$V$2004,'Trade Log'!$D$5:$D$2004,$B66,'Trade Log'!$C$5:$C$2004,"Sell",'Trade Log'!$I$5:$I$2004,AZ$6,'Trade Log'!$B$5:$B$2004,"&lt;="&amp;Dashboard!$C$2))</f>
        <v/>
      </c>
      <c r="BA66" s="81"/>
      <c r="BB66" s="186">
        <f t="shared" si="20"/>
        <v>0</v>
      </c>
      <c r="BC66" s="81"/>
      <c r="BD66" s="187">
        <f t="shared" ref="BD66:BM66" si="85">AQ66*$Q66</f>
        <v>0</v>
      </c>
      <c r="BE66" s="188">
        <f t="shared" si="85"/>
        <v>0</v>
      </c>
      <c r="BF66" s="188">
        <f t="shared" si="85"/>
        <v>0</v>
      </c>
      <c r="BG66" s="188">
        <f t="shared" si="85"/>
        <v>0</v>
      </c>
      <c r="BH66" s="188">
        <f t="shared" si="85"/>
        <v>0</v>
      </c>
      <c r="BI66" s="188">
        <f t="shared" si="85"/>
        <v>0</v>
      </c>
      <c r="BJ66" s="188">
        <f t="shared" si="85"/>
        <v>0</v>
      </c>
      <c r="BK66" s="188">
        <f t="shared" si="85"/>
        <v>0</v>
      </c>
      <c r="BL66" s="188">
        <f t="shared" si="85"/>
        <v>0</v>
      </c>
      <c r="BM66" s="189">
        <f t="shared" si="85"/>
        <v>0</v>
      </c>
      <c r="BN66" s="81"/>
      <c r="BO66" s="190">
        <f t="shared" si="22"/>
        <v>0</v>
      </c>
      <c r="BP66" s="190"/>
      <c r="BQ66" s="191" t="str">
        <f t="shared" si="23"/>
        <v/>
      </c>
      <c r="BR66" s="192" t="s">
        <v>197</v>
      </c>
      <c r="BS66" s="190" t="str">
        <f t="shared" si="24"/>
        <v>N</v>
      </c>
      <c r="BT66" s="190" t="str">
        <f t="shared" si="25"/>
        <v>N</v>
      </c>
      <c r="BU66" s="190" t="str">
        <f t="shared" si="26"/>
        <v>N</v>
      </c>
      <c r="BV66" s="190"/>
      <c r="BW66" s="174">
        <f>countifs('Trade Log'!$D$5:$D$2004,$B102,'Trade Log'!$C$5:$C$2004,"Split")</f>
        <v>0</v>
      </c>
    </row>
    <row r="67">
      <c r="A67" s="17">
        <f t="shared" si="27"/>
        <v>61</v>
      </c>
      <c r="B67" s="193" t="str">
        <f>Setup!B112</f>
        <v/>
      </c>
      <c r="C67" s="194" t="str">
        <f>Setup!C112</f>
        <v/>
      </c>
      <c r="D67" s="194" t="str">
        <f>Setup!D112</f>
        <v/>
      </c>
      <c r="E67" s="195" t="str">
        <f>IF($B67="","",SUMIFS('Trade Log'!$V$5:$V$2004,'Trade Log'!$D$5:$D$2004,'Your Portfolio Holdings'!$B67,'Trade Log'!$C$5:$C$2004,"Buy",'Trade Log'!$B$5:$B$2004,"&lt;="&amp;Dashboard!$C$2)-SUMIFS('Trade Log'!$V$5:$V$2004,'Trade Log'!$D$5:$D$2004,'Your Portfolio Holdings'!$B67,'Trade Log'!$C$5:$C$2004,"Sell",'Trade Log'!$B$5:$B$2004,"&lt;="&amp;Dashboard!$C$2))</f>
        <v/>
      </c>
      <c r="F67" s="196" t="str">
        <f t="shared" si="3"/>
        <v/>
      </c>
      <c r="G67" s="197" t="str">
        <f>IFERROR(__xludf.DUMMYFUNCTION("if($C67=""GBP"", if($B67="""","""",if(Dashboard!$C$2&gt;=today(),iferror(googlefinance($B67)/100,0),iferror(index(googlefinance($B67,""price"",Dashboard!$C$2),2,2)/100,iferror(index(googlefinance($B67,""price"",Dashboard!$C$2-1),2,2)/100,iferror(index(google"&amp;"finance($B67,""price"",Dashboard!$C$2-2),2,2)/100,iferror(index(googlefinance($B67,""price"",Dashboard!$C$2-3),2,2)/100,iferror(index(googlefinance($B67,""price"",Dashboard!$C$2-4),2,2)/100,iferror(index(googlefinance($B67,""price"",Dashboard!$C$2-5),2,2)"&amp;"/100,iferror(index(googlefinance($B67,""price"",Dashboard!$C$2-6),2,2)/100,0))))))))),if($B67="""","""",if(Dashboard!$C$2&gt;=today(),iferror(googlefinance($B67),0),iferror(index(googlefinance($B67,""price"",Dashboard!$C$2),2,2),iferror(index(googlefinance($"&amp;"B67,""price"",Dashboard!$C$2-1),2,2),iferror(index(googlefinance($B67,""price"",Dashboard!$C$2-2),2,2),iferror(index(googlefinance($B67,""price"",Dashboard!$C$2-3),2,2),iferror(index(googlefinance($B67,""price"",Dashboard!$C$2-4),2,2),iferror(index(google"&amp;"finance($B67,""price"",Dashboard!$C$2-5),2,2),iferror(index(googlefinance($B67,""price"",Dashboard!$C$2-6),2,2),0))))))))))"),"")</f>
        <v/>
      </c>
      <c r="H67" s="213"/>
      <c r="I67" s="199" t="str">
        <f t="shared" si="4"/>
        <v/>
      </c>
      <c r="J67" s="200" t="str">
        <f t="shared" si="5"/>
        <v/>
      </c>
      <c r="K67" s="201" t="str">
        <f t="array" ref="K67">IFERROR(IF($B67="","",index('Trade Log'!$Q$5:$Q$2004,match(1,($AN67='Trade Log'!$B$5:$B$2004)*($B67='Trade Log'!$D$5:$D$2004)*("Y"='Trade Log'!$T$5:$T$2004),0))),0)</f>
        <v/>
      </c>
      <c r="L67" s="202" t="str">
        <f t="shared" si="6"/>
        <v/>
      </c>
      <c r="M67" s="202" t="str">
        <f t="shared" si="7"/>
        <v/>
      </c>
      <c r="N67" s="203" t="str">
        <f t="shared" si="8"/>
        <v/>
      </c>
      <c r="O67" s="202" t="str">
        <f>if($B67="","",iferror(sumifs('Trade Log'!$G$5:$G$2004,'Trade Log'!$C$5:$C$2004,"Dividend",'Trade Log'!$D$5:$D$2004,$B67,'Trade Log'!$B$5:$B$2004,"&lt;="&amp;Dashboard!$C$2),0))</f>
        <v/>
      </c>
      <c r="P67" s="204" t="str">
        <f t="shared" si="9"/>
        <v/>
      </c>
      <c r="Q67" s="205" t="str">
        <f t="shared" si="10"/>
        <v/>
      </c>
      <c r="R67" s="199" t="str">
        <f t="shared" si="11"/>
        <v/>
      </c>
      <c r="S67" s="200" t="str">
        <f t="shared" si="12"/>
        <v/>
      </c>
      <c r="T67" s="201" t="str">
        <f t="array" ref="T67">IFERROR(IF($B67="","",index('Trade Log'!$AE$5:$AE$2004,match(1,($AN67='Trade Log'!$B$5:$B$2004)*($B67='Trade Log'!$D$5:$D$2004)*("Y"='Trade Log'!$T$5:$T$2004),0))),0)</f>
        <v/>
      </c>
      <c r="U67" s="202" t="str">
        <f t="shared" si="13"/>
        <v/>
      </c>
      <c r="V67" s="203" t="str">
        <f t="shared" si="14"/>
        <v/>
      </c>
      <c r="W67" s="202" t="str">
        <f t="shared" si="15"/>
        <v/>
      </c>
      <c r="X67" s="203" t="str">
        <f t="shared" si="16"/>
        <v/>
      </c>
      <c r="Y67" s="206" t="str">
        <f>if($B67="","",iferror(sumifs('Trade Log'!$AD$5:$AD$2004,'Trade Log'!$C$5:$C$2004,"Dividend",'Trade Log'!$D$5:$D$2004,$B67,'Trade Log'!$B$5:$B$2004,"&lt;="&amp;Dashboard!$C$2),0))</f>
        <v/>
      </c>
      <c r="Z67" s="172"/>
      <c r="AA67" s="207" t="str">
        <f t="array" ref="AA67">IF($B67="","",INDEX('Calculations (Do Not Edit)'!$C$231:$G$235,match($C67,'Calculations (Do Not Edit)'!$C$230:$G$230,0),match(Dashboard!$C$3,'Calculations (Do Not Edit)'!$B$231:$B$235,0)))</f>
        <v/>
      </c>
      <c r="AB67" s="174"/>
      <c r="AC67" s="208" t="str">
        <f>IF($B67="","",SUMIFS('Trade Log'!$X$5:$X$2004,'Trade Log'!$D$5:$D$2004,'Your Portfolio Holdings'!$B67,'Trade Log'!$C$5:$C$2004,"Buy",'Trade Log'!$B$5:$B$2004,"&lt;="&amp;Dashboard!$C$54)-SUMIFS('Trade Log'!$X$5:$X$2004,'Trade Log'!$D$5:$D$2004,'Your Portfolio Holdings'!$B67,'Trade Log'!$C$5:$C$2004,"Sell",'Trade Log'!$B$5:$B$2004,"&lt;="&amp;Dashboard!$C$54))</f>
        <v/>
      </c>
      <c r="AD67" s="209" t="str">
        <f>IFERROR(__xludf.DUMMYFUNCTION("if($C67=""GBP"",if($B67="""","""",if(Dashboard!$C$54&gt;=today(),iferror(googlefinance($B67)/100,0),iferror(index(googlefinance($B67,""price"",Dashboard!$C$54),2,2)/100,iferror(index(googlefinance($B67,""price"",Dashboard!$C$54-1),2,2)/100,iferror(index(goog"&amp;"lefinance($B67,""price"",Dashboard!$C$54-2),2,2)/100,iferror(index(googlefinance($B67,""price"",Dashboard!$C$54-3),2,2)/100,iferror(index(googlefinance($B67,""price"",Dashboard!$C$54-4),2,2)/100,iferror(index(googlefinance($B67,""price"",Dashboard!$C$54-5"&amp;"),2,2)/100,iferror(index(googlefinance($B67,""price"",Dashboard!$C$54-6),2,2)/100,0))))))))), if($B67="""","""",if(Dashboard!$C$54&gt;=today(),iferror(googlefinance($B67),0),iferror(index(googlefinance($B67,""price"",Dashboard!$C$54),2,2),iferror(index(googl"&amp;"efinance($B67,""price"",Dashboard!$C$54-1),2,2),iferror(index(googlefinance($B67,""price"",Dashboard!$C$54-2),2,2),iferror(index(googlefinance($B67,""price"",Dashboard!$C$54-3),2,2),iferror(index(googlefinance($B67,""price"",Dashboard!$C$54-4),2,2),iferro"&amp;"r(index(googlefinance($B67,""price"",Dashboard!$C$54-5),2,2),iferror(index(googlefinance($B67,""price"",Dashboard!$C$54-6),2,2),0))))))))))"),"")</f>
        <v/>
      </c>
      <c r="AE67" s="214"/>
      <c r="AF67" s="211" t="str">
        <f t="array" ref="AF67">IF($B67="","",INDEX('Calculations (Do Not Edit)'!$C$249:$G$253,match($C67,'Calculations (Do Not Edit)'!$C$230:$G$230,0),match(Dashboard!$C$3,'Calculations (Do Not Edit)'!$B$231:$B$235,0)))</f>
        <v/>
      </c>
      <c r="AG67" s="212">
        <f t="shared" si="17"/>
        <v>0</v>
      </c>
      <c r="AH67" s="208" t="str">
        <f>IF($B67="","",SUMIFS('Trade Log'!$Z$5:$Z$2004,'Trade Log'!$D$5:$D$2004,'Your Portfolio Holdings'!$B67,'Trade Log'!$C$5:$C$2004,"Buy",'Trade Log'!$B$5:$B$2004,"&lt;="&amp;Dashboard!$C$55)-SUMIFS('Trade Log'!$Z$5:$Z$2004,'Trade Log'!$D$5:$D$2004,'Your Portfolio Holdings'!$B67,'Trade Log'!$C$5:$C$2004,"Sell",'Trade Log'!$B$5:$B$2004,"&lt;="&amp;Dashboard!$C$55))</f>
        <v/>
      </c>
      <c r="AI67" s="209" t="str">
        <f>IFERROR(__xludf.DUMMYFUNCTION("if($C67=""GBP"",if($B67="""","""",if(Dashboard!$C$55&gt;=today(),iferror(googlefinance($B67)/100,0),iferror(index(googlefinance($B67,""price"",Dashboard!$C$55),2,2)/100,iferror(index(googlefinance($B67,""price"",Dashboard!$C$55-1),2,2)/100,iferror(index(goog"&amp;"lefinance($B67,""price"",Dashboard!$C$55-2),2,2)/100,iferror(index(googlefinance($B67,""price"",Dashboard!$C$55-3),2,2)/100,iferror(index(googlefinance($B67,""price"",Dashboard!$C$55-4),2,2)/100,iferror(index(googlefinance($B67,""price"",Dashboard!$C$55-5"&amp;"),2,2)/100,iferror(index(googlefinance($B67,""price"",Dashboard!$C$55-6),2,2)/100,0))))))))),if($B67="""","""",if(Dashboard!$C$55&gt;=today(),iferror(googlefinance($B67),0),iferror(index(googlefinance($B67,""price"",Dashboard!$C$55),2,2),iferror(index(google"&amp;"finance($B67,""price"",Dashboard!$C$55-1),2,2),iferror(index(googlefinance($B67,""price"",Dashboard!$C$55-2),2,2),iferror(index(googlefinance($B67,""price"",Dashboard!$C$55-3),2,2),iferror(index(googlefinance($B67,""price"",Dashboard!$C$55-4),2,2),iferror"&amp;"(index(googlefinance($B67,""price"",Dashboard!$C$55-5),2,2),iferror(index(googlefinance($B67,""price"",Dashboard!$C$55-6),2,2),0))))))))))"),"")</f>
        <v/>
      </c>
      <c r="AJ67" s="210"/>
      <c r="AK67" s="211" t="str">
        <f t="array" ref="AK67">IF($B67="","",INDEX('Calculations (Do Not Edit)'!$C$267:$G$271,match($C67,'Calculations (Do Not Edit)'!$C$230:$G$230,0),match(Dashboard!$C$3,'Calculations (Do Not Edit)'!$B$231:$B$235,0)))</f>
        <v/>
      </c>
      <c r="AL67" s="212">
        <f t="shared" si="18"/>
        <v>0</v>
      </c>
      <c r="AM67" s="182"/>
      <c r="AN67" s="182" t="str">
        <f>IF($B67="","",MAXIFS('Trade Log'!$B$5:$B$2004,'Trade Log'!$D$5:$D$2004,$B67,'Trade Log'!$B$5:$B$2004,"&lt;="&amp;Dashboard!$C$2))</f>
        <v/>
      </c>
      <c r="AO67" s="81" t="str">
        <f t="shared" si="19"/>
        <v>#N/A</v>
      </c>
      <c r="AP67" s="81"/>
      <c r="AQ67" s="184" t="str">
        <f>if($B67="","",sumifs('Trade Log'!$V$5:$V$2004,'Trade Log'!$D$5:$D$2004,$B67,'Trade Log'!$C$5:$C$2004,"Buy",'Trade Log'!$I$5:$I$2004,AQ$6,'Trade Log'!$B$5:$B$2004,"&lt;="&amp;Dashboard!$C$2)-sumifs('Trade Log'!$V$5:$V$2004,'Trade Log'!$D$5:$D$2004,$B67,'Trade Log'!$C$5:$C$2004,"Sell",'Trade Log'!$I$5:$I$2004,AQ$6,'Trade Log'!$B$5:$B$2004,"&lt;="&amp;Dashboard!$C$2))</f>
        <v/>
      </c>
      <c r="AR67" s="100" t="str">
        <f>if($B67="","",sumifs('Trade Log'!$V$5:$V$2004,'Trade Log'!$D$5:$D$2004,$B67,'Trade Log'!$C$5:$C$2004,"Buy",'Trade Log'!$I$5:$I$2004,AR$6,'Trade Log'!$B$5:$B$2004,"&lt;="&amp;Dashboard!$C$2)-sumifs('Trade Log'!$V$5:$V$2004,'Trade Log'!$D$5:$D$2004,$B67,'Trade Log'!$C$5:$C$2004,"Sell",'Trade Log'!$I$5:$I$2004,AR$6,'Trade Log'!$B$5:$B$2004,"&lt;="&amp;Dashboard!$C$2))</f>
        <v/>
      </c>
      <c r="AS67" s="100" t="str">
        <f>if($B67="","",sumifs('Trade Log'!$V$5:$V$2004,'Trade Log'!$D$5:$D$2004,$B67,'Trade Log'!$C$5:$C$2004,"Buy",'Trade Log'!$I$5:$I$2004,AS$6,'Trade Log'!$B$5:$B$2004,"&lt;="&amp;Dashboard!$C$2)-sumifs('Trade Log'!$V$5:$V$2004,'Trade Log'!$D$5:$D$2004,$B67,'Trade Log'!$C$5:$C$2004,"Sell",'Trade Log'!$I$5:$I$2004,AS$6,'Trade Log'!$B$5:$B$2004,"&lt;="&amp;Dashboard!$C$2))</f>
        <v/>
      </c>
      <c r="AT67" s="100" t="str">
        <f>if($B67="","",sumifs('Trade Log'!$V$5:$V$2004,'Trade Log'!$D$5:$D$2004,$B67,'Trade Log'!$C$5:$C$2004,"Buy",'Trade Log'!$I$5:$I$2004,AT$6,'Trade Log'!$B$5:$B$2004,"&lt;="&amp;Dashboard!$C$2)-sumifs('Trade Log'!$V$5:$V$2004,'Trade Log'!$D$5:$D$2004,$B67,'Trade Log'!$C$5:$C$2004,"Sell",'Trade Log'!$I$5:$I$2004,AT$6,'Trade Log'!$B$5:$B$2004,"&lt;="&amp;Dashboard!$C$2))</f>
        <v/>
      </c>
      <c r="AU67" s="100" t="str">
        <f>if($B67="","",sumifs('Trade Log'!$V$5:$V$2004,'Trade Log'!$D$5:$D$2004,$B67,'Trade Log'!$C$5:$C$2004,"Buy",'Trade Log'!$I$5:$I$2004,AU$6,'Trade Log'!$B$5:$B$2004,"&lt;="&amp;Dashboard!$C$2)-sumifs('Trade Log'!$V$5:$V$2004,'Trade Log'!$D$5:$D$2004,$B67,'Trade Log'!$C$5:$C$2004,"Sell",'Trade Log'!$I$5:$I$2004,AU$6,'Trade Log'!$B$5:$B$2004,"&lt;="&amp;Dashboard!$C$2))</f>
        <v/>
      </c>
      <c r="AV67" s="100" t="str">
        <f>if($B67="","",sumifs('Trade Log'!$V$5:$V$2004,'Trade Log'!$D$5:$D$2004,$B67,'Trade Log'!$C$5:$C$2004,"Buy",'Trade Log'!$I$5:$I$2004,AV$6,'Trade Log'!$B$5:$B$2004,"&lt;="&amp;Dashboard!$C$2)-sumifs('Trade Log'!$V$5:$V$2004,'Trade Log'!$D$5:$D$2004,$B67,'Trade Log'!$C$5:$C$2004,"Sell",'Trade Log'!$I$5:$I$2004,AV$6,'Trade Log'!$B$5:$B$2004,"&lt;="&amp;Dashboard!$C$2))</f>
        <v/>
      </c>
      <c r="AW67" s="100" t="str">
        <f>if($B67="","",sumifs('Trade Log'!$V$5:$V$2004,'Trade Log'!$D$5:$D$2004,$B67,'Trade Log'!$C$5:$C$2004,"Buy",'Trade Log'!$I$5:$I$2004,AW$6,'Trade Log'!$B$5:$B$2004,"&lt;="&amp;Dashboard!$C$2)-sumifs('Trade Log'!$V$5:$V$2004,'Trade Log'!$D$5:$D$2004,$B67,'Trade Log'!$C$5:$C$2004,"Sell",'Trade Log'!$I$5:$I$2004,AW$6,'Trade Log'!$B$5:$B$2004,"&lt;="&amp;Dashboard!$C$2))</f>
        <v/>
      </c>
      <c r="AX67" s="100" t="str">
        <f>if($B67="","",sumifs('Trade Log'!$V$5:$V$2004,'Trade Log'!$D$5:$D$2004,$B67,'Trade Log'!$C$5:$C$2004,"Buy",'Trade Log'!$I$5:$I$2004,AX$6,'Trade Log'!$B$5:$B$2004,"&lt;="&amp;Dashboard!$C$2)-sumifs('Trade Log'!$V$5:$V$2004,'Trade Log'!$D$5:$D$2004,$B67,'Trade Log'!$C$5:$C$2004,"Sell",'Trade Log'!$I$5:$I$2004,AX$6,'Trade Log'!$B$5:$B$2004,"&lt;="&amp;Dashboard!$C$2))</f>
        <v/>
      </c>
      <c r="AY67" s="100" t="str">
        <f>if($B67="","",sumifs('Trade Log'!$V$5:$V$2004,'Trade Log'!$D$5:$D$2004,$B67,'Trade Log'!$C$5:$C$2004,"Buy",'Trade Log'!$I$5:$I$2004,AY$6,'Trade Log'!$B$5:$B$2004,"&lt;="&amp;Dashboard!$C$2)-sumifs('Trade Log'!$V$5:$V$2004,'Trade Log'!$D$5:$D$2004,$B67,'Trade Log'!$C$5:$C$2004,"Sell",'Trade Log'!$I$5:$I$2004,AY$6,'Trade Log'!$B$5:$B$2004,"&lt;="&amp;Dashboard!$C$2))</f>
        <v/>
      </c>
      <c r="AZ67" s="185" t="str">
        <f>if($B67="","",sumifs('Trade Log'!$V$5:$V$2004,'Trade Log'!$D$5:$D$2004,$B67,'Trade Log'!$C$5:$C$2004,"Buy",'Trade Log'!$I$5:$I$2004,AZ$6,'Trade Log'!$B$5:$B$2004,"&lt;="&amp;Dashboard!$C$2)-sumifs('Trade Log'!$V$5:$V$2004,'Trade Log'!$D$5:$D$2004,$B67,'Trade Log'!$C$5:$C$2004,"Sell",'Trade Log'!$I$5:$I$2004,AZ$6,'Trade Log'!$B$5:$B$2004,"&lt;="&amp;Dashboard!$C$2))</f>
        <v/>
      </c>
      <c r="BA67" s="81"/>
      <c r="BB67" s="186">
        <f t="shared" si="20"/>
        <v>0</v>
      </c>
      <c r="BC67" s="81"/>
      <c r="BD67" s="187">
        <f t="shared" ref="BD67:BM67" si="86">AQ67*$Q67</f>
        <v>0</v>
      </c>
      <c r="BE67" s="188">
        <f t="shared" si="86"/>
        <v>0</v>
      </c>
      <c r="BF67" s="188">
        <f t="shared" si="86"/>
        <v>0</v>
      </c>
      <c r="BG67" s="188">
        <f t="shared" si="86"/>
        <v>0</v>
      </c>
      <c r="BH67" s="188">
        <f t="shared" si="86"/>
        <v>0</v>
      </c>
      <c r="BI67" s="188">
        <f t="shared" si="86"/>
        <v>0</v>
      </c>
      <c r="BJ67" s="188">
        <f t="shared" si="86"/>
        <v>0</v>
      </c>
      <c r="BK67" s="188">
        <f t="shared" si="86"/>
        <v>0</v>
      </c>
      <c r="BL67" s="188">
        <f t="shared" si="86"/>
        <v>0</v>
      </c>
      <c r="BM67" s="189">
        <f t="shared" si="86"/>
        <v>0</v>
      </c>
      <c r="BN67" s="81"/>
      <c r="BO67" s="190">
        <f t="shared" si="22"/>
        <v>0</v>
      </c>
      <c r="BP67" s="190"/>
      <c r="BQ67" s="191" t="str">
        <f t="shared" si="23"/>
        <v/>
      </c>
      <c r="BR67" s="192" t="s">
        <v>197</v>
      </c>
      <c r="BS67" s="190" t="str">
        <f t="shared" si="24"/>
        <v>N</v>
      </c>
      <c r="BT67" s="190" t="str">
        <f t="shared" si="25"/>
        <v>N</v>
      </c>
      <c r="BU67" s="190" t="str">
        <f t="shared" si="26"/>
        <v>N</v>
      </c>
      <c r="BV67" s="190"/>
      <c r="BW67" s="174">
        <f>countifs('Trade Log'!$D$5:$D$2004,$B103,'Trade Log'!$C$5:$C$2004,"Split")</f>
        <v>0</v>
      </c>
    </row>
    <row r="68">
      <c r="A68" s="17">
        <f t="shared" si="27"/>
        <v>62</v>
      </c>
      <c r="B68" s="193" t="str">
        <f>Setup!B113</f>
        <v/>
      </c>
      <c r="C68" s="194" t="str">
        <f>Setup!C113</f>
        <v/>
      </c>
      <c r="D68" s="194" t="str">
        <f>Setup!D113</f>
        <v/>
      </c>
      <c r="E68" s="195" t="str">
        <f>IF($B68="","",SUMIFS('Trade Log'!$V$5:$V$2004,'Trade Log'!$D$5:$D$2004,'Your Portfolio Holdings'!$B68,'Trade Log'!$C$5:$C$2004,"Buy",'Trade Log'!$B$5:$B$2004,"&lt;="&amp;Dashboard!$C$2)-SUMIFS('Trade Log'!$V$5:$V$2004,'Trade Log'!$D$5:$D$2004,'Your Portfolio Holdings'!$B68,'Trade Log'!$C$5:$C$2004,"Sell",'Trade Log'!$B$5:$B$2004,"&lt;="&amp;Dashboard!$C$2))</f>
        <v/>
      </c>
      <c r="F68" s="196" t="str">
        <f t="shared" si="3"/>
        <v/>
      </c>
      <c r="G68" s="197" t="str">
        <f>IFERROR(__xludf.DUMMYFUNCTION("if($C68=""GBP"", if($B68="""","""",if(Dashboard!$C$2&gt;=today(),iferror(googlefinance($B68)/100,0),iferror(index(googlefinance($B68,""price"",Dashboard!$C$2),2,2)/100,iferror(index(googlefinance($B68,""price"",Dashboard!$C$2-1),2,2)/100,iferror(index(google"&amp;"finance($B68,""price"",Dashboard!$C$2-2),2,2)/100,iferror(index(googlefinance($B68,""price"",Dashboard!$C$2-3),2,2)/100,iferror(index(googlefinance($B68,""price"",Dashboard!$C$2-4),2,2)/100,iferror(index(googlefinance($B68,""price"",Dashboard!$C$2-5),2,2)"&amp;"/100,iferror(index(googlefinance($B68,""price"",Dashboard!$C$2-6),2,2)/100,0))))))))),if($B68="""","""",if(Dashboard!$C$2&gt;=today(),iferror(googlefinance($B68),0),iferror(index(googlefinance($B68,""price"",Dashboard!$C$2),2,2),iferror(index(googlefinance($"&amp;"B68,""price"",Dashboard!$C$2-1),2,2),iferror(index(googlefinance($B68,""price"",Dashboard!$C$2-2),2,2),iferror(index(googlefinance($B68,""price"",Dashboard!$C$2-3),2,2),iferror(index(googlefinance($B68,""price"",Dashboard!$C$2-4),2,2),iferror(index(google"&amp;"finance($B68,""price"",Dashboard!$C$2-5),2,2),iferror(index(googlefinance($B68,""price"",Dashboard!$C$2-6),2,2),0))))))))))"),"")</f>
        <v/>
      </c>
      <c r="H68" s="213"/>
      <c r="I68" s="199" t="str">
        <f t="shared" si="4"/>
        <v/>
      </c>
      <c r="J68" s="200" t="str">
        <f t="shared" si="5"/>
        <v/>
      </c>
      <c r="K68" s="201" t="str">
        <f t="array" ref="K68">IFERROR(IF($B68="","",index('Trade Log'!$Q$5:$Q$2004,match(1,($AN68='Trade Log'!$B$5:$B$2004)*($B68='Trade Log'!$D$5:$D$2004)*("Y"='Trade Log'!$T$5:$T$2004),0))),0)</f>
        <v/>
      </c>
      <c r="L68" s="202" t="str">
        <f t="shared" si="6"/>
        <v/>
      </c>
      <c r="M68" s="202" t="str">
        <f t="shared" si="7"/>
        <v/>
      </c>
      <c r="N68" s="203" t="str">
        <f t="shared" si="8"/>
        <v/>
      </c>
      <c r="O68" s="202" t="str">
        <f>if($B68="","",iferror(sumifs('Trade Log'!$G$5:$G$2004,'Trade Log'!$C$5:$C$2004,"Dividend",'Trade Log'!$D$5:$D$2004,$B68,'Trade Log'!$B$5:$B$2004,"&lt;="&amp;Dashboard!$C$2),0))</f>
        <v/>
      </c>
      <c r="P68" s="204" t="str">
        <f t="shared" si="9"/>
        <v/>
      </c>
      <c r="Q68" s="205" t="str">
        <f t="shared" si="10"/>
        <v/>
      </c>
      <c r="R68" s="199" t="str">
        <f t="shared" si="11"/>
        <v/>
      </c>
      <c r="S68" s="200" t="str">
        <f t="shared" si="12"/>
        <v/>
      </c>
      <c r="T68" s="201" t="str">
        <f t="array" ref="T68">IFERROR(IF($B68="","",index('Trade Log'!$AE$5:$AE$2004,match(1,($AN68='Trade Log'!$B$5:$B$2004)*($B68='Trade Log'!$D$5:$D$2004)*("Y"='Trade Log'!$T$5:$T$2004),0))),0)</f>
        <v/>
      </c>
      <c r="U68" s="202" t="str">
        <f t="shared" si="13"/>
        <v/>
      </c>
      <c r="V68" s="203" t="str">
        <f t="shared" si="14"/>
        <v/>
      </c>
      <c r="W68" s="202" t="str">
        <f t="shared" si="15"/>
        <v/>
      </c>
      <c r="X68" s="203" t="str">
        <f t="shared" si="16"/>
        <v/>
      </c>
      <c r="Y68" s="206" t="str">
        <f>if($B68="","",iferror(sumifs('Trade Log'!$AD$5:$AD$2004,'Trade Log'!$C$5:$C$2004,"Dividend",'Trade Log'!$D$5:$D$2004,$B68,'Trade Log'!$B$5:$B$2004,"&lt;="&amp;Dashboard!$C$2),0))</f>
        <v/>
      </c>
      <c r="Z68" s="172"/>
      <c r="AA68" s="207" t="str">
        <f t="array" ref="AA68">IF($B68="","",INDEX('Calculations (Do Not Edit)'!$C$231:$G$235,match($C68,'Calculations (Do Not Edit)'!$C$230:$G$230,0),match(Dashboard!$C$3,'Calculations (Do Not Edit)'!$B$231:$B$235,0)))</f>
        <v/>
      </c>
      <c r="AB68" s="174"/>
      <c r="AC68" s="208" t="str">
        <f>IF($B68="","",SUMIFS('Trade Log'!$X$5:$X$2004,'Trade Log'!$D$5:$D$2004,'Your Portfolio Holdings'!$B68,'Trade Log'!$C$5:$C$2004,"Buy",'Trade Log'!$B$5:$B$2004,"&lt;="&amp;Dashboard!$C$54)-SUMIFS('Trade Log'!$X$5:$X$2004,'Trade Log'!$D$5:$D$2004,'Your Portfolio Holdings'!$B68,'Trade Log'!$C$5:$C$2004,"Sell",'Trade Log'!$B$5:$B$2004,"&lt;="&amp;Dashboard!$C$54))</f>
        <v/>
      </c>
      <c r="AD68" s="209" t="str">
        <f>IFERROR(__xludf.DUMMYFUNCTION("if($C68=""GBP"",if($B68="""","""",if(Dashboard!$C$54&gt;=today(),iferror(googlefinance($B68)/100,0),iferror(index(googlefinance($B68,""price"",Dashboard!$C$54),2,2)/100,iferror(index(googlefinance($B68,""price"",Dashboard!$C$54-1),2,2)/100,iferror(index(goog"&amp;"lefinance($B68,""price"",Dashboard!$C$54-2),2,2)/100,iferror(index(googlefinance($B68,""price"",Dashboard!$C$54-3),2,2)/100,iferror(index(googlefinance($B68,""price"",Dashboard!$C$54-4),2,2)/100,iferror(index(googlefinance($B68,""price"",Dashboard!$C$54-5"&amp;"),2,2)/100,iferror(index(googlefinance($B68,""price"",Dashboard!$C$54-6),2,2)/100,0))))))))), if($B68="""","""",if(Dashboard!$C$54&gt;=today(),iferror(googlefinance($B68),0),iferror(index(googlefinance($B68,""price"",Dashboard!$C$54),2,2),iferror(index(googl"&amp;"efinance($B68,""price"",Dashboard!$C$54-1),2,2),iferror(index(googlefinance($B68,""price"",Dashboard!$C$54-2),2,2),iferror(index(googlefinance($B68,""price"",Dashboard!$C$54-3),2,2),iferror(index(googlefinance($B68,""price"",Dashboard!$C$54-4),2,2),iferro"&amp;"r(index(googlefinance($B68,""price"",Dashboard!$C$54-5),2,2),iferror(index(googlefinance($B68,""price"",Dashboard!$C$54-6),2,2),0))))))))))"),"")</f>
        <v/>
      </c>
      <c r="AE68" s="214"/>
      <c r="AF68" s="211" t="str">
        <f t="array" ref="AF68">IF($B68="","",INDEX('Calculations (Do Not Edit)'!$C$249:$G$253,match($C68,'Calculations (Do Not Edit)'!$C$230:$G$230,0),match(Dashboard!$C$3,'Calculations (Do Not Edit)'!$B$231:$B$235,0)))</f>
        <v/>
      </c>
      <c r="AG68" s="212">
        <f t="shared" si="17"/>
        <v>0</v>
      </c>
      <c r="AH68" s="208" t="str">
        <f>IF($B68="","",SUMIFS('Trade Log'!$Z$5:$Z$2004,'Trade Log'!$D$5:$D$2004,'Your Portfolio Holdings'!$B68,'Trade Log'!$C$5:$C$2004,"Buy",'Trade Log'!$B$5:$B$2004,"&lt;="&amp;Dashboard!$C$55)-SUMIFS('Trade Log'!$Z$5:$Z$2004,'Trade Log'!$D$5:$D$2004,'Your Portfolio Holdings'!$B68,'Trade Log'!$C$5:$C$2004,"Sell",'Trade Log'!$B$5:$B$2004,"&lt;="&amp;Dashboard!$C$55))</f>
        <v/>
      </c>
      <c r="AI68" s="209" t="str">
        <f>IFERROR(__xludf.DUMMYFUNCTION("if($C68=""GBP"",if($B68="""","""",if(Dashboard!$C$55&gt;=today(),iferror(googlefinance($B68)/100,0),iferror(index(googlefinance($B68,""price"",Dashboard!$C$55),2,2)/100,iferror(index(googlefinance($B68,""price"",Dashboard!$C$55-1),2,2)/100,iferror(index(goog"&amp;"lefinance($B68,""price"",Dashboard!$C$55-2),2,2)/100,iferror(index(googlefinance($B68,""price"",Dashboard!$C$55-3),2,2)/100,iferror(index(googlefinance($B68,""price"",Dashboard!$C$55-4),2,2)/100,iferror(index(googlefinance($B68,""price"",Dashboard!$C$55-5"&amp;"),2,2)/100,iferror(index(googlefinance($B68,""price"",Dashboard!$C$55-6),2,2)/100,0))))))))),if($B68="""","""",if(Dashboard!$C$55&gt;=today(),iferror(googlefinance($B68),0),iferror(index(googlefinance($B68,""price"",Dashboard!$C$55),2,2),iferror(index(google"&amp;"finance($B68,""price"",Dashboard!$C$55-1),2,2),iferror(index(googlefinance($B68,""price"",Dashboard!$C$55-2),2,2),iferror(index(googlefinance($B68,""price"",Dashboard!$C$55-3),2,2),iferror(index(googlefinance($B68,""price"",Dashboard!$C$55-4),2,2),iferror"&amp;"(index(googlefinance($B68,""price"",Dashboard!$C$55-5),2,2),iferror(index(googlefinance($B68,""price"",Dashboard!$C$55-6),2,2),0))))))))))"),"")</f>
        <v/>
      </c>
      <c r="AJ68" s="210"/>
      <c r="AK68" s="211" t="str">
        <f t="array" ref="AK68">IF($B68="","",INDEX('Calculations (Do Not Edit)'!$C$267:$G$271,match($C68,'Calculations (Do Not Edit)'!$C$230:$G$230,0),match(Dashboard!$C$3,'Calculations (Do Not Edit)'!$B$231:$B$235,0)))</f>
        <v/>
      </c>
      <c r="AL68" s="212">
        <f t="shared" si="18"/>
        <v>0</v>
      </c>
      <c r="AM68" s="182"/>
      <c r="AN68" s="182" t="str">
        <f>IF($B68="","",MAXIFS('Trade Log'!$B$5:$B$2004,'Trade Log'!$D$5:$D$2004,$B68,'Trade Log'!$B$5:$B$2004,"&lt;="&amp;Dashboard!$C$2))</f>
        <v/>
      </c>
      <c r="AO68" s="81" t="str">
        <f t="shared" si="19"/>
        <v>#N/A</v>
      </c>
      <c r="AP68" s="81"/>
      <c r="AQ68" s="184" t="str">
        <f>if($B68="","",sumifs('Trade Log'!$V$5:$V$2004,'Trade Log'!$D$5:$D$2004,$B68,'Trade Log'!$C$5:$C$2004,"Buy",'Trade Log'!$I$5:$I$2004,AQ$6,'Trade Log'!$B$5:$B$2004,"&lt;="&amp;Dashboard!$C$2)-sumifs('Trade Log'!$V$5:$V$2004,'Trade Log'!$D$5:$D$2004,$B68,'Trade Log'!$C$5:$C$2004,"Sell",'Trade Log'!$I$5:$I$2004,AQ$6,'Trade Log'!$B$5:$B$2004,"&lt;="&amp;Dashboard!$C$2))</f>
        <v/>
      </c>
      <c r="AR68" s="100" t="str">
        <f>if($B68="","",sumifs('Trade Log'!$V$5:$V$2004,'Trade Log'!$D$5:$D$2004,$B68,'Trade Log'!$C$5:$C$2004,"Buy",'Trade Log'!$I$5:$I$2004,AR$6,'Trade Log'!$B$5:$B$2004,"&lt;="&amp;Dashboard!$C$2)-sumifs('Trade Log'!$V$5:$V$2004,'Trade Log'!$D$5:$D$2004,$B68,'Trade Log'!$C$5:$C$2004,"Sell",'Trade Log'!$I$5:$I$2004,AR$6,'Trade Log'!$B$5:$B$2004,"&lt;="&amp;Dashboard!$C$2))</f>
        <v/>
      </c>
      <c r="AS68" s="100" t="str">
        <f>if($B68="","",sumifs('Trade Log'!$V$5:$V$2004,'Trade Log'!$D$5:$D$2004,$B68,'Trade Log'!$C$5:$C$2004,"Buy",'Trade Log'!$I$5:$I$2004,AS$6,'Trade Log'!$B$5:$B$2004,"&lt;="&amp;Dashboard!$C$2)-sumifs('Trade Log'!$V$5:$V$2004,'Trade Log'!$D$5:$D$2004,$B68,'Trade Log'!$C$5:$C$2004,"Sell",'Trade Log'!$I$5:$I$2004,AS$6,'Trade Log'!$B$5:$B$2004,"&lt;="&amp;Dashboard!$C$2))</f>
        <v/>
      </c>
      <c r="AT68" s="100" t="str">
        <f>if($B68="","",sumifs('Trade Log'!$V$5:$V$2004,'Trade Log'!$D$5:$D$2004,$B68,'Trade Log'!$C$5:$C$2004,"Buy",'Trade Log'!$I$5:$I$2004,AT$6,'Trade Log'!$B$5:$B$2004,"&lt;="&amp;Dashboard!$C$2)-sumifs('Trade Log'!$V$5:$V$2004,'Trade Log'!$D$5:$D$2004,$B68,'Trade Log'!$C$5:$C$2004,"Sell",'Trade Log'!$I$5:$I$2004,AT$6,'Trade Log'!$B$5:$B$2004,"&lt;="&amp;Dashboard!$C$2))</f>
        <v/>
      </c>
      <c r="AU68" s="100" t="str">
        <f>if($B68="","",sumifs('Trade Log'!$V$5:$V$2004,'Trade Log'!$D$5:$D$2004,$B68,'Trade Log'!$C$5:$C$2004,"Buy",'Trade Log'!$I$5:$I$2004,AU$6,'Trade Log'!$B$5:$B$2004,"&lt;="&amp;Dashboard!$C$2)-sumifs('Trade Log'!$V$5:$V$2004,'Trade Log'!$D$5:$D$2004,$B68,'Trade Log'!$C$5:$C$2004,"Sell",'Trade Log'!$I$5:$I$2004,AU$6,'Trade Log'!$B$5:$B$2004,"&lt;="&amp;Dashboard!$C$2))</f>
        <v/>
      </c>
      <c r="AV68" s="100" t="str">
        <f>if($B68="","",sumifs('Trade Log'!$V$5:$V$2004,'Trade Log'!$D$5:$D$2004,$B68,'Trade Log'!$C$5:$C$2004,"Buy",'Trade Log'!$I$5:$I$2004,AV$6,'Trade Log'!$B$5:$B$2004,"&lt;="&amp;Dashboard!$C$2)-sumifs('Trade Log'!$V$5:$V$2004,'Trade Log'!$D$5:$D$2004,$B68,'Trade Log'!$C$5:$C$2004,"Sell",'Trade Log'!$I$5:$I$2004,AV$6,'Trade Log'!$B$5:$B$2004,"&lt;="&amp;Dashboard!$C$2))</f>
        <v/>
      </c>
      <c r="AW68" s="100" t="str">
        <f>if($B68="","",sumifs('Trade Log'!$V$5:$V$2004,'Trade Log'!$D$5:$D$2004,$B68,'Trade Log'!$C$5:$C$2004,"Buy",'Trade Log'!$I$5:$I$2004,AW$6,'Trade Log'!$B$5:$B$2004,"&lt;="&amp;Dashboard!$C$2)-sumifs('Trade Log'!$V$5:$V$2004,'Trade Log'!$D$5:$D$2004,$B68,'Trade Log'!$C$5:$C$2004,"Sell",'Trade Log'!$I$5:$I$2004,AW$6,'Trade Log'!$B$5:$B$2004,"&lt;="&amp;Dashboard!$C$2))</f>
        <v/>
      </c>
      <c r="AX68" s="100" t="str">
        <f>if($B68="","",sumifs('Trade Log'!$V$5:$V$2004,'Trade Log'!$D$5:$D$2004,$B68,'Trade Log'!$C$5:$C$2004,"Buy",'Trade Log'!$I$5:$I$2004,AX$6,'Trade Log'!$B$5:$B$2004,"&lt;="&amp;Dashboard!$C$2)-sumifs('Trade Log'!$V$5:$V$2004,'Trade Log'!$D$5:$D$2004,$B68,'Trade Log'!$C$5:$C$2004,"Sell",'Trade Log'!$I$5:$I$2004,AX$6,'Trade Log'!$B$5:$B$2004,"&lt;="&amp;Dashboard!$C$2))</f>
        <v/>
      </c>
      <c r="AY68" s="100" t="str">
        <f>if($B68="","",sumifs('Trade Log'!$V$5:$V$2004,'Trade Log'!$D$5:$D$2004,$B68,'Trade Log'!$C$5:$C$2004,"Buy",'Trade Log'!$I$5:$I$2004,AY$6,'Trade Log'!$B$5:$B$2004,"&lt;="&amp;Dashboard!$C$2)-sumifs('Trade Log'!$V$5:$V$2004,'Trade Log'!$D$5:$D$2004,$B68,'Trade Log'!$C$5:$C$2004,"Sell",'Trade Log'!$I$5:$I$2004,AY$6,'Trade Log'!$B$5:$B$2004,"&lt;="&amp;Dashboard!$C$2))</f>
        <v/>
      </c>
      <c r="AZ68" s="185" t="str">
        <f>if($B68="","",sumifs('Trade Log'!$V$5:$V$2004,'Trade Log'!$D$5:$D$2004,$B68,'Trade Log'!$C$5:$C$2004,"Buy",'Trade Log'!$I$5:$I$2004,AZ$6,'Trade Log'!$B$5:$B$2004,"&lt;="&amp;Dashboard!$C$2)-sumifs('Trade Log'!$V$5:$V$2004,'Trade Log'!$D$5:$D$2004,$B68,'Trade Log'!$C$5:$C$2004,"Sell",'Trade Log'!$I$5:$I$2004,AZ$6,'Trade Log'!$B$5:$B$2004,"&lt;="&amp;Dashboard!$C$2))</f>
        <v/>
      </c>
      <c r="BA68" s="81"/>
      <c r="BB68" s="186">
        <f t="shared" si="20"/>
        <v>0</v>
      </c>
      <c r="BC68" s="81"/>
      <c r="BD68" s="187">
        <f t="shared" ref="BD68:BM68" si="87">AQ68*$Q68</f>
        <v>0</v>
      </c>
      <c r="BE68" s="188">
        <f t="shared" si="87"/>
        <v>0</v>
      </c>
      <c r="BF68" s="188">
        <f t="shared" si="87"/>
        <v>0</v>
      </c>
      <c r="BG68" s="188">
        <f t="shared" si="87"/>
        <v>0</v>
      </c>
      <c r="BH68" s="188">
        <f t="shared" si="87"/>
        <v>0</v>
      </c>
      <c r="BI68" s="188">
        <f t="shared" si="87"/>
        <v>0</v>
      </c>
      <c r="BJ68" s="188">
        <f t="shared" si="87"/>
        <v>0</v>
      </c>
      <c r="BK68" s="188">
        <f t="shared" si="87"/>
        <v>0</v>
      </c>
      <c r="BL68" s="188">
        <f t="shared" si="87"/>
        <v>0</v>
      </c>
      <c r="BM68" s="189">
        <f t="shared" si="87"/>
        <v>0</v>
      </c>
      <c r="BN68" s="81"/>
      <c r="BO68" s="190">
        <f t="shared" si="22"/>
        <v>0</v>
      </c>
      <c r="BP68" s="190"/>
      <c r="BQ68" s="191" t="str">
        <f t="shared" si="23"/>
        <v/>
      </c>
      <c r="BR68" s="192" t="s">
        <v>197</v>
      </c>
      <c r="BS68" s="190" t="str">
        <f t="shared" si="24"/>
        <v>N</v>
      </c>
      <c r="BT68" s="190" t="str">
        <f t="shared" si="25"/>
        <v>N</v>
      </c>
      <c r="BU68" s="190" t="str">
        <f t="shared" si="26"/>
        <v>N</v>
      </c>
      <c r="BV68" s="190"/>
      <c r="BW68" s="174">
        <f>countifs('Trade Log'!$D$5:$D$2004,$B104,'Trade Log'!$C$5:$C$2004,"Split")</f>
        <v>0</v>
      </c>
    </row>
    <row r="69">
      <c r="A69" s="17">
        <f t="shared" si="27"/>
        <v>63</v>
      </c>
      <c r="B69" s="193" t="str">
        <f>Setup!B114</f>
        <v/>
      </c>
      <c r="C69" s="194" t="str">
        <f>Setup!C114</f>
        <v/>
      </c>
      <c r="D69" s="194" t="str">
        <f>Setup!D114</f>
        <v/>
      </c>
      <c r="E69" s="195" t="str">
        <f>IF($B69="","",SUMIFS('Trade Log'!$V$5:$V$2004,'Trade Log'!$D$5:$D$2004,'Your Portfolio Holdings'!$B69,'Trade Log'!$C$5:$C$2004,"Buy",'Trade Log'!$B$5:$B$2004,"&lt;="&amp;Dashboard!$C$2)-SUMIFS('Trade Log'!$V$5:$V$2004,'Trade Log'!$D$5:$D$2004,'Your Portfolio Holdings'!$B69,'Trade Log'!$C$5:$C$2004,"Sell",'Trade Log'!$B$5:$B$2004,"&lt;="&amp;Dashboard!$C$2))</f>
        <v/>
      </c>
      <c r="F69" s="196" t="str">
        <f t="shared" si="3"/>
        <v/>
      </c>
      <c r="G69" s="197" t="str">
        <f>IFERROR(__xludf.DUMMYFUNCTION("if($C69=""GBP"", if($B69="""","""",if(Dashboard!$C$2&gt;=today(),iferror(googlefinance($B69)/100,0),iferror(index(googlefinance($B69,""price"",Dashboard!$C$2),2,2)/100,iferror(index(googlefinance($B69,""price"",Dashboard!$C$2-1),2,2)/100,iferror(index(google"&amp;"finance($B69,""price"",Dashboard!$C$2-2),2,2)/100,iferror(index(googlefinance($B69,""price"",Dashboard!$C$2-3),2,2)/100,iferror(index(googlefinance($B69,""price"",Dashboard!$C$2-4),2,2)/100,iferror(index(googlefinance($B69,""price"",Dashboard!$C$2-5),2,2)"&amp;"/100,iferror(index(googlefinance($B69,""price"",Dashboard!$C$2-6),2,2)/100,0))))))))),if($B69="""","""",if(Dashboard!$C$2&gt;=today(),iferror(googlefinance($B69),0),iferror(index(googlefinance($B69,""price"",Dashboard!$C$2),2,2),iferror(index(googlefinance($"&amp;"B69,""price"",Dashboard!$C$2-1),2,2),iferror(index(googlefinance($B69,""price"",Dashboard!$C$2-2),2,2),iferror(index(googlefinance($B69,""price"",Dashboard!$C$2-3),2,2),iferror(index(googlefinance($B69,""price"",Dashboard!$C$2-4),2,2),iferror(index(google"&amp;"finance($B69,""price"",Dashboard!$C$2-5),2,2),iferror(index(googlefinance($B69,""price"",Dashboard!$C$2-6),2,2),0))))))))))"),"")</f>
        <v/>
      </c>
      <c r="H69" s="213"/>
      <c r="I69" s="199" t="str">
        <f t="shared" si="4"/>
        <v/>
      </c>
      <c r="J69" s="200" t="str">
        <f t="shared" si="5"/>
        <v/>
      </c>
      <c r="K69" s="201" t="str">
        <f t="array" ref="K69">IFERROR(IF($B69="","",index('Trade Log'!$Q$5:$Q$2004,match(1,($AN69='Trade Log'!$B$5:$B$2004)*($B69='Trade Log'!$D$5:$D$2004)*("Y"='Trade Log'!$T$5:$T$2004),0))),0)</f>
        <v/>
      </c>
      <c r="L69" s="202" t="str">
        <f t="shared" si="6"/>
        <v/>
      </c>
      <c r="M69" s="202" t="str">
        <f t="shared" si="7"/>
        <v/>
      </c>
      <c r="N69" s="203" t="str">
        <f t="shared" si="8"/>
        <v/>
      </c>
      <c r="O69" s="202" t="str">
        <f>if($B69="","",iferror(sumifs('Trade Log'!$G$5:$G$2004,'Trade Log'!$C$5:$C$2004,"Dividend",'Trade Log'!$D$5:$D$2004,$B69,'Trade Log'!$B$5:$B$2004,"&lt;="&amp;Dashboard!$C$2),0))</f>
        <v/>
      </c>
      <c r="P69" s="204" t="str">
        <f t="shared" si="9"/>
        <v/>
      </c>
      <c r="Q69" s="205" t="str">
        <f t="shared" si="10"/>
        <v/>
      </c>
      <c r="R69" s="199" t="str">
        <f t="shared" si="11"/>
        <v/>
      </c>
      <c r="S69" s="200" t="str">
        <f t="shared" si="12"/>
        <v/>
      </c>
      <c r="T69" s="201" t="str">
        <f t="array" ref="T69">IFERROR(IF($B69="","",index('Trade Log'!$AE$5:$AE$2004,match(1,($AN69='Trade Log'!$B$5:$B$2004)*($B69='Trade Log'!$D$5:$D$2004)*("Y"='Trade Log'!$T$5:$T$2004),0))),0)</f>
        <v/>
      </c>
      <c r="U69" s="202" t="str">
        <f t="shared" si="13"/>
        <v/>
      </c>
      <c r="V69" s="203" t="str">
        <f t="shared" si="14"/>
        <v/>
      </c>
      <c r="W69" s="202" t="str">
        <f t="shared" si="15"/>
        <v/>
      </c>
      <c r="X69" s="203" t="str">
        <f t="shared" si="16"/>
        <v/>
      </c>
      <c r="Y69" s="206" t="str">
        <f>if($B69="","",iferror(sumifs('Trade Log'!$AD$5:$AD$2004,'Trade Log'!$C$5:$C$2004,"Dividend",'Trade Log'!$D$5:$D$2004,$B69,'Trade Log'!$B$5:$B$2004,"&lt;="&amp;Dashboard!$C$2),0))</f>
        <v/>
      </c>
      <c r="Z69" s="172"/>
      <c r="AA69" s="207" t="str">
        <f t="array" ref="AA69">IF($B69="","",INDEX('Calculations (Do Not Edit)'!$C$231:$G$235,match($C69,'Calculations (Do Not Edit)'!$C$230:$G$230,0),match(Dashboard!$C$3,'Calculations (Do Not Edit)'!$B$231:$B$235,0)))</f>
        <v/>
      </c>
      <c r="AB69" s="174"/>
      <c r="AC69" s="208" t="str">
        <f>IF($B69="","",SUMIFS('Trade Log'!$X$5:$X$2004,'Trade Log'!$D$5:$D$2004,'Your Portfolio Holdings'!$B69,'Trade Log'!$C$5:$C$2004,"Buy",'Trade Log'!$B$5:$B$2004,"&lt;="&amp;Dashboard!$C$54)-SUMIFS('Trade Log'!$X$5:$X$2004,'Trade Log'!$D$5:$D$2004,'Your Portfolio Holdings'!$B69,'Trade Log'!$C$5:$C$2004,"Sell",'Trade Log'!$B$5:$B$2004,"&lt;="&amp;Dashboard!$C$54))</f>
        <v/>
      </c>
      <c r="AD69" s="209" t="str">
        <f>IFERROR(__xludf.DUMMYFUNCTION("if($C69=""GBP"",if($B69="""","""",if(Dashboard!$C$54&gt;=today(),iferror(googlefinance($B69)/100,0),iferror(index(googlefinance($B69,""price"",Dashboard!$C$54),2,2)/100,iferror(index(googlefinance($B69,""price"",Dashboard!$C$54-1),2,2)/100,iferror(index(goog"&amp;"lefinance($B69,""price"",Dashboard!$C$54-2),2,2)/100,iferror(index(googlefinance($B69,""price"",Dashboard!$C$54-3),2,2)/100,iferror(index(googlefinance($B69,""price"",Dashboard!$C$54-4),2,2)/100,iferror(index(googlefinance($B69,""price"",Dashboard!$C$54-5"&amp;"),2,2)/100,iferror(index(googlefinance($B69,""price"",Dashboard!$C$54-6),2,2)/100,0))))))))), if($B69="""","""",if(Dashboard!$C$54&gt;=today(),iferror(googlefinance($B69),0),iferror(index(googlefinance($B69,""price"",Dashboard!$C$54),2,2),iferror(index(googl"&amp;"efinance($B69,""price"",Dashboard!$C$54-1),2,2),iferror(index(googlefinance($B69,""price"",Dashboard!$C$54-2),2,2),iferror(index(googlefinance($B69,""price"",Dashboard!$C$54-3),2,2),iferror(index(googlefinance($B69,""price"",Dashboard!$C$54-4),2,2),iferro"&amp;"r(index(googlefinance($B69,""price"",Dashboard!$C$54-5),2,2),iferror(index(googlefinance($B69,""price"",Dashboard!$C$54-6),2,2),0))))))))))"),"")</f>
        <v/>
      </c>
      <c r="AE69" s="214"/>
      <c r="AF69" s="211" t="str">
        <f t="array" ref="AF69">IF($B69="","",INDEX('Calculations (Do Not Edit)'!$C$249:$G$253,match($C69,'Calculations (Do Not Edit)'!$C$230:$G$230,0),match(Dashboard!$C$3,'Calculations (Do Not Edit)'!$B$231:$B$235,0)))</f>
        <v/>
      </c>
      <c r="AG69" s="212">
        <f t="shared" si="17"/>
        <v>0</v>
      </c>
      <c r="AH69" s="208" t="str">
        <f>IF($B69="","",SUMIFS('Trade Log'!$Z$5:$Z$2004,'Trade Log'!$D$5:$D$2004,'Your Portfolio Holdings'!$B69,'Trade Log'!$C$5:$C$2004,"Buy",'Trade Log'!$B$5:$B$2004,"&lt;="&amp;Dashboard!$C$55)-SUMIFS('Trade Log'!$Z$5:$Z$2004,'Trade Log'!$D$5:$D$2004,'Your Portfolio Holdings'!$B69,'Trade Log'!$C$5:$C$2004,"Sell",'Trade Log'!$B$5:$B$2004,"&lt;="&amp;Dashboard!$C$55))</f>
        <v/>
      </c>
      <c r="AI69" s="209" t="str">
        <f>IFERROR(__xludf.DUMMYFUNCTION("if($C69=""GBP"",if($B69="""","""",if(Dashboard!$C$55&gt;=today(),iferror(googlefinance($B69)/100,0),iferror(index(googlefinance($B69,""price"",Dashboard!$C$55),2,2)/100,iferror(index(googlefinance($B69,""price"",Dashboard!$C$55-1),2,2)/100,iferror(index(goog"&amp;"lefinance($B69,""price"",Dashboard!$C$55-2),2,2)/100,iferror(index(googlefinance($B69,""price"",Dashboard!$C$55-3),2,2)/100,iferror(index(googlefinance($B69,""price"",Dashboard!$C$55-4),2,2)/100,iferror(index(googlefinance($B69,""price"",Dashboard!$C$55-5"&amp;"),2,2)/100,iferror(index(googlefinance($B69,""price"",Dashboard!$C$55-6),2,2)/100,0))))))))),if($B69="""","""",if(Dashboard!$C$55&gt;=today(),iferror(googlefinance($B69),0),iferror(index(googlefinance($B69,""price"",Dashboard!$C$55),2,2),iferror(index(google"&amp;"finance($B69,""price"",Dashboard!$C$55-1),2,2),iferror(index(googlefinance($B69,""price"",Dashboard!$C$55-2),2,2),iferror(index(googlefinance($B69,""price"",Dashboard!$C$55-3),2,2),iferror(index(googlefinance($B69,""price"",Dashboard!$C$55-4),2,2),iferror"&amp;"(index(googlefinance($B69,""price"",Dashboard!$C$55-5),2,2),iferror(index(googlefinance($B69,""price"",Dashboard!$C$55-6),2,2),0))))))))))"),"")</f>
        <v/>
      </c>
      <c r="AJ69" s="210"/>
      <c r="AK69" s="211" t="str">
        <f t="array" ref="AK69">IF($B69="","",INDEX('Calculations (Do Not Edit)'!$C$267:$G$271,match($C69,'Calculations (Do Not Edit)'!$C$230:$G$230,0),match(Dashboard!$C$3,'Calculations (Do Not Edit)'!$B$231:$B$235,0)))</f>
        <v/>
      </c>
      <c r="AL69" s="212">
        <f t="shared" si="18"/>
        <v>0</v>
      </c>
      <c r="AM69" s="182"/>
      <c r="AN69" s="182" t="str">
        <f>IF($B69="","",MAXIFS('Trade Log'!$B$5:$B$2004,'Trade Log'!$D$5:$D$2004,$B69,'Trade Log'!$B$5:$B$2004,"&lt;="&amp;Dashboard!$C$2))</f>
        <v/>
      </c>
      <c r="AO69" s="81" t="str">
        <f t="shared" si="19"/>
        <v>#N/A</v>
      </c>
      <c r="AP69" s="81"/>
      <c r="AQ69" s="184" t="str">
        <f>if($B69="","",sumifs('Trade Log'!$V$5:$V$2004,'Trade Log'!$D$5:$D$2004,$B69,'Trade Log'!$C$5:$C$2004,"Buy",'Trade Log'!$I$5:$I$2004,AQ$6,'Trade Log'!$B$5:$B$2004,"&lt;="&amp;Dashboard!$C$2)-sumifs('Trade Log'!$V$5:$V$2004,'Trade Log'!$D$5:$D$2004,$B69,'Trade Log'!$C$5:$C$2004,"Sell",'Trade Log'!$I$5:$I$2004,AQ$6,'Trade Log'!$B$5:$B$2004,"&lt;="&amp;Dashboard!$C$2))</f>
        <v/>
      </c>
      <c r="AR69" s="100" t="str">
        <f>if($B69="","",sumifs('Trade Log'!$V$5:$V$2004,'Trade Log'!$D$5:$D$2004,$B69,'Trade Log'!$C$5:$C$2004,"Buy",'Trade Log'!$I$5:$I$2004,AR$6,'Trade Log'!$B$5:$B$2004,"&lt;="&amp;Dashboard!$C$2)-sumifs('Trade Log'!$V$5:$V$2004,'Trade Log'!$D$5:$D$2004,$B69,'Trade Log'!$C$5:$C$2004,"Sell",'Trade Log'!$I$5:$I$2004,AR$6,'Trade Log'!$B$5:$B$2004,"&lt;="&amp;Dashboard!$C$2))</f>
        <v/>
      </c>
      <c r="AS69" s="100" t="str">
        <f>if($B69="","",sumifs('Trade Log'!$V$5:$V$2004,'Trade Log'!$D$5:$D$2004,$B69,'Trade Log'!$C$5:$C$2004,"Buy",'Trade Log'!$I$5:$I$2004,AS$6,'Trade Log'!$B$5:$B$2004,"&lt;="&amp;Dashboard!$C$2)-sumifs('Trade Log'!$V$5:$V$2004,'Trade Log'!$D$5:$D$2004,$B69,'Trade Log'!$C$5:$C$2004,"Sell",'Trade Log'!$I$5:$I$2004,AS$6,'Trade Log'!$B$5:$B$2004,"&lt;="&amp;Dashboard!$C$2))</f>
        <v/>
      </c>
      <c r="AT69" s="100" t="str">
        <f>if($B69="","",sumifs('Trade Log'!$V$5:$V$2004,'Trade Log'!$D$5:$D$2004,$B69,'Trade Log'!$C$5:$C$2004,"Buy",'Trade Log'!$I$5:$I$2004,AT$6,'Trade Log'!$B$5:$B$2004,"&lt;="&amp;Dashboard!$C$2)-sumifs('Trade Log'!$V$5:$V$2004,'Trade Log'!$D$5:$D$2004,$B69,'Trade Log'!$C$5:$C$2004,"Sell",'Trade Log'!$I$5:$I$2004,AT$6,'Trade Log'!$B$5:$B$2004,"&lt;="&amp;Dashboard!$C$2))</f>
        <v/>
      </c>
      <c r="AU69" s="100" t="str">
        <f>if($B69="","",sumifs('Trade Log'!$V$5:$V$2004,'Trade Log'!$D$5:$D$2004,$B69,'Trade Log'!$C$5:$C$2004,"Buy",'Trade Log'!$I$5:$I$2004,AU$6,'Trade Log'!$B$5:$B$2004,"&lt;="&amp;Dashboard!$C$2)-sumifs('Trade Log'!$V$5:$V$2004,'Trade Log'!$D$5:$D$2004,$B69,'Trade Log'!$C$5:$C$2004,"Sell",'Trade Log'!$I$5:$I$2004,AU$6,'Trade Log'!$B$5:$B$2004,"&lt;="&amp;Dashboard!$C$2))</f>
        <v/>
      </c>
      <c r="AV69" s="100" t="str">
        <f>if($B69="","",sumifs('Trade Log'!$V$5:$V$2004,'Trade Log'!$D$5:$D$2004,$B69,'Trade Log'!$C$5:$C$2004,"Buy",'Trade Log'!$I$5:$I$2004,AV$6,'Trade Log'!$B$5:$B$2004,"&lt;="&amp;Dashboard!$C$2)-sumifs('Trade Log'!$V$5:$V$2004,'Trade Log'!$D$5:$D$2004,$B69,'Trade Log'!$C$5:$C$2004,"Sell",'Trade Log'!$I$5:$I$2004,AV$6,'Trade Log'!$B$5:$B$2004,"&lt;="&amp;Dashboard!$C$2))</f>
        <v/>
      </c>
      <c r="AW69" s="100" t="str">
        <f>if($B69="","",sumifs('Trade Log'!$V$5:$V$2004,'Trade Log'!$D$5:$D$2004,$B69,'Trade Log'!$C$5:$C$2004,"Buy",'Trade Log'!$I$5:$I$2004,AW$6,'Trade Log'!$B$5:$B$2004,"&lt;="&amp;Dashboard!$C$2)-sumifs('Trade Log'!$V$5:$V$2004,'Trade Log'!$D$5:$D$2004,$B69,'Trade Log'!$C$5:$C$2004,"Sell",'Trade Log'!$I$5:$I$2004,AW$6,'Trade Log'!$B$5:$B$2004,"&lt;="&amp;Dashboard!$C$2))</f>
        <v/>
      </c>
      <c r="AX69" s="100" t="str">
        <f>if($B69="","",sumifs('Trade Log'!$V$5:$V$2004,'Trade Log'!$D$5:$D$2004,$B69,'Trade Log'!$C$5:$C$2004,"Buy",'Trade Log'!$I$5:$I$2004,AX$6,'Trade Log'!$B$5:$B$2004,"&lt;="&amp;Dashboard!$C$2)-sumifs('Trade Log'!$V$5:$V$2004,'Trade Log'!$D$5:$D$2004,$B69,'Trade Log'!$C$5:$C$2004,"Sell",'Trade Log'!$I$5:$I$2004,AX$6,'Trade Log'!$B$5:$B$2004,"&lt;="&amp;Dashboard!$C$2))</f>
        <v/>
      </c>
      <c r="AY69" s="100" t="str">
        <f>if($B69="","",sumifs('Trade Log'!$V$5:$V$2004,'Trade Log'!$D$5:$D$2004,$B69,'Trade Log'!$C$5:$C$2004,"Buy",'Trade Log'!$I$5:$I$2004,AY$6,'Trade Log'!$B$5:$B$2004,"&lt;="&amp;Dashboard!$C$2)-sumifs('Trade Log'!$V$5:$V$2004,'Trade Log'!$D$5:$D$2004,$B69,'Trade Log'!$C$5:$C$2004,"Sell",'Trade Log'!$I$5:$I$2004,AY$6,'Trade Log'!$B$5:$B$2004,"&lt;="&amp;Dashboard!$C$2))</f>
        <v/>
      </c>
      <c r="AZ69" s="185" t="str">
        <f>if($B69="","",sumifs('Trade Log'!$V$5:$V$2004,'Trade Log'!$D$5:$D$2004,$B69,'Trade Log'!$C$5:$C$2004,"Buy",'Trade Log'!$I$5:$I$2004,AZ$6,'Trade Log'!$B$5:$B$2004,"&lt;="&amp;Dashboard!$C$2)-sumifs('Trade Log'!$V$5:$V$2004,'Trade Log'!$D$5:$D$2004,$B69,'Trade Log'!$C$5:$C$2004,"Sell",'Trade Log'!$I$5:$I$2004,AZ$6,'Trade Log'!$B$5:$B$2004,"&lt;="&amp;Dashboard!$C$2))</f>
        <v/>
      </c>
      <c r="BA69" s="81"/>
      <c r="BB69" s="186">
        <f t="shared" si="20"/>
        <v>0</v>
      </c>
      <c r="BC69" s="81"/>
      <c r="BD69" s="187">
        <f t="shared" ref="BD69:BM69" si="88">AQ69*$Q69</f>
        <v>0</v>
      </c>
      <c r="BE69" s="188">
        <f t="shared" si="88"/>
        <v>0</v>
      </c>
      <c r="BF69" s="188">
        <f t="shared" si="88"/>
        <v>0</v>
      </c>
      <c r="BG69" s="188">
        <f t="shared" si="88"/>
        <v>0</v>
      </c>
      <c r="BH69" s="188">
        <f t="shared" si="88"/>
        <v>0</v>
      </c>
      <c r="BI69" s="188">
        <f t="shared" si="88"/>
        <v>0</v>
      </c>
      <c r="BJ69" s="188">
        <f t="shared" si="88"/>
        <v>0</v>
      </c>
      <c r="BK69" s="188">
        <f t="shared" si="88"/>
        <v>0</v>
      </c>
      <c r="BL69" s="188">
        <f t="shared" si="88"/>
        <v>0</v>
      </c>
      <c r="BM69" s="189">
        <f t="shared" si="88"/>
        <v>0</v>
      </c>
      <c r="BN69" s="81"/>
      <c r="BO69" s="190">
        <f t="shared" si="22"/>
        <v>0</v>
      </c>
      <c r="BP69" s="190"/>
      <c r="BQ69" s="191" t="str">
        <f t="shared" si="23"/>
        <v/>
      </c>
      <c r="BR69" s="192" t="s">
        <v>197</v>
      </c>
      <c r="BS69" s="190" t="str">
        <f t="shared" si="24"/>
        <v>N</v>
      </c>
      <c r="BT69" s="190" t="str">
        <f t="shared" si="25"/>
        <v>N</v>
      </c>
      <c r="BU69" s="190" t="str">
        <f t="shared" si="26"/>
        <v>N</v>
      </c>
      <c r="BV69" s="190"/>
      <c r="BW69" s="174">
        <f>countifs('Trade Log'!$D$5:$D$2004,$B105,'Trade Log'!$C$5:$C$2004,"Split")</f>
        <v>0</v>
      </c>
    </row>
    <row r="70">
      <c r="A70" s="17">
        <f t="shared" si="27"/>
        <v>64</v>
      </c>
      <c r="B70" s="193" t="str">
        <f>Setup!B115</f>
        <v/>
      </c>
      <c r="C70" s="194" t="str">
        <f>Setup!C115</f>
        <v/>
      </c>
      <c r="D70" s="194" t="str">
        <f>Setup!D115</f>
        <v/>
      </c>
      <c r="E70" s="195" t="str">
        <f>IF($B70="","",SUMIFS('Trade Log'!$V$5:$V$2004,'Trade Log'!$D$5:$D$2004,'Your Portfolio Holdings'!$B70,'Trade Log'!$C$5:$C$2004,"Buy",'Trade Log'!$B$5:$B$2004,"&lt;="&amp;Dashboard!$C$2)-SUMIFS('Trade Log'!$V$5:$V$2004,'Trade Log'!$D$5:$D$2004,'Your Portfolio Holdings'!$B70,'Trade Log'!$C$5:$C$2004,"Sell",'Trade Log'!$B$5:$B$2004,"&lt;="&amp;Dashboard!$C$2))</f>
        <v/>
      </c>
      <c r="F70" s="196" t="str">
        <f t="shared" si="3"/>
        <v/>
      </c>
      <c r="G70" s="197" t="str">
        <f>IFERROR(__xludf.DUMMYFUNCTION("if($C70=""GBP"", if($B70="""","""",if(Dashboard!$C$2&gt;=today(),iferror(googlefinance($B70)/100,0),iferror(index(googlefinance($B70,""price"",Dashboard!$C$2),2,2)/100,iferror(index(googlefinance($B70,""price"",Dashboard!$C$2-1),2,2)/100,iferror(index(google"&amp;"finance($B70,""price"",Dashboard!$C$2-2),2,2)/100,iferror(index(googlefinance($B70,""price"",Dashboard!$C$2-3),2,2)/100,iferror(index(googlefinance($B70,""price"",Dashboard!$C$2-4),2,2)/100,iferror(index(googlefinance($B70,""price"",Dashboard!$C$2-5),2,2)"&amp;"/100,iferror(index(googlefinance($B70,""price"",Dashboard!$C$2-6),2,2)/100,0))))))))),if($B70="""","""",if(Dashboard!$C$2&gt;=today(),iferror(googlefinance($B70),0),iferror(index(googlefinance($B70,""price"",Dashboard!$C$2),2,2),iferror(index(googlefinance($"&amp;"B70,""price"",Dashboard!$C$2-1),2,2),iferror(index(googlefinance($B70,""price"",Dashboard!$C$2-2),2,2),iferror(index(googlefinance($B70,""price"",Dashboard!$C$2-3),2,2),iferror(index(googlefinance($B70,""price"",Dashboard!$C$2-4),2,2),iferror(index(google"&amp;"finance($B70,""price"",Dashboard!$C$2-5),2,2),iferror(index(googlefinance($B70,""price"",Dashboard!$C$2-6),2,2),0))))))))))"),"")</f>
        <v/>
      </c>
      <c r="H70" s="213"/>
      <c r="I70" s="199" t="str">
        <f t="shared" si="4"/>
        <v/>
      </c>
      <c r="J70" s="200" t="str">
        <f t="shared" si="5"/>
        <v/>
      </c>
      <c r="K70" s="201" t="str">
        <f t="array" ref="K70">IFERROR(IF($B70="","",index('Trade Log'!$Q$5:$Q$2004,match(1,($AN70='Trade Log'!$B$5:$B$2004)*($B70='Trade Log'!$D$5:$D$2004)*("Y"='Trade Log'!$T$5:$T$2004),0))),0)</f>
        <v/>
      </c>
      <c r="L70" s="202" t="str">
        <f t="shared" si="6"/>
        <v/>
      </c>
      <c r="M70" s="202" t="str">
        <f t="shared" si="7"/>
        <v/>
      </c>
      <c r="N70" s="203" t="str">
        <f t="shared" si="8"/>
        <v/>
      </c>
      <c r="O70" s="202" t="str">
        <f>if($B70="","",iferror(sumifs('Trade Log'!$G$5:$G$2004,'Trade Log'!$C$5:$C$2004,"Dividend",'Trade Log'!$D$5:$D$2004,$B70,'Trade Log'!$B$5:$B$2004,"&lt;="&amp;Dashboard!$C$2),0))</f>
        <v/>
      </c>
      <c r="P70" s="204" t="str">
        <f t="shared" si="9"/>
        <v/>
      </c>
      <c r="Q70" s="205" t="str">
        <f t="shared" si="10"/>
        <v/>
      </c>
      <c r="R70" s="199" t="str">
        <f t="shared" si="11"/>
        <v/>
      </c>
      <c r="S70" s="200" t="str">
        <f t="shared" si="12"/>
        <v/>
      </c>
      <c r="T70" s="201" t="str">
        <f t="array" ref="T70">IFERROR(IF($B70="","",index('Trade Log'!$AE$5:$AE$2004,match(1,($AN70='Trade Log'!$B$5:$B$2004)*($B70='Trade Log'!$D$5:$D$2004)*("Y"='Trade Log'!$T$5:$T$2004),0))),0)</f>
        <v/>
      </c>
      <c r="U70" s="202" t="str">
        <f t="shared" si="13"/>
        <v/>
      </c>
      <c r="V70" s="203" t="str">
        <f t="shared" si="14"/>
        <v/>
      </c>
      <c r="W70" s="202" t="str">
        <f t="shared" si="15"/>
        <v/>
      </c>
      <c r="X70" s="203" t="str">
        <f t="shared" si="16"/>
        <v/>
      </c>
      <c r="Y70" s="206" t="str">
        <f>if($B70="","",iferror(sumifs('Trade Log'!$AD$5:$AD$2004,'Trade Log'!$C$5:$C$2004,"Dividend",'Trade Log'!$D$5:$D$2004,$B70,'Trade Log'!$B$5:$B$2004,"&lt;="&amp;Dashboard!$C$2),0))</f>
        <v/>
      </c>
      <c r="Z70" s="172"/>
      <c r="AA70" s="207" t="str">
        <f t="array" ref="AA70">IF($B70="","",INDEX('Calculations (Do Not Edit)'!$C$231:$G$235,match($C70,'Calculations (Do Not Edit)'!$C$230:$G$230,0),match(Dashboard!$C$3,'Calculations (Do Not Edit)'!$B$231:$B$235,0)))</f>
        <v/>
      </c>
      <c r="AB70" s="174"/>
      <c r="AC70" s="208" t="str">
        <f>IF($B70="","",SUMIFS('Trade Log'!$X$5:$X$2004,'Trade Log'!$D$5:$D$2004,'Your Portfolio Holdings'!$B70,'Trade Log'!$C$5:$C$2004,"Buy",'Trade Log'!$B$5:$B$2004,"&lt;="&amp;Dashboard!$C$54)-SUMIFS('Trade Log'!$X$5:$X$2004,'Trade Log'!$D$5:$D$2004,'Your Portfolio Holdings'!$B70,'Trade Log'!$C$5:$C$2004,"Sell",'Trade Log'!$B$5:$B$2004,"&lt;="&amp;Dashboard!$C$54))</f>
        <v/>
      </c>
      <c r="AD70" s="209" t="str">
        <f>IFERROR(__xludf.DUMMYFUNCTION("if($C70=""GBP"",if($B70="""","""",if(Dashboard!$C$54&gt;=today(),iferror(googlefinance($B70)/100,0),iferror(index(googlefinance($B70,""price"",Dashboard!$C$54),2,2)/100,iferror(index(googlefinance($B70,""price"",Dashboard!$C$54-1),2,2)/100,iferror(index(goog"&amp;"lefinance($B70,""price"",Dashboard!$C$54-2),2,2)/100,iferror(index(googlefinance($B70,""price"",Dashboard!$C$54-3),2,2)/100,iferror(index(googlefinance($B70,""price"",Dashboard!$C$54-4),2,2)/100,iferror(index(googlefinance($B70,""price"",Dashboard!$C$54-5"&amp;"),2,2)/100,iferror(index(googlefinance($B70,""price"",Dashboard!$C$54-6),2,2)/100,0))))))))), if($B70="""","""",if(Dashboard!$C$54&gt;=today(),iferror(googlefinance($B70),0),iferror(index(googlefinance($B70,""price"",Dashboard!$C$54),2,2),iferror(index(googl"&amp;"efinance($B70,""price"",Dashboard!$C$54-1),2,2),iferror(index(googlefinance($B70,""price"",Dashboard!$C$54-2),2,2),iferror(index(googlefinance($B70,""price"",Dashboard!$C$54-3),2,2),iferror(index(googlefinance($B70,""price"",Dashboard!$C$54-4),2,2),iferro"&amp;"r(index(googlefinance($B70,""price"",Dashboard!$C$54-5),2,2),iferror(index(googlefinance($B70,""price"",Dashboard!$C$54-6),2,2),0))))))))))"),"")</f>
        <v/>
      </c>
      <c r="AE70" s="214"/>
      <c r="AF70" s="211" t="str">
        <f t="array" ref="AF70">IF($B70="","",INDEX('Calculations (Do Not Edit)'!$C$249:$G$253,match($C70,'Calculations (Do Not Edit)'!$C$230:$G$230,0),match(Dashboard!$C$3,'Calculations (Do Not Edit)'!$B$231:$B$235,0)))</f>
        <v/>
      </c>
      <c r="AG70" s="212">
        <f t="shared" si="17"/>
        <v>0</v>
      </c>
      <c r="AH70" s="208" t="str">
        <f>IF($B70="","",SUMIFS('Trade Log'!$Z$5:$Z$2004,'Trade Log'!$D$5:$D$2004,'Your Portfolio Holdings'!$B70,'Trade Log'!$C$5:$C$2004,"Buy",'Trade Log'!$B$5:$B$2004,"&lt;="&amp;Dashboard!$C$55)-SUMIFS('Trade Log'!$Z$5:$Z$2004,'Trade Log'!$D$5:$D$2004,'Your Portfolio Holdings'!$B70,'Trade Log'!$C$5:$C$2004,"Sell",'Trade Log'!$B$5:$B$2004,"&lt;="&amp;Dashboard!$C$55))</f>
        <v/>
      </c>
      <c r="AI70" s="209" t="str">
        <f>IFERROR(__xludf.DUMMYFUNCTION("if($C70=""GBP"",if($B70="""","""",if(Dashboard!$C$55&gt;=today(),iferror(googlefinance($B70)/100,0),iferror(index(googlefinance($B70,""price"",Dashboard!$C$55),2,2)/100,iferror(index(googlefinance($B70,""price"",Dashboard!$C$55-1),2,2)/100,iferror(index(goog"&amp;"lefinance($B70,""price"",Dashboard!$C$55-2),2,2)/100,iferror(index(googlefinance($B70,""price"",Dashboard!$C$55-3),2,2)/100,iferror(index(googlefinance($B70,""price"",Dashboard!$C$55-4),2,2)/100,iferror(index(googlefinance($B70,""price"",Dashboard!$C$55-5"&amp;"),2,2)/100,iferror(index(googlefinance($B70,""price"",Dashboard!$C$55-6),2,2)/100,0))))))))),if($B70="""","""",if(Dashboard!$C$55&gt;=today(),iferror(googlefinance($B70),0),iferror(index(googlefinance($B70,""price"",Dashboard!$C$55),2,2),iferror(index(google"&amp;"finance($B70,""price"",Dashboard!$C$55-1),2,2),iferror(index(googlefinance($B70,""price"",Dashboard!$C$55-2),2,2),iferror(index(googlefinance($B70,""price"",Dashboard!$C$55-3),2,2),iferror(index(googlefinance($B70,""price"",Dashboard!$C$55-4),2,2),iferror"&amp;"(index(googlefinance($B70,""price"",Dashboard!$C$55-5),2,2),iferror(index(googlefinance($B70,""price"",Dashboard!$C$55-6),2,2),0))))))))))"),"")</f>
        <v/>
      </c>
      <c r="AJ70" s="210"/>
      <c r="AK70" s="211" t="str">
        <f t="array" ref="AK70">IF($B70="","",INDEX('Calculations (Do Not Edit)'!$C$267:$G$271,match($C70,'Calculations (Do Not Edit)'!$C$230:$G$230,0),match(Dashboard!$C$3,'Calculations (Do Not Edit)'!$B$231:$B$235,0)))</f>
        <v/>
      </c>
      <c r="AL70" s="212">
        <f t="shared" si="18"/>
        <v>0</v>
      </c>
      <c r="AM70" s="182"/>
      <c r="AN70" s="182" t="str">
        <f>IF($B70="","",MAXIFS('Trade Log'!$B$5:$B$2004,'Trade Log'!$D$5:$D$2004,$B70,'Trade Log'!$B$5:$B$2004,"&lt;="&amp;Dashboard!$C$2))</f>
        <v/>
      </c>
      <c r="AO70" s="81" t="str">
        <f t="shared" si="19"/>
        <v>#N/A</v>
      </c>
      <c r="AP70" s="81"/>
      <c r="AQ70" s="184" t="str">
        <f>if($B70="","",sumifs('Trade Log'!$V$5:$V$2004,'Trade Log'!$D$5:$D$2004,$B70,'Trade Log'!$C$5:$C$2004,"Buy",'Trade Log'!$I$5:$I$2004,AQ$6,'Trade Log'!$B$5:$B$2004,"&lt;="&amp;Dashboard!$C$2)-sumifs('Trade Log'!$V$5:$V$2004,'Trade Log'!$D$5:$D$2004,$B70,'Trade Log'!$C$5:$C$2004,"Sell",'Trade Log'!$I$5:$I$2004,AQ$6,'Trade Log'!$B$5:$B$2004,"&lt;="&amp;Dashboard!$C$2))</f>
        <v/>
      </c>
      <c r="AR70" s="100" t="str">
        <f>if($B70="","",sumifs('Trade Log'!$V$5:$V$2004,'Trade Log'!$D$5:$D$2004,$B70,'Trade Log'!$C$5:$C$2004,"Buy",'Trade Log'!$I$5:$I$2004,AR$6,'Trade Log'!$B$5:$B$2004,"&lt;="&amp;Dashboard!$C$2)-sumifs('Trade Log'!$V$5:$V$2004,'Trade Log'!$D$5:$D$2004,$B70,'Trade Log'!$C$5:$C$2004,"Sell",'Trade Log'!$I$5:$I$2004,AR$6,'Trade Log'!$B$5:$B$2004,"&lt;="&amp;Dashboard!$C$2))</f>
        <v/>
      </c>
      <c r="AS70" s="100" t="str">
        <f>if($B70="","",sumifs('Trade Log'!$V$5:$V$2004,'Trade Log'!$D$5:$D$2004,$B70,'Trade Log'!$C$5:$C$2004,"Buy",'Trade Log'!$I$5:$I$2004,AS$6,'Trade Log'!$B$5:$B$2004,"&lt;="&amp;Dashboard!$C$2)-sumifs('Trade Log'!$V$5:$V$2004,'Trade Log'!$D$5:$D$2004,$B70,'Trade Log'!$C$5:$C$2004,"Sell",'Trade Log'!$I$5:$I$2004,AS$6,'Trade Log'!$B$5:$B$2004,"&lt;="&amp;Dashboard!$C$2))</f>
        <v/>
      </c>
      <c r="AT70" s="100" t="str">
        <f>if($B70="","",sumifs('Trade Log'!$V$5:$V$2004,'Trade Log'!$D$5:$D$2004,$B70,'Trade Log'!$C$5:$C$2004,"Buy",'Trade Log'!$I$5:$I$2004,AT$6,'Trade Log'!$B$5:$B$2004,"&lt;="&amp;Dashboard!$C$2)-sumifs('Trade Log'!$V$5:$V$2004,'Trade Log'!$D$5:$D$2004,$B70,'Trade Log'!$C$5:$C$2004,"Sell",'Trade Log'!$I$5:$I$2004,AT$6,'Trade Log'!$B$5:$B$2004,"&lt;="&amp;Dashboard!$C$2))</f>
        <v/>
      </c>
      <c r="AU70" s="100" t="str">
        <f>if($B70="","",sumifs('Trade Log'!$V$5:$V$2004,'Trade Log'!$D$5:$D$2004,$B70,'Trade Log'!$C$5:$C$2004,"Buy",'Trade Log'!$I$5:$I$2004,AU$6,'Trade Log'!$B$5:$B$2004,"&lt;="&amp;Dashboard!$C$2)-sumifs('Trade Log'!$V$5:$V$2004,'Trade Log'!$D$5:$D$2004,$B70,'Trade Log'!$C$5:$C$2004,"Sell",'Trade Log'!$I$5:$I$2004,AU$6,'Trade Log'!$B$5:$B$2004,"&lt;="&amp;Dashboard!$C$2))</f>
        <v/>
      </c>
      <c r="AV70" s="100" t="str">
        <f>if($B70="","",sumifs('Trade Log'!$V$5:$V$2004,'Trade Log'!$D$5:$D$2004,$B70,'Trade Log'!$C$5:$C$2004,"Buy",'Trade Log'!$I$5:$I$2004,AV$6,'Trade Log'!$B$5:$B$2004,"&lt;="&amp;Dashboard!$C$2)-sumifs('Trade Log'!$V$5:$V$2004,'Trade Log'!$D$5:$D$2004,$B70,'Trade Log'!$C$5:$C$2004,"Sell",'Trade Log'!$I$5:$I$2004,AV$6,'Trade Log'!$B$5:$B$2004,"&lt;="&amp;Dashboard!$C$2))</f>
        <v/>
      </c>
      <c r="AW70" s="100" t="str">
        <f>if($B70="","",sumifs('Trade Log'!$V$5:$V$2004,'Trade Log'!$D$5:$D$2004,$B70,'Trade Log'!$C$5:$C$2004,"Buy",'Trade Log'!$I$5:$I$2004,AW$6,'Trade Log'!$B$5:$B$2004,"&lt;="&amp;Dashboard!$C$2)-sumifs('Trade Log'!$V$5:$V$2004,'Trade Log'!$D$5:$D$2004,$B70,'Trade Log'!$C$5:$C$2004,"Sell",'Trade Log'!$I$5:$I$2004,AW$6,'Trade Log'!$B$5:$B$2004,"&lt;="&amp;Dashboard!$C$2))</f>
        <v/>
      </c>
      <c r="AX70" s="100" t="str">
        <f>if($B70="","",sumifs('Trade Log'!$V$5:$V$2004,'Trade Log'!$D$5:$D$2004,$B70,'Trade Log'!$C$5:$C$2004,"Buy",'Trade Log'!$I$5:$I$2004,AX$6,'Trade Log'!$B$5:$B$2004,"&lt;="&amp;Dashboard!$C$2)-sumifs('Trade Log'!$V$5:$V$2004,'Trade Log'!$D$5:$D$2004,$B70,'Trade Log'!$C$5:$C$2004,"Sell",'Trade Log'!$I$5:$I$2004,AX$6,'Trade Log'!$B$5:$B$2004,"&lt;="&amp;Dashboard!$C$2))</f>
        <v/>
      </c>
      <c r="AY70" s="100" t="str">
        <f>if($B70="","",sumifs('Trade Log'!$V$5:$V$2004,'Trade Log'!$D$5:$D$2004,$B70,'Trade Log'!$C$5:$C$2004,"Buy",'Trade Log'!$I$5:$I$2004,AY$6,'Trade Log'!$B$5:$B$2004,"&lt;="&amp;Dashboard!$C$2)-sumifs('Trade Log'!$V$5:$V$2004,'Trade Log'!$D$5:$D$2004,$B70,'Trade Log'!$C$5:$C$2004,"Sell",'Trade Log'!$I$5:$I$2004,AY$6,'Trade Log'!$B$5:$B$2004,"&lt;="&amp;Dashboard!$C$2))</f>
        <v/>
      </c>
      <c r="AZ70" s="185" t="str">
        <f>if($B70="","",sumifs('Trade Log'!$V$5:$V$2004,'Trade Log'!$D$5:$D$2004,$B70,'Trade Log'!$C$5:$C$2004,"Buy",'Trade Log'!$I$5:$I$2004,AZ$6,'Trade Log'!$B$5:$B$2004,"&lt;="&amp;Dashboard!$C$2)-sumifs('Trade Log'!$V$5:$V$2004,'Trade Log'!$D$5:$D$2004,$B70,'Trade Log'!$C$5:$C$2004,"Sell",'Trade Log'!$I$5:$I$2004,AZ$6,'Trade Log'!$B$5:$B$2004,"&lt;="&amp;Dashboard!$C$2))</f>
        <v/>
      </c>
      <c r="BA70" s="81"/>
      <c r="BB70" s="186">
        <f t="shared" si="20"/>
        <v>0</v>
      </c>
      <c r="BC70" s="81"/>
      <c r="BD70" s="187">
        <f t="shared" ref="BD70:BM70" si="89">AQ70*$Q70</f>
        <v>0</v>
      </c>
      <c r="BE70" s="188">
        <f t="shared" si="89"/>
        <v>0</v>
      </c>
      <c r="BF70" s="188">
        <f t="shared" si="89"/>
        <v>0</v>
      </c>
      <c r="BG70" s="188">
        <f t="shared" si="89"/>
        <v>0</v>
      </c>
      <c r="BH70" s="188">
        <f t="shared" si="89"/>
        <v>0</v>
      </c>
      <c r="BI70" s="188">
        <f t="shared" si="89"/>
        <v>0</v>
      </c>
      <c r="BJ70" s="188">
        <f t="shared" si="89"/>
        <v>0</v>
      </c>
      <c r="BK70" s="188">
        <f t="shared" si="89"/>
        <v>0</v>
      </c>
      <c r="BL70" s="188">
        <f t="shared" si="89"/>
        <v>0</v>
      </c>
      <c r="BM70" s="189">
        <f t="shared" si="89"/>
        <v>0</v>
      </c>
      <c r="BN70" s="81"/>
      <c r="BO70" s="190">
        <f t="shared" si="22"/>
        <v>0</v>
      </c>
      <c r="BP70" s="190"/>
      <c r="BQ70" s="191" t="str">
        <f t="shared" si="23"/>
        <v/>
      </c>
      <c r="BR70" s="192" t="s">
        <v>197</v>
      </c>
      <c r="BS70" s="190" t="str">
        <f t="shared" si="24"/>
        <v>N</v>
      </c>
      <c r="BT70" s="190" t="str">
        <f t="shared" si="25"/>
        <v>N</v>
      </c>
      <c r="BU70" s="190" t="str">
        <f t="shared" si="26"/>
        <v>N</v>
      </c>
      <c r="BV70" s="190"/>
      <c r="BW70" s="174">
        <f>countifs('Trade Log'!$D$5:$D$2004,$B106,'Trade Log'!$C$5:$C$2004,"Split")</f>
        <v>0</v>
      </c>
    </row>
    <row r="71">
      <c r="A71" s="17">
        <f t="shared" si="27"/>
        <v>65</v>
      </c>
      <c r="B71" s="193" t="str">
        <f>Setup!B116</f>
        <v/>
      </c>
      <c r="C71" s="194" t="str">
        <f>Setup!C116</f>
        <v/>
      </c>
      <c r="D71" s="194" t="str">
        <f>Setup!D116</f>
        <v/>
      </c>
      <c r="E71" s="195" t="str">
        <f>IF($B71="","",SUMIFS('Trade Log'!$V$5:$V$2004,'Trade Log'!$D$5:$D$2004,'Your Portfolio Holdings'!$B71,'Trade Log'!$C$5:$C$2004,"Buy",'Trade Log'!$B$5:$B$2004,"&lt;="&amp;Dashboard!$C$2)-SUMIFS('Trade Log'!$V$5:$V$2004,'Trade Log'!$D$5:$D$2004,'Your Portfolio Holdings'!$B71,'Trade Log'!$C$5:$C$2004,"Sell",'Trade Log'!$B$5:$B$2004,"&lt;="&amp;Dashboard!$C$2))</f>
        <v/>
      </c>
      <c r="F71" s="196" t="str">
        <f t="shared" si="3"/>
        <v/>
      </c>
      <c r="G71" s="197" t="str">
        <f>IFERROR(__xludf.DUMMYFUNCTION("if($C71=""GBP"", if($B71="""","""",if(Dashboard!$C$2&gt;=today(),iferror(googlefinance($B71)/100,0),iferror(index(googlefinance($B71,""price"",Dashboard!$C$2),2,2)/100,iferror(index(googlefinance($B71,""price"",Dashboard!$C$2-1),2,2)/100,iferror(index(google"&amp;"finance($B71,""price"",Dashboard!$C$2-2),2,2)/100,iferror(index(googlefinance($B71,""price"",Dashboard!$C$2-3),2,2)/100,iferror(index(googlefinance($B71,""price"",Dashboard!$C$2-4),2,2)/100,iferror(index(googlefinance($B71,""price"",Dashboard!$C$2-5),2,2)"&amp;"/100,iferror(index(googlefinance($B71,""price"",Dashboard!$C$2-6),2,2)/100,0))))))))),if($B71="""","""",if(Dashboard!$C$2&gt;=today(),iferror(googlefinance($B71),0),iferror(index(googlefinance($B71,""price"",Dashboard!$C$2),2,2),iferror(index(googlefinance($"&amp;"B71,""price"",Dashboard!$C$2-1),2,2),iferror(index(googlefinance($B71,""price"",Dashboard!$C$2-2),2,2),iferror(index(googlefinance($B71,""price"",Dashboard!$C$2-3),2,2),iferror(index(googlefinance($B71,""price"",Dashboard!$C$2-4),2,2),iferror(index(google"&amp;"finance($B71,""price"",Dashboard!$C$2-5),2,2),iferror(index(googlefinance($B71,""price"",Dashboard!$C$2-6),2,2),0))))))))))"),"")</f>
        <v/>
      </c>
      <c r="H71" s="213"/>
      <c r="I71" s="199" t="str">
        <f t="shared" si="4"/>
        <v/>
      </c>
      <c r="J71" s="200" t="str">
        <f t="shared" si="5"/>
        <v/>
      </c>
      <c r="K71" s="201" t="str">
        <f t="array" ref="K71">IFERROR(IF($B71="","",index('Trade Log'!$Q$5:$Q$2004,match(1,($AN71='Trade Log'!$B$5:$B$2004)*($B71='Trade Log'!$D$5:$D$2004)*("Y"='Trade Log'!$T$5:$T$2004),0))),0)</f>
        <v/>
      </c>
      <c r="L71" s="202" t="str">
        <f t="shared" si="6"/>
        <v/>
      </c>
      <c r="M71" s="202" t="str">
        <f t="shared" si="7"/>
        <v/>
      </c>
      <c r="N71" s="203" t="str">
        <f t="shared" si="8"/>
        <v/>
      </c>
      <c r="O71" s="202" t="str">
        <f>if($B71="","",iferror(sumifs('Trade Log'!$G$5:$G$2004,'Trade Log'!$C$5:$C$2004,"Dividend",'Trade Log'!$D$5:$D$2004,$B71,'Trade Log'!$B$5:$B$2004,"&lt;="&amp;Dashboard!$C$2),0))</f>
        <v/>
      </c>
      <c r="P71" s="204" t="str">
        <f t="shared" si="9"/>
        <v/>
      </c>
      <c r="Q71" s="205" t="str">
        <f t="shared" si="10"/>
        <v/>
      </c>
      <c r="R71" s="199" t="str">
        <f t="shared" si="11"/>
        <v/>
      </c>
      <c r="S71" s="200" t="str">
        <f t="shared" si="12"/>
        <v/>
      </c>
      <c r="T71" s="201" t="str">
        <f t="array" ref="T71">IFERROR(IF($B71="","",index('Trade Log'!$AE$5:$AE$2004,match(1,($AN71='Trade Log'!$B$5:$B$2004)*($B71='Trade Log'!$D$5:$D$2004)*("Y"='Trade Log'!$T$5:$T$2004),0))),0)</f>
        <v/>
      </c>
      <c r="U71" s="202" t="str">
        <f t="shared" si="13"/>
        <v/>
      </c>
      <c r="V71" s="203" t="str">
        <f t="shared" si="14"/>
        <v/>
      </c>
      <c r="W71" s="202" t="str">
        <f t="shared" si="15"/>
        <v/>
      </c>
      <c r="X71" s="203" t="str">
        <f t="shared" si="16"/>
        <v/>
      </c>
      <c r="Y71" s="206" t="str">
        <f>if($B71="","",iferror(sumifs('Trade Log'!$AD$5:$AD$2004,'Trade Log'!$C$5:$C$2004,"Dividend",'Trade Log'!$D$5:$D$2004,$B71,'Trade Log'!$B$5:$B$2004,"&lt;="&amp;Dashboard!$C$2),0))</f>
        <v/>
      </c>
      <c r="Z71" s="172"/>
      <c r="AA71" s="207" t="str">
        <f t="array" ref="AA71">IF($B71="","",INDEX('Calculations (Do Not Edit)'!$C$231:$G$235,match($C71,'Calculations (Do Not Edit)'!$C$230:$G$230,0),match(Dashboard!$C$3,'Calculations (Do Not Edit)'!$B$231:$B$235,0)))</f>
        <v/>
      </c>
      <c r="AB71" s="174"/>
      <c r="AC71" s="208" t="str">
        <f>IF($B71="","",SUMIFS('Trade Log'!$X$5:$X$2004,'Trade Log'!$D$5:$D$2004,'Your Portfolio Holdings'!$B71,'Trade Log'!$C$5:$C$2004,"Buy",'Trade Log'!$B$5:$B$2004,"&lt;="&amp;Dashboard!$C$54)-SUMIFS('Trade Log'!$X$5:$X$2004,'Trade Log'!$D$5:$D$2004,'Your Portfolio Holdings'!$B71,'Trade Log'!$C$5:$C$2004,"Sell",'Trade Log'!$B$5:$B$2004,"&lt;="&amp;Dashboard!$C$54))</f>
        <v/>
      </c>
      <c r="AD71" s="209" t="str">
        <f>IFERROR(__xludf.DUMMYFUNCTION("if($C71=""GBP"",if($B71="""","""",if(Dashboard!$C$54&gt;=today(),iferror(googlefinance($B71)/100,0),iferror(index(googlefinance($B71,""price"",Dashboard!$C$54),2,2)/100,iferror(index(googlefinance($B71,""price"",Dashboard!$C$54-1),2,2)/100,iferror(index(goog"&amp;"lefinance($B71,""price"",Dashboard!$C$54-2),2,2)/100,iferror(index(googlefinance($B71,""price"",Dashboard!$C$54-3),2,2)/100,iferror(index(googlefinance($B71,""price"",Dashboard!$C$54-4),2,2)/100,iferror(index(googlefinance($B71,""price"",Dashboard!$C$54-5"&amp;"),2,2)/100,iferror(index(googlefinance($B71,""price"",Dashboard!$C$54-6),2,2)/100,0))))))))), if($B71="""","""",if(Dashboard!$C$54&gt;=today(),iferror(googlefinance($B71),0),iferror(index(googlefinance($B71,""price"",Dashboard!$C$54),2,2),iferror(index(googl"&amp;"efinance($B71,""price"",Dashboard!$C$54-1),2,2),iferror(index(googlefinance($B71,""price"",Dashboard!$C$54-2),2,2),iferror(index(googlefinance($B71,""price"",Dashboard!$C$54-3),2,2),iferror(index(googlefinance($B71,""price"",Dashboard!$C$54-4),2,2),iferro"&amp;"r(index(googlefinance($B71,""price"",Dashboard!$C$54-5),2,2),iferror(index(googlefinance($B71,""price"",Dashboard!$C$54-6),2,2),0))))))))))"),"")</f>
        <v/>
      </c>
      <c r="AE71" s="214"/>
      <c r="AF71" s="211" t="str">
        <f t="array" ref="AF71">IF($B71="","",INDEX('Calculations (Do Not Edit)'!$C$249:$G$253,match($C71,'Calculations (Do Not Edit)'!$C$230:$G$230,0),match(Dashboard!$C$3,'Calculations (Do Not Edit)'!$B$231:$B$235,0)))</f>
        <v/>
      </c>
      <c r="AG71" s="212">
        <f t="shared" si="17"/>
        <v>0</v>
      </c>
      <c r="AH71" s="208" t="str">
        <f>IF($B71="","",SUMIFS('Trade Log'!$Z$5:$Z$2004,'Trade Log'!$D$5:$D$2004,'Your Portfolio Holdings'!$B71,'Trade Log'!$C$5:$C$2004,"Buy",'Trade Log'!$B$5:$B$2004,"&lt;="&amp;Dashboard!$C$55)-SUMIFS('Trade Log'!$Z$5:$Z$2004,'Trade Log'!$D$5:$D$2004,'Your Portfolio Holdings'!$B71,'Trade Log'!$C$5:$C$2004,"Sell",'Trade Log'!$B$5:$B$2004,"&lt;="&amp;Dashboard!$C$55))</f>
        <v/>
      </c>
      <c r="AI71" s="209" t="str">
        <f>IFERROR(__xludf.DUMMYFUNCTION("if($C71=""GBP"",if($B71="""","""",if(Dashboard!$C$55&gt;=today(),iferror(googlefinance($B71)/100,0),iferror(index(googlefinance($B71,""price"",Dashboard!$C$55),2,2)/100,iferror(index(googlefinance($B71,""price"",Dashboard!$C$55-1),2,2)/100,iferror(index(goog"&amp;"lefinance($B71,""price"",Dashboard!$C$55-2),2,2)/100,iferror(index(googlefinance($B71,""price"",Dashboard!$C$55-3),2,2)/100,iferror(index(googlefinance($B71,""price"",Dashboard!$C$55-4),2,2)/100,iferror(index(googlefinance($B71,""price"",Dashboard!$C$55-5"&amp;"),2,2)/100,iferror(index(googlefinance($B71,""price"",Dashboard!$C$55-6),2,2)/100,0))))))))),if($B71="""","""",if(Dashboard!$C$55&gt;=today(),iferror(googlefinance($B71),0),iferror(index(googlefinance($B71,""price"",Dashboard!$C$55),2,2),iferror(index(google"&amp;"finance($B71,""price"",Dashboard!$C$55-1),2,2),iferror(index(googlefinance($B71,""price"",Dashboard!$C$55-2),2,2),iferror(index(googlefinance($B71,""price"",Dashboard!$C$55-3),2,2),iferror(index(googlefinance($B71,""price"",Dashboard!$C$55-4),2,2),iferror"&amp;"(index(googlefinance($B71,""price"",Dashboard!$C$55-5),2,2),iferror(index(googlefinance($B71,""price"",Dashboard!$C$55-6),2,2),0))))))))))"),"")</f>
        <v/>
      </c>
      <c r="AJ71" s="210"/>
      <c r="AK71" s="211" t="str">
        <f t="array" ref="AK71">IF($B71="","",INDEX('Calculations (Do Not Edit)'!$C$267:$G$271,match($C71,'Calculations (Do Not Edit)'!$C$230:$G$230,0),match(Dashboard!$C$3,'Calculations (Do Not Edit)'!$B$231:$B$235,0)))</f>
        <v/>
      </c>
      <c r="AL71" s="212">
        <f t="shared" si="18"/>
        <v>0</v>
      </c>
      <c r="AM71" s="182"/>
      <c r="AN71" s="182" t="str">
        <f>IF($B71="","",MAXIFS('Trade Log'!$B$5:$B$2004,'Trade Log'!$D$5:$D$2004,$B71,'Trade Log'!$B$5:$B$2004,"&lt;="&amp;Dashboard!$C$2))</f>
        <v/>
      </c>
      <c r="AO71" s="81" t="str">
        <f t="shared" si="19"/>
        <v>#N/A</v>
      </c>
      <c r="AP71" s="81"/>
      <c r="AQ71" s="184" t="str">
        <f>if($B71="","",sumifs('Trade Log'!$V$5:$V$2004,'Trade Log'!$D$5:$D$2004,$B71,'Trade Log'!$C$5:$C$2004,"Buy",'Trade Log'!$I$5:$I$2004,AQ$6,'Trade Log'!$B$5:$B$2004,"&lt;="&amp;Dashboard!$C$2)-sumifs('Trade Log'!$V$5:$V$2004,'Trade Log'!$D$5:$D$2004,$B71,'Trade Log'!$C$5:$C$2004,"Sell",'Trade Log'!$I$5:$I$2004,AQ$6,'Trade Log'!$B$5:$B$2004,"&lt;="&amp;Dashboard!$C$2))</f>
        <v/>
      </c>
      <c r="AR71" s="100" t="str">
        <f>if($B71="","",sumifs('Trade Log'!$V$5:$V$2004,'Trade Log'!$D$5:$D$2004,$B71,'Trade Log'!$C$5:$C$2004,"Buy",'Trade Log'!$I$5:$I$2004,AR$6,'Trade Log'!$B$5:$B$2004,"&lt;="&amp;Dashboard!$C$2)-sumifs('Trade Log'!$V$5:$V$2004,'Trade Log'!$D$5:$D$2004,$B71,'Trade Log'!$C$5:$C$2004,"Sell",'Trade Log'!$I$5:$I$2004,AR$6,'Trade Log'!$B$5:$B$2004,"&lt;="&amp;Dashboard!$C$2))</f>
        <v/>
      </c>
      <c r="AS71" s="100" t="str">
        <f>if($B71="","",sumifs('Trade Log'!$V$5:$V$2004,'Trade Log'!$D$5:$D$2004,$B71,'Trade Log'!$C$5:$C$2004,"Buy",'Trade Log'!$I$5:$I$2004,AS$6,'Trade Log'!$B$5:$B$2004,"&lt;="&amp;Dashboard!$C$2)-sumifs('Trade Log'!$V$5:$V$2004,'Trade Log'!$D$5:$D$2004,$B71,'Trade Log'!$C$5:$C$2004,"Sell",'Trade Log'!$I$5:$I$2004,AS$6,'Trade Log'!$B$5:$B$2004,"&lt;="&amp;Dashboard!$C$2))</f>
        <v/>
      </c>
      <c r="AT71" s="100" t="str">
        <f>if($B71="","",sumifs('Trade Log'!$V$5:$V$2004,'Trade Log'!$D$5:$D$2004,$B71,'Trade Log'!$C$5:$C$2004,"Buy",'Trade Log'!$I$5:$I$2004,AT$6,'Trade Log'!$B$5:$B$2004,"&lt;="&amp;Dashboard!$C$2)-sumifs('Trade Log'!$V$5:$V$2004,'Trade Log'!$D$5:$D$2004,$B71,'Trade Log'!$C$5:$C$2004,"Sell",'Trade Log'!$I$5:$I$2004,AT$6,'Trade Log'!$B$5:$B$2004,"&lt;="&amp;Dashboard!$C$2))</f>
        <v/>
      </c>
      <c r="AU71" s="100" t="str">
        <f>if($B71="","",sumifs('Trade Log'!$V$5:$V$2004,'Trade Log'!$D$5:$D$2004,$B71,'Trade Log'!$C$5:$C$2004,"Buy",'Trade Log'!$I$5:$I$2004,AU$6,'Trade Log'!$B$5:$B$2004,"&lt;="&amp;Dashboard!$C$2)-sumifs('Trade Log'!$V$5:$V$2004,'Trade Log'!$D$5:$D$2004,$B71,'Trade Log'!$C$5:$C$2004,"Sell",'Trade Log'!$I$5:$I$2004,AU$6,'Trade Log'!$B$5:$B$2004,"&lt;="&amp;Dashboard!$C$2))</f>
        <v/>
      </c>
      <c r="AV71" s="100" t="str">
        <f>if($B71="","",sumifs('Trade Log'!$V$5:$V$2004,'Trade Log'!$D$5:$D$2004,$B71,'Trade Log'!$C$5:$C$2004,"Buy",'Trade Log'!$I$5:$I$2004,AV$6,'Trade Log'!$B$5:$B$2004,"&lt;="&amp;Dashboard!$C$2)-sumifs('Trade Log'!$V$5:$V$2004,'Trade Log'!$D$5:$D$2004,$B71,'Trade Log'!$C$5:$C$2004,"Sell",'Trade Log'!$I$5:$I$2004,AV$6,'Trade Log'!$B$5:$B$2004,"&lt;="&amp;Dashboard!$C$2))</f>
        <v/>
      </c>
      <c r="AW71" s="100" t="str">
        <f>if($B71="","",sumifs('Trade Log'!$V$5:$V$2004,'Trade Log'!$D$5:$D$2004,$B71,'Trade Log'!$C$5:$C$2004,"Buy",'Trade Log'!$I$5:$I$2004,AW$6,'Trade Log'!$B$5:$B$2004,"&lt;="&amp;Dashboard!$C$2)-sumifs('Trade Log'!$V$5:$V$2004,'Trade Log'!$D$5:$D$2004,$B71,'Trade Log'!$C$5:$C$2004,"Sell",'Trade Log'!$I$5:$I$2004,AW$6,'Trade Log'!$B$5:$B$2004,"&lt;="&amp;Dashboard!$C$2))</f>
        <v/>
      </c>
      <c r="AX71" s="100" t="str">
        <f>if($B71="","",sumifs('Trade Log'!$V$5:$V$2004,'Trade Log'!$D$5:$D$2004,$B71,'Trade Log'!$C$5:$C$2004,"Buy",'Trade Log'!$I$5:$I$2004,AX$6,'Trade Log'!$B$5:$B$2004,"&lt;="&amp;Dashboard!$C$2)-sumifs('Trade Log'!$V$5:$V$2004,'Trade Log'!$D$5:$D$2004,$B71,'Trade Log'!$C$5:$C$2004,"Sell",'Trade Log'!$I$5:$I$2004,AX$6,'Trade Log'!$B$5:$B$2004,"&lt;="&amp;Dashboard!$C$2))</f>
        <v/>
      </c>
      <c r="AY71" s="100" t="str">
        <f>if($B71="","",sumifs('Trade Log'!$V$5:$V$2004,'Trade Log'!$D$5:$D$2004,$B71,'Trade Log'!$C$5:$C$2004,"Buy",'Trade Log'!$I$5:$I$2004,AY$6,'Trade Log'!$B$5:$B$2004,"&lt;="&amp;Dashboard!$C$2)-sumifs('Trade Log'!$V$5:$V$2004,'Trade Log'!$D$5:$D$2004,$B71,'Trade Log'!$C$5:$C$2004,"Sell",'Trade Log'!$I$5:$I$2004,AY$6,'Trade Log'!$B$5:$B$2004,"&lt;="&amp;Dashboard!$C$2))</f>
        <v/>
      </c>
      <c r="AZ71" s="185" t="str">
        <f>if($B71="","",sumifs('Trade Log'!$V$5:$V$2004,'Trade Log'!$D$5:$D$2004,$B71,'Trade Log'!$C$5:$C$2004,"Buy",'Trade Log'!$I$5:$I$2004,AZ$6,'Trade Log'!$B$5:$B$2004,"&lt;="&amp;Dashboard!$C$2)-sumifs('Trade Log'!$V$5:$V$2004,'Trade Log'!$D$5:$D$2004,$B71,'Trade Log'!$C$5:$C$2004,"Sell",'Trade Log'!$I$5:$I$2004,AZ$6,'Trade Log'!$B$5:$B$2004,"&lt;="&amp;Dashboard!$C$2))</f>
        <v/>
      </c>
      <c r="BA71" s="81"/>
      <c r="BB71" s="186">
        <f t="shared" si="20"/>
        <v>0</v>
      </c>
      <c r="BC71" s="81"/>
      <c r="BD71" s="187">
        <f t="shared" ref="BD71:BM71" si="90">AQ71*$Q71</f>
        <v>0</v>
      </c>
      <c r="BE71" s="188">
        <f t="shared" si="90"/>
        <v>0</v>
      </c>
      <c r="BF71" s="188">
        <f t="shared" si="90"/>
        <v>0</v>
      </c>
      <c r="BG71" s="188">
        <f t="shared" si="90"/>
        <v>0</v>
      </c>
      <c r="BH71" s="188">
        <f t="shared" si="90"/>
        <v>0</v>
      </c>
      <c r="BI71" s="188">
        <f t="shared" si="90"/>
        <v>0</v>
      </c>
      <c r="BJ71" s="188">
        <f t="shared" si="90"/>
        <v>0</v>
      </c>
      <c r="BK71" s="188">
        <f t="shared" si="90"/>
        <v>0</v>
      </c>
      <c r="BL71" s="188">
        <f t="shared" si="90"/>
        <v>0</v>
      </c>
      <c r="BM71" s="189">
        <f t="shared" si="90"/>
        <v>0</v>
      </c>
      <c r="BN71" s="81"/>
      <c r="BO71" s="190">
        <f t="shared" si="22"/>
        <v>0</v>
      </c>
      <c r="BP71" s="190"/>
      <c r="BQ71" s="191" t="str">
        <f t="shared" si="23"/>
        <v/>
      </c>
      <c r="BR71" s="192" t="s">
        <v>197</v>
      </c>
      <c r="BS71" s="190" t="str">
        <f t="shared" si="24"/>
        <v>N</v>
      </c>
      <c r="BT71" s="190" t="str">
        <f t="shared" si="25"/>
        <v>N</v>
      </c>
      <c r="BU71" s="190" t="str">
        <f t="shared" si="26"/>
        <v>N</v>
      </c>
      <c r="BV71" s="190"/>
      <c r="BW71" s="174">
        <f>countifs('Trade Log'!$D$5:$D$2004,$B107,'Trade Log'!$C$5:$C$2004,"Split")</f>
        <v>0</v>
      </c>
    </row>
    <row r="72">
      <c r="A72" s="17">
        <f t="shared" si="27"/>
        <v>66</v>
      </c>
      <c r="B72" s="193" t="str">
        <f>Setup!B117</f>
        <v/>
      </c>
      <c r="C72" s="194" t="str">
        <f>Setup!C117</f>
        <v/>
      </c>
      <c r="D72" s="194" t="str">
        <f>Setup!D117</f>
        <v/>
      </c>
      <c r="E72" s="195" t="str">
        <f>IF($B72="","",SUMIFS('Trade Log'!$V$5:$V$2004,'Trade Log'!$D$5:$D$2004,'Your Portfolio Holdings'!$B72,'Trade Log'!$C$5:$C$2004,"Buy",'Trade Log'!$B$5:$B$2004,"&lt;="&amp;Dashboard!$C$2)-SUMIFS('Trade Log'!$V$5:$V$2004,'Trade Log'!$D$5:$D$2004,'Your Portfolio Holdings'!$B72,'Trade Log'!$C$5:$C$2004,"Sell",'Trade Log'!$B$5:$B$2004,"&lt;="&amp;Dashboard!$C$2))</f>
        <v/>
      </c>
      <c r="F72" s="196" t="str">
        <f t="shared" si="3"/>
        <v/>
      </c>
      <c r="G72" s="197" t="str">
        <f>IFERROR(__xludf.DUMMYFUNCTION("if($C72=""GBP"", if($B72="""","""",if(Dashboard!$C$2&gt;=today(),iferror(googlefinance($B72)/100,0),iferror(index(googlefinance($B72,""price"",Dashboard!$C$2),2,2)/100,iferror(index(googlefinance($B72,""price"",Dashboard!$C$2-1),2,2)/100,iferror(index(google"&amp;"finance($B72,""price"",Dashboard!$C$2-2),2,2)/100,iferror(index(googlefinance($B72,""price"",Dashboard!$C$2-3),2,2)/100,iferror(index(googlefinance($B72,""price"",Dashboard!$C$2-4),2,2)/100,iferror(index(googlefinance($B72,""price"",Dashboard!$C$2-5),2,2)"&amp;"/100,iferror(index(googlefinance($B72,""price"",Dashboard!$C$2-6),2,2)/100,0))))))))),if($B72="""","""",if(Dashboard!$C$2&gt;=today(),iferror(googlefinance($B72),0),iferror(index(googlefinance($B72,""price"",Dashboard!$C$2),2,2),iferror(index(googlefinance($"&amp;"B72,""price"",Dashboard!$C$2-1),2,2),iferror(index(googlefinance($B72,""price"",Dashboard!$C$2-2),2,2),iferror(index(googlefinance($B72,""price"",Dashboard!$C$2-3),2,2),iferror(index(googlefinance($B72,""price"",Dashboard!$C$2-4),2,2),iferror(index(google"&amp;"finance($B72,""price"",Dashboard!$C$2-5),2,2),iferror(index(googlefinance($B72,""price"",Dashboard!$C$2-6),2,2),0))))))))))"),"")</f>
        <v/>
      </c>
      <c r="H72" s="213"/>
      <c r="I72" s="199" t="str">
        <f t="shared" si="4"/>
        <v/>
      </c>
      <c r="J72" s="200" t="str">
        <f t="shared" si="5"/>
        <v/>
      </c>
      <c r="K72" s="201" t="str">
        <f t="array" ref="K72">IFERROR(IF($B72="","",index('Trade Log'!$Q$5:$Q$2004,match(1,($AN72='Trade Log'!$B$5:$B$2004)*($B72='Trade Log'!$D$5:$D$2004)*("Y"='Trade Log'!$T$5:$T$2004),0))),0)</f>
        <v/>
      </c>
      <c r="L72" s="202" t="str">
        <f t="shared" si="6"/>
        <v/>
      </c>
      <c r="M72" s="202" t="str">
        <f t="shared" si="7"/>
        <v/>
      </c>
      <c r="N72" s="203" t="str">
        <f t="shared" si="8"/>
        <v/>
      </c>
      <c r="O72" s="202" t="str">
        <f>if($B72="","",iferror(sumifs('Trade Log'!$G$5:$G$2004,'Trade Log'!$C$5:$C$2004,"Dividend",'Trade Log'!$D$5:$D$2004,$B72,'Trade Log'!$B$5:$B$2004,"&lt;="&amp;Dashboard!$C$2),0))</f>
        <v/>
      </c>
      <c r="P72" s="204" t="str">
        <f t="shared" si="9"/>
        <v/>
      </c>
      <c r="Q72" s="205" t="str">
        <f t="shared" si="10"/>
        <v/>
      </c>
      <c r="R72" s="199" t="str">
        <f t="shared" si="11"/>
        <v/>
      </c>
      <c r="S72" s="200" t="str">
        <f t="shared" si="12"/>
        <v/>
      </c>
      <c r="T72" s="201" t="str">
        <f t="array" ref="T72">IFERROR(IF($B72="","",index('Trade Log'!$AE$5:$AE$2004,match(1,($AN72='Trade Log'!$B$5:$B$2004)*($B72='Trade Log'!$D$5:$D$2004)*("Y"='Trade Log'!$T$5:$T$2004),0))),0)</f>
        <v/>
      </c>
      <c r="U72" s="202" t="str">
        <f t="shared" si="13"/>
        <v/>
      </c>
      <c r="V72" s="203" t="str">
        <f t="shared" si="14"/>
        <v/>
      </c>
      <c r="W72" s="202" t="str">
        <f t="shared" si="15"/>
        <v/>
      </c>
      <c r="X72" s="203" t="str">
        <f t="shared" si="16"/>
        <v/>
      </c>
      <c r="Y72" s="206" t="str">
        <f>if($B72="","",iferror(sumifs('Trade Log'!$AD$5:$AD$2004,'Trade Log'!$C$5:$C$2004,"Dividend",'Trade Log'!$D$5:$D$2004,$B72,'Trade Log'!$B$5:$B$2004,"&lt;="&amp;Dashboard!$C$2),0))</f>
        <v/>
      </c>
      <c r="Z72" s="172"/>
      <c r="AA72" s="207" t="str">
        <f t="array" ref="AA72">IF($B72="","",INDEX('Calculations (Do Not Edit)'!$C$231:$G$235,match($C72,'Calculations (Do Not Edit)'!$C$230:$G$230,0),match(Dashboard!$C$3,'Calculations (Do Not Edit)'!$B$231:$B$235,0)))</f>
        <v/>
      </c>
      <c r="AB72" s="174"/>
      <c r="AC72" s="208" t="str">
        <f>IF($B72="","",SUMIFS('Trade Log'!$X$5:$X$2004,'Trade Log'!$D$5:$D$2004,'Your Portfolio Holdings'!$B72,'Trade Log'!$C$5:$C$2004,"Buy",'Trade Log'!$B$5:$B$2004,"&lt;="&amp;Dashboard!$C$54)-SUMIFS('Trade Log'!$X$5:$X$2004,'Trade Log'!$D$5:$D$2004,'Your Portfolio Holdings'!$B72,'Trade Log'!$C$5:$C$2004,"Sell",'Trade Log'!$B$5:$B$2004,"&lt;="&amp;Dashboard!$C$54))</f>
        <v/>
      </c>
      <c r="AD72" s="209" t="str">
        <f>IFERROR(__xludf.DUMMYFUNCTION("if($C72=""GBP"",if($B72="""","""",if(Dashboard!$C$54&gt;=today(),iferror(googlefinance($B72)/100,0),iferror(index(googlefinance($B72,""price"",Dashboard!$C$54),2,2)/100,iferror(index(googlefinance($B72,""price"",Dashboard!$C$54-1),2,2)/100,iferror(index(goog"&amp;"lefinance($B72,""price"",Dashboard!$C$54-2),2,2)/100,iferror(index(googlefinance($B72,""price"",Dashboard!$C$54-3),2,2)/100,iferror(index(googlefinance($B72,""price"",Dashboard!$C$54-4),2,2)/100,iferror(index(googlefinance($B72,""price"",Dashboard!$C$54-5"&amp;"),2,2)/100,iferror(index(googlefinance($B72,""price"",Dashboard!$C$54-6),2,2)/100,0))))))))), if($B72="""","""",if(Dashboard!$C$54&gt;=today(),iferror(googlefinance($B72),0),iferror(index(googlefinance($B72,""price"",Dashboard!$C$54),2,2),iferror(index(googl"&amp;"efinance($B72,""price"",Dashboard!$C$54-1),2,2),iferror(index(googlefinance($B72,""price"",Dashboard!$C$54-2),2,2),iferror(index(googlefinance($B72,""price"",Dashboard!$C$54-3),2,2),iferror(index(googlefinance($B72,""price"",Dashboard!$C$54-4),2,2),iferro"&amp;"r(index(googlefinance($B72,""price"",Dashboard!$C$54-5),2,2),iferror(index(googlefinance($B72,""price"",Dashboard!$C$54-6),2,2),0))))))))))"),"")</f>
        <v/>
      </c>
      <c r="AE72" s="214"/>
      <c r="AF72" s="211" t="str">
        <f t="array" ref="AF72">IF($B72="","",INDEX('Calculations (Do Not Edit)'!$C$249:$G$253,match($C72,'Calculations (Do Not Edit)'!$C$230:$G$230,0),match(Dashboard!$C$3,'Calculations (Do Not Edit)'!$B$231:$B$235,0)))</f>
        <v/>
      </c>
      <c r="AG72" s="212">
        <f t="shared" si="17"/>
        <v>0</v>
      </c>
      <c r="AH72" s="208" t="str">
        <f>IF($B72="","",SUMIFS('Trade Log'!$Z$5:$Z$2004,'Trade Log'!$D$5:$D$2004,'Your Portfolio Holdings'!$B72,'Trade Log'!$C$5:$C$2004,"Buy",'Trade Log'!$B$5:$B$2004,"&lt;="&amp;Dashboard!$C$55)-SUMIFS('Trade Log'!$Z$5:$Z$2004,'Trade Log'!$D$5:$D$2004,'Your Portfolio Holdings'!$B72,'Trade Log'!$C$5:$C$2004,"Sell",'Trade Log'!$B$5:$B$2004,"&lt;="&amp;Dashboard!$C$55))</f>
        <v/>
      </c>
      <c r="AI72" s="209" t="str">
        <f>IFERROR(__xludf.DUMMYFUNCTION("if($C72=""GBP"",if($B72="""","""",if(Dashboard!$C$55&gt;=today(),iferror(googlefinance($B72)/100,0),iferror(index(googlefinance($B72,""price"",Dashboard!$C$55),2,2)/100,iferror(index(googlefinance($B72,""price"",Dashboard!$C$55-1),2,2)/100,iferror(index(goog"&amp;"lefinance($B72,""price"",Dashboard!$C$55-2),2,2)/100,iferror(index(googlefinance($B72,""price"",Dashboard!$C$55-3),2,2)/100,iferror(index(googlefinance($B72,""price"",Dashboard!$C$55-4),2,2)/100,iferror(index(googlefinance($B72,""price"",Dashboard!$C$55-5"&amp;"),2,2)/100,iferror(index(googlefinance($B72,""price"",Dashboard!$C$55-6),2,2)/100,0))))))))),if($B72="""","""",if(Dashboard!$C$55&gt;=today(),iferror(googlefinance($B72),0),iferror(index(googlefinance($B72,""price"",Dashboard!$C$55),2,2),iferror(index(google"&amp;"finance($B72,""price"",Dashboard!$C$55-1),2,2),iferror(index(googlefinance($B72,""price"",Dashboard!$C$55-2),2,2),iferror(index(googlefinance($B72,""price"",Dashboard!$C$55-3),2,2),iferror(index(googlefinance($B72,""price"",Dashboard!$C$55-4),2,2),iferror"&amp;"(index(googlefinance($B72,""price"",Dashboard!$C$55-5),2,2),iferror(index(googlefinance($B72,""price"",Dashboard!$C$55-6),2,2),0))))))))))"),"")</f>
        <v/>
      </c>
      <c r="AJ72" s="210"/>
      <c r="AK72" s="211" t="str">
        <f t="array" ref="AK72">IF($B72="","",INDEX('Calculations (Do Not Edit)'!$C$267:$G$271,match($C72,'Calculations (Do Not Edit)'!$C$230:$G$230,0),match(Dashboard!$C$3,'Calculations (Do Not Edit)'!$B$231:$B$235,0)))</f>
        <v/>
      </c>
      <c r="AL72" s="212">
        <f t="shared" si="18"/>
        <v>0</v>
      </c>
      <c r="AM72" s="182"/>
      <c r="AN72" s="182" t="str">
        <f>IF($B72="","",MAXIFS('Trade Log'!$B$5:$B$2004,'Trade Log'!$D$5:$D$2004,$B72,'Trade Log'!$B$5:$B$2004,"&lt;="&amp;Dashboard!$C$2))</f>
        <v/>
      </c>
      <c r="AO72" s="81" t="str">
        <f t="shared" si="19"/>
        <v>#N/A</v>
      </c>
      <c r="AP72" s="81"/>
      <c r="AQ72" s="184" t="str">
        <f>if($B72="","",sumifs('Trade Log'!$V$5:$V$2004,'Trade Log'!$D$5:$D$2004,$B72,'Trade Log'!$C$5:$C$2004,"Buy",'Trade Log'!$I$5:$I$2004,AQ$6,'Trade Log'!$B$5:$B$2004,"&lt;="&amp;Dashboard!$C$2)-sumifs('Trade Log'!$V$5:$V$2004,'Trade Log'!$D$5:$D$2004,$B72,'Trade Log'!$C$5:$C$2004,"Sell",'Trade Log'!$I$5:$I$2004,AQ$6,'Trade Log'!$B$5:$B$2004,"&lt;="&amp;Dashboard!$C$2))</f>
        <v/>
      </c>
      <c r="AR72" s="100" t="str">
        <f>if($B72="","",sumifs('Trade Log'!$V$5:$V$2004,'Trade Log'!$D$5:$D$2004,$B72,'Trade Log'!$C$5:$C$2004,"Buy",'Trade Log'!$I$5:$I$2004,AR$6,'Trade Log'!$B$5:$B$2004,"&lt;="&amp;Dashboard!$C$2)-sumifs('Trade Log'!$V$5:$V$2004,'Trade Log'!$D$5:$D$2004,$B72,'Trade Log'!$C$5:$C$2004,"Sell",'Trade Log'!$I$5:$I$2004,AR$6,'Trade Log'!$B$5:$B$2004,"&lt;="&amp;Dashboard!$C$2))</f>
        <v/>
      </c>
      <c r="AS72" s="100" t="str">
        <f>if($B72="","",sumifs('Trade Log'!$V$5:$V$2004,'Trade Log'!$D$5:$D$2004,$B72,'Trade Log'!$C$5:$C$2004,"Buy",'Trade Log'!$I$5:$I$2004,AS$6,'Trade Log'!$B$5:$B$2004,"&lt;="&amp;Dashboard!$C$2)-sumifs('Trade Log'!$V$5:$V$2004,'Trade Log'!$D$5:$D$2004,$B72,'Trade Log'!$C$5:$C$2004,"Sell",'Trade Log'!$I$5:$I$2004,AS$6,'Trade Log'!$B$5:$B$2004,"&lt;="&amp;Dashboard!$C$2))</f>
        <v/>
      </c>
      <c r="AT72" s="100" t="str">
        <f>if($B72="","",sumifs('Trade Log'!$V$5:$V$2004,'Trade Log'!$D$5:$D$2004,$B72,'Trade Log'!$C$5:$C$2004,"Buy",'Trade Log'!$I$5:$I$2004,AT$6,'Trade Log'!$B$5:$B$2004,"&lt;="&amp;Dashboard!$C$2)-sumifs('Trade Log'!$V$5:$V$2004,'Trade Log'!$D$5:$D$2004,$B72,'Trade Log'!$C$5:$C$2004,"Sell",'Trade Log'!$I$5:$I$2004,AT$6,'Trade Log'!$B$5:$B$2004,"&lt;="&amp;Dashboard!$C$2))</f>
        <v/>
      </c>
      <c r="AU72" s="100" t="str">
        <f>if($B72="","",sumifs('Trade Log'!$V$5:$V$2004,'Trade Log'!$D$5:$D$2004,$B72,'Trade Log'!$C$5:$C$2004,"Buy",'Trade Log'!$I$5:$I$2004,AU$6,'Trade Log'!$B$5:$B$2004,"&lt;="&amp;Dashboard!$C$2)-sumifs('Trade Log'!$V$5:$V$2004,'Trade Log'!$D$5:$D$2004,$B72,'Trade Log'!$C$5:$C$2004,"Sell",'Trade Log'!$I$5:$I$2004,AU$6,'Trade Log'!$B$5:$B$2004,"&lt;="&amp;Dashboard!$C$2))</f>
        <v/>
      </c>
      <c r="AV72" s="100" t="str">
        <f>if($B72="","",sumifs('Trade Log'!$V$5:$V$2004,'Trade Log'!$D$5:$D$2004,$B72,'Trade Log'!$C$5:$C$2004,"Buy",'Trade Log'!$I$5:$I$2004,AV$6,'Trade Log'!$B$5:$B$2004,"&lt;="&amp;Dashboard!$C$2)-sumifs('Trade Log'!$V$5:$V$2004,'Trade Log'!$D$5:$D$2004,$B72,'Trade Log'!$C$5:$C$2004,"Sell",'Trade Log'!$I$5:$I$2004,AV$6,'Trade Log'!$B$5:$B$2004,"&lt;="&amp;Dashboard!$C$2))</f>
        <v/>
      </c>
      <c r="AW72" s="100" t="str">
        <f>if($B72="","",sumifs('Trade Log'!$V$5:$V$2004,'Trade Log'!$D$5:$D$2004,$B72,'Trade Log'!$C$5:$C$2004,"Buy",'Trade Log'!$I$5:$I$2004,AW$6,'Trade Log'!$B$5:$B$2004,"&lt;="&amp;Dashboard!$C$2)-sumifs('Trade Log'!$V$5:$V$2004,'Trade Log'!$D$5:$D$2004,$B72,'Trade Log'!$C$5:$C$2004,"Sell",'Trade Log'!$I$5:$I$2004,AW$6,'Trade Log'!$B$5:$B$2004,"&lt;="&amp;Dashboard!$C$2))</f>
        <v/>
      </c>
      <c r="AX72" s="100" t="str">
        <f>if($B72="","",sumifs('Trade Log'!$V$5:$V$2004,'Trade Log'!$D$5:$D$2004,$B72,'Trade Log'!$C$5:$C$2004,"Buy",'Trade Log'!$I$5:$I$2004,AX$6,'Trade Log'!$B$5:$B$2004,"&lt;="&amp;Dashboard!$C$2)-sumifs('Trade Log'!$V$5:$V$2004,'Trade Log'!$D$5:$D$2004,$B72,'Trade Log'!$C$5:$C$2004,"Sell",'Trade Log'!$I$5:$I$2004,AX$6,'Trade Log'!$B$5:$B$2004,"&lt;="&amp;Dashboard!$C$2))</f>
        <v/>
      </c>
      <c r="AY72" s="100" t="str">
        <f>if($B72="","",sumifs('Trade Log'!$V$5:$V$2004,'Trade Log'!$D$5:$D$2004,$B72,'Trade Log'!$C$5:$C$2004,"Buy",'Trade Log'!$I$5:$I$2004,AY$6,'Trade Log'!$B$5:$B$2004,"&lt;="&amp;Dashboard!$C$2)-sumifs('Trade Log'!$V$5:$V$2004,'Trade Log'!$D$5:$D$2004,$B72,'Trade Log'!$C$5:$C$2004,"Sell",'Trade Log'!$I$5:$I$2004,AY$6,'Trade Log'!$B$5:$B$2004,"&lt;="&amp;Dashboard!$C$2))</f>
        <v/>
      </c>
      <c r="AZ72" s="185" t="str">
        <f>if($B72="","",sumifs('Trade Log'!$V$5:$V$2004,'Trade Log'!$D$5:$D$2004,$B72,'Trade Log'!$C$5:$C$2004,"Buy",'Trade Log'!$I$5:$I$2004,AZ$6,'Trade Log'!$B$5:$B$2004,"&lt;="&amp;Dashboard!$C$2)-sumifs('Trade Log'!$V$5:$V$2004,'Trade Log'!$D$5:$D$2004,$B72,'Trade Log'!$C$5:$C$2004,"Sell",'Trade Log'!$I$5:$I$2004,AZ$6,'Trade Log'!$B$5:$B$2004,"&lt;="&amp;Dashboard!$C$2))</f>
        <v/>
      </c>
      <c r="BA72" s="81"/>
      <c r="BB72" s="186">
        <f t="shared" si="20"/>
        <v>0</v>
      </c>
      <c r="BC72" s="81"/>
      <c r="BD72" s="187">
        <f t="shared" ref="BD72:BM72" si="91">AQ72*$Q72</f>
        <v>0</v>
      </c>
      <c r="BE72" s="188">
        <f t="shared" si="91"/>
        <v>0</v>
      </c>
      <c r="BF72" s="188">
        <f t="shared" si="91"/>
        <v>0</v>
      </c>
      <c r="BG72" s="188">
        <f t="shared" si="91"/>
        <v>0</v>
      </c>
      <c r="BH72" s="188">
        <f t="shared" si="91"/>
        <v>0</v>
      </c>
      <c r="BI72" s="188">
        <f t="shared" si="91"/>
        <v>0</v>
      </c>
      <c r="BJ72" s="188">
        <f t="shared" si="91"/>
        <v>0</v>
      </c>
      <c r="BK72" s="188">
        <f t="shared" si="91"/>
        <v>0</v>
      </c>
      <c r="BL72" s="188">
        <f t="shared" si="91"/>
        <v>0</v>
      </c>
      <c r="BM72" s="189">
        <f t="shared" si="91"/>
        <v>0</v>
      </c>
      <c r="BN72" s="81"/>
      <c r="BO72" s="190">
        <f t="shared" si="22"/>
        <v>0</v>
      </c>
      <c r="BP72" s="190"/>
      <c r="BQ72" s="191" t="str">
        <f t="shared" si="23"/>
        <v/>
      </c>
      <c r="BR72" s="192" t="s">
        <v>197</v>
      </c>
      <c r="BS72" s="190" t="str">
        <f t="shared" si="24"/>
        <v>N</v>
      </c>
      <c r="BT72" s="190" t="str">
        <f t="shared" si="25"/>
        <v>N</v>
      </c>
      <c r="BU72" s="190" t="str">
        <f t="shared" si="26"/>
        <v>N</v>
      </c>
      <c r="BV72" s="190"/>
      <c r="BW72" s="174">
        <f>countifs('Trade Log'!$D$5:$D$2004,$B108,'Trade Log'!$C$5:$C$2004,"Split")</f>
        <v>0</v>
      </c>
    </row>
    <row r="73">
      <c r="A73" s="17">
        <f t="shared" si="27"/>
        <v>67</v>
      </c>
      <c r="B73" s="193" t="str">
        <f>Setup!B118</f>
        <v/>
      </c>
      <c r="C73" s="194" t="str">
        <f>Setup!C118</f>
        <v/>
      </c>
      <c r="D73" s="194" t="str">
        <f>Setup!D118</f>
        <v/>
      </c>
      <c r="E73" s="195" t="str">
        <f>IF($B73="","",SUMIFS('Trade Log'!$V$5:$V$2004,'Trade Log'!$D$5:$D$2004,'Your Portfolio Holdings'!$B73,'Trade Log'!$C$5:$C$2004,"Buy",'Trade Log'!$B$5:$B$2004,"&lt;="&amp;Dashboard!$C$2)-SUMIFS('Trade Log'!$V$5:$V$2004,'Trade Log'!$D$5:$D$2004,'Your Portfolio Holdings'!$B73,'Trade Log'!$C$5:$C$2004,"Sell",'Trade Log'!$B$5:$B$2004,"&lt;="&amp;Dashboard!$C$2))</f>
        <v/>
      </c>
      <c r="F73" s="196" t="str">
        <f t="shared" si="3"/>
        <v/>
      </c>
      <c r="G73" s="197" t="str">
        <f>IFERROR(__xludf.DUMMYFUNCTION("if($C73=""GBP"", if($B73="""","""",if(Dashboard!$C$2&gt;=today(),iferror(googlefinance($B73)/100,0),iferror(index(googlefinance($B73,""price"",Dashboard!$C$2),2,2)/100,iferror(index(googlefinance($B73,""price"",Dashboard!$C$2-1),2,2)/100,iferror(index(google"&amp;"finance($B73,""price"",Dashboard!$C$2-2),2,2)/100,iferror(index(googlefinance($B73,""price"",Dashboard!$C$2-3),2,2)/100,iferror(index(googlefinance($B73,""price"",Dashboard!$C$2-4),2,2)/100,iferror(index(googlefinance($B73,""price"",Dashboard!$C$2-5),2,2)"&amp;"/100,iferror(index(googlefinance($B73,""price"",Dashboard!$C$2-6),2,2)/100,0))))))))),if($B73="""","""",if(Dashboard!$C$2&gt;=today(),iferror(googlefinance($B73),0),iferror(index(googlefinance($B73,""price"",Dashboard!$C$2),2,2),iferror(index(googlefinance($"&amp;"B73,""price"",Dashboard!$C$2-1),2,2),iferror(index(googlefinance($B73,""price"",Dashboard!$C$2-2),2,2),iferror(index(googlefinance($B73,""price"",Dashboard!$C$2-3),2,2),iferror(index(googlefinance($B73,""price"",Dashboard!$C$2-4),2,2),iferror(index(google"&amp;"finance($B73,""price"",Dashboard!$C$2-5),2,2),iferror(index(googlefinance($B73,""price"",Dashboard!$C$2-6),2,2),0))))))))))"),"")</f>
        <v/>
      </c>
      <c r="H73" s="213"/>
      <c r="I73" s="199" t="str">
        <f t="shared" si="4"/>
        <v/>
      </c>
      <c r="J73" s="200" t="str">
        <f t="shared" si="5"/>
        <v/>
      </c>
      <c r="K73" s="201" t="str">
        <f t="array" ref="K73">IFERROR(IF($B73="","",index('Trade Log'!$Q$5:$Q$2004,match(1,($AN73='Trade Log'!$B$5:$B$2004)*($B73='Trade Log'!$D$5:$D$2004)*("Y"='Trade Log'!$T$5:$T$2004),0))),0)</f>
        <v/>
      </c>
      <c r="L73" s="202" t="str">
        <f t="shared" si="6"/>
        <v/>
      </c>
      <c r="M73" s="202" t="str">
        <f t="shared" si="7"/>
        <v/>
      </c>
      <c r="N73" s="203" t="str">
        <f t="shared" si="8"/>
        <v/>
      </c>
      <c r="O73" s="202" t="str">
        <f>if($B73="","",iferror(sumifs('Trade Log'!$G$5:$G$2004,'Trade Log'!$C$5:$C$2004,"Dividend",'Trade Log'!$D$5:$D$2004,$B73,'Trade Log'!$B$5:$B$2004,"&lt;="&amp;Dashboard!$C$2),0))</f>
        <v/>
      </c>
      <c r="P73" s="204" t="str">
        <f t="shared" si="9"/>
        <v/>
      </c>
      <c r="Q73" s="205" t="str">
        <f t="shared" si="10"/>
        <v/>
      </c>
      <c r="R73" s="199" t="str">
        <f t="shared" si="11"/>
        <v/>
      </c>
      <c r="S73" s="200" t="str">
        <f t="shared" si="12"/>
        <v/>
      </c>
      <c r="T73" s="201" t="str">
        <f t="array" ref="T73">IFERROR(IF($B73="","",index('Trade Log'!$AE$5:$AE$2004,match(1,($AN73='Trade Log'!$B$5:$B$2004)*($B73='Trade Log'!$D$5:$D$2004)*("Y"='Trade Log'!$T$5:$T$2004),0))),0)</f>
        <v/>
      </c>
      <c r="U73" s="202" t="str">
        <f t="shared" si="13"/>
        <v/>
      </c>
      <c r="V73" s="203" t="str">
        <f t="shared" si="14"/>
        <v/>
      </c>
      <c r="W73" s="202" t="str">
        <f t="shared" si="15"/>
        <v/>
      </c>
      <c r="X73" s="203" t="str">
        <f t="shared" si="16"/>
        <v/>
      </c>
      <c r="Y73" s="206" t="str">
        <f>if($B73="","",iferror(sumifs('Trade Log'!$AD$5:$AD$2004,'Trade Log'!$C$5:$C$2004,"Dividend",'Trade Log'!$D$5:$D$2004,$B73,'Trade Log'!$B$5:$B$2004,"&lt;="&amp;Dashboard!$C$2),0))</f>
        <v/>
      </c>
      <c r="Z73" s="172"/>
      <c r="AA73" s="207" t="str">
        <f t="array" ref="AA73">IF($B73="","",INDEX('Calculations (Do Not Edit)'!$C$231:$G$235,match($C73,'Calculations (Do Not Edit)'!$C$230:$G$230,0),match(Dashboard!$C$3,'Calculations (Do Not Edit)'!$B$231:$B$235,0)))</f>
        <v/>
      </c>
      <c r="AB73" s="174"/>
      <c r="AC73" s="208" t="str">
        <f>IF($B73="","",SUMIFS('Trade Log'!$X$5:$X$2004,'Trade Log'!$D$5:$D$2004,'Your Portfolio Holdings'!$B73,'Trade Log'!$C$5:$C$2004,"Buy",'Trade Log'!$B$5:$B$2004,"&lt;="&amp;Dashboard!$C$54)-SUMIFS('Trade Log'!$X$5:$X$2004,'Trade Log'!$D$5:$D$2004,'Your Portfolio Holdings'!$B73,'Trade Log'!$C$5:$C$2004,"Sell",'Trade Log'!$B$5:$B$2004,"&lt;="&amp;Dashboard!$C$54))</f>
        <v/>
      </c>
      <c r="AD73" s="209" t="str">
        <f>IFERROR(__xludf.DUMMYFUNCTION("if($C73=""GBP"",if($B73="""","""",if(Dashboard!$C$54&gt;=today(),iferror(googlefinance($B73)/100,0),iferror(index(googlefinance($B73,""price"",Dashboard!$C$54),2,2)/100,iferror(index(googlefinance($B73,""price"",Dashboard!$C$54-1),2,2)/100,iferror(index(goog"&amp;"lefinance($B73,""price"",Dashboard!$C$54-2),2,2)/100,iferror(index(googlefinance($B73,""price"",Dashboard!$C$54-3),2,2)/100,iferror(index(googlefinance($B73,""price"",Dashboard!$C$54-4),2,2)/100,iferror(index(googlefinance($B73,""price"",Dashboard!$C$54-5"&amp;"),2,2)/100,iferror(index(googlefinance($B73,""price"",Dashboard!$C$54-6),2,2)/100,0))))))))), if($B73="""","""",if(Dashboard!$C$54&gt;=today(),iferror(googlefinance($B73),0),iferror(index(googlefinance($B73,""price"",Dashboard!$C$54),2,2),iferror(index(googl"&amp;"efinance($B73,""price"",Dashboard!$C$54-1),2,2),iferror(index(googlefinance($B73,""price"",Dashboard!$C$54-2),2,2),iferror(index(googlefinance($B73,""price"",Dashboard!$C$54-3),2,2),iferror(index(googlefinance($B73,""price"",Dashboard!$C$54-4),2,2),iferro"&amp;"r(index(googlefinance($B73,""price"",Dashboard!$C$54-5),2,2),iferror(index(googlefinance($B73,""price"",Dashboard!$C$54-6),2,2),0))))))))))"),"")</f>
        <v/>
      </c>
      <c r="AE73" s="214"/>
      <c r="AF73" s="211" t="str">
        <f t="array" ref="AF73">IF($B73="","",INDEX('Calculations (Do Not Edit)'!$C$249:$G$253,match($C73,'Calculations (Do Not Edit)'!$C$230:$G$230,0),match(Dashboard!$C$3,'Calculations (Do Not Edit)'!$B$231:$B$235,0)))</f>
        <v/>
      </c>
      <c r="AG73" s="212">
        <f t="shared" si="17"/>
        <v>0</v>
      </c>
      <c r="AH73" s="208" t="str">
        <f>IF($B73="","",SUMIFS('Trade Log'!$Z$5:$Z$2004,'Trade Log'!$D$5:$D$2004,'Your Portfolio Holdings'!$B73,'Trade Log'!$C$5:$C$2004,"Buy",'Trade Log'!$B$5:$B$2004,"&lt;="&amp;Dashboard!$C$55)-SUMIFS('Trade Log'!$Z$5:$Z$2004,'Trade Log'!$D$5:$D$2004,'Your Portfolio Holdings'!$B73,'Trade Log'!$C$5:$C$2004,"Sell",'Trade Log'!$B$5:$B$2004,"&lt;="&amp;Dashboard!$C$55))</f>
        <v/>
      </c>
      <c r="AI73" s="209" t="str">
        <f>IFERROR(__xludf.DUMMYFUNCTION("if($C73=""GBP"",if($B73="""","""",if(Dashboard!$C$55&gt;=today(),iferror(googlefinance($B73)/100,0),iferror(index(googlefinance($B73,""price"",Dashboard!$C$55),2,2)/100,iferror(index(googlefinance($B73,""price"",Dashboard!$C$55-1),2,2)/100,iferror(index(goog"&amp;"lefinance($B73,""price"",Dashboard!$C$55-2),2,2)/100,iferror(index(googlefinance($B73,""price"",Dashboard!$C$55-3),2,2)/100,iferror(index(googlefinance($B73,""price"",Dashboard!$C$55-4),2,2)/100,iferror(index(googlefinance($B73,""price"",Dashboard!$C$55-5"&amp;"),2,2)/100,iferror(index(googlefinance($B73,""price"",Dashboard!$C$55-6),2,2)/100,0))))))))),if($B73="""","""",if(Dashboard!$C$55&gt;=today(),iferror(googlefinance($B73),0),iferror(index(googlefinance($B73,""price"",Dashboard!$C$55),2,2),iferror(index(google"&amp;"finance($B73,""price"",Dashboard!$C$55-1),2,2),iferror(index(googlefinance($B73,""price"",Dashboard!$C$55-2),2,2),iferror(index(googlefinance($B73,""price"",Dashboard!$C$55-3),2,2),iferror(index(googlefinance($B73,""price"",Dashboard!$C$55-4),2,2),iferror"&amp;"(index(googlefinance($B73,""price"",Dashboard!$C$55-5),2,2),iferror(index(googlefinance($B73,""price"",Dashboard!$C$55-6),2,2),0))))))))))"),"")</f>
        <v/>
      </c>
      <c r="AJ73" s="210"/>
      <c r="AK73" s="211" t="str">
        <f t="array" ref="AK73">IF($B73="","",INDEX('Calculations (Do Not Edit)'!$C$267:$G$271,match($C73,'Calculations (Do Not Edit)'!$C$230:$G$230,0),match(Dashboard!$C$3,'Calculations (Do Not Edit)'!$B$231:$B$235,0)))</f>
        <v/>
      </c>
      <c r="AL73" s="212">
        <f t="shared" si="18"/>
        <v>0</v>
      </c>
      <c r="AM73" s="182"/>
      <c r="AN73" s="182" t="str">
        <f>IF($B73="","",MAXIFS('Trade Log'!$B$5:$B$2004,'Trade Log'!$D$5:$D$2004,$B73,'Trade Log'!$B$5:$B$2004,"&lt;="&amp;Dashboard!$C$2))</f>
        <v/>
      </c>
      <c r="AO73" s="81" t="str">
        <f t="shared" si="19"/>
        <v>#N/A</v>
      </c>
      <c r="AP73" s="81"/>
      <c r="AQ73" s="184" t="str">
        <f>if($B73="","",sumifs('Trade Log'!$V$5:$V$2004,'Trade Log'!$D$5:$D$2004,$B73,'Trade Log'!$C$5:$C$2004,"Buy",'Trade Log'!$I$5:$I$2004,AQ$6,'Trade Log'!$B$5:$B$2004,"&lt;="&amp;Dashboard!$C$2)-sumifs('Trade Log'!$V$5:$V$2004,'Trade Log'!$D$5:$D$2004,$B73,'Trade Log'!$C$5:$C$2004,"Sell",'Trade Log'!$I$5:$I$2004,AQ$6,'Trade Log'!$B$5:$B$2004,"&lt;="&amp;Dashboard!$C$2))</f>
        <v/>
      </c>
      <c r="AR73" s="100" t="str">
        <f>if($B73="","",sumifs('Trade Log'!$V$5:$V$2004,'Trade Log'!$D$5:$D$2004,$B73,'Trade Log'!$C$5:$C$2004,"Buy",'Trade Log'!$I$5:$I$2004,AR$6,'Trade Log'!$B$5:$B$2004,"&lt;="&amp;Dashboard!$C$2)-sumifs('Trade Log'!$V$5:$V$2004,'Trade Log'!$D$5:$D$2004,$B73,'Trade Log'!$C$5:$C$2004,"Sell",'Trade Log'!$I$5:$I$2004,AR$6,'Trade Log'!$B$5:$B$2004,"&lt;="&amp;Dashboard!$C$2))</f>
        <v/>
      </c>
      <c r="AS73" s="100" t="str">
        <f>if($B73="","",sumifs('Trade Log'!$V$5:$V$2004,'Trade Log'!$D$5:$D$2004,$B73,'Trade Log'!$C$5:$C$2004,"Buy",'Trade Log'!$I$5:$I$2004,AS$6,'Trade Log'!$B$5:$B$2004,"&lt;="&amp;Dashboard!$C$2)-sumifs('Trade Log'!$V$5:$V$2004,'Trade Log'!$D$5:$D$2004,$B73,'Trade Log'!$C$5:$C$2004,"Sell",'Trade Log'!$I$5:$I$2004,AS$6,'Trade Log'!$B$5:$B$2004,"&lt;="&amp;Dashboard!$C$2))</f>
        <v/>
      </c>
      <c r="AT73" s="100" t="str">
        <f>if($B73="","",sumifs('Trade Log'!$V$5:$V$2004,'Trade Log'!$D$5:$D$2004,$B73,'Trade Log'!$C$5:$C$2004,"Buy",'Trade Log'!$I$5:$I$2004,AT$6,'Trade Log'!$B$5:$B$2004,"&lt;="&amp;Dashboard!$C$2)-sumifs('Trade Log'!$V$5:$V$2004,'Trade Log'!$D$5:$D$2004,$B73,'Trade Log'!$C$5:$C$2004,"Sell",'Trade Log'!$I$5:$I$2004,AT$6,'Trade Log'!$B$5:$B$2004,"&lt;="&amp;Dashboard!$C$2))</f>
        <v/>
      </c>
      <c r="AU73" s="100" t="str">
        <f>if($B73="","",sumifs('Trade Log'!$V$5:$V$2004,'Trade Log'!$D$5:$D$2004,$B73,'Trade Log'!$C$5:$C$2004,"Buy",'Trade Log'!$I$5:$I$2004,AU$6,'Trade Log'!$B$5:$B$2004,"&lt;="&amp;Dashboard!$C$2)-sumifs('Trade Log'!$V$5:$V$2004,'Trade Log'!$D$5:$D$2004,$B73,'Trade Log'!$C$5:$C$2004,"Sell",'Trade Log'!$I$5:$I$2004,AU$6,'Trade Log'!$B$5:$B$2004,"&lt;="&amp;Dashboard!$C$2))</f>
        <v/>
      </c>
      <c r="AV73" s="100" t="str">
        <f>if($B73="","",sumifs('Trade Log'!$V$5:$V$2004,'Trade Log'!$D$5:$D$2004,$B73,'Trade Log'!$C$5:$C$2004,"Buy",'Trade Log'!$I$5:$I$2004,AV$6,'Trade Log'!$B$5:$B$2004,"&lt;="&amp;Dashboard!$C$2)-sumifs('Trade Log'!$V$5:$V$2004,'Trade Log'!$D$5:$D$2004,$B73,'Trade Log'!$C$5:$C$2004,"Sell",'Trade Log'!$I$5:$I$2004,AV$6,'Trade Log'!$B$5:$B$2004,"&lt;="&amp;Dashboard!$C$2))</f>
        <v/>
      </c>
      <c r="AW73" s="100" t="str">
        <f>if($B73="","",sumifs('Trade Log'!$V$5:$V$2004,'Trade Log'!$D$5:$D$2004,$B73,'Trade Log'!$C$5:$C$2004,"Buy",'Trade Log'!$I$5:$I$2004,AW$6,'Trade Log'!$B$5:$B$2004,"&lt;="&amp;Dashboard!$C$2)-sumifs('Trade Log'!$V$5:$V$2004,'Trade Log'!$D$5:$D$2004,$B73,'Trade Log'!$C$5:$C$2004,"Sell",'Trade Log'!$I$5:$I$2004,AW$6,'Trade Log'!$B$5:$B$2004,"&lt;="&amp;Dashboard!$C$2))</f>
        <v/>
      </c>
      <c r="AX73" s="100" t="str">
        <f>if($B73="","",sumifs('Trade Log'!$V$5:$V$2004,'Trade Log'!$D$5:$D$2004,$B73,'Trade Log'!$C$5:$C$2004,"Buy",'Trade Log'!$I$5:$I$2004,AX$6,'Trade Log'!$B$5:$B$2004,"&lt;="&amp;Dashboard!$C$2)-sumifs('Trade Log'!$V$5:$V$2004,'Trade Log'!$D$5:$D$2004,$B73,'Trade Log'!$C$5:$C$2004,"Sell",'Trade Log'!$I$5:$I$2004,AX$6,'Trade Log'!$B$5:$B$2004,"&lt;="&amp;Dashboard!$C$2))</f>
        <v/>
      </c>
      <c r="AY73" s="100" t="str">
        <f>if($B73="","",sumifs('Trade Log'!$V$5:$V$2004,'Trade Log'!$D$5:$D$2004,$B73,'Trade Log'!$C$5:$C$2004,"Buy",'Trade Log'!$I$5:$I$2004,AY$6,'Trade Log'!$B$5:$B$2004,"&lt;="&amp;Dashboard!$C$2)-sumifs('Trade Log'!$V$5:$V$2004,'Trade Log'!$D$5:$D$2004,$B73,'Trade Log'!$C$5:$C$2004,"Sell",'Trade Log'!$I$5:$I$2004,AY$6,'Trade Log'!$B$5:$B$2004,"&lt;="&amp;Dashboard!$C$2))</f>
        <v/>
      </c>
      <c r="AZ73" s="185" t="str">
        <f>if($B73="","",sumifs('Trade Log'!$V$5:$V$2004,'Trade Log'!$D$5:$D$2004,$B73,'Trade Log'!$C$5:$C$2004,"Buy",'Trade Log'!$I$5:$I$2004,AZ$6,'Trade Log'!$B$5:$B$2004,"&lt;="&amp;Dashboard!$C$2)-sumifs('Trade Log'!$V$5:$V$2004,'Trade Log'!$D$5:$D$2004,$B73,'Trade Log'!$C$5:$C$2004,"Sell",'Trade Log'!$I$5:$I$2004,AZ$6,'Trade Log'!$B$5:$B$2004,"&lt;="&amp;Dashboard!$C$2))</f>
        <v/>
      </c>
      <c r="BA73" s="81"/>
      <c r="BB73" s="186">
        <f t="shared" si="20"/>
        <v>0</v>
      </c>
      <c r="BC73" s="81"/>
      <c r="BD73" s="187">
        <f t="shared" ref="BD73:BM73" si="92">AQ73*$Q73</f>
        <v>0</v>
      </c>
      <c r="BE73" s="188">
        <f t="shared" si="92"/>
        <v>0</v>
      </c>
      <c r="BF73" s="188">
        <f t="shared" si="92"/>
        <v>0</v>
      </c>
      <c r="BG73" s="188">
        <f t="shared" si="92"/>
        <v>0</v>
      </c>
      <c r="BH73" s="188">
        <f t="shared" si="92"/>
        <v>0</v>
      </c>
      <c r="BI73" s="188">
        <f t="shared" si="92"/>
        <v>0</v>
      </c>
      <c r="BJ73" s="188">
        <f t="shared" si="92"/>
        <v>0</v>
      </c>
      <c r="BK73" s="188">
        <f t="shared" si="92"/>
        <v>0</v>
      </c>
      <c r="BL73" s="188">
        <f t="shared" si="92"/>
        <v>0</v>
      </c>
      <c r="BM73" s="189">
        <f t="shared" si="92"/>
        <v>0</v>
      </c>
      <c r="BN73" s="81"/>
      <c r="BO73" s="190">
        <f t="shared" si="22"/>
        <v>0</v>
      </c>
      <c r="BP73" s="190"/>
      <c r="BQ73" s="191" t="str">
        <f t="shared" si="23"/>
        <v/>
      </c>
      <c r="BR73" s="192" t="s">
        <v>197</v>
      </c>
      <c r="BS73" s="190" t="str">
        <f t="shared" si="24"/>
        <v>N</v>
      </c>
      <c r="BT73" s="190" t="str">
        <f t="shared" si="25"/>
        <v>N</v>
      </c>
      <c r="BU73" s="190" t="str">
        <f t="shared" si="26"/>
        <v>N</v>
      </c>
      <c r="BV73" s="190"/>
      <c r="BW73" s="174">
        <f>countifs('Trade Log'!$D$5:$D$2004,$B109,'Trade Log'!$C$5:$C$2004,"Split")</f>
        <v>0</v>
      </c>
    </row>
    <row r="74">
      <c r="A74" s="17">
        <f t="shared" si="27"/>
        <v>68</v>
      </c>
      <c r="B74" s="193" t="str">
        <f>Setup!B119</f>
        <v/>
      </c>
      <c r="C74" s="194" t="str">
        <f>Setup!C119</f>
        <v/>
      </c>
      <c r="D74" s="194" t="str">
        <f>Setup!D119</f>
        <v/>
      </c>
      <c r="E74" s="195" t="str">
        <f>IF($B74="","",SUMIFS('Trade Log'!$V$5:$V$2004,'Trade Log'!$D$5:$D$2004,'Your Portfolio Holdings'!$B74,'Trade Log'!$C$5:$C$2004,"Buy",'Trade Log'!$B$5:$B$2004,"&lt;="&amp;Dashboard!$C$2)-SUMIFS('Trade Log'!$V$5:$V$2004,'Trade Log'!$D$5:$D$2004,'Your Portfolio Holdings'!$B74,'Trade Log'!$C$5:$C$2004,"Sell",'Trade Log'!$B$5:$B$2004,"&lt;="&amp;Dashboard!$C$2))</f>
        <v/>
      </c>
      <c r="F74" s="196" t="str">
        <f t="shared" si="3"/>
        <v/>
      </c>
      <c r="G74" s="197" t="str">
        <f>IFERROR(__xludf.DUMMYFUNCTION("if($C74=""GBP"", if($B74="""","""",if(Dashboard!$C$2&gt;=today(),iferror(googlefinance($B74)/100,0),iferror(index(googlefinance($B74,""price"",Dashboard!$C$2),2,2)/100,iferror(index(googlefinance($B74,""price"",Dashboard!$C$2-1),2,2)/100,iferror(index(google"&amp;"finance($B74,""price"",Dashboard!$C$2-2),2,2)/100,iferror(index(googlefinance($B74,""price"",Dashboard!$C$2-3),2,2)/100,iferror(index(googlefinance($B74,""price"",Dashboard!$C$2-4),2,2)/100,iferror(index(googlefinance($B74,""price"",Dashboard!$C$2-5),2,2)"&amp;"/100,iferror(index(googlefinance($B74,""price"",Dashboard!$C$2-6),2,2)/100,0))))))))),if($B74="""","""",if(Dashboard!$C$2&gt;=today(),iferror(googlefinance($B74),0),iferror(index(googlefinance($B74,""price"",Dashboard!$C$2),2,2),iferror(index(googlefinance($"&amp;"B74,""price"",Dashboard!$C$2-1),2,2),iferror(index(googlefinance($B74,""price"",Dashboard!$C$2-2),2,2),iferror(index(googlefinance($B74,""price"",Dashboard!$C$2-3),2,2),iferror(index(googlefinance($B74,""price"",Dashboard!$C$2-4),2,2),iferror(index(google"&amp;"finance($B74,""price"",Dashboard!$C$2-5),2,2),iferror(index(googlefinance($B74,""price"",Dashboard!$C$2-6),2,2),0))))))))))"),"")</f>
        <v/>
      </c>
      <c r="H74" s="213"/>
      <c r="I74" s="199" t="str">
        <f t="shared" si="4"/>
        <v/>
      </c>
      <c r="J74" s="200" t="str">
        <f t="shared" si="5"/>
        <v/>
      </c>
      <c r="K74" s="201" t="str">
        <f t="array" ref="K74">IFERROR(IF($B74="","",index('Trade Log'!$Q$5:$Q$2004,match(1,($AN74='Trade Log'!$B$5:$B$2004)*($B74='Trade Log'!$D$5:$D$2004)*("Y"='Trade Log'!$T$5:$T$2004),0))),0)</f>
        <v/>
      </c>
      <c r="L74" s="202" t="str">
        <f t="shared" si="6"/>
        <v/>
      </c>
      <c r="M74" s="202" t="str">
        <f t="shared" si="7"/>
        <v/>
      </c>
      <c r="N74" s="203" t="str">
        <f t="shared" si="8"/>
        <v/>
      </c>
      <c r="O74" s="202" t="str">
        <f>if($B74="","",iferror(sumifs('Trade Log'!$G$5:$G$2004,'Trade Log'!$C$5:$C$2004,"Dividend",'Trade Log'!$D$5:$D$2004,$B74,'Trade Log'!$B$5:$B$2004,"&lt;="&amp;Dashboard!$C$2),0))</f>
        <v/>
      </c>
      <c r="P74" s="204" t="str">
        <f t="shared" si="9"/>
        <v/>
      </c>
      <c r="Q74" s="205" t="str">
        <f t="shared" si="10"/>
        <v/>
      </c>
      <c r="R74" s="199" t="str">
        <f t="shared" si="11"/>
        <v/>
      </c>
      <c r="S74" s="200" t="str">
        <f t="shared" si="12"/>
        <v/>
      </c>
      <c r="T74" s="201" t="str">
        <f t="array" ref="T74">IFERROR(IF($B74="","",index('Trade Log'!$AE$5:$AE$2004,match(1,($AN74='Trade Log'!$B$5:$B$2004)*($B74='Trade Log'!$D$5:$D$2004)*("Y"='Trade Log'!$T$5:$T$2004),0))),0)</f>
        <v/>
      </c>
      <c r="U74" s="202" t="str">
        <f t="shared" si="13"/>
        <v/>
      </c>
      <c r="V74" s="203" t="str">
        <f t="shared" si="14"/>
        <v/>
      </c>
      <c r="W74" s="202" t="str">
        <f t="shared" si="15"/>
        <v/>
      </c>
      <c r="X74" s="203" t="str">
        <f t="shared" si="16"/>
        <v/>
      </c>
      <c r="Y74" s="206" t="str">
        <f>if($B74="","",iferror(sumifs('Trade Log'!$AD$5:$AD$2004,'Trade Log'!$C$5:$C$2004,"Dividend",'Trade Log'!$D$5:$D$2004,$B74,'Trade Log'!$B$5:$B$2004,"&lt;="&amp;Dashboard!$C$2),0))</f>
        <v/>
      </c>
      <c r="Z74" s="172"/>
      <c r="AA74" s="207" t="str">
        <f t="array" ref="AA74">IF($B74="","",INDEX('Calculations (Do Not Edit)'!$C$231:$G$235,match($C74,'Calculations (Do Not Edit)'!$C$230:$G$230,0),match(Dashboard!$C$3,'Calculations (Do Not Edit)'!$B$231:$B$235,0)))</f>
        <v/>
      </c>
      <c r="AB74" s="174"/>
      <c r="AC74" s="208" t="str">
        <f>IF($B74="","",SUMIFS('Trade Log'!$X$5:$X$2004,'Trade Log'!$D$5:$D$2004,'Your Portfolio Holdings'!$B74,'Trade Log'!$C$5:$C$2004,"Buy",'Trade Log'!$B$5:$B$2004,"&lt;="&amp;Dashboard!$C$54)-SUMIFS('Trade Log'!$X$5:$X$2004,'Trade Log'!$D$5:$D$2004,'Your Portfolio Holdings'!$B74,'Trade Log'!$C$5:$C$2004,"Sell",'Trade Log'!$B$5:$B$2004,"&lt;="&amp;Dashboard!$C$54))</f>
        <v/>
      </c>
      <c r="AD74" s="209" t="str">
        <f>IFERROR(__xludf.DUMMYFUNCTION("if($C74=""GBP"",if($B74="""","""",if(Dashboard!$C$54&gt;=today(),iferror(googlefinance($B74)/100,0),iferror(index(googlefinance($B74,""price"",Dashboard!$C$54),2,2)/100,iferror(index(googlefinance($B74,""price"",Dashboard!$C$54-1),2,2)/100,iferror(index(goog"&amp;"lefinance($B74,""price"",Dashboard!$C$54-2),2,2)/100,iferror(index(googlefinance($B74,""price"",Dashboard!$C$54-3),2,2)/100,iferror(index(googlefinance($B74,""price"",Dashboard!$C$54-4),2,2)/100,iferror(index(googlefinance($B74,""price"",Dashboard!$C$54-5"&amp;"),2,2)/100,iferror(index(googlefinance($B74,""price"",Dashboard!$C$54-6),2,2)/100,0))))))))), if($B74="""","""",if(Dashboard!$C$54&gt;=today(),iferror(googlefinance($B74),0),iferror(index(googlefinance($B74,""price"",Dashboard!$C$54),2,2),iferror(index(googl"&amp;"efinance($B74,""price"",Dashboard!$C$54-1),2,2),iferror(index(googlefinance($B74,""price"",Dashboard!$C$54-2),2,2),iferror(index(googlefinance($B74,""price"",Dashboard!$C$54-3),2,2),iferror(index(googlefinance($B74,""price"",Dashboard!$C$54-4),2,2),iferro"&amp;"r(index(googlefinance($B74,""price"",Dashboard!$C$54-5),2,2),iferror(index(googlefinance($B74,""price"",Dashboard!$C$54-6),2,2),0))))))))))"),"")</f>
        <v/>
      </c>
      <c r="AE74" s="214"/>
      <c r="AF74" s="211" t="str">
        <f t="array" ref="AF74">IF($B74="","",INDEX('Calculations (Do Not Edit)'!$C$249:$G$253,match($C74,'Calculations (Do Not Edit)'!$C$230:$G$230,0),match(Dashboard!$C$3,'Calculations (Do Not Edit)'!$B$231:$B$235,0)))</f>
        <v/>
      </c>
      <c r="AG74" s="212">
        <f t="shared" si="17"/>
        <v>0</v>
      </c>
      <c r="AH74" s="208" t="str">
        <f>IF($B74="","",SUMIFS('Trade Log'!$Z$5:$Z$2004,'Trade Log'!$D$5:$D$2004,'Your Portfolio Holdings'!$B74,'Trade Log'!$C$5:$C$2004,"Buy",'Trade Log'!$B$5:$B$2004,"&lt;="&amp;Dashboard!$C$55)-SUMIFS('Trade Log'!$Z$5:$Z$2004,'Trade Log'!$D$5:$D$2004,'Your Portfolio Holdings'!$B74,'Trade Log'!$C$5:$C$2004,"Sell",'Trade Log'!$B$5:$B$2004,"&lt;="&amp;Dashboard!$C$55))</f>
        <v/>
      </c>
      <c r="AI74" s="209" t="str">
        <f>IFERROR(__xludf.DUMMYFUNCTION("if($C74=""GBP"",if($B74="""","""",if(Dashboard!$C$55&gt;=today(),iferror(googlefinance($B74)/100,0),iferror(index(googlefinance($B74,""price"",Dashboard!$C$55),2,2)/100,iferror(index(googlefinance($B74,""price"",Dashboard!$C$55-1),2,2)/100,iferror(index(goog"&amp;"lefinance($B74,""price"",Dashboard!$C$55-2),2,2)/100,iferror(index(googlefinance($B74,""price"",Dashboard!$C$55-3),2,2)/100,iferror(index(googlefinance($B74,""price"",Dashboard!$C$55-4),2,2)/100,iferror(index(googlefinance($B74,""price"",Dashboard!$C$55-5"&amp;"),2,2)/100,iferror(index(googlefinance($B74,""price"",Dashboard!$C$55-6),2,2)/100,0))))))))),if($B74="""","""",if(Dashboard!$C$55&gt;=today(),iferror(googlefinance($B74),0),iferror(index(googlefinance($B74,""price"",Dashboard!$C$55),2,2),iferror(index(google"&amp;"finance($B74,""price"",Dashboard!$C$55-1),2,2),iferror(index(googlefinance($B74,""price"",Dashboard!$C$55-2),2,2),iferror(index(googlefinance($B74,""price"",Dashboard!$C$55-3),2,2),iferror(index(googlefinance($B74,""price"",Dashboard!$C$55-4),2,2),iferror"&amp;"(index(googlefinance($B74,""price"",Dashboard!$C$55-5),2,2),iferror(index(googlefinance($B74,""price"",Dashboard!$C$55-6),2,2),0))))))))))"),"")</f>
        <v/>
      </c>
      <c r="AJ74" s="210"/>
      <c r="AK74" s="211" t="str">
        <f t="array" ref="AK74">IF($B74="","",INDEX('Calculations (Do Not Edit)'!$C$267:$G$271,match($C74,'Calculations (Do Not Edit)'!$C$230:$G$230,0),match(Dashboard!$C$3,'Calculations (Do Not Edit)'!$B$231:$B$235,0)))</f>
        <v/>
      </c>
      <c r="AL74" s="212">
        <f t="shared" si="18"/>
        <v>0</v>
      </c>
      <c r="AM74" s="182"/>
      <c r="AN74" s="182" t="str">
        <f>IF($B74="","",MAXIFS('Trade Log'!$B$5:$B$2004,'Trade Log'!$D$5:$D$2004,$B74,'Trade Log'!$B$5:$B$2004,"&lt;="&amp;Dashboard!$C$2))</f>
        <v/>
      </c>
      <c r="AO74" s="81" t="str">
        <f t="shared" si="19"/>
        <v>#N/A</v>
      </c>
      <c r="AP74" s="81"/>
      <c r="AQ74" s="184" t="str">
        <f>if($B74="","",sumifs('Trade Log'!$V$5:$V$2004,'Trade Log'!$D$5:$D$2004,$B74,'Trade Log'!$C$5:$C$2004,"Buy",'Trade Log'!$I$5:$I$2004,AQ$6,'Trade Log'!$B$5:$B$2004,"&lt;="&amp;Dashboard!$C$2)-sumifs('Trade Log'!$V$5:$V$2004,'Trade Log'!$D$5:$D$2004,$B74,'Trade Log'!$C$5:$C$2004,"Sell",'Trade Log'!$I$5:$I$2004,AQ$6,'Trade Log'!$B$5:$B$2004,"&lt;="&amp;Dashboard!$C$2))</f>
        <v/>
      </c>
      <c r="AR74" s="100" t="str">
        <f>if($B74="","",sumifs('Trade Log'!$V$5:$V$2004,'Trade Log'!$D$5:$D$2004,$B74,'Trade Log'!$C$5:$C$2004,"Buy",'Trade Log'!$I$5:$I$2004,AR$6,'Trade Log'!$B$5:$B$2004,"&lt;="&amp;Dashboard!$C$2)-sumifs('Trade Log'!$V$5:$V$2004,'Trade Log'!$D$5:$D$2004,$B74,'Trade Log'!$C$5:$C$2004,"Sell",'Trade Log'!$I$5:$I$2004,AR$6,'Trade Log'!$B$5:$B$2004,"&lt;="&amp;Dashboard!$C$2))</f>
        <v/>
      </c>
      <c r="AS74" s="100" t="str">
        <f>if($B74="","",sumifs('Trade Log'!$V$5:$V$2004,'Trade Log'!$D$5:$D$2004,$B74,'Trade Log'!$C$5:$C$2004,"Buy",'Trade Log'!$I$5:$I$2004,AS$6,'Trade Log'!$B$5:$B$2004,"&lt;="&amp;Dashboard!$C$2)-sumifs('Trade Log'!$V$5:$V$2004,'Trade Log'!$D$5:$D$2004,$B74,'Trade Log'!$C$5:$C$2004,"Sell",'Trade Log'!$I$5:$I$2004,AS$6,'Trade Log'!$B$5:$B$2004,"&lt;="&amp;Dashboard!$C$2))</f>
        <v/>
      </c>
      <c r="AT74" s="100" t="str">
        <f>if($B74="","",sumifs('Trade Log'!$V$5:$V$2004,'Trade Log'!$D$5:$D$2004,$B74,'Trade Log'!$C$5:$C$2004,"Buy",'Trade Log'!$I$5:$I$2004,AT$6,'Trade Log'!$B$5:$B$2004,"&lt;="&amp;Dashboard!$C$2)-sumifs('Trade Log'!$V$5:$V$2004,'Trade Log'!$D$5:$D$2004,$B74,'Trade Log'!$C$5:$C$2004,"Sell",'Trade Log'!$I$5:$I$2004,AT$6,'Trade Log'!$B$5:$B$2004,"&lt;="&amp;Dashboard!$C$2))</f>
        <v/>
      </c>
      <c r="AU74" s="100" t="str">
        <f>if($B74="","",sumifs('Trade Log'!$V$5:$V$2004,'Trade Log'!$D$5:$D$2004,$B74,'Trade Log'!$C$5:$C$2004,"Buy",'Trade Log'!$I$5:$I$2004,AU$6,'Trade Log'!$B$5:$B$2004,"&lt;="&amp;Dashboard!$C$2)-sumifs('Trade Log'!$V$5:$V$2004,'Trade Log'!$D$5:$D$2004,$B74,'Trade Log'!$C$5:$C$2004,"Sell",'Trade Log'!$I$5:$I$2004,AU$6,'Trade Log'!$B$5:$B$2004,"&lt;="&amp;Dashboard!$C$2))</f>
        <v/>
      </c>
      <c r="AV74" s="100" t="str">
        <f>if($B74="","",sumifs('Trade Log'!$V$5:$V$2004,'Trade Log'!$D$5:$D$2004,$B74,'Trade Log'!$C$5:$C$2004,"Buy",'Trade Log'!$I$5:$I$2004,AV$6,'Trade Log'!$B$5:$B$2004,"&lt;="&amp;Dashboard!$C$2)-sumifs('Trade Log'!$V$5:$V$2004,'Trade Log'!$D$5:$D$2004,$B74,'Trade Log'!$C$5:$C$2004,"Sell",'Trade Log'!$I$5:$I$2004,AV$6,'Trade Log'!$B$5:$B$2004,"&lt;="&amp;Dashboard!$C$2))</f>
        <v/>
      </c>
      <c r="AW74" s="100" t="str">
        <f>if($B74="","",sumifs('Trade Log'!$V$5:$V$2004,'Trade Log'!$D$5:$D$2004,$B74,'Trade Log'!$C$5:$C$2004,"Buy",'Trade Log'!$I$5:$I$2004,AW$6,'Trade Log'!$B$5:$B$2004,"&lt;="&amp;Dashboard!$C$2)-sumifs('Trade Log'!$V$5:$V$2004,'Trade Log'!$D$5:$D$2004,$B74,'Trade Log'!$C$5:$C$2004,"Sell",'Trade Log'!$I$5:$I$2004,AW$6,'Trade Log'!$B$5:$B$2004,"&lt;="&amp;Dashboard!$C$2))</f>
        <v/>
      </c>
      <c r="AX74" s="100" t="str">
        <f>if($B74="","",sumifs('Trade Log'!$V$5:$V$2004,'Trade Log'!$D$5:$D$2004,$B74,'Trade Log'!$C$5:$C$2004,"Buy",'Trade Log'!$I$5:$I$2004,AX$6,'Trade Log'!$B$5:$B$2004,"&lt;="&amp;Dashboard!$C$2)-sumifs('Trade Log'!$V$5:$V$2004,'Trade Log'!$D$5:$D$2004,$B74,'Trade Log'!$C$5:$C$2004,"Sell",'Trade Log'!$I$5:$I$2004,AX$6,'Trade Log'!$B$5:$B$2004,"&lt;="&amp;Dashboard!$C$2))</f>
        <v/>
      </c>
      <c r="AY74" s="100" t="str">
        <f>if($B74="","",sumifs('Trade Log'!$V$5:$V$2004,'Trade Log'!$D$5:$D$2004,$B74,'Trade Log'!$C$5:$C$2004,"Buy",'Trade Log'!$I$5:$I$2004,AY$6,'Trade Log'!$B$5:$B$2004,"&lt;="&amp;Dashboard!$C$2)-sumifs('Trade Log'!$V$5:$V$2004,'Trade Log'!$D$5:$D$2004,$B74,'Trade Log'!$C$5:$C$2004,"Sell",'Trade Log'!$I$5:$I$2004,AY$6,'Trade Log'!$B$5:$B$2004,"&lt;="&amp;Dashboard!$C$2))</f>
        <v/>
      </c>
      <c r="AZ74" s="185" t="str">
        <f>if($B74="","",sumifs('Trade Log'!$V$5:$V$2004,'Trade Log'!$D$5:$D$2004,$B74,'Trade Log'!$C$5:$C$2004,"Buy",'Trade Log'!$I$5:$I$2004,AZ$6,'Trade Log'!$B$5:$B$2004,"&lt;="&amp;Dashboard!$C$2)-sumifs('Trade Log'!$V$5:$V$2004,'Trade Log'!$D$5:$D$2004,$B74,'Trade Log'!$C$5:$C$2004,"Sell",'Trade Log'!$I$5:$I$2004,AZ$6,'Trade Log'!$B$5:$B$2004,"&lt;="&amp;Dashboard!$C$2))</f>
        <v/>
      </c>
      <c r="BA74" s="81"/>
      <c r="BB74" s="186">
        <f t="shared" si="20"/>
        <v>0</v>
      </c>
      <c r="BC74" s="81"/>
      <c r="BD74" s="187">
        <f t="shared" ref="BD74:BM74" si="93">AQ74*$Q74</f>
        <v>0</v>
      </c>
      <c r="BE74" s="188">
        <f t="shared" si="93"/>
        <v>0</v>
      </c>
      <c r="BF74" s="188">
        <f t="shared" si="93"/>
        <v>0</v>
      </c>
      <c r="BG74" s="188">
        <f t="shared" si="93"/>
        <v>0</v>
      </c>
      <c r="BH74" s="188">
        <f t="shared" si="93"/>
        <v>0</v>
      </c>
      <c r="BI74" s="188">
        <f t="shared" si="93"/>
        <v>0</v>
      </c>
      <c r="BJ74" s="188">
        <f t="shared" si="93"/>
        <v>0</v>
      </c>
      <c r="BK74" s="188">
        <f t="shared" si="93"/>
        <v>0</v>
      </c>
      <c r="BL74" s="188">
        <f t="shared" si="93"/>
        <v>0</v>
      </c>
      <c r="BM74" s="189">
        <f t="shared" si="93"/>
        <v>0</v>
      </c>
      <c r="BN74" s="81"/>
      <c r="BO74" s="190">
        <f t="shared" si="22"/>
        <v>0</v>
      </c>
      <c r="BP74" s="190"/>
      <c r="BQ74" s="191" t="str">
        <f t="shared" si="23"/>
        <v/>
      </c>
      <c r="BR74" s="192" t="s">
        <v>197</v>
      </c>
      <c r="BS74" s="190" t="str">
        <f t="shared" si="24"/>
        <v>N</v>
      </c>
      <c r="BT74" s="190" t="str">
        <f t="shared" si="25"/>
        <v>N</v>
      </c>
      <c r="BU74" s="190" t="str">
        <f t="shared" si="26"/>
        <v>N</v>
      </c>
      <c r="BV74" s="190"/>
      <c r="BW74" s="174">
        <f>countifs('Trade Log'!$D$5:$D$2004,$B110,'Trade Log'!$C$5:$C$2004,"Split")</f>
        <v>0</v>
      </c>
    </row>
    <row r="75">
      <c r="A75" s="17">
        <f t="shared" si="27"/>
        <v>69</v>
      </c>
      <c r="B75" s="193" t="str">
        <f>Setup!B120</f>
        <v/>
      </c>
      <c r="C75" s="194" t="str">
        <f>Setup!C120</f>
        <v/>
      </c>
      <c r="D75" s="194" t="str">
        <f>Setup!D120</f>
        <v/>
      </c>
      <c r="E75" s="195" t="str">
        <f>IF($B75="","",SUMIFS('Trade Log'!$V$5:$V$2004,'Trade Log'!$D$5:$D$2004,'Your Portfolio Holdings'!$B75,'Trade Log'!$C$5:$C$2004,"Buy",'Trade Log'!$B$5:$B$2004,"&lt;="&amp;Dashboard!$C$2)-SUMIFS('Trade Log'!$V$5:$V$2004,'Trade Log'!$D$5:$D$2004,'Your Portfolio Holdings'!$B75,'Trade Log'!$C$5:$C$2004,"Sell",'Trade Log'!$B$5:$B$2004,"&lt;="&amp;Dashboard!$C$2))</f>
        <v/>
      </c>
      <c r="F75" s="196" t="str">
        <f t="shared" si="3"/>
        <v/>
      </c>
      <c r="G75" s="197" t="str">
        <f>IFERROR(__xludf.DUMMYFUNCTION("if($C75=""GBP"", if($B75="""","""",if(Dashboard!$C$2&gt;=today(),iferror(googlefinance($B75)/100,0),iferror(index(googlefinance($B75,""price"",Dashboard!$C$2),2,2)/100,iferror(index(googlefinance($B75,""price"",Dashboard!$C$2-1),2,2)/100,iferror(index(google"&amp;"finance($B75,""price"",Dashboard!$C$2-2),2,2)/100,iferror(index(googlefinance($B75,""price"",Dashboard!$C$2-3),2,2)/100,iferror(index(googlefinance($B75,""price"",Dashboard!$C$2-4),2,2)/100,iferror(index(googlefinance($B75,""price"",Dashboard!$C$2-5),2,2)"&amp;"/100,iferror(index(googlefinance($B75,""price"",Dashboard!$C$2-6),2,2)/100,0))))))))),if($B75="""","""",if(Dashboard!$C$2&gt;=today(),iferror(googlefinance($B75),0),iferror(index(googlefinance($B75,""price"",Dashboard!$C$2),2,2),iferror(index(googlefinance($"&amp;"B75,""price"",Dashboard!$C$2-1),2,2),iferror(index(googlefinance($B75,""price"",Dashboard!$C$2-2),2,2),iferror(index(googlefinance($B75,""price"",Dashboard!$C$2-3),2,2),iferror(index(googlefinance($B75,""price"",Dashboard!$C$2-4),2,2),iferror(index(google"&amp;"finance($B75,""price"",Dashboard!$C$2-5),2,2),iferror(index(googlefinance($B75,""price"",Dashboard!$C$2-6),2,2),0))))))))))"),"")</f>
        <v/>
      </c>
      <c r="H75" s="213"/>
      <c r="I75" s="199" t="str">
        <f t="shared" si="4"/>
        <v/>
      </c>
      <c r="J75" s="200" t="str">
        <f t="shared" si="5"/>
        <v/>
      </c>
      <c r="K75" s="201" t="str">
        <f t="array" ref="K75">IFERROR(IF($B75="","",index('Trade Log'!$Q$5:$Q$2004,match(1,($AN75='Trade Log'!$B$5:$B$2004)*($B75='Trade Log'!$D$5:$D$2004)*("Y"='Trade Log'!$T$5:$T$2004),0))),0)</f>
        <v/>
      </c>
      <c r="L75" s="202" t="str">
        <f t="shared" si="6"/>
        <v/>
      </c>
      <c r="M75" s="202" t="str">
        <f t="shared" si="7"/>
        <v/>
      </c>
      <c r="N75" s="203" t="str">
        <f t="shared" si="8"/>
        <v/>
      </c>
      <c r="O75" s="202" t="str">
        <f>if($B75="","",iferror(sumifs('Trade Log'!$G$5:$G$2004,'Trade Log'!$C$5:$C$2004,"Dividend",'Trade Log'!$D$5:$D$2004,$B75,'Trade Log'!$B$5:$B$2004,"&lt;="&amp;Dashboard!$C$2),0))</f>
        <v/>
      </c>
      <c r="P75" s="204" t="str">
        <f t="shared" si="9"/>
        <v/>
      </c>
      <c r="Q75" s="205" t="str">
        <f t="shared" si="10"/>
        <v/>
      </c>
      <c r="R75" s="199" t="str">
        <f t="shared" si="11"/>
        <v/>
      </c>
      <c r="S75" s="200" t="str">
        <f t="shared" si="12"/>
        <v/>
      </c>
      <c r="T75" s="201" t="str">
        <f t="array" ref="T75">IFERROR(IF($B75="","",index('Trade Log'!$AE$5:$AE$2004,match(1,($AN75='Trade Log'!$B$5:$B$2004)*($B75='Trade Log'!$D$5:$D$2004)*("Y"='Trade Log'!$T$5:$T$2004),0))),0)</f>
        <v/>
      </c>
      <c r="U75" s="202" t="str">
        <f t="shared" si="13"/>
        <v/>
      </c>
      <c r="V75" s="203" t="str">
        <f t="shared" si="14"/>
        <v/>
      </c>
      <c r="W75" s="202" t="str">
        <f t="shared" si="15"/>
        <v/>
      </c>
      <c r="X75" s="203" t="str">
        <f t="shared" si="16"/>
        <v/>
      </c>
      <c r="Y75" s="206" t="str">
        <f>if($B75="","",iferror(sumifs('Trade Log'!$AD$5:$AD$2004,'Trade Log'!$C$5:$C$2004,"Dividend",'Trade Log'!$D$5:$D$2004,$B75,'Trade Log'!$B$5:$B$2004,"&lt;="&amp;Dashboard!$C$2),0))</f>
        <v/>
      </c>
      <c r="Z75" s="172"/>
      <c r="AA75" s="207" t="str">
        <f t="array" ref="AA75">IF($B75="","",INDEX('Calculations (Do Not Edit)'!$C$231:$G$235,match($C75,'Calculations (Do Not Edit)'!$C$230:$G$230,0),match(Dashboard!$C$3,'Calculations (Do Not Edit)'!$B$231:$B$235,0)))</f>
        <v/>
      </c>
      <c r="AB75" s="174"/>
      <c r="AC75" s="208" t="str">
        <f>IF($B75="","",SUMIFS('Trade Log'!$X$5:$X$2004,'Trade Log'!$D$5:$D$2004,'Your Portfolio Holdings'!$B75,'Trade Log'!$C$5:$C$2004,"Buy",'Trade Log'!$B$5:$B$2004,"&lt;="&amp;Dashboard!$C$54)-SUMIFS('Trade Log'!$X$5:$X$2004,'Trade Log'!$D$5:$D$2004,'Your Portfolio Holdings'!$B75,'Trade Log'!$C$5:$C$2004,"Sell",'Trade Log'!$B$5:$B$2004,"&lt;="&amp;Dashboard!$C$54))</f>
        <v/>
      </c>
      <c r="AD75" s="209" t="str">
        <f>IFERROR(__xludf.DUMMYFUNCTION("if($C75=""GBP"",if($B75="""","""",if(Dashboard!$C$54&gt;=today(),iferror(googlefinance($B75)/100,0),iferror(index(googlefinance($B75,""price"",Dashboard!$C$54),2,2)/100,iferror(index(googlefinance($B75,""price"",Dashboard!$C$54-1),2,2)/100,iferror(index(goog"&amp;"lefinance($B75,""price"",Dashboard!$C$54-2),2,2)/100,iferror(index(googlefinance($B75,""price"",Dashboard!$C$54-3),2,2)/100,iferror(index(googlefinance($B75,""price"",Dashboard!$C$54-4),2,2)/100,iferror(index(googlefinance($B75,""price"",Dashboard!$C$54-5"&amp;"),2,2)/100,iferror(index(googlefinance($B75,""price"",Dashboard!$C$54-6),2,2)/100,0))))))))), if($B75="""","""",if(Dashboard!$C$54&gt;=today(),iferror(googlefinance($B75),0),iferror(index(googlefinance($B75,""price"",Dashboard!$C$54),2,2),iferror(index(googl"&amp;"efinance($B75,""price"",Dashboard!$C$54-1),2,2),iferror(index(googlefinance($B75,""price"",Dashboard!$C$54-2),2,2),iferror(index(googlefinance($B75,""price"",Dashboard!$C$54-3),2,2),iferror(index(googlefinance($B75,""price"",Dashboard!$C$54-4),2,2),iferro"&amp;"r(index(googlefinance($B75,""price"",Dashboard!$C$54-5),2,2),iferror(index(googlefinance($B75,""price"",Dashboard!$C$54-6),2,2),0))))))))))"),"")</f>
        <v/>
      </c>
      <c r="AE75" s="214"/>
      <c r="AF75" s="211" t="str">
        <f t="array" ref="AF75">IF($B75="","",INDEX('Calculations (Do Not Edit)'!$C$249:$G$253,match($C75,'Calculations (Do Not Edit)'!$C$230:$G$230,0),match(Dashboard!$C$3,'Calculations (Do Not Edit)'!$B$231:$B$235,0)))</f>
        <v/>
      </c>
      <c r="AG75" s="212">
        <f t="shared" si="17"/>
        <v>0</v>
      </c>
      <c r="AH75" s="208" t="str">
        <f>IF($B75="","",SUMIFS('Trade Log'!$Z$5:$Z$2004,'Trade Log'!$D$5:$D$2004,'Your Portfolio Holdings'!$B75,'Trade Log'!$C$5:$C$2004,"Buy",'Trade Log'!$B$5:$B$2004,"&lt;="&amp;Dashboard!$C$55)-SUMIFS('Trade Log'!$Z$5:$Z$2004,'Trade Log'!$D$5:$D$2004,'Your Portfolio Holdings'!$B75,'Trade Log'!$C$5:$C$2004,"Sell",'Trade Log'!$B$5:$B$2004,"&lt;="&amp;Dashboard!$C$55))</f>
        <v/>
      </c>
      <c r="AI75" s="209" t="str">
        <f>IFERROR(__xludf.DUMMYFUNCTION("if($C75=""GBP"",if($B75="""","""",if(Dashboard!$C$55&gt;=today(),iferror(googlefinance($B75)/100,0),iferror(index(googlefinance($B75,""price"",Dashboard!$C$55),2,2)/100,iferror(index(googlefinance($B75,""price"",Dashboard!$C$55-1),2,2)/100,iferror(index(goog"&amp;"lefinance($B75,""price"",Dashboard!$C$55-2),2,2)/100,iferror(index(googlefinance($B75,""price"",Dashboard!$C$55-3),2,2)/100,iferror(index(googlefinance($B75,""price"",Dashboard!$C$55-4),2,2)/100,iferror(index(googlefinance($B75,""price"",Dashboard!$C$55-5"&amp;"),2,2)/100,iferror(index(googlefinance($B75,""price"",Dashboard!$C$55-6),2,2)/100,0))))))))),if($B75="""","""",if(Dashboard!$C$55&gt;=today(),iferror(googlefinance($B75),0),iferror(index(googlefinance($B75,""price"",Dashboard!$C$55),2,2),iferror(index(google"&amp;"finance($B75,""price"",Dashboard!$C$55-1),2,2),iferror(index(googlefinance($B75,""price"",Dashboard!$C$55-2),2,2),iferror(index(googlefinance($B75,""price"",Dashboard!$C$55-3),2,2),iferror(index(googlefinance($B75,""price"",Dashboard!$C$55-4),2,2),iferror"&amp;"(index(googlefinance($B75,""price"",Dashboard!$C$55-5),2,2),iferror(index(googlefinance($B75,""price"",Dashboard!$C$55-6),2,2),0))))))))))"),"")</f>
        <v/>
      </c>
      <c r="AJ75" s="210"/>
      <c r="AK75" s="211" t="str">
        <f t="array" ref="AK75">IF($B75="","",INDEX('Calculations (Do Not Edit)'!$C$267:$G$271,match($C75,'Calculations (Do Not Edit)'!$C$230:$G$230,0),match(Dashboard!$C$3,'Calculations (Do Not Edit)'!$B$231:$B$235,0)))</f>
        <v/>
      </c>
      <c r="AL75" s="212">
        <f t="shared" si="18"/>
        <v>0</v>
      </c>
      <c r="AM75" s="182"/>
      <c r="AN75" s="182" t="str">
        <f>IF($B75="","",MAXIFS('Trade Log'!$B$5:$B$2004,'Trade Log'!$D$5:$D$2004,$B75,'Trade Log'!$B$5:$B$2004,"&lt;="&amp;Dashboard!$C$2))</f>
        <v/>
      </c>
      <c r="AO75" s="81" t="str">
        <f t="shared" si="19"/>
        <v>#N/A</v>
      </c>
      <c r="AP75" s="81"/>
      <c r="AQ75" s="184" t="str">
        <f>if($B75="","",sumifs('Trade Log'!$V$5:$V$2004,'Trade Log'!$D$5:$D$2004,$B75,'Trade Log'!$C$5:$C$2004,"Buy",'Trade Log'!$I$5:$I$2004,AQ$6,'Trade Log'!$B$5:$B$2004,"&lt;="&amp;Dashboard!$C$2)-sumifs('Trade Log'!$V$5:$V$2004,'Trade Log'!$D$5:$D$2004,$B75,'Trade Log'!$C$5:$C$2004,"Sell",'Trade Log'!$I$5:$I$2004,AQ$6,'Trade Log'!$B$5:$B$2004,"&lt;="&amp;Dashboard!$C$2))</f>
        <v/>
      </c>
      <c r="AR75" s="100" t="str">
        <f>if($B75="","",sumifs('Trade Log'!$V$5:$V$2004,'Trade Log'!$D$5:$D$2004,$B75,'Trade Log'!$C$5:$C$2004,"Buy",'Trade Log'!$I$5:$I$2004,AR$6,'Trade Log'!$B$5:$B$2004,"&lt;="&amp;Dashboard!$C$2)-sumifs('Trade Log'!$V$5:$V$2004,'Trade Log'!$D$5:$D$2004,$B75,'Trade Log'!$C$5:$C$2004,"Sell",'Trade Log'!$I$5:$I$2004,AR$6,'Trade Log'!$B$5:$B$2004,"&lt;="&amp;Dashboard!$C$2))</f>
        <v/>
      </c>
      <c r="AS75" s="100" t="str">
        <f>if($B75="","",sumifs('Trade Log'!$V$5:$V$2004,'Trade Log'!$D$5:$D$2004,$B75,'Trade Log'!$C$5:$C$2004,"Buy",'Trade Log'!$I$5:$I$2004,AS$6,'Trade Log'!$B$5:$B$2004,"&lt;="&amp;Dashboard!$C$2)-sumifs('Trade Log'!$V$5:$V$2004,'Trade Log'!$D$5:$D$2004,$B75,'Trade Log'!$C$5:$C$2004,"Sell",'Trade Log'!$I$5:$I$2004,AS$6,'Trade Log'!$B$5:$B$2004,"&lt;="&amp;Dashboard!$C$2))</f>
        <v/>
      </c>
      <c r="AT75" s="100" t="str">
        <f>if($B75="","",sumifs('Trade Log'!$V$5:$V$2004,'Trade Log'!$D$5:$D$2004,$B75,'Trade Log'!$C$5:$C$2004,"Buy",'Trade Log'!$I$5:$I$2004,AT$6,'Trade Log'!$B$5:$B$2004,"&lt;="&amp;Dashboard!$C$2)-sumifs('Trade Log'!$V$5:$V$2004,'Trade Log'!$D$5:$D$2004,$B75,'Trade Log'!$C$5:$C$2004,"Sell",'Trade Log'!$I$5:$I$2004,AT$6,'Trade Log'!$B$5:$B$2004,"&lt;="&amp;Dashboard!$C$2))</f>
        <v/>
      </c>
      <c r="AU75" s="100" t="str">
        <f>if($B75="","",sumifs('Trade Log'!$V$5:$V$2004,'Trade Log'!$D$5:$D$2004,$B75,'Trade Log'!$C$5:$C$2004,"Buy",'Trade Log'!$I$5:$I$2004,AU$6,'Trade Log'!$B$5:$B$2004,"&lt;="&amp;Dashboard!$C$2)-sumifs('Trade Log'!$V$5:$V$2004,'Trade Log'!$D$5:$D$2004,$B75,'Trade Log'!$C$5:$C$2004,"Sell",'Trade Log'!$I$5:$I$2004,AU$6,'Trade Log'!$B$5:$B$2004,"&lt;="&amp;Dashboard!$C$2))</f>
        <v/>
      </c>
      <c r="AV75" s="100" t="str">
        <f>if($B75="","",sumifs('Trade Log'!$V$5:$V$2004,'Trade Log'!$D$5:$D$2004,$B75,'Trade Log'!$C$5:$C$2004,"Buy",'Trade Log'!$I$5:$I$2004,AV$6,'Trade Log'!$B$5:$B$2004,"&lt;="&amp;Dashboard!$C$2)-sumifs('Trade Log'!$V$5:$V$2004,'Trade Log'!$D$5:$D$2004,$B75,'Trade Log'!$C$5:$C$2004,"Sell",'Trade Log'!$I$5:$I$2004,AV$6,'Trade Log'!$B$5:$B$2004,"&lt;="&amp;Dashboard!$C$2))</f>
        <v/>
      </c>
      <c r="AW75" s="100" t="str">
        <f>if($B75="","",sumifs('Trade Log'!$V$5:$V$2004,'Trade Log'!$D$5:$D$2004,$B75,'Trade Log'!$C$5:$C$2004,"Buy",'Trade Log'!$I$5:$I$2004,AW$6,'Trade Log'!$B$5:$B$2004,"&lt;="&amp;Dashboard!$C$2)-sumifs('Trade Log'!$V$5:$V$2004,'Trade Log'!$D$5:$D$2004,$B75,'Trade Log'!$C$5:$C$2004,"Sell",'Trade Log'!$I$5:$I$2004,AW$6,'Trade Log'!$B$5:$B$2004,"&lt;="&amp;Dashboard!$C$2))</f>
        <v/>
      </c>
      <c r="AX75" s="100" t="str">
        <f>if($B75="","",sumifs('Trade Log'!$V$5:$V$2004,'Trade Log'!$D$5:$D$2004,$B75,'Trade Log'!$C$5:$C$2004,"Buy",'Trade Log'!$I$5:$I$2004,AX$6,'Trade Log'!$B$5:$B$2004,"&lt;="&amp;Dashboard!$C$2)-sumifs('Trade Log'!$V$5:$V$2004,'Trade Log'!$D$5:$D$2004,$B75,'Trade Log'!$C$5:$C$2004,"Sell",'Trade Log'!$I$5:$I$2004,AX$6,'Trade Log'!$B$5:$B$2004,"&lt;="&amp;Dashboard!$C$2))</f>
        <v/>
      </c>
      <c r="AY75" s="100" t="str">
        <f>if($B75="","",sumifs('Trade Log'!$V$5:$V$2004,'Trade Log'!$D$5:$D$2004,$B75,'Trade Log'!$C$5:$C$2004,"Buy",'Trade Log'!$I$5:$I$2004,AY$6,'Trade Log'!$B$5:$B$2004,"&lt;="&amp;Dashboard!$C$2)-sumifs('Trade Log'!$V$5:$V$2004,'Trade Log'!$D$5:$D$2004,$B75,'Trade Log'!$C$5:$C$2004,"Sell",'Trade Log'!$I$5:$I$2004,AY$6,'Trade Log'!$B$5:$B$2004,"&lt;="&amp;Dashboard!$C$2))</f>
        <v/>
      </c>
      <c r="AZ75" s="185" t="str">
        <f>if($B75="","",sumifs('Trade Log'!$V$5:$V$2004,'Trade Log'!$D$5:$D$2004,$B75,'Trade Log'!$C$5:$C$2004,"Buy",'Trade Log'!$I$5:$I$2004,AZ$6,'Trade Log'!$B$5:$B$2004,"&lt;="&amp;Dashboard!$C$2)-sumifs('Trade Log'!$V$5:$V$2004,'Trade Log'!$D$5:$D$2004,$B75,'Trade Log'!$C$5:$C$2004,"Sell",'Trade Log'!$I$5:$I$2004,AZ$6,'Trade Log'!$B$5:$B$2004,"&lt;="&amp;Dashboard!$C$2))</f>
        <v/>
      </c>
      <c r="BA75" s="81"/>
      <c r="BB75" s="186">
        <f t="shared" si="20"/>
        <v>0</v>
      </c>
      <c r="BC75" s="81"/>
      <c r="BD75" s="187">
        <f t="shared" ref="BD75:BM75" si="94">AQ75*$Q75</f>
        <v>0</v>
      </c>
      <c r="BE75" s="188">
        <f t="shared" si="94"/>
        <v>0</v>
      </c>
      <c r="BF75" s="188">
        <f t="shared" si="94"/>
        <v>0</v>
      </c>
      <c r="BG75" s="188">
        <f t="shared" si="94"/>
        <v>0</v>
      </c>
      <c r="BH75" s="188">
        <f t="shared" si="94"/>
        <v>0</v>
      </c>
      <c r="BI75" s="188">
        <f t="shared" si="94"/>
        <v>0</v>
      </c>
      <c r="BJ75" s="188">
        <f t="shared" si="94"/>
        <v>0</v>
      </c>
      <c r="BK75" s="188">
        <f t="shared" si="94"/>
        <v>0</v>
      </c>
      <c r="BL75" s="188">
        <f t="shared" si="94"/>
        <v>0</v>
      </c>
      <c r="BM75" s="189">
        <f t="shared" si="94"/>
        <v>0</v>
      </c>
      <c r="BN75" s="81"/>
      <c r="BO75" s="190">
        <f t="shared" si="22"/>
        <v>0</v>
      </c>
      <c r="BP75" s="190"/>
      <c r="BQ75" s="191" t="str">
        <f t="shared" si="23"/>
        <v/>
      </c>
      <c r="BR75" s="192" t="s">
        <v>197</v>
      </c>
      <c r="BS75" s="190" t="str">
        <f t="shared" si="24"/>
        <v>N</v>
      </c>
      <c r="BT75" s="190" t="str">
        <f t="shared" si="25"/>
        <v>N</v>
      </c>
      <c r="BU75" s="190" t="str">
        <f t="shared" si="26"/>
        <v>N</v>
      </c>
      <c r="BV75" s="190"/>
      <c r="BW75" s="174">
        <f>countifs('Trade Log'!$D$5:$D$2004,$B111,'Trade Log'!$C$5:$C$2004,"Split")</f>
        <v>0</v>
      </c>
    </row>
    <row r="76">
      <c r="A76" s="17">
        <f t="shared" si="27"/>
        <v>70</v>
      </c>
      <c r="B76" s="193" t="str">
        <f>Setup!B121</f>
        <v/>
      </c>
      <c r="C76" s="194" t="str">
        <f>Setup!C121</f>
        <v/>
      </c>
      <c r="D76" s="194" t="str">
        <f>Setup!D121</f>
        <v/>
      </c>
      <c r="E76" s="195" t="str">
        <f>IF($B76="","",SUMIFS('Trade Log'!$V$5:$V$2004,'Trade Log'!$D$5:$D$2004,'Your Portfolio Holdings'!$B76,'Trade Log'!$C$5:$C$2004,"Buy",'Trade Log'!$B$5:$B$2004,"&lt;="&amp;Dashboard!$C$2)-SUMIFS('Trade Log'!$V$5:$V$2004,'Trade Log'!$D$5:$D$2004,'Your Portfolio Holdings'!$B76,'Trade Log'!$C$5:$C$2004,"Sell",'Trade Log'!$B$5:$B$2004,"&lt;="&amp;Dashboard!$C$2))</f>
        <v/>
      </c>
      <c r="F76" s="196" t="str">
        <f t="shared" si="3"/>
        <v/>
      </c>
      <c r="G76" s="197" t="str">
        <f>IFERROR(__xludf.DUMMYFUNCTION("if($C76=""GBP"", if($B76="""","""",if(Dashboard!$C$2&gt;=today(),iferror(googlefinance($B76)/100,0),iferror(index(googlefinance($B76,""price"",Dashboard!$C$2),2,2)/100,iferror(index(googlefinance($B76,""price"",Dashboard!$C$2-1),2,2)/100,iferror(index(google"&amp;"finance($B76,""price"",Dashboard!$C$2-2),2,2)/100,iferror(index(googlefinance($B76,""price"",Dashboard!$C$2-3),2,2)/100,iferror(index(googlefinance($B76,""price"",Dashboard!$C$2-4),2,2)/100,iferror(index(googlefinance($B76,""price"",Dashboard!$C$2-5),2,2)"&amp;"/100,iferror(index(googlefinance($B76,""price"",Dashboard!$C$2-6),2,2)/100,0))))))))),if($B76="""","""",if(Dashboard!$C$2&gt;=today(),iferror(googlefinance($B76),0),iferror(index(googlefinance($B76,""price"",Dashboard!$C$2),2,2),iferror(index(googlefinance($"&amp;"B76,""price"",Dashboard!$C$2-1),2,2),iferror(index(googlefinance($B76,""price"",Dashboard!$C$2-2),2,2),iferror(index(googlefinance($B76,""price"",Dashboard!$C$2-3),2,2),iferror(index(googlefinance($B76,""price"",Dashboard!$C$2-4),2,2),iferror(index(google"&amp;"finance($B76,""price"",Dashboard!$C$2-5),2,2),iferror(index(googlefinance($B76,""price"",Dashboard!$C$2-6),2,2),0))))))))))"),"")</f>
        <v/>
      </c>
      <c r="H76" s="213"/>
      <c r="I76" s="199" t="str">
        <f t="shared" si="4"/>
        <v/>
      </c>
      <c r="J76" s="200" t="str">
        <f t="shared" si="5"/>
        <v/>
      </c>
      <c r="K76" s="201" t="str">
        <f t="array" ref="K76">IFERROR(IF($B76="","",index('Trade Log'!$Q$5:$Q$2004,match(1,($AN76='Trade Log'!$B$5:$B$2004)*($B76='Trade Log'!$D$5:$D$2004)*("Y"='Trade Log'!$T$5:$T$2004),0))),0)</f>
        <v/>
      </c>
      <c r="L76" s="202" t="str">
        <f t="shared" si="6"/>
        <v/>
      </c>
      <c r="M76" s="202" t="str">
        <f t="shared" si="7"/>
        <v/>
      </c>
      <c r="N76" s="203" t="str">
        <f t="shared" si="8"/>
        <v/>
      </c>
      <c r="O76" s="202" t="str">
        <f>if($B76="","",iferror(sumifs('Trade Log'!$G$5:$G$2004,'Trade Log'!$C$5:$C$2004,"Dividend",'Trade Log'!$D$5:$D$2004,$B76,'Trade Log'!$B$5:$B$2004,"&lt;="&amp;Dashboard!$C$2),0))</f>
        <v/>
      </c>
      <c r="P76" s="204" t="str">
        <f t="shared" si="9"/>
        <v/>
      </c>
      <c r="Q76" s="205" t="str">
        <f t="shared" si="10"/>
        <v/>
      </c>
      <c r="R76" s="199" t="str">
        <f t="shared" si="11"/>
        <v/>
      </c>
      <c r="S76" s="200" t="str">
        <f t="shared" si="12"/>
        <v/>
      </c>
      <c r="T76" s="201" t="str">
        <f t="array" ref="T76">IFERROR(IF($B76="","",index('Trade Log'!$AE$5:$AE$2004,match(1,($AN76='Trade Log'!$B$5:$B$2004)*($B76='Trade Log'!$D$5:$D$2004)*("Y"='Trade Log'!$T$5:$T$2004),0))),0)</f>
        <v/>
      </c>
      <c r="U76" s="202" t="str">
        <f t="shared" si="13"/>
        <v/>
      </c>
      <c r="V76" s="203" t="str">
        <f t="shared" si="14"/>
        <v/>
      </c>
      <c r="W76" s="202" t="str">
        <f t="shared" si="15"/>
        <v/>
      </c>
      <c r="X76" s="203" t="str">
        <f t="shared" si="16"/>
        <v/>
      </c>
      <c r="Y76" s="206" t="str">
        <f>if($B76="","",iferror(sumifs('Trade Log'!$AD$5:$AD$2004,'Trade Log'!$C$5:$C$2004,"Dividend",'Trade Log'!$D$5:$D$2004,$B76,'Trade Log'!$B$5:$B$2004,"&lt;="&amp;Dashboard!$C$2),0))</f>
        <v/>
      </c>
      <c r="Z76" s="172"/>
      <c r="AA76" s="207" t="str">
        <f t="array" ref="AA76">IF($B76="","",INDEX('Calculations (Do Not Edit)'!$C$231:$G$235,match($C76,'Calculations (Do Not Edit)'!$C$230:$G$230,0),match(Dashboard!$C$3,'Calculations (Do Not Edit)'!$B$231:$B$235,0)))</f>
        <v/>
      </c>
      <c r="AB76" s="174"/>
      <c r="AC76" s="208" t="str">
        <f>IF($B76="","",SUMIFS('Trade Log'!$X$5:$X$2004,'Trade Log'!$D$5:$D$2004,'Your Portfolio Holdings'!$B76,'Trade Log'!$C$5:$C$2004,"Buy",'Trade Log'!$B$5:$B$2004,"&lt;="&amp;Dashboard!$C$54)-SUMIFS('Trade Log'!$X$5:$X$2004,'Trade Log'!$D$5:$D$2004,'Your Portfolio Holdings'!$B76,'Trade Log'!$C$5:$C$2004,"Sell",'Trade Log'!$B$5:$B$2004,"&lt;="&amp;Dashboard!$C$54))</f>
        <v/>
      </c>
      <c r="AD76" s="209" t="str">
        <f>IFERROR(__xludf.DUMMYFUNCTION("if($C76=""GBP"",if($B76="""","""",if(Dashboard!$C$54&gt;=today(),iferror(googlefinance($B76)/100,0),iferror(index(googlefinance($B76,""price"",Dashboard!$C$54),2,2)/100,iferror(index(googlefinance($B76,""price"",Dashboard!$C$54-1),2,2)/100,iferror(index(goog"&amp;"lefinance($B76,""price"",Dashboard!$C$54-2),2,2)/100,iferror(index(googlefinance($B76,""price"",Dashboard!$C$54-3),2,2)/100,iferror(index(googlefinance($B76,""price"",Dashboard!$C$54-4),2,2)/100,iferror(index(googlefinance($B76,""price"",Dashboard!$C$54-5"&amp;"),2,2)/100,iferror(index(googlefinance($B76,""price"",Dashboard!$C$54-6),2,2)/100,0))))))))), if($B76="""","""",if(Dashboard!$C$54&gt;=today(),iferror(googlefinance($B76),0),iferror(index(googlefinance($B76,""price"",Dashboard!$C$54),2,2),iferror(index(googl"&amp;"efinance($B76,""price"",Dashboard!$C$54-1),2,2),iferror(index(googlefinance($B76,""price"",Dashboard!$C$54-2),2,2),iferror(index(googlefinance($B76,""price"",Dashboard!$C$54-3),2,2),iferror(index(googlefinance($B76,""price"",Dashboard!$C$54-4),2,2),iferro"&amp;"r(index(googlefinance($B76,""price"",Dashboard!$C$54-5),2,2),iferror(index(googlefinance($B76,""price"",Dashboard!$C$54-6),2,2),0))))))))))"),"")</f>
        <v/>
      </c>
      <c r="AE76" s="214"/>
      <c r="AF76" s="211" t="str">
        <f t="array" ref="AF76">IF($B76="","",INDEX('Calculations (Do Not Edit)'!$C$249:$G$253,match($C76,'Calculations (Do Not Edit)'!$C$230:$G$230,0),match(Dashboard!$C$3,'Calculations (Do Not Edit)'!$B$231:$B$235,0)))</f>
        <v/>
      </c>
      <c r="AG76" s="212">
        <f t="shared" si="17"/>
        <v>0</v>
      </c>
      <c r="AH76" s="208" t="str">
        <f>IF($B76="","",SUMIFS('Trade Log'!$Z$5:$Z$2004,'Trade Log'!$D$5:$D$2004,'Your Portfolio Holdings'!$B76,'Trade Log'!$C$5:$C$2004,"Buy",'Trade Log'!$B$5:$B$2004,"&lt;="&amp;Dashboard!$C$55)-SUMIFS('Trade Log'!$Z$5:$Z$2004,'Trade Log'!$D$5:$D$2004,'Your Portfolio Holdings'!$B76,'Trade Log'!$C$5:$C$2004,"Sell",'Trade Log'!$B$5:$B$2004,"&lt;="&amp;Dashboard!$C$55))</f>
        <v/>
      </c>
      <c r="AI76" s="209" t="str">
        <f>IFERROR(__xludf.DUMMYFUNCTION("if($C76=""GBP"",if($B76="""","""",if(Dashboard!$C$55&gt;=today(),iferror(googlefinance($B76)/100,0),iferror(index(googlefinance($B76,""price"",Dashboard!$C$55),2,2)/100,iferror(index(googlefinance($B76,""price"",Dashboard!$C$55-1),2,2)/100,iferror(index(goog"&amp;"lefinance($B76,""price"",Dashboard!$C$55-2),2,2)/100,iferror(index(googlefinance($B76,""price"",Dashboard!$C$55-3),2,2)/100,iferror(index(googlefinance($B76,""price"",Dashboard!$C$55-4),2,2)/100,iferror(index(googlefinance($B76,""price"",Dashboard!$C$55-5"&amp;"),2,2)/100,iferror(index(googlefinance($B76,""price"",Dashboard!$C$55-6),2,2)/100,0))))))))),if($B76="""","""",if(Dashboard!$C$55&gt;=today(),iferror(googlefinance($B76),0),iferror(index(googlefinance($B76,""price"",Dashboard!$C$55),2,2),iferror(index(google"&amp;"finance($B76,""price"",Dashboard!$C$55-1),2,2),iferror(index(googlefinance($B76,""price"",Dashboard!$C$55-2),2,2),iferror(index(googlefinance($B76,""price"",Dashboard!$C$55-3),2,2),iferror(index(googlefinance($B76,""price"",Dashboard!$C$55-4),2,2),iferror"&amp;"(index(googlefinance($B76,""price"",Dashboard!$C$55-5),2,2),iferror(index(googlefinance($B76,""price"",Dashboard!$C$55-6),2,2),0))))))))))"),"")</f>
        <v/>
      </c>
      <c r="AJ76" s="210"/>
      <c r="AK76" s="211" t="str">
        <f t="array" ref="AK76">IF($B76="","",INDEX('Calculations (Do Not Edit)'!$C$267:$G$271,match($C76,'Calculations (Do Not Edit)'!$C$230:$G$230,0),match(Dashboard!$C$3,'Calculations (Do Not Edit)'!$B$231:$B$235,0)))</f>
        <v/>
      </c>
      <c r="AL76" s="212">
        <f t="shared" si="18"/>
        <v>0</v>
      </c>
      <c r="AM76" s="182"/>
      <c r="AN76" s="182" t="str">
        <f>IF($B76="","",MAXIFS('Trade Log'!$B$5:$B$2004,'Trade Log'!$D$5:$D$2004,$B76,'Trade Log'!$B$5:$B$2004,"&lt;="&amp;Dashboard!$C$2))</f>
        <v/>
      </c>
      <c r="AO76" s="81" t="str">
        <f t="shared" si="19"/>
        <v>#N/A</v>
      </c>
      <c r="AP76" s="81"/>
      <c r="AQ76" s="184" t="str">
        <f>if($B76="","",sumifs('Trade Log'!$V$5:$V$2004,'Trade Log'!$D$5:$D$2004,$B76,'Trade Log'!$C$5:$C$2004,"Buy",'Trade Log'!$I$5:$I$2004,AQ$6,'Trade Log'!$B$5:$B$2004,"&lt;="&amp;Dashboard!$C$2)-sumifs('Trade Log'!$V$5:$V$2004,'Trade Log'!$D$5:$D$2004,$B76,'Trade Log'!$C$5:$C$2004,"Sell",'Trade Log'!$I$5:$I$2004,AQ$6,'Trade Log'!$B$5:$B$2004,"&lt;="&amp;Dashboard!$C$2))</f>
        <v/>
      </c>
      <c r="AR76" s="100" t="str">
        <f>if($B76="","",sumifs('Trade Log'!$V$5:$V$2004,'Trade Log'!$D$5:$D$2004,$B76,'Trade Log'!$C$5:$C$2004,"Buy",'Trade Log'!$I$5:$I$2004,AR$6,'Trade Log'!$B$5:$B$2004,"&lt;="&amp;Dashboard!$C$2)-sumifs('Trade Log'!$V$5:$V$2004,'Trade Log'!$D$5:$D$2004,$B76,'Trade Log'!$C$5:$C$2004,"Sell",'Trade Log'!$I$5:$I$2004,AR$6,'Trade Log'!$B$5:$B$2004,"&lt;="&amp;Dashboard!$C$2))</f>
        <v/>
      </c>
      <c r="AS76" s="100" t="str">
        <f>if($B76="","",sumifs('Trade Log'!$V$5:$V$2004,'Trade Log'!$D$5:$D$2004,$B76,'Trade Log'!$C$5:$C$2004,"Buy",'Trade Log'!$I$5:$I$2004,AS$6,'Trade Log'!$B$5:$B$2004,"&lt;="&amp;Dashboard!$C$2)-sumifs('Trade Log'!$V$5:$V$2004,'Trade Log'!$D$5:$D$2004,$B76,'Trade Log'!$C$5:$C$2004,"Sell",'Trade Log'!$I$5:$I$2004,AS$6,'Trade Log'!$B$5:$B$2004,"&lt;="&amp;Dashboard!$C$2))</f>
        <v/>
      </c>
      <c r="AT76" s="100" t="str">
        <f>if($B76="","",sumifs('Trade Log'!$V$5:$V$2004,'Trade Log'!$D$5:$D$2004,$B76,'Trade Log'!$C$5:$C$2004,"Buy",'Trade Log'!$I$5:$I$2004,AT$6,'Trade Log'!$B$5:$B$2004,"&lt;="&amp;Dashboard!$C$2)-sumifs('Trade Log'!$V$5:$V$2004,'Trade Log'!$D$5:$D$2004,$B76,'Trade Log'!$C$5:$C$2004,"Sell",'Trade Log'!$I$5:$I$2004,AT$6,'Trade Log'!$B$5:$B$2004,"&lt;="&amp;Dashboard!$C$2))</f>
        <v/>
      </c>
      <c r="AU76" s="100" t="str">
        <f>if($B76="","",sumifs('Trade Log'!$V$5:$V$2004,'Trade Log'!$D$5:$D$2004,$B76,'Trade Log'!$C$5:$C$2004,"Buy",'Trade Log'!$I$5:$I$2004,AU$6,'Trade Log'!$B$5:$B$2004,"&lt;="&amp;Dashboard!$C$2)-sumifs('Trade Log'!$V$5:$V$2004,'Trade Log'!$D$5:$D$2004,$B76,'Trade Log'!$C$5:$C$2004,"Sell",'Trade Log'!$I$5:$I$2004,AU$6,'Trade Log'!$B$5:$B$2004,"&lt;="&amp;Dashboard!$C$2))</f>
        <v/>
      </c>
      <c r="AV76" s="100" t="str">
        <f>if($B76="","",sumifs('Trade Log'!$V$5:$V$2004,'Trade Log'!$D$5:$D$2004,$B76,'Trade Log'!$C$5:$C$2004,"Buy",'Trade Log'!$I$5:$I$2004,AV$6,'Trade Log'!$B$5:$B$2004,"&lt;="&amp;Dashboard!$C$2)-sumifs('Trade Log'!$V$5:$V$2004,'Trade Log'!$D$5:$D$2004,$B76,'Trade Log'!$C$5:$C$2004,"Sell",'Trade Log'!$I$5:$I$2004,AV$6,'Trade Log'!$B$5:$B$2004,"&lt;="&amp;Dashboard!$C$2))</f>
        <v/>
      </c>
      <c r="AW76" s="100" t="str">
        <f>if($B76="","",sumifs('Trade Log'!$V$5:$V$2004,'Trade Log'!$D$5:$D$2004,$B76,'Trade Log'!$C$5:$C$2004,"Buy",'Trade Log'!$I$5:$I$2004,AW$6,'Trade Log'!$B$5:$B$2004,"&lt;="&amp;Dashboard!$C$2)-sumifs('Trade Log'!$V$5:$V$2004,'Trade Log'!$D$5:$D$2004,$B76,'Trade Log'!$C$5:$C$2004,"Sell",'Trade Log'!$I$5:$I$2004,AW$6,'Trade Log'!$B$5:$B$2004,"&lt;="&amp;Dashboard!$C$2))</f>
        <v/>
      </c>
      <c r="AX76" s="100" t="str">
        <f>if($B76="","",sumifs('Trade Log'!$V$5:$V$2004,'Trade Log'!$D$5:$D$2004,$B76,'Trade Log'!$C$5:$C$2004,"Buy",'Trade Log'!$I$5:$I$2004,AX$6,'Trade Log'!$B$5:$B$2004,"&lt;="&amp;Dashboard!$C$2)-sumifs('Trade Log'!$V$5:$V$2004,'Trade Log'!$D$5:$D$2004,$B76,'Trade Log'!$C$5:$C$2004,"Sell",'Trade Log'!$I$5:$I$2004,AX$6,'Trade Log'!$B$5:$B$2004,"&lt;="&amp;Dashboard!$C$2))</f>
        <v/>
      </c>
      <c r="AY76" s="100" t="str">
        <f>if($B76="","",sumifs('Trade Log'!$V$5:$V$2004,'Trade Log'!$D$5:$D$2004,$B76,'Trade Log'!$C$5:$C$2004,"Buy",'Trade Log'!$I$5:$I$2004,AY$6,'Trade Log'!$B$5:$B$2004,"&lt;="&amp;Dashboard!$C$2)-sumifs('Trade Log'!$V$5:$V$2004,'Trade Log'!$D$5:$D$2004,$B76,'Trade Log'!$C$5:$C$2004,"Sell",'Trade Log'!$I$5:$I$2004,AY$6,'Trade Log'!$B$5:$B$2004,"&lt;="&amp;Dashboard!$C$2))</f>
        <v/>
      </c>
      <c r="AZ76" s="185" t="str">
        <f>if($B76="","",sumifs('Trade Log'!$V$5:$V$2004,'Trade Log'!$D$5:$D$2004,$B76,'Trade Log'!$C$5:$C$2004,"Buy",'Trade Log'!$I$5:$I$2004,AZ$6,'Trade Log'!$B$5:$B$2004,"&lt;="&amp;Dashboard!$C$2)-sumifs('Trade Log'!$V$5:$V$2004,'Trade Log'!$D$5:$D$2004,$B76,'Trade Log'!$C$5:$C$2004,"Sell",'Trade Log'!$I$5:$I$2004,AZ$6,'Trade Log'!$B$5:$B$2004,"&lt;="&amp;Dashboard!$C$2))</f>
        <v/>
      </c>
      <c r="BA76" s="81"/>
      <c r="BB76" s="186">
        <f t="shared" si="20"/>
        <v>0</v>
      </c>
      <c r="BC76" s="81"/>
      <c r="BD76" s="187">
        <f t="shared" ref="BD76:BM76" si="95">AQ76*$Q76</f>
        <v>0</v>
      </c>
      <c r="BE76" s="188">
        <f t="shared" si="95"/>
        <v>0</v>
      </c>
      <c r="BF76" s="188">
        <f t="shared" si="95"/>
        <v>0</v>
      </c>
      <c r="BG76" s="188">
        <f t="shared" si="95"/>
        <v>0</v>
      </c>
      <c r="BH76" s="188">
        <f t="shared" si="95"/>
        <v>0</v>
      </c>
      <c r="BI76" s="188">
        <f t="shared" si="95"/>
        <v>0</v>
      </c>
      <c r="BJ76" s="188">
        <f t="shared" si="95"/>
        <v>0</v>
      </c>
      <c r="BK76" s="188">
        <f t="shared" si="95"/>
        <v>0</v>
      </c>
      <c r="BL76" s="188">
        <f t="shared" si="95"/>
        <v>0</v>
      </c>
      <c r="BM76" s="189">
        <f t="shared" si="95"/>
        <v>0</v>
      </c>
      <c r="BN76" s="81"/>
      <c r="BO76" s="190">
        <f t="shared" si="22"/>
        <v>0</v>
      </c>
      <c r="BP76" s="190"/>
      <c r="BQ76" s="191" t="str">
        <f t="shared" si="23"/>
        <v/>
      </c>
      <c r="BR76" s="192" t="s">
        <v>197</v>
      </c>
      <c r="BS76" s="190" t="str">
        <f t="shared" si="24"/>
        <v>N</v>
      </c>
      <c r="BT76" s="190" t="str">
        <f t="shared" si="25"/>
        <v>N</v>
      </c>
      <c r="BU76" s="190" t="str">
        <f t="shared" si="26"/>
        <v>N</v>
      </c>
      <c r="BV76" s="190"/>
      <c r="BW76" s="174">
        <f>countifs('Trade Log'!$D$5:$D$2004,$B112,'Trade Log'!$C$5:$C$2004,"Split")</f>
        <v>0</v>
      </c>
    </row>
    <row r="77">
      <c r="A77" s="17">
        <f t="shared" si="27"/>
        <v>71</v>
      </c>
      <c r="B77" s="193" t="str">
        <f>Setup!B122</f>
        <v/>
      </c>
      <c r="C77" s="194" t="str">
        <f>Setup!C122</f>
        <v/>
      </c>
      <c r="D77" s="194" t="str">
        <f>Setup!D122</f>
        <v/>
      </c>
      <c r="E77" s="195" t="str">
        <f>IF($B77="","",SUMIFS('Trade Log'!$V$5:$V$2004,'Trade Log'!$D$5:$D$2004,'Your Portfolio Holdings'!$B77,'Trade Log'!$C$5:$C$2004,"Buy",'Trade Log'!$B$5:$B$2004,"&lt;="&amp;Dashboard!$C$2)-SUMIFS('Trade Log'!$V$5:$V$2004,'Trade Log'!$D$5:$D$2004,'Your Portfolio Holdings'!$B77,'Trade Log'!$C$5:$C$2004,"Sell",'Trade Log'!$B$5:$B$2004,"&lt;="&amp;Dashboard!$C$2))</f>
        <v/>
      </c>
      <c r="F77" s="196" t="str">
        <f t="shared" si="3"/>
        <v/>
      </c>
      <c r="G77" s="197" t="str">
        <f>IFERROR(__xludf.DUMMYFUNCTION("if($C77=""GBP"", if($B77="""","""",if(Dashboard!$C$2&gt;=today(),iferror(googlefinance($B77)/100,0),iferror(index(googlefinance($B77,""price"",Dashboard!$C$2),2,2)/100,iferror(index(googlefinance($B77,""price"",Dashboard!$C$2-1),2,2)/100,iferror(index(google"&amp;"finance($B77,""price"",Dashboard!$C$2-2),2,2)/100,iferror(index(googlefinance($B77,""price"",Dashboard!$C$2-3),2,2)/100,iferror(index(googlefinance($B77,""price"",Dashboard!$C$2-4),2,2)/100,iferror(index(googlefinance($B77,""price"",Dashboard!$C$2-5),2,2)"&amp;"/100,iferror(index(googlefinance($B77,""price"",Dashboard!$C$2-6),2,2)/100,0))))))))),if($B77="""","""",if(Dashboard!$C$2&gt;=today(),iferror(googlefinance($B77),0),iferror(index(googlefinance($B77,""price"",Dashboard!$C$2),2,2),iferror(index(googlefinance($"&amp;"B77,""price"",Dashboard!$C$2-1),2,2),iferror(index(googlefinance($B77,""price"",Dashboard!$C$2-2),2,2),iferror(index(googlefinance($B77,""price"",Dashboard!$C$2-3),2,2),iferror(index(googlefinance($B77,""price"",Dashboard!$C$2-4),2,2),iferror(index(google"&amp;"finance($B77,""price"",Dashboard!$C$2-5),2,2),iferror(index(googlefinance($B77,""price"",Dashboard!$C$2-6),2,2),0))))))))))"),"")</f>
        <v/>
      </c>
      <c r="H77" s="213"/>
      <c r="I77" s="199" t="str">
        <f t="shared" si="4"/>
        <v/>
      </c>
      <c r="J77" s="200" t="str">
        <f t="shared" si="5"/>
        <v/>
      </c>
      <c r="K77" s="201" t="str">
        <f t="array" ref="K77">IFERROR(IF($B77="","",index('Trade Log'!$Q$5:$Q$2004,match(1,($AN77='Trade Log'!$B$5:$B$2004)*($B77='Trade Log'!$D$5:$D$2004)*("Y"='Trade Log'!$T$5:$T$2004),0))),0)</f>
        <v/>
      </c>
      <c r="L77" s="202" t="str">
        <f t="shared" si="6"/>
        <v/>
      </c>
      <c r="M77" s="202" t="str">
        <f t="shared" si="7"/>
        <v/>
      </c>
      <c r="N77" s="203" t="str">
        <f t="shared" si="8"/>
        <v/>
      </c>
      <c r="O77" s="202" t="str">
        <f>if($B77="","",iferror(sumifs('Trade Log'!$G$5:$G$2004,'Trade Log'!$C$5:$C$2004,"Dividend",'Trade Log'!$D$5:$D$2004,$B77,'Trade Log'!$B$5:$B$2004,"&lt;="&amp;Dashboard!$C$2),0))</f>
        <v/>
      </c>
      <c r="P77" s="204" t="str">
        <f t="shared" si="9"/>
        <v/>
      </c>
      <c r="Q77" s="205" t="str">
        <f t="shared" si="10"/>
        <v/>
      </c>
      <c r="R77" s="199" t="str">
        <f t="shared" si="11"/>
        <v/>
      </c>
      <c r="S77" s="200" t="str">
        <f t="shared" si="12"/>
        <v/>
      </c>
      <c r="T77" s="201" t="str">
        <f t="array" ref="T77">IFERROR(IF($B77="","",index('Trade Log'!$AE$5:$AE$2004,match(1,($AN77='Trade Log'!$B$5:$B$2004)*($B77='Trade Log'!$D$5:$D$2004)*("Y"='Trade Log'!$T$5:$T$2004),0))),0)</f>
        <v/>
      </c>
      <c r="U77" s="202" t="str">
        <f t="shared" si="13"/>
        <v/>
      </c>
      <c r="V77" s="203" t="str">
        <f t="shared" si="14"/>
        <v/>
      </c>
      <c r="W77" s="202" t="str">
        <f t="shared" si="15"/>
        <v/>
      </c>
      <c r="X77" s="203" t="str">
        <f t="shared" si="16"/>
        <v/>
      </c>
      <c r="Y77" s="206" t="str">
        <f>if($B77="","",iferror(sumifs('Trade Log'!$AD$5:$AD$2004,'Trade Log'!$C$5:$C$2004,"Dividend",'Trade Log'!$D$5:$D$2004,$B77,'Trade Log'!$B$5:$B$2004,"&lt;="&amp;Dashboard!$C$2),0))</f>
        <v/>
      </c>
      <c r="Z77" s="172"/>
      <c r="AA77" s="207" t="str">
        <f t="array" ref="AA77">IF($B77="","",INDEX('Calculations (Do Not Edit)'!$C$231:$G$235,match($C77,'Calculations (Do Not Edit)'!$C$230:$G$230,0),match(Dashboard!$C$3,'Calculations (Do Not Edit)'!$B$231:$B$235,0)))</f>
        <v/>
      </c>
      <c r="AB77" s="174"/>
      <c r="AC77" s="208" t="str">
        <f>IF($B77="","",SUMIFS('Trade Log'!$X$5:$X$2004,'Trade Log'!$D$5:$D$2004,'Your Portfolio Holdings'!$B77,'Trade Log'!$C$5:$C$2004,"Buy",'Trade Log'!$B$5:$B$2004,"&lt;="&amp;Dashboard!$C$54)-SUMIFS('Trade Log'!$X$5:$X$2004,'Trade Log'!$D$5:$D$2004,'Your Portfolio Holdings'!$B77,'Trade Log'!$C$5:$C$2004,"Sell",'Trade Log'!$B$5:$B$2004,"&lt;="&amp;Dashboard!$C$54))</f>
        <v/>
      </c>
      <c r="AD77" s="209" t="str">
        <f>IFERROR(__xludf.DUMMYFUNCTION("if($C77=""GBP"",if($B77="""","""",if(Dashboard!$C$54&gt;=today(),iferror(googlefinance($B77)/100,0),iferror(index(googlefinance($B77,""price"",Dashboard!$C$54),2,2)/100,iferror(index(googlefinance($B77,""price"",Dashboard!$C$54-1),2,2)/100,iferror(index(goog"&amp;"lefinance($B77,""price"",Dashboard!$C$54-2),2,2)/100,iferror(index(googlefinance($B77,""price"",Dashboard!$C$54-3),2,2)/100,iferror(index(googlefinance($B77,""price"",Dashboard!$C$54-4),2,2)/100,iferror(index(googlefinance($B77,""price"",Dashboard!$C$54-5"&amp;"),2,2)/100,iferror(index(googlefinance($B77,""price"",Dashboard!$C$54-6),2,2)/100,0))))))))), if($B77="""","""",if(Dashboard!$C$54&gt;=today(),iferror(googlefinance($B77),0),iferror(index(googlefinance($B77,""price"",Dashboard!$C$54),2,2),iferror(index(googl"&amp;"efinance($B77,""price"",Dashboard!$C$54-1),2,2),iferror(index(googlefinance($B77,""price"",Dashboard!$C$54-2),2,2),iferror(index(googlefinance($B77,""price"",Dashboard!$C$54-3),2,2),iferror(index(googlefinance($B77,""price"",Dashboard!$C$54-4),2,2),iferro"&amp;"r(index(googlefinance($B77,""price"",Dashboard!$C$54-5),2,2),iferror(index(googlefinance($B77,""price"",Dashboard!$C$54-6),2,2),0))))))))))"),"")</f>
        <v/>
      </c>
      <c r="AE77" s="214"/>
      <c r="AF77" s="211" t="str">
        <f t="array" ref="AF77">IF($B77="","",INDEX('Calculations (Do Not Edit)'!$C$249:$G$253,match($C77,'Calculations (Do Not Edit)'!$C$230:$G$230,0),match(Dashboard!$C$3,'Calculations (Do Not Edit)'!$B$231:$B$235,0)))</f>
        <v/>
      </c>
      <c r="AG77" s="212">
        <f t="shared" si="17"/>
        <v>0</v>
      </c>
      <c r="AH77" s="208" t="str">
        <f>IF($B77="","",SUMIFS('Trade Log'!$Z$5:$Z$2004,'Trade Log'!$D$5:$D$2004,'Your Portfolio Holdings'!$B77,'Trade Log'!$C$5:$C$2004,"Buy",'Trade Log'!$B$5:$B$2004,"&lt;="&amp;Dashboard!$C$55)-SUMIFS('Trade Log'!$Z$5:$Z$2004,'Trade Log'!$D$5:$D$2004,'Your Portfolio Holdings'!$B77,'Trade Log'!$C$5:$C$2004,"Sell",'Trade Log'!$B$5:$B$2004,"&lt;="&amp;Dashboard!$C$55))</f>
        <v/>
      </c>
      <c r="AI77" s="209" t="str">
        <f>IFERROR(__xludf.DUMMYFUNCTION("if($C77=""GBP"",if($B77="""","""",if(Dashboard!$C$55&gt;=today(),iferror(googlefinance($B77)/100,0),iferror(index(googlefinance($B77,""price"",Dashboard!$C$55),2,2)/100,iferror(index(googlefinance($B77,""price"",Dashboard!$C$55-1),2,2)/100,iferror(index(goog"&amp;"lefinance($B77,""price"",Dashboard!$C$55-2),2,2)/100,iferror(index(googlefinance($B77,""price"",Dashboard!$C$55-3),2,2)/100,iferror(index(googlefinance($B77,""price"",Dashboard!$C$55-4),2,2)/100,iferror(index(googlefinance($B77,""price"",Dashboard!$C$55-5"&amp;"),2,2)/100,iferror(index(googlefinance($B77,""price"",Dashboard!$C$55-6),2,2)/100,0))))))))),if($B77="""","""",if(Dashboard!$C$55&gt;=today(),iferror(googlefinance($B77),0),iferror(index(googlefinance($B77,""price"",Dashboard!$C$55),2,2),iferror(index(google"&amp;"finance($B77,""price"",Dashboard!$C$55-1),2,2),iferror(index(googlefinance($B77,""price"",Dashboard!$C$55-2),2,2),iferror(index(googlefinance($B77,""price"",Dashboard!$C$55-3),2,2),iferror(index(googlefinance($B77,""price"",Dashboard!$C$55-4),2,2),iferror"&amp;"(index(googlefinance($B77,""price"",Dashboard!$C$55-5),2,2),iferror(index(googlefinance($B77,""price"",Dashboard!$C$55-6),2,2),0))))))))))"),"")</f>
        <v/>
      </c>
      <c r="AJ77" s="210"/>
      <c r="AK77" s="211" t="str">
        <f t="array" ref="AK77">IF($B77="","",INDEX('Calculations (Do Not Edit)'!$C$267:$G$271,match($C77,'Calculations (Do Not Edit)'!$C$230:$G$230,0),match(Dashboard!$C$3,'Calculations (Do Not Edit)'!$B$231:$B$235,0)))</f>
        <v/>
      </c>
      <c r="AL77" s="212">
        <f t="shared" si="18"/>
        <v>0</v>
      </c>
      <c r="AM77" s="182"/>
      <c r="AN77" s="182" t="str">
        <f>IF($B77="","",MAXIFS('Trade Log'!$B$5:$B$2004,'Trade Log'!$D$5:$D$2004,$B77,'Trade Log'!$B$5:$B$2004,"&lt;="&amp;Dashboard!$C$2))</f>
        <v/>
      </c>
      <c r="AO77" s="81" t="str">
        <f t="shared" si="19"/>
        <v>#N/A</v>
      </c>
      <c r="AP77" s="81"/>
      <c r="AQ77" s="184" t="str">
        <f>if($B77="","",sumifs('Trade Log'!$V$5:$V$2004,'Trade Log'!$D$5:$D$2004,$B77,'Trade Log'!$C$5:$C$2004,"Buy",'Trade Log'!$I$5:$I$2004,AQ$6,'Trade Log'!$B$5:$B$2004,"&lt;="&amp;Dashboard!$C$2)-sumifs('Trade Log'!$V$5:$V$2004,'Trade Log'!$D$5:$D$2004,$B77,'Trade Log'!$C$5:$C$2004,"Sell",'Trade Log'!$I$5:$I$2004,AQ$6,'Trade Log'!$B$5:$B$2004,"&lt;="&amp;Dashboard!$C$2))</f>
        <v/>
      </c>
      <c r="AR77" s="100" t="str">
        <f>if($B77="","",sumifs('Trade Log'!$V$5:$V$2004,'Trade Log'!$D$5:$D$2004,$B77,'Trade Log'!$C$5:$C$2004,"Buy",'Trade Log'!$I$5:$I$2004,AR$6,'Trade Log'!$B$5:$B$2004,"&lt;="&amp;Dashboard!$C$2)-sumifs('Trade Log'!$V$5:$V$2004,'Trade Log'!$D$5:$D$2004,$B77,'Trade Log'!$C$5:$C$2004,"Sell",'Trade Log'!$I$5:$I$2004,AR$6,'Trade Log'!$B$5:$B$2004,"&lt;="&amp;Dashboard!$C$2))</f>
        <v/>
      </c>
      <c r="AS77" s="100" t="str">
        <f>if($B77="","",sumifs('Trade Log'!$V$5:$V$2004,'Trade Log'!$D$5:$D$2004,$B77,'Trade Log'!$C$5:$C$2004,"Buy",'Trade Log'!$I$5:$I$2004,AS$6,'Trade Log'!$B$5:$B$2004,"&lt;="&amp;Dashboard!$C$2)-sumifs('Trade Log'!$V$5:$V$2004,'Trade Log'!$D$5:$D$2004,$B77,'Trade Log'!$C$5:$C$2004,"Sell",'Trade Log'!$I$5:$I$2004,AS$6,'Trade Log'!$B$5:$B$2004,"&lt;="&amp;Dashboard!$C$2))</f>
        <v/>
      </c>
      <c r="AT77" s="100" t="str">
        <f>if($B77="","",sumifs('Trade Log'!$V$5:$V$2004,'Trade Log'!$D$5:$D$2004,$B77,'Trade Log'!$C$5:$C$2004,"Buy",'Trade Log'!$I$5:$I$2004,AT$6,'Trade Log'!$B$5:$B$2004,"&lt;="&amp;Dashboard!$C$2)-sumifs('Trade Log'!$V$5:$V$2004,'Trade Log'!$D$5:$D$2004,$B77,'Trade Log'!$C$5:$C$2004,"Sell",'Trade Log'!$I$5:$I$2004,AT$6,'Trade Log'!$B$5:$B$2004,"&lt;="&amp;Dashboard!$C$2))</f>
        <v/>
      </c>
      <c r="AU77" s="100" t="str">
        <f>if($B77="","",sumifs('Trade Log'!$V$5:$V$2004,'Trade Log'!$D$5:$D$2004,$B77,'Trade Log'!$C$5:$C$2004,"Buy",'Trade Log'!$I$5:$I$2004,AU$6,'Trade Log'!$B$5:$B$2004,"&lt;="&amp;Dashboard!$C$2)-sumifs('Trade Log'!$V$5:$V$2004,'Trade Log'!$D$5:$D$2004,$B77,'Trade Log'!$C$5:$C$2004,"Sell",'Trade Log'!$I$5:$I$2004,AU$6,'Trade Log'!$B$5:$B$2004,"&lt;="&amp;Dashboard!$C$2))</f>
        <v/>
      </c>
      <c r="AV77" s="100" t="str">
        <f>if($B77="","",sumifs('Trade Log'!$V$5:$V$2004,'Trade Log'!$D$5:$D$2004,$B77,'Trade Log'!$C$5:$C$2004,"Buy",'Trade Log'!$I$5:$I$2004,AV$6,'Trade Log'!$B$5:$B$2004,"&lt;="&amp;Dashboard!$C$2)-sumifs('Trade Log'!$V$5:$V$2004,'Trade Log'!$D$5:$D$2004,$B77,'Trade Log'!$C$5:$C$2004,"Sell",'Trade Log'!$I$5:$I$2004,AV$6,'Trade Log'!$B$5:$B$2004,"&lt;="&amp;Dashboard!$C$2))</f>
        <v/>
      </c>
      <c r="AW77" s="100" t="str">
        <f>if($B77="","",sumifs('Trade Log'!$V$5:$V$2004,'Trade Log'!$D$5:$D$2004,$B77,'Trade Log'!$C$5:$C$2004,"Buy",'Trade Log'!$I$5:$I$2004,AW$6,'Trade Log'!$B$5:$B$2004,"&lt;="&amp;Dashboard!$C$2)-sumifs('Trade Log'!$V$5:$V$2004,'Trade Log'!$D$5:$D$2004,$B77,'Trade Log'!$C$5:$C$2004,"Sell",'Trade Log'!$I$5:$I$2004,AW$6,'Trade Log'!$B$5:$B$2004,"&lt;="&amp;Dashboard!$C$2))</f>
        <v/>
      </c>
      <c r="AX77" s="100" t="str">
        <f>if($B77="","",sumifs('Trade Log'!$V$5:$V$2004,'Trade Log'!$D$5:$D$2004,$B77,'Trade Log'!$C$5:$C$2004,"Buy",'Trade Log'!$I$5:$I$2004,AX$6,'Trade Log'!$B$5:$B$2004,"&lt;="&amp;Dashboard!$C$2)-sumifs('Trade Log'!$V$5:$V$2004,'Trade Log'!$D$5:$D$2004,$B77,'Trade Log'!$C$5:$C$2004,"Sell",'Trade Log'!$I$5:$I$2004,AX$6,'Trade Log'!$B$5:$B$2004,"&lt;="&amp;Dashboard!$C$2))</f>
        <v/>
      </c>
      <c r="AY77" s="100" t="str">
        <f>if($B77="","",sumifs('Trade Log'!$V$5:$V$2004,'Trade Log'!$D$5:$D$2004,$B77,'Trade Log'!$C$5:$C$2004,"Buy",'Trade Log'!$I$5:$I$2004,AY$6,'Trade Log'!$B$5:$B$2004,"&lt;="&amp;Dashboard!$C$2)-sumifs('Trade Log'!$V$5:$V$2004,'Trade Log'!$D$5:$D$2004,$B77,'Trade Log'!$C$5:$C$2004,"Sell",'Trade Log'!$I$5:$I$2004,AY$6,'Trade Log'!$B$5:$B$2004,"&lt;="&amp;Dashboard!$C$2))</f>
        <v/>
      </c>
      <c r="AZ77" s="185" t="str">
        <f>if($B77="","",sumifs('Trade Log'!$V$5:$V$2004,'Trade Log'!$D$5:$D$2004,$B77,'Trade Log'!$C$5:$C$2004,"Buy",'Trade Log'!$I$5:$I$2004,AZ$6,'Trade Log'!$B$5:$B$2004,"&lt;="&amp;Dashboard!$C$2)-sumifs('Trade Log'!$V$5:$V$2004,'Trade Log'!$D$5:$D$2004,$B77,'Trade Log'!$C$5:$C$2004,"Sell",'Trade Log'!$I$5:$I$2004,AZ$6,'Trade Log'!$B$5:$B$2004,"&lt;="&amp;Dashboard!$C$2))</f>
        <v/>
      </c>
      <c r="BA77" s="81"/>
      <c r="BB77" s="186">
        <f t="shared" si="20"/>
        <v>0</v>
      </c>
      <c r="BC77" s="81"/>
      <c r="BD77" s="187">
        <f t="shared" ref="BD77:BM77" si="96">AQ77*$Q77</f>
        <v>0</v>
      </c>
      <c r="BE77" s="188">
        <f t="shared" si="96"/>
        <v>0</v>
      </c>
      <c r="BF77" s="188">
        <f t="shared" si="96"/>
        <v>0</v>
      </c>
      <c r="BG77" s="188">
        <f t="shared" si="96"/>
        <v>0</v>
      </c>
      <c r="BH77" s="188">
        <f t="shared" si="96"/>
        <v>0</v>
      </c>
      <c r="BI77" s="188">
        <f t="shared" si="96"/>
        <v>0</v>
      </c>
      <c r="BJ77" s="188">
        <f t="shared" si="96"/>
        <v>0</v>
      </c>
      <c r="BK77" s="188">
        <f t="shared" si="96"/>
        <v>0</v>
      </c>
      <c r="BL77" s="188">
        <f t="shared" si="96"/>
        <v>0</v>
      </c>
      <c r="BM77" s="189">
        <f t="shared" si="96"/>
        <v>0</v>
      </c>
      <c r="BN77" s="81"/>
      <c r="BO77" s="190">
        <f t="shared" si="22"/>
        <v>0</v>
      </c>
      <c r="BP77" s="190"/>
      <c r="BQ77" s="191" t="str">
        <f t="shared" si="23"/>
        <v/>
      </c>
      <c r="BR77" s="192" t="s">
        <v>197</v>
      </c>
      <c r="BS77" s="190" t="str">
        <f t="shared" si="24"/>
        <v>N</v>
      </c>
      <c r="BT77" s="190" t="str">
        <f t="shared" si="25"/>
        <v>N</v>
      </c>
      <c r="BU77" s="190" t="str">
        <f t="shared" si="26"/>
        <v>N</v>
      </c>
      <c r="BV77" s="190"/>
      <c r="BW77" s="174">
        <f>countifs('Trade Log'!$D$5:$D$2004,$B113,'Trade Log'!$C$5:$C$2004,"Split")</f>
        <v>0</v>
      </c>
    </row>
    <row r="78">
      <c r="A78" s="17">
        <f t="shared" si="27"/>
        <v>72</v>
      </c>
      <c r="B78" s="193" t="str">
        <f>Setup!B123</f>
        <v/>
      </c>
      <c r="C78" s="194" t="str">
        <f>Setup!C123</f>
        <v/>
      </c>
      <c r="D78" s="194" t="str">
        <f>Setup!D123</f>
        <v/>
      </c>
      <c r="E78" s="195" t="str">
        <f>IF($B78="","",SUMIFS('Trade Log'!$V$5:$V$2004,'Trade Log'!$D$5:$D$2004,'Your Portfolio Holdings'!$B78,'Trade Log'!$C$5:$C$2004,"Buy",'Trade Log'!$B$5:$B$2004,"&lt;="&amp;Dashboard!$C$2)-SUMIFS('Trade Log'!$V$5:$V$2004,'Trade Log'!$D$5:$D$2004,'Your Portfolio Holdings'!$B78,'Trade Log'!$C$5:$C$2004,"Sell",'Trade Log'!$B$5:$B$2004,"&lt;="&amp;Dashboard!$C$2))</f>
        <v/>
      </c>
      <c r="F78" s="196" t="str">
        <f t="shared" si="3"/>
        <v/>
      </c>
      <c r="G78" s="197" t="str">
        <f>IFERROR(__xludf.DUMMYFUNCTION("if($C78=""GBP"", if($B78="""","""",if(Dashboard!$C$2&gt;=today(),iferror(googlefinance($B78)/100,0),iferror(index(googlefinance($B78,""price"",Dashboard!$C$2),2,2)/100,iferror(index(googlefinance($B78,""price"",Dashboard!$C$2-1),2,2)/100,iferror(index(google"&amp;"finance($B78,""price"",Dashboard!$C$2-2),2,2)/100,iferror(index(googlefinance($B78,""price"",Dashboard!$C$2-3),2,2)/100,iferror(index(googlefinance($B78,""price"",Dashboard!$C$2-4),2,2)/100,iferror(index(googlefinance($B78,""price"",Dashboard!$C$2-5),2,2)"&amp;"/100,iferror(index(googlefinance($B78,""price"",Dashboard!$C$2-6),2,2)/100,0))))))))),if($B78="""","""",if(Dashboard!$C$2&gt;=today(),iferror(googlefinance($B78),0),iferror(index(googlefinance($B78,""price"",Dashboard!$C$2),2,2),iferror(index(googlefinance($"&amp;"B78,""price"",Dashboard!$C$2-1),2,2),iferror(index(googlefinance($B78,""price"",Dashboard!$C$2-2),2,2),iferror(index(googlefinance($B78,""price"",Dashboard!$C$2-3),2,2),iferror(index(googlefinance($B78,""price"",Dashboard!$C$2-4),2,2),iferror(index(google"&amp;"finance($B78,""price"",Dashboard!$C$2-5),2,2),iferror(index(googlefinance($B78,""price"",Dashboard!$C$2-6),2,2),0))))))))))"),"")</f>
        <v/>
      </c>
      <c r="H78" s="213"/>
      <c r="I78" s="199" t="str">
        <f t="shared" si="4"/>
        <v/>
      </c>
      <c r="J78" s="200" t="str">
        <f t="shared" si="5"/>
        <v/>
      </c>
      <c r="K78" s="201" t="str">
        <f t="array" ref="K78">IFERROR(IF($B78="","",index('Trade Log'!$Q$5:$Q$2004,match(1,($AN78='Trade Log'!$B$5:$B$2004)*($B78='Trade Log'!$D$5:$D$2004)*("Y"='Trade Log'!$T$5:$T$2004),0))),0)</f>
        <v/>
      </c>
      <c r="L78" s="202" t="str">
        <f t="shared" si="6"/>
        <v/>
      </c>
      <c r="M78" s="202" t="str">
        <f t="shared" si="7"/>
        <v/>
      </c>
      <c r="N78" s="203" t="str">
        <f t="shared" si="8"/>
        <v/>
      </c>
      <c r="O78" s="202" t="str">
        <f>if($B78="","",iferror(sumifs('Trade Log'!$G$5:$G$2004,'Trade Log'!$C$5:$C$2004,"Dividend",'Trade Log'!$D$5:$D$2004,$B78,'Trade Log'!$B$5:$B$2004,"&lt;="&amp;Dashboard!$C$2),0))</f>
        <v/>
      </c>
      <c r="P78" s="204" t="str">
        <f t="shared" si="9"/>
        <v/>
      </c>
      <c r="Q78" s="205" t="str">
        <f t="shared" si="10"/>
        <v/>
      </c>
      <c r="R78" s="199" t="str">
        <f t="shared" si="11"/>
        <v/>
      </c>
      <c r="S78" s="200" t="str">
        <f t="shared" si="12"/>
        <v/>
      </c>
      <c r="T78" s="201" t="str">
        <f t="array" ref="T78">IFERROR(IF($B78="","",index('Trade Log'!$AE$5:$AE$2004,match(1,($AN78='Trade Log'!$B$5:$B$2004)*($B78='Trade Log'!$D$5:$D$2004)*("Y"='Trade Log'!$T$5:$T$2004),0))),0)</f>
        <v/>
      </c>
      <c r="U78" s="202" t="str">
        <f t="shared" si="13"/>
        <v/>
      </c>
      <c r="V78" s="203" t="str">
        <f t="shared" si="14"/>
        <v/>
      </c>
      <c r="W78" s="202" t="str">
        <f t="shared" si="15"/>
        <v/>
      </c>
      <c r="X78" s="203" t="str">
        <f t="shared" si="16"/>
        <v/>
      </c>
      <c r="Y78" s="206" t="str">
        <f>if($B78="","",iferror(sumifs('Trade Log'!$AD$5:$AD$2004,'Trade Log'!$C$5:$C$2004,"Dividend",'Trade Log'!$D$5:$D$2004,$B78,'Trade Log'!$B$5:$B$2004,"&lt;="&amp;Dashboard!$C$2),0))</f>
        <v/>
      </c>
      <c r="Z78" s="172"/>
      <c r="AA78" s="207" t="str">
        <f t="array" ref="AA78">IF($B78="","",INDEX('Calculations (Do Not Edit)'!$C$231:$G$235,match($C78,'Calculations (Do Not Edit)'!$C$230:$G$230,0),match(Dashboard!$C$3,'Calculations (Do Not Edit)'!$B$231:$B$235,0)))</f>
        <v/>
      </c>
      <c r="AB78" s="174"/>
      <c r="AC78" s="208" t="str">
        <f>IF($B78="","",SUMIFS('Trade Log'!$X$5:$X$2004,'Trade Log'!$D$5:$D$2004,'Your Portfolio Holdings'!$B78,'Trade Log'!$C$5:$C$2004,"Buy",'Trade Log'!$B$5:$B$2004,"&lt;="&amp;Dashboard!$C$54)-SUMIFS('Trade Log'!$X$5:$X$2004,'Trade Log'!$D$5:$D$2004,'Your Portfolio Holdings'!$B78,'Trade Log'!$C$5:$C$2004,"Sell",'Trade Log'!$B$5:$B$2004,"&lt;="&amp;Dashboard!$C$54))</f>
        <v/>
      </c>
      <c r="AD78" s="209" t="str">
        <f>IFERROR(__xludf.DUMMYFUNCTION("if($C78=""GBP"",if($B78="""","""",if(Dashboard!$C$54&gt;=today(),iferror(googlefinance($B78)/100,0),iferror(index(googlefinance($B78,""price"",Dashboard!$C$54),2,2)/100,iferror(index(googlefinance($B78,""price"",Dashboard!$C$54-1),2,2)/100,iferror(index(goog"&amp;"lefinance($B78,""price"",Dashboard!$C$54-2),2,2)/100,iferror(index(googlefinance($B78,""price"",Dashboard!$C$54-3),2,2)/100,iferror(index(googlefinance($B78,""price"",Dashboard!$C$54-4),2,2)/100,iferror(index(googlefinance($B78,""price"",Dashboard!$C$54-5"&amp;"),2,2)/100,iferror(index(googlefinance($B78,""price"",Dashboard!$C$54-6),2,2)/100,0))))))))), if($B78="""","""",if(Dashboard!$C$54&gt;=today(),iferror(googlefinance($B78),0),iferror(index(googlefinance($B78,""price"",Dashboard!$C$54),2,2),iferror(index(googl"&amp;"efinance($B78,""price"",Dashboard!$C$54-1),2,2),iferror(index(googlefinance($B78,""price"",Dashboard!$C$54-2),2,2),iferror(index(googlefinance($B78,""price"",Dashboard!$C$54-3),2,2),iferror(index(googlefinance($B78,""price"",Dashboard!$C$54-4),2,2),iferro"&amp;"r(index(googlefinance($B78,""price"",Dashboard!$C$54-5),2,2),iferror(index(googlefinance($B78,""price"",Dashboard!$C$54-6),2,2),0))))))))))"),"")</f>
        <v/>
      </c>
      <c r="AE78" s="214"/>
      <c r="AF78" s="211" t="str">
        <f t="array" ref="AF78">IF($B78="","",INDEX('Calculations (Do Not Edit)'!$C$249:$G$253,match($C78,'Calculations (Do Not Edit)'!$C$230:$G$230,0),match(Dashboard!$C$3,'Calculations (Do Not Edit)'!$B$231:$B$235,0)))</f>
        <v/>
      </c>
      <c r="AG78" s="212">
        <f t="shared" si="17"/>
        <v>0</v>
      </c>
      <c r="AH78" s="208" t="str">
        <f>IF($B78="","",SUMIFS('Trade Log'!$Z$5:$Z$2004,'Trade Log'!$D$5:$D$2004,'Your Portfolio Holdings'!$B78,'Trade Log'!$C$5:$C$2004,"Buy",'Trade Log'!$B$5:$B$2004,"&lt;="&amp;Dashboard!$C$55)-SUMIFS('Trade Log'!$Z$5:$Z$2004,'Trade Log'!$D$5:$D$2004,'Your Portfolio Holdings'!$B78,'Trade Log'!$C$5:$C$2004,"Sell",'Trade Log'!$B$5:$B$2004,"&lt;="&amp;Dashboard!$C$55))</f>
        <v/>
      </c>
      <c r="AI78" s="209" t="str">
        <f>IFERROR(__xludf.DUMMYFUNCTION("if($C78=""GBP"",if($B78="""","""",if(Dashboard!$C$55&gt;=today(),iferror(googlefinance($B78)/100,0),iferror(index(googlefinance($B78,""price"",Dashboard!$C$55),2,2)/100,iferror(index(googlefinance($B78,""price"",Dashboard!$C$55-1),2,2)/100,iferror(index(goog"&amp;"lefinance($B78,""price"",Dashboard!$C$55-2),2,2)/100,iferror(index(googlefinance($B78,""price"",Dashboard!$C$55-3),2,2)/100,iferror(index(googlefinance($B78,""price"",Dashboard!$C$55-4),2,2)/100,iferror(index(googlefinance($B78,""price"",Dashboard!$C$55-5"&amp;"),2,2)/100,iferror(index(googlefinance($B78,""price"",Dashboard!$C$55-6),2,2)/100,0))))))))),if($B78="""","""",if(Dashboard!$C$55&gt;=today(),iferror(googlefinance($B78),0),iferror(index(googlefinance($B78,""price"",Dashboard!$C$55),2,2),iferror(index(google"&amp;"finance($B78,""price"",Dashboard!$C$55-1),2,2),iferror(index(googlefinance($B78,""price"",Dashboard!$C$55-2),2,2),iferror(index(googlefinance($B78,""price"",Dashboard!$C$55-3),2,2),iferror(index(googlefinance($B78,""price"",Dashboard!$C$55-4),2,2),iferror"&amp;"(index(googlefinance($B78,""price"",Dashboard!$C$55-5),2,2),iferror(index(googlefinance($B78,""price"",Dashboard!$C$55-6),2,2),0))))))))))"),"")</f>
        <v/>
      </c>
      <c r="AJ78" s="210"/>
      <c r="AK78" s="211" t="str">
        <f t="array" ref="AK78">IF($B78="","",INDEX('Calculations (Do Not Edit)'!$C$267:$G$271,match($C78,'Calculations (Do Not Edit)'!$C$230:$G$230,0),match(Dashboard!$C$3,'Calculations (Do Not Edit)'!$B$231:$B$235,0)))</f>
        <v/>
      </c>
      <c r="AL78" s="212">
        <f t="shared" si="18"/>
        <v>0</v>
      </c>
      <c r="AM78" s="182"/>
      <c r="AN78" s="182" t="str">
        <f>IF($B78="","",MAXIFS('Trade Log'!$B$5:$B$2004,'Trade Log'!$D$5:$D$2004,$B78,'Trade Log'!$B$5:$B$2004,"&lt;="&amp;Dashboard!$C$2))</f>
        <v/>
      </c>
      <c r="AO78" s="81" t="str">
        <f t="shared" si="19"/>
        <v>#N/A</v>
      </c>
      <c r="AP78" s="81"/>
      <c r="AQ78" s="184" t="str">
        <f>if($B78="","",sumifs('Trade Log'!$V$5:$V$2004,'Trade Log'!$D$5:$D$2004,$B78,'Trade Log'!$C$5:$C$2004,"Buy",'Trade Log'!$I$5:$I$2004,AQ$6,'Trade Log'!$B$5:$B$2004,"&lt;="&amp;Dashboard!$C$2)-sumifs('Trade Log'!$V$5:$V$2004,'Trade Log'!$D$5:$D$2004,$B78,'Trade Log'!$C$5:$C$2004,"Sell",'Trade Log'!$I$5:$I$2004,AQ$6,'Trade Log'!$B$5:$B$2004,"&lt;="&amp;Dashboard!$C$2))</f>
        <v/>
      </c>
      <c r="AR78" s="100" t="str">
        <f>if($B78="","",sumifs('Trade Log'!$V$5:$V$2004,'Trade Log'!$D$5:$D$2004,$B78,'Trade Log'!$C$5:$C$2004,"Buy",'Trade Log'!$I$5:$I$2004,AR$6,'Trade Log'!$B$5:$B$2004,"&lt;="&amp;Dashboard!$C$2)-sumifs('Trade Log'!$V$5:$V$2004,'Trade Log'!$D$5:$D$2004,$B78,'Trade Log'!$C$5:$C$2004,"Sell",'Trade Log'!$I$5:$I$2004,AR$6,'Trade Log'!$B$5:$B$2004,"&lt;="&amp;Dashboard!$C$2))</f>
        <v/>
      </c>
      <c r="AS78" s="100" t="str">
        <f>if($B78="","",sumifs('Trade Log'!$V$5:$V$2004,'Trade Log'!$D$5:$D$2004,$B78,'Trade Log'!$C$5:$C$2004,"Buy",'Trade Log'!$I$5:$I$2004,AS$6,'Trade Log'!$B$5:$B$2004,"&lt;="&amp;Dashboard!$C$2)-sumifs('Trade Log'!$V$5:$V$2004,'Trade Log'!$D$5:$D$2004,$B78,'Trade Log'!$C$5:$C$2004,"Sell",'Trade Log'!$I$5:$I$2004,AS$6,'Trade Log'!$B$5:$B$2004,"&lt;="&amp;Dashboard!$C$2))</f>
        <v/>
      </c>
      <c r="AT78" s="100" t="str">
        <f>if($B78="","",sumifs('Trade Log'!$V$5:$V$2004,'Trade Log'!$D$5:$D$2004,$B78,'Trade Log'!$C$5:$C$2004,"Buy",'Trade Log'!$I$5:$I$2004,AT$6,'Trade Log'!$B$5:$B$2004,"&lt;="&amp;Dashboard!$C$2)-sumifs('Trade Log'!$V$5:$V$2004,'Trade Log'!$D$5:$D$2004,$B78,'Trade Log'!$C$5:$C$2004,"Sell",'Trade Log'!$I$5:$I$2004,AT$6,'Trade Log'!$B$5:$B$2004,"&lt;="&amp;Dashboard!$C$2))</f>
        <v/>
      </c>
      <c r="AU78" s="100" t="str">
        <f>if($B78="","",sumifs('Trade Log'!$V$5:$V$2004,'Trade Log'!$D$5:$D$2004,$B78,'Trade Log'!$C$5:$C$2004,"Buy",'Trade Log'!$I$5:$I$2004,AU$6,'Trade Log'!$B$5:$B$2004,"&lt;="&amp;Dashboard!$C$2)-sumifs('Trade Log'!$V$5:$V$2004,'Trade Log'!$D$5:$D$2004,$B78,'Trade Log'!$C$5:$C$2004,"Sell",'Trade Log'!$I$5:$I$2004,AU$6,'Trade Log'!$B$5:$B$2004,"&lt;="&amp;Dashboard!$C$2))</f>
        <v/>
      </c>
      <c r="AV78" s="100" t="str">
        <f>if($B78="","",sumifs('Trade Log'!$V$5:$V$2004,'Trade Log'!$D$5:$D$2004,$B78,'Trade Log'!$C$5:$C$2004,"Buy",'Trade Log'!$I$5:$I$2004,AV$6,'Trade Log'!$B$5:$B$2004,"&lt;="&amp;Dashboard!$C$2)-sumifs('Trade Log'!$V$5:$V$2004,'Trade Log'!$D$5:$D$2004,$B78,'Trade Log'!$C$5:$C$2004,"Sell",'Trade Log'!$I$5:$I$2004,AV$6,'Trade Log'!$B$5:$B$2004,"&lt;="&amp;Dashboard!$C$2))</f>
        <v/>
      </c>
      <c r="AW78" s="100" t="str">
        <f>if($B78="","",sumifs('Trade Log'!$V$5:$V$2004,'Trade Log'!$D$5:$D$2004,$B78,'Trade Log'!$C$5:$C$2004,"Buy",'Trade Log'!$I$5:$I$2004,AW$6,'Trade Log'!$B$5:$B$2004,"&lt;="&amp;Dashboard!$C$2)-sumifs('Trade Log'!$V$5:$V$2004,'Trade Log'!$D$5:$D$2004,$B78,'Trade Log'!$C$5:$C$2004,"Sell",'Trade Log'!$I$5:$I$2004,AW$6,'Trade Log'!$B$5:$B$2004,"&lt;="&amp;Dashboard!$C$2))</f>
        <v/>
      </c>
      <c r="AX78" s="100" t="str">
        <f>if($B78="","",sumifs('Trade Log'!$V$5:$V$2004,'Trade Log'!$D$5:$D$2004,$B78,'Trade Log'!$C$5:$C$2004,"Buy",'Trade Log'!$I$5:$I$2004,AX$6,'Trade Log'!$B$5:$B$2004,"&lt;="&amp;Dashboard!$C$2)-sumifs('Trade Log'!$V$5:$V$2004,'Trade Log'!$D$5:$D$2004,$B78,'Trade Log'!$C$5:$C$2004,"Sell",'Trade Log'!$I$5:$I$2004,AX$6,'Trade Log'!$B$5:$B$2004,"&lt;="&amp;Dashboard!$C$2))</f>
        <v/>
      </c>
      <c r="AY78" s="100" t="str">
        <f>if($B78="","",sumifs('Trade Log'!$V$5:$V$2004,'Trade Log'!$D$5:$D$2004,$B78,'Trade Log'!$C$5:$C$2004,"Buy",'Trade Log'!$I$5:$I$2004,AY$6,'Trade Log'!$B$5:$B$2004,"&lt;="&amp;Dashboard!$C$2)-sumifs('Trade Log'!$V$5:$V$2004,'Trade Log'!$D$5:$D$2004,$B78,'Trade Log'!$C$5:$C$2004,"Sell",'Trade Log'!$I$5:$I$2004,AY$6,'Trade Log'!$B$5:$B$2004,"&lt;="&amp;Dashboard!$C$2))</f>
        <v/>
      </c>
      <c r="AZ78" s="185" t="str">
        <f>if($B78="","",sumifs('Trade Log'!$V$5:$V$2004,'Trade Log'!$D$5:$D$2004,$B78,'Trade Log'!$C$5:$C$2004,"Buy",'Trade Log'!$I$5:$I$2004,AZ$6,'Trade Log'!$B$5:$B$2004,"&lt;="&amp;Dashboard!$C$2)-sumifs('Trade Log'!$V$5:$V$2004,'Trade Log'!$D$5:$D$2004,$B78,'Trade Log'!$C$5:$C$2004,"Sell",'Trade Log'!$I$5:$I$2004,AZ$6,'Trade Log'!$B$5:$B$2004,"&lt;="&amp;Dashboard!$C$2))</f>
        <v/>
      </c>
      <c r="BA78" s="81"/>
      <c r="BB78" s="186">
        <f t="shared" si="20"/>
        <v>0</v>
      </c>
      <c r="BC78" s="81"/>
      <c r="BD78" s="187">
        <f t="shared" ref="BD78:BM78" si="97">AQ78*$Q78</f>
        <v>0</v>
      </c>
      <c r="BE78" s="188">
        <f t="shared" si="97"/>
        <v>0</v>
      </c>
      <c r="BF78" s="188">
        <f t="shared" si="97"/>
        <v>0</v>
      </c>
      <c r="BG78" s="188">
        <f t="shared" si="97"/>
        <v>0</v>
      </c>
      <c r="BH78" s="188">
        <f t="shared" si="97"/>
        <v>0</v>
      </c>
      <c r="BI78" s="188">
        <f t="shared" si="97"/>
        <v>0</v>
      </c>
      <c r="BJ78" s="188">
        <f t="shared" si="97"/>
        <v>0</v>
      </c>
      <c r="BK78" s="188">
        <f t="shared" si="97"/>
        <v>0</v>
      </c>
      <c r="BL78" s="188">
        <f t="shared" si="97"/>
        <v>0</v>
      </c>
      <c r="BM78" s="189">
        <f t="shared" si="97"/>
        <v>0</v>
      </c>
      <c r="BN78" s="81"/>
      <c r="BO78" s="190">
        <f t="shared" si="22"/>
        <v>0</v>
      </c>
      <c r="BP78" s="190"/>
      <c r="BQ78" s="191" t="str">
        <f t="shared" si="23"/>
        <v/>
      </c>
      <c r="BR78" s="192" t="s">
        <v>197</v>
      </c>
      <c r="BS78" s="190" t="str">
        <f t="shared" si="24"/>
        <v>N</v>
      </c>
      <c r="BT78" s="190" t="str">
        <f t="shared" si="25"/>
        <v>N</v>
      </c>
      <c r="BU78" s="190" t="str">
        <f t="shared" si="26"/>
        <v>N</v>
      </c>
      <c r="BV78" s="190"/>
      <c r="BW78" s="174">
        <f>countifs('Trade Log'!$D$5:$D$2004,$B114,'Trade Log'!$C$5:$C$2004,"Split")</f>
        <v>0</v>
      </c>
    </row>
    <row r="79">
      <c r="A79" s="17">
        <f t="shared" si="27"/>
        <v>73</v>
      </c>
      <c r="B79" s="193" t="str">
        <f>Setup!B124</f>
        <v/>
      </c>
      <c r="C79" s="194" t="str">
        <f>Setup!C124</f>
        <v/>
      </c>
      <c r="D79" s="194" t="str">
        <f>Setup!D124</f>
        <v/>
      </c>
      <c r="E79" s="195" t="str">
        <f>IF($B79="","",SUMIFS('Trade Log'!$V$5:$V$2004,'Trade Log'!$D$5:$D$2004,'Your Portfolio Holdings'!$B79,'Trade Log'!$C$5:$C$2004,"Buy",'Trade Log'!$B$5:$B$2004,"&lt;="&amp;Dashboard!$C$2)-SUMIFS('Trade Log'!$V$5:$V$2004,'Trade Log'!$D$5:$D$2004,'Your Portfolio Holdings'!$B79,'Trade Log'!$C$5:$C$2004,"Sell",'Trade Log'!$B$5:$B$2004,"&lt;="&amp;Dashboard!$C$2))</f>
        <v/>
      </c>
      <c r="F79" s="196" t="str">
        <f t="shared" si="3"/>
        <v/>
      </c>
      <c r="G79" s="197" t="str">
        <f>IFERROR(__xludf.DUMMYFUNCTION("if($C79=""GBP"", if($B79="""","""",if(Dashboard!$C$2&gt;=today(),iferror(googlefinance($B79)/100,0),iferror(index(googlefinance($B79,""price"",Dashboard!$C$2),2,2)/100,iferror(index(googlefinance($B79,""price"",Dashboard!$C$2-1),2,2)/100,iferror(index(google"&amp;"finance($B79,""price"",Dashboard!$C$2-2),2,2)/100,iferror(index(googlefinance($B79,""price"",Dashboard!$C$2-3),2,2)/100,iferror(index(googlefinance($B79,""price"",Dashboard!$C$2-4),2,2)/100,iferror(index(googlefinance($B79,""price"",Dashboard!$C$2-5),2,2)"&amp;"/100,iferror(index(googlefinance($B79,""price"",Dashboard!$C$2-6),2,2)/100,0))))))))),if($B79="""","""",if(Dashboard!$C$2&gt;=today(),iferror(googlefinance($B79),0),iferror(index(googlefinance($B79,""price"",Dashboard!$C$2),2,2),iferror(index(googlefinance($"&amp;"B79,""price"",Dashboard!$C$2-1),2,2),iferror(index(googlefinance($B79,""price"",Dashboard!$C$2-2),2,2),iferror(index(googlefinance($B79,""price"",Dashboard!$C$2-3),2,2),iferror(index(googlefinance($B79,""price"",Dashboard!$C$2-4),2,2),iferror(index(google"&amp;"finance($B79,""price"",Dashboard!$C$2-5),2,2),iferror(index(googlefinance($B79,""price"",Dashboard!$C$2-6),2,2),0))))))))))"),"")</f>
        <v/>
      </c>
      <c r="H79" s="213"/>
      <c r="I79" s="199" t="str">
        <f t="shared" si="4"/>
        <v/>
      </c>
      <c r="J79" s="200" t="str">
        <f t="shared" si="5"/>
        <v/>
      </c>
      <c r="K79" s="201" t="str">
        <f t="array" ref="K79">IFERROR(IF($B79="","",index('Trade Log'!$Q$5:$Q$2004,match(1,($AN79='Trade Log'!$B$5:$B$2004)*($B79='Trade Log'!$D$5:$D$2004)*("Y"='Trade Log'!$T$5:$T$2004),0))),0)</f>
        <v/>
      </c>
      <c r="L79" s="202" t="str">
        <f t="shared" si="6"/>
        <v/>
      </c>
      <c r="M79" s="202" t="str">
        <f t="shared" si="7"/>
        <v/>
      </c>
      <c r="N79" s="203" t="str">
        <f t="shared" si="8"/>
        <v/>
      </c>
      <c r="O79" s="202" t="str">
        <f>if($B79="","",iferror(sumifs('Trade Log'!$G$5:$G$2004,'Trade Log'!$C$5:$C$2004,"Dividend",'Trade Log'!$D$5:$D$2004,$B79,'Trade Log'!$B$5:$B$2004,"&lt;="&amp;Dashboard!$C$2),0))</f>
        <v/>
      </c>
      <c r="P79" s="204" t="str">
        <f t="shared" si="9"/>
        <v/>
      </c>
      <c r="Q79" s="205" t="str">
        <f t="shared" si="10"/>
        <v/>
      </c>
      <c r="R79" s="199" t="str">
        <f t="shared" si="11"/>
        <v/>
      </c>
      <c r="S79" s="200" t="str">
        <f t="shared" si="12"/>
        <v/>
      </c>
      <c r="T79" s="201" t="str">
        <f t="array" ref="T79">IFERROR(IF($B79="","",index('Trade Log'!$AE$5:$AE$2004,match(1,($AN79='Trade Log'!$B$5:$B$2004)*($B79='Trade Log'!$D$5:$D$2004)*("Y"='Trade Log'!$T$5:$T$2004),0))),0)</f>
        <v/>
      </c>
      <c r="U79" s="202" t="str">
        <f t="shared" si="13"/>
        <v/>
      </c>
      <c r="V79" s="203" t="str">
        <f t="shared" si="14"/>
        <v/>
      </c>
      <c r="W79" s="202" t="str">
        <f t="shared" si="15"/>
        <v/>
      </c>
      <c r="X79" s="203" t="str">
        <f t="shared" si="16"/>
        <v/>
      </c>
      <c r="Y79" s="206" t="str">
        <f>if($B79="","",iferror(sumifs('Trade Log'!$AD$5:$AD$2004,'Trade Log'!$C$5:$C$2004,"Dividend",'Trade Log'!$D$5:$D$2004,$B79,'Trade Log'!$B$5:$B$2004,"&lt;="&amp;Dashboard!$C$2),0))</f>
        <v/>
      </c>
      <c r="Z79" s="172"/>
      <c r="AA79" s="207" t="str">
        <f t="array" ref="AA79">IF($B79="","",INDEX('Calculations (Do Not Edit)'!$C$231:$G$235,match($C79,'Calculations (Do Not Edit)'!$C$230:$G$230,0),match(Dashboard!$C$3,'Calculations (Do Not Edit)'!$B$231:$B$235,0)))</f>
        <v/>
      </c>
      <c r="AB79" s="174"/>
      <c r="AC79" s="208" t="str">
        <f>IF($B79="","",SUMIFS('Trade Log'!$X$5:$X$2004,'Trade Log'!$D$5:$D$2004,'Your Portfolio Holdings'!$B79,'Trade Log'!$C$5:$C$2004,"Buy",'Trade Log'!$B$5:$B$2004,"&lt;="&amp;Dashboard!$C$54)-SUMIFS('Trade Log'!$X$5:$X$2004,'Trade Log'!$D$5:$D$2004,'Your Portfolio Holdings'!$B79,'Trade Log'!$C$5:$C$2004,"Sell",'Trade Log'!$B$5:$B$2004,"&lt;="&amp;Dashboard!$C$54))</f>
        <v/>
      </c>
      <c r="AD79" s="209" t="str">
        <f>IFERROR(__xludf.DUMMYFUNCTION("if($C79=""GBP"",if($B79="""","""",if(Dashboard!$C$54&gt;=today(),iferror(googlefinance($B79)/100,0),iferror(index(googlefinance($B79,""price"",Dashboard!$C$54),2,2)/100,iferror(index(googlefinance($B79,""price"",Dashboard!$C$54-1),2,2)/100,iferror(index(goog"&amp;"lefinance($B79,""price"",Dashboard!$C$54-2),2,2)/100,iferror(index(googlefinance($B79,""price"",Dashboard!$C$54-3),2,2)/100,iferror(index(googlefinance($B79,""price"",Dashboard!$C$54-4),2,2)/100,iferror(index(googlefinance($B79,""price"",Dashboard!$C$54-5"&amp;"),2,2)/100,iferror(index(googlefinance($B79,""price"",Dashboard!$C$54-6),2,2)/100,0))))))))), if($B79="""","""",if(Dashboard!$C$54&gt;=today(),iferror(googlefinance($B79),0),iferror(index(googlefinance($B79,""price"",Dashboard!$C$54),2,2),iferror(index(googl"&amp;"efinance($B79,""price"",Dashboard!$C$54-1),2,2),iferror(index(googlefinance($B79,""price"",Dashboard!$C$54-2),2,2),iferror(index(googlefinance($B79,""price"",Dashboard!$C$54-3),2,2),iferror(index(googlefinance($B79,""price"",Dashboard!$C$54-4),2,2),iferro"&amp;"r(index(googlefinance($B79,""price"",Dashboard!$C$54-5),2,2),iferror(index(googlefinance($B79,""price"",Dashboard!$C$54-6),2,2),0))))))))))"),"")</f>
        <v/>
      </c>
      <c r="AE79" s="214"/>
      <c r="AF79" s="211" t="str">
        <f t="array" ref="AF79">IF($B79="","",INDEX('Calculations (Do Not Edit)'!$C$249:$G$253,match($C79,'Calculations (Do Not Edit)'!$C$230:$G$230,0),match(Dashboard!$C$3,'Calculations (Do Not Edit)'!$B$231:$B$235,0)))</f>
        <v/>
      </c>
      <c r="AG79" s="212">
        <f t="shared" si="17"/>
        <v>0</v>
      </c>
      <c r="AH79" s="208" t="str">
        <f>IF($B79="","",SUMIFS('Trade Log'!$Z$5:$Z$2004,'Trade Log'!$D$5:$D$2004,'Your Portfolio Holdings'!$B79,'Trade Log'!$C$5:$C$2004,"Buy",'Trade Log'!$B$5:$B$2004,"&lt;="&amp;Dashboard!$C$55)-SUMIFS('Trade Log'!$Z$5:$Z$2004,'Trade Log'!$D$5:$D$2004,'Your Portfolio Holdings'!$B79,'Trade Log'!$C$5:$C$2004,"Sell",'Trade Log'!$B$5:$B$2004,"&lt;="&amp;Dashboard!$C$55))</f>
        <v/>
      </c>
      <c r="AI79" s="209" t="str">
        <f>IFERROR(__xludf.DUMMYFUNCTION("if($C79=""GBP"",if($B79="""","""",if(Dashboard!$C$55&gt;=today(),iferror(googlefinance($B79)/100,0),iferror(index(googlefinance($B79,""price"",Dashboard!$C$55),2,2)/100,iferror(index(googlefinance($B79,""price"",Dashboard!$C$55-1),2,2)/100,iferror(index(goog"&amp;"lefinance($B79,""price"",Dashboard!$C$55-2),2,2)/100,iferror(index(googlefinance($B79,""price"",Dashboard!$C$55-3),2,2)/100,iferror(index(googlefinance($B79,""price"",Dashboard!$C$55-4),2,2)/100,iferror(index(googlefinance($B79,""price"",Dashboard!$C$55-5"&amp;"),2,2)/100,iferror(index(googlefinance($B79,""price"",Dashboard!$C$55-6),2,2)/100,0))))))))),if($B79="""","""",if(Dashboard!$C$55&gt;=today(),iferror(googlefinance($B79),0),iferror(index(googlefinance($B79,""price"",Dashboard!$C$55),2,2),iferror(index(google"&amp;"finance($B79,""price"",Dashboard!$C$55-1),2,2),iferror(index(googlefinance($B79,""price"",Dashboard!$C$55-2),2,2),iferror(index(googlefinance($B79,""price"",Dashboard!$C$55-3),2,2),iferror(index(googlefinance($B79,""price"",Dashboard!$C$55-4),2,2),iferror"&amp;"(index(googlefinance($B79,""price"",Dashboard!$C$55-5),2,2),iferror(index(googlefinance($B79,""price"",Dashboard!$C$55-6),2,2),0))))))))))"),"")</f>
        <v/>
      </c>
      <c r="AJ79" s="210"/>
      <c r="AK79" s="211" t="str">
        <f t="array" ref="AK79">IF($B79="","",INDEX('Calculations (Do Not Edit)'!$C$267:$G$271,match($C79,'Calculations (Do Not Edit)'!$C$230:$G$230,0),match(Dashboard!$C$3,'Calculations (Do Not Edit)'!$B$231:$B$235,0)))</f>
        <v/>
      </c>
      <c r="AL79" s="212">
        <f t="shared" si="18"/>
        <v>0</v>
      </c>
      <c r="AM79" s="182"/>
      <c r="AN79" s="182" t="str">
        <f>IF($B79="","",MAXIFS('Trade Log'!$B$5:$B$2004,'Trade Log'!$D$5:$D$2004,$B79,'Trade Log'!$B$5:$B$2004,"&lt;="&amp;Dashboard!$C$2))</f>
        <v/>
      </c>
      <c r="AO79" s="81" t="str">
        <f t="shared" si="19"/>
        <v>#N/A</v>
      </c>
      <c r="AP79" s="81"/>
      <c r="AQ79" s="184" t="str">
        <f>if($B79="","",sumifs('Trade Log'!$V$5:$V$2004,'Trade Log'!$D$5:$D$2004,$B79,'Trade Log'!$C$5:$C$2004,"Buy",'Trade Log'!$I$5:$I$2004,AQ$6,'Trade Log'!$B$5:$B$2004,"&lt;="&amp;Dashboard!$C$2)-sumifs('Trade Log'!$V$5:$V$2004,'Trade Log'!$D$5:$D$2004,$B79,'Trade Log'!$C$5:$C$2004,"Sell",'Trade Log'!$I$5:$I$2004,AQ$6,'Trade Log'!$B$5:$B$2004,"&lt;="&amp;Dashboard!$C$2))</f>
        <v/>
      </c>
      <c r="AR79" s="100" t="str">
        <f>if($B79="","",sumifs('Trade Log'!$V$5:$V$2004,'Trade Log'!$D$5:$D$2004,$B79,'Trade Log'!$C$5:$C$2004,"Buy",'Trade Log'!$I$5:$I$2004,AR$6,'Trade Log'!$B$5:$B$2004,"&lt;="&amp;Dashboard!$C$2)-sumifs('Trade Log'!$V$5:$V$2004,'Trade Log'!$D$5:$D$2004,$B79,'Trade Log'!$C$5:$C$2004,"Sell",'Trade Log'!$I$5:$I$2004,AR$6,'Trade Log'!$B$5:$B$2004,"&lt;="&amp;Dashboard!$C$2))</f>
        <v/>
      </c>
      <c r="AS79" s="100" t="str">
        <f>if($B79="","",sumifs('Trade Log'!$V$5:$V$2004,'Trade Log'!$D$5:$D$2004,$B79,'Trade Log'!$C$5:$C$2004,"Buy",'Trade Log'!$I$5:$I$2004,AS$6,'Trade Log'!$B$5:$B$2004,"&lt;="&amp;Dashboard!$C$2)-sumifs('Trade Log'!$V$5:$V$2004,'Trade Log'!$D$5:$D$2004,$B79,'Trade Log'!$C$5:$C$2004,"Sell",'Trade Log'!$I$5:$I$2004,AS$6,'Trade Log'!$B$5:$B$2004,"&lt;="&amp;Dashboard!$C$2))</f>
        <v/>
      </c>
      <c r="AT79" s="100" t="str">
        <f>if($B79="","",sumifs('Trade Log'!$V$5:$V$2004,'Trade Log'!$D$5:$D$2004,$B79,'Trade Log'!$C$5:$C$2004,"Buy",'Trade Log'!$I$5:$I$2004,AT$6,'Trade Log'!$B$5:$B$2004,"&lt;="&amp;Dashboard!$C$2)-sumifs('Trade Log'!$V$5:$V$2004,'Trade Log'!$D$5:$D$2004,$B79,'Trade Log'!$C$5:$C$2004,"Sell",'Trade Log'!$I$5:$I$2004,AT$6,'Trade Log'!$B$5:$B$2004,"&lt;="&amp;Dashboard!$C$2))</f>
        <v/>
      </c>
      <c r="AU79" s="100" t="str">
        <f>if($B79="","",sumifs('Trade Log'!$V$5:$V$2004,'Trade Log'!$D$5:$D$2004,$B79,'Trade Log'!$C$5:$C$2004,"Buy",'Trade Log'!$I$5:$I$2004,AU$6,'Trade Log'!$B$5:$B$2004,"&lt;="&amp;Dashboard!$C$2)-sumifs('Trade Log'!$V$5:$V$2004,'Trade Log'!$D$5:$D$2004,$B79,'Trade Log'!$C$5:$C$2004,"Sell",'Trade Log'!$I$5:$I$2004,AU$6,'Trade Log'!$B$5:$B$2004,"&lt;="&amp;Dashboard!$C$2))</f>
        <v/>
      </c>
      <c r="AV79" s="100" t="str">
        <f>if($B79="","",sumifs('Trade Log'!$V$5:$V$2004,'Trade Log'!$D$5:$D$2004,$B79,'Trade Log'!$C$5:$C$2004,"Buy",'Trade Log'!$I$5:$I$2004,AV$6,'Trade Log'!$B$5:$B$2004,"&lt;="&amp;Dashboard!$C$2)-sumifs('Trade Log'!$V$5:$V$2004,'Trade Log'!$D$5:$D$2004,$B79,'Trade Log'!$C$5:$C$2004,"Sell",'Trade Log'!$I$5:$I$2004,AV$6,'Trade Log'!$B$5:$B$2004,"&lt;="&amp;Dashboard!$C$2))</f>
        <v/>
      </c>
      <c r="AW79" s="100" t="str">
        <f>if($B79="","",sumifs('Trade Log'!$V$5:$V$2004,'Trade Log'!$D$5:$D$2004,$B79,'Trade Log'!$C$5:$C$2004,"Buy",'Trade Log'!$I$5:$I$2004,AW$6,'Trade Log'!$B$5:$B$2004,"&lt;="&amp;Dashboard!$C$2)-sumifs('Trade Log'!$V$5:$V$2004,'Trade Log'!$D$5:$D$2004,$B79,'Trade Log'!$C$5:$C$2004,"Sell",'Trade Log'!$I$5:$I$2004,AW$6,'Trade Log'!$B$5:$B$2004,"&lt;="&amp;Dashboard!$C$2))</f>
        <v/>
      </c>
      <c r="AX79" s="100" t="str">
        <f>if($B79="","",sumifs('Trade Log'!$V$5:$V$2004,'Trade Log'!$D$5:$D$2004,$B79,'Trade Log'!$C$5:$C$2004,"Buy",'Trade Log'!$I$5:$I$2004,AX$6,'Trade Log'!$B$5:$B$2004,"&lt;="&amp;Dashboard!$C$2)-sumifs('Trade Log'!$V$5:$V$2004,'Trade Log'!$D$5:$D$2004,$B79,'Trade Log'!$C$5:$C$2004,"Sell",'Trade Log'!$I$5:$I$2004,AX$6,'Trade Log'!$B$5:$B$2004,"&lt;="&amp;Dashboard!$C$2))</f>
        <v/>
      </c>
      <c r="AY79" s="100" t="str">
        <f>if($B79="","",sumifs('Trade Log'!$V$5:$V$2004,'Trade Log'!$D$5:$D$2004,$B79,'Trade Log'!$C$5:$C$2004,"Buy",'Trade Log'!$I$5:$I$2004,AY$6,'Trade Log'!$B$5:$B$2004,"&lt;="&amp;Dashboard!$C$2)-sumifs('Trade Log'!$V$5:$V$2004,'Trade Log'!$D$5:$D$2004,$B79,'Trade Log'!$C$5:$C$2004,"Sell",'Trade Log'!$I$5:$I$2004,AY$6,'Trade Log'!$B$5:$B$2004,"&lt;="&amp;Dashboard!$C$2))</f>
        <v/>
      </c>
      <c r="AZ79" s="185" t="str">
        <f>if($B79="","",sumifs('Trade Log'!$V$5:$V$2004,'Trade Log'!$D$5:$D$2004,$B79,'Trade Log'!$C$5:$C$2004,"Buy",'Trade Log'!$I$5:$I$2004,AZ$6,'Trade Log'!$B$5:$B$2004,"&lt;="&amp;Dashboard!$C$2)-sumifs('Trade Log'!$V$5:$V$2004,'Trade Log'!$D$5:$D$2004,$B79,'Trade Log'!$C$5:$C$2004,"Sell",'Trade Log'!$I$5:$I$2004,AZ$6,'Trade Log'!$B$5:$B$2004,"&lt;="&amp;Dashboard!$C$2))</f>
        <v/>
      </c>
      <c r="BA79" s="81"/>
      <c r="BB79" s="186">
        <f t="shared" si="20"/>
        <v>0</v>
      </c>
      <c r="BC79" s="81"/>
      <c r="BD79" s="187">
        <f t="shared" ref="BD79:BM79" si="98">AQ79*$Q79</f>
        <v>0</v>
      </c>
      <c r="BE79" s="188">
        <f t="shared" si="98"/>
        <v>0</v>
      </c>
      <c r="BF79" s="188">
        <f t="shared" si="98"/>
        <v>0</v>
      </c>
      <c r="BG79" s="188">
        <f t="shared" si="98"/>
        <v>0</v>
      </c>
      <c r="BH79" s="188">
        <f t="shared" si="98"/>
        <v>0</v>
      </c>
      <c r="BI79" s="188">
        <f t="shared" si="98"/>
        <v>0</v>
      </c>
      <c r="BJ79" s="188">
        <f t="shared" si="98"/>
        <v>0</v>
      </c>
      <c r="BK79" s="188">
        <f t="shared" si="98"/>
        <v>0</v>
      </c>
      <c r="BL79" s="188">
        <f t="shared" si="98"/>
        <v>0</v>
      </c>
      <c r="BM79" s="189">
        <f t="shared" si="98"/>
        <v>0</v>
      </c>
      <c r="BN79" s="81"/>
      <c r="BO79" s="190">
        <f t="shared" si="22"/>
        <v>0</v>
      </c>
      <c r="BP79" s="190"/>
      <c r="BQ79" s="191" t="str">
        <f t="shared" si="23"/>
        <v/>
      </c>
      <c r="BR79" s="192" t="s">
        <v>197</v>
      </c>
      <c r="BS79" s="190" t="str">
        <f t="shared" si="24"/>
        <v>N</v>
      </c>
      <c r="BT79" s="190" t="str">
        <f t="shared" si="25"/>
        <v>N</v>
      </c>
      <c r="BU79" s="190" t="str">
        <f t="shared" si="26"/>
        <v>N</v>
      </c>
      <c r="BV79" s="190"/>
      <c r="BW79" s="174">
        <f>countifs('Trade Log'!$D$5:$D$2004,$B115,'Trade Log'!$C$5:$C$2004,"Split")</f>
        <v>0</v>
      </c>
    </row>
    <row r="80">
      <c r="A80" s="17">
        <f t="shared" si="27"/>
        <v>74</v>
      </c>
      <c r="B80" s="193" t="str">
        <f>Setup!B125</f>
        <v/>
      </c>
      <c r="C80" s="194" t="str">
        <f>Setup!C125</f>
        <v/>
      </c>
      <c r="D80" s="194" t="str">
        <f>Setup!D125</f>
        <v/>
      </c>
      <c r="E80" s="195" t="str">
        <f>IF($B80="","",SUMIFS('Trade Log'!$V$5:$V$2004,'Trade Log'!$D$5:$D$2004,'Your Portfolio Holdings'!$B80,'Trade Log'!$C$5:$C$2004,"Buy",'Trade Log'!$B$5:$B$2004,"&lt;="&amp;Dashboard!$C$2)-SUMIFS('Trade Log'!$V$5:$V$2004,'Trade Log'!$D$5:$D$2004,'Your Portfolio Holdings'!$B80,'Trade Log'!$C$5:$C$2004,"Sell",'Trade Log'!$B$5:$B$2004,"&lt;="&amp;Dashboard!$C$2))</f>
        <v/>
      </c>
      <c r="F80" s="196" t="str">
        <f t="shared" si="3"/>
        <v/>
      </c>
      <c r="G80" s="197" t="str">
        <f>IFERROR(__xludf.DUMMYFUNCTION("if($C80=""GBP"", if($B80="""","""",if(Dashboard!$C$2&gt;=today(),iferror(googlefinance($B80)/100,0),iferror(index(googlefinance($B80,""price"",Dashboard!$C$2),2,2)/100,iferror(index(googlefinance($B80,""price"",Dashboard!$C$2-1),2,2)/100,iferror(index(google"&amp;"finance($B80,""price"",Dashboard!$C$2-2),2,2)/100,iferror(index(googlefinance($B80,""price"",Dashboard!$C$2-3),2,2)/100,iferror(index(googlefinance($B80,""price"",Dashboard!$C$2-4),2,2)/100,iferror(index(googlefinance($B80,""price"",Dashboard!$C$2-5),2,2)"&amp;"/100,iferror(index(googlefinance($B80,""price"",Dashboard!$C$2-6),2,2)/100,0))))))))),if($B80="""","""",if(Dashboard!$C$2&gt;=today(),iferror(googlefinance($B80),0),iferror(index(googlefinance($B80,""price"",Dashboard!$C$2),2,2),iferror(index(googlefinance($"&amp;"B80,""price"",Dashboard!$C$2-1),2,2),iferror(index(googlefinance($B80,""price"",Dashboard!$C$2-2),2,2),iferror(index(googlefinance($B80,""price"",Dashboard!$C$2-3),2,2),iferror(index(googlefinance($B80,""price"",Dashboard!$C$2-4),2,2),iferror(index(google"&amp;"finance($B80,""price"",Dashboard!$C$2-5),2,2),iferror(index(googlefinance($B80,""price"",Dashboard!$C$2-6),2,2),0))))))))))"),"")</f>
        <v/>
      </c>
      <c r="H80" s="213"/>
      <c r="I80" s="199" t="str">
        <f t="shared" si="4"/>
        <v/>
      </c>
      <c r="J80" s="200" t="str">
        <f t="shared" si="5"/>
        <v/>
      </c>
      <c r="K80" s="201" t="str">
        <f t="array" ref="K80">IFERROR(IF($B80="","",index('Trade Log'!$Q$5:$Q$2004,match(1,($AN80='Trade Log'!$B$5:$B$2004)*($B80='Trade Log'!$D$5:$D$2004)*("Y"='Trade Log'!$T$5:$T$2004),0))),0)</f>
        <v/>
      </c>
      <c r="L80" s="202" t="str">
        <f t="shared" si="6"/>
        <v/>
      </c>
      <c r="M80" s="202" t="str">
        <f t="shared" si="7"/>
        <v/>
      </c>
      <c r="N80" s="203" t="str">
        <f t="shared" si="8"/>
        <v/>
      </c>
      <c r="O80" s="202" t="str">
        <f>if($B80="","",iferror(sumifs('Trade Log'!$G$5:$G$2004,'Trade Log'!$C$5:$C$2004,"Dividend",'Trade Log'!$D$5:$D$2004,$B80,'Trade Log'!$B$5:$B$2004,"&lt;="&amp;Dashboard!$C$2),0))</f>
        <v/>
      </c>
      <c r="P80" s="204" t="str">
        <f t="shared" si="9"/>
        <v/>
      </c>
      <c r="Q80" s="205" t="str">
        <f t="shared" si="10"/>
        <v/>
      </c>
      <c r="R80" s="199" t="str">
        <f t="shared" si="11"/>
        <v/>
      </c>
      <c r="S80" s="200" t="str">
        <f t="shared" si="12"/>
        <v/>
      </c>
      <c r="T80" s="201" t="str">
        <f t="array" ref="T80">IFERROR(IF($B80="","",index('Trade Log'!$AE$5:$AE$2004,match(1,($AN80='Trade Log'!$B$5:$B$2004)*($B80='Trade Log'!$D$5:$D$2004)*("Y"='Trade Log'!$T$5:$T$2004),0))),0)</f>
        <v/>
      </c>
      <c r="U80" s="202" t="str">
        <f t="shared" si="13"/>
        <v/>
      </c>
      <c r="V80" s="203" t="str">
        <f t="shared" si="14"/>
        <v/>
      </c>
      <c r="W80" s="202" t="str">
        <f t="shared" si="15"/>
        <v/>
      </c>
      <c r="X80" s="203" t="str">
        <f t="shared" si="16"/>
        <v/>
      </c>
      <c r="Y80" s="206" t="str">
        <f>if($B80="","",iferror(sumifs('Trade Log'!$AD$5:$AD$2004,'Trade Log'!$C$5:$C$2004,"Dividend",'Trade Log'!$D$5:$D$2004,$B80,'Trade Log'!$B$5:$B$2004,"&lt;="&amp;Dashboard!$C$2),0))</f>
        <v/>
      </c>
      <c r="Z80" s="172"/>
      <c r="AA80" s="207" t="str">
        <f t="array" ref="AA80">IF($B80="","",INDEX('Calculations (Do Not Edit)'!$C$231:$G$235,match($C80,'Calculations (Do Not Edit)'!$C$230:$G$230,0),match(Dashboard!$C$3,'Calculations (Do Not Edit)'!$B$231:$B$235,0)))</f>
        <v/>
      </c>
      <c r="AB80" s="174"/>
      <c r="AC80" s="208" t="str">
        <f>IF($B80="","",SUMIFS('Trade Log'!$X$5:$X$2004,'Trade Log'!$D$5:$D$2004,'Your Portfolio Holdings'!$B80,'Trade Log'!$C$5:$C$2004,"Buy",'Trade Log'!$B$5:$B$2004,"&lt;="&amp;Dashboard!$C$54)-SUMIFS('Trade Log'!$X$5:$X$2004,'Trade Log'!$D$5:$D$2004,'Your Portfolio Holdings'!$B80,'Trade Log'!$C$5:$C$2004,"Sell",'Trade Log'!$B$5:$B$2004,"&lt;="&amp;Dashboard!$C$54))</f>
        <v/>
      </c>
      <c r="AD80" s="209" t="str">
        <f>IFERROR(__xludf.DUMMYFUNCTION("if($C80=""GBP"",if($B80="""","""",if(Dashboard!$C$54&gt;=today(),iferror(googlefinance($B80)/100,0),iferror(index(googlefinance($B80,""price"",Dashboard!$C$54),2,2)/100,iferror(index(googlefinance($B80,""price"",Dashboard!$C$54-1),2,2)/100,iferror(index(goog"&amp;"lefinance($B80,""price"",Dashboard!$C$54-2),2,2)/100,iferror(index(googlefinance($B80,""price"",Dashboard!$C$54-3),2,2)/100,iferror(index(googlefinance($B80,""price"",Dashboard!$C$54-4),2,2)/100,iferror(index(googlefinance($B80,""price"",Dashboard!$C$54-5"&amp;"),2,2)/100,iferror(index(googlefinance($B80,""price"",Dashboard!$C$54-6),2,2)/100,0))))))))), if($B80="""","""",if(Dashboard!$C$54&gt;=today(),iferror(googlefinance($B80),0),iferror(index(googlefinance($B80,""price"",Dashboard!$C$54),2,2),iferror(index(googl"&amp;"efinance($B80,""price"",Dashboard!$C$54-1),2,2),iferror(index(googlefinance($B80,""price"",Dashboard!$C$54-2),2,2),iferror(index(googlefinance($B80,""price"",Dashboard!$C$54-3),2,2),iferror(index(googlefinance($B80,""price"",Dashboard!$C$54-4),2,2),iferro"&amp;"r(index(googlefinance($B80,""price"",Dashboard!$C$54-5),2,2),iferror(index(googlefinance($B80,""price"",Dashboard!$C$54-6),2,2),0))))))))))"),"")</f>
        <v/>
      </c>
      <c r="AE80" s="214"/>
      <c r="AF80" s="211" t="str">
        <f t="array" ref="AF80">IF($B80="","",INDEX('Calculations (Do Not Edit)'!$C$249:$G$253,match($C80,'Calculations (Do Not Edit)'!$C$230:$G$230,0),match(Dashboard!$C$3,'Calculations (Do Not Edit)'!$B$231:$B$235,0)))</f>
        <v/>
      </c>
      <c r="AG80" s="212">
        <f t="shared" si="17"/>
        <v>0</v>
      </c>
      <c r="AH80" s="208" t="str">
        <f>IF($B80="","",SUMIFS('Trade Log'!$Z$5:$Z$2004,'Trade Log'!$D$5:$D$2004,'Your Portfolio Holdings'!$B80,'Trade Log'!$C$5:$C$2004,"Buy",'Trade Log'!$B$5:$B$2004,"&lt;="&amp;Dashboard!$C$55)-SUMIFS('Trade Log'!$Z$5:$Z$2004,'Trade Log'!$D$5:$D$2004,'Your Portfolio Holdings'!$B80,'Trade Log'!$C$5:$C$2004,"Sell",'Trade Log'!$B$5:$B$2004,"&lt;="&amp;Dashboard!$C$55))</f>
        <v/>
      </c>
      <c r="AI80" s="209" t="str">
        <f>IFERROR(__xludf.DUMMYFUNCTION("if($C80=""GBP"",if($B80="""","""",if(Dashboard!$C$55&gt;=today(),iferror(googlefinance($B80)/100,0),iferror(index(googlefinance($B80,""price"",Dashboard!$C$55),2,2)/100,iferror(index(googlefinance($B80,""price"",Dashboard!$C$55-1),2,2)/100,iferror(index(goog"&amp;"lefinance($B80,""price"",Dashboard!$C$55-2),2,2)/100,iferror(index(googlefinance($B80,""price"",Dashboard!$C$55-3),2,2)/100,iferror(index(googlefinance($B80,""price"",Dashboard!$C$55-4),2,2)/100,iferror(index(googlefinance($B80,""price"",Dashboard!$C$55-5"&amp;"),2,2)/100,iferror(index(googlefinance($B80,""price"",Dashboard!$C$55-6),2,2)/100,0))))))))),if($B80="""","""",if(Dashboard!$C$55&gt;=today(),iferror(googlefinance($B80),0),iferror(index(googlefinance($B80,""price"",Dashboard!$C$55),2,2),iferror(index(google"&amp;"finance($B80,""price"",Dashboard!$C$55-1),2,2),iferror(index(googlefinance($B80,""price"",Dashboard!$C$55-2),2,2),iferror(index(googlefinance($B80,""price"",Dashboard!$C$55-3),2,2),iferror(index(googlefinance($B80,""price"",Dashboard!$C$55-4),2,2),iferror"&amp;"(index(googlefinance($B80,""price"",Dashboard!$C$55-5),2,2),iferror(index(googlefinance($B80,""price"",Dashboard!$C$55-6),2,2),0))))))))))"),"")</f>
        <v/>
      </c>
      <c r="AJ80" s="210"/>
      <c r="AK80" s="211" t="str">
        <f t="array" ref="AK80">IF($B80="","",INDEX('Calculations (Do Not Edit)'!$C$267:$G$271,match($C80,'Calculations (Do Not Edit)'!$C$230:$G$230,0),match(Dashboard!$C$3,'Calculations (Do Not Edit)'!$B$231:$B$235,0)))</f>
        <v/>
      </c>
      <c r="AL80" s="212">
        <f t="shared" si="18"/>
        <v>0</v>
      </c>
      <c r="AM80" s="182"/>
      <c r="AN80" s="182" t="str">
        <f>IF($B80="","",MAXIFS('Trade Log'!$B$5:$B$2004,'Trade Log'!$D$5:$D$2004,$B80,'Trade Log'!$B$5:$B$2004,"&lt;="&amp;Dashboard!$C$2))</f>
        <v/>
      </c>
      <c r="AO80" s="81" t="str">
        <f t="shared" si="19"/>
        <v>#N/A</v>
      </c>
      <c r="AP80" s="81"/>
      <c r="AQ80" s="184" t="str">
        <f>if($B80="","",sumifs('Trade Log'!$V$5:$V$2004,'Trade Log'!$D$5:$D$2004,$B80,'Trade Log'!$C$5:$C$2004,"Buy",'Trade Log'!$I$5:$I$2004,AQ$6,'Trade Log'!$B$5:$B$2004,"&lt;="&amp;Dashboard!$C$2)-sumifs('Trade Log'!$V$5:$V$2004,'Trade Log'!$D$5:$D$2004,$B80,'Trade Log'!$C$5:$C$2004,"Sell",'Trade Log'!$I$5:$I$2004,AQ$6,'Trade Log'!$B$5:$B$2004,"&lt;="&amp;Dashboard!$C$2))</f>
        <v/>
      </c>
      <c r="AR80" s="100" t="str">
        <f>if($B80="","",sumifs('Trade Log'!$V$5:$V$2004,'Trade Log'!$D$5:$D$2004,$B80,'Trade Log'!$C$5:$C$2004,"Buy",'Trade Log'!$I$5:$I$2004,AR$6,'Trade Log'!$B$5:$B$2004,"&lt;="&amp;Dashboard!$C$2)-sumifs('Trade Log'!$V$5:$V$2004,'Trade Log'!$D$5:$D$2004,$B80,'Trade Log'!$C$5:$C$2004,"Sell",'Trade Log'!$I$5:$I$2004,AR$6,'Trade Log'!$B$5:$B$2004,"&lt;="&amp;Dashboard!$C$2))</f>
        <v/>
      </c>
      <c r="AS80" s="100" t="str">
        <f>if($B80="","",sumifs('Trade Log'!$V$5:$V$2004,'Trade Log'!$D$5:$D$2004,$B80,'Trade Log'!$C$5:$C$2004,"Buy",'Trade Log'!$I$5:$I$2004,AS$6,'Trade Log'!$B$5:$B$2004,"&lt;="&amp;Dashboard!$C$2)-sumifs('Trade Log'!$V$5:$V$2004,'Trade Log'!$D$5:$D$2004,$B80,'Trade Log'!$C$5:$C$2004,"Sell",'Trade Log'!$I$5:$I$2004,AS$6,'Trade Log'!$B$5:$B$2004,"&lt;="&amp;Dashboard!$C$2))</f>
        <v/>
      </c>
      <c r="AT80" s="100" t="str">
        <f>if($B80="","",sumifs('Trade Log'!$V$5:$V$2004,'Trade Log'!$D$5:$D$2004,$B80,'Trade Log'!$C$5:$C$2004,"Buy",'Trade Log'!$I$5:$I$2004,AT$6,'Trade Log'!$B$5:$B$2004,"&lt;="&amp;Dashboard!$C$2)-sumifs('Trade Log'!$V$5:$V$2004,'Trade Log'!$D$5:$D$2004,$B80,'Trade Log'!$C$5:$C$2004,"Sell",'Trade Log'!$I$5:$I$2004,AT$6,'Trade Log'!$B$5:$B$2004,"&lt;="&amp;Dashboard!$C$2))</f>
        <v/>
      </c>
      <c r="AU80" s="100" t="str">
        <f>if($B80="","",sumifs('Trade Log'!$V$5:$V$2004,'Trade Log'!$D$5:$D$2004,$B80,'Trade Log'!$C$5:$C$2004,"Buy",'Trade Log'!$I$5:$I$2004,AU$6,'Trade Log'!$B$5:$B$2004,"&lt;="&amp;Dashboard!$C$2)-sumifs('Trade Log'!$V$5:$V$2004,'Trade Log'!$D$5:$D$2004,$B80,'Trade Log'!$C$5:$C$2004,"Sell",'Trade Log'!$I$5:$I$2004,AU$6,'Trade Log'!$B$5:$B$2004,"&lt;="&amp;Dashboard!$C$2))</f>
        <v/>
      </c>
      <c r="AV80" s="100" t="str">
        <f>if($B80="","",sumifs('Trade Log'!$V$5:$V$2004,'Trade Log'!$D$5:$D$2004,$B80,'Trade Log'!$C$5:$C$2004,"Buy",'Trade Log'!$I$5:$I$2004,AV$6,'Trade Log'!$B$5:$B$2004,"&lt;="&amp;Dashboard!$C$2)-sumifs('Trade Log'!$V$5:$V$2004,'Trade Log'!$D$5:$D$2004,$B80,'Trade Log'!$C$5:$C$2004,"Sell",'Trade Log'!$I$5:$I$2004,AV$6,'Trade Log'!$B$5:$B$2004,"&lt;="&amp;Dashboard!$C$2))</f>
        <v/>
      </c>
      <c r="AW80" s="100" t="str">
        <f>if($B80="","",sumifs('Trade Log'!$V$5:$V$2004,'Trade Log'!$D$5:$D$2004,$B80,'Trade Log'!$C$5:$C$2004,"Buy",'Trade Log'!$I$5:$I$2004,AW$6,'Trade Log'!$B$5:$B$2004,"&lt;="&amp;Dashboard!$C$2)-sumifs('Trade Log'!$V$5:$V$2004,'Trade Log'!$D$5:$D$2004,$B80,'Trade Log'!$C$5:$C$2004,"Sell",'Trade Log'!$I$5:$I$2004,AW$6,'Trade Log'!$B$5:$B$2004,"&lt;="&amp;Dashboard!$C$2))</f>
        <v/>
      </c>
      <c r="AX80" s="100" t="str">
        <f>if($B80="","",sumifs('Trade Log'!$V$5:$V$2004,'Trade Log'!$D$5:$D$2004,$B80,'Trade Log'!$C$5:$C$2004,"Buy",'Trade Log'!$I$5:$I$2004,AX$6,'Trade Log'!$B$5:$B$2004,"&lt;="&amp;Dashboard!$C$2)-sumifs('Trade Log'!$V$5:$V$2004,'Trade Log'!$D$5:$D$2004,$B80,'Trade Log'!$C$5:$C$2004,"Sell",'Trade Log'!$I$5:$I$2004,AX$6,'Trade Log'!$B$5:$B$2004,"&lt;="&amp;Dashboard!$C$2))</f>
        <v/>
      </c>
      <c r="AY80" s="100" t="str">
        <f>if($B80="","",sumifs('Trade Log'!$V$5:$V$2004,'Trade Log'!$D$5:$D$2004,$B80,'Trade Log'!$C$5:$C$2004,"Buy",'Trade Log'!$I$5:$I$2004,AY$6,'Trade Log'!$B$5:$B$2004,"&lt;="&amp;Dashboard!$C$2)-sumifs('Trade Log'!$V$5:$V$2004,'Trade Log'!$D$5:$D$2004,$B80,'Trade Log'!$C$5:$C$2004,"Sell",'Trade Log'!$I$5:$I$2004,AY$6,'Trade Log'!$B$5:$B$2004,"&lt;="&amp;Dashboard!$C$2))</f>
        <v/>
      </c>
      <c r="AZ80" s="185" t="str">
        <f>if($B80="","",sumifs('Trade Log'!$V$5:$V$2004,'Trade Log'!$D$5:$D$2004,$B80,'Trade Log'!$C$5:$C$2004,"Buy",'Trade Log'!$I$5:$I$2004,AZ$6,'Trade Log'!$B$5:$B$2004,"&lt;="&amp;Dashboard!$C$2)-sumifs('Trade Log'!$V$5:$V$2004,'Trade Log'!$D$5:$D$2004,$B80,'Trade Log'!$C$5:$C$2004,"Sell",'Trade Log'!$I$5:$I$2004,AZ$6,'Trade Log'!$B$5:$B$2004,"&lt;="&amp;Dashboard!$C$2))</f>
        <v/>
      </c>
      <c r="BA80" s="81"/>
      <c r="BB80" s="186">
        <f t="shared" si="20"/>
        <v>0</v>
      </c>
      <c r="BC80" s="81"/>
      <c r="BD80" s="187">
        <f t="shared" ref="BD80:BM80" si="99">AQ80*$Q80</f>
        <v>0</v>
      </c>
      <c r="BE80" s="188">
        <f t="shared" si="99"/>
        <v>0</v>
      </c>
      <c r="BF80" s="188">
        <f t="shared" si="99"/>
        <v>0</v>
      </c>
      <c r="BG80" s="188">
        <f t="shared" si="99"/>
        <v>0</v>
      </c>
      <c r="BH80" s="188">
        <f t="shared" si="99"/>
        <v>0</v>
      </c>
      <c r="BI80" s="188">
        <f t="shared" si="99"/>
        <v>0</v>
      </c>
      <c r="BJ80" s="188">
        <f t="shared" si="99"/>
        <v>0</v>
      </c>
      <c r="BK80" s="188">
        <f t="shared" si="99"/>
        <v>0</v>
      </c>
      <c r="BL80" s="188">
        <f t="shared" si="99"/>
        <v>0</v>
      </c>
      <c r="BM80" s="189">
        <f t="shared" si="99"/>
        <v>0</v>
      </c>
      <c r="BN80" s="81"/>
      <c r="BO80" s="190">
        <f t="shared" si="22"/>
        <v>0</v>
      </c>
      <c r="BP80" s="190"/>
      <c r="BQ80" s="191" t="str">
        <f t="shared" si="23"/>
        <v/>
      </c>
      <c r="BR80" s="192" t="s">
        <v>197</v>
      </c>
      <c r="BS80" s="190" t="str">
        <f t="shared" si="24"/>
        <v>N</v>
      </c>
      <c r="BT80" s="190" t="str">
        <f t="shared" si="25"/>
        <v>N</v>
      </c>
      <c r="BU80" s="190" t="str">
        <f t="shared" si="26"/>
        <v>N</v>
      </c>
      <c r="BV80" s="190"/>
      <c r="BW80" s="174">
        <f>countifs('Trade Log'!$D$5:$D$2004,$B116,'Trade Log'!$C$5:$C$2004,"Split")</f>
        <v>0</v>
      </c>
    </row>
    <row r="81">
      <c r="A81" s="17">
        <f t="shared" si="27"/>
        <v>75</v>
      </c>
      <c r="B81" s="193" t="str">
        <f>Setup!B126</f>
        <v/>
      </c>
      <c r="C81" s="194" t="str">
        <f>Setup!C126</f>
        <v/>
      </c>
      <c r="D81" s="194" t="str">
        <f>Setup!D126</f>
        <v/>
      </c>
      <c r="E81" s="195" t="str">
        <f>IF($B81="","",SUMIFS('Trade Log'!$V$5:$V$2004,'Trade Log'!$D$5:$D$2004,'Your Portfolio Holdings'!$B81,'Trade Log'!$C$5:$C$2004,"Buy",'Trade Log'!$B$5:$B$2004,"&lt;="&amp;Dashboard!$C$2)-SUMIFS('Trade Log'!$V$5:$V$2004,'Trade Log'!$D$5:$D$2004,'Your Portfolio Holdings'!$B81,'Trade Log'!$C$5:$C$2004,"Sell",'Trade Log'!$B$5:$B$2004,"&lt;="&amp;Dashboard!$C$2))</f>
        <v/>
      </c>
      <c r="F81" s="196" t="str">
        <f t="shared" si="3"/>
        <v/>
      </c>
      <c r="G81" s="197" t="str">
        <f>IFERROR(__xludf.DUMMYFUNCTION("if($C81=""GBP"", if($B81="""","""",if(Dashboard!$C$2&gt;=today(),iferror(googlefinance($B81)/100,0),iferror(index(googlefinance($B81,""price"",Dashboard!$C$2),2,2)/100,iferror(index(googlefinance($B81,""price"",Dashboard!$C$2-1),2,2)/100,iferror(index(google"&amp;"finance($B81,""price"",Dashboard!$C$2-2),2,2)/100,iferror(index(googlefinance($B81,""price"",Dashboard!$C$2-3),2,2)/100,iferror(index(googlefinance($B81,""price"",Dashboard!$C$2-4),2,2)/100,iferror(index(googlefinance($B81,""price"",Dashboard!$C$2-5),2,2)"&amp;"/100,iferror(index(googlefinance($B81,""price"",Dashboard!$C$2-6),2,2)/100,0))))))))),if($B81="""","""",if(Dashboard!$C$2&gt;=today(),iferror(googlefinance($B81),0),iferror(index(googlefinance($B81,""price"",Dashboard!$C$2),2,2),iferror(index(googlefinance($"&amp;"B81,""price"",Dashboard!$C$2-1),2,2),iferror(index(googlefinance($B81,""price"",Dashboard!$C$2-2),2,2),iferror(index(googlefinance($B81,""price"",Dashboard!$C$2-3),2,2),iferror(index(googlefinance($B81,""price"",Dashboard!$C$2-4),2,2),iferror(index(google"&amp;"finance($B81,""price"",Dashboard!$C$2-5),2,2),iferror(index(googlefinance($B81,""price"",Dashboard!$C$2-6),2,2),0))))))))))"),"")</f>
        <v/>
      </c>
      <c r="H81" s="213"/>
      <c r="I81" s="199" t="str">
        <f t="shared" si="4"/>
        <v/>
      </c>
      <c r="J81" s="200" t="str">
        <f t="shared" si="5"/>
        <v/>
      </c>
      <c r="K81" s="201" t="str">
        <f t="array" ref="K81">IFERROR(IF($B81="","",index('Trade Log'!$Q$5:$Q$2004,match(1,($AN81='Trade Log'!$B$5:$B$2004)*($B81='Trade Log'!$D$5:$D$2004)*("Y"='Trade Log'!$T$5:$T$2004),0))),0)</f>
        <v/>
      </c>
      <c r="L81" s="202" t="str">
        <f t="shared" si="6"/>
        <v/>
      </c>
      <c r="M81" s="202" t="str">
        <f t="shared" si="7"/>
        <v/>
      </c>
      <c r="N81" s="203" t="str">
        <f t="shared" si="8"/>
        <v/>
      </c>
      <c r="O81" s="202" t="str">
        <f>if($B81="","",iferror(sumifs('Trade Log'!$G$5:$G$2004,'Trade Log'!$C$5:$C$2004,"Dividend",'Trade Log'!$D$5:$D$2004,$B81,'Trade Log'!$B$5:$B$2004,"&lt;="&amp;Dashboard!$C$2),0))</f>
        <v/>
      </c>
      <c r="P81" s="204" t="str">
        <f t="shared" si="9"/>
        <v/>
      </c>
      <c r="Q81" s="205" t="str">
        <f t="shared" si="10"/>
        <v/>
      </c>
      <c r="R81" s="199" t="str">
        <f t="shared" si="11"/>
        <v/>
      </c>
      <c r="S81" s="200" t="str">
        <f t="shared" si="12"/>
        <v/>
      </c>
      <c r="T81" s="201" t="str">
        <f t="array" ref="T81">IFERROR(IF($B81="","",index('Trade Log'!$AE$5:$AE$2004,match(1,($AN81='Trade Log'!$B$5:$B$2004)*($B81='Trade Log'!$D$5:$D$2004)*("Y"='Trade Log'!$T$5:$T$2004),0))),0)</f>
        <v/>
      </c>
      <c r="U81" s="202" t="str">
        <f t="shared" si="13"/>
        <v/>
      </c>
      <c r="V81" s="203" t="str">
        <f t="shared" si="14"/>
        <v/>
      </c>
      <c r="W81" s="202" t="str">
        <f t="shared" si="15"/>
        <v/>
      </c>
      <c r="X81" s="203" t="str">
        <f t="shared" si="16"/>
        <v/>
      </c>
      <c r="Y81" s="206" t="str">
        <f>if($B81="","",iferror(sumifs('Trade Log'!$AD$5:$AD$2004,'Trade Log'!$C$5:$C$2004,"Dividend",'Trade Log'!$D$5:$D$2004,$B81,'Trade Log'!$B$5:$B$2004,"&lt;="&amp;Dashboard!$C$2),0))</f>
        <v/>
      </c>
      <c r="Z81" s="172"/>
      <c r="AA81" s="207" t="str">
        <f t="array" ref="AA81">IF($B81="","",INDEX('Calculations (Do Not Edit)'!$C$231:$G$235,match($C81,'Calculations (Do Not Edit)'!$C$230:$G$230,0),match(Dashboard!$C$3,'Calculations (Do Not Edit)'!$B$231:$B$235,0)))</f>
        <v/>
      </c>
      <c r="AB81" s="174"/>
      <c r="AC81" s="208" t="str">
        <f>IF($B81="","",SUMIFS('Trade Log'!$X$5:$X$2004,'Trade Log'!$D$5:$D$2004,'Your Portfolio Holdings'!$B81,'Trade Log'!$C$5:$C$2004,"Buy",'Trade Log'!$B$5:$B$2004,"&lt;="&amp;Dashboard!$C$54)-SUMIFS('Trade Log'!$X$5:$X$2004,'Trade Log'!$D$5:$D$2004,'Your Portfolio Holdings'!$B81,'Trade Log'!$C$5:$C$2004,"Sell",'Trade Log'!$B$5:$B$2004,"&lt;="&amp;Dashboard!$C$54))</f>
        <v/>
      </c>
      <c r="AD81" s="209" t="str">
        <f>IFERROR(__xludf.DUMMYFUNCTION("if($C81=""GBP"",if($B81="""","""",if(Dashboard!$C$54&gt;=today(),iferror(googlefinance($B81)/100,0),iferror(index(googlefinance($B81,""price"",Dashboard!$C$54),2,2)/100,iferror(index(googlefinance($B81,""price"",Dashboard!$C$54-1),2,2)/100,iferror(index(goog"&amp;"lefinance($B81,""price"",Dashboard!$C$54-2),2,2)/100,iferror(index(googlefinance($B81,""price"",Dashboard!$C$54-3),2,2)/100,iferror(index(googlefinance($B81,""price"",Dashboard!$C$54-4),2,2)/100,iferror(index(googlefinance($B81,""price"",Dashboard!$C$54-5"&amp;"),2,2)/100,iferror(index(googlefinance($B81,""price"",Dashboard!$C$54-6),2,2)/100,0))))))))), if($B81="""","""",if(Dashboard!$C$54&gt;=today(),iferror(googlefinance($B81),0),iferror(index(googlefinance($B81,""price"",Dashboard!$C$54),2,2),iferror(index(googl"&amp;"efinance($B81,""price"",Dashboard!$C$54-1),2,2),iferror(index(googlefinance($B81,""price"",Dashboard!$C$54-2),2,2),iferror(index(googlefinance($B81,""price"",Dashboard!$C$54-3),2,2),iferror(index(googlefinance($B81,""price"",Dashboard!$C$54-4),2,2),iferro"&amp;"r(index(googlefinance($B81,""price"",Dashboard!$C$54-5),2,2),iferror(index(googlefinance($B81,""price"",Dashboard!$C$54-6),2,2),0))))))))))"),"")</f>
        <v/>
      </c>
      <c r="AE81" s="214"/>
      <c r="AF81" s="211" t="str">
        <f t="array" ref="AF81">IF($B81="","",INDEX('Calculations (Do Not Edit)'!$C$249:$G$253,match($C81,'Calculations (Do Not Edit)'!$C$230:$G$230,0),match(Dashboard!$C$3,'Calculations (Do Not Edit)'!$B$231:$B$235,0)))</f>
        <v/>
      </c>
      <c r="AG81" s="212">
        <f t="shared" si="17"/>
        <v>0</v>
      </c>
      <c r="AH81" s="208" t="str">
        <f>IF($B81="","",SUMIFS('Trade Log'!$Z$5:$Z$2004,'Trade Log'!$D$5:$D$2004,'Your Portfolio Holdings'!$B81,'Trade Log'!$C$5:$C$2004,"Buy",'Trade Log'!$B$5:$B$2004,"&lt;="&amp;Dashboard!$C$55)-SUMIFS('Trade Log'!$Z$5:$Z$2004,'Trade Log'!$D$5:$D$2004,'Your Portfolio Holdings'!$B81,'Trade Log'!$C$5:$C$2004,"Sell",'Trade Log'!$B$5:$B$2004,"&lt;="&amp;Dashboard!$C$55))</f>
        <v/>
      </c>
      <c r="AI81" s="209" t="str">
        <f>IFERROR(__xludf.DUMMYFUNCTION("if($C81=""GBP"",if($B81="""","""",if(Dashboard!$C$55&gt;=today(),iferror(googlefinance($B81)/100,0),iferror(index(googlefinance($B81,""price"",Dashboard!$C$55),2,2)/100,iferror(index(googlefinance($B81,""price"",Dashboard!$C$55-1),2,2)/100,iferror(index(goog"&amp;"lefinance($B81,""price"",Dashboard!$C$55-2),2,2)/100,iferror(index(googlefinance($B81,""price"",Dashboard!$C$55-3),2,2)/100,iferror(index(googlefinance($B81,""price"",Dashboard!$C$55-4),2,2)/100,iferror(index(googlefinance($B81,""price"",Dashboard!$C$55-5"&amp;"),2,2)/100,iferror(index(googlefinance($B81,""price"",Dashboard!$C$55-6),2,2)/100,0))))))))),if($B81="""","""",if(Dashboard!$C$55&gt;=today(),iferror(googlefinance($B81),0),iferror(index(googlefinance($B81,""price"",Dashboard!$C$55),2,2),iferror(index(google"&amp;"finance($B81,""price"",Dashboard!$C$55-1),2,2),iferror(index(googlefinance($B81,""price"",Dashboard!$C$55-2),2,2),iferror(index(googlefinance($B81,""price"",Dashboard!$C$55-3),2,2),iferror(index(googlefinance($B81,""price"",Dashboard!$C$55-4),2,2),iferror"&amp;"(index(googlefinance($B81,""price"",Dashboard!$C$55-5),2,2),iferror(index(googlefinance($B81,""price"",Dashboard!$C$55-6),2,2),0))))))))))"),"")</f>
        <v/>
      </c>
      <c r="AJ81" s="210"/>
      <c r="AK81" s="211" t="str">
        <f t="array" ref="AK81">IF($B81="","",INDEX('Calculations (Do Not Edit)'!$C$267:$G$271,match($C81,'Calculations (Do Not Edit)'!$C$230:$G$230,0),match(Dashboard!$C$3,'Calculations (Do Not Edit)'!$B$231:$B$235,0)))</f>
        <v/>
      </c>
      <c r="AL81" s="212">
        <f t="shared" si="18"/>
        <v>0</v>
      </c>
      <c r="AM81" s="182"/>
      <c r="AN81" s="182" t="str">
        <f>IF($B81="","",MAXIFS('Trade Log'!$B$5:$B$2004,'Trade Log'!$D$5:$D$2004,$B81,'Trade Log'!$B$5:$B$2004,"&lt;="&amp;Dashboard!$C$2))</f>
        <v/>
      </c>
      <c r="AO81" s="81" t="str">
        <f t="shared" si="19"/>
        <v>#N/A</v>
      </c>
      <c r="AP81" s="81"/>
      <c r="AQ81" s="184" t="str">
        <f>if($B81="","",sumifs('Trade Log'!$V$5:$V$2004,'Trade Log'!$D$5:$D$2004,$B81,'Trade Log'!$C$5:$C$2004,"Buy",'Trade Log'!$I$5:$I$2004,AQ$6,'Trade Log'!$B$5:$B$2004,"&lt;="&amp;Dashboard!$C$2)-sumifs('Trade Log'!$V$5:$V$2004,'Trade Log'!$D$5:$D$2004,$B81,'Trade Log'!$C$5:$C$2004,"Sell",'Trade Log'!$I$5:$I$2004,AQ$6,'Trade Log'!$B$5:$B$2004,"&lt;="&amp;Dashboard!$C$2))</f>
        <v/>
      </c>
      <c r="AR81" s="100" t="str">
        <f>if($B81="","",sumifs('Trade Log'!$V$5:$V$2004,'Trade Log'!$D$5:$D$2004,$B81,'Trade Log'!$C$5:$C$2004,"Buy",'Trade Log'!$I$5:$I$2004,AR$6,'Trade Log'!$B$5:$B$2004,"&lt;="&amp;Dashboard!$C$2)-sumifs('Trade Log'!$V$5:$V$2004,'Trade Log'!$D$5:$D$2004,$B81,'Trade Log'!$C$5:$C$2004,"Sell",'Trade Log'!$I$5:$I$2004,AR$6,'Trade Log'!$B$5:$B$2004,"&lt;="&amp;Dashboard!$C$2))</f>
        <v/>
      </c>
      <c r="AS81" s="100" t="str">
        <f>if($B81="","",sumifs('Trade Log'!$V$5:$V$2004,'Trade Log'!$D$5:$D$2004,$B81,'Trade Log'!$C$5:$C$2004,"Buy",'Trade Log'!$I$5:$I$2004,AS$6,'Trade Log'!$B$5:$B$2004,"&lt;="&amp;Dashboard!$C$2)-sumifs('Trade Log'!$V$5:$V$2004,'Trade Log'!$D$5:$D$2004,$B81,'Trade Log'!$C$5:$C$2004,"Sell",'Trade Log'!$I$5:$I$2004,AS$6,'Trade Log'!$B$5:$B$2004,"&lt;="&amp;Dashboard!$C$2))</f>
        <v/>
      </c>
      <c r="AT81" s="100" t="str">
        <f>if($B81="","",sumifs('Trade Log'!$V$5:$V$2004,'Trade Log'!$D$5:$D$2004,$B81,'Trade Log'!$C$5:$C$2004,"Buy",'Trade Log'!$I$5:$I$2004,AT$6,'Trade Log'!$B$5:$B$2004,"&lt;="&amp;Dashboard!$C$2)-sumifs('Trade Log'!$V$5:$V$2004,'Trade Log'!$D$5:$D$2004,$B81,'Trade Log'!$C$5:$C$2004,"Sell",'Trade Log'!$I$5:$I$2004,AT$6,'Trade Log'!$B$5:$B$2004,"&lt;="&amp;Dashboard!$C$2))</f>
        <v/>
      </c>
      <c r="AU81" s="100" t="str">
        <f>if($B81="","",sumifs('Trade Log'!$V$5:$V$2004,'Trade Log'!$D$5:$D$2004,$B81,'Trade Log'!$C$5:$C$2004,"Buy",'Trade Log'!$I$5:$I$2004,AU$6,'Trade Log'!$B$5:$B$2004,"&lt;="&amp;Dashboard!$C$2)-sumifs('Trade Log'!$V$5:$V$2004,'Trade Log'!$D$5:$D$2004,$B81,'Trade Log'!$C$5:$C$2004,"Sell",'Trade Log'!$I$5:$I$2004,AU$6,'Trade Log'!$B$5:$B$2004,"&lt;="&amp;Dashboard!$C$2))</f>
        <v/>
      </c>
      <c r="AV81" s="100" t="str">
        <f>if($B81="","",sumifs('Trade Log'!$V$5:$V$2004,'Trade Log'!$D$5:$D$2004,$B81,'Trade Log'!$C$5:$C$2004,"Buy",'Trade Log'!$I$5:$I$2004,AV$6,'Trade Log'!$B$5:$B$2004,"&lt;="&amp;Dashboard!$C$2)-sumifs('Trade Log'!$V$5:$V$2004,'Trade Log'!$D$5:$D$2004,$B81,'Trade Log'!$C$5:$C$2004,"Sell",'Trade Log'!$I$5:$I$2004,AV$6,'Trade Log'!$B$5:$B$2004,"&lt;="&amp;Dashboard!$C$2))</f>
        <v/>
      </c>
      <c r="AW81" s="100" t="str">
        <f>if($B81="","",sumifs('Trade Log'!$V$5:$V$2004,'Trade Log'!$D$5:$D$2004,$B81,'Trade Log'!$C$5:$C$2004,"Buy",'Trade Log'!$I$5:$I$2004,AW$6,'Trade Log'!$B$5:$B$2004,"&lt;="&amp;Dashboard!$C$2)-sumifs('Trade Log'!$V$5:$V$2004,'Trade Log'!$D$5:$D$2004,$B81,'Trade Log'!$C$5:$C$2004,"Sell",'Trade Log'!$I$5:$I$2004,AW$6,'Trade Log'!$B$5:$B$2004,"&lt;="&amp;Dashboard!$C$2))</f>
        <v/>
      </c>
      <c r="AX81" s="100" t="str">
        <f>if($B81="","",sumifs('Trade Log'!$V$5:$V$2004,'Trade Log'!$D$5:$D$2004,$B81,'Trade Log'!$C$5:$C$2004,"Buy",'Trade Log'!$I$5:$I$2004,AX$6,'Trade Log'!$B$5:$B$2004,"&lt;="&amp;Dashboard!$C$2)-sumifs('Trade Log'!$V$5:$V$2004,'Trade Log'!$D$5:$D$2004,$B81,'Trade Log'!$C$5:$C$2004,"Sell",'Trade Log'!$I$5:$I$2004,AX$6,'Trade Log'!$B$5:$B$2004,"&lt;="&amp;Dashboard!$C$2))</f>
        <v/>
      </c>
      <c r="AY81" s="100" t="str">
        <f>if($B81="","",sumifs('Trade Log'!$V$5:$V$2004,'Trade Log'!$D$5:$D$2004,$B81,'Trade Log'!$C$5:$C$2004,"Buy",'Trade Log'!$I$5:$I$2004,AY$6,'Trade Log'!$B$5:$B$2004,"&lt;="&amp;Dashboard!$C$2)-sumifs('Trade Log'!$V$5:$V$2004,'Trade Log'!$D$5:$D$2004,$B81,'Trade Log'!$C$5:$C$2004,"Sell",'Trade Log'!$I$5:$I$2004,AY$6,'Trade Log'!$B$5:$B$2004,"&lt;="&amp;Dashboard!$C$2))</f>
        <v/>
      </c>
      <c r="AZ81" s="185" t="str">
        <f>if($B81="","",sumifs('Trade Log'!$V$5:$V$2004,'Trade Log'!$D$5:$D$2004,$B81,'Trade Log'!$C$5:$C$2004,"Buy",'Trade Log'!$I$5:$I$2004,AZ$6,'Trade Log'!$B$5:$B$2004,"&lt;="&amp;Dashboard!$C$2)-sumifs('Trade Log'!$V$5:$V$2004,'Trade Log'!$D$5:$D$2004,$B81,'Trade Log'!$C$5:$C$2004,"Sell",'Trade Log'!$I$5:$I$2004,AZ$6,'Trade Log'!$B$5:$B$2004,"&lt;="&amp;Dashboard!$C$2))</f>
        <v/>
      </c>
      <c r="BA81" s="81"/>
      <c r="BB81" s="186">
        <f t="shared" si="20"/>
        <v>0</v>
      </c>
      <c r="BC81" s="81"/>
      <c r="BD81" s="187">
        <f t="shared" ref="BD81:BM81" si="100">AQ81*$Q81</f>
        <v>0</v>
      </c>
      <c r="BE81" s="188">
        <f t="shared" si="100"/>
        <v>0</v>
      </c>
      <c r="BF81" s="188">
        <f t="shared" si="100"/>
        <v>0</v>
      </c>
      <c r="BG81" s="188">
        <f t="shared" si="100"/>
        <v>0</v>
      </c>
      <c r="BH81" s="188">
        <f t="shared" si="100"/>
        <v>0</v>
      </c>
      <c r="BI81" s="188">
        <f t="shared" si="100"/>
        <v>0</v>
      </c>
      <c r="BJ81" s="188">
        <f t="shared" si="100"/>
        <v>0</v>
      </c>
      <c r="BK81" s="188">
        <f t="shared" si="100"/>
        <v>0</v>
      </c>
      <c r="BL81" s="188">
        <f t="shared" si="100"/>
        <v>0</v>
      </c>
      <c r="BM81" s="189">
        <f t="shared" si="100"/>
        <v>0</v>
      </c>
      <c r="BN81" s="81"/>
      <c r="BO81" s="190">
        <f t="shared" si="22"/>
        <v>0</v>
      </c>
      <c r="BP81" s="190"/>
      <c r="BQ81" s="191" t="str">
        <f t="shared" si="23"/>
        <v/>
      </c>
      <c r="BR81" s="192" t="s">
        <v>197</v>
      </c>
      <c r="BS81" s="190" t="str">
        <f t="shared" si="24"/>
        <v>N</v>
      </c>
      <c r="BT81" s="190" t="str">
        <f t="shared" si="25"/>
        <v>N</v>
      </c>
      <c r="BU81" s="190" t="str">
        <f t="shared" si="26"/>
        <v>N</v>
      </c>
      <c r="BV81" s="190"/>
      <c r="BW81" s="174">
        <f>countifs('Trade Log'!$D$5:$D$2004,$B117,'Trade Log'!$C$5:$C$2004,"Split")</f>
        <v>0</v>
      </c>
    </row>
    <row r="82">
      <c r="A82" s="17">
        <f t="shared" si="27"/>
        <v>76</v>
      </c>
      <c r="B82" s="193" t="str">
        <f>Setup!B127</f>
        <v/>
      </c>
      <c r="C82" s="194" t="str">
        <f>Setup!C127</f>
        <v/>
      </c>
      <c r="D82" s="194" t="str">
        <f>Setup!D127</f>
        <v/>
      </c>
      <c r="E82" s="195" t="str">
        <f>IF($B82="","",SUMIFS('Trade Log'!$V$5:$V$2004,'Trade Log'!$D$5:$D$2004,'Your Portfolio Holdings'!$B82,'Trade Log'!$C$5:$C$2004,"Buy",'Trade Log'!$B$5:$B$2004,"&lt;="&amp;Dashboard!$C$2)-SUMIFS('Trade Log'!$V$5:$V$2004,'Trade Log'!$D$5:$D$2004,'Your Portfolio Holdings'!$B82,'Trade Log'!$C$5:$C$2004,"Sell",'Trade Log'!$B$5:$B$2004,"&lt;="&amp;Dashboard!$C$2))</f>
        <v/>
      </c>
      <c r="F82" s="196" t="str">
        <f t="shared" si="3"/>
        <v/>
      </c>
      <c r="G82" s="197" t="str">
        <f>IFERROR(__xludf.DUMMYFUNCTION("if($C82=""GBP"", if($B82="""","""",if(Dashboard!$C$2&gt;=today(),iferror(googlefinance($B82)/100,0),iferror(index(googlefinance($B82,""price"",Dashboard!$C$2),2,2)/100,iferror(index(googlefinance($B82,""price"",Dashboard!$C$2-1),2,2)/100,iferror(index(google"&amp;"finance($B82,""price"",Dashboard!$C$2-2),2,2)/100,iferror(index(googlefinance($B82,""price"",Dashboard!$C$2-3),2,2)/100,iferror(index(googlefinance($B82,""price"",Dashboard!$C$2-4),2,2)/100,iferror(index(googlefinance($B82,""price"",Dashboard!$C$2-5),2,2)"&amp;"/100,iferror(index(googlefinance($B82,""price"",Dashboard!$C$2-6),2,2)/100,0))))))))),if($B82="""","""",if(Dashboard!$C$2&gt;=today(),iferror(googlefinance($B82),0),iferror(index(googlefinance($B82,""price"",Dashboard!$C$2),2,2),iferror(index(googlefinance($"&amp;"B82,""price"",Dashboard!$C$2-1),2,2),iferror(index(googlefinance($B82,""price"",Dashboard!$C$2-2),2,2),iferror(index(googlefinance($B82,""price"",Dashboard!$C$2-3),2,2),iferror(index(googlefinance($B82,""price"",Dashboard!$C$2-4),2,2),iferror(index(google"&amp;"finance($B82,""price"",Dashboard!$C$2-5),2,2),iferror(index(googlefinance($B82,""price"",Dashboard!$C$2-6),2,2),0))))))))))"),"")</f>
        <v/>
      </c>
      <c r="H82" s="213"/>
      <c r="I82" s="199" t="str">
        <f t="shared" si="4"/>
        <v/>
      </c>
      <c r="J82" s="200" t="str">
        <f t="shared" si="5"/>
        <v/>
      </c>
      <c r="K82" s="201" t="str">
        <f t="array" ref="K82">IFERROR(IF($B82="","",index('Trade Log'!$Q$5:$Q$2004,match(1,($AN82='Trade Log'!$B$5:$B$2004)*($B82='Trade Log'!$D$5:$D$2004)*("Y"='Trade Log'!$T$5:$T$2004),0))),0)</f>
        <v/>
      </c>
      <c r="L82" s="202" t="str">
        <f t="shared" si="6"/>
        <v/>
      </c>
      <c r="M82" s="202" t="str">
        <f t="shared" si="7"/>
        <v/>
      </c>
      <c r="N82" s="203" t="str">
        <f t="shared" si="8"/>
        <v/>
      </c>
      <c r="O82" s="202" t="str">
        <f>if($B82="","",iferror(sumifs('Trade Log'!$G$5:$G$2004,'Trade Log'!$C$5:$C$2004,"Dividend",'Trade Log'!$D$5:$D$2004,$B82,'Trade Log'!$B$5:$B$2004,"&lt;="&amp;Dashboard!$C$2),0))</f>
        <v/>
      </c>
      <c r="P82" s="204" t="str">
        <f t="shared" si="9"/>
        <v/>
      </c>
      <c r="Q82" s="205" t="str">
        <f t="shared" si="10"/>
        <v/>
      </c>
      <c r="R82" s="199" t="str">
        <f t="shared" si="11"/>
        <v/>
      </c>
      <c r="S82" s="200" t="str">
        <f t="shared" si="12"/>
        <v/>
      </c>
      <c r="T82" s="201" t="str">
        <f t="array" ref="T82">IFERROR(IF($B82="","",index('Trade Log'!$AE$5:$AE$2004,match(1,($AN82='Trade Log'!$B$5:$B$2004)*($B82='Trade Log'!$D$5:$D$2004)*("Y"='Trade Log'!$T$5:$T$2004),0))),0)</f>
        <v/>
      </c>
      <c r="U82" s="202" t="str">
        <f t="shared" si="13"/>
        <v/>
      </c>
      <c r="V82" s="203" t="str">
        <f t="shared" si="14"/>
        <v/>
      </c>
      <c r="W82" s="202" t="str">
        <f t="shared" si="15"/>
        <v/>
      </c>
      <c r="X82" s="203" t="str">
        <f t="shared" si="16"/>
        <v/>
      </c>
      <c r="Y82" s="206" t="str">
        <f>if($B82="","",iferror(sumifs('Trade Log'!$AD$5:$AD$2004,'Trade Log'!$C$5:$C$2004,"Dividend",'Trade Log'!$D$5:$D$2004,$B82,'Trade Log'!$B$5:$B$2004,"&lt;="&amp;Dashboard!$C$2),0))</f>
        <v/>
      </c>
      <c r="Z82" s="172"/>
      <c r="AA82" s="207" t="str">
        <f t="array" ref="AA82">IF($B82="","",INDEX('Calculations (Do Not Edit)'!$C$231:$G$235,match($C82,'Calculations (Do Not Edit)'!$C$230:$G$230,0),match(Dashboard!$C$3,'Calculations (Do Not Edit)'!$B$231:$B$235,0)))</f>
        <v/>
      </c>
      <c r="AB82" s="174"/>
      <c r="AC82" s="208" t="str">
        <f>IF($B82="","",SUMIFS('Trade Log'!$X$5:$X$2004,'Trade Log'!$D$5:$D$2004,'Your Portfolio Holdings'!$B82,'Trade Log'!$C$5:$C$2004,"Buy",'Trade Log'!$B$5:$B$2004,"&lt;="&amp;Dashboard!$C$54)-SUMIFS('Trade Log'!$X$5:$X$2004,'Trade Log'!$D$5:$D$2004,'Your Portfolio Holdings'!$B82,'Trade Log'!$C$5:$C$2004,"Sell",'Trade Log'!$B$5:$B$2004,"&lt;="&amp;Dashboard!$C$54))</f>
        <v/>
      </c>
      <c r="AD82" s="209" t="str">
        <f>IFERROR(__xludf.DUMMYFUNCTION("if($C82=""GBP"",if($B82="""","""",if(Dashboard!$C$54&gt;=today(),iferror(googlefinance($B82)/100,0),iferror(index(googlefinance($B82,""price"",Dashboard!$C$54),2,2)/100,iferror(index(googlefinance($B82,""price"",Dashboard!$C$54-1),2,2)/100,iferror(index(goog"&amp;"lefinance($B82,""price"",Dashboard!$C$54-2),2,2)/100,iferror(index(googlefinance($B82,""price"",Dashboard!$C$54-3),2,2)/100,iferror(index(googlefinance($B82,""price"",Dashboard!$C$54-4),2,2)/100,iferror(index(googlefinance($B82,""price"",Dashboard!$C$54-5"&amp;"),2,2)/100,iferror(index(googlefinance($B82,""price"",Dashboard!$C$54-6),2,2)/100,0))))))))), if($B82="""","""",if(Dashboard!$C$54&gt;=today(),iferror(googlefinance($B82),0),iferror(index(googlefinance($B82,""price"",Dashboard!$C$54),2,2),iferror(index(googl"&amp;"efinance($B82,""price"",Dashboard!$C$54-1),2,2),iferror(index(googlefinance($B82,""price"",Dashboard!$C$54-2),2,2),iferror(index(googlefinance($B82,""price"",Dashboard!$C$54-3),2,2),iferror(index(googlefinance($B82,""price"",Dashboard!$C$54-4),2,2),iferro"&amp;"r(index(googlefinance($B82,""price"",Dashboard!$C$54-5),2,2),iferror(index(googlefinance($B82,""price"",Dashboard!$C$54-6),2,2),0))))))))))"),"")</f>
        <v/>
      </c>
      <c r="AE82" s="214"/>
      <c r="AF82" s="211" t="str">
        <f t="array" ref="AF82">IF($B82="","",INDEX('Calculations (Do Not Edit)'!$C$249:$G$253,match($C82,'Calculations (Do Not Edit)'!$C$230:$G$230,0),match(Dashboard!$C$3,'Calculations (Do Not Edit)'!$B$231:$B$235,0)))</f>
        <v/>
      </c>
      <c r="AG82" s="212">
        <f t="shared" si="17"/>
        <v>0</v>
      </c>
      <c r="AH82" s="208" t="str">
        <f>IF($B82="","",SUMIFS('Trade Log'!$Z$5:$Z$2004,'Trade Log'!$D$5:$D$2004,'Your Portfolio Holdings'!$B82,'Trade Log'!$C$5:$C$2004,"Buy",'Trade Log'!$B$5:$B$2004,"&lt;="&amp;Dashboard!$C$55)-SUMIFS('Trade Log'!$Z$5:$Z$2004,'Trade Log'!$D$5:$D$2004,'Your Portfolio Holdings'!$B82,'Trade Log'!$C$5:$C$2004,"Sell",'Trade Log'!$B$5:$B$2004,"&lt;="&amp;Dashboard!$C$55))</f>
        <v/>
      </c>
      <c r="AI82" s="209" t="str">
        <f>IFERROR(__xludf.DUMMYFUNCTION("if($C82=""GBP"",if($B82="""","""",if(Dashboard!$C$55&gt;=today(),iferror(googlefinance($B82)/100,0),iferror(index(googlefinance($B82,""price"",Dashboard!$C$55),2,2)/100,iferror(index(googlefinance($B82,""price"",Dashboard!$C$55-1),2,2)/100,iferror(index(goog"&amp;"lefinance($B82,""price"",Dashboard!$C$55-2),2,2)/100,iferror(index(googlefinance($B82,""price"",Dashboard!$C$55-3),2,2)/100,iferror(index(googlefinance($B82,""price"",Dashboard!$C$55-4),2,2)/100,iferror(index(googlefinance($B82,""price"",Dashboard!$C$55-5"&amp;"),2,2)/100,iferror(index(googlefinance($B82,""price"",Dashboard!$C$55-6),2,2)/100,0))))))))),if($B82="""","""",if(Dashboard!$C$55&gt;=today(),iferror(googlefinance($B82),0),iferror(index(googlefinance($B82,""price"",Dashboard!$C$55),2,2),iferror(index(google"&amp;"finance($B82,""price"",Dashboard!$C$55-1),2,2),iferror(index(googlefinance($B82,""price"",Dashboard!$C$55-2),2,2),iferror(index(googlefinance($B82,""price"",Dashboard!$C$55-3),2,2),iferror(index(googlefinance($B82,""price"",Dashboard!$C$55-4),2,2),iferror"&amp;"(index(googlefinance($B82,""price"",Dashboard!$C$55-5),2,2),iferror(index(googlefinance($B82,""price"",Dashboard!$C$55-6),2,2),0))))))))))"),"")</f>
        <v/>
      </c>
      <c r="AJ82" s="210"/>
      <c r="AK82" s="211" t="str">
        <f t="array" ref="AK82">IF($B82="","",INDEX('Calculations (Do Not Edit)'!$C$267:$G$271,match($C82,'Calculations (Do Not Edit)'!$C$230:$G$230,0),match(Dashboard!$C$3,'Calculations (Do Not Edit)'!$B$231:$B$235,0)))</f>
        <v/>
      </c>
      <c r="AL82" s="212">
        <f t="shared" si="18"/>
        <v>0</v>
      </c>
      <c r="AM82" s="182"/>
      <c r="AN82" s="182" t="str">
        <f>IF($B82="","",MAXIFS('Trade Log'!$B$5:$B$2004,'Trade Log'!$D$5:$D$2004,$B82,'Trade Log'!$B$5:$B$2004,"&lt;="&amp;Dashboard!$C$2))</f>
        <v/>
      </c>
      <c r="AO82" s="81" t="str">
        <f t="shared" si="19"/>
        <v>#N/A</v>
      </c>
      <c r="AP82" s="81"/>
      <c r="AQ82" s="184" t="str">
        <f>if($B82="","",sumifs('Trade Log'!$V$5:$V$2004,'Trade Log'!$D$5:$D$2004,$B82,'Trade Log'!$C$5:$C$2004,"Buy",'Trade Log'!$I$5:$I$2004,AQ$6,'Trade Log'!$B$5:$B$2004,"&lt;="&amp;Dashboard!$C$2)-sumifs('Trade Log'!$V$5:$V$2004,'Trade Log'!$D$5:$D$2004,$B82,'Trade Log'!$C$5:$C$2004,"Sell",'Trade Log'!$I$5:$I$2004,AQ$6,'Trade Log'!$B$5:$B$2004,"&lt;="&amp;Dashboard!$C$2))</f>
        <v/>
      </c>
      <c r="AR82" s="100" t="str">
        <f>if($B82="","",sumifs('Trade Log'!$V$5:$V$2004,'Trade Log'!$D$5:$D$2004,$B82,'Trade Log'!$C$5:$C$2004,"Buy",'Trade Log'!$I$5:$I$2004,AR$6,'Trade Log'!$B$5:$B$2004,"&lt;="&amp;Dashboard!$C$2)-sumifs('Trade Log'!$V$5:$V$2004,'Trade Log'!$D$5:$D$2004,$B82,'Trade Log'!$C$5:$C$2004,"Sell",'Trade Log'!$I$5:$I$2004,AR$6,'Trade Log'!$B$5:$B$2004,"&lt;="&amp;Dashboard!$C$2))</f>
        <v/>
      </c>
      <c r="AS82" s="100" t="str">
        <f>if($B82="","",sumifs('Trade Log'!$V$5:$V$2004,'Trade Log'!$D$5:$D$2004,$B82,'Trade Log'!$C$5:$C$2004,"Buy",'Trade Log'!$I$5:$I$2004,AS$6,'Trade Log'!$B$5:$B$2004,"&lt;="&amp;Dashboard!$C$2)-sumifs('Trade Log'!$V$5:$V$2004,'Trade Log'!$D$5:$D$2004,$B82,'Trade Log'!$C$5:$C$2004,"Sell",'Trade Log'!$I$5:$I$2004,AS$6,'Trade Log'!$B$5:$B$2004,"&lt;="&amp;Dashboard!$C$2))</f>
        <v/>
      </c>
      <c r="AT82" s="100" t="str">
        <f>if($B82="","",sumifs('Trade Log'!$V$5:$V$2004,'Trade Log'!$D$5:$D$2004,$B82,'Trade Log'!$C$5:$C$2004,"Buy",'Trade Log'!$I$5:$I$2004,AT$6,'Trade Log'!$B$5:$B$2004,"&lt;="&amp;Dashboard!$C$2)-sumifs('Trade Log'!$V$5:$V$2004,'Trade Log'!$D$5:$D$2004,$B82,'Trade Log'!$C$5:$C$2004,"Sell",'Trade Log'!$I$5:$I$2004,AT$6,'Trade Log'!$B$5:$B$2004,"&lt;="&amp;Dashboard!$C$2))</f>
        <v/>
      </c>
      <c r="AU82" s="100" t="str">
        <f>if($B82="","",sumifs('Trade Log'!$V$5:$V$2004,'Trade Log'!$D$5:$D$2004,$B82,'Trade Log'!$C$5:$C$2004,"Buy",'Trade Log'!$I$5:$I$2004,AU$6,'Trade Log'!$B$5:$B$2004,"&lt;="&amp;Dashboard!$C$2)-sumifs('Trade Log'!$V$5:$V$2004,'Trade Log'!$D$5:$D$2004,$B82,'Trade Log'!$C$5:$C$2004,"Sell",'Trade Log'!$I$5:$I$2004,AU$6,'Trade Log'!$B$5:$B$2004,"&lt;="&amp;Dashboard!$C$2))</f>
        <v/>
      </c>
      <c r="AV82" s="100" t="str">
        <f>if($B82="","",sumifs('Trade Log'!$V$5:$V$2004,'Trade Log'!$D$5:$D$2004,$B82,'Trade Log'!$C$5:$C$2004,"Buy",'Trade Log'!$I$5:$I$2004,AV$6,'Trade Log'!$B$5:$B$2004,"&lt;="&amp;Dashboard!$C$2)-sumifs('Trade Log'!$V$5:$V$2004,'Trade Log'!$D$5:$D$2004,$B82,'Trade Log'!$C$5:$C$2004,"Sell",'Trade Log'!$I$5:$I$2004,AV$6,'Trade Log'!$B$5:$B$2004,"&lt;="&amp;Dashboard!$C$2))</f>
        <v/>
      </c>
      <c r="AW82" s="100" t="str">
        <f>if($B82="","",sumifs('Trade Log'!$V$5:$V$2004,'Trade Log'!$D$5:$D$2004,$B82,'Trade Log'!$C$5:$C$2004,"Buy",'Trade Log'!$I$5:$I$2004,AW$6,'Trade Log'!$B$5:$B$2004,"&lt;="&amp;Dashboard!$C$2)-sumifs('Trade Log'!$V$5:$V$2004,'Trade Log'!$D$5:$D$2004,$B82,'Trade Log'!$C$5:$C$2004,"Sell",'Trade Log'!$I$5:$I$2004,AW$6,'Trade Log'!$B$5:$B$2004,"&lt;="&amp;Dashboard!$C$2))</f>
        <v/>
      </c>
      <c r="AX82" s="100" t="str">
        <f>if($B82="","",sumifs('Trade Log'!$V$5:$V$2004,'Trade Log'!$D$5:$D$2004,$B82,'Trade Log'!$C$5:$C$2004,"Buy",'Trade Log'!$I$5:$I$2004,AX$6,'Trade Log'!$B$5:$B$2004,"&lt;="&amp;Dashboard!$C$2)-sumifs('Trade Log'!$V$5:$V$2004,'Trade Log'!$D$5:$D$2004,$B82,'Trade Log'!$C$5:$C$2004,"Sell",'Trade Log'!$I$5:$I$2004,AX$6,'Trade Log'!$B$5:$B$2004,"&lt;="&amp;Dashboard!$C$2))</f>
        <v/>
      </c>
      <c r="AY82" s="100" t="str">
        <f>if($B82="","",sumifs('Trade Log'!$V$5:$V$2004,'Trade Log'!$D$5:$D$2004,$B82,'Trade Log'!$C$5:$C$2004,"Buy",'Trade Log'!$I$5:$I$2004,AY$6,'Trade Log'!$B$5:$B$2004,"&lt;="&amp;Dashboard!$C$2)-sumifs('Trade Log'!$V$5:$V$2004,'Trade Log'!$D$5:$D$2004,$B82,'Trade Log'!$C$5:$C$2004,"Sell",'Trade Log'!$I$5:$I$2004,AY$6,'Trade Log'!$B$5:$B$2004,"&lt;="&amp;Dashboard!$C$2))</f>
        <v/>
      </c>
      <c r="AZ82" s="185" t="str">
        <f>if($B82="","",sumifs('Trade Log'!$V$5:$V$2004,'Trade Log'!$D$5:$D$2004,$B82,'Trade Log'!$C$5:$C$2004,"Buy",'Trade Log'!$I$5:$I$2004,AZ$6,'Trade Log'!$B$5:$B$2004,"&lt;="&amp;Dashboard!$C$2)-sumifs('Trade Log'!$V$5:$V$2004,'Trade Log'!$D$5:$D$2004,$B82,'Trade Log'!$C$5:$C$2004,"Sell",'Trade Log'!$I$5:$I$2004,AZ$6,'Trade Log'!$B$5:$B$2004,"&lt;="&amp;Dashboard!$C$2))</f>
        <v/>
      </c>
      <c r="BA82" s="81"/>
      <c r="BB82" s="186">
        <f t="shared" si="20"/>
        <v>0</v>
      </c>
      <c r="BC82" s="81"/>
      <c r="BD82" s="187">
        <f t="shared" ref="BD82:BM82" si="101">AQ82*$Q82</f>
        <v>0</v>
      </c>
      <c r="BE82" s="188">
        <f t="shared" si="101"/>
        <v>0</v>
      </c>
      <c r="BF82" s="188">
        <f t="shared" si="101"/>
        <v>0</v>
      </c>
      <c r="BG82" s="188">
        <f t="shared" si="101"/>
        <v>0</v>
      </c>
      <c r="BH82" s="188">
        <f t="shared" si="101"/>
        <v>0</v>
      </c>
      <c r="BI82" s="188">
        <f t="shared" si="101"/>
        <v>0</v>
      </c>
      <c r="BJ82" s="188">
        <f t="shared" si="101"/>
        <v>0</v>
      </c>
      <c r="BK82" s="188">
        <f t="shared" si="101"/>
        <v>0</v>
      </c>
      <c r="BL82" s="188">
        <f t="shared" si="101"/>
        <v>0</v>
      </c>
      <c r="BM82" s="189">
        <f t="shared" si="101"/>
        <v>0</v>
      </c>
      <c r="BN82" s="81"/>
      <c r="BO82" s="190">
        <f t="shared" si="22"/>
        <v>0</v>
      </c>
      <c r="BP82" s="190"/>
      <c r="BQ82" s="191" t="str">
        <f t="shared" si="23"/>
        <v/>
      </c>
      <c r="BR82" s="192" t="s">
        <v>197</v>
      </c>
      <c r="BS82" s="190" t="str">
        <f t="shared" si="24"/>
        <v>N</v>
      </c>
      <c r="BT82" s="190" t="str">
        <f t="shared" si="25"/>
        <v>N</v>
      </c>
      <c r="BU82" s="190" t="str">
        <f t="shared" si="26"/>
        <v>N</v>
      </c>
      <c r="BV82" s="190"/>
      <c r="BW82" s="174">
        <f>countifs('Trade Log'!$D$5:$D$2004,$B118,'Trade Log'!$C$5:$C$2004,"Split")</f>
        <v>0</v>
      </c>
    </row>
    <row r="83">
      <c r="A83" s="17">
        <f t="shared" si="27"/>
        <v>77</v>
      </c>
      <c r="B83" s="193" t="str">
        <f>Setup!B128</f>
        <v/>
      </c>
      <c r="C83" s="194" t="str">
        <f>Setup!C128</f>
        <v/>
      </c>
      <c r="D83" s="194" t="str">
        <f>Setup!D128</f>
        <v/>
      </c>
      <c r="E83" s="195" t="str">
        <f>IF($B83="","",SUMIFS('Trade Log'!$V$5:$V$2004,'Trade Log'!$D$5:$D$2004,'Your Portfolio Holdings'!$B83,'Trade Log'!$C$5:$C$2004,"Buy",'Trade Log'!$B$5:$B$2004,"&lt;="&amp;Dashboard!$C$2)-SUMIFS('Trade Log'!$V$5:$V$2004,'Trade Log'!$D$5:$D$2004,'Your Portfolio Holdings'!$B83,'Trade Log'!$C$5:$C$2004,"Sell",'Trade Log'!$B$5:$B$2004,"&lt;="&amp;Dashboard!$C$2))</f>
        <v/>
      </c>
      <c r="F83" s="196" t="str">
        <f t="shared" si="3"/>
        <v/>
      </c>
      <c r="G83" s="197" t="str">
        <f>IFERROR(__xludf.DUMMYFUNCTION("if($C83=""GBP"", if($B83="""","""",if(Dashboard!$C$2&gt;=today(),iferror(googlefinance($B83)/100,0),iferror(index(googlefinance($B83,""price"",Dashboard!$C$2),2,2)/100,iferror(index(googlefinance($B83,""price"",Dashboard!$C$2-1),2,2)/100,iferror(index(google"&amp;"finance($B83,""price"",Dashboard!$C$2-2),2,2)/100,iferror(index(googlefinance($B83,""price"",Dashboard!$C$2-3),2,2)/100,iferror(index(googlefinance($B83,""price"",Dashboard!$C$2-4),2,2)/100,iferror(index(googlefinance($B83,""price"",Dashboard!$C$2-5),2,2)"&amp;"/100,iferror(index(googlefinance($B83,""price"",Dashboard!$C$2-6),2,2)/100,0))))))))),if($B83="""","""",if(Dashboard!$C$2&gt;=today(),iferror(googlefinance($B83),0),iferror(index(googlefinance($B83,""price"",Dashboard!$C$2),2,2),iferror(index(googlefinance($"&amp;"B83,""price"",Dashboard!$C$2-1),2,2),iferror(index(googlefinance($B83,""price"",Dashboard!$C$2-2),2,2),iferror(index(googlefinance($B83,""price"",Dashboard!$C$2-3),2,2),iferror(index(googlefinance($B83,""price"",Dashboard!$C$2-4),2,2),iferror(index(google"&amp;"finance($B83,""price"",Dashboard!$C$2-5),2,2),iferror(index(googlefinance($B83,""price"",Dashboard!$C$2-6),2,2),0))))))))))"),"")</f>
        <v/>
      </c>
      <c r="H83" s="213"/>
      <c r="I83" s="199" t="str">
        <f t="shared" si="4"/>
        <v/>
      </c>
      <c r="J83" s="200" t="str">
        <f t="shared" si="5"/>
        <v/>
      </c>
      <c r="K83" s="201" t="str">
        <f t="array" ref="K83">IFERROR(IF($B83="","",index('Trade Log'!$Q$5:$Q$2004,match(1,($AN83='Trade Log'!$B$5:$B$2004)*($B83='Trade Log'!$D$5:$D$2004)*("Y"='Trade Log'!$T$5:$T$2004),0))),0)</f>
        <v/>
      </c>
      <c r="L83" s="202" t="str">
        <f t="shared" si="6"/>
        <v/>
      </c>
      <c r="M83" s="202" t="str">
        <f t="shared" si="7"/>
        <v/>
      </c>
      <c r="N83" s="203" t="str">
        <f t="shared" si="8"/>
        <v/>
      </c>
      <c r="O83" s="202" t="str">
        <f>if($B83="","",iferror(sumifs('Trade Log'!$G$5:$G$2004,'Trade Log'!$C$5:$C$2004,"Dividend",'Trade Log'!$D$5:$D$2004,$B83,'Trade Log'!$B$5:$B$2004,"&lt;="&amp;Dashboard!$C$2),0))</f>
        <v/>
      </c>
      <c r="P83" s="204" t="str">
        <f t="shared" si="9"/>
        <v/>
      </c>
      <c r="Q83" s="205" t="str">
        <f t="shared" si="10"/>
        <v/>
      </c>
      <c r="R83" s="199" t="str">
        <f t="shared" si="11"/>
        <v/>
      </c>
      <c r="S83" s="200" t="str">
        <f t="shared" si="12"/>
        <v/>
      </c>
      <c r="T83" s="201" t="str">
        <f t="array" ref="T83">IFERROR(IF($B83="","",index('Trade Log'!$AE$5:$AE$2004,match(1,($AN83='Trade Log'!$B$5:$B$2004)*($B83='Trade Log'!$D$5:$D$2004)*("Y"='Trade Log'!$T$5:$T$2004),0))),0)</f>
        <v/>
      </c>
      <c r="U83" s="202" t="str">
        <f t="shared" si="13"/>
        <v/>
      </c>
      <c r="V83" s="203" t="str">
        <f t="shared" si="14"/>
        <v/>
      </c>
      <c r="W83" s="202" t="str">
        <f t="shared" si="15"/>
        <v/>
      </c>
      <c r="X83" s="203" t="str">
        <f t="shared" si="16"/>
        <v/>
      </c>
      <c r="Y83" s="206" t="str">
        <f>if($B83="","",iferror(sumifs('Trade Log'!$AD$5:$AD$2004,'Trade Log'!$C$5:$C$2004,"Dividend",'Trade Log'!$D$5:$D$2004,$B83,'Trade Log'!$B$5:$B$2004,"&lt;="&amp;Dashboard!$C$2),0))</f>
        <v/>
      </c>
      <c r="Z83" s="172"/>
      <c r="AA83" s="207" t="str">
        <f t="array" ref="AA83">IF($B83="","",INDEX('Calculations (Do Not Edit)'!$C$231:$G$235,match($C83,'Calculations (Do Not Edit)'!$C$230:$G$230,0),match(Dashboard!$C$3,'Calculations (Do Not Edit)'!$B$231:$B$235,0)))</f>
        <v/>
      </c>
      <c r="AB83" s="174"/>
      <c r="AC83" s="208" t="str">
        <f>IF($B83="","",SUMIFS('Trade Log'!$X$5:$X$2004,'Trade Log'!$D$5:$D$2004,'Your Portfolio Holdings'!$B83,'Trade Log'!$C$5:$C$2004,"Buy",'Trade Log'!$B$5:$B$2004,"&lt;="&amp;Dashboard!$C$54)-SUMIFS('Trade Log'!$X$5:$X$2004,'Trade Log'!$D$5:$D$2004,'Your Portfolio Holdings'!$B83,'Trade Log'!$C$5:$C$2004,"Sell",'Trade Log'!$B$5:$B$2004,"&lt;="&amp;Dashboard!$C$54))</f>
        <v/>
      </c>
      <c r="AD83" s="209" t="str">
        <f>IFERROR(__xludf.DUMMYFUNCTION("if($C83=""GBP"",if($B83="""","""",if(Dashboard!$C$54&gt;=today(),iferror(googlefinance($B83)/100,0),iferror(index(googlefinance($B83,""price"",Dashboard!$C$54),2,2)/100,iferror(index(googlefinance($B83,""price"",Dashboard!$C$54-1),2,2)/100,iferror(index(goog"&amp;"lefinance($B83,""price"",Dashboard!$C$54-2),2,2)/100,iferror(index(googlefinance($B83,""price"",Dashboard!$C$54-3),2,2)/100,iferror(index(googlefinance($B83,""price"",Dashboard!$C$54-4),2,2)/100,iferror(index(googlefinance($B83,""price"",Dashboard!$C$54-5"&amp;"),2,2)/100,iferror(index(googlefinance($B83,""price"",Dashboard!$C$54-6),2,2)/100,0))))))))), if($B83="""","""",if(Dashboard!$C$54&gt;=today(),iferror(googlefinance($B83),0),iferror(index(googlefinance($B83,""price"",Dashboard!$C$54),2,2),iferror(index(googl"&amp;"efinance($B83,""price"",Dashboard!$C$54-1),2,2),iferror(index(googlefinance($B83,""price"",Dashboard!$C$54-2),2,2),iferror(index(googlefinance($B83,""price"",Dashboard!$C$54-3),2,2),iferror(index(googlefinance($B83,""price"",Dashboard!$C$54-4),2,2),iferro"&amp;"r(index(googlefinance($B83,""price"",Dashboard!$C$54-5),2,2),iferror(index(googlefinance($B83,""price"",Dashboard!$C$54-6),2,2),0))))))))))"),"")</f>
        <v/>
      </c>
      <c r="AE83" s="214"/>
      <c r="AF83" s="211" t="str">
        <f t="array" ref="AF83">IF($B83="","",INDEX('Calculations (Do Not Edit)'!$C$249:$G$253,match($C83,'Calculations (Do Not Edit)'!$C$230:$G$230,0),match(Dashboard!$C$3,'Calculations (Do Not Edit)'!$B$231:$B$235,0)))</f>
        <v/>
      </c>
      <c r="AG83" s="212">
        <f t="shared" si="17"/>
        <v>0</v>
      </c>
      <c r="AH83" s="208" t="str">
        <f>IF($B83="","",SUMIFS('Trade Log'!$Z$5:$Z$2004,'Trade Log'!$D$5:$D$2004,'Your Portfolio Holdings'!$B83,'Trade Log'!$C$5:$C$2004,"Buy",'Trade Log'!$B$5:$B$2004,"&lt;="&amp;Dashboard!$C$55)-SUMIFS('Trade Log'!$Z$5:$Z$2004,'Trade Log'!$D$5:$D$2004,'Your Portfolio Holdings'!$B83,'Trade Log'!$C$5:$C$2004,"Sell",'Trade Log'!$B$5:$B$2004,"&lt;="&amp;Dashboard!$C$55))</f>
        <v/>
      </c>
      <c r="AI83" s="209" t="str">
        <f>IFERROR(__xludf.DUMMYFUNCTION("if($C83=""GBP"",if($B83="""","""",if(Dashboard!$C$55&gt;=today(),iferror(googlefinance($B83)/100,0),iferror(index(googlefinance($B83,""price"",Dashboard!$C$55),2,2)/100,iferror(index(googlefinance($B83,""price"",Dashboard!$C$55-1),2,2)/100,iferror(index(goog"&amp;"lefinance($B83,""price"",Dashboard!$C$55-2),2,2)/100,iferror(index(googlefinance($B83,""price"",Dashboard!$C$55-3),2,2)/100,iferror(index(googlefinance($B83,""price"",Dashboard!$C$55-4),2,2)/100,iferror(index(googlefinance($B83,""price"",Dashboard!$C$55-5"&amp;"),2,2)/100,iferror(index(googlefinance($B83,""price"",Dashboard!$C$55-6),2,2)/100,0))))))))),if($B83="""","""",if(Dashboard!$C$55&gt;=today(),iferror(googlefinance($B83),0),iferror(index(googlefinance($B83,""price"",Dashboard!$C$55),2,2),iferror(index(google"&amp;"finance($B83,""price"",Dashboard!$C$55-1),2,2),iferror(index(googlefinance($B83,""price"",Dashboard!$C$55-2),2,2),iferror(index(googlefinance($B83,""price"",Dashboard!$C$55-3),2,2),iferror(index(googlefinance($B83,""price"",Dashboard!$C$55-4),2,2),iferror"&amp;"(index(googlefinance($B83,""price"",Dashboard!$C$55-5),2,2),iferror(index(googlefinance($B83,""price"",Dashboard!$C$55-6),2,2),0))))))))))"),"")</f>
        <v/>
      </c>
      <c r="AJ83" s="210"/>
      <c r="AK83" s="211" t="str">
        <f t="array" ref="AK83">IF($B83="","",INDEX('Calculations (Do Not Edit)'!$C$267:$G$271,match($C83,'Calculations (Do Not Edit)'!$C$230:$G$230,0),match(Dashboard!$C$3,'Calculations (Do Not Edit)'!$B$231:$B$235,0)))</f>
        <v/>
      </c>
      <c r="AL83" s="212">
        <f t="shared" si="18"/>
        <v>0</v>
      </c>
      <c r="AM83" s="182"/>
      <c r="AN83" s="182" t="str">
        <f>IF($B83="","",MAXIFS('Trade Log'!$B$5:$B$2004,'Trade Log'!$D$5:$D$2004,$B83,'Trade Log'!$B$5:$B$2004,"&lt;="&amp;Dashboard!$C$2))</f>
        <v/>
      </c>
      <c r="AO83" s="81" t="str">
        <f t="shared" si="19"/>
        <v>#N/A</v>
      </c>
      <c r="AP83" s="81"/>
      <c r="AQ83" s="184" t="str">
        <f>if($B83="","",sumifs('Trade Log'!$V$5:$V$2004,'Trade Log'!$D$5:$D$2004,$B83,'Trade Log'!$C$5:$C$2004,"Buy",'Trade Log'!$I$5:$I$2004,AQ$6,'Trade Log'!$B$5:$B$2004,"&lt;="&amp;Dashboard!$C$2)-sumifs('Trade Log'!$V$5:$V$2004,'Trade Log'!$D$5:$D$2004,$B83,'Trade Log'!$C$5:$C$2004,"Sell",'Trade Log'!$I$5:$I$2004,AQ$6,'Trade Log'!$B$5:$B$2004,"&lt;="&amp;Dashboard!$C$2))</f>
        <v/>
      </c>
      <c r="AR83" s="100" t="str">
        <f>if($B83="","",sumifs('Trade Log'!$V$5:$V$2004,'Trade Log'!$D$5:$D$2004,$B83,'Trade Log'!$C$5:$C$2004,"Buy",'Trade Log'!$I$5:$I$2004,AR$6,'Trade Log'!$B$5:$B$2004,"&lt;="&amp;Dashboard!$C$2)-sumifs('Trade Log'!$V$5:$V$2004,'Trade Log'!$D$5:$D$2004,$B83,'Trade Log'!$C$5:$C$2004,"Sell",'Trade Log'!$I$5:$I$2004,AR$6,'Trade Log'!$B$5:$B$2004,"&lt;="&amp;Dashboard!$C$2))</f>
        <v/>
      </c>
      <c r="AS83" s="100" t="str">
        <f>if($B83="","",sumifs('Trade Log'!$V$5:$V$2004,'Trade Log'!$D$5:$D$2004,$B83,'Trade Log'!$C$5:$C$2004,"Buy",'Trade Log'!$I$5:$I$2004,AS$6,'Trade Log'!$B$5:$B$2004,"&lt;="&amp;Dashboard!$C$2)-sumifs('Trade Log'!$V$5:$V$2004,'Trade Log'!$D$5:$D$2004,$B83,'Trade Log'!$C$5:$C$2004,"Sell",'Trade Log'!$I$5:$I$2004,AS$6,'Trade Log'!$B$5:$B$2004,"&lt;="&amp;Dashboard!$C$2))</f>
        <v/>
      </c>
      <c r="AT83" s="100" t="str">
        <f>if($B83="","",sumifs('Trade Log'!$V$5:$V$2004,'Trade Log'!$D$5:$D$2004,$B83,'Trade Log'!$C$5:$C$2004,"Buy",'Trade Log'!$I$5:$I$2004,AT$6,'Trade Log'!$B$5:$B$2004,"&lt;="&amp;Dashboard!$C$2)-sumifs('Trade Log'!$V$5:$V$2004,'Trade Log'!$D$5:$D$2004,$B83,'Trade Log'!$C$5:$C$2004,"Sell",'Trade Log'!$I$5:$I$2004,AT$6,'Trade Log'!$B$5:$B$2004,"&lt;="&amp;Dashboard!$C$2))</f>
        <v/>
      </c>
      <c r="AU83" s="100" t="str">
        <f>if($B83="","",sumifs('Trade Log'!$V$5:$V$2004,'Trade Log'!$D$5:$D$2004,$B83,'Trade Log'!$C$5:$C$2004,"Buy",'Trade Log'!$I$5:$I$2004,AU$6,'Trade Log'!$B$5:$B$2004,"&lt;="&amp;Dashboard!$C$2)-sumifs('Trade Log'!$V$5:$V$2004,'Trade Log'!$D$5:$D$2004,$B83,'Trade Log'!$C$5:$C$2004,"Sell",'Trade Log'!$I$5:$I$2004,AU$6,'Trade Log'!$B$5:$B$2004,"&lt;="&amp;Dashboard!$C$2))</f>
        <v/>
      </c>
      <c r="AV83" s="100" t="str">
        <f>if($B83="","",sumifs('Trade Log'!$V$5:$V$2004,'Trade Log'!$D$5:$D$2004,$B83,'Trade Log'!$C$5:$C$2004,"Buy",'Trade Log'!$I$5:$I$2004,AV$6,'Trade Log'!$B$5:$B$2004,"&lt;="&amp;Dashboard!$C$2)-sumifs('Trade Log'!$V$5:$V$2004,'Trade Log'!$D$5:$D$2004,$B83,'Trade Log'!$C$5:$C$2004,"Sell",'Trade Log'!$I$5:$I$2004,AV$6,'Trade Log'!$B$5:$B$2004,"&lt;="&amp;Dashboard!$C$2))</f>
        <v/>
      </c>
      <c r="AW83" s="100" t="str">
        <f>if($B83="","",sumifs('Trade Log'!$V$5:$V$2004,'Trade Log'!$D$5:$D$2004,$B83,'Trade Log'!$C$5:$C$2004,"Buy",'Trade Log'!$I$5:$I$2004,AW$6,'Trade Log'!$B$5:$B$2004,"&lt;="&amp;Dashboard!$C$2)-sumifs('Trade Log'!$V$5:$V$2004,'Trade Log'!$D$5:$D$2004,$B83,'Trade Log'!$C$5:$C$2004,"Sell",'Trade Log'!$I$5:$I$2004,AW$6,'Trade Log'!$B$5:$B$2004,"&lt;="&amp;Dashboard!$C$2))</f>
        <v/>
      </c>
      <c r="AX83" s="100" t="str">
        <f>if($B83="","",sumifs('Trade Log'!$V$5:$V$2004,'Trade Log'!$D$5:$D$2004,$B83,'Trade Log'!$C$5:$C$2004,"Buy",'Trade Log'!$I$5:$I$2004,AX$6,'Trade Log'!$B$5:$B$2004,"&lt;="&amp;Dashboard!$C$2)-sumifs('Trade Log'!$V$5:$V$2004,'Trade Log'!$D$5:$D$2004,$B83,'Trade Log'!$C$5:$C$2004,"Sell",'Trade Log'!$I$5:$I$2004,AX$6,'Trade Log'!$B$5:$B$2004,"&lt;="&amp;Dashboard!$C$2))</f>
        <v/>
      </c>
      <c r="AY83" s="100" t="str">
        <f>if($B83="","",sumifs('Trade Log'!$V$5:$V$2004,'Trade Log'!$D$5:$D$2004,$B83,'Trade Log'!$C$5:$C$2004,"Buy",'Trade Log'!$I$5:$I$2004,AY$6,'Trade Log'!$B$5:$B$2004,"&lt;="&amp;Dashboard!$C$2)-sumifs('Trade Log'!$V$5:$V$2004,'Trade Log'!$D$5:$D$2004,$B83,'Trade Log'!$C$5:$C$2004,"Sell",'Trade Log'!$I$5:$I$2004,AY$6,'Trade Log'!$B$5:$B$2004,"&lt;="&amp;Dashboard!$C$2))</f>
        <v/>
      </c>
      <c r="AZ83" s="185" t="str">
        <f>if($B83="","",sumifs('Trade Log'!$V$5:$V$2004,'Trade Log'!$D$5:$D$2004,$B83,'Trade Log'!$C$5:$C$2004,"Buy",'Trade Log'!$I$5:$I$2004,AZ$6,'Trade Log'!$B$5:$B$2004,"&lt;="&amp;Dashboard!$C$2)-sumifs('Trade Log'!$V$5:$V$2004,'Trade Log'!$D$5:$D$2004,$B83,'Trade Log'!$C$5:$C$2004,"Sell",'Trade Log'!$I$5:$I$2004,AZ$6,'Trade Log'!$B$5:$B$2004,"&lt;="&amp;Dashboard!$C$2))</f>
        <v/>
      </c>
      <c r="BA83" s="81"/>
      <c r="BB83" s="186">
        <f t="shared" si="20"/>
        <v>0</v>
      </c>
      <c r="BC83" s="81"/>
      <c r="BD83" s="187">
        <f t="shared" ref="BD83:BM83" si="102">AQ83*$Q83</f>
        <v>0</v>
      </c>
      <c r="BE83" s="188">
        <f t="shared" si="102"/>
        <v>0</v>
      </c>
      <c r="BF83" s="188">
        <f t="shared" si="102"/>
        <v>0</v>
      </c>
      <c r="BG83" s="188">
        <f t="shared" si="102"/>
        <v>0</v>
      </c>
      <c r="BH83" s="188">
        <f t="shared" si="102"/>
        <v>0</v>
      </c>
      <c r="BI83" s="188">
        <f t="shared" si="102"/>
        <v>0</v>
      </c>
      <c r="BJ83" s="188">
        <f t="shared" si="102"/>
        <v>0</v>
      </c>
      <c r="BK83" s="188">
        <f t="shared" si="102"/>
        <v>0</v>
      </c>
      <c r="BL83" s="188">
        <f t="shared" si="102"/>
        <v>0</v>
      </c>
      <c r="BM83" s="189">
        <f t="shared" si="102"/>
        <v>0</v>
      </c>
      <c r="BN83" s="81"/>
      <c r="BO83" s="190">
        <f t="shared" si="22"/>
        <v>0</v>
      </c>
      <c r="BP83" s="190"/>
      <c r="BQ83" s="191" t="str">
        <f t="shared" si="23"/>
        <v/>
      </c>
      <c r="BR83" s="192" t="s">
        <v>197</v>
      </c>
      <c r="BS83" s="190" t="str">
        <f t="shared" si="24"/>
        <v>N</v>
      </c>
      <c r="BT83" s="190" t="str">
        <f t="shared" si="25"/>
        <v>N</v>
      </c>
      <c r="BU83" s="190" t="str">
        <f t="shared" si="26"/>
        <v>N</v>
      </c>
      <c r="BV83" s="190"/>
      <c r="BW83" s="174">
        <f>countifs('Trade Log'!$D$5:$D$2004,$B119,'Trade Log'!$C$5:$C$2004,"Split")</f>
        <v>0</v>
      </c>
    </row>
    <row r="84">
      <c r="A84" s="17">
        <f t="shared" si="27"/>
        <v>78</v>
      </c>
      <c r="B84" s="193" t="str">
        <f>Setup!B129</f>
        <v/>
      </c>
      <c r="C84" s="194" t="str">
        <f>Setup!C129</f>
        <v/>
      </c>
      <c r="D84" s="194" t="str">
        <f>Setup!D129</f>
        <v/>
      </c>
      <c r="E84" s="195" t="str">
        <f>IF($B84="","",SUMIFS('Trade Log'!$V$5:$V$2004,'Trade Log'!$D$5:$D$2004,'Your Portfolio Holdings'!$B84,'Trade Log'!$C$5:$C$2004,"Buy",'Trade Log'!$B$5:$B$2004,"&lt;="&amp;Dashboard!$C$2)-SUMIFS('Trade Log'!$V$5:$V$2004,'Trade Log'!$D$5:$D$2004,'Your Portfolio Holdings'!$B84,'Trade Log'!$C$5:$C$2004,"Sell",'Trade Log'!$B$5:$B$2004,"&lt;="&amp;Dashboard!$C$2))</f>
        <v/>
      </c>
      <c r="F84" s="196" t="str">
        <f t="shared" si="3"/>
        <v/>
      </c>
      <c r="G84" s="197" t="str">
        <f>IFERROR(__xludf.DUMMYFUNCTION("if($C84=""GBP"", if($B84="""","""",if(Dashboard!$C$2&gt;=today(),iferror(googlefinance($B84)/100,0),iferror(index(googlefinance($B84,""price"",Dashboard!$C$2),2,2)/100,iferror(index(googlefinance($B84,""price"",Dashboard!$C$2-1),2,2)/100,iferror(index(google"&amp;"finance($B84,""price"",Dashboard!$C$2-2),2,2)/100,iferror(index(googlefinance($B84,""price"",Dashboard!$C$2-3),2,2)/100,iferror(index(googlefinance($B84,""price"",Dashboard!$C$2-4),2,2)/100,iferror(index(googlefinance($B84,""price"",Dashboard!$C$2-5),2,2)"&amp;"/100,iferror(index(googlefinance($B84,""price"",Dashboard!$C$2-6),2,2)/100,0))))))))),if($B84="""","""",if(Dashboard!$C$2&gt;=today(),iferror(googlefinance($B84),0),iferror(index(googlefinance($B84,""price"",Dashboard!$C$2),2,2),iferror(index(googlefinance($"&amp;"B84,""price"",Dashboard!$C$2-1),2,2),iferror(index(googlefinance($B84,""price"",Dashboard!$C$2-2),2,2),iferror(index(googlefinance($B84,""price"",Dashboard!$C$2-3),2,2),iferror(index(googlefinance($B84,""price"",Dashboard!$C$2-4),2,2),iferror(index(google"&amp;"finance($B84,""price"",Dashboard!$C$2-5),2,2),iferror(index(googlefinance($B84,""price"",Dashboard!$C$2-6),2,2),0))))))))))"),"")</f>
        <v/>
      </c>
      <c r="H84" s="213"/>
      <c r="I84" s="199" t="str">
        <f t="shared" si="4"/>
        <v/>
      </c>
      <c r="J84" s="200" t="str">
        <f t="shared" si="5"/>
        <v/>
      </c>
      <c r="K84" s="201" t="str">
        <f t="array" ref="K84">IFERROR(IF($B84="","",index('Trade Log'!$Q$5:$Q$2004,match(1,($AN84='Trade Log'!$B$5:$B$2004)*($B84='Trade Log'!$D$5:$D$2004)*("Y"='Trade Log'!$T$5:$T$2004),0))),0)</f>
        <v/>
      </c>
      <c r="L84" s="202" t="str">
        <f t="shared" si="6"/>
        <v/>
      </c>
      <c r="M84" s="202" t="str">
        <f t="shared" si="7"/>
        <v/>
      </c>
      <c r="N84" s="203" t="str">
        <f t="shared" si="8"/>
        <v/>
      </c>
      <c r="O84" s="202" t="str">
        <f>if($B84="","",iferror(sumifs('Trade Log'!$G$5:$G$2004,'Trade Log'!$C$5:$C$2004,"Dividend",'Trade Log'!$D$5:$D$2004,$B84,'Trade Log'!$B$5:$B$2004,"&lt;="&amp;Dashboard!$C$2),0))</f>
        <v/>
      </c>
      <c r="P84" s="204" t="str">
        <f t="shared" si="9"/>
        <v/>
      </c>
      <c r="Q84" s="205" t="str">
        <f t="shared" si="10"/>
        <v/>
      </c>
      <c r="R84" s="199" t="str">
        <f t="shared" si="11"/>
        <v/>
      </c>
      <c r="S84" s="200" t="str">
        <f t="shared" si="12"/>
        <v/>
      </c>
      <c r="T84" s="201" t="str">
        <f t="array" ref="T84">IFERROR(IF($B84="","",index('Trade Log'!$AE$5:$AE$2004,match(1,($AN84='Trade Log'!$B$5:$B$2004)*($B84='Trade Log'!$D$5:$D$2004)*("Y"='Trade Log'!$T$5:$T$2004),0))),0)</f>
        <v/>
      </c>
      <c r="U84" s="202" t="str">
        <f t="shared" si="13"/>
        <v/>
      </c>
      <c r="V84" s="203" t="str">
        <f t="shared" si="14"/>
        <v/>
      </c>
      <c r="W84" s="202" t="str">
        <f t="shared" si="15"/>
        <v/>
      </c>
      <c r="X84" s="203" t="str">
        <f t="shared" si="16"/>
        <v/>
      </c>
      <c r="Y84" s="206" t="str">
        <f>if($B84="","",iferror(sumifs('Trade Log'!$AD$5:$AD$2004,'Trade Log'!$C$5:$C$2004,"Dividend",'Trade Log'!$D$5:$D$2004,$B84,'Trade Log'!$B$5:$B$2004,"&lt;="&amp;Dashboard!$C$2),0))</f>
        <v/>
      </c>
      <c r="Z84" s="172"/>
      <c r="AA84" s="207" t="str">
        <f t="array" ref="AA84">IF($B84="","",INDEX('Calculations (Do Not Edit)'!$C$231:$G$235,match($C84,'Calculations (Do Not Edit)'!$C$230:$G$230,0),match(Dashboard!$C$3,'Calculations (Do Not Edit)'!$B$231:$B$235,0)))</f>
        <v/>
      </c>
      <c r="AB84" s="174"/>
      <c r="AC84" s="208" t="str">
        <f>IF($B84="","",SUMIFS('Trade Log'!$X$5:$X$2004,'Trade Log'!$D$5:$D$2004,'Your Portfolio Holdings'!$B84,'Trade Log'!$C$5:$C$2004,"Buy",'Trade Log'!$B$5:$B$2004,"&lt;="&amp;Dashboard!$C$54)-SUMIFS('Trade Log'!$X$5:$X$2004,'Trade Log'!$D$5:$D$2004,'Your Portfolio Holdings'!$B84,'Trade Log'!$C$5:$C$2004,"Sell",'Trade Log'!$B$5:$B$2004,"&lt;="&amp;Dashboard!$C$54))</f>
        <v/>
      </c>
      <c r="AD84" s="209" t="str">
        <f>IFERROR(__xludf.DUMMYFUNCTION("if($C84=""GBP"",if($B84="""","""",if(Dashboard!$C$54&gt;=today(),iferror(googlefinance($B84)/100,0),iferror(index(googlefinance($B84,""price"",Dashboard!$C$54),2,2)/100,iferror(index(googlefinance($B84,""price"",Dashboard!$C$54-1),2,2)/100,iferror(index(goog"&amp;"lefinance($B84,""price"",Dashboard!$C$54-2),2,2)/100,iferror(index(googlefinance($B84,""price"",Dashboard!$C$54-3),2,2)/100,iferror(index(googlefinance($B84,""price"",Dashboard!$C$54-4),2,2)/100,iferror(index(googlefinance($B84,""price"",Dashboard!$C$54-5"&amp;"),2,2)/100,iferror(index(googlefinance($B84,""price"",Dashboard!$C$54-6),2,2)/100,0))))))))), if($B84="""","""",if(Dashboard!$C$54&gt;=today(),iferror(googlefinance($B84),0),iferror(index(googlefinance($B84,""price"",Dashboard!$C$54),2,2),iferror(index(googl"&amp;"efinance($B84,""price"",Dashboard!$C$54-1),2,2),iferror(index(googlefinance($B84,""price"",Dashboard!$C$54-2),2,2),iferror(index(googlefinance($B84,""price"",Dashboard!$C$54-3),2,2),iferror(index(googlefinance($B84,""price"",Dashboard!$C$54-4),2,2),iferro"&amp;"r(index(googlefinance($B84,""price"",Dashboard!$C$54-5),2,2),iferror(index(googlefinance($B84,""price"",Dashboard!$C$54-6),2,2),0))))))))))"),"")</f>
        <v/>
      </c>
      <c r="AE84" s="214"/>
      <c r="AF84" s="211" t="str">
        <f t="array" ref="AF84">IF($B84="","",INDEX('Calculations (Do Not Edit)'!$C$249:$G$253,match($C84,'Calculations (Do Not Edit)'!$C$230:$G$230,0),match(Dashboard!$C$3,'Calculations (Do Not Edit)'!$B$231:$B$235,0)))</f>
        <v/>
      </c>
      <c r="AG84" s="212">
        <f t="shared" si="17"/>
        <v>0</v>
      </c>
      <c r="AH84" s="208" t="str">
        <f>IF($B84="","",SUMIFS('Trade Log'!$Z$5:$Z$2004,'Trade Log'!$D$5:$D$2004,'Your Portfolio Holdings'!$B84,'Trade Log'!$C$5:$C$2004,"Buy",'Trade Log'!$B$5:$B$2004,"&lt;="&amp;Dashboard!$C$55)-SUMIFS('Trade Log'!$Z$5:$Z$2004,'Trade Log'!$D$5:$D$2004,'Your Portfolio Holdings'!$B84,'Trade Log'!$C$5:$C$2004,"Sell",'Trade Log'!$B$5:$B$2004,"&lt;="&amp;Dashboard!$C$55))</f>
        <v/>
      </c>
      <c r="AI84" s="209" t="str">
        <f>IFERROR(__xludf.DUMMYFUNCTION("if($C84=""GBP"",if($B84="""","""",if(Dashboard!$C$55&gt;=today(),iferror(googlefinance($B84)/100,0),iferror(index(googlefinance($B84,""price"",Dashboard!$C$55),2,2)/100,iferror(index(googlefinance($B84,""price"",Dashboard!$C$55-1),2,2)/100,iferror(index(goog"&amp;"lefinance($B84,""price"",Dashboard!$C$55-2),2,2)/100,iferror(index(googlefinance($B84,""price"",Dashboard!$C$55-3),2,2)/100,iferror(index(googlefinance($B84,""price"",Dashboard!$C$55-4),2,2)/100,iferror(index(googlefinance($B84,""price"",Dashboard!$C$55-5"&amp;"),2,2)/100,iferror(index(googlefinance($B84,""price"",Dashboard!$C$55-6),2,2)/100,0))))))))),if($B84="""","""",if(Dashboard!$C$55&gt;=today(),iferror(googlefinance($B84),0),iferror(index(googlefinance($B84,""price"",Dashboard!$C$55),2,2),iferror(index(google"&amp;"finance($B84,""price"",Dashboard!$C$55-1),2,2),iferror(index(googlefinance($B84,""price"",Dashboard!$C$55-2),2,2),iferror(index(googlefinance($B84,""price"",Dashboard!$C$55-3),2,2),iferror(index(googlefinance($B84,""price"",Dashboard!$C$55-4),2,2),iferror"&amp;"(index(googlefinance($B84,""price"",Dashboard!$C$55-5),2,2),iferror(index(googlefinance($B84,""price"",Dashboard!$C$55-6),2,2),0))))))))))"),"")</f>
        <v/>
      </c>
      <c r="AJ84" s="210"/>
      <c r="AK84" s="211" t="str">
        <f t="array" ref="AK84">IF($B84="","",INDEX('Calculations (Do Not Edit)'!$C$267:$G$271,match($C84,'Calculations (Do Not Edit)'!$C$230:$G$230,0),match(Dashboard!$C$3,'Calculations (Do Not Edit)'!$B$231:$B$235,0)))</f>
        <v/>
      </c>
      <c r="AL84" s="212">
        <f t="shared" si="18"/>
        <v>0</v>
      </c>
      <c r="AM84" s="182"/>
      <c r="AN84" s="182" t="str">
        <f>IF($B84="","",MAXIFS('Trade Log'!$B$5:$B$2004,'Trade Log'!$D$5:$D$2004,$B84,'Trade Log'!$B$5:$B$2004,"&lt;="&amp;Dashboard!$C$2))</f>
        <v/>
      </c>
      <c r="AO84" s="81" t="str">
        <f t="shared" si="19"/>
        <v>#N/A</v>
      </c>
      <c r="AP84" s="81"/>
      <c r="AQ84" s="184" t="str">
        <f>if($B84="","",sumifs('Trade Log'!$V$5:$V$2004,'Trade Log'!$D$5:$D$2004,$B84,'Trade Log'!$C$5:$C$2004,"Buy",'Trade Log'!$I$5:$I$2004,AQ$6,'Trade Log'!$B$5:$B$2004,"&lt;="&amp;Dashboard!$C$2)-sumifs('Trade Log'!$V$5:$V$2004,'Trade Log'!$D$5:$D$2004,$B84,'Trade Log'!$C$5:$C$2004,"Sell",'Trade Log'!$I$5:$I$2004,AQ$6,'Trade Log'!$B$5:$B$2004,"&lt;="&amp;Dashboard!$C$2))</f>
        <v/>
      </c>
      <c r="AR84" s="100" t="str">
        <f>if($B84="","",sumifs('Trade Log'!$V$5:$V$2004,'Trade Log'!$D$5:$D$2004,$B84,'Trade Log'!$C$5:$C$2004,"Buy",'Trade Log'!$I$5:$I$2004,AR$6,'Trade Log'!$B$5:$B$2004,"&lt;="&amp;Dashboard!$C$2)-sumifs('Trade Log'!$V$5:$V$2004,'Trade Log'!$D$5:$D$2004,$B84,'Trade Log'!$C$5:$C$2004,"Sell",'Trade Log'!$I$5:$I$2004,AR$6,'Trade Log'!$B$5:$B$2004,"&lt;="&amp;Dashboard!$C$2))</f>
        <v/>
      </c>
      <c r="AS84" s="100" t="str">
        <f>if($B84="","",sumifs('Trade Log'!$V$5:$V$2004,'Trade Log'!$D$5:$D$2004,$B84,'Trade Log'!$C$5:$C$2004,"Buy",'Trade Log'!$I$5:$I$2004,AS$6,'Trade Log'!$B$5:$B$2004,"&lt;="&amp;Dashboard!$C$2)-sumifs('Trade Log'!$V$5:$V$2004,'Trade Log'!$D$5:$D$2004,$B84,'Trade Log'!$C$5:$C$2004,"Sell",'Trade Log'!$I$5:$I$2004,AS$6,'Trade Log'!$B$5:$B$2004,"&lt;="&amp;Dashboard!$C$2))</f>
        <v/>
      </c>
      <c r="AT84" s="100" t="str">
        <f>if($B84="","",sumifs('Trade Log'!$V$5:$V$2004,'Trade Log'!$D$5:$D$2004,$B84,'Trade Log'!$C$5:$C$2004,"Buy",'Trade Log'!$I$5:$I$2004,AT$6,'Trade Log'!$B$5:$B$2004,"&lt;="&amp;Dashboard!$C$2)-sumifs('Trade Log'!$V$5:$V$2004,'Trade Log'!$D$5:$D$2004,$B84,'Trade Log'!$C$5:$C$2004,"Sell",'Trade Log'!$I$5:$I$2004,AT$6,'Trade Log'!$B$5:$B$2004,"&lt;="&amp;Dashboard!$C$2))</f>
        <v/>
      </c>
      <c r="AU84" s="100" t="str">
        <f>if($B84="","",sumifs('Trade Log'!$V$5:$V$2004,'Trade Log'!$D$5:$D$2004,$B84,'Trade Log'!$C$5:$C$2004,"Buy",'Trade Log'!$I$5:$I$2004,AU$6,'Trade Log'!$B$5:$B$2004,"&lt;="&amp;Dashboard!$C$2)-sumifs('Trade Log'!$V$5:$V$2004,'Trade Log'!$D$5:$D$2004,$B84,'Trade Log'!$C$5:$C$2004,"Sell",'Trade Log'!$I$5:$I$2004,AU$6,'Trade Log'!$B$5:$B$2004,"&lt;="&amp;Dashboard!$C$2))</f>
        <v/>
      </c>
      <c r="AV84" s="100" t="str">
        <f>if($B84="","",sumifs('Trade Log'!$V$5:$V$2004,'Trade Log'!$D$5:$D$2004,$B84,'Trade Log'!$C$5:$C$2004,"Buy",'Trade Log'!$I$5:$I$2004,AV$6,'Trade Log'!$B$5:$B$2004,"&lt;="&amp;Dashboard!$C$2)-sumifs('Trade Log'!$V$5:$V$2004,'Trade Log'!$D$5:$D$2004,$B84,'Trade Log'!$C$5:$C$2004,"Sell",'Trade Log'!$I$5:$I$2004,AV$6,'Trade Log'!$B$5:$B$2004,"&lt;="&amp;Dashboard!$C$2))</f>
        <v/>
      </c>
      <c r="AW84" s="100" t="str">
        <f>if($B84="","",sumifs('Trade Log'!$V$5:$V$2004,'Trade Log'!$D$5:$D$2004,$B84,'Trade Log'!$C$5:$C$2004,"Buy",'Trade Log'!$I$5:$I$2004,AW$6,'Trade Log'!$B$5:$B$2004,"&lt;="&amp;Dashboard!$C$2)-sumifs('Trade Log'!$V$5:$V$2004,'Trade Log'!$D$5:$D$2004,$B84,'Trade Log'!$C$5:$C$2004,"Sell",'Trade Log'!$I$5:$I$2004,AW$6,'Trade Log'!$B$5:$B$2004,"&lt;="&amp;Dashboard!$C$2))</f>
        <v/>
      </c>
      <c r="AX84" s="100" t="str">
        <f>if($B84="","",sumifs('Trade Log'!$V$5:$V$2004,'Trade Log'!$D$5:$D$2004,$B84,'Trade Log'!$C$5:$C$2004,"Buy",'Trade Log'!$I$5:$I$2004,AX$6,'Trade Log'!$B$5:$B$2004,"&lt;="&amp;Dashboard!$C$2)-sumifs('Trade Log'!$V$5:$V$2004,'Trade Log'!$D$5:$D$2004,$B84,'Trade Log'!$C$5:$C$2004,"Sell",'Trade Log'!$I$5:$I$2004,AX$6,'Trade Log'!$B$5:$B$2004,"&lt;="&amp;Dashboard!$C$2))</f>
        <v/>
      </c>
      <c r="AY84" s="100" t="str">
        <f>if($B84="","",sumifs('Trade Log'!$V$5:$V$2004,'Trade Log'!$D$5:$D$2004,$B84,'Trade Log'!$C$5:$C$2004,"Buy",'Trade Log'!$I$5:$I$2004,AY$6,'Trade Log'!$B$5:$B$2004,"&lt;="&amp;Dashboard!$C$2)-sumifs('Trade Log'!$V$5:$V$2004,'Trade Log'!$D$5:$D$2004,$B84,'Trade Log'!$C$5:$C$2004,"Sell",'Trade Log'!$I$5:$I$2004,AY$6,'Trade Log'!$B$5:$B$2004,"&lt;="&amp;Dashboard!$C$2))</f>
        <v/>
      </c>
      <c r="AZ84" s="185" t="str">
        <f>if($B84="","",sumifs('Trade Log'!$V$5:$V$2004,'Trade Log'!$D$5:$D$2004,$B84,'Trade Log'!$C$5:$C$2004,"Buy",'Trade Log'!$I$5:$I$2004,AZ$6,'Trade Log'!$B$5:$B$2004,"&lt;="&amp;Dashboard!$C$2)-sumifs('Trade Log'!$V$5:$V$2004,'Trade Log'!$D$5:$D$2004,$B84,'Trade Log'!$C$5:$C$2004,"Sell",'Trade Log'!$I$5:$I$2004,AZ$6,'Trade Log'!$B$5:$B$2004,"&lt;="&amp;Dashboard!$C$2))</f>
        <v/>
      </c>
      <c r="BA84" s="81"/>
      <c r="BB84" s="186">
        <f t="shared" si="20"/>
        <v>0</v>
      </c>
      <c r="BC84" s="81"/>
      <c r="BD84" s="187">
        <f t="shared" ref="BD84:BM84" si="103">AQ84*$Q84</f>
        <v>0</v>
      </c>
      <c r="BE84" s="188">
        <f t="shared" si="103"/>
        <v>0</v>
      </c>
      <c r="BF84" s="188">
        <f t="shared" si="103"/>
        <v>0</v>
      </c>
      <c r="BG84" s="188">
        <f t="shared" si="103"/>
        <v>0</v>
      </c>
      <c r="BH84" s="188">
        <f t="shared" si="103"/>
        <v>0</v>
      </c>
      <c r="BI84" s="188">
        <f t="shared" si="103"/>
        <v>0</v>
      </c>
      <c r="BJ84" s="188">
        <f t="shared" si="103"/>
        <v>0</v>
      </c>
      <c r="BK84" s="188">
        <f t="shared" si="103"/>
        <v>0</v>
      </c>
      <c r="BL84" s="188">
        <f t="shared" si="103"/>
        <v>0</v>
      </c>
      <c r="BM84" s="189">
        <f t="shared" si="103"/>
        <v>0</v>
      </c>
      <c r="BN84" s="81"/>
      <c r="BO84" s="190">
        <f t="shared" si="22"/>
        <v>0</v>
      </c>
      <c r="BP84" s="190"/>
      <c r="BQ84" s="191" t="str">
        <f t="shared" si="23"/>
        <v/>
      </c>
      <c r="BR84" s="192" t="s">
        <v>197</v>
      </c>
      <c r="BS84" s="190" t="str">
        <f t="shared" si="24"/>
        <v>N</v>
      </c>
      <c r="BT84" s="190" t="str">
        <f t="shared" si="25"/>
        <v>N</v>
      </c>
      <c r="BU84" s="190" t="str">
        <f t="shared" si="26"/>
        <v>N</v>
      </c>
      <c r="BV84" s="190"/>
      <c r="BW84" s="174">
        <f>countifs('Trade Log'!$D$5:$D$2004,$B120,'Trade Log'!$C$5:$C$2004,"Split")</f>
        <v>0</v>
      </c>
    </row>
    <row r="85">
      <c r="A85" s="17">
        <f t="shared" si="27"/>
        <v>79</v>
      </c>
      <c r="B85" s="193" t="str">
        <f>Setup!B130</f>
        <v/>
      </c>
      <c r="C85" s="194" t="str">
        <f>Setup!C130</f>
        <v/>
      </c>
      <c r="D85" s="194" t="str">
        <f>Setup!D130</f>
        <v/>
      </c>
      <c r="E85" s="195" t="str">
        <f>IF($B85="","",SUMIFS('Trade Log'!$V$5:$V$2004,'Trade Log'!$D$5:$D$2004,'Your Portfolio Holdings'!$B85,'Trade Log'!$C$5:$C$2004,"Buy",'Trade Log'!$B$5:$B$2004,"&lt;="&amp;Dashboard!$C$2)-SUMIFS('Trade Log'!$V$5:$V$2004,'Trade Log'!$D$5:$D$2004,'Your Portfolio Holdings'!$B85,'Trade Log'!$C$5:$C$2004,"Sell",'Trade Log'!$B$5:$B$2004,"&lt;="&amp;Dashboard!$C$2))</f>
        <v/>
      </c>
      <c r="F85" s="196" t="str">
        <f t="shared" si="3"/>
        <v/>
      </c>
      <c r="G85" s="197" t="str">
        <f>IFERROR(__xludf.DUMMYFUNCTION("if($C85=""GBP"", if($B85="""","""",if(Dashboard!$C$2&gt;=today(),iferror(googlefinance($B85)/100,0),iferror(index(googlefinance($B85,""price"",Dashboard!$C$2),2,2)/100,iferror(index(googlefinance($B85,""price"",Dashboard!$C$2-1),2,2)/100,iferror(index(google"&amp;"finance($B85,""price"",Dashboard!$C$2-2),2,2)/100,iferror(index(googlefinance($B85,""price"",Dashboard!$C$2-3),2,2)/100,iferror(index(googlefinance($B85,""price"",Dashboard!$C$2-4),2,2)/100,iferror(index(googlefinance($B85,""price"",Dashboard!$C$2-5),2,2)"&amp;"/100,iferror(index(googlefinance($B85,""price"",Dashboard!$C$2-6),2,2)/100,0))))))))),if($B85="""","""",if(Dashboard!$C$2&gt;=today(),iferror(googlefinance($B85),0),iferror(index(googlefinance($B85,""price"",Dashboard!$C$2),2,2),iferror(index(googlefinance($"&amp;"B85,""price"",Dashboard!$C$2-1),2,2),iferror(index(googlefinance($B85,""price"",Dashboard!$C$2-2),2,2),iferror(index(googlefinance($B85,""price"",Dashboard!$C$2-3),2,2),iferror(index(googlefinance($B85,""price"",Dashboard!$C$2-4),2,2),iferror(index(google"&amp;"finance($B85,""price"",Dashboard!$C$2-5),2,2),iferror(index(googlefinance($B85,""price"",Dashboard!$C$2-6),2,2),0))))))))))"),"")</f>
        <v/>
      </c>
      <c r="H85" s="213"/>
      <c r="I85" s="199" t="str">
        <f t="shared" si="4"/>
        <v/>
      </c>
      <c r="J85" s="200" t="str">
        <f t="shared" si="5"/>
        <v/>
      </c>
      <c r="K85" s="201" t="str">
        <f t="array" ref="K85">IFERROR(IF($B85="","",index('Trade Log'!$Q$5:$Q$2004,match(1,($AN85='Trade Log'!$B$5:$B$2004)*($B85='Trade Log'!$D$5:$D$2004)*("Y"='Trade Log'!$T$5:$T$2004),0))),0)</f>
        <v/>
      </c>
      <c r="L85" s="202" t="str">
        <f t="shared" si="6"/>
        <v/>
      </c>
      <c r="M85" s="202" t="str">
        <f t="shared" si="7"/>
        <v/>
      </c>
      <c r="N85" s="203" t="str">
        <f t="shared" si="8"/>
        <v/>
      </c>
      <c r="O85" s="202" t="str">
        <f>if($B85="","",iferror(sumifs('Trade Log'!$G$5:$G$2004,'Trade Log'!$C$5:$C$2004,"Dividend",'Trade Log'!$D$5:$D$2004,$B85,'Trade Log'!$B$5:$B$2004,"&lt;="&amp;Dashboard!$C$2),0))</f>
        <v/>
      </c>
      <c r="P85" s="204" t="str">
        <f t="shared" si="9"/>
        <v/>
      </c>
      <c r="Q85" s="205" t="str">
        <f t="shared" si="10"/>
        <v/>
      </c>
      <c r="R85" s="199" t="str">
        <f t="shared" si="11"/>
        <v/>
      </c>
      <c r="S85" s="200" t="str">
        <f t="shared" si="12"/>
        <v/>
      </c>
      <c r="T85" s="201" t="str">
        <f t="array" ref="T85">IFERROR(IF($B85="","",index('Trade Log'!$AE$5:$AE$2004,match(1,($AN85='Trade Log'!$B$5:$B$2004)*($B85='Trade Log'!$D$5:$D$2004)*("Y"='Trade Log'!$T$5:$T$2004),0))),0)</f>
        <v/>
      </c>
      <c r="U85" s="202" t="str">
        <f t="shared" si="13"/>
        <v/>
      </c>
      <c r="V85" s="203" t="str">
        <f t="shared" si="14"/>
        <v/>
      </c>
      <c r="W85" s="202" t="str">
        <f t="shared" si="15"/>
        <v/>
      </c>
      <c r="X85" s="203" t="str">
        <f t="shared" si="16"/>
        <v/>
      </c>
      <c r="Y85" s="206" t="str">
        <f>if($B85="","",iferror(sumifs('Trade Log'!$AD$5:$AD$2004,'Trade Log'!$C$5:$C$2004,"Dividend",'Trade Log'!$D$5:$D$2004,$B85,'Trade Log'!$B$5:$B$2004,"&lt;="&amp;Dashboard!$C$2),0))</f>
        <v/>
      </c>
      <c r="Z85" s="172"/>
      <c r="AA85" s="207" t="str">
        <f t="array" ref="AA85">IF($B85="","",INDEX('Calculations (Do Not Edit)'!$C$231:$G$235,match($C85,'Calculations (Do Not Edit)'!$C$230:$G$230,0),match(Dashboard!$C$3,'Calculations (Do Not Edit)'!$B$231:$B$235,0)))</f>
        <v/>
      </c>
      <c r="AB85" s="174"/>
      <c r="AC85" s="208" t="str">
        <f>IF($B85="","",SUMIFS('Trade Log'!$X$5:$X$2004,'Trade Log'!$D$5:$D$2004,'Your Portfolio Holdings'!$B85,'Trade Log'!$C$5:$C$2004,"Buy",'Trade Log'!$B$5:$B$2004,"&lt;="&amp;Dashboard!$C$54)-SUMIFS('Trade Log'!$X$5:$X$2004,'Trade Log'!$D$5:$D$2004,'Your Portfolio Holdings'!$B85,'Trade Log'!$C$5:$C$2004,"Sell",'Trade Log'!$B$5:$B$2004,"&lt;="&amp;Dashboard!$C$54))</f>
        <v/>
      </c>
      <c r="AD85" s="209" t="str">
        <f>IFERROR(__xludf.DUMMYFUNCTION("if($C85=""GBP"",if($B85="""","""",if(Dashboard!$C$54&gt;=today(),iferror(googlefinance($B85)/100,0),iferror(index(googlefinance($B85,""price"",Dashboard!$C$54),2,2)/100,iferror(index(googlefinance($B85,""price"",Dashboard!$C$54-1),2,2)/100,iferror(index(goog"&amp;"lefinance($B85,""price"",Dashboard!$C$54-2),2,2)/100,iferror(index(googlefinance($B85,""price"",Dashboard!$C$54-3),2,2)/100,iferror(index(googlefinance($B85,""price"",Dashboard!$C$54-4),2,2)/100,iferror(index(googlefinance($B85,""price"",Dashboard!$C$54-5"&amp;"),2,2)/100,iferror(index(googlefinance($B85,""price"",Dashboard!$C$54-6),2,2)/100,0))))))))), if($B85="""","""",if(Dashboard!$C$54&gt;=today(),iferror(googlefinance($B85),0),iferror(index(googlefinance($B85,""price"",Dashboard!$C$54),2,2),iferror(index(googl"&amp;"efinance($B85,""price"",Dashboard!$C$54-1),2,2),iferror(index(googlefinance($B85,""price"",Dashboard!$C$54-2),2,2),iferror(index(googlefinance($B85,""price"",Dashboard!$C$54-3),2,2),iferror(index(googlefinance($B85,""price"",Dashboard!$C$54-4),2,2),iferro"&amp;"r(index(googlefinance($B85,""price"",Dashboard!$C$54-5),2,2),iferror(index(googlefinance($B85,""price"",Dashboard!$C$54-6),2,2),0))))))))))"),"")</f>
        <v/>
      </c>
      <c r="AE85" s="214"/>
      <c r="AF85" s="211" t="str">
        <f t="array" ref="AF85">IF($B85="","",INDEX('Calculations (Do Not Edit)'!$C$249:$G$253,match($C85,'Calculations (Do Not Edit)'!$C$230:$G$230,0),match(Dashboard!$C$3,'Calculations (Do Not Edit)'!$B$231:$B$235,0)))</f>
        <v/>
      </c>
      <c r="AG85" s="212">
        <f t="shared" si="17"/>
        <v>0</v>
      </c>
      <c r="AH85" s="208" t="str">
        <f>IF($B85="","",SUMIFS('Trade Log'!$Z$5:$Z$2004,'Trade Log'!$D$5:$D$2004,'Your Portfolio Holdings'!$B85,'Trade Log'!$C$5:$C$2004,"Buy",'Trade Log'!$B$5:$B$2004,"&lt;="&amp;Dashboard!$C$55)-SUMIFS('Trade Log'!$Z$5:$Z$2004,'Trade Log'!$D$5:$D$2004,'Your Portfolio Holdings'!$B85,'Trade Log'!$C$5:$C$2004,"Sell",'Trade Log'!$B$5:$B$2004,"&lt;="&amp;Dashboard!$C$55))</f>
        <v/>
      </c>
      <c r="AI85" s="209" t="str">
        <f>IFERROR(__xludf.DUMMYFUNCTION("if($C85=""GBP"",if($B85="""","""",if(Dashboard!$C$55&gt;=today(),iferror(googlefinance($B85)/100,0),iferror(index(googlefinance($B85,""price"",Dashboard!$C$55),2,2)/100,iferror(index(googlefinance($B85,""price"",Dashboard!$C$55-1),2,2)/100,iferror(index(goog"&amp;"lefinance($B85,""price"",Dashboard!$C$55-2),2,2)/100,iferror(index(googlefinance($B85,""price"",Dashboard!$C$55-3),2,2)/100,iferror(index(googlefinance($B85,""price"",Dashboard!$C$55-4),2,2)/100,iferror(index(googlefinance($B85,""price"",Dashboard!$C$55-5"&amp;"),2,2)/100,iferror(index(googlefinance($B85,""price"",Dashboard!$C$55-6),2,2)/100,0))))))))),if($B85="""","""",if(Dashboard!$C$55&gt;=today(),iferror(googlefinance($B85),0),iferror(index(googlefinance($B85,""price"",Dashboard!$C$55),2,2),iferror(index(google"&amp;"finance($B85,""price"",Dashboard!$C$55-1),2,2),iferror(index(googlefinance($B85,""price"",Dashboard!$C$55-2),2,2),iferror(index(googlefinance($B85,""price"",Dashboard!$C$55-3),2,2),iferror(index(googlefinance($B85,""price"",Dashboard!$C$55-4),2,2),iferror"&amp;"(index(googlefinance($B85,""price"",Dashboard!$C$55-5),2,2),iferror(index(googlefinance($B85,""price"",Dashboard!$C$55-6),2,2),0))))))))))"),"")</f>
        <v/>
      </c>
      <c r="AJ85" s="210"/>
      <c r="AK85" s="211" t="str">
        <f t="array" ref="AK85">IF($B85="","",INDEX('Calculations (Do Not Edit)'!$C$267:$G$271,match($C85,'Calculations (Do Not Edit)'!$C$230:$G$230,0),match(Dashboard!$C$3,'Calculations (Do Not Edit)'!$B$231:$B$235,0)))</f>
        <v/>
      </c>
      <c r="AL85" s="212">
        <f t="shared" si="18"/>
        <v>0</v>
      </c>
      <c r="AM85" s="182"/>
      <c r="AN85" s="182" t="str">
        <f>IF($B85="","",MAXIFS('Trade Log'!$B$5:$B$2004,'Trade Log'!$D$5:$D$2004,$B85,'Trade Log'!$B$5:$B$2004,"&lt;="&amp;Dashboard!$C$2))</f>
        <v/>
      </c>
      <c r="AO85" s="81" t="str">
        <f t="shared" si="19"/>
        <v>#N/A</v>
      </c>
      <c r="AP85" s="81"/>
      <c r="AQ85" s="184" t="str">
        <f>if($B85="","",sumifs('Trade Log'!$V$5:$V$2004,'Trade Log'!$D$5:$D$2004,$B85,'Trade Log'!$C$5:$C$2004,"Buy",'Trade Log'!$I$5:$I$2004,AQ$6,'Trade Log'!$B$5:$B$2004,"&lt;="&amp;Dashboard!$C$2)-sumifs('Trade Log'!$V$5:$V$2004,'Trade Log'!$D$5:$D$2004,$B85,'Trade Log'!$C$5:$C$2004,"Sell",'Trade Log'!$I$5:$I$2004,AQ$6,'Trade Log'!$B$5:$B$2004,"&lt;="&amp;Dashboard!$C$2))</f>
        <v/>
      </c>
      <c r="AR85" s="100" t="str">
        <f>if($B85="","",sumifs('Trade Log'!$V$5:$V$2004,'Trade Log'!$D$5:$D$2004,$B85,'Trade Log'!$C$5:$C$2004,"Buy",'Trade Log'!$I$5:$I$2004,AR$6,'Trade Log'!$B$5:$B$2004,"&lt;="&amp;Dashboard!$C$2)-sumifs('Trade Log'!$V$5:$V$2004,'Trade Log'!$D$5:$D$2004,$B85,'Trade Log'!$C$5:$C$2004,"Sell",'Trade Log'!$I$5:$I$2004,AR$6,'Trade Log'!$B$5:$B$2004,"&lt;="&amp;Dashboard!$C$2))</f>
        <v/>
      </c>
      <c r="AS85" s="100" t="str">
        <f>if($B85="","",sumifs('Trade Log'!$V$5:$V$2004,'Trade Log'!$D$5:$D$2004,$B85,'Trade Log'!$C$5:$C$2004,"Buy",'Trade Log'!$I$5:$I$2004,AS$6,'Trade Log'!$B$5:$B$2004,"&lt;="&amp;Dashboard!$C$2)-sumifs('Trade Log'!$V$5:$V$2004,'Trade Log'!$D$5:$D$2004,$B85,'Trade Log'!$C$5:$C$2004,"Sell",'Trade Log'!$I$5:$I$2004,AS$6,'Trade Log'!$B$5:$B$2004,"&lt;="&amp;Dashboard!$C$2))</f>
        <v/>
      </c>
      <c r="AT85" s="100" t="str">
        <f>if($B85="","",sumifs('Trade Log'!$V$5:$V$2004,'Trade Log'!$D$5:$D$2004,$B85,'Trade Log'!$C$5:$C$2004,"Buy",'Trade Log'!$I$5:$I$2004,AT$6,'Trade Log'!$B$5:$B$2004,"&lt;="&amp;Dashboard!$C$2)-sumifs('Trade Log'!$V$5:$V$2004,'Trade Log'!$D$5:$D$2004,$B85,'Trade Log'!$C$5:$C$2004,"Sell",'Trade Log'!$I$5:$I$2004,AT$6,'Trade Log'!$B$5:$B$2004,"&lt;="&amp;Dashboard!$C$2))</f>
        <v/>
      </c>
      <c r="AU85" s="100" t="str">
        <f>if($B85="","",sumifs('Trade Log'!$V$5:$V$2004,'Trade Log'!$D$5:$D$2004,$B85,'Trade Log'!$C$5:$C$2004,"Buy",'Trade Log'!$I$5:$I$2004,AU$6,'Trade Log'!$B$5:$B$2004,"&lt;="&amp;Dashboard!$C$2)-sumifs('Trade Log'!$V$5:$V$2004,'Trade Log'!$D$5:$D$2004,$B85,'Trade Log'!$C$5:$C$2004,"Sell",'Trade Log'!$I$5:$I$2004,AU$6,'Trade Log'!$B$5:$B$2004,"&lt;="&amp;Dashboard!$C$2))</f>
        <v/>
      </c>
      <c r="AV85" s="100" t="str">
        <f>if($B85="","",sumifs('Trade Log'!$V$5:$V$2004,'Trade Log'!$D$5:$D$2004,$B85,'Trade Log'!$C$5:$C$2004,"Buy",'Trade Log'!$I$5:$I$2004,AV$6,'Trade Log'!$B$5:$B$2004,"&lt;="&amp;Dashboard!$C$2)-sumifs('Trade Log'!$V$5:$V$2004,'Trade Log'!$D$5:$D$2004,$B85,'Trade Log'!$C$5:$C$2004,"Sell",'Trade Log'!$I$5:$I$2004,AV$6,'Trade Log'!$B$5:$B$2004,"&lt;="&amp;Dashboard!$C$2))</f>
        <v/>
      </c>
      <c r="AW85" s="100" t="str">
        <f>if($B85="","",sumifs('Trade Log'!$V$5:$V$2004,'Trade Log'!$D$5:$D$2004,$B85,'Trade Log'!$C$5:$C$2004,"Buy",'Trade Log'!$I$5:$I$2004,AW$6,'Trade Log'!$B$5:$B$2004,"&lt;="&amp;Dashboard!$C$2)-sumifs('Trade Log'!$V$5:$V$2004,'Trade Log'!$D$5:$D$2004,$B85,'Trade Log'!$C$5:$C$2004,"Sell",'Trade Log'!$I$5:$I$2004,AW$6,'Trade Log'!$B$5:$B$2004,"&lt;="&amp;Dashboard!$C$2))</f>
        <v/>
      </c>
      <c r="AX85" s="100" t="str">
        <f>if($B85="","",sumifs('Trade Log'!$V$5:$V$2004,'Trade Log'!$D$5:$D$2004,$B85,'Trade Log'!$C$5:$C$2004,"Buy",'Trade Log'!$I$5:$I$2004,AX$6,'Trade Log'!$B$5:$B$2004,"&lt;="&amp;Dashboard!$C$2)-sumifs('Trade Log'!$V$5:$V$2004,'Trade Log'!$D$5:$D$2004,$B85,'Trade Log'!$C$5:$C$2004,"Sell",'Trade Log'!$I$5:$I$2004,AX$6,'Trade Log'!$B$5:$B$2004,"&lt;="&amp;Dashboard!$C$2))</f>
        <v/>
      </c>
      <c r="AY85" s="100" t="str">
        <f>if($B85="","",sumifs('Trade Log'!$V$5:$V$2004,'Trade Log'!$D$5:$D$2004,$B85,'Trade Log'!$C$5:$C$2004,"Buy",'Trade Log'!$I$5:$I$2004,AY$6,'Trade Log'!$B$5:$B$2004,"&lt;="&amp;Dashboard!$C$2)-sumifs('Trade Log'!$V$5:$V$2004,'Trade Log'!$D$5:$D$2004,$B85,'Trade Log'!$C$5:$C$2004,"Sell",'Trade Log'!$I$5:$I$2004,AY$6,'Trade Log'!$B$5:$B$2004,"&lt;="&amp;Dashboard!$C$2))</f>
        <v/>
      </c>
      <c r="AZ85" s="185" t="str">
        <f>if($B85="","",sumifs('Trade Log'!$V$5:$V$2004,'Trade Log'!$D$5:$D$2004,$B85,'Trade Log'!$C$5:$C$2004,"Buy",'Trade Log'!$I$5:$I$2004,AZ$6,'Trade Log'!$B$5:$B$2004,"&lt;="&amp;Dashboard!$C$2)-sumifs('Trade Log'!$V$5:$V$2004,'Trade Log'!$D$5:$D$2004,$B85,'Trade Log'!$C$5:$C$2004,"Sell",'Trade Log'!$I$5:$I$2004,AZ$6,'Trade Log'!$B$5:$B$2004,"&lt;="&amp;Dashboard!$C$2))</f>
        <v/>
      </c>
      <c r="BA85" s="81"/>
      <c r="BB85" s="186">
        <f t="shared" si="20"/>
        <v>0</v>
      </c>
      <c r="BC85" s="81"/>
      <c r="BD85" s="187">
        <f t="shared" ref="BD85:BM85" si="104">AQ85*$Q85</f>
        <v>0</v>
      </c>
      <c r="BE85" s="188">
        <f t="shared" si="104"/>
        <v>0</v>
      </c>
      <c r="BF85" s="188">
        <f t="shared" si="104"/>
        <v>0</v>
      </c>
      <c r="BG85" s="188">
        <f t="shared" si="104"/>
        <v>0</v>
      </c>
      <c r="BH85" s="188">
        <f t="shared" si="104"/>
        <v>0</v>
      </c>
      <c r="BI85" s="188">
        <f t="shared" si="104"/>
        <v>0</v>
      </c>
      <c r="BJ85" s="188">
        <f t="shared" si="104"/>
        <v>0</v>
      </c>
      <c r="BK85" s="188">
        <f t="shared" si="104"/>
        <v>0</v>
      </c>
      <c r="BL85" s="188">
        <f t="shared" si="104"/>
        <v>0</v>
      </c>
      <c r="BM85" s="189">
        <f t="shared" si="104"/>
        <v>0</v>
      </c>
      <c r="BN85" s="81"/>
      <c r="BO85" s="190">
        <f t="shared" si="22"/>
        <v>0</v>
      </c>
      <c r="BP85" s="190"/>
      <c r="BQ85" s="191" t="str">
        <f t="shared" si="23"/>
        <v/>
      </c>
      <c r="BR85" s="192" t="s">
        <v>197</v>
      </c>
      <c r="BS85" s="190" t="str">
        <f t="shared" si="24"/>
        <v>N</v>
      </c>
      <c r="BT85" s="190" t="str">
        <f t="shared" si="25"/>
        <v>N</v>
      </c>
      <c r="BU85" s="190" t="str">
        <f t="shared" si="26"/>
        <v>N</v>
      </c>
      <c r="BV85" s="190"/>
      <c r="BW85" s="174">
        <f>countifs('Trade Log'!$D$5:$D$2004,$B121,'Trade Log'!$C$5:$C$2004,"Split")</f>
        <v>0</v>
      </c>
    </row>
    <row r="86">
      <c r="A86" s="17">
        <f t="shared" si="27"/>
        <v>80</v>
      </c>
      <c r="B86" s="193" t="str">
        <f>Setup!B131</f>
        <v/>
      </c>
      <c r="C86" s="194" t="str">
        <f>Setup!C131</f>
        <v/>
      </c>
      <c r="D86" s="194" t="str">
        <f>Setup!D131</f>
        <v/>
      </c>
      <c r="E86" s="195" t="str">
        <f>IF($B86="","",SUMIFS('Trade Log'!$V$5:$V$2004,'Trade Log'!$D$5:$D$2004,'Your Portfolio Holdings'!$B86,'Trade Log'!$C$5:$C$2004,"Buy",'Trade Log'!$B$5:$B$2004,"&lt;="&amp;Dashboard!$C$2)-SUMIFS('Trade Log'!$V$5:$V$2004,'Trade Log'!$D$5:$D$2004,'Your Portfolio Holdings'!$B86,'Trade Log'!$C$5:$C$2004,"Sell",'Trade Log'!$B$5:$B$2004,"&lt;="&amp;Dashboard!$C$2))</f>
        <v/>
      </c>
      <c r="F86" s="196" t="str">
        <f t="shared" si="3"/>
        <v/>
      </c>
      <c r="G86" s="197" t="str">
        <f>IFERROR(__xludf.DUMMYFUNCTION("if($C86=""GBP"", if($B86="""","""",if(Dashboard!$C$2&gt;=today(),iferror(googlefinance($B86)/100,0),iferror(index(googlefinance($B86,""price"",Dashboard!$C$2),2,2)/100,iferror(index(googlefinance($B86,""price"",Dashboard!$C$2-1),2,2)/100,iferror(index(google"&amp;"finance($B86,""price"",Dashboard!$C$2-2),2,2)/100,iferror(index(googlefinance($B86,""price"",Dashboard!$C$2-3),2,2)/100,iferror(index(googlefinance($B86,""price"",Dashboard!$C$2-4),2,2)/100,iferror(index(googlefinance($B86,""price"",Dashboard!$C$2-5),2,2)"&amp;"/100,iferror(index(googlefinance($B86,""price"",Dashboard!$C$2-6),2,2)/100,0))))))))),if($B86="""","""",if(Dashboard!$C$2&gt;=today(),iferror(googlefinance($B86),0),iferror(index(googlefinance($B86,""price"",Dashboard!$C$2),2,2),iferror(index(googlefinance($"&amp;"B86,""price"",Dashboard!$C$2-1),2,2),iferror(index(googlefinance($B86,""price"",Dashboard!$C$2-2),2,2),iferror(index(googlefinance($B86,""price"",Dashboard!$C$2-3),2,2),iferror(index(googlefinance($B86,""price"",Dashboard!$C$2-4),2,2),iferror(index(google"&amp;"finance($B86,""price"",Dashboard!$C$2-5),2,2),iferror(index(googlefinance($B86,""price"",Dashboard!$C$2-6),2,2),0))))))))))"),"")</f>
        <v/>
      </c>
      <c r="H86" s="213"/>
      <c r="I86" s="199" t="str">
        <f t="shared" si="4"/>
        <v/>
      </c>
      <c r="J86" s="200" t="str">
        <f t="shared" si="5"/>
        <v/>
      </c>
      <c r="K86" s="201" t="str">
        <f t="array" ref="K86">IFERROR(IF($B86="","",index('Trade Log'!$Q$5:$Q$2004,match(1,($AN86='Trade Log'!$B$5:$B$2004)*($B86='Trade Log'!$D$5:$D$2004)*("Y"='Trade Log'!$T$5:$T$2004),0))),0)</f>
        <v/>
      </c>
      <c r="L86" s="202" t="str">
        <f t="shared" si="6"/>
        <v/>
      </c>
      <c r="M86" s="202" t="str">
        <f t="shared" si="7"/>
        <v/>
      </c>
      <c r="N86" s="203" t="str">
        <f t="shared" si="8"/>
        <v/>
      </c>
      <c r="O86" s="202" t="str">
        <f>if($B86="","",iferror(sumifs('Trade Log'!$G$5:$G$2004,'Trade Log'!$C$5:$C$2004,"Dividend",'Trade Log'!$D$5:$D$2004,$B86,'Trade Log'!$B$5:$B$2004,"&lt;="&amp;Dashboard!$C$2),0))</f>
        <v/>
      </c>
      <c r="P86" s="204" t="str">
        <f t="shared" si="9"/>
        <v/>
      </c>
      <c r="Q86" s="205" t="str">
        <f t="shared" si="10"/>
        <v/>
      </c>
      <c r="R86" s="199" t="str">
        <f t="shared" si="11"/>
        <v/>
      </c>
      <c r="S86" s="200" t="str">
        <f t="shared" si="12"/>
        <v/>
      </c>
      <c r="T86" s="201" t="str">
        <f t="array" ref="T86">IFERROR(IF($B86="","",index('Trade Log'!$AE$5:$AE$2004,match(1,($AN86='Trade Log'!$B$5:$B$2004)*($B86='Trade Log'!$D$5:$D$2004)*("Y"='Trade Log'!$T$5:$T$2004),0))),0)</f>
        <v/>
      </c>
      <c r="U86" s="202" t="str">
        <f t="shared" si="13"/>
        <v/>
      </c>
      <c r="V86" s="203" t="str">
        <f t="shared" si="14"/>
        <v/>
      </c>
      <c r="W86" s="202" t="str">
        <f t="shared" si="15"/>
        <v/>
      </c>
      <c r="X86" s="203" t="str">
        <f t="shared" si="16"/>
        <v/>
      </c>
      <c r="Y86" s="206" t="str">
        <f>if($B86="","",iferror(sumifs('Trade Log'!$AD$5:$AD$2004,'Trade Log'!$C$5:$C$2004,"Dividend",'Trade Log'!$D$5:$D$2004,$B86,'Trade Log'!$B$5:$B$2004,"&lt;="&amp;Dashboard!$C$2),0))</f>
        <v/>
      </c>
      <c r="Z86" s="172"/>
      <c r="AA86" s="207" t="str">
        <f t="array" ref="AA86">IF($B86="","",INDEX('Calculations (Do Not Edit)'!$C$231:$G$235,match($C86,'Calculations (Do Not Edit)'!$C$230:$G$230,0),match(Dashboard!$C$3,'Calculations (Do Not Edit)'!$B$231:$B$235,0)))</f>
        <v/>
      </c>
      <c r="AB86" s="174"/>
      <c r="AC86" s="208" t="str">
        <f>IF($B86="","",SUMIFS('Trade Log'!$X$5:$X$2004,'Trade Log'!$D$5:$D$2004,'Your Portfolio Holdings'!$B86,'Trade Log'!$C$5:$C$2004,"Buy",'Trade Log'!$B$5:$B$2004,"&lt;="&amp;Dashboard!$C$54)-SUMIFS('Trade Log'!$X$5:$X$2004,'Trade Log'!$D$5:$D$2004,'Your Portfolio Holdings'!$B86,'Trade Log'!$C$5:$C$2004,"Sell",'Trade Log'!$B$5:$B$2004,"&lt;="&amp;Dashboard!$C$54))</f>
        <v/>
      </c>
      <c r="AD86" s="209" t="str">
        <f>IFERROR(__xludf.DUMMYFUNCTION("if($C86=""GBP"",if($B86="""","""",if(Dashboard!$C$54&gt;=today(),iferror(googlefinance($B86)/100,0),iferror(index(googlefinance($B86,""price"",Dashboard!$C$54),2,2)/100,iferror(index(googlefinance($B86,""price"",Dashboard!$C$54-1),2,2)/100,iferror(index(goog"&amp;"lefinance($B86,""price"",Dashboard!$C$54-2),2,2)/100,iferror(index(googlefinance($B86,""price"",Dashboard!$C$54-3),2,2)/100,iferror(index(googlefinance($B86,""price"",Dashboard!$C$54-4),2,2)/100,iferror(index(googlefinance($B86,""price"",Dashboard!$C$54-5"&amp;"),2,2)/100,iferror(index(googlefinance($B86,""price"",Dashboard!$C$54-6),2,2)/100,0))))))))), if($B86="""","""",if(Dashboard!$C$54&gt;=today(),iferror(googlefinance($B86),0),iferror(index(googlefinance($B86,""price"",Dashboard!$C$54),2,2),iferror(index(googl"&amp;"efinance($B86,""price"",Dashboard!$C$54-1),2,2),iferror(index(googlefinance($B86,""price"",Dashboard!$C$54-2),2,2),iferror(index(googlefinance($B86,""price"",Dashboard!$C$54-3),2,2),iferror(index(googlefinance($B86,""price"",Dashboard!$C$54-4),2,2),iferro"&amp;"r(index(googlefinance($B86,""price"",Dashboard!$C$54-5),2,2),iferror(index(googlefinance($B86,""price"",Dashboard!$C$54-6),2,2),0))))))))))"),"")</f>
        <v/>
      </c>
      <c r="AE86" s="214"/>
      <c r="AF86" s="211" t="str">
        <f t="array" ref="AF86">IF($B86="","",INDEX('Calculations (Do Not Edit)'!$C$249:$G$253,match($C86,'Calculations (Do Not Edit)'!$C$230:$G$230,0),match(Dashboard!$C$3,'Calculations (Do Not Edit)'!$B$231:$B$235,0)))</f>
        <v/>
      </c>
      <c r="AG86" s="212">
        <f t="shared" si="17"/>
        <v>0</v>
      </c>
      <c r="AH86" s="208" t="str">
        <f>IF($B86="","",SUMIFS('Trade Log'!$Z$5:$Z$2004,'Trade Log'!$D$5:$D$2004,'Your Portfolio Holdings'!$B86,'Trade Log'!$C$5:$C$2004,"Buy",'Trade Log'!$B$5:$B$2004,"&lt;="&amp;Dashboard!$C$55)-SUMIFS('Trade Log'!$Z$5:$Z$2004,'Trade Log'!$D$5:$D$2004,'Your Portfolio Holdings'!$B86,'Trade Log'!$C$5:$C$2004,"Sell",'Trade Log'!$B$5:$B$2004,"&lt;="&amp;Dashboard!$C$55))</f>
        <v/>
      </c>
      <c r="AI86" s="209" t="str">
        <f>IFERROR(__xludf.DUMMYFUNCTION("if($C86=""GBP"",if($B86="""","""",if(Dashboard!$C$55&gt;=today(),iferror(googlefinance($B86)/100,0),iferror(index(googlefinance($B86,""price"",Dashboard!$C$55),2,2)/100,iferror(index(googlefinance($B86,""price"",Dashboard!$C$55-1),2,2)/100,iferror(index(goog"&amp;"lefinance($B86,""price"",Dashboard!$C$55-2),2,2)/100,iferror(index(googlefinance($B86,""price"",Dashboard!$C$55-3),2,2)/100,iferror(index(googlefinance($B86,""price"",Dashboard!$C$55-4),2,2)/100,iferror(index(googlefinance($B86,""price"",Dashboard!$C$55-5"&amp;"),2,2)/100,iferror(index(googlefinance($B86,""price"",Dashboard!$C$55-6),2,2)/100,0))))))))),if($B86="""","""",if(Dashboard!$C$55&gt;=today(),iferror(googlefinance($B86),0),iferror(index(googlefinance($B86,""price"",Dashboard!$C$55),2,2),iferror(index(google"&amp;"finance($B86,""price"",Dashboard!$C$55-1),2,2),iferror(index(googlefinance($B86,""price"",Dashboard!$C$55-2),2,2),iferror(index(googlefinance($B86,""price"",Dashboard!$C$55-3),2,2),iferror(index(googlefinance($B86,""price"",Dashboard!$C$55-4),2,2),iferror"&amp;"(index(googlefinance($B86,""price"",Dashboard!$C$55-5),2,2),iferror(index(googlefinance($B86,""price"",Dashboard!$C$55-6),2,2),0))))))))))"),"")</f>
        <v/>
      </c>
      <c r="AJ86" s="210"/>
      <c r="AK86" s="211" t="str">
        <f t="array" ref="AK86">IF($B86="","",INDEX('Calculations (Do Not Edit)'!$C$267:$G$271,match($C86,'Calculations (Do Not Edit)'!$C$230:$G$230,0),match(Dashboard!$C$3,'Calculations (Do Not Edit)'!$B$231:$B$235,0)))</f>
        <v/>
      </c>
      <c r="AL86" s="212">
        <f t="shared" si="18"/>
        <v>0</v>
      </c>
      <c r="AM86" s="182"/>
      <c r="AN86" s="182" t="str">
        <f>IF($B86="","",MAXIFS('Trade Log'!$B$5:$B$2004,'Trade Log'!$D$5:$D$2004,$B86,'Trade Log'!$B$5:$B$2004,"&lt;="&amp;Dashboard!$C$2))</f>
        <v/>
      </c>
      <c r="AO86" s="81" t="str">
        <f t="shared" si="19"/>
        <v>#N/A</v>
      </c>
      <c r="AP86" s="81"/>
      <c r="AQ86" s="184" t="str">
        <f>if($B86="","",sumifs('Trade Log'!$V$5:$V$2004,'Trade Log'!$D$5:$D$2004,$B86,'Trade Log'!$C$5:$C$2004,"Buy",'Trade Log'!$I$5:$I$2004,AQ$6,'Trade Log'!$B$5:$B$2004,"&lt;="&amp;Dashboard!$C$2)-sumifs('Trade Log'!$V$5:$V$2004,'Trade Log'!$D$5:$D$2004,$B86,'Trade Log'!$C$5:$C$2004,"Sell",'Trade Log'!$I$5:$I$2004,AQ$6,'Trade Log'!$B$5:$B$2004,"&lt;="&amp;Dashboard!$C$2))</f>
        <v/>
      </c>
      <c r="AR86" s="100" t="str">
        <f>if($B86="","",sumifs('Trade Log'!$V$5:$V$2004,'Trade Log'!$D$5:$D$2004,$B86,'Trade Log'!$C$5:$C$2004,"Buy",'Trade Log'!$I$5:$I$2004,AR$6,'Trade Log'!$B$5:$B$2004,"&lt;="&amp;Dashboard!$C$2)-sumifs('Trade Log'!$V$5:$V$2004,'Trade Log'!$D$5:$D$2004,$B86,'Trade Log'!$C$5:$C$2004,"Sell",'Trade Log'!$I$5:$I$2004,AR$6,'Trade Log'!$B$5:$B$2004,"&lt;="&amp;Dashboard!$C$2))</f>
        <v/>
      </c>
      <c r="AS86" s="100" t="str">
        <f>if($B86="","",sumifs('Trade Log'!$V$5:$V$2004,'Trade Log'!$D$5:$D$2004,$B86,'Trade Log'!$C$5:$C$2004,"Buy",'Trade Log'!$I$5:$I$2004,AS$6,'Trade Log'!$B$5:$B$2004,"&lt;="&amp;Dashboard!$C$2)-sumifs('Trade Log'!$V$5:$V$2004,'Trade Log'!$D$5:$D$2004,$B86,'Trade Log'!$C$5:$C$2004,"Sell",'Trade Log'!$I$5:$I$2004,AS$6,'Trade Log'!$B$5:$B$2004,"&lt;="&amp;Dashboard!$C$2))</f>
        <v/>
      </c>
      <c r="AT86" s="100" t="str">
        <f>if($B86="","",sumifs('Trade Log'!$V$5:$V$2004,'Trade Log'!$D$5:$D$2004,$B86,'Trade Log'!$C$5:$C$2004,"Buy",'Trade Log'!$I$5:$I$2004,AT$6,'Trade Log'!$B$5:$B$2004,"&lt;="&amp;Dashboard!$C$2)-sumifs('Trade Log'!$V$5:$V$2004,'Trade Log'!$D$5:$D$2004,$B86,'Trade Log'!$C$5:$C$2004,"Sell",'Trade Log'!$I$5:$I$2004,AT$6,'Trade Log'!$B$5:$B$2004,"&lt;="&amp;Dashboard!$C$2))</f>
        <v/>
      </c>
      <c r="AU86" s="100" t="str">
        <f>if($B86="","",sumifs('Trade Log'!$V$5:$V$2004,'Trade Log'!$D$5:$D$2004,$B86,'Trade Log'!$C$5:$C$2004,"Buy",'Trade Log'!$I$5:$I$2004,AU$6,'Trade Log'!$B$5:$B$2004,"&lt;="&amp;Dashboard!$C$2)-sumifs('Trade Log'!$V$5:$V$2004,'Trade Log'!$D$5:$D$2004,$B86,'Trade Log'!$C$5:$C$2004,"Sell",'Trade Log'!$I$5:$I$2004,AU$6,'Trade Log'!$B$5:$B$2004,"&lt;="&amp;Dashboard!$C$2))</f>
        <v/>
      </c>
      <c r="AV86" s="100" t="str">
        <f>if($B86="","",sumifs('Trade Log'!$V$5:$V$2004,'Trade Log'!$D$5:$D$2004,$B86,'Trade Log'!$C$5:$C$2004,"Buy",'Trade Log'!$I$5:$I$2004,AV$6,'Trade Log'!$B$5:$B$2004,"&lt;="&amp;Dashboard!$C$2)-sumifs('Trade Log'!$V$5:$V$2004,'Trade Log'!$D$5:$D$2004,$B86,'Trade Log'!$C$5:$C$2004,"Sell",'Trade Log'!$I$5:$I$2004,AV$6,'Trade Log'!$B$5:$B$2004,"&lt;="&amp;Dashboard!$C$2))</f>
        <v/>
      </c>
      <c r="AW86" s="100" t="str">
        <f>if($B86="","",sumifs('Trade Log'!$V$5:$V$2004,'Trade Log'!$D$5:$D$2004,$B86,'Trade Log'!$C$5:$C$2004,"Buy",'Trade Log'!$I$5:$I$2004,AW$6,'Trade Log'!$B$5:$B$2004,"&lt;="&amp;Dashboard!$C$2)-sumifs('Trade Log'!$V$5:$V$2004,'Trade Log'!$D$5:$D$2004,$B86,'Trade Log'!$C$5:$C$2004,"Sell",'Trade Log'!$I$5:$I$2004,AW$6,'Trade Log'!$B$5:$B$2004,"&lt;="&amp;Dashboard!$C$2))</f>
        <v/>
      </c>
      <c r="AX86" s="100" t="str">
        <f>if($B86="","",sumifs('Trade Log'!$V$5:$V$2004,'Trade Log'!$D$5:$D$2004,$B86,'Trade Log'!$C$5:$C$2004,"Buy",'Trade Log'!$I$5:$I$2004,AX$6,'Trade Log'!$B$5:$B$2004,"&lt;="&amp;Dashboard!$C$2)-sumifs('Trade Log'!$V$5:$V$2004,'Trade Log'!$D$5:$D$2004,$B86,'Trade Log'!$C$5:$C$2004,"Sell",'Trade Log'!$I$5:$I$2004,AX$6,'Trade Log'!$B$5:$B$2004,"&lt;="&amp;Dashboard!$C$2))</f>
        <v/>
      </c>
      <c r="AY86" s="100" t="str">
        <f>if($B86="","",sumifs('Trade Log'!$V$5:$V$2004,'Trade Log'!$D$5:$D$2004,$B86,'Trade Log'!$C$5:$C$2004,"Buy",'Trade Log'!$I$5:$I$2004,AY$6,'Trade Log'!$B$5:$B$2004,"&lt;="&amp;Dashboard!$C$2)-sumifs('Trade Log'!$V$5:$V$2004,'Trade Log'!$D$5:$D$2004,$B86,'Trade Log'!$C$5:$C$2004,"Sell",'Trade Log'!$I$5:$I$2004,AY$6,'Trade Log'!$B$5:$B$2004,"&lt;="&amp;Dashboard!$C$2))</f>
        <v/>
      </c>
      <c r="AZ86" s="185" t="str">
        <f>if($B86="","",sumifs('Trade Log'!$V$5:$V$2004,'Trade Log'!$D$5:$D$2004,$B86,'Trade Log'!$C$5:$C$2004,"Buy",'Trade Log'!$I$5:$I$2004,AZ$6,'Trade Log'!$B$5:$B$2004,"&lt;="&amp;Dashboard!$C$2)-sumifs('Trade Log'!$V$5:$V$2004,'Trade Log'!$D$5:$D$2004,$B86,'Trade Log'!$C$5:$C$2004,"Sell",'Trade Log'!$I$5:$I$2004,AZ$6,'Trade Log'!$B$5:$B$2004,"&lt;="&amp;Dashboard!$C$2))</f>
        <v/>
      </c>
      <c r="BA86" s="81"/>
      <c r="BB86" s="186">
        <f t="shared" si="20"/>
        <v>0</v>
      </c>
      <c r="BC86" s="81"/>
      <c r="BD86" s="187">
        <f t="shared" ref="BD86:BM86" si="105">AQ86*$Q86</f>
        <v>0</v>
      </c>
      <c r="BE86" s="188">
        <f t="shared" si="105"/>
        <v>0</v>
      </c>
      <c r="BF86" s="188">
        <f t="shared" si="105"/>
        <v>0</v>
      </c>
      <c r="BG86" s="188">
        <f t="shared" si="105"/>
        <v>0</v>
      </c>
      <c r="BH86" s="188">
        <f t="shared" si="105"/>
        <v>0</v>
      </c>
      <c r="BI86" s="188">
        <f t="shared" si="105"/>
        <v>0</v>
      </c>
      <c r="BJ86" s="188">
        <f t="shared" si="105"/>
        <v>0</v>
      </c>
      <c r="BK86" s="188">
        <f t="shared" si="105"/>
        <v>0</v>
      </c>
      <c r="BL86" s="188">
        <f t="shared" si="105"/>
        <v>0</v>
      </c>
      <c r="BM86" s="189">
        <f t="shared" si="105"/>
        <v>0</v>
      </c>
      <c r="BN86" s="81"/>
      <c r="BO86" s="190">
        <f t="shared" si="22"/>
        <v>0</v>
      </c>
      <c r="BP86" s="190"/>
      <c r="BQ86" s="191" t="str">
        <f t="shared" si="23"/>
        <v/>
      </c>
      <c r="BR86" s="192" t="s">
        <v>197</v>
      </c>
      <c r="BS86" s="190" t="str">
        <f t="shared" si="24"/>
        <v>N</v>
      </c>
      <c r="BT86" s="190" t="str">
        <f t="shared" si="25"/>
        <v>N</v>
      </c>
      <c r="BU86" s="190" t="str">
        <f t="shared" si="26"/>
        <v>N</v>
      </c>
      <c r="BV86" s="190"/>
      <c r="BW86" s="174">
        <f>countifs('Trade Log'!$D$5:$D$2004,$B122,'Trade Log'!$C$5:$C$2004,"Split")</f>
        <v>0</v>
      </c>
    </row>
    <row r="87">
      <c r="A87" s="17">
        <f t="shared" si="27"/>
        <v>81</v>
      </c>
      <c r="B87" s="193" t="str">
        <f>Setup!B132</f>
        <v/>
      </c>
      <c r="C87" s="194" t="str">
        <f>Setup!C132</f>
        <v/>
      </c>
      <c r="D87" s="194" t="str">
        <f>Setup!D132</f>
        <v/>
      </c>
      <c r="E87" s="195" t="str">
        <f>IF($B87="","",SUMIFS('Trade Log'!$V$5:$V$2004,'Trade Log'!$D$5:$D$2004,'Your Portfolio Holdings'!$B87,'Trade Log'!$C$5:$C$2004,"Buy",'Trade Log'!$B$5:$B$2004,"&lt;="&amp;Dashboard!$C$2)-SUMIFS('Trade Log'!$V$5:$V$2004,'Trade Log'!$D$5:$D$2004,'Your Portfolio Holdings'!$B87,'Trade Log'!$C$5:$C$2004,"Sell",'Trade Log'!$B$5:$B$2004,"&lt;="&amp;Dashboard!$C$2))</f>
        <v/>
      </c>
      <c r="F87" s="196" t="str">
        <f t="shared" si="3"/>
        <v/>
      </c>
      <c r="G87" s="197" t="str">
        <f>IFERROR(__xludf.DUMMYFUNCTION("if($C87=""GBP"", if($B87="""","""",if(Dashboard!$C$2&gt;=today(),iferror(googlefinance($B87)/100,0),iferror(index(googlefinance($B87,""price"",Dashboard!$C$2),2,2)/100,iferror(index(googlefinance($B87,""price"",Dashboard!$C$2-1),2,2)/100,iferror(index(google"&amp;"finance($B87,""price"",Dashboard!$C$2-2),2,2)/100,iferror(index(googlefinance($B87,""price"",Dashboard!$C$2-3),2,2)/100,iferror(index(googlefinance($B87,""price"",Dashboard!$C$2-4),2,2)/100,iferror(index(googlefinance($B87,""price"",Dashboard!$C$2-5),2,2)"&amp;"/100,iferror(index(googlefinance($B87,""price"",Dashboard!$C$2-6),2,2)/100,0))))))))),if($B87="""","""",if(Dashboard!$C$2&gt;=today(),iferror(googlefinance($B87),0),iferror(index(googlefinance($B87,""price"",Dashboard!$C$2),2,2),iferror(index(googlefinance($"&amp;"B87,""price"",Dashboard!$C$2-1),2,2),iferror(index(googlefinance($B87,""price"",Dashboard!$C$2-2),2,2),iferror(index(googlefinance($B87,""price"",Dashboard!$C$2-3),2,2),iferror(index(googlefinance($B87,""price"",Dashboard!$C$2-4),2,2),iferror(index(google"&amp;"finance($B87,""price"",Dashboard!$C$2-5),2,2),iferror(index(googlefinance($B87,""price"",Dashboard!$C$2-6),2,2),0))))))))))"),"")</f>
        <v/>
      </c>
      <c r="H87" s="213"/>
      <c r="I87" s="199" t="str">
        <f t="shared" si="4"/>
        <v/>
      </c>
      <c r="J87" s="200" t="str">
        <f t="shared" si="5"/>
        <v/>
      </c>
      <c r="K87" s="201" t="str">
        <f t="array" ref="K87">IFERROR(IF($B87="","",index('Trade Log'!$Q$5:$Q$2004,match(1,($AN87='Trade Log'!$B$5:$B$2004)*($B87='Trade Log'!$D$5:$D$2004)*("Y"='Trade Log'!$T$5:$T$2004),0))),0)</f>
        <v/>
      </c>
      <c r="L87" s="202" t="str">
        <f t="shared" si="6"/>
        <v/>
      </c>
      <c r="M87" s="202" t="str">
        <f t="shared" si="7"/>
        <v/>
      </c>
      <c r="N87" s="203" t="str">
        <f t="shared" si="8"/>
        <v/>
      </c>
      <c r="O87" s="202" t="str">
        <f>if($B87="","",iferror(sumifs('Trade Log'!$G$5:$G$2004,'Trade Log'!$C$5:$C$2004,"Dividend",'Trade Log'!$D$5:$D$2004,$B87,'Trade Log'!$B$5:$B$2004,"&lt;="&amp;Dashboard!$C$2),0))</f>
        <v/>
      </c>
      <c r="P87" s="204" t="str">
        <f t="shared" si="9"/>
        <v/>
      </c>
      <c r="Q87" s="205" t="str">
        <f t="shared" si="10"/>
        <v/>
      </c>
      <c r="R87" s="199" t="str">
        <f t="shared" si="11"/>
        <v/>
      </c>
      <c r="S87" s="200" t="str">
        <f t="shared" si="12"/>
        <v/>
      </c>
      <c r="T87" s="201" t="str">
        <f t="array" ref="T87">IFERROR(IF($B87="","",index('Trade Log'!$AE$5:$AE$2004,match(1,($AN87='Trade Log'!$B$5:$B$2004)*($B87='Trade Log'!$D$5:$D$2004)*("Y"='Trade Log'!$T$5:$T$2004),0))),0)</f>
        <v/>
      </c>
      <c r="U87" s="202" t="str">
        <f t="shared" si="13"/>
        <v/>
      </c>
      <c r="V87" s="203" t="str">
        <f t="shared" si="14"/>
        <v/>
      </c>
      <c r="W87" s="202" t="str">
        <f t="shared" si="15"/>
        <v/>
      </c>
      <c r="X87" s="203" t="str">
        <f t="shared" si="16"/>
        <v/>
      </c>
      <c r="Y87" s="206" t="str">
        <f>if($B87="","",iferror(sumifs('Trade Log'!$AD$5:$AD$2004,'Trade Log'!$C$5:$C$2004,"Dividend",'Trade Log'!$D$5:$D$2004,$B87,'Trade Log'!$B$5:$B$2004,"&lt;="&amp;Dashboard!$C$2),0))</f>
        <v/>
      </c>
      <c r="Z87" s="172"/>
      <c r="AA87" s="207" t="str">
        <f t="array" ref="AA87">IF($B87="","",INDEX('Calculations (Do Not Edit)'!$C$231:$G$235,match($C87,'Calculations (Do Not Edit)'!$C$230:$G$230,0),match(Dashboard!$C$3,'Calculations (Do Not Edit)'!$B$231:$B$235,0)))</f>
        <v/>
      </c>
      <c r="AB87" s="174"/>
      <c r="AC87" s="208" t="str">
        <f>IF($B87="","",SUMIFS('Trade Log'!$X$5:$X$2004,'Trade Log'!$D$5:$D$2004,'Your Portfolio Holdings'!$B87,'Trade Log'!$C$5:$C$2004,"Buy",'Trade Log'!$B$5:$B$2004,"&lt;="&amp;Dashboard!$C$54)-SUMIFS('Trade Log'!$X$5:$X$2004,'Trade Log'!$D$5:$D$2004,'Your Portfolio Holdings'!$B87,'Trade Log'!$C$5:$C$2004,"Sell",'Trade Log'!$B$5:$B$2004,"&lt;="&amp;Dashboard!$C$54))</f>
        <v/>
      </c>
      <c r="AD87" s="209" t="str">
        <f>IFERROR(__xludf.DUMMYFUNCTION("if($C87=""GBP"",if($B87="""","""",if(Dashboard!$C$54&gt;=today(),iferror(googlefinance($B87)/100,0),iferror(index(googlefinance($B87,""price"",Dashboard!$C$54),2,2)/100,iferror(index(googlefinance($B87,""price"",Dashboard!$C$54-1),2,2)/100,iferror(index(goog"&amp;"lefinance($B87,""price"",Dashboard!$C$54-2),2,2)/100,iferror(index(googlefinance($B87,""price"",Dashboard!$C$54-3),2,2)/100,iferror(index(googlefinance($B87,""price"",Dashboard!$C$54-4),2,2)/100,iferror(index(googlefinance($B87,""price"",Dashboard!$C$54-5"&amp;"),2,2)/100,iferror(index(googlefinance($B87,""price"",Dashboard!$C$54-6),2,2)/100,0))))))))), if($B87="""","""",if(Dashboard!$C$54&gt;=today(),iferror(googlefinance($B87),0),iferror(index(googlefinance($B87,""price"",Dashboard!$C$54),2,2),iferror(index(googl"&amp;"efinance($B87,""price"",Dashboard!$C$54-1),2,2),iferror(index(googlefinance($B87,""price"",Dashboard!$C$54-2),2,2),iferror(index(googlefinance($B87,""price"",Dashboard!$C$54-3),2,2),iferror(index(googlefinance($B87,""price"",Dashboard!$C$54-4),2,2),iferro"&amp;"r(index(googlefinance($B87,""price"",Dashboard!$C$54-5),2,2),iferror(index(googlefinance($B87,""price"",Dashboard!$C$54-6),2,2),0))))))))))"),"")</f>
        <v/>
      </c>
      <c r="AE87" s="214"/>
      <c r="AF87" s="211" t="str">
        <f t="array" ref="AF87">IF($B87="","",INDEX('Calculations (Do Not Edit)'!$C$249:$G$253,match($C87,'Calculations (Do Not Edit)'!$C$230:$G$230,0),match(Dashboard!$C$3,'Calculations (Do Not Edit)'!$B$231:$B$235,0)))</f>
        <v/>
      </c>
      <c r="AG87" s="212">
        <f t="shared" si="17"/>
        <v>0</v>
      </c>
      <c r="AH87" s="208" t="str">
        <f>IF($B87="","",SUMIFS('Trade Log'!$Z$5:$Z$2004,'Trade Log'!$D$5:$D$2004,'Your Portfolio Holdings'!$B87,'Trade Log'!$C$5:$C$2004,"Buy",'Trade Log'!$B$5:$B$2004,"&lt;="&amp;Dashboard!$C$55)-SUMIFS('Trade Log'!$Z$5:$Z$2004,'Trade Log'!$D$5:$D$2004,'Your Portfolio Holdings'!$B87,'Trade Log'!$C$5:$C$2004,"Sell",'Trade Log'!$B$5:$B$2004,"&lt;="&amp;Dashboard!$C$55))</f>
        <v/>
      </c>
      <c r="AI87" s="209" t="str">
        <f>IFERROR(__xludf.DUMMYFUNCTION("if($C87=""GBP"",if($B87="""","""",if(Dashboard!$C$55&gt;=today(),iferror(googlefinance($B87)/100,0),iferror(index(googlefinance($B87,""price"",Dashboard!$C$55),2,2)/100,iferror(index(googlefinance($B87,""price"",Dashboard!$C$55-1),2,2)/100,iferror(index(goog"&amp;"lefinance($B87,""price"",Dashboard!$C$55-2),2,2)/100,iferror(index(googlefinance($B87,""price"",Dashboard!$C$55-3),2,2)/100,iferror(index(googlefinance($B87,""price"",Dashboard!$C$55-4),2,2)/100,iferror(index(googlefinance($B87,""price"",Dashboard!$C$55-5"&amp;"),2,2)/100,iferror(index(googlefinance($B87,""price"",Dashboard!$C$55-6),2,2)/100,0))))))))),if($B87="""","""",if(Dashboard!$C$55&gt;=today(),iferror(googlefinance($B87),0),iferror(index(googlefinance($B87,""price"",Dashboard!$C$55),2,2),iferror(index(google"&amp;"finance($B87,""price"",Dashboard!$C$55-1),2,2),iferror(index(googlefinance($B87,""price"",Dashboard!$C$55-2),2,2),iferror(index(googlefinance($B87,""price"",Dashboard!$C$55-3),2,2),iferror(index(googlefinance($B87,""price"",Dashboard!$C$55-4),2,2),iferror"&amp;"(index(googlefinance($B87,""price"",Dashboard!$C$55-5),2,2),iferror(index(googlefinance($B87,""price"",Dashboard!$C$55-6),2,2),0))))))))))"),"")</f>
        <v/>
      </c>
      <c r="AJ87" s="210"/>
      <c r="AK87" s="211" t="str">
        <f t="array" ref="AK87">IF($B87="","",INDEX('Calculations (Do Not Edit)'!$C$267:$G$271,match($C87,'Calculations (Do Not Edit)'!$C$230:$G$230,0),match(Dashboard!$C$3,'Calculations (Do Not Edit)'!$B$231:$B$235,0)))</f>
        <v/>
      </c>
      <c r="AL87" s="212">
        <f t="shared" si="18"/>
        <v>0</v>
      </c>
      <c r="AM87" s="182"/>
      <c r="AN87" s="182" t="str">
        <f>IF($B87="","",MAXIFS('Trade Log'!$B$5:$B$2004,'Trade Log'!$D$5:$D$2004,$B87,'Trade Log'!$B$5:$B$2004,"&lt;="&amp;Dashboard!$C$2))</f>
        <v/>
      </c>
      <c r="AO87" s="81" t="str">
        <f t="shared" si="19"/>
        <v>#N/A</v>
      </c>
      <c r="AP87" s="81"/>
      <c r="AQ87" s="184" t="str">
        <f>if($B87="","",sumifs('Trade Log'!$V$5:$V$2004,'Trade Log'!$D$5:$D$2004,$B87,'Trade Log'!$C$5:$C$2004,"Buy",'Trade Log'!$I$5:$I$2004,AQ$6,'Trade Log'!$B$5:$B$2004,"&lt;="&amp;Dashboard!$C$2)-sumifs('Trade Log'!$V$5:$V$2004,'Trade Log'!$D$5:$D$2004,$B87,'Trade Log'!$C$5:$C$2004,"Sell",'Trade Log'!$I$5:$I$2004,AQ$6,'Trade Log'!$B$5:$B$2004,"&lt;="&amp;Dashboard!$C$2))</f>
        <v/>
      </c>
      <c r="AR87" s="100" t="str">
        <f>if($B87="","",sumifs('Trade Log'!$V$5:$V$2004,'Trade Log'!$D$5:$D$2004,$B87,'Trade Log'!$C$5:$C$2004,"Buy",'Trade Log'!$I$5:$I$2004,AR$6,'Trade Log'!$B$5:$B$2004,"&lt;="&amp;Dashboard!$C$2)-sumifs('Trade Log'!$V$5:$V$2004,'Trade Log'!$D$5:$D$2004,$B87,'Trade Log'!$C$5:$C$2004,"Sell",'Trade Log'!$I$5:$I$2004,AR$6,'Trade Log'!$B$5:$B$2004,"&lt;="&amp;Dashboard!$C$2))</f>
        <v/>
      </c>
      <c r="AS87" s="100" t="str">
        <f>if($B87="","",sumifs('Trade Log'!$V$5:$V$2004,'Trade Log'!$D$5:$D$2004,$B87,'Trade Log'!$C$5:$C$2004,"Buy",'Trade Log'!$I$5:$I$2004,AS$6,'Trade Log'!$B$5:$B$2004,"&lt;="&amp;Dashboard!$C$2)-sumifs('Trade Log'!$V$5:$V$2004,'Trade Log'!$D$5:$D$2004,$B87,'Trade Log'!$C$5:$C$2004,"Sell",'Trade Log'!$I$5:$I$2004,AS$6,'Trade Log'!$B$5:$B$2004,"&lt;="&amp;Dashboard!$C$2))</f>
        <v/>
      </c>
      <c r="AT87" s="100" t="str">
        <f>if($B87="","",sumifs('Trade Log'!$V$5:$V$2004,'Trade Log'!$D$5:$D$2004,$B87,'Trade Log'!$C$5:$C$2004,"Buy",'Trade Log'!$I$5:$I$2004,AT$6,'Trade Log'!$B$5:$B$2004,"&lt;="&amp;Dashboard!$C$2)-sumifs('Trade Log'!$V$5:$V$2004,'Trade Log'!$D$5:$D$2004,$B87,'Trade Log'!$C$5:$C$2004,"Sell",'Trade Log'!$I$5:$I$2004,AT$6,'Trade Log'!$B$5:$B$2004,"&lt;="&amp;Dashboard!$C$2))</f>
        <v/>
      </c>
      <c r="AU87" s="100" t="str">
        <f>if($B87="","",sumifs('Trade Log'!$V$5:$V$2004,'Trade Log'!$D$5:$D$2004,$B87,'Trade Log'!$C$5:$C$2004,"Buy",'Trade Log'!$I$5:$I$2004,AU$6,'Trade Log'!$B$5:$B$2004,"&lt;="&amp;Dashboard!$C$2)-sumifs('Trade Log'!$V$5:$V$2004,'Trade Log'!$D$5:$D$2004,$B87,'Trade Log'!$C$5:$C$2004,"Sell",'Trade Log'!$I$5:$I$2004,AU$6,'Trade Log'!$B$5:$B$2004,"&lt;="&amp;Dashboard!$C$2))</f>
        <v/>
      </c>
      <c r="AV87" s="100" t="str">
        <f>if($B87="","",sumifs('Trade Log'!$V$5:$V$2004,'Trade Log'!$D$5:$D$2004,$B87,'Trade Log'!$C$5:$C$2004,"Buy",'Trade Log'!$I$5:$I$2004,AV$6,'Trade Log'!$B$5:$B$2004,"&lt;="&amp;Dashboard!$C$2)-sumifs('Trade Log'!$V$5:$V$2004,'Trade Log'!$D$5:$D$2004,$B87,'Trade Log'!$C$5:$C$2004,"Sell",'Trade Log'!$I$5:$I$2004,AV$6,'Trade Log'!$B$5:$B$2004,"&lt;="&amp;Dashboard!$C$2))</f>
        <v/>
      </c>
      <c r="AW87" s="100" t="str">
        <f>if($B87="","",sumifs('Trade Log'!$V$5:$V$2004,'Trade Log'!$D$5:$D$2004,$B87,'Trade Log'!$C$5:$C$2004,"Buy",'Trade Log'!$I$5:$I$2004,AW$6,'Trade Log'!$B$5:$B$2004,"&lt;="&amp;Dashboard!$C$2)-sumifs('Trade Log'!$V$5:$V$2004,'Trade Log'!$D$5:$D$2004,$B87,'Trade Log'!$C$5:$C$2004,"Sell",'Trade Log'!$I$5:$I$2004,AW$6,'Trade Log'!$B$5:$B$2004,"&lt;="&amp;Dashboard!$C$2))</f>
        <v/>
      </c>
      <c r="AX87" s="100" t="str">
        <f>if($B87="","",sumifs('Trade Log'!$V$5:$V$2004,'Trade Log'!$D$5:$D$2004,$B87,'Trade Log'!$C$5:$C$2004,"Buy",'Trade Log'!$I$5:$I$2004,AX$6,'Trade Log'!$B$5:$B$2004,"&lt;="&amp;Dashboard!$C$2)-sumifs('Trade Log'!$V$5:$V$2004,'Trade Log'!$D$5:$D$2004,$B87,'Trade Log'!$C$5:$C$2004,"Sell",'Trade Log'!$I$5:$I$2004,AX$6,'Trade Log'!$B$5:$B$2004,"&lt;="&amp;Dashboard!$C$2))</f>
        <v/>
      </c>
      <c r="AY87" s="100" t="str">
        <f>if($B87="","",sumifs('Trade Log'!$V$5:$V$2004,'Trade Log'!$D$5:$D$2004,$B87,'Trade Log'!$C$5:$C$2004,"Buy",'Trade Log'!$I$5:$I$2004,AY$6,'Trade Log'!$B$5:$B$2004,"&lt;="&amp;Dashboard!$C$2)-sumifs('Trade Log'!$V$5:$V$2004,'Trade Log'!$D$5:$D$2004,$B87,'Trade Log'!$C$5:$C$2004,"Sell",'Trade Log'!$I$5:$I$2004,AY$6,'Trade Log'!$B$5:$B$2004,"&lt;="&amp;Dashboard!$C$2))</f>
        <v/>
      </c>
      <c r="AZ87" s="185" t="str">
        <f>if($B87="","",sumifs('Trade Log'!$V$5:$V$2004,'Trade Log'!$D$5:$D$2004,$B87,'Trade Log'!$C$5:$C$2004,"Buy",'Trade Log'!$I$5:$I$2004,AZ$6,'Trade Log'!$B$5:$B$2004,"&lt;="&amp;Dashboard!$C$2)-sumifs('Trade Log'!$V$5:$V$2004,'Trade Log'!$D$5:$D$2004,$B87,'Trade Log'!$C$5:$C$2004,"Sell",'Trade Log'!$I$5:$I$2004,AZ$6,'Trade Log'!$B$5:$B$2004,"&lt;="&amp;Dashboard!$C$2))</f>
        <v/>
      </c>
      <c r="BA87" s="81"/>
      <c r="BB87" s="186">
        <f t="shared" si="20"/>
        <v>0</v>
      </c>
      <c r="BC87" s="81"/>
      <c r="BD87" s="187">
        <f t="shared" ref="BD87:BM87" si="106">AQ87*$Q87</f>
        <v>0</v>
      </c>
      <c r="BE87" s="188">
        <f t="shared" si="106"/>
        <v>0</v>
      </c>
      <c r="BF87" s="188">
        <f t="shared" si="106"/>
        <v>0</v>
      </c>
      <c r="BG87" s="188">
        <f t="shared" si="106"/>
        <v>0</v>
      </c>
      <c r="BH87" s="188">
        <f t="shared" si="106"/>
        <v>0</v>
      </c>
      <c r="BI87" s="188">
        <f t="shared" si="106"/>
        <v>0</v>
      </c>
      <c r="BJ87" s="188">
        <f t="shared" si="106"/>
        <v>0</v>
      </c>
      <c r="BK87" s="188">
        <f t="shared" si="106"/>
        <v>0</v>
      </c>
      <c r="BL87" s="188">
        <f t="shared" si="106"/>
        <v>0</v>
      </c>
      <c r="BM87" s="189">
        <f t="shared" si="106"/>
        <v>0</v>
      </c>
      <c r="BN87" s="81"/>
      <c r="BO87" s="190">
        <f t="shared" si="22"/>
        <v>0</v>
      </c>
      <c r="BP87" s="190"/>
      <c r="BQ87" s="191" t="str">
        <f t="shared" si="23"/>
        <v/>
      </c>
      <c r="BR87" s="192" t="s">
        <v>197</v>
      </c>
      <c r="BS87" s="190" t="str">
        <f t="shared" si="24"/>
        <v>N</v>
      </c>
      <c r="BT87" s="190" t="str">
        <f t="shared" si="25"/>
        <v>N</v>
      </c>
      <c r="BU87" s="190" t="str">
        <f t="shared" si="26"/>
        <v>N</v>
      </c>
      <c r="BV87" s="190"/>
      <c r="BW87" s="174">
        <f>countifs('Trade Log'!$D$5:$D$2004,$B123,'Trade Log'!$C$5:$C$2004,"Split")</f>
        <v>0</v>
      </c>
    </row>
    <row r="88">
      <c r="A88" s="17">
        <f t="shared" si="27"/>
        <v>82</v>
      </c>
      <c r="B88" s="193" t="str">
        <f>Setup!B133</f>
        <v/>
      </c>
      <c r="C88" s="194" t="str">
        <f>Setup!C133</f>
        <v/>
      </c>
      <c r="D88" s="194" t="str">
        <f>Setup!D133</f>
        <v/>
      </c>
      <c r="E88" s="195" t="str">
        <f>IF($B88="","",SUMIFS('Trade Log'!$V$5:$V$2004,'Trade Log'!$D$5:$D$2004,'Your Portfolio Holdings'!$B88,'Trade Log'!$C$5:$C$2004,"Buy",'Trade Log'!$B$5:$B$2004,"&lt;="&amp;Dashboard!$C$2)-SUMIFS('Trade Log'!$V$5:$V$2004,'Trade Log'!$D$5:$D$2004,'Your Portfolio Holdings'!$B88,'Trade Log'!$C$5:$C$2004,"Sell",'Trade Log'!$B$5:$B$2004,"&lt;="&amp;Dashboard!$C$2))</f>
        <v/>
      </c>
      <c r="F88" s="196" t="str">
        <f t="shared" si="3"/>
        <v/>
      </c>
      <c r="G88" s="197" t="str">
        <f>IFERROR(__xludf.DUMMYFUNCTION("if($C88=""GBP"", if($B88="""","""",if(Dashboard!$C$2&gt;=today(),iferror(googlefinance($B88)/100,0),iferror(index(googlefinance($B88,""price"",Dashboard!$C$2),2,2)/100,iferror(index(googlefinance($B88,""price"",Dashboard!$C$2-1),2,2)/100,iferror(index(google"&amp;"finance($B88,""price"",Dashboard!$C$2-2),2,2)/100,iferror(index(googlefinance($B88,""price"",Dashboard!$C$2-3),2,2)/100,iferror(index(googlefinance($B88,""price"",Dashboard!$C$2-4),2,2)/100,iferror(index(googlefinance($B88,""price"",Dashboard!$C$2-5),2,2)"&amp;"/100,iferror(index(googlefinance($B88,""price"",Dashboard!$C$2-6),2,2)/100,0))))))))),if($B88="""","""",if(Dashboard!$C$2&gt;=today(),iferror(googlefinance($B88),0),iferror(index(googlefinance($B88,""price"",Dashboard!$C$2),2,2),iferror(index(googlefinance($"&amp;"B88,""price"",Dashboard!$C$2-1),2,2),iferror(index(googlefinance($B88,""price"",Dashboard!$C$2-2),2,2),iferror(index(googlefinance($B88,""price"",Dashboard!$C$2-3),2,2),iferror(index(googlefinance($B88,""price"",Dashboard!$C$2-4),2,2),iferror(index(google"&amp;"finance($B88,""price"",Dashboard!$C$2-5),2,2),iferror(index(googlefinance($B88,""price"",Dashboard!$C$2-6),2,2),0))))))))))"),"")</f>
        <v/>
      </c>
      <c r="H88" s="213"/>
      <c r="I88" s="199" t="str">
        <f t="shared" si="4"/>
        <v/>
      </c>
      <c r="J88" s="200" t="str">
        <f t="shared" si="5"/>
        <v/>
      </c>
      <c r="K88" s="201" t="str">
        <f t="array" ref="K88">IFERROR(IF($B88="","",index('Trade Log'!$Q$5:$Q$2004,match(1,($AN88='Trade Log'!$B$5:$B$2004)*($B88='Trade Log'!$D$5:$D$2004)*("Y"='Trade Log'!$T$5:$T$2004),0))),0)</f>
        <v/>
      </c>
      <c r="L88" s="202" t="str">
        <f t="shared" si="6"/>
        <v/>
      </c>
      <c r="M88" s="202" t="str">
        <f t="shared" si="7"/>
        <v/>
      </c>
      <c r="N88" s="203" t="str">
        <f t="shared" si="8"/>
        <v/>
      </c>
      <c r="O88" s="202" t="str">
        <f>if($B88="","",iferror(sumifs('Trade Log'!$G$5:$G$2004,'Trade Log'!$C$5:$C$2004,"Dividend",'Trade Log'!$D$5:$D$2004,$B88,'Trade Log'!$B$5:$B$2004,"&lt;="&amp;Dashboard!$C$2),0))</f>
        <v/>
      </c>
      <c r="P88" s="204" t="str">
        <f t="shared" si="9"/>
        <v/>
      </c>
      <c r="Q88" s="205" t="str">
        <f t="shared" si="10"/>
        <v/>
      </c>
      <c r="R88" s="199" t="str">
        <f t="shared" si="11"/>
        <v/>
      </c>
      <c r="S88" s="200" t="str">
        <f t="shared" si="12"/>
        <v/>
      </c>
      <c r="T88" s="201" t="str">
        <f t="array" ref="T88">IFERROR(IF($B88="","",index('Trade Log'!$AE$5:$AE$2004,match(1,($AN88='Trade Log'!$B$5:$B$2004)*($B88='Trade Log'!$D$5:$D$2004)*("Y"='Trade Log'!$T$5:$T$2004),0))),0)</f>
        <v/>
      </c>
      <c r="U88" s="202" t="str">
        <f t="shared" si="13"/>
        <v/>
      </c>
      <c r="V88" s="203" t="str">
        <f t="shared" si="14"/>
        <v/>
      </c>
      <c r="W88" s="202" t="str">
        <f t="shared" si="15"/>
        <v/>
      </c>
      <c r="X88" s="203" t="str">
        <f t="shared" si="16"/>
        <v/>
      </c>
      <c r="Y88" s="206" t="str">
        <f>if($B88="","",iferror(sumifs('Trade Log'!$AD$5:$AD$2004,'Trade Log'!$C$5:$C$2004,"Dividend",'Trade Log'!$D$5:$D$2004,$B88,'Trade Log'!$B$5:$B$2004,"&lt;="&amp;Dashboard!$C$2),0))</f>
        <v/>
      </c>
      <c r="Z88" s="172"/>
      <c r="AA88" s="207" t="str">
        <f t="array" ref="AA88">IF($B88="","",INDEX('Calculations (Do Not Edit)'!$C$231:$G$235,match($C88,'Calculations (Do Not Edit)'!$C$230:$G$230,0),match(Dashboard!$C$3,'Calculations (Do Not Edit)'!$B$231:$B$235,0)))</f>
        <v/>
      </c>
      <c r="AB88" s="174"/>
      <c r="AC88" s="208" t="str">
        <f>IF($B88="","",SUMIFS('Trade Log'!$X$5:$X$2004,'Trade Log'!$D$5:$D$2004,'Your Portfolio Holdings'!$B88,'Trade Log'!$C$5:$C$2004,"Buy",'Trade Log'!$B$5:$B$2004,"&lt;="&amp;Dashboard!$C$54)-SUMIFS('Trade Log'!$X$5:$X$2004,'Trade Log'!$D$5:$D$2004,'Your Portfolio Holdings'!$B88,'Trade Log'!$C$5:$C$2004,"Sell",'Trade Log'!$B$5:$B$2004,"&lt;="&amp;Dashboard!$C$54))</f>
        <v/>
      </c>
      <c r="AD88" s="209" t="str">
        <f>IFERROR(__xludf.DUMMYFUNCTION("if($C88=""GBP"",if($B88="""","""",if(Dashboard!$C$54&gt;=today(),iferror(googlefinance($B88)/100,0),iferror(index(googlefinance($B88,""price"",Dashboard!$C$54),2,2)/100,iferror(index(googlefinance($B88,""price"",Dashboard!$C$54-1),2,2)/100,iferror(index(goog"&amp;"lefinance($B88,""price"",Dashboard!$C$54-2),2,2)/100,iferror(index(googlefinance($B88,""price"",Dashboard!$C$54-3),2,2)/100,iferror(index(googlefinance($B88,""price"",Dashboard!$C$54-4),2,2)/100,iferror(index(googlefinance($B88,""price"",Dashboard!$C$54-5"&amp;"),2,2)/100,iferror(index(googlefinance($B88,""price"",Dashboard!$C$54-6),2,2)/100,0))))))))), if($B88="""","""",if(Dashboard!$C$54&gt;=today(),iferror(googlefinance($B88),0),iferror(index(googlefinance($B88,""price"",Dashboard!$C$54),2,2),iferror(index(googl"&amp;"efinance($B88,""price"",Dashboard!$C$54-1),2,2),iferror(index(googlefinance($B88,""price"",Dashboard!$C$54-2),2,2),iferror(index(googlefinance($B88,""price"",Dashboard!$C$54-3),2,2),iferror(index(googlefinance($B88,""price"",Dashboard!$C$54-4),2,2),iferro"&amp;"r(index(googlefinance($B88,""price"",Dashboard!$C$54-5),2,2),iferror(index(googlefinance($B88,""price"",Dashboard!$C$54-6),2,2),0))))))))))"),"")</f>
        <v/>
      </c>
      <c r="AE88" s="214"/>
      <c r="AF88" s="211" t="str">
        <f t="array" ref="AF88">IF($B88="","",INDEX('Calculations (Do Not Edit)'!$C$249:$G$253,match($C88,'Calculations (Do Not Edit)'!$C$230:$G$230,0),match(Dashboard!$C$3,'Calculations (Do Not Edit)'!$B$231:$B$235,0)))</f>
        <v/>
      </c>
      <c r="AG88" s="212">
        <f t="shared" si="17"/>
        <v>0</v>
      </c>
      <c r="AH88" s="208" t="str">
        <f>IF($B88="","",SUMIFS('Trade Log'!$Z$5:$Z$2004,'Trade Log'!$D$5:$D$2004,'Your Portfolio Holdings'!$B88,'Trade Log'!$C$5:$C$2004,"Buy",'Trade Log'!$B$5:$B$2004,"&lt;="&amp;Dashboard!$C$55)-SUMIFS('Trade Log'!$Z$5:$Z$2004,'Trade Log'!$D$5:$D$2004,'Your Portfolio Holdings'!$B88,'Trade Log'!$C$5:$C$2004,"Sell",'Trade Log'!$B$5:$B$2004,"&lt;="&amp;Dashboard!$C$55))</f>
        <v/>
      </c>
      <c r="AI88" s="209" t="str">
        <f>IFERROR(__xludf.DUMMYFUNCTION("if($C88=""GBP"",if($B88="""","""",if(Dashboard!$C$55&gt;=today(),iferror(googlefinance($B88)/100,0),iferror(index(googlefinance($B88,""price"",Dashboard!$C$55),2,2)/100,iferror(index(googlefinance($B88,""price"",Dashboard!$C$55-1),2,2)/100,iferror(index(goog"&amp;"lefinance($B88,""price"",Dashboard!$C$55-2),2,2)/100,iferror(index(googlefinance($B88,""price"",Dashboard!$C$55-3),2,2)/100,iferror(index(googlefinance($B88,""price"",Dashboard!$C$55-4),2,2)/100,iferror(index(googlefinance($B88,""price"",Dashboard!$C$55-5"&amp;"),2,2)/100,iferror(index(googlefinance($B88,""price"",Dashboard!$C$55-6),2,2)/100,0))))))))),if($B88="""","""",if(Dashboard!$C$55&gt;=today(),iferror(googlefinance($B88),0),iferror(index(googlefinance($B88,""price"",Dashboard!$C$55),2,2),iferror(index(google"&amp;"finance($B88,""price"",Dashboard!$C$55-1),2,2),iferror(index(googlefinance($B88,""price"",Dashboard!$C$55-2),2,2),iferror(index(googlefinance($B88,""price"",Dashboard!$C$55-3),2,2),iferror(index(googlefinance($B88,""price"",Dashboard!$C$55-4),2,2),iferror"&amp;"(index(googlefinance($B88,""price"",Dashboard!$C$55-5),2,2),iferror(index(googlefinance($B88,""price"",Dashboard!$C$55-6),2,2),0))))))))))"),"")</f>
        <v/>
      </c>
      <c r="AJ88" s="210"/>
      <c r="AK88" s="211" t="str">
        <f t="array" ref="AK88">IF($B88="","",INDEX('Calculations (Do Not Edit)'!$C$267:$G$271,match($C88,'Calculations (Do Not Edit)'!$C$230:$G$230,0),match(Dashboard!$C$3,'Calculations (Do Not Edit)'!$B$231:$B$235,0)))</f>
        <v/>
      </c>
      <c r="AL88" s="212">
        <f t="shared" si="18"/>
        <v>0</v>
      </c>
      <c r="AM88" s="182"/>
      <c r="AN88" s="182" t="str">
        <f>IF($B88="","",MAXIFS('Trade Log'!$B$5:$B$2004,'Trade Log'!$D$5:$D$2004,$B88,'Trade Log'!$B$5:$B$2004,"&lt;="&amp;Dashboard!$C$2))</f>
        <v/>
      </c>
      <c r="AO88" s="81" t="str">
        <f t="shared" si="19"/>
        <v>#N/A</v>
      </c>
      <c r="AP88" s="81"/>
      <c r="AQ88" s="184" t="str">
        <f>if($B88="","",sumifs('Trade Log'!$V$5:$V$2004,'Trade Log'!$D$5:$D$2004,$B88,'Trade Log'!$C$5:$C$2004,"Buy",'Trade Log'!$I$5:$I$2004,AQ$6,'Trade Log'!$B$5:$B$2004,"&lt;="&amp;Dashboard!$C$2)-sumifs('Trade Log'!$V$5:$V$2004,'Trade Log'!$D$5:$D$2004,$B88,'Trade Log'!$C$5:$C$2004,"Sell",'Trade Log'!$I$5:$I$2004,AQ$6,'Trade Log'!$B$5:$B$2004,"&lt;="&amp;Dashboard!$C$2))</f>
        <v/>
      </c>
      <c r="AR88" s="100" t="str">
        <f>if($B88="","",sumifs('Trade Log'!$V$5:$V$2004,'Trade Log'!$D$5:$D$2004,$B88,'Trade Log'!$C$5:$C$2004,"Buy",'Trade Log'!$I$5:$I$2004,AR$6,'Trade Log'!$B$5:$B$2004,"&lt;="&amp;Dashboard!$C$2)-sumifs('Trade Log'!$V$5:$V$2004,'Trade Log'!$D$5:$D$2004,$B88,'Trade Log'!$C$5:$C$2004,"Sell",'Trade Log'!$I$5:$I$2004,AR$6,'Trade Log'!$B$5:$B$2004,"&lt;="&amp;Dashboard!$C$2))</f>
        <v/>
      </c>
      <c r="AS88" s="100" t="str">
        <f>if($B88="","",sumifs('Trade Log'!$V$5:$V$2004,'Trade Log'!$D$5:$D$2004,$B88,'Trade Log'!$C$5:$C$2004,"Buy",'Trade Log'!$I$5:$I$2004,AS$6,'Trade Log'!$B$5:$B$2004,"&lt;="&amp;Dashboard!$C$2)-sumifs('Trade Log'!$V$5:$V$2004,'Trade Log'!$D$5:$D$2004,$B88,'Trade Log'!$C$5:$C$2004,"Sell",'Trade Log'!$I$5:$I$2004,AS$6,'Trade Log'!$B$5:$B$2004,"&lt;="&amp;Dashboard!$C$2))</f>
        <v/>
      </c>
      <c r="AT88" s="100" t="str">
        <f>if($B88="","",sumifs('Trade Log'!$V$5:$V$2004,'Trade Log'!$D$5:$D$2004,$B88,'Trade Log'!$C$5:$C$2004,"Buy",'Trade Log'!$I$5:$I$2004,AT$6,'Trade Log'!$B$5:$B$2004,"&lt;="&amp;Dashboard!$C$2)-sumifs('Trade Log'!$V$5:$V$2004,'Trade Log'!$D$5:$D$2004,$B88,'Trade Log'!$C$5:$C$2004,"Sell",'Trade Log'!$I$5:$I$2004,AT$6,'Trade Log'!$B$5:$B$2004,"&lt;="&amp;Dashboard!$C$2))</f>
        <v/>
      </c>
      <c r="AU88" s="100" t="str">
        <f>if($B88="","",sumifs('Trade Log'!$V$5:$V$2004,'Trade Log'!$D$5:$D$2004,$B88,'Trade Log'!$C$5:$C$2004,"Buy",'Trade Log'!$I$5:$I$2004,AU$6,'Trade Log'!$B$5:$B$2004,"&lt;="&amp;Dashboard!$C$2)-sumifs('Trade Log'!$V$5:$V$2004,'Trade Log'!$D$5:$D$2004,$B88,'Trade Log'!$C$5:$C$2004,"Sell",'Trade Log'!$I$5:$I$2004,AU$6,'Trade Log'!$B$5:$B$2004,"&lt;="&amp;Dashboard!$C$2))</f>
        <v/>
      </c>
      <c r="AV88" s="100" t="str">
        <f>if($B88="","",sumifs('Trade Log'!$V$5:$V$2004,'Trade Log'!$D$5:$D$2004,$B88,'Trade Log'!$C$5:$C$2004,"Buy",'Trade Log'!$I$5:$I$2004,AV$6,'Trade Log'!$B$5:$B$2004,"&lt;="&amp;Dashboard!$C$2)-sumifs('Trade Log'!$V$5:$V$2004,'Trade Log'!$D$5:$D$2004,$B88,'Trade Log'!$C$5:$C$2004,"Sell",'Trade Log'!$I$5:$I$2004,AV$6,'Trade Log'!$B$5:$B$2004,"&lt;="&amp;Dashboard!$C$2))</f>
        <v/>
      </c>
      <c r="AW88" s="100" t="str">
        <f>if($B88="","",sumifs('Trade Log'!$V$5:$V$2004,'Trade Log'!$D$5:$D$2004,$B88,'Trade Log'!$C$5:$C$2004,"Buy",'Trade Log'!$I$5:$I$2004,AW$6,'Trade Log'!$B$5:$B$2004,"&lt;="&amp;Dashboard!$C$2)-sumifs('Trade Log'!$V$5:$V$2004,'Trade Log'!$D$5:$D$2004,$B88,'Trade Log'!$C$5:$C$2004,"Sell",'Trade Log'!$I$5:$I$2004,AW$6,'Trade Log'!$B$5:$B$2004,"&lt;="&amp;Dashboard!$C$2))</f>
        <v/>
      </c>
      <c r="AX88" s="100" t="str">
        <f>if($B88="","",sumifs('Trade Log'!$V$5:$V$2004,'Trade Log'!$D$5:$D$2004,$B88,'Trade Log'!$C$5:$C$2004,"Buy",'Trade Log'!$I$5:$I$2004,AX$6,'Trade Log'!$B$5:$B$2004,"&lt;="&amp;Dashboard!$C$2)-sumifs('Trade Log'!$V$5:$V$2004,'Trade Log'!$D$5:$D$2004,$B88,'Trade Log'!$C$5:$C$2004,"Sell",'Trade Log'!$I$5:$I$2004,AX$6,'Trade Log'!$B$5:$B$2004,"&lt;="&amp;Dashboard!$C$2))</f>
        <v/>
      </c>
      <c r="AY88" s="100" t="str">
        <f>if($B88="","",sumifs('Trade Log'!$V$5:$V$2004,'Trade Log'!$D$5:$D$2004,$B88,'Trade Log'!$C$5:$C$2004,"Buy",'Trade Log'!$I$5:$I$2004,AY$6,'Trade Log'!$B$5:$B$2004,"&lt;="&amp;Dashboard!$C$2)-sumifs('Trade Log'!$V$5:$V$2004,'Trade Log'!$D$5:$D$2004,$B88,'Trade Log'!$C$5:$C$2004,"Sell",'Trade Log'!$I$5:$I$2004,AY$6,'Trade Log'!$B$5:$B$2004,"&lt;="&amp;Dashboard!$C$2))</f>
        <v/>
      </c>
      <c r="AZ88" s="185" t="str">
        <f>if($B88="","",sumifs('Trade Log'!$V$5:$V$2004,'Trade Log'!$D$5:$D$2004,$B88,'Trade Log'!$C$5:$C$2004,"Buy",'Trade Log'!$I$5:$I$2004,AZ$6,'Trade Log'!$B$5:$B$2004,"&lt;="&amp;Dashboard!$C$2)-sumifs('Trade Log'!$V$5:$V$2004,'Trade Log'!$D$5:$D$2004,$B88,'Trade Log'!$C$5:$C$2004,"Sell",'Trade Log'!$I$5:$I$2004,AZ$6,'Trade Log'!$B$5:$B$2004,"&lt;="&amp;Dashboard!$C$2))</f>
        <v/>
      </c>
      <c r="BA88" s="81"/>
      <c r="BB88" s="186">
        <f t="shared" si="20"/>
        <v>0</v>
      </c>
      <c r="BC88" s="81"/>
      <c r="BD88" s="187">
        <f t="shared" ref="BD88:BM88" si="107">AQ88*$Q88</f>
        <v>0</v>
      </c>
      <c r="BE88" s="188">
        <f t="shared" si="107"/>
        <v>0</v>
      </c>
      <c r="BF88" s="188">
        <f t="shared" si="107"/>
        <v>0</v>
      </c>
      <c r="BG88" s="188">
        <f t="shared" si="107"/>
        <v>0</v>
      </c>
      <c r="BH88" s="188">
        <f t="shared" si="107"/>
        <v>0</v>
      </c>
      <c r="BI88" s="188">
        <f t="shared" si="107"/>
        <v>0</v>
      </c>
      <c r="BJ88" s="188">
        <f t="shared" si="107"/>
        <v>0</v>
      </c>
      <c r="BK88" s="188">
        <f t="shared" si="107"/>
        <v>0</v>
      </c>
      <c r="BL88" s="188">
        <f t="shared" si="107"/>
        <v>0</v>
      </c>
      <c r="BM88" s="189">
        <f t="shared" si="107"/>
        <v>0</v>
      </c>
      <c r="BN88" s="81"/>
      <c r="BO88" s="190">
        <f t="shared" si="22"/>
        <v>0</v>
      </c>
      <c r="BP88" s="190"/>
      <c r="BQ88" s="191" t="str">
        <f t="shared" si="23"/>
        <v/>
      </c>
      <c r="BR88" s="192" t="s">
        <v>197</v>
      </c>
      <c r="BS88" s="190" t="str">
        <f t="shared" si="24"/>
        <v>N</v>
      </c>
      <c r="BT88" s="190" t="str">
        <f t="shared" si="25"/>
        <v>N</v>
      </c>
      <c r="BU88" s="190" t="str">
        <f t="shared" si="26"/>
        <v>N</v>
      </c>
      <c r="BV88" s="190"/>
      <c r="BW88" s="174">
        <f>countifs('Trade Log'!$D$5:$D$2004,$B124,'Trade Log'!$C$5:$C$2004,"Split")</f>
        <v>0</v>
      </c>
    </row>
    <row r="89">
      <c r="A89" s="17">
        <f t="shared" si="27"/>
        <v>83</v>
      </c>
      <c r="B89" s="193" t="str">
        <f>Setup!B134</f>
        <v/>
      </c>
      <c r="C89" s="194" t="str">
        <f>Setup!C134</f>
        <v/>
      </c>
      <c r="D89" s="194" t="str">
        <f>Setup!D134</f>
        <v/>
      </c>
      <c r="E89" s="195" t="str">
        <f>IF($B89="","",SUMIFS('Trade Log'!$V$5:$V$2004,'Trade Log'!$D$5:$D$2004,'Your Portfolio Holdings'!$B89,'Trade Log'!$C$5:$C$2004,"Buy",'Trade Log'!$B$5:$B$2004,"&lt;="&amp;Dashboard!$C$2)-SUMIFS('Trade Log'!$V$5:$V$2004,'Trade Log'!$D$5:$D$2004,'Your Portfolio Holdings'!$B89,'Trade Log'!$C$5:$C$2004,"Sell",'Trade Log'!$B$5:$B$2004,"&lt;="&amp;Dashboard!$C$2))</f>
        <v/>
      </c>
      <c r="F89" s="196" t="str">
        <f t="shared" si="3"/>
        <v/>
      </c>
      <c r="G89" s="197" t="str">
        <f>IFERROR(__xludf.DUMMYFUNCTION("if($C89=""GBP"", if($B89="""","""",if(Dashboard!$C$2&gt;=today(),iferror(googlefinance($B89)/100,0),iferror(index(googlefinance($B89,""price"",Dashboard!$C$2),2,2)/100,iferror(index(googlefinance($B89,""price"",Dashboard!$C$2-1),2,2)/100,iferror(index(google"&amp;"finance($B89,""price"",Dashboard!$C$2-2),2,2)/100,iferror(index(googlefinance($B89,""price"",Dashboard!$C$2-3),2,2)/100,iferror(index(googlefinance($B89,""price"",Dashboard!$C$2-4),2,2)/100,iferror(index(googlefinance($B89,""price"",Dashboard!$C$2-5),2,2)"&amp;"/100,iferror(index(googlefinance($B89,""price"",Dashboard!$C$2-6),2,2)/100,0))))))))),if($B89="""","""",if(Dashboard!$C$2&gt;=today(),iferror(googlefinance($B89),0),iferror(index(googlefinance($B89,""price"",Dashboard!$C$2),2,2),iferror(index(googlefinance($"&amp;"B89,""price"",Dashboard!$C$2-1),2,2),iferror(index(googlefinance($B89,""price"",Dashboard!$C$2-2),2,2),iferror(index(googlefinance($B89,""price"",Dashboard!$C$2-3),2,2),iferror(index(googlefinance($B89,""price"",Dashboard!$C$2-4),2,2),iferror(index(google"&amp;"finance($B89,""price"",Dashboard!$C$2-5),2,2),iferror(index(googlefinance($B89,""price"",Dashboard!$C$2-6),2,2),0))))))))))"),"")</f>
        <v/>
      </c>
      <c r="H89" s="213"/>
      <c r="I89" s="199" t="str">
        <f t="shared" si="4"/>
        <v/>
      </c>
      <c r="J89" s="200" t="str">
        <f t="shared" si="5"/>
        <v/>
      </c>
      <c r="K89" s="201" t="str">
        <f t="array" ref="K89">IFERROR(IF($B89="","",index('Trade Log'!$Q$5:$Q$2004,match(1,($AN89='Trade Log'!$B$5:$B$2004)*($B89='Trade Log'!$D$5:$D$2004)*("Y"='Trade Log'!$T$5:$T$2004),0))),0)</f>
        <v/>
      </c>
      <c r="L89" s="202" t="str">
        <f t="shared" si="6"/>
        <v/>
      </c>
      <c r="M89" s="202" t="str">
        <f t="shared" si="7"/>
        <v/>
      </c>
      <c r="N89" s="203" t="str">
        <f t="shared" si="8"/>
        <v/>
      </c>
      <c r="O89" s="202" t="str">
        <f>if($B89="","",iferror(sumifs('Trade Log'!$G$5:$G$2004,'Trade Log'!$C$5:$C$2004,"Dividend",'Trade Log'!$D$5:$D$2004,$B89,'Trade Log'!$B$5:$B$2004,"&lt;="&amp;Dashboard!$C$2),0))</f>
        <v/>
      </c>
      <c r="P89" s="204" t="str">
        <f t="shared" si="9"/>
        <v/>
      </c>
      <c r="Q89" s="205" t="str">
        <f t="shared" si="10"/>
        <v/>
      </c>
      <c r="R89" s="199" t="str">
        <f t="shared" si="11"/>
        <v/>
      </c>
      <c r="S89" s="200" t="str">
        <f t="shared" si="12"/>
        <v/>
      </c>
      <c r="T89" s="201" t="str">
        <f t="array" ref="T89">IFERROR(IF($B89="","",index('Trade Log'!$AE$5:$AE$2004,match(1,($AN89='Trade Log'!$B$5:$B$2004)*($B89='Trade Log'!$D$5:$D$2004)*("Y"='Trade Log'!$T$5:$T$2004),0))),0)</f>
        <v/>
      </c>
      <c r="U89" s="202" t="str">
        <f t="shared" si="13"/>
        <v/>
      </c>
      <c r="V89" s="203" t="str">
        <f t="shared" si="14"/>
        <v/>
      </c>
      <c r="W89" s="202" t="str">
        <f t="shared" si="15"/>
        <v/>
      </c>
      <c r="X89" s="203" t="str">
        <f t="shared" si="16"/>
        <v/>
      </c>
      <c r="Y89" s="206" t="str">
        <f>if($B89="","",iferror(sumifs('Trade Log'!$AD$5:$AD$2004,'Trade Log'!$C$5:$C$2004,"Dividend",'Trade Log'!$D$5:$D$2004,$B89,'Trade Log'!$B$5:$B$2004,"&lt;="&amp;Dashboard!$C$2),0))</f>
        <v/>
      </c>
      <c r="Z89" s="172"/>
      <c r="AA89" s="207" t="str">
        <f t="array" ref="AA89">IF($B89="","",INDEX('Calculations (Do Not Edit)'!$C$231:$G$235,match($C89,'Calculations (Do Not Edit)'!$C$230:$G$230,0),match(Dashboard!$C$3,'Calculations (Do Not Edit)'!$B$231:$B$235,0)))</f>
        <v/>
      </c>
      <c r="AB89" s="174"/>
      <c r="AC89" s="208" t="str">
        <f>IF($B89="","",SUMIFS('Trade Log'!$X$5:$X$2004,'Trade Log'!$D$5:$D$2004,'Your Portfolio Holdings'!$B89,'Trade Log'!$C$5:$C$2004,"Buy",'Trade Log'!$B$5:$B$2004,"&lt;="&amp;Dashboard!$C$54)-SUMIFS('Trade Log'!$X$5:$X$2004,'Trade Log'!$D$5:$D$2004,'Your Portfolio Holdings'!$B89,'Trade Log'!$C$5:$C$2004,"Sell",'Trade Log'!$B$5:$B$2004,"&lt;="&amp;Dashboard!$C$54))</f>
        <v/>
      </c>
      <c r="AD89" s="209" t="str">
        <f>IFERROR(__xludf.DUMMYFUNCTION("if($C89=""GBP"",if($B89="""","""",if(Dashboard!$C$54&gt;=today(),iferror(googlefinance($B89)/100,0),iferror(index(googlefinance($B89,""price"",Dashboard!$C$54),2,2)/100,iferror(index(googlefinance($B89,""price"",Dashboard!$C$54-1),2,2)/100,iferror(index(goog"&amp;"lefinance($B89,""price"",Dashboard!$C$54-2),2,2)/100,iferror(index(googlefinance($B89,""price"",Dashboard!$C$54-3),2,2)/100,iferror(index(googlefinance($B89,""price"",Dashboard!$C$54-4),2,2)/100,iferror(index(googlefinance($B89,""price"",Dashboard!$C$54-5"&amp;"),2,2)/100,iferror(index(googlefinance($B89,""price"",Dashboard!$C$54-6),2,2)/100,0))))))))), if($B89="""","""",if(Dashboard!$C$54&gt;=today(),iferror(googlefinance($B89),0),iferror(index(googlefinance($B89,""price"",Dashboard!$C$54),2,2),iferror(index(googl"&amp;"efinance($B89,""price"",Dashboard!$C$54-1),2,2),iferror(index(googlefinance($B89,""price"",Dashboard!$C$54-2),2,2),iferror(index(googlefinance($B89,""price"",Dashboard!$C$54-3),2,2),iferror(index(googlefinance($B89,""price"",Dashboard!$C$54-4),2,2),iferro"&amp;"r(index(googlefinance($B89,""price"",Dashboard!$C$54-5),2,2),iferror(index(googlefinance($B89,""price"",Dashboard!$C$54-6),2,2),0))))))))))"),"")</f>
        <v/>
      </c>
      <c r="AE89" s="214"/>
      <c r="AF89" s="211" t="str">
        <f t="array" ref="AF89">IF($B89="","",INDEX('Calculations (Do Not Edit)'!$C$249:$G$253,match($C89,'Calculations (Do Not Edit)'!$C$230:$G$230,0),match(Dashboard!$C$3,'Calculations (Do Not Edit)'!$B$231:$B$235,0)))</f>
        <v/>
      </c>
      <c r="AG89" s="212">
        <f t="shared" si="17"/>
        <v>0</v>
      </c>
      <c r="AH89" s="208" t="str">
        <f>IF($B89="","",SUMIFS('Trade Log'!$Z$5:$Z$2004,'Trade Log'!$D$5:$D$2004,'Your Portfolio Holdings'!$B89,'Trade Log'!$C$5:$C$2004,"Buy",'Trade Log'!$B$5:$B$2004,"&lt;="&amp;Dashboard!$C$55)-SUMIFS('Trade Log'!$Z$5:$Z$2004,'Trade Log'!$D$5:$D$2004,'Your Portfolio Holdings'!$B89,'Trade Log'!$C$5:$C$2004,"Sell",'Trade Log'!$B$5:$B$2004,"&lt;="&amp;Dashboard!$C$55))</f>
        <v/>
      </c>
      <c r="AI89" s="209" t="str">
        <f>IFERROR(__xludf.DUMMYFUNCTION("if($C89=""GBP"",if($B89="""","""",if(Dashboard!$C$55&gt;=today(),iferror(googlefinance($B89)/100,0),iferror(index(googlefinance($B89,""price"",Dashboard!$C$55),2,2)/100,iferror(index(googlefinance($B89,""price"",Dashboard!$C$55-1),2,2)/100,iferror(index(goog"&amp;"lefinance($B89,""price"",Dashboard!$C$55-2),2,2)/100,iferror(index(googlefinance($B89,""price"",Dashboard!$C$55-3),2,2)/100,iferror(index(googlefinance($B89,""price"",Dashboard!$C$55-4),2,2)/100,iferror(index(googlefinance($B89,""price"",Dashboard!$C$55-5"&amp;"),2,2)/100,iferror(index(googlefinance($B89,""price"",Dashboard!$C$55-6),2,2)/100,0))))))))),if($B89="""","""",if(Dashboard!$C$55&gt;=today(),iferror(googlefinance($B89),0),iferror(index(googlefinance($B89,""price"",Dashboard!$C$55),2,2),iferror(index(google"&amp;"finance($B89,""price"",Dashboard!$C$55-1),2,2),iferror(index(googlefinance($B89,""price"",Dashboard!$C$55-2),2,2),iferror(index(googlefinance($B89,""price"",Dashboard!$C$55-3),2,2),iferror(index(googlefinance($B89,""price"",Dashboard!$C$55-4),2,2),iferror"&amp;"(index(googlefinance($B89,""price"",Dashboard!$C$55-5),2,2),iferror(index(googlefinance($B89,""price"",Dashboard!$C$55-6),2,2),0))))))))))"),"")</f>
        <v/>
      </c>
      <c r="AJ89" s="210"/>
      <c r="AK89" s="211" t="str">
        <f t="array" ref="AK89">IF($B89="","",INDEX('Calculations (Do Not Edit)'!$C$267:$G$271,match($C89,'Calculations (Do Not Edit)'!$C$230:$G$230,0),match(Dashboard!$C$3,'Calculations (Do Not Edit)'!$B$231:$B$235,0)))</f>
        <v/>
      </c>
      <c r="AL89" s="212">
        <f t="shared" si="18"/>
        <v>0</v>
      </c>
      <c r="AM89" s="182"/>
      <c r="AN89" s="182" t="str">
        <f>IF($B89="","",MAXIFS('Trade Log'!$B$5:$B$2004,'Trade Log'!$D$5:$D$2004,$B89,'Trade Log'!$B$5:$B$2004,"&lt;="&amp;Dashboard!$C$2))</f>
        <v/>
      </c>
      <c r="AO89" s="81" t="str">
        <f t="shared" si="19"/>
        <v>#N/A</v>
      </c>
      <c r="AP89" s="81"/>
      <c r="AQ89" s="184" t="str">
        <f>if($B89="","",sumifs('Trade Log'!$V$5:$V$2004,'Trade Log'!$D$5:$D$2004,$B89,'Trade Log'!$C$5:$C$2004,"Buy",'Trade Log'!$I$5:$I$2004,AQ$6,'Trade Log'!$B$5:$B$2004,"&lt;="&amp;Dashboard!$C$2)-sumifs('Trade Log'!$V$5:$V$2004,'Trade Log'!$D$5:$D$2004,$B89,'Trade Log'!$C$5:$C$2004,"Sell",'Trade Log'!$I$5:$I$2004,AQ$6,'Trade Log'!$B$5:$B$2004,"&lt;="&amp;Dashboard!$C$2))</f>
        <v/>
      </c>
      <c r="AR89" s="100" t="str">
        <f>if($B89="","",sumifs('Trade Log'!$V$5:$V$2004,'Trade Log'!$D$5:$D$2004,$B89,'Trade Log'!$C$5:$C$2004,"Buy",'Trade Log'!$I$5:$I$2004,AR$6,'Trade Log'!$B$5:$B$2004,"&lt;="&amp;Dashboard!$C$2)-sumifs('Trade Log'!$V$5:$V$2004,'Trade Log'!$D$5:$D$2004,$B89,'Trade Log'!$C$5:$C$2004,"Sell",'Trade Log'!$I$5:$I$2004,AR$6,'Trade Log'!$B$5:$B$2004,"&lt;="&amp;Dashboard!$C$2))</f>
        <v/>
      </c>
      <c r="AS89" s="100" t="str">
        <f>if($B89="","",sumifs('Trade Log'!$V$5:$V$2004,'Trade Log'!$D$5:$D$2004,$B89,'Trade Log'!$C$5:$C$2004,"Buy",'Trade Log'!$I$5:$I$2004,AS$6,'Trade Log'!$B$5:$B$2004,"&lt;="&amp;Dashboard!$C$2)-sumifs('Trade Log'!$V$5:$V$2004,'Trade Log'!$D$5:$D$2004,$B89,'Trade Log'!$C$5:$C$2004,"Sell",'Trade Log'!$I$5:$I$2004,AS$6,'Trade Log'!$B$5:$B$2004,"&lt;="&amp;Dashboard!$C$2))</f>
        <v/>
      </c>
      <c r="AT89" s="100" t="str">
        <f>if($B89="","",sumifs('Trade Log'!$V$5:$V$2004,'Trade Log'!$D$5:$D$2004,$B89,'Trade Log'!$C$5:$C$2004,"Buy",'Trade Log'!$I$5:$I$2004,AT$6,'Trade Log'!$B$5:$B$2004,"&lt;="&amp;Dashboard!$C$2)-sumifs('Trade Log'!$V$5:$V$2004,'Trade Log'!$D$5:$D$2004,$B89,'Trade Log'!$C$5:$C$2004,"Sell",'Trade Log'!$I$5:$I$2004,AT$6,'Trade Log'!$B$5:$B$2004,"&lt;="&amp;Dashboard!$C$2))</f>
        <v/>
      </c>
      <c r="AU89" s="100" t="str">
        <f>if($B89="","",sumifs('Trade Log'!$V$5:$V$2004,'Trade Log'!$D$5:$D$2004,$B89,'Trade Log'!$C$5:$C$2004,"Buy",'Trade Log'!$I$5:$I$2004,AU$6,'Trade Log'!$B$5:$B$2004,"&lt;="&amp;Dashboard!$C$2)-sumifs('Trade Log'!$V$5:$V$2004,'Trade Log'!$D$5:$D$2004,$B89,'Trade Log'!$C$5:$C$2004,"Sell",'Trade Log'!$I$5:$I$2004,AU$6,'Trade Log'!$B$5:$B$2004,"&lt;="&amp;Dashboard!$C$2))</f>
        <v/>
      </c>
      <c r="AV89" s="100" t="str">
        <f>if($B89="","",sumifs('Trade Log'!$V$5:$V$2004,'Trade Log'!$D$5:$D$2004,$B89,'Trade Log'!$C$5:$C$2004,"Buy",'Trade Log'!$I$5:$I$2004,AV$6,'Trade Log'!$B$5:$B$2004,"&lt;="&amp;Dashboard!$C$2)-sumifs('Trade Log'!$V$5:$V$2004,'Trade Log'!$D$5:$D$2004,$B89,'Trade Log'!$C$5:$C$2004,"Sell",'Trade Log'!$I$5:$I$2004,AV$6,'Trade Log'!$B$5:$B$2004,"&lt;="&amp;Dashboard!$C$2))</f>
        <v/>
      </c>
      <c r="AW89" s="100" t="str">
        <f>if($B89="","",sumifs('Trade Log'!$V$5:$V$2004,'Trade Log'!$D$5:$D$2004,$B89,'Trade Log'!$C$5:$C$2004,"Buy",'Trade Log'!$I$5:$I$2004,AW$6,'Trade Log'!$B$5:$B$2004,"&lt;="&amp;Dashboard!$C$2)-sumifs('Trade Log'!$V$5:$V$2004,'Trade Log'!$D$5:$D$2004,$B89,'Trade Log'!$C$5:$C$2004,"Sell",'Trade Log'!$I$5:$I$2004,AW$6,'Trade Log'!$B$5:$B$2004,"&lt;="&amp;Dashboard!$C$2))</f>
        <v/>
      </c>
      <c r="AX89" s="100" t="str">
        <f>if($B89="","",sumifs('Trade Log'!$V$5:$V$2004,'Trade Log'!$D$5:$D$2004,$B89,'Trade Log'!$C$5:$C$2004,"Buy",'Trade Log'!$I$5:$I$2004,AX$6,'Trade Log'!$B$5:$B$2004,"&lt;="&amp;Dashboard!$C$2)-sumifs('Trade Log'!$V$5:$V$2004,'Trade Log'!$D$5:$D$2004,$B89,'Trade Log'!$C$5:$C$2004,"Sell",'Trade Log'!$I$5:$I$2004,AX$6,'Trade Log'!$B$5:$B$2004,"&lt;="&amp;Dashboard!$C$2))</f>
        <v/>
      </c>
      <c r="AY89" s="100" t="str">
        <f>if($B89="","",sumifs('Trade Log'!$V$5:$V$2004,'Trade Log'!$D$5:$D$2004,$B89,'Trade Log'!$C$5:$C$2004,"Buy",'Trade Log'!$I$5:$I$2004,AY$6,'Trade Log'!$B$5:$B$2004,"&lt;="&amp;Dashboard!$C$2)-sumifs('Trade Log'!$V$5:$V$2004,'Trade Log'!$D$5:$D$2004,$B89,'Trade Log'!$C$5:$C$2004,"Sell",'Trade Log'!$I$5:$I$2004,AY$6,'Trade Log'!$B$5:$B$2004,"&lt;="&amp;Dashboard!$C$2))</f>
        <v/>
      </c>
      <c r="AZ89" s="185" t="str">
        <f>if($B89="","",sumifs('Trade Log'!$V$5:$V$2004,'Trade Log'!$D$5:$D$2004,$B89,'Trade Log'!$C$5:$C$2004,"Buy",'Trade Log'!$I$5:$I$2004,AZ$6,'Trade Log'!$B$5:$B$2004,"&lt;="&amp;Dashboard!$C$2)-sumifs('Trade Log'!$V$5:$V$2004,'Trade Log'!$D$5:$D$2004,$B89,'Trade Log'!$C$5:$C$2004,"Sell",'Trade Log'!$I$5:$I$2004,AZ$6,'Trade Log'!$B$5:$B$2004,"&lt;="&amp;Dashboard!$C$2))</f>
        <v/>
      </c>
      <c r="BA89" s="81"/>
      <c r="BB89" s="186">
        <f t="shared" si="20"/>
        <v>0</v>
      </c>
      <c r="BC89" s="81"/>
      <c r="BD89" s="187">
        <f t="shared" ref="BD89:BM89" si="108">AQ89*$Q89</f>
        <v>0</v>
      </c>
      <c r="BE89" s="188">
        <f t="shared" si="108"/>
        <v>0</v>
      </c>
      <c r="BF89" s="188">
        <f t="shared" si="108"/>
        <v>0</v>
      </c>
      <c r="BG89" s="188">
        <f t="shared" si="108"/>
        <v>0</v>
      </c>
      <c r="BH89" s="188">
        <f t="shared" si="108"/>
        <v>0</v>
      </c>
      <c r="BI89" s="188">
        <f t="shared" si="108"/>
        <v>0</v>
      </c>
      <c r="BJ89" s="188">
        <f t="shared" si="108"/>
        <v>0</v>
      </c>
      <c r="BK89" s="188">
        <f t="shared" si="108"/>
        <v>0</v>
      </c>
      <c r="BL89" s="188">
        <f t="shared" si="108"/>
        <v>0</v>
      </c>
      <c r="BM89" s="189">
        <f t="shared" si="108"/>
        <v>0</v>
      </c>
      <c r="BN89" s="81"/>
      <c r="BO89" s="190">
        <f t="shared" si="22"/>
        <v>0</v>
      </c>
      <c r="BP89" s="190"/>
      <c r="BQ89" s="191" t="str">
        <f t="shared" si="23"/>
        <v/>
      </c>
      <c r="BR89" s="192" t="s">
        <v>197</v>
      </c>
      <c r="BS89" s="190" t="str">
        <f t="shared" si="24"/>
        <v>N</v>
      </c>
      <c r="BT89" s="190" t="str">
        <f t="shared" si="25"/>
        <v>N</v>
      </c>
      <c r="BU89" s="190" t="str">
        <f t="shared" si="26"/>
        <v>N</v>
      </c>
      <c r="BV89" s="190"/>
      <c r="BW89" s="174">
        <f>countifs('Trade Log'!$D$5:$D$2004,$B125,'Trade Log'!$C$5:$C$2004,"Split")</f>
        <v>0</v>
      </c>
    </row>
    <row r="90">
      <c r="A90" s="17">
        <f t="shared" si="27"/>
        <v>84</v>
      </c>
      <c r="B90" s="193" t="str">
        <f>Setup!B135</f>
        <v/>
      </c>
      <c r="C90" s="194" t="str">
        <f>Setup!C135</f>
        <v/>
      </c>
      <c r="D90" s="194" t="str">
        <f>Setup!D135</f>
        <v/>
      </c>
      <c r="E90" s="195" t="str">
        <f>IF($B90="","",SUMIFS('Trade Log'!$V$5:$V$2004,'Trade Log'!$D$5:$D$2004,'Your Portfolio Holdings'!$B90,'Trade Log'!$C$5:$C$2004,"Buy",'Trade Log'!$B$5:$B$2004,"&lt;="&amp;Dashboard!$C$2)-SUMIFS('Trade Log'!$V$5:$V$2004,'Trade Log'!$D$5:$D$2004,'Your Portfolio Holdings'!$B90,'Trade Log'!$C$5:$C$2004,"Sell",'Trade Log'!$B$5:$B$2004,"&lt;="&amp;Dashboard!$C$2))</f>
        <v/>
      </c>
      <c r="F90" s="196" t="str">
        <f t="shared" si="3"/>
        <v/>
      </c>
      <c r="G90" s="197" t="str">
        <f>IFERROR(__xludf.DUMMYFUNCTION("if($C90=""GBP"", if($B90="""","""",if(Dashboard!$C$2&gt;=today(),iferror(googlefinance($B90)/100,0),iferror(index(googlefinance($B90,""price"",Dashboard!$C$2),2,2)/100,iferror(index(googlefinance($B90,""price"",Dashboard!$C$2-1),2,2)/100,iferror(index(google"&amp;"finance($B90,""price"",Dashboard!$C$2-2),2,2)/100,iferror(index(googlefinance($B90,""price"",Dashboard!$C$2-3),2,2)/100,iferror(index(googlefinance($B90,""price"",Dashboard!$C$2-4),2,2)/100,iferror(index(googlefinance($B90,""price"",Dashboard!$C$2-5),2,2)"&amp;"/100,iferror(index(googlefinance($B90,""price"",Dashboard!$C$2-6),2,2)/100,0))))))))),if($B90="""","""",if(Dashboard!$C$2&gt;=today(),iferror(googlefinance($B90),0),iferror(index(googlefinance($B90,""price"",Dashboard!$C$2),2,2),iferror(index(googlefinance($"&amp;"B90,""price"",Dashboard!$C$2-1),2,2),iferror(index(googlefinance($B90,""price"",Dashboard!$C$2-2),2,2),iferror(index(googlefinance($B90,""price"",Dashboard!$C$2-3),2,2),iferror(index(googlefinance($B90,""price"",Dashboard!$C$2-4),2,2),iferror(index(google"&amp;"finance($B90,""price"",Dashboard!$C$2-5),2,2),iferror(index(googlefinance($B90,""price"",Dashboard!$C$2-6),2,2),0))))))))))"),"")</f>
        <v/>
      </c>
      <c r="H90" s="213"/>
      <c r="I90" s="199" t="str">
        <f t="shared" si="4"/>
        <v/>
      </c>
      <c r="J90" s="200" t="str">
        <f t="shared" si="5"/>
        <v/>
      </c>
      <c r="K90" s="201" t="str">
        <f t="array" ref="K90">IFERROR(IF($B90="","",index('Trade Log'!$Q$5:$Q$2004,match(1,($AN90='Trade Log'!$B$5:$B$2004)*($B90='Trade Log'!$D$5:$D$2004)*("Y"='Trade Log'!$T$5:$T$2004),0))),0)</f>
        <v/>
      </c>
      <c r="L90" s="202" t="str">
        <f t="shared" si="6"/>
        <v/>
      </c>
      <c r="M90" s="202" t="str">
        <f t="shared" si="7"/>
        <v/>
      </c>
      <c r="N90" s="203" t="str">
        <f t="shared" si="8"/>
        <v/>
      </c>
      <c r="O90" s="202" t="str">
        <f>if($B90="","",iferror(sumifs('Trade Log'!$G$5:$G$2004,'Trade Log'!$C$5:$C$2004,"Dividend",'Trade Log'!$D$5:$D$2004,$B90,'Trade Log'!$B$5:$B$2004,"&lt;="&amp;Dashboard!$C$2),0))</f>
        <v/>
      </c>
      <c r="P90" s="204" t="str">
        <f t="shared" si="9"/>
        <v/>
      </c>
      <c r="Q90" s="205" t="str">
        <f t="shared" si="10"/>
        <v/>
      </c>
      <c r="R90" s="199" t="str">
        <f t="shared" si="11"/>
        <v/>
      </c>
      <c r="S90" s="200" t="str">
        <f t="shared" si="12"/>
        <v/>
      </c>
      <c r="T90" s="201" t="str">
        <f t="array" ref="T90">IFERROR(IF($B90="","",index('Trade Log'!$AE$5:$AE$2004,match(1,($AN90='Trade Log'!$B$5:$B$2004)*($B90='Trade Log'!$D$5:$D$2004)*("Y"='Trade Log'!$T$5:$T$2004),0))),0)</f>
        <v/>
      </c>
      <c r="U90" s="202" t="str">
        <f t="shared" si="13"/>
        <v/>
      </c>
      <c r="V90" s="203" t="str">
        <f t="shared" si="14"/>
        <v/>
      </c>
      <c r="W90" s="202" t="str">
        <f t="shared" si="15"/>
        <v/>
      </c>
      <c r="X90" s="203" t="str">
        <f t="shared" si="16"/>
        <v/>
      </c>
      <c r="Y90" s="206" t="str">
        <f>if($B90="","",iferror(sumifs('Trade Log'!$AD$5:$AD$2004,'Trade Log'!$C$5:$C$2004,"Dividend",'Trade Log'!$D$5:$D$2004,$B90,'Trade Log'!$B$5:$B$2004,"&lt;="&amp;Dashboard!$C$2),0))</f>
        <v/>
      </c>
      <c r="Z90" s="172"/>
      <c r="AA90" s="207" t="str">
        <f t="array" ref="AA90">IF($B90="","",INDEX('Calculations (Do Not Edit)'!$C$231:$G$235,match($C90,'Calculations (Do Not Edit)'!$C$230:$G$230,0),match(Dashboard!$C$3,'Calculations (Do Not Edit)'!$B$231:$B$235,0)))</f>
        <v/>
      </c>
      <c r="AB90" s="174"/>
      <c r="AC90" s="208" t="str">
        <f>IF($B90="","",SUMIFS('Trade Log'!$X$5:$X$2004,'Trade Log'!$D$5:$D$2004,'Your Portfolio Holdings'!$B90,'Trade Log'!$C$5:$C$2004,"Buy",'Trade Log'!$B$5:$B$2004,"&lt;="&amp;Dashboard!$C$54)-SUMIFS('Trade Log'!$X$5:$X$2004,'Trade Log'!$D$5:$D$2004,'Your Portfolio Holdings'!$B90,'Trade Log'!$C$5:$C$2004,"Sell",'Trade Log'!$B$5:$B$2004,"&lt;="&amp;Dashboard!$C$54))</f>
        <v/>
      </c>
      <c r="AD90" s="209" t="str">
        <f>IFERROR(__xludf.DUMMYFUNCTION("if($C90=""GBP"",if($B90="""","""",if(Dashboard!$C$54&gt;=today(),iferror(googlefinance($B90)/100,0),iferror(index(googlefinance($B90,""price"",Dashboard!$C$54),2,2)/100,iferror(index(googlefinance($B90,""price"",Dashboard!$C$54-1),2,2)/100,iferror(index(goog"&amp;"lefinance($B90,""price"",Dashboard!$C$54-2),2,2)/100,iferror(index(googlefinance($B90,""price"",Dashboard!$C$54-3),2,2)/100,iferror(index(googlefinance($B90,""price"",Dashboard!$C$54-4),2,2)/100,iferror(index(googlefinance($B90,""price"",Dashboard!$C$54-5"&amp;"),2,2)/100,iferror(index(googlefinance($B90,""price"",Dashboard!$C$54-6),2,2)/100,0))))))))), if($B90="""","""",if(Dashboard!$C$54&gt;=today(),iferror(googlefinance($B90),0),iferror(index(googlefinance($B90,""price"",Dashboard!$C$54),2,2),iferror(index(googl"&amp;"efinance($B90,""price"",Dashboard!$C$54-1),2,2),iferror(index(googlefinance($B90,""price"",Dashboard!$C$54-2),2,2),iferror(index(googlefinance($B90,""price"",Dashboard!$C$54-3),2,2),iferror(index(googlefinance($B90,""price"",Dashboard!$C$54-4),2,2),iferro"&amp;"r(index(googlefinance($B90,""price"",Dashboard!$C$54-5),2,2),iferror(index(googlefinance($B90,""price"",Dashboard!$C$54-6),2,2),0))))))))))"),"")</f>
        <v/>
      </c>
      <c r="AE90" s="214"/>
      <c r="AF90" s="211" t="str">
        <f t="array" ref="AF90">IF($B90="","",INDEX('Calculations (Do Not Edit)'!$C$249:$G$253,match($C90,'Calculations (Do Not Edit)'!$C$230:$G$230,0),match(Dashboard!$C$3,'Calculations (Do Not Edit)'!$B$231:$B$235,0)))</f>
        <v/>
      </c>
      <c r="AG90" s="212">
        <f t="shared" si="17"/>
        <v>0</v>
      </c>
      <c r="AH90" s="208" t="str">
        <f>IF($B90="","",SUMIFS('Trade Log'!$Z$5:$Z$2004,'Trade Log'!$D$5:$D$2004,'Your Portfolio Holdings'!$B90,'Trade Log'!$C$5:$C$2004,"Buy",'Trade Log'!$B$5:$B$2004,"&lt;="&amp;Dashboard!$C$55)-SUMIFS('Trade Log'!$Z$5:$Z$2004,'Trade Log'!$D$5:$D$2004,'Your Portfolio Holdings'!$B90,'Trade Log'!$C$5:$C$2004,"Sell",'Trade Log'!$B$5:$B$2004,"&lt;="&amp;Dashboard!$C$55))</f>
        <v/>
      </c>
      <c r="AI90" s="209" t="str">
        <f>IFERROR(__xludf.DUMMYFUNCTION("if($C90=""GBP"",if($B90="""","""",if(Dashboard!$C$55&gt;=today(),iferror(googlefinance($B90)/100,0),iferror(index(googlefinance($B90,""price"",Dashboard!$C$55),2,2)/100,iferror(index(googlefinance($B90,""price"",Dashboard!$C$55-1),2,2)/100,iferror(index(goog"&amp;"lefinance($B90,""price"",Dashboard!$C$55-2),2,2)/100,iferror(index(googlefinance($B90,""price"",Dashboard!$C$55-3),2,2)/100,iferror(index(googlefinance($B90,""price"",Dashboard!$C$55-4),2,2)/100,iferror(index(googlefinance($B90,""price"",Dashboard!$C$55-5"&amp;"),2,2)/100,iferror(index(googlefinance($B90,""price"",Dashboard!$C$55-6),2,2)/100,0))))))))),if($B90="""","""",if(Dashboard!$C$55&gt;=today(),iferror(googlefinance($B90),0),iferror(index(googlefinance($B90,""price"",Dashboard!$C$55),2,2),iferror(index(google"&amp;"finance($B90,""price"",Dashboard!$C$55-1),2,2),iferror(index(googlefinance($B90,""price"",Dashboard!$C$55-2),2,2),iferror(index(googlefinance($B90,""price"",Dashboard!$C$55-3),2,2),iferror(index(googlefinance($B90,""price"",Dashboard!$C$55-4),2,2),iferror"&amp;"(index(googlefinance($B90,""price"",Dashboard!$C$55-5),2,2),iferror(index(googlefinance($B90,""price"",Dashboard!$C$55-6),2,2),0))))))))))"),"")</f>
        <v/>
      </c>
      <c r="AJ90" s="210"/>
      <c r="AK90" s="211" t="str">
        <f t="array" ref="AK90">IF($B90="","",INDEX('Calculations (Do Not Edit)'!$C$267:$G$271,match($C90,'Calculations (Do Not Edit)'!$C$230:$G$230,0),match(Dashboard!$C$3,'Calculations (Do Not Edit)'!$B$231:$B$235,0)))</f>
        <v/>
      </c>
      <c r="AL90" s="212">
        <f t="shared" si="18"/>
        <v>0</v>
      </c>
      <c r="AM90" s="182"/>
      <c r="AN90" s="182" t="str">
        <f>IF($B90="","",MAXIFS('Trade Log'!$B$5:$B$2004,'Trade Log'!$D$5:$D$2004,$B90,'Trade Log'!$B$5:$B$2004,"&lt;="&amp;Dashboard!$C$2))</f>
        <v/>
      </c>
      <c r="AO90" s="81" t="str">
        <f t="shared" si="19"/>
        <v>#N/A</v>
      </c>
      <c r="AP90" s="81"/>
      <c r="AQ90" s="184" t="str">
        <f>if($B90="","",sumifs('Trade Log'!$V$5:$V$2004,'Trade Log'!$D$5:$D$2004,$B90,'Trade Log'!$C$5:$C$2004,"Buy",'Trade Log'!$I$5:$I$2004,AQ$6,'Trade Log'!$B$5:$B$2004,"&lt;="&amp;Dashboard!$C$2)-sumifs('Trade Log'!$V$5:$V$2004,'Trade Log'!$D$5:$D$2004,$B90,'Trade Log'!$C$5:$C$2004,"Sell",'Trade Log'!$I$5:$I$2004,AQ$6,'Trade Log'!$B$5:$B$2004,"&lt;="&amp;Dashboard!$C$2))</f>
        <v/>
      </c>
      <c r="AR90" s="100" t="str">
        <f>if($B90="","",sumifs('Trade Log'!$V$5:$V$2004,'Trade Log'!$D$5:$D$2004,$B90,'Trade Log'!$C$5:$C$2004,"Buy",'Trade Log'!$I$5:$I$2004,AR$6,'Trade Log'!$B$5:$B$2004,"&lt;="&amp;Dashboard!$C$2)-sumifs('Trade Log'!$V$5:$V$2004,'Trade Log'!$D$5:$D$2004,$B90,'Trade Log'!$C$5:$C$2004,"Sell",'Trade Log'!$I$5:$I$2004,AR$6,'Trade Log'!$B$5:$B$2004,"&lt;="&amp;Dashboard!$C$2))</f>
        <v/>
      </c>
      <c r="AS90" s="100" t="str">
        <f>if($B90="","",sumifs('Trade Log'!$V$5:$V$2004,'Trade Log'!$D$5:$D$2004,$B90,'Trade Log'!$C$5:$C$2004,"Buy",'Trade Log'!$I$5:$I$2004,AS$6,'Trade Log'!$B$5:$B$2004,"&lt;="&amp;Dashboard!$C$2)-sumifs('Trade Log'!$V$5:$V$2004,'Trade Log'!$D$5:$D$2004,$B90,'Trade Log'!$C$5:$C$2004,"Sell",'Trade Log'!$I$5:$I$2004,AS$6,'Trade Log'!$B$5:$B$2004,"&lt;="&amp;Dashboard!$C$2))</f>
        <v/>
      </c>
      <c r="AT90" s="100" t="str">
        <f>if($B90="","",sumifs('Trade Log'!$V$5:$V$2004,'Trade Log'!$D$5:$D$2004,$B90,'Trade Log'!$C$5:$C$2004,"Buy",'Trade Log'!$I$5:$I$2004,AT$6,'Trade Log'!$B$5:$B$2004,"&lt;="&amp;Dashboard!$C$2)-sumifs('Trade Log'!$V$5:$V$2004,'Trade Log'!$D$5:$D$2004,$B90,'Trade Log'!$C$5:$C$2004,"Sell",'Trade Log'!$I$5:$I$2004,AT$6,'Trade Log'!$B$5:$B$2004,"&lt;="&amp;Dashboard!$C$2))</f>
        <v/>
      </c>
      <c r="AU90" s="100" t="str">
        <f>if($B90="","",sumifs('Trade Log'!$V$5:$V$2004,'Trade Log'!$D$5:$D$2004,$B90,'Trade Log'!$C$5:$C$2004,"Buy",'Trade Log'!$I$5:$I$2004,AU$6,'Trade Log'!$B$5:$B$2004,"&lt;="&amp;Dashboard!$C$2)-sumifs('Trade Log'!$V$5:$V$2004,'Trade Log'!$D$5:$D$2004,$B90,'Trade Log'!$C$5:$C$2004,"Sell",'Trade Log'!$I$5:$I$2004,AU$6,'Trade Log'!$B$5:$B$2004,"&lt;="&amp;Dashboard!$C$2))</f>
        <v/>
      </c>
      <c r="AV90" s="100" t="str">
        <f>if($B90="","",sumifs('Trade Log'!$V$5:$V$2004,'Trade Log'!$D$5:$D$2004,$B90,'Trade Log'!$C$5:$C$2004,"Buy",'Trade Log'!$I$5:$I$2004,AV$6,'Trade Log'!$B$5:$B$2004,"&lt;="&amp;Dashboard!$C$2)-sumifs('Trade Log'!$V$5:$V$2004,'Trade Log'!$D$5:$D$2004,$B90,'Trade Log'!$C$5:$C$2004,"Sell",'Trade Log'!$I$5:$I$2004,AV$6,'Trade Log'!$B$5:$B$2004,"&lt;="&amp;Dashboard!$C$2))</f>
        <v/>
      </c>
      <c r="AW90" s="100" t="str">
        <f>if($B90="","",sumifs('Trade Log'!$V$5:$V$2004,'Trade Log'!$D$5:$D$2004,$B90,'Trade Log'!$C$5:$C$2004,"Buy",'Trade Log'!$I$5:$I$2004,AW$6,'Trade Log'!$B$5:$B$2004,"&lt;="&amp;Dashboard!$C$2)-sumifs('Trade Log'!$V$5:$V$2004,'Trade Log'!$D$5:$D$2004,$B90,'Trade Log'!$C$5:$C$2004,"Sell",'Trade Log'!$I$5:$I$2004,AW$6,'Trade Log'!$B$5:$B$2004,"&lt;="&amp;Dashboard!$C$2))</f>
        <v/>
      </c>
      <c r="AX90" s="100" t="str">
        <f>if($B90="","",sumifs('Trade Log'!$V$5:$V$2004,'Trade Log'!$D$5:$D$2004,$B90,'Trade Log'!$C$5:$C$2004,"Buy",'Trade Log'!$I$5:$I$2004,AX$6,'Trade Log'!$B$5:$B$2004,"&lt;="&amp;Dashboard!$C$2)-sumifs('Trade Log'!$V$5:$V$2004,'Trade Log'!$D$5:$D$2004,$B90,'Trade Log'!$C$5:$C$2004,"Sell",'Trade Log'!$I$5:$I$2004,AX$6,'Trade Log'!$B$5:$B$2004,"&lt;="&amp;Dashboard!$C$2))</f>
        <v/>
      </c>
      <c r="AY90" s="100" t="str">
        <f>if($B90="","",sumifs('Trade Log'!$V$5:$V$2004,'Trade Log'!$D$5:$D$2004,$B90,'Trade Log'!$C$5:$C$2004,"Buy",'Trade Log'!$I$5:$I$2004,AY$6,'Trade Log'!$B$5:$B$2004,"&lt;="&amp;Dashboard!$C$2)-sumifs('Trade Log'!$V$5:$V$2004,'Trade Log'!$D$5:$D$2004,$B90,'Trade Log'!$C$5:$C$2004,"Sell",'Trade Log'!$I$5:$I$2004,AY$6,'Trade Log'!$B$5:$B$2004,"&lt;="&amp;Dashboard!$C$2))</f>
        <v/>
      </c>
      <c r="AZ90" s="185" t="str">
        <f>if($B90="","",sumifs('Trade Log'!$V$5:$V$2004,'Trade Log'!$D$5:$D$2004,$B90,'Trade Log'!$C$5:$C$2004,"Buy",'Trade Log'!$I$5:$I$2004,AZ$6,'Trade Log'!$B$5:$B$2004,"&lt;="&amp;Dashboard!$C$2)-sumifs('Trade Log'!$V$5:$V$2004,'Trade Log'!$D$5:$D$2004,$B90,'Trade Log'!$C$5:$C$2004,"Sell",'Trade Log'!$I$5:$I$2004,AZ$6,'Trade Log'!$B$5:$B$2004,"&lt;="&amp;Dashboard!$C$2))</f>
        <v/>
      </c>
      <c r="BA90" s="81"/>
      <c r="BB90" s="186">
        <f t="shared" si="20"/>
        <v>0</v>
      </c>
      <c r="BC90" s="81"/>
      <c r="BD90" s="187">
        <f t="shared" ref="BD90:BM90" si="109">AQ90*$Q90</f>
        <v>0</v>
      </c>
      <c r="BE90" s="188">
        <f t="shared" si="109"/>
        <v>0</v>
      </c>
      <c r="BF90" s="188">
        <f t="shared" si="109"/>
        <v>0</v>
      </c>
      <c r="BG90" s="188">
        <f t="shared" si="109"/>
        <v>0</v>
      </c>
      <c r="BH90" s="188">
        <f t="shared" si="109"/>
        <v>0</v>
      </c>
      <c r="BI90" s="188">
        <f t="shared" si="109"/>
        <v>0</v>
      </c>
      <c r="BJ90" s="188">
        <f t="shared" si="109"/>
        <v>0</v>
      </c>
      <c r="BK90" s="188">
        <f t="shared" si="109"/>
        <v>0</v>
      </c>
      <c r="BL90" s="188">
        <f t="shared" si="109"/>
        <v>0</v>
      </c>
      <c r="BM90" s="189">
        <f t="shared" si="109"/>
        <v>0</v>
      </c>
      <c r="BN90" s="81"/>
      <c r="BO90" s="190">
        <f t="shared" si="22"/>
        <v>0</v>
      </c>
      <c r="BP90" s="190"/>
      <c r="BQ90" s="191" t="str">
        <f t="shared" si="23"/>
        <v/>
      </c>
      <c r="BR90" s="192" t="s">
        <v>197</v>
      </c>
      <c r="BS90" s="190" t="str">
        <f t="shared" si="24"/>
        <v>N</v>
      </c>
      <c r="BT90" s="190" t="str">
        <f t="shared" si="25"/>
        <v>N</v>
      </c>
      <c r="BU90" s="190" t="str">
        <f t="shared" si="26"/>
        <v>N</v>
      </c>
      <c r="BV90" s="190"/>
      <c r="BW90" s="174">
        <f>countifs('Trade Log'!$D$5:$D$2004,$B126,'Trade Log'!$C$5:$C$2004,"Split")</f>
        <v>0</v>
      </c>
    </row>
    <row r="91">
      <c r="A91" s="17">
        <f t="shared" si="27"/>
        <v>85</v>
      </c>
      <c r="B91" s="193" t="str">
        <f>Setup!B136</f>
        <v/>
      </c>
      <c r="C91" s="194" t="str">
        <f>Setup!C136</f>
        <v/>
      </c>
      <c r="D91" s="194" t="str">
        <f>Setup!D136</f>
        <v/>
      </c>
      <c r="E91" s="195" t="str">
        <f>IF($B91="","",SUMIFS('Trade Log'!$V$5:$V$2004,'Trade Log'!$D$5:$D$2004,'Your Portfolio Holdings'!$B91,'Trade Log'!$C$5:$C$2004,"Buy",'Trade Log'!$B$5:$B$2004,"&lt;="&amp;Dashboard!$C$2)-SUMIFS('Trade Log'!$V$5:$V$2004,'Trade Log'!$D$5:$D$2004,'Your Portfolio Holdings'!$B91,'Trade Log'!$C$5:$C$2004,"Sell",'Trade Log'!$B$5:$B$2004,"&lt;="&amp;Dashboard!$C$2))</f>
        <v/>
      </c>
      <c r="F91" s="196" t="str">
        <f t="shared" si="3"/>
        <v/>
      </c>
      <c r="G91" s="197" t="str">
        <f>IFERROR(__xludf.DUMMYFUNCTION("if($C91=""GBP"", if($B91="""","""",if(Dashboard!$C$2&gt;=today(),iferror(googlefinance($B91)/100,0),iferror(index(googlefinance($B91,""price"",Dashboard!$C$2),2,2)/100,iferror(index(googlefinance($B91,""price"",Dashboard!$C$2-1),2,2)/100,iferror(index(google"&amp;"finance($B91,""price"",Dashboard!$C$2-2),2,2)/100,iferror(index(googlefinance($B91,""price"",Dashboard!$C$2-3),2,2)/100,iferror(index(googlefinance($B91,""price"",Dashboard!$C$2-4),2,2)/100,iferror(index(googlefinance($B91,""price"",Dashboard!$C$2-5),2,2)"&amp;"/100,iferror(index(googlefinance($B91,""price"",Dashboard!$C$2-6),2,2)/100,0))))))))),if($B91="""","""",if(Dashboard!$C$2&gt;=today(),iferror(googlefinance($B91),0),iferror(index(googlefinance($B91,""price"",Dashboard!$C$2),2,2),iferror(index(googlefinance($"&amp;"B91,""price"",Dashboard!$C$2-1),2,2),iferror(index(googlefinance($B91,""price"",Dashboard!$C$2-2),2,2),iferror(index(googlefinance($B91,""price"",Dashboard!$C$2-3),2,2),iferror(index(googlefinance($B91,""price"",Dashboard!$C$2-4),2,2),iferror(index(google"&amp;"finance($B91,""price"",Dashboard!$C$2-5),2,2),iferror(index(googlefinance($B91,""price"",Dashboard!$C$2-6),2,2),0))))))))))"),"")</f>
        <v/>
      </c>
      <c r="H91" s="213"/>
      <c r="I91" s="199" t="str">
        <f t="shared" si="4"/>
        <v/>
      </c>
      <c r="J91" s="200" t="str">
        <f t="shared" si="5"/>
        <v/>
      </c>
      <c r="K91" s="201" t="str">
        <f t="array" ref="K91">IFERROR(IF($B91="","",index('Trade Log'!$Q$5:$Q$2004,match(1,($AN91='Trade Log'!$B$5:$B$2004)*($B91='Trade Log'!$D$5:$D$2004)*("Y"='Trade Log'!$T$5:$T$2004),0))),0)</f>
        <v/>
      </c>
      <c r="L91" s="202" t="str">
        <f t="shared" si="6"/>
        <v/>
      </c>
      <c r="M91" s="202" t="str">
        <f t="shared" si="7"/>
        <v/>
      </c>
      <c r="N91" s="203" t="str">
        <f t="shared" si="8"/>
        <v/>
      </c>
      <c r="O91" s="202" t="str">
        <f>if($B91="","",iferror(sumifs('Trade Log'!$G$5:$G$2004,'Trade Log'!$C$5:$C$2004,"Dividend",'Trade Log'!$D$5:$D$2004,$B91,'Trade Log'!$B$5:$B$2004,"&lt;="&amp;Dashboard!$C$2),0))</f>
        <v/>
      </c>
      <c r="P91" s="204" t="str">
        <f t="shared" si="9"/>
        <v/>
      </c>
      <c r="Q91" s="205" t="str">
        <f t="shared" si="10"/>
        <v/>
      </c>
      <c r="R91" s="199" t="str">
        <f t="shared" si="11"/>
        <v/>
      </c>
      <c r="S91" s="200" t="str">
        <f t="shared" si="12"/>
        <v/>
      </c>
      <c r="T91" s="201" t="str">
        <f t="array" ref="T91">IFERROR(IF($B91="","",index('Trade Log'!$AE$5:$AE$2004,match(1,($AN91='Trade Log'!$B$5:$B$2004)*($B91='Trade Log'!$D$5:$D$2004)*("Y"='Trade Log'!$T$5:$T$2004),0))),0)</f>
        <v/>
      </c>
      <c r="U91" s="202" t="str">
        <f t="shared" si="13"/>
        <v/>
      </c>
      <c r="V91" s="203" t="str">
        <f t="shared" si="14"/>
        <v/>
      </c>
      <c r="W91" s="202" t="str">
        <f t="shared" si="15"/>
        <v/>
      </c>
      <c r="X91" s="203" t="str">
        <f t="shared" si="16"/>
        <v/>
      </c>
      <c r="Y91" s="206" t="str">
        <f>if($B91="","",iferror(sumifs('Trade Log'!$AD$5:$AD$2004,'Trade Log'!$C$5:$C$2004,"Dividend",'Trade Log'!$D$5:$D$2004,$B91,'Trade Log'!$B$5:$B$2004,"&lt;="&amp;Dashboard!$C$2),0))</f>
        <v/>
      </c>
      <c r="Z91" s="172"/>
      <c r="AA91" s="207" t="str">
        <f t="array" ref="AA91">IF($B91="","",INDEX('Calculations (Do Not Edit)'!$C$231:$G$235,match($C91,'Calculations (Do Not Edit)'!$C$230:$G$230,0),match(Dashboard!$C$3,'Calculations (Do Not Edit)'!$B$231:$B$235,0)))</f>
        <v/>
      </c>
      <c r="AB91" s="174"/>
      <c r="AC91" s="208" t="str">
        <f>IF($B91="","",SUMIFS('Trade Log'!$X$5:$X$2004,'Trade Log'!$D$5:$D$2004,'Your Portfolio Holdings'!$B91,'Trade Log'!$C$5:$C$2004,"Buy",'Trade Log'!$B$5:$B$2004,"&lt;="&amp;Dashboard!$C$54)-SUMIFS('Trade Log'!$X$5:$X$2004,'Trade Log'!$D$5:$D$2004,'Your Portfolio Holdings'!$B91,'Trade Log'!$C$5:$C$2004,"Sell",'Trade Log'!$B$5:$B$2004,"&lt;="&amp;Dashboard!$C$54))</f>
        <v/>
      </c>
      <c r="AD91" s="209" t="str">
        <f>IFERROR(__xludf.DUMMYFUNCTION("if($C91=""GBP"",if($B91="""","""",if(Dashboard!$C$54&gt;=today(),iferror(googlefinance($B91)/100,0),iferror(index(googlefinance($B91,""price"",Dashboard!$C$54),2,2)/100,iferror(index(googlefinance($B91,""price"",Dashboard!$C$54-1),2,2)/100,iferror(index(goog"&amp;"lefinance($B91,""price"",Dashboard!$C$54-2),2,2)/100,iferror(index(googlefinance($B91,""price"",Dashboard!$C$54-3),2,2)/100,iferror(index(googlefinance($B91,""price"",Dashboard!$C$54-4),2,2)/100,iferror(index(googlefinance($B91,""price"",Dashboard!$C$54-5"&amp;"),2,2)/100,iferror(index(googlefinance($B91,""price"",Dashboard!$C$54-6),2,2)/100,0))))))))), if($B91="""","""",if(Dashboard!$C$54&gt;=today(),iferror(googlefinance($B91),0),iferror(index(googlefinance($B91,""price"",Dashboard!$C$54),2,2),iferror(index(googl"&amp;"efinance($B91,""price"",Dashboard!$C$54-1),2,2),iferror(index(googlefinance($B91,""price"",Dashboard!$C$54-2),2,2),iferror(index(googlefinance($B91,""price"",Dashboard!$C$54-3),2,2),iferror(index(googlefinance($B91,""price"",Dashboard!$C$54-4),2,2),iferro"&amp;"r(index(googlefinance($B91,""price"",Dashboard!$C$54-5),2,2),iferror(index(googlefinance($B91,""price"",Dashboard!$C$54-6),2,2),0))))))))))"),"")</f>
        <v/>
      </c>
      <c r="AE91" s="214"/>
      <c r="AF91" s="211" t="str">
        <f t="array" ref="AF91">IF($B91="","",INDEX('Calculations (Do Not Edit)'!$C$249:$G$253,match($C91,'Calculations (Do Not Edit)'!$C$230:$G$230,0),match(Dashboard!$C$3,'Calculations (Do Not Edit)'!$B$231:$B$235,0)))</f>
        <v/>
      </c>
      <c r="AG91" s="212">
        <f t="shared" si="17"/>
        <v>0</v>
      </c>
      <c r="AH91" s="208" t="str">
        <f>IF($B91="","",SUMIFS('Trade Log'!$Z$5:$Z$2004,'Trade Log'!$D$5:$D$2004,'Your Portfolio Holdings'!$B91,'Trade Log'!$C$5:$C$2004,"Buy",'Trade Log'!$B$5:$B$2004,"&lt;="&amp;Dashboard!$C$55)-SUMIFS('Trade Log'!$Z$5:$Z$2004,'Trade Log'!$D$5:$D$2004,'Your Portfolio Holdings'!$B91,'Trade Log'!$C$5:$C$2004,"Sell",'Trade Log'!$B$5:$B$2004,"&lt;="&amp;Dashboard!$C$55))</f>
        <v/>
      </c>
      <c r="AI91" s="209" t="str">
        <f>IFERROR(__xludf.DUMMYFUNCTION("if($C91=""GBP"",if($B91="""","""",if(Dashboard!$C$55&gt;=today(),iferror(googlefinance($B91)/100,0),iferror(index(googlefinance($B91,""price"",Dashboard!$C$55),2,2)/100,iferror(index(googlefinance($B91,""price"",Dashboard!$C$55-1),2,2)/100,iferror(index(goog"&amp;"lefinance($B91,""price"",Dashboard!$C$55-2),2,2)/100,iferror(index(googlefinance($B91,""price"",Dashboard!$C$55-3),2,2)/100,iferror(index(googlefinance($B91,""price"",Dashboard!$C$55-4),2,2)/100,iferror(index(googlefinance($B91,""price"",Dashboard!$C$55-5"&amp;"),2,2)/100,iferror(index(googlefinance($B91,""price"",Dashboard!$C$55-6),2,2)/100,0))))))))),if($B91="""","""",if(Dashboard!$C$55&gt;=today(),iferror(googlefinance($B91),0),iferror(index(googlefinance($B91,""price"",Dashboard!$C$55),2,2),iferror(index(google"&amp;"finance($B91,""price"",Dashboard!$C$55-1),2,2),iferror(index(googlefinance($B91,""price"",Dashboard!$C$55-2),2,2),iferror(index(googlefinance($B91,""price"",Dashboard!$C$55-3),2,2),iferror(index(googlefinance($B91,""price"",Dashboard!$C$55-4),2,2),iferror"&amp;"(index(googlefinance($B91,""price"",Dashboard!$C$55-5),2,2),iferror(index(googlefinance($B91,""price"",Dashboard!$C$55-6),2,2),0))))))))))"),"")</f>
        <v/>
      </c>
      <c r="AJ91" s="210"/>
      <c r="AK91" s="211" t="str">
        <f t="array" ref="AK91">IF($B91="","",INDEX('Calculations (Do Not Edit)'!$C$267:$G$271,match($C91,'Calculations (Do Not Edit)'!$C$230:$G$230,0),match(Dashboard!$C$3,'Calculations (Do Not Edit)'!$B$231:$B$235,0)))</f>
        <v/>
      </c>
      <c r="AL91" s="212">
        <f t="shared" si="18"/>
        <v>0</v>
      </c>
      <c r="AM91" s="182"/>
      <c r="AN91" s="182" t="str">
        <f>IF($B91="","",MAXIFS('Trade Log'!$B$5:$B$2004,'Trade Log'!$D$5:$D$2004,$B91,'Trade Log'!$B$5:$B$2004,"&lt;="&amp;Dashboard!$C$2))</f>
        <v/>
      </c>
      <c r="AO91" s="81" t="str">
        <f t="shared" si="19"/>
        <v>#N/A</v>
      </c>
      <c r="AP91" s="81"/>
      <c r="AQ91" s="184" t="str">
        <f>if($B91="","",sumifs('Trade Log'!$V$5:$V$2004,'Trade Log'!$D$5:$D$2004,$B91,'Trade Log'!$C$5:$C$2004,"Buy",'Trade Log'!$I$5:$I$2004,AQ$6,'Trade Log'!$B$5:$B$2004,"&lt;="&amp;Dashboard!$C$2)-sumifs('Trade Log'!$V$5:$V$2004,'Trade Log'!$D$5:$D$2004,$B91,'Trade Log'!$C$5:$C$2004,"Sell",'Trade Log'!$I$5:$I$2004,AQ$6,'Trade Log'!$B$5:$B$2004,"&lt;="&amp;Dashboard!$C$2))</f>
        <v/>
      </c>
      <c r="AR91" s="100" t="str">
        <f>if($B91="","",sumifs('Trade Log'!$V$5:$V$2004,'Trade Log'!$D$5:$D$2004,$B91,'Trade Log'!$C$5:$C$2004,"Buy",'Trade Log'!$I$5:$I$2004,AR$6,'Trade Log'!$B$5:$B$2004,"&lt;="&amp;Dashboard!$C$2)-sumifs('Trade Log'!$V$5:$V$2004,'Trade Log'!$D$5:$D$2004,$B91,'Trade Log'!$C$5:$C$2004,"Sell",'Trade Log'!$I$5:$I$2004,AR$6,'Trade Log'!$B$5:$B$2004,"&lt;="&amp;Dashboard!$C$2))</f>
        <v/>
      </c>
      <c r="AS91" s="100" t="str">
        <f>if($B91="","",sumifs('Trade Log'!$V$5:$V$2004,'Trade Log'!$D$5:$D$2004,$B91,'Trade Log'!$C$5:$C$2004,"Buy",'Trade Log'!$I$5:$I$2004,AS$6,'Trade Log'!$B$5:$B$2004,"&lt;="&amp;Dashboard!$C$2)-sumifs('Trade Log'!$V$5:$V$2004,'Trade Log'!$D$5:$D$2004,$B91,'Trade Log'!$C$5:$C$2004,"Sell",'Trade Log'!$I$5:$I$2004,AS$6,'Trade Log'!$B$5:$B$2004,"&lt;="&amp;Dashboard!$C$2))</f>
        <v/>
      </c>
      <c r="AT91" s="100" t="str">
        <f>if($B91="","",sumifs('Trade Log'!$V$5:$V$2004,'Trade Log'!$D$5:$D$2004,$B91,'Trade Log'!$C$5:$C$2004,"Buy",'Trade Log'!$I$5:$I$2004,AT$6,'Trade Log'!$B$5:$B$2004,"&lt;="&amp;Dashboard!$C$2)-sumifs('Trade Log'!$V$5:$V$2004,'Trade Log'!$D$5:$D$2004,$B91,'Trade Log'!$C$5:$C$2004,"Sell",'Trade Log'!$I$5:$I$2004,AT$6,'Trade Log'!$B$5:$B$2004,"&lt;="&amp;Dashboard!$C$2))</f>
        <v/>
      </c>
      <c r="AU91" s="100" t="str">
        <f>if($B91="","",sumifs('Trade Log'!$V$5:$V$2004,'Trade Log'!$D$5:$D$2004,$B91,'Trade Log'!$C$5:$C$2004,"Buy",'Trade Log'!$I$5:$I$2004,AU$6,'Trade Log'!$B$5:$B$2004,"&lt;="&amp;Dashboard!$C$2)-sumifs('Trade Log'!$V$5:$V$2004,'Trade Log'!$D$5:$D$2004,$B91,'Trade Log'!$C$5:$C$2004,"Sell",'Trade Log'!$I$5:$I$2004,AU$6,'Trade Log'!$B$5:$B$2004,"&lt;="&amp;Dashboard!$C$2))</f>
        <v/>
      </c>
      <c r="AV91" s="100" t="str">
        <f>if($B91="","",sumifs('Trade Log'!$V$5:$V$2004,'Trade Log'!$D$5:$D$2004,$B91,'Trade Log'!$C$5:$C$2004,"Buy",'Trade Log'!$I$5:$I$2004,AV$6,'Trade Log'!$B$5:$B$2004,"&lt;="&amp;Dashboard!$C$2)-sumifs('Trade Log'!$V$5:$V$2004,'Trade Log'!$D$5:$D$2004,$B91,'Trade Log'!$C$5:$C$2004,"Sell",'Trade Log'!$I$5:$I$2004,AV$6,'Trade Log'!$B$5:$B$2004,"&lt;="&amp;Dashboard!$C$2))</f>
        <v/>
      </c>
      <c r="AW91" s="100" t="str">
        <f>if($B91="","",sumifs('Trade Log'!$V$5:$V$2004,'Trade Log'!$D$5:$D$2004,$B91,'Trade Log'!$C$5:$C$2004,"Buy",'Trade Log'!$I$5:$I$2004,AW$6,'Trade Log'!$B$5:$B$2004,"&lt;="&amp;Dashboard!$C$2)-sumifs('Trade Log'!$V$5:$V$2004,'Trade Log'!$D$5:$D$2004,$B91,'Trade Log'!$C$5:$C$2004,"Sell",'Trade Log'!$I$5:$I$2004,AW$6,'Trade Log'!$B$5:$B$2004,"&lt;="&amp;Dashboard!$C$2))</f>
        <v/>
      </c>
      <c r="AX91" s="100" t="str">
        <f>if($B91="","",sumifs('Trade Log'!$V$5:$V$2004,'Trade Log'!$D$5:$D$2004,$B91,'Trade Log'!$C$5:$C$2004,"Buy",'Trade Log'!$I$5:$I$2004,AX$6,'Trade Log'!$B$5:$B$2004,"&lt;="&amp;Dashboard!$C$2)-sumifs('Trade Log'!$V$5:$V$2004,'Trade Log'!$D$5:$D$2004,$B91,'Trade Log'!$C$5:$C$2004,"Sell",'Trade Log'!$I$5:$I$2004,AX$6,'Trade Log'!$B$5:$B$2004,"&lt;="&amp;Dashboard!$C$2))</f>
        <v/>
      </c>
      <c r="AY91" s="100" t="str">
        <f>if($B91="","",sumifs('Trade Log'!$V$5:$V$2004,'Trade Log'!$D$5:$D$2004,$B91,'Trade Log'!$C$5:$C$2004,"Buy",'Trade Log'!$I$5:$I$2004,AY$6,'Trade Log'!$B$5:$B$2004,"&lt;="&amp;Dashboard!$C$2)-sumifs('Trade Log'!$V$5:$V$2004,'Trade Log'!$D$5:$D$2004,$B91,'Trade Log'!$C$5:$C$2004,"Sell",'Trade Log'!$I$5:$I$2004,AY$6,'Trade Log'!$B$5:$B$2004,"&lt;="&amp;Dashboard!$C$2))</f>
        <v/>
      </c>
      <c r="AZ91" s="185" t="str">
        <f>if($B91="","",sumifs('Trade Log'!$V$5:$V$2004,'Trade Log'!$D$5:$D$2004,$B91,'Trade Log'!$C$5:$C$2004,"Buy",'Trade Log'!$I$5:$I$2004,AZ$6,'Trade Log'!$B$5:$B$2004,"&lt;="&amp;Dashboard!$C$2)-sumifs('Trade Log'!$V$5:$V$2004,'Trade Log'!$D$5:$D$2004,$B91,'Trade Log'!$C$5:$C$2004,"Sell",'Trade Log'!$I$5:$I$2004,AZ$6,'Trade Log'!$B$5:$B$2004,"&lt;="&amp;Dashboard!$C$2))</f>
        <v/>
      </c>
      <c r="BA91" s="81"/>
      <c r="BB91" s="186">
        <f t="shared" si="20"/>
        <v>0</v>
      </c>
      <c r="BC91" s="81"/>
      <c r="BD91" s="187">
        <f t="shared" ref="BD91:BM91" si="110">AQ91*$Q91</f>
        <v>0</v>
      </c>
      <c r="BE91" s="188">
        <f t="shared" si="110"/>
        <v>0</v>
      </c>
      <c r="BF91" s="188">
        <f t="shared" si="110"/>
        <v>0</v>
      </c>
      <c r="BG91" s="188">
        <f t="shared" si="110"/>
        <v>0</v>
      </c>
      <c r="BH91" s="188">
        <f t="shared" si="110"/>
        <v>0</v>
      </c>
      <c r="BI91" s="188">
        <f t="shared" si="110"/>
        <v>0</v>
      </c>
      <c r="BJ91" s="188">
        <f t="shared" si="110"/>
        <v>0</v>
      </c>
      <c r="BK91" s="188">
        <f t="shared" si="110"/>
        <v>0</v>
      </c>
      <c r="BL91" s="188">
        <f t="shared" si="110"/>
        <v>0</v>
      </c>
      <c r="BM91" s="189">
        <f t="shared" si="110"/>
        <v>0</v>
      </c>
      <c r="BN91" s="81"/>
      <c r="BO91" s="190">
        <f t="shared" si="22"/>
        <v>0</v>
      </c>
      <c r="BP91" s="190"/>
      <c r="BQ91" s="191" t="str">
        <f t="shared" si="23"/>
        <v/>
      </c>
      <c r="BR91" s="192" t="s">
        <v>197</v>
      </c>
      <c r="BS91" s="190" t="str">
        <f t="shared" si="24"/>
        <v>N</v>
      </c>
      <c r="BT91" s="190" t="str">
        <f t="shared" si="25"/>
        <v>N</v>
      </c>
      <c r="BU91" s="190" t="str">
        <f t="shared" si="26"/>
        <v>N</v>
      </c>
      <c r="BV91" s="190"/>
      <c r="BW91" s="174">
        <f>countifs('Trade Log'!$D$5:$D$2004,$B127,'Trade Log'!$C$5:$C$2004,"Split")</f>
        <v>0</v>
      </c>
    </row>
    <row r="92">
      <c r="A92" s="17">
        <f t="shared" si="27"/>
        <v>86</v>
      </c>
      <c r="B92" s="193" t="str">
        <f>Setup!B137</f>
        <v/>
      </c>
      <c r="C92" s="194" t="str">
        <f>Setup!C137</f>
        <v/>
      </c>
      <c r="D92" s="194" t="str">
        <f>Setup!D137</f>
        <v/>
      </c>
      <c r="E92" s="195" t="str">
        <f>IF($B92="","",SUMIFS('Trade Log'!$V$5:$V$2004,'Trade Log'!$D$5:$D$2004,'Your Portfolio Holdings'!$B92,'Trade Log'!$C$5:$C$2004,"Buy",'Trade Log'!$B$5:$B$2004,"&lt;="&amp;Dashboard!$C$2)-SUMIFS('Trade Log'!$V$5:$V$2004,'Trade Log'!$D$5:$D$2004,'Your Portfolio Holdings'!$B92,'Trade Log'!$C$5:$C$2004,"Sell",'Trade Log'!$B$5:$B$2004,"&lt;="&amp;Dashboard!$C$2))</f>
        <v/>
      </c>
      <c r="F92" s="196" t="str">
        <f t="shared" si="3"/>
        <v/>
      </c>
      <c r="G92" s="197" t="str">
        <f>IFERROR(__xludf.DUMMYFUNCTION("if($C92=""GBP"", if($B92="""","""",if(Dashboard!$C$2&gt;=today(),iferror(googlefinance($B92)/100,0),iferror(index(googlefinance($B92,""price"",Dashboard!$C$2),2,2)/100,iferror(index(googlefinance($B92,""price"",Dashboard!$C$2-1),2,2)/100,iferror(index(google"&amp;"finance($B92,""price"",Dashboard!$C$2-2),2,2)/100,iferror(index(googlefinance($B92,""price"",Dashboard!$C$2-3),2,2)/100,iferror(index(googlefinance($B92,""price"",Dashboard!$C$2-4),2,2)/100,iferror(index(googlefinance($B92,""price"",Dashboard!$C$2-5),2,2)"&amp;"/100,iferror(index(googlefinance($B92,""price"",Dashboard!$C$2-6),2,2)/100,0))))))))),if($B92="""","""",if(Dashboard!$C$2&gt;=today(),iferror(googlefinance($B92),0),iferror(index(googlefinance($B92,""price"",Dashboard!$C$2),2,2),iferror(index(googlefinance($"&amp;"B92,""price"",Dashboard!$C$2-1),2,2),iferror(index(googlefinance($B92,""price"",Dashboard!$C$2-2),2,2),iferror(index(googlefinance($B92,""price"",Dashboard!$C$2-3),2,2),iferror(index(googlefinance($B92,""price"",Dashboard!$C$2-4),2,2),iferror(index(google"&amp;"finance($B92,""price"",Dashboard!$C$2-5),2,2),iferror(index(googlefinance($B92,""price"",Dashboard!$C$2-6),2,2),0))))))))))"),"")</f>
        <v/>
      </c>
      <c r="H92" s="213"/>
      <c r="I92" s="199" t="str">
        <f t="shared" si="4"/>
        <v/>
      </c>
      <c r="J92" s="200" t="str">
        <f t="shared" si="5"/>
        <v/>
      </c>
      <c r="K92" s="201" t="str">
        <f t="array" ref="K92">IFERROR(IF($B92="","",index('Trade Log'!$Q$5:$Q$2004,match(1,($AN92='Trade Log'!$B$5:$B$2004)*($B92='Trade Log'!$D$5:$D$2004)*("Y"='Trade Log'!$T$5:$T$2004),0))),0)</f>
        <v/>
      </c>
      <c r="L92" s="202" t="str">
        <f t="shared" si="6"/>
        <v/>
      </c>
      <c r="M92" s="202" t="str">
        <f t="shared" si="7"/>
        <v/>
      </c>
      <c r="N92" s="203" t="str">
        <f t="shared" si="8"/>
        <v/>
      </c>
      <c r="O92" s="202" t="str">
        <f>if($B92="","",iferror(sumifs('Trade Log'!$G$5:$G$2004,'Trade Log'!$C$5:$C$2004,"Dividend",'Trade Log'!$D$5:$D$2004,$B92,'Trade Log'!$B$5:$B$2004,"&lt;="&amp;Dashboard!$C$2),0))</f>
        <v/>
      </c>
      <c r="P92" s="204" t="str">
        <f t="shared" si="9"/>
        <v/>
      </c>
      <c r="Q92" s="205" t="str">
        <f t="shared" si="10"/>
        <v/>
      </c>
      <c r="R92" s="199" t="str">
        <f t="shared" si="11"/>
        <v/>
      </c>
      <c r="S92" s="200" t="str">
        <f t="shared" si="12"/>
        <v/>
      </c>
      <c r="T92" s="201" t="str">
        <f t="array" ref="T92">IFERROR(IF($B92="","",index('Trade Log'!$AE$5:$AE$2004,match(1,($AN92='Trade Log'!$B$5:$B$2004)*($B92='Trade Log'!$D$5:$D$2004)*("Y"='Trade Log'!$T$5:$T$2004),0))),0)</f>
        <v/>
      </c>
      <c r="U92" s="202" t="str">
        <f t="shared" si="13"/>
        <v/>
      </c>
      <c r="V92" s="203" t="str">
        <f t="shared" si="14"/>
        <v/>
      </c>
      <c r="W92" s="202" t="str">
        <f t="shared" si="15"/>
        <v/>
      </c>
      <c r="X92" s="203" t="str">
        <f t="shared" si="16"/>
        <v/>
      </c>
      <c r="Y92" s="206" t="str">
        <f>if($B92="","",iferror(sumifs('Trade Log'!$AD$5:$AD$2004,'Trade Log'!$C$5:$C$2004,"Dividend",'Trade Log'!$D$5:$D$2004,$B92,'Trade Log'!$B$5:$B$2004,"&lt;="&amp;Dashboard!$C$2),0))</f>
        <v/>
      </c>
      <c r="Z92" s="172"/>
      <c r="AA92" s="207" t="str">
        <f t="array" ref="AA92">IF($B92="","",INDEX('Calculations (Do Not Edit)'!$C$231:$G$235,match($C92,'Calculations (Do Not Edit)'!$C$230:$G$230,0),match(Dashboard!$C$3,'Calculations (Do Not Edit)'!$B$231:$B$235,0)))</f>
        <v/>
      </c>
      <c r="AB92" s="174"/>
      <c r="AC92" s="208" t="str">
        <f>IF($B92="","",SUMIFS('Trade Log'!$X$5:$X$2004,'Trade Log'!$D$5:$D$2004,'Your Portfolio Holdings'!$B92,'Trade Log'!$C$5:$C$2004,"Buy",'Trade Log'!$B$5:$B$2004,"&lt;="&amp;Dashboard!$C$54)-SUMIFS('Trade Log'!$X$5:$X$2004,'Trade Log'!$D$5:$D$2004,'Your Portfolio Holdings'!$B92,'Trade Log'!$C$5:$C$2004,"Sell",'Trade Log'!$B$5:$B$2004,"&lt;="&amp;Dashboard!$C$54))</f>
        <v/>
      </c>
      <c r="AD92" s="209" t="str">
        <f>IFERROR(__xludf.DUMMYFUNCTION("if($C92=""GBP"",if($B92="""","""",if(Dashboard!$C$54&gt;=today(),iferror(googlefinance($B92)/100,0),iferror(index(googlefinance($B92,""price"",Dashboard!$C$54),2,2)/100,iferror(index(googlefinance($B92,""price"",Dashboard!$C$54-1),2,2)/100,iferror(index(goog"&amp;"lefinance($B92,""price"",Dashboard!$C$54-2),2,2)/100,iferror(index(googlefinance($B92,""price"",Dashboard!$C$54-3),2,2)/100,iferror(index(googlefinance($B92,""price"",Dashboard!$C$54-4),2,2)/100,iferror(index(googlefinance($B92,""price"",Dashboard!$C$54-5"&amp;"),2,2)/100,iferror(index(googlefinance($B92,""price"",Dashboard!$C$54-6),2,2)/100,0))))))))), if($B92="""","""",if(Dashboard!$C$54&gt;=today(),iferror(googlefinance($B92),0),iferror(index(googlefinance($B92,""price"",Dashboard!$C$54),2,2),iferror(index(googl"&amp;"efinance($B92,""price"",Dashboard!$C$54-1),2,2),iferror(index(googlefinance($B92,""price"",Dashboard!$C$54-2),2,2),iferror(index(googlefinance($B92,""price"",Dashboard!$C$54-3),2,2),iferror(index(googlefinance($B92,""price"",Dashboard!$C$54-4),2,2),iferro"&amp;"r(index(googlefinance($B92,""price"",Dashboard!$C$54-5),2,2),iferror(index(googlefinance($B92,""price"",Dashboard!$C$54-6),2,2),0))))))))))"),"")</f>
        <v/>
      </c>
      <c r="AE92" s="214"/>
      <c r="AF92" s="211" t="str">
        <f t="array" ref="AF92">IF($B92="","",INDEX('Calculations (Do Not Edit)'!$C$249:$G$253,match($C92,'Calculations (Do Not Edit)'!$C$230:$G$230,0),match(Dashboard!$C$3,'Calculations (Do Not Edit)'!$B$231:$B$235,0)))</f>
        <v/>
      </c>
      <c r="AG92" s="212">
        <f t="shared" si="17"/>
        <v>0</v>
      </c>
      <c r="AH92" s="208" t="str">
        <f>IF($B92="","",SUMIFS('Trade Log'!$Z$5:$Z$2004,'Trade Log'!$D$5:$D$2004,'Your Portfolio Holdings'!$B92,'Trade Log'!$C$5:$C$2004,"Buy",'Trade Log'!$B$5:$B$2004,"&lt;="&amp;Dashboard!$C$55)-SUMIFS('Trade Log'!$Z$5:$Z$2004,'Trade Log'!$D$5:$D$2004,'Your Portfolio Holdings'!$B92,'Trade Log'!$C$5:$C$2004,"Sell",'Trade Log'!$B$5:$B$2004,"&lt;="&amp;Dashboard!$C$55))</f>
        <v/>
      </c>
      <c r="AI92" s="209" t="str">
        <f>IFERROR(__xludf.DUMMYFUNCTION("if($C92=""GBP"",if($B92="""","""",if(Dashboard!$C$55&gt;=today(),iferror(googlefinance($B92)/100,0),iferror(index(googlefinance($B92,""price"",Dashboard!$C$55),2,2)/100,iferror(index(googlefinance($B92,""price"",Dashboard!$C$55-1),2,2)/100,iferror(index(goog"&amp;"lefinance($B92,""price"",Dashboard!$C$55-2),2,2)/100,iferror(index(googlefinance($B92,""price"",Dashboard!$C$55-3),2,2)/100,iferror(index(googlefinance($B92,""price"",Dashboard!$C$55-4),2,2)/100,iferror(index(googlefinance($B92,""price"",Dashboard!$C$55-5"&amp;"),2,2)/100,iferror(index(googlefinance($B92,""price"",Dashboard!$C$55-6),2,2)/100,0))))))))),if($B92="""","""",if(Dashboard!$C$55&gt;=today(),iferror(googlefinance($B92),0),iferror(index(googlefinance($B92,""price"",Dashboard!$C$55),2,2),iferror(index(google"&amp;"finance($B92,""price"",Dashboard!$C$55-1),2,2),iferror(index(googlefinance($B92,""price"",Dashboard!$C$55-2),2,2),iferror(index(googlefinance($B92,""price"",Dashboard!$C$55-3),2,2),iferror(index(googlefinance($B92,""price"",Dashboard!$C$55-4),2,2),iferror"&amp;"(index(googlefinance($B92,""price"",Dashboard!$C$55-5),2,2),iferror(index(googlefinance($B92,""price"",Dashboard!$C$55-6),2,2),0))))))))))"),"")</f>
        <v/>
      </c>
      <c r="AJ92" s="210"/>
      <c r="AK92" s="211" t="str">
        <f t="array" ref="AK92">IF($B92="","",INDEX('Calculations (Do Not Edit)'!$C$267:$G$271,match($C92,'Calculations (Do Not Edit)'!$C$230:$G$230,0),match(Dashboard!$C$3,'Calculations (Do Not Edit)'!$B$231:$B$235,0)))</f>
        <v/>
      </c>
      <c r="AL92" s="212">
        <f t="shared" si="18"/>
        <v>0</v>
      </c>
      <c r="AM92" s="182"/>
      <c r="AN92" s="182" t="str">
        <f>IF($B92="","",MAXIFS('Trade Log'!$B$5:$B$2004,'Trade Log'!$D$5:$D$2004,$B92,'Trade Log'!$B$5:$B$2004,"&lt;="&amp;Dashboard!$C$2))</f>
        <v/>
      </c>
      <c r="AO92" s="81" t="str">
        <f t="shared" si="19"/>
        <v>#N/A</v>
      </c>
      <c r="AP92" s="81"/>
      <c r="AQ92" s="184" t="str">
        <f>if($B92="","",sumifs('Trade Log'!$V$5:$V$2004,'Trade Log'!$D$5:$D$2004,$B92,'Trade Log'!$C$5:$C$2004,"Buy",'Trade Log'!$I$5:$I$2004,AQ$6,'Trade Log'!$B$5:$B$2004,"&lt;="&amp;Dashboard!$C$2)-sumifs('Trade Log'!$V$5:$V$2004,'Trade Log'!$D$5:$D$2004,$B92,'Trade Log'!$C$5:$C$2004,"Sell",'Trade Log'!$I$5:$I$2004,AQ$6,'Trade Log'!$B$5:$B$2004,"&lt;="&amp;Dashboard!$C$2))</f>
        <v/>
      </c>
      <c r="AR92" s="100" t="str">
        <f>if($B92="","",sumifs('Trade Log'!$V$5:$V$2004,'Trade Log'!$D$5:$D$2004,$B92,'Trade Log'!$C$5:$C$2004,"Buy",'Trade Log'!$I$5:$I$2004,AR$6,'Trade Log'!$B$5:$B$2004,"&lt;="&amp;Dashboard!$C$2)-sumifs('Trade Log'!$V$5:$V$2004,'Trade Log'!$D$5:$D$2004,$B92,'Trade Log'!$C$5:$C$2004,"Sell",'Trade Log'!$I$5:$I$2004,AR$6,'Trade Log'!$B$5:$B$2004,"&lt;="&amp;Dashboard!$C$2))</f>
        <v/>
      </c>
      <c r="AS92" s="100" t="str">
        <f>if($B92="","",sumifs('Trade Log'!$V$5:$V$2004,'Trade Log'!$D$5:$D$2004,$B92,'Trade Log'!$C$5:$C$2004,"Buy",'Trade Log'!$I$5:$I$2004,AS$6,'Trade Log'!$B$5:$B$2004,"&lt;="&amp;Dashboard!$C$2)-sumifs('Trade Log'!$V$5:$V$2004,'Trade Log'!$D$5:$D$2004,$B92,'Trade Log'!$C$5:$C$2004,"Sell",'Trade Log'!$I$5:$I$2004,AS$6,'Trade Log'!$B$5:$B$2004,"&lt;="&amp;Dashboard!$C$2))</f>
        <v/>
      </c>
      <c r="AT92" s="100" t="str">
        <f>if($B92="","",sumifs('Trade Log'!$V$5:$V$2004,'Trade Log'!$D$5:$D$2004,$B92,'Trade Log'!$C$5:$C$2004,"Buy",'Trade Log'!$I$5:$I$2004,AT$6,'Trade Log'!$B$5:$B$2004,"&lt;="&amp;Dashboard!$C$2)-sumifs('Trade Log'!$V$5:$V$2004,'Trade Log'!$D$5:$D$2004,$B92,'Trade Log'!$C$5:$C$2004,"Sell",'Trade Log'!$I$5:$I$2004,AT$6,'Trade Log'!$B$5:$B$2004,"&lt;="&amp;Dashboard!$C$2))</f>
        <v/>
      </c>
      <c r="AU92" s="100" t="str">
        <f>if($B92="","",sumifs('Trade Log'!$V$5:$V$2004,'Trade Log'!$D$5:$D$2004,$B92,'Trade Log'!$C$5:$C$2004,"Buy",'Trade Log'!$I$5:$I$2004,AU$6,'Trade Log'!$B$5:$B$2004,"&lt;="&amp;Dashboard!$C$2)-sumifs('Trade Log'!$V$5:$V$2004,'Trade Log'!$D$5:$D$2004,$B92,'Trade Log'!$C$5:$C$2004,"Sell",'Trade Log'!$I$5:$I$2004,AU$6,'Trade Log'!$B$5:$B$2004,"&lt;="&amp;Dashboard!$C$2))</f>
        <v/>
      </c>
      <c r="AV92" s="100" t="str">
        <f>if($B92="","",sumifs('Trade Log'!$V$5:$V$2004,'Trade Log'!$D$5:$D$2004,$B92,'Trade Log'!$C$5:$C$2004,"Buy",'Trade Log'!$I$5:$I$2004,AV$6,'Trade Log'!$B$5:$B$2004,"&lt;="&amp;Dashboard!$C$2)-sumifs('Trade Log'!$V$5:$V$2004,'Trade Log'!$D$5:$D$2004,$B92,'Trade Log'!$C$5:$C$2004,"Sell",'Trade Log'!$I$5:$I$2004,AV$6,'Trade Log'!$B$5:$B$2004,"&lt;="&amp;Dashboard!$C$2))</f>
        <v/>
      </c>
      <c r="AW92" s="100" t="str">
        <f>if($B92="","",sumifs('Trade Log'!$V$5:$V$2004,'Trade Log'!$D$5:$D$2004,$B92,'Trade Log'!$C$5:$C$2004,"Buy",'Trade Log'!$I$5:$I$2004,AW$6,'Trade Log'!$B$5:$B$2004,"&lt;="&amp;Dashboard!$C$2)-sumifs('Trade Log'!$V$5:$V$2004,'Trade Log'!$D$5:$D$2004,$B92,'Trade Log'!$C$5:$C$2004,"Sell",'Trade Log'!$I$5:$I$2004,AW$6,'Trade Log'!$B$5:$B$2004,"&lt;="&amp;Dashboard!$C$2))</f>
        <v/>
      </c>
      <c r="AX92" s="100" t="str">
        <f>if($B92="","",sumifs('Trade Log'!$V$5:$V$2004,'Trade Log'!$D$5:$D$2004,$B92,'Trade Log'!$C$5:$C$2004,"Buy",'Trade Log'!$I$5:$I$2004,AX$6,'Trade Log'!$B$5:$B$2004,"&lt;="&amp;Dashboard!$C$2)-sumifs('Trade Log'!$V$5:$V$2004,'Trade Log'!$D$5:$D$2004,$B92,'Trade Log'!$C$5:$C$2004,"Sell",'Trade Log'!$I$5:$I$2004,AX$6,'Trade Log'!$B$5:$B$2004,"&lt;="&amp;Dashboard!$C$2))</f>
        <v/>
      </c>
      <c r="AY92" s="100" t="str">
        <f>if($B92="","",sumifs('Trade Log'!$V$5:$V$2004,'Trade Log'!$D$5:$D$2004,$B92,'Trade Log'!$C$5:$C$2004,"Buy",'Trade Log'!$I$5:$I$2004,AY$6,'Trade Log'!$B$5:$B$2004,"&lt;="&amp;Dashboard!$C$2)-sumifs('Trade Log'!$V$5:$V$2004,'Trade Log'!$D$5:$D$2004,$B92,'Trade Log'!$C$5:$C$2004,"Sell",'Trade Log'!$I$5:$I$2004,AY$6,'Trade Log'!$B$5:$B$2004,"&lt;="&amp;Dashboard!$C$2))</f>
        <v/>
      </c>
      <c r="AZ92" s="185" t="str">
        <f>if($B92="","",sumifs('Trade Log'!$V$5:$V$2004,'Trade Log'!$D$5:$D$2004,$B92,'Trade Log'!$C$5:$C$2004,"Buy",'Trade Log'!$I$5:$I$2004,AZ$6,'Trade Log'!$B$5:$B$2004,"&lt;="&amp;Dashboard!$C$2)-sumifs('Trade Log'!$V$5:$V$2004,'Trade Log'!$D$5:$D$2004,$B92,'Trade Log'!$C$5:$C$2004,"Sell",'Trade Log'!$I$5:$I$2004,AZ$6,'Trade Log'!$B$5:$B$2004,"&lt;="&amp;Dashboard!$C$2))</f>
        <v/>
      </c>
      <c r="BA92" s="81"/>
      <c r="BB92" s="186">
        <f t="shared" si="20"/>
        <v>0</v>
      </c>
      <c r="BC92" s="81"/>
      <c r="BD92" s="187">
        <f t="shared" ref="BD92:BM92" si="111">AQ92*$Q92</f>
        <v>0</v>
      </c>
      <c r="BE92" s="188">
        <f t="shared" si="111"/>
        <v>0</v>
      </c>
      <c r="BF92" s="188">
        <f t="shared" si="111"/>
        <v>0</v>
      </c>
      <c r="BG92" s="188">
        <f t="shared" si="111"/>
        <v>0</v>
      </c>
      <c r="BH92" s="188">
        <f t="shared" si="111"/>
        <v>0</v>
      </c>
      <c r="BI92" s="188">
        <f t="shared" si="111"/>
        <v>0</v>
      </c>
      <c r="BJ92" s="188">
        <f t="shared" si="111"/>
        <v>0</v>
      </c>
      <c r="BK92" s="188">
        <f t="shared" si="111"/>
        <v>0</v>
      </c>
      <c r="BL92" s="188">
        <f t="shared" si="111"/>
        <v>0</v>
      </c>
      <c r="BM92" s="189">
        <f t="shared" si="111"/>
        <v>0</v>
      </c>
      <c r="BN92" s="81"/>
      <c r="BO92" s="190">
        <f t="shared" si="22"/>
        <v>0</v>
      </c>
      <c r="BP92" s="190"/>
      <c r="BQ92" s="191" t="str">
        <f t="shared" si="23"/>
        <v/>
      </c>
      <c r="BR92" s="192" t="s">
        <v>197</v>
      </c>
      <c r="BS92" s="190" t="str">
        <f t="shared" si="24"/>
        <v>N</v>
      </c>
      <c r="BT92" s="190" t="str">
        <f t="shared" si="25"/>
        <v>N</v>
      </c>
      <c r="BU92" s="190" t="str">
        <f t="shared" si="26"/>
        <v>N</v>
      </c>
      <c r="BV92" s="190"/>
      <c r="BW92" s="174">
        <f>countifs('Trade Log'!$D$5:$D$2004,$B128,'Trade Log'!$C$5:$C$2004,"Split")</f>
        <v>0</v>
      </c>
    </row>
    <row r="93">
      <c r="A93" s="17">
        <f t="shared" si="27"/>
        <v>87</v>
      </c>
      <c r="B93" s="193" t="str">
        <f>Setup!B138</f>
        <v/>
      </c>
      <c r="C93" s="194" t="str">
        <f>Setup!C138</f>
        <v/>
      </c>
      <c r="D93" s="194" t="str">
        <f>Setup!D138</f>
        <v/>
      </c>
      <c r="E93" s="195" t="str">
        <f>IF($B93="","",SUMIFS('Trade Log'!$V$5:$V$2004,'Trade Log'!$D$5:$D$2004,'Your Portfolio Holdings'!$B93,'Trade Log'!$C$5:$C$2004,"Buy",'Trade Log'!$B$5:$B$2004,"&lt;="&amp;Dashboard!$C$2)-SUMIFS('Trade Log'!$V$5:$V$2004,'Trade Log'!$D$5:$D$2004,'Your Portfolio Holdings'!$B93,'Trade Log'!$C$5:$C$2004,"Sell",'Trade Log'!$B$5:$B$2004,"&lt;="&amp;Dashboard!$C$2))</f>
        <v/>
      </c>
      <c r="F93" s="196" t="str">
        <f t="shared" si="3"/>
        <v/>
      </c>
      <c r="G93" s="197" t="str">
        <f>IFERROR(__xludf.DUMMYFUNCTION("if($C93=""GBP"", if($B93="""","""",if(Dashboard!$C$2&gt;=today(),iferror(googlefinance($B93)/100,0),iferror(index(googlefinance($B93,""price"",Dashboard!$C$2),2,2)/100,iferror(index(googlefinance($B93,""price"",Dashboard!$C$2-1),2,2)/100,iferror(index(google"&amp;"finance($B93,""price"",Dashboard!$C$2-2),2,2)/100,iferror(index(googlefinance($B93,""price"",Dashboard!$C$2-3),2,2)/100,iferror(index(googlefinance($B93,""price"",Dashboard!$C$2-4),2,2)/100,iferror(index(googlefinance($B93,""price"",Dashboard!$C$2-5),2,2)"&amp;"/100,iferror(index(googlefinance($B93,""price"",Dashboard!$C$2-6),2,2)/100,0))))))))),if($B93="""","""",if(Dashboard!$C$2&gt;=today(),iferror(googlefinance($B93),0),iferror(index(googlefinance($B93,""price"",Dashboard!$C$2),2,2),iferror(index(googlefinance($"&amp;"B93,""price"",Dashboard!$C$2-1),2,2),iferror(index(googlefinance($B93,""price"",Dashboard!$C$2-2),2,2),iferror(index(googlefinance($B93,""price"",Dashboard!$C$2-3),2,2),iferror(index(googlefinance($B93,""price"",Dashboard!$C$2-4),2,2),iferror(index(google"&amp;"finance($B93,""price"",Dashboard!$C$2-5),2,2),iferror(index(googlefinance($B93,""price"",Dashboard!$C$2-6),2,2),0))))))))))"),"")</f>
        <v/>
      </c>
      <c r="H93" s="213"/>
      <c r="I93" s="199" t="str">
        <f t="shared" si="4"/>
        <v/>
      </c>
      <c r="J93" s="200" t="str">
        <f t="shared" si="5"/>
        <v/>
      </c>
      <c r="K93" s="201" t="str">
        <f t="array" ref="K93">IFERROR(IF($B93="","",index('Trade Log'!$Q$5:$Q$2004,match(1,($AN93='Trade Log'!$B$5:$B$2004)*($B93='Trade Log'!$D$5:$D$2004)*("Y"='Trade Log'!$T$5:$T$2004),0))),0)</f>
        <v/>
      </c>
      <c r="L93" s="202" t="str">
        <f t="shared" si="6"/>
        <v/>
      </c>
      <c r="M93" s="202" t="str">
        <f t="shared" si="7"/>
        <v/>
      </c>
      <c r="N93" s="203" t="str">
        <f t="shared" si="8"/>
        <v/>
      </c>
      <c r="O93" s="202" t="str">
        <f>if($B93="","",iferror(sumifs('Trade Log'!$G$5:$G$2004,'Trade Log'!$C$5:$C$2004,"Dividend",'Trade Log'!$D$5:$D$2004,$B93,'Trade Log'!$B$5:$B$2004,"&lt;="&amp;Dashboard!$C$2),0))</f>
        <v/>
      </c>
      <c r="P93" s="204" t="str">
        <f t="shared" si="9"/>
        <v/>
      </c>
      <c r="Q93" s="205" t="str">
        <f t="shared" si="10"/>
        <v/>
      </c>
      <c r="R93" s="199" t="str">
        <f t="shared" si="11"/>
        <v/>
      </c>
      <c r="S93" s="200" t="str">
        <f t="shared" si="12"/>
        <v/>
      </c>
      <c r="T93" s="201" t="str">
        <f t="array" ref="T93">IFERROR(IF($B93="","",index('Trade Log'!$AE$5:$AE$2004,match(1,($AN93='Trade Log'!$B$5:$B$2004)*($B93='Trade Log'!$D$5:$D$2004)*("Y"='Trade Log'!$T$5:$T$2004),0))),0)</f>
        <v/>
      </c>
      <c r="U93" s="202" t="str">
        <f t="shared" si="13"/>
        <v/>
      </c>
      <c r="V93" s="203" t="str">
        <f t="shared" si="14"/>
        <v/>
      </c>
      <c r="W93" s="202" t="str">
        <f t="shared" si="15"/>
        <v/>
      </c>
      <c r="X93" s="203" t="str">
        <f t="shared" si="16"/>
        <v/>
      </c>
      <c r="Y93" s="206" t="str">
        <f>if($B93="","",iferror(sumifs('Trade Log'!$AD$5:$AD$2004,'Trade Log'!$C$5:$C$2004,"Dividend",'Trade Log'!$D$5:$D$2004,$B93,'Trade Log'!$B$5:$B$2004,"&lt;="&amp;Dashboard!$C$2),0))</f>
        <v/>
      </c>
      <c r="Z93" s="172"/>
      <c r="AA93" s="207" t="str">
        <f t="array" ref="AA93">IF($B93="","",INDEX('Calculations (Do Not Edit)'!$C$231:$G$235,match($C93,'Calculations (Do Not Edit)'!$C$230:$G$230,0),match(Dashboard!$C$3,'Calculations (Do Not Edit)'!$B$231:$B$235,0)))</f>
        <v/>
      </c>
      <c r="AB93" s="174"/>
      <c r="AC93" s="208" t="str">
        <f>IF($B93="","",SUMIFS('Trade Log'!$X$5:$X$2004,'Trade Log'!$D$5:$D$2004,'Your Portfolio Holdings'!$B93,'Trade Log'!$C$5:$C$2004,"Buy",'Trade Log'!$B$5:$B$2004,"&lt;="&amp;Dashboard!$C$54)-SUMIFS('Trade Log'!$X$5:$X$2004,'Trade Log'!$D$5:$D$2004,'Your Portfolio Holdings'!$B93,'Trade Log'!$C$5:$C$2004,"Sell",'Trade Log'!$B$5:$B$2004,"&lt;="&amp;Dashboard!$C$54))</f>
        <v/>
      </c>
      <c r="AD93" s="209" t="str">
        <f>IFERROR(__xludf.DUMMYFUNCTION("if($C93=""GBP"",if($B93="""","""",if(Dashboard!$C$54&gt;=today(),iferror(googlefinance($B93)/100,0),iferror(index(googlefinance($B93,""price"",Dashboard!$C$54),2,2)/100,iferror(index(googlefinance($B93,""price"",Dashboard!$C$54-1),2,2)/100,iferror(index(goog"&amp;"lefinance($B93,""price"",Dashboard!$C$54-2),2,2)/100,iferror(index(googlefinance($B93,""price"",Dashboard!$C$54-3),2,2)/100,iferror(index(googlefinance($B93,""price"",Dashboard!$C$54-4),2,2)/100,iferror(index(googlefinance($B93,""price"",Dashboard!$C$54-5"&amp;"),2,2)/100,iferror(index(googlefinance($B93,""price"",Dashboard!$C$54-6),2,2)/100,0))))))))), if($B93="""","""",if(Dashboard!$C$54&gt;=today(),iferror(googlefinance($B93),0),iferror(index(googlefinance($B93,""price"",Dashboard!$C$54),2,2),iferror(index(googl"&amp;"efinance($B93,""price"",Dashboard!$C$54-1),2,2),iferror(index(googlefinance($B93,""price"",Dashboard!$C$54-2),2,2),iferror(index(googlefinance($B93,""price"",Dashboard!$C$54-3),2,2),iferror(index(googlefinance($B93,""price"",Dashboard!$C$54-4),2,2),iferro"&amp;"r(index(googlefinance($B93,""price"",Dashboard!$C$54-5),2,2),iferror(index(googlefinance($B93,""price"",Dashboard!$C$54-6),2,2),0))))))))))"),"")</f>
        <v/>
      </c>
      <c r="AE93" s="214"/>
      <c r="AF93" s="211" t="str">
        <f t="array" ref="AF93">IF($B93="","",INDEX('Calculations (Do Not Edit)'!$C$249:$G$253,match($C93,'Calculations (Do Not Edit)'!$C$230:$G$230,0),match(Dashboard!$C$3,'Calculations (Do Not Edit)'!$B$231:$B$235,0)))</f>
        <v/>
      </c>
      <c r="AG93" s="212">
        <f t="shared" si="17"/>
        <v>0</v>
      </c>
      <c r="AH93" s="208" t="str">
        <f>IF($B93="","",SUMIFS('Trade Log'!$Z$5:$Z$2004,'Trade Log'!$D$5:$D$2004,'Your Portfolio Holdings'!$B93,'Trade Log'!$C$5:$C$2004,"Buy",'Trade Log'!$B$5:$B$2004,"&lt;="&amp;Dashboard!$C$55)-SUMIFS('Trade Log'!$Z$5:$Z$2004,'Trade Log'!$D$5:$D$2004,'Your Portfolio Holdings'!$B93,'Trade Log'!$C$5:$C$2004,"Sell",'Trade Log'!$B$5:$B$2004,"&lt;="&amp;Dashboard!$C$55))</f>
        <v/>
      </c>
      <c r="AI93" s="209" t="str">
        <f>IFERROR(__xludf.DUMMYFUNCTION("if($C93=""GBP"",if($B93="""","""",if(Dashboard!$C$55&gt;=today(),iferror(googlefinance($B93)/100,0),iferror(index(googlefinance($B93,""price"",Dashboard!$C$55),2,2)/100,iferror(index(googlefinance($B93,""price"",Dashboard!$C$55-1),2,2)/100,iferror(index(goog"&amp;"lefinance($B93,""price"",Dashboard!$C$55-2),2,2)/100,iferror(index(googlefinance($B93,""price"",Dashboard!$C$55-3),2,2)/100,iferror(index(googlefinance($B93,""price"",Dashboard!$C$55-4),2,2)/100,iferror(index(googlefinance($B93,""price"",Dashboard!$C$55-5"&amp;"),2,2)/100,iferror(index(googlefinance($B93,""price"",Dashboard!$C$55-6),2,2)/100,0))))))))),if($B93="""","""",if(Dashboard!$C$55&gt;=today(),iferror(googlefinance($B93),0),iferror(index(googlefinance($B93,""price"",Dashboard!$C$55),2,2),iferror(index(google"&amp;"finance($B93,""price"",Dashboard!$C$55-1),2,2),iferror(index(googlefinance($B93,""price"",Dashboard!$C$55-2),2,2),iferror(index(googlefinance($B93,""price"",Dashboard!$C$55-3),2,2),iferror(index(googlefinance($B93,""price"",Dashboard!$C$55-4),2,2),iferror"&amp;"(index(googlefinance($B93,""price"",Dashboard!$C$55-5),2,2),iferror(index(googlefinance($B93,""price"",Dashboard!$C$55-6),2,2),0))))))))))"),"")</f>
        <v/>
      </c>
      <c r="AJ93" s="210"/>
      <c r="AK93" s="211" t="str">
        <f t="array" ref="AK93">IF($B93="","",INDEX('Calculations (Do Not Edit)'!$C$267:$G$271,match($C93,'Calculations (Do Not Edit)'!$C$230:$G$230,0),match(Dashboard!$C$3,'Calculations (Do Not Edit)'!$B$231:$B$235,0)))</f>
        <v/>
      </c>
      <c r="AL93" s="212">
        <f t="shared" si="18"/>
        <v>0</v>
      </c>
      <c r="AM93" s="182"/>
      <c r="AN93" s="182" t="str">
        <f>IF($B93="","",MAXIFS('Trade Log'!$B$5:$B$2004,'Trade Log'!$D$5:$D$2004,$B93,'Trade Log'!$B$5:$B$2004,"&lt;="&amp;Dashboard!$C$2))</f>
        <v/>
      </c>
      <c r="AO93" s="81" t="str">
        <f t="shared" si="19"/>
        <v>#N/A</v>
      </c>
      <c r="AP93" s="81"/>
      <c r="AQ93" s="184" t="str">
        <f>if($B93="","",sumifs('Trade Log'!$V$5:$V$2004,'Trade Log'!$D$5:$D$2004,$B93,'Trade Log'!$C$5:$C$2004,"Buy",'Trade Log'!$I$5:$I$2004,AQ$6,'Trade Log'!$B$5:$B$2004,"&lt;="&amp;Dashboard!$C$2)-sumifs('Trade Log'!$V$5:$V$2004,'Trade Log'!$D$5:$D$2004,$B93,'Trade Log'!$C$5:$C$2004,"Sell",'Trade Log'!$I$5:$I$2004,AQ$6,'Trade Log'!$B$5:$B$2004,"&lt;="&amp;Dashboard!$C$2))</f>
        <v/>
      </c>
      <c r="AR93" s="100" t="str">
        <f>if($B93="","",sumifs('Trade Log'!$V$5:$V$2004,'Trade Log'!$D$5:$D$2004,$B93,'Trade Log'!$C$5:$C$2004,"Buy",'Trade Log'!$I$5:$I$2004,AR$6,'Trade Log'!$B$5:$B$2004,"&lt;="&amp;Dashboard!$C$2)-sumifs('Trade Log'!$V$5:$V$2004,'Trade Log'!$D$5:$D$2004,$B93,'Trade Log'!$C$5:$C$2004,"Sell",'Trade Log'!$I$5:$I$2004,AR$6,'Trade Log'!$B$5:$B$2004,"&lt;="&amp;Dashboard!$C$2))</f>
        <v/>
      </c>
      <c r="AS93" s="100" t="str">
        <f>if($B93="","",sumifs('Trade Log'!$V$5:$V$2004,'Trade Log'!$D$5:$D$2004,$B93,'Trade Log'!$C$5:$C$2004,"Buy",'Trade Log'!$I$5:$I$2004,AS$6,'Trade Log'!$B$5:$B$2004,"&lt;="&amp;Dashboard!$C$2)-sumifs('Trade Log'!$V$5:$V$2004,'Trade Log'!$D$5:$D$2004,$B93,'Trade Log'!$C$5:$C$2004,"Sell",'Trade Log'!$I$5:$I$2004,AS$6,'Trade Log'!$B$5:$B$2004,"&lt;="&amp;Dashboard!$C$2))</f>
        <v/>
      </c>
      <c r="AT93" s="100" t="str">
        <f>if($B93="","",sumifs('Trade Log'!$V$5:$V$2004,'Trade Log'!$D$5:$D$2004,$B93,'Trade Log'!$C$5:$C$2004,"Buy",'Trade Log'!$I$5:$I$2004,AT$6,'Trade Log'!$B$5:$B$2004,"&lt;="&amp;Dashboard!$C$2)-sumifs('Trade Log'!$V$5:$V$2004,'Trade Log'!$D$5:$D$2004,$B93,'Trade Log'!$C$5:$C$2004,"Sell",'Trade Log'!$I$5:$I$2004,AT$6,'Trade Log'!$B$5:$B$2004,"&lt;="&amp;Dashboard!$C$2))</f>
        <v/>
      </c>
      <c r="AU93" s="100" t="str">
        <f>if($B93="","",sumifs('Trade Log'!$V$5:$V$2004,'Trade Log'!$D$5:$D$2004,$B93,'Trade Log'!$C$5:$C$2004,"Buy",'Trade Log'!$I$5:$I$2004,AU$6,'Trade Log'!$B$5:$B$2004,"&lt;="&amp;Dashboard!$C$2)-sumifs('Trade Log'!$V$5:$V$2004,'Trade Log'!$D$5:$D$2004,$B93,'Trade Log'!$C$5:$C$2004,"Sell",'Trade Log'!$I$5:$I$2004,AU$6,'Trade Log'!$B$5:$B$2004,"&lt;="&amp;Dashboard!$C$2))</f>
        <v/>
      </c>
      <c r="AV93" s="100" t="str">
        <f>if($B93="","",sumifs('Trade Log'!$V$5:$V$2004,'Trade Log'!$D$5:$D$2004,$B93,'Trade Log'!$C$5:$C$2004,"Buy",'Trade Log'!$I$5:$I$2004,AV$6,'Trade Log'!$B$5:$B$2004,"&lt;="&amp;Dashboard!$C$2)-sumifs('Trade Log'!$V$5:$V$2004,'Trade Log'!$D$5:$D$2004,$B93,'Trade Log'!$C$5:$C$2004,"Sell",'Trade Log'!$I$5:$I$2004,AV$6,'Trade Log'!$B$5:$B$2004,"&lt;="&amp;Dashboard!$C$2))</f>
        <v/>
      </c>
      <c r="AW93" s="100" t="str">
        <f>if($B93="","",sumifs('Trade Log'!$V$5:$V$2004,'Trade Log'!$D$5:$D$2004,$B93,'Trade Log'!$C$5:$C$2004,"Buy",'Trade Log'!$I$5:$I$2004,AW$6,'Trade Log'!$B$5:$B$2004,"&lt;="&amp;Dashboard!$C$2)-sumifs('Trade Log'!$V$5:$V$2004,'Trade Log'!$D$5:$D$2004,$B93,'Trade Log'!$C$5:$C$2004,"Sell",'Trade Log'!$I$5:$I$2004,AW$6,'Trade Log'!$B$5:$B$2004,"&lt;="&amp;Dashboard!$C$2))</f>
        <v/>
      </c>
      <c r="AX93" s="100" t="str">
        <f>if($B93="","",sumifs('Trade Log'!$V$5:$V$2004,'Trade Log'!$D$5:$D$2004,$B93,'Trade Log'!$C$5:$C$2004,"Buy",'Trade Log'!$I$5:$I$2004,AX$6,'Trade Log'!$B$5:$B$2004,"&lt;="&amp;Dashboard!$C$2)-sumifs('Trade Log'!$V$5:$V$2004,'Trade Log'!$D$5:$D$2004,$B93,'Trade Log'!$C$5:$C$2004,"Sell",'Trade Log'!$I$5:$I$2004,AX$6,'Trade Log'!$B$5:$B$2004,"&lt;="&amp;Dashboard!$C$2))</f>
        <v/>
      </c>
      <c r="AY93" s="100" t="str">
        <f>if($B93="","",sumifs('Trade Log'!$V$5:$V$2004,'Trade Log'!$D$5:$D$2004,$B93,'Trade Log'!$C$5:$C$2004,"Buy",'Trade Log'!$I$5:$I$2004,AY$6,'Trade Log'!$B$5:$B$2004,"&lt;="&amp;Dashboard!$C$2)-sumifs('Trade Log'!$V$5:$V$2004,'Trade Log'!$D$5:$D$2004,$B93,'Trade Log'!$C$5:$C$2004,"Sell",'Trade Log'!$I$5:$I$2004,AY$6,'Trade Log'!$B$5:$B$2004,"&lt;="&amp;Dashboard!$C$2))</f>
        <v/>
      </c>
      <c r="AZ93" s="185" t="str">
        <f>if($B93="","",sumifs('Trade Log'!$V$5:$V$2004,'Trade Log'!$D$5:$D$2004,$B93,'Trade Log'!$C$5:$C$2004,"Buy",'Trade Log'!$I$5:$I$2004,AZ$6,'Trade Log'!$B$5:$B$2004,"&lt;="&amp;Dashboard!$C$2)-sumifs('Trade Log'!$V$5:$V$2004,'Trade Log'!$D$5:$D$2004,$B93,'Trade Log'!$C$5:$C$2004,"Sell",'Trade Log'!$I$5:$I$2004,AZ$6,'Trade Log'!$B$5:$B$2004,"&lt;="&amp;Dashboard!$C$2))</f>
        <v/>
      </c>
      <c r="BA93" s="81"/>
      <c r="BB93" s="186">
        <f t="shared" si="20"/>
        <v>0</v>
      </c>
      <c r="BC93" s="81"/>
      <c r="BD93" s="187">
        <f t="shared" ref="BD93:BM93" si="112">AQ93*$Q93</f>
        <v>0</v>
      </c>
      <c r="BE93" s="188">
        <f t="shared" si="112"/>
        <v>0</v>
      </c>
      <c r="BF93" s="188">
        <f t="shared" si="112"/>
        <v>0</v>
      </c>
      <c r="BG93" s="188">
        <f t="shared" si="112"/>
        <v>0</v>
      </c>
      <c r="BH93" s="188">
        <f t="shared" si="112"/>
        <v>0</v>
      </c>
      <c r="BI93" s="188">
        <f t="shared" si="112"/>
        <v>0</v>
      </c>
      <c r="BJ93" s="188">
        <f t="shared" si="112"/>
        <v>0</v>
      </c>
      <c r="BK93" s="188">
        <f t="shared" si="112"/>
        <v>0</v>
      </c>
      <c r="BL93" s="188">
        <f t="shared" si="112"/>
        <v>0</v>
      </c>
      <c r="BM93" s="189">
        <f t="shared" si="112"/>
        <v>0</v>
      </c>
      <c r="BN93" s="81"/>
      <c r="BO93" s="190">
        <f t="shared" si="22"/>
        <v>0</v>
      </c>
      <c r="BP93" s="190"/>
      <c r="BQ93" s="191" t="str">
        <f t="shared" si="23"/>
        <v/>
      </c>
      <c r="BR93" s="192" t="s">
        <v>197</v>
      </c>
      <c r="BS93" s="190" t="str">
        <f t="shared" si="24"/>
        <v>N</v>
      </c>
      <c r="BT93" s="190" t="str">
        <f t="shared" si="25"/>
        <v>N</v>
      </c>
      <c r="BU93" s="190" t="str">
        <f t="shared" si="26"/>
        <v>N</v>
      </c>
      <c r="BV93" s="190"/>
      <c r="BW93" s="174">
        <f>countifs('Trade Log'!$D$5:$D$2004,$B129,'Trade Log'!$C$5:$C$2004,"Split")</f>
        <v>0</v>
      </c>
    </row>
    <row r="94">
      <c r="A94" s="17">
        <f t="shared" si="27"/>
        <v>88</v>
      </c>
      <c r="B94" s="193" t="str">
        <f>Setup!B139</f>
        <v/>
      </c>
      <c r="C94" s="194" t="str">
        <f>Setup!C139</f>
        <v/>
      </c>
      <c r="D94" s="194" t="str">
        <f>Setup!D139</f>
        <v/>
      </c>
      <c r="E94" s="195" t="str">
        <f>IF($B94="","",SUMIFS('Trade Log'!$V$5:$V$2004,'Trade Log'!$D$5:$D$2004,'Your Portfolio Holdings'!$B94,'Trade Log'!$C$5:$C$2004,"Buy",'Trade Log'!$B$5:$B$2004,"&lt;="&amp;Dashboard!$C$2)-SUMIFS('Trade Log'!$V$5:$V$2004,'Trade Log'!$D$5:$D$2004,'Your Portfolio Holdings'!$B94,'Trade Log'!$C$5:$C$2004,"Sell",'Trade Log'!$B$5:$B$2004,"&lt;="&amp;Dashboard!$C$2))</f>
        <v/>
      </c>
      <c r="F94" s="196" t="str">
        <f t="shared" si="3"/>
        <v/>
      </c>
      <c r="G94" s="197" t="str">
        <f>IFERROR(__xludf.DUMMYFUNCTION("if($C94=""GBP"", if($B94="""","""",if(Dashboard!$C$2&gt;=today(),iferror(googlefinance($B94)/100,0),iferror(index(googlefinance($B94,""price"",Dashboard!$C$2),2,2)/100,iferror(index(googlefinance($B94,""price"",Dashboard!$C$2-1),2,2)/100,iferror(index(google"&amp;"finance($B94,""price"",Dashboard!$C$2-2),2,2)/100,iferror(index(googlefinance($B94,""price"",Dashboard!$C$2-3),2,2)/100,iferror(index(googlefinance($B94,""price"",Dashboard!$C$2-4),2,2)/100,iferror(index(googlefinance($B94,""price"",Dashboard!$C$2-5),2,2)"&amp;"/100,iferror(index(googlefinance($B94,""price"",Dashboard!$C$2-6),2,2)/100,0))))))))),if($B94="""","""",if(Dashboard!$C$2&gt;=today(),iferror(googlefinance($B94),0),iferror(index(googlefinance($B94,""price"",Dashboard!$C$2),2,2),iferror(index(googlefinance($"&amp;"B94,""price"",Dashboard!$C$2-1),2,2),iferror(index(googlefinance($B94,""price"",Dashboard!$C$2-2),2,2),iferror(index(googlefinance($B94,""price"",Dashboard!$C$2-3),2,2),iferror(index(googlefinance($B94,""price"",Dashboard!$C$2-4),2,2),iferror(index(google"&amp;"finance($B94,""price"",Dashboard!$C$2-5),2,2),iferror(index(googlefinance($B94,""price"",Dashboard!$C$2-6),2,2),0))))))))))"),"")</f>
        <v/>
      </c>
      <c r="H94" s="213"/>
      <c r="I94" s="199" t="str">
        <f t="shared" si="4"/>
        <v/>
      </c>
      <c r="J94" s="200" t="str">
        <f t="shared" si="5"/>
        <v/>
      </c>
      <c r="K94" s="201" t="str">
        <f t="array" ref="K94">IFERROR(IF($B94="","",index('Trade Log'!$Q$5:$Q$2004,match(1,($AN94='Trade Log'!$B$5:$B$2004)*($B94='Trade Log'!$D$5:$D$2004)*("Y"='Trade Log'!$T$5:$T$2004),0))),0)</f>
        <v/>
      </c>
      <c r="L94" s="202" t="str">
        <f t="shared" si="6"/>
        <v/>
      </c>
      <c r="M94" s="202" t="str">
        <f t="shared" si="7"/>
        <v/>
      </c>
      <c r="N94" s="203" t="str">
        <f t="shared" si="8"/>
        <v/>
      </c>
      <c r="O94" s="202" t="str">
        <f>if($B94="","",iferror(sumifs('Trade Log'!$G$5:$G$2004,'Trade Log'!$C$5:$C$2004,"Dividend",'Trade Log'!$D$5:$D$2004,$B94,'Trade Log'!$B$5:$B$2004,"&lt;="&amp;Dashboard!$C$2),0))</f>
        <v/>
      </c>
      <c r="P94" s="204" t="str">
        <f t="shared" si="9"/>
        <v/>
      </c>
      <c r="Q94" s="205" t="str">
        <f t="shared" si="10"/>
        <v/>
      </c>
      <c r="R94" s="199" t="str">
        <f t="shared" si="11"/>
        <v/>
      </c>
      <c r="S94" s="200" t="str">
        <f t="shared" si="12"/>
        <v/>
      </c>
      <c r="T94" s="201" t="str">
        <f t="array" ref="T94">IFERROR(IF($B94="","",index('Trade Log'!$AE$5:$AE$2004,match(1,($AN94='Trade Log'!$B$5:$B$2004)*($B94='Trade Log'!$D$5:$D$2004)*("Y"='Trade Log'!$T$5:$T$2004),0))),0)</f>
        <v/>
      </c>
      <c r="U94" s="202" t="str">
        <f t="shared" si="13"/>
        <v/>
      </c>
      <c r="V94" s="203" t="str">
        <f t="shared" si="14"/>
        <v/>
      </c>
      <c r="W94" s="202" t="str">
        <f t="shared" si="15"/>
        <v/>
      </c>
      <c r="X94" s="203" t="str">
        <f t="shared" si="16"/>
        <v/>
      </c>
      <c r="Y94" s="206" t="str">
        <f>if($B94="","",iferror(sumifs('Trade Log'!$AD$5:$AD$2004,'Trade Log'!$C$5:$C$2004,"Dividend",'Trade Log'!$D$5:$D$2004,$B94,'Trade Log'!$B$5:$B$2004,"&lt;="&amp;Dashboard!$C$2),0))</f>
        <v/>
      </c>
      <c r="Z94" s="172"/>
      <c r="AA94" s="207" t="str">
        <f t="array" ref="AA94">IF($B94="","",INDEX('Calculations (Do Not Edit)'!$C$231:$G$235,match($C94,'Calculations (Do Not Edit)'!$C$230:$G$230,0),match(Dashboard!$C$3,'Calculations (Do Not Edit)'!$B$231:$B$235,0)))</f>
        <v/>
      </c>
      <c r="AB94" s="174"/>
      <c r="AC94" s="208" t="str">
        <f>IF($B94="","",SUMIFS('Trade Log'!$X$5:$X$2004,'Trade Log'!$D$5:$D$2004,'Your Portfolio Holdings'!$B94,'Trade Log'!$C$5:$C$2004,"Buy",'Trade Log'!$B$5:$B$2004,"&lt;="&amp;Dashboard!$C$54)-SUMIFS('Trade Log'!$X$5:$X$2004,'Trade Log'!$D$5:$D$2004,'Your Portfolio Holdings'!$B94,'Trade Log'!$C$5:$C$2004,"Sell",'Trade Log'!$B$5:$B$2004,"&lt;="&amp;Dashboard!$C$54))</f>
        <v/>
      </c>
      <c r="AD94" s="209" t="str">
        <f>IFERROR(__xludf.DUMMYFUNCTION("if($C94=""GBP"",if($B94="""","""",if(Dashboard!$C$54&gt;=today(),iferror(googlefinance($B94)/100,0),iferror(index(googlefinance($B94,""price"",Dashboard!$C$54),2,2)/100,iferror(index(googlefinance($B94,""price"",Dashboard!$C$54-1),2,2)/100,iferror(index(goog"&amp;"lefinance($B94,""price"",Dashboard!$C$54-2),2,2)/100,iferror(index(googlefinance($B94,""price"",Dashboard!$C$54-3),2,2)/100,iferror(index(googlefinance($B94,""price"",Dashboard!$C$54-4),2,2)/100,iferror(index(googlefinance($B94,""price"",Dashboard!$C$54-5"&amp;"),2,2)/100,iferror(index(googlefinance($B94,""price"",Dashboard!$C$54-6),2,2)/100,0))))))))), if($B94="""","""",if(Dashboard!$C$54&gt;=today(),iferror(googlefinance($B94),0),iferror(index(googlefinance($B94,""price"",Dashboard!$C$54),2,2),iferror(index(googl"&amp;"efinance($B94,""price"",Dashboard!$C$54-1),2,2),iferror(index(googlefinance($B94,""price"",Dashboard!$C$54-2),2,2),iferror(index(googlefinance($B94,""price"",Dashboard!$C$54-3),2,2),iferror(index(googlefinance($B94,""price"",Dashboard!$C$54-4),2,2),iferro"&amp;"r(index(googlefinance($B94,""price"",Dashboard!$C$54-5),2,2),iferror(index(googlefinance($B94,""price"",Dashboard!$C$54-6),2,2),0))))))))))"),"")</f>
        <v/>
      </c>
      <c r="AE94" s="214"/>
      <c r="AF94" s="211" t="str">
        <f t="array" ref="AF94">IF($B94="","",INDEX('Calculations (Do Not Edit)'!$C$249:$G$253,match($C94,'Calculations (Do Not Edit)'!$C$230:$G$230,0),match(Dashboard!$C$3,'Calculations (Do Not Edit)'!$B$231:$B$235,0)))</f>
        <v/>
      </c>
      <c r="AG94" s="212">
        <f t="shared" si="17"/>
        <v>0</v>
      </c>
      <c r="AH94" s="208" t="str">
        <f>IF($B94="","",SUMIFS('Trade Log'!$Z$5:$Z$2004,'Trade Log'!$D$5:$D$2004,'Your Portfolio Holdings'!$B94,'Trade Log'!$C$5:$C$2004,"Buy",'Trade Log'!$B$5:$B$2004,"&lt;="&amp;Dashboard!$C$55)-SUMIFS('Trade Log'!$Z$5:$Z$2004,'Trade Log'!$D$5:$D$2004,'Your Portfolio Holdings'!$B94,'Trade Log'!$C$5:$C$2004,"Sell",'Trade Log'!$B$5:$B$2004,"&lt;="&amp;Dashboard!$C$55))</f>
        <v/>
      </c>
      <c r="AI94" s="209" t="str">
        <f>IFERROR(__xludf.DUMMYFUNCTION("if($C94=""GBP"",if($B94="""","""",if(Dashboard!$C$55&gt;=today(),iferror(googlefinance($B94)/100,0),iferror(index(googlefinance($B94,""price"",Dashboard!$C$55),2,2)/100,iferror(index(googlefinance($B94,""price"",Dashboard!$C$55-1),2,2)/100,iferror(index(goog"&amp;"lefinance($B94,""price"",Dashboard!$C$55-2),2,2)/100,iferror(index(googlefinance($B94,""price"",Dashboard!$C$55-3),2,2)/100,iferror(index(googlefinance($B94,""price"",Dashboard!$C$55-4),2,2)/100,iferror(index(googlefinance($B94,""price"",Dashboard!$C$55-5"&amp;"),2,2)/100,iferror(index(googlefinance($B94,""price"",Dashboard!$C$55-6),2,2)/100,0))))))))),if($B94="""","""",if(Dashboard!$C$55&gt;=today(),iferror(googlefinance($B94),0),iferror(index(googlefinance($B94,""price"",Dashboard!$C$55),2,2),iferror(index(google"&amp;"finance($B94,""price"",Dashboard!$C$55-1),2,2),iferror(index(googlefinance($B94,""price"",Dashboard!$C$55-2),2,2),iferror(index(googlefinance($B94,""price"",Dashboard!$C$55-3),2,2),iferror(index(googlefinance($B94,""price"",Dashboard!$C$55-4),2,2),iferror"&amp;"(index(googlefinance($B94,""price"",Dashboard!$C$55-5),2,2),iferror(index(googlefinance($B94,""price"",Dashboard!$C$55-6),2,2),0))))))))))"),"")</f>
        <v/>
      </c>
      <c r="AJ94" s="210"/>
      <c r="AK94" s="211" t="str">
        <f t="array" ref="AK94">IF($B94="","",INDEX('Calculations (Do Not Edit)'!$C$267:$G$271,match($C94,'Calculations (Do Not Edit)'!$C$230:$G$230,0),match(Dashboard!$C$3,'Calculations (Do Not Edit)'!$B$231:$B$235,0)))</f>
        <v/>
      </c>
      <c r="AL94" s="212">
        <f t="shared" si="18"/>
        <v>0</v>
      </c>
      <c r="AM94" s="182"/>
      <c r="AN94" s="182" t="str">
        <f>IF($B94="","",MAXIFS('Trade Log'!$B$5:$B$2004,'Trade Log'!$D$5:$D$2004,$B94,'Trade Log'!$B$5:$B$2004,"&lt;="&amp;Dashboard!$C$2))</f>
        <v/>
      </c>
      <c r="AO94" s="81" t="str">
        <f t="shared" si="19"/>
        <v>#N/A</v>
      </c>
      <c r="AP94" s="81"/>
      <c r="AQ94" s="184" t="str">
        <f>if($B94="","",sumifs('Trade Log'!$V$5:$V$2004,'Trade Log'!$D$5:$D$2004,$B94,'Trade Log'!$C$5:$C$2004,"Buy",'Trade Log'!$I$5:$I$2004,AQ$6,'Trade Log'!$B$5:$B$2004,"&lt;="&amp;Dashboard!$C$2)-sumifs('Trade Log'!$V$5:$V$2004,'Trade Log'!$D$5:$D$2004,$B94,'Trade Log'!$C$5:$C$2004,"Sell",'Trade Log'!$I$5:$I$2004,AQ$6,'Trade Log'!$B$5:$B$2004,"&lt;="&amp;Dashboard!$C$2))</f>
        <v/>
      </c>
      <c r="AR94" s="100" t="str">
        <f>if($B94="","",sumifs('Trade Log'!$V$5:$V$2004,'Trade Log'!$D$5:$D$2004,$B94,'Trade Log'!$C$5:$C$2004,"Buy",'Trade Log'!$I$5:$I$2004,AR$6,'Trade Log'!$B$5:$B$2004,"&lt;="&amp;Dashboard!$C$2)-sumifs('Trade Log'!$V$5:$V$2004,'Trade Log'!$D$5:$D$2004,$B94,'Trade Log'!$C$5:$C$2004,"Sell",'Trade Log'!$I$5:$I$2004,AR$6,'Trade Log'!$B$5:$B$2004,"&lt;="&amp;Dashboard!$C$2))</f>
        <v/>
      </c>
      <c r="AS94" s="100" t="str">
        <f>if($B94="","",sumifs('Trade Log'!$V$5:$V$2004,'Trade Log'!$D$5:$D$2004,$B94,'Trade Log'!$C$5:$C$2004,"Buy",'Trade Log'!$I$5:$I$2004,AS$6,'Trade Log'!$B$5:$B$2004,"&lt;="&amp;Dashboard!$C$2)-sumifs('Trade Log'!$V$5:$V$2004,'Trade Log'!$D$5:$D$2004,$B94,'Trade Log'!$C$5:$C$2004,"Sell",'Trade Log'!$I$5:$I$2004,AS$6,'Trade Log'!$B$5:$B$2004,"&lt;="&amp;Dashboard!$C$2))</f>
        <v/>
      </c>
      <c r="AT94" s="100" t="str">
        <f>if($B94="","",sumifs('Trade Log'!$V$5:$V$2004,'Trade Log'!$D$5:$D$2004,$B94,'Trade Log'!$C$5:$C$2004,"Buy",'Trade Log'!$I$5:$I$2004,AT$6,'Trade Log'!$B$5:$B$2004,"&lt;="&amp;Dashboard!$C$2)-sumifs('Trade Log'!$V$5:$V$2004,'Trade Log'!$D$5:$D$2004,$B94,'Trade Log'!$C$5:$C$2004,"Sell",'Trade Log'!$I$5:$I$2004,AT$6,'Trade Log'!$B$5:$B$2004,"&lt;="&amp;Dashboard!$C$2))</f>
        <v/>
      </c>
      <c r="AU94" s="100" t="str">
        <f>if($B94="","",sumifs('Trade Log'!$V$5:$V$2004,'Trade Log'!$D$5:$D$2004,$B94,'Trade Log'!$C$5:$C$2004,"Buy",'Trade Log'!$I$5:$I$2004,AU$6,'Trade Log'!$B$5:$B$2004,"&lt;="&amp;Dashboard!$C$2)-sumifs('Trade Log'!$V$5:$V$2004,'Trade Log'!$D$5:$D$2004,$B94,'Trade Log'!$C$5:$C$2004,"Sell",'Trade Log'!$I$5:$I$2004,AU$6,'Trade Log'!$B$5:$B$2004,"&lt;="&amp;Dashboard!$C$2))</f>
        <v/>
      </c>
      <c r="AV94" s="100" t="str">
        <f>if($B94="","",sumifs('Trade Log'!$V$5:$V$2004,'Trade Log'!$D$5:$D$2004,$B94,'Trade Log'!$C$5:$C$2004,"Buy",'Trade Log'!$I$5:$I$2004,AV$6,'Trade Log'!$B$5:$B$2004,"&lt;="&amp;Dashboard!$C$2)-sumifs('Trade Log'!$V$5:$V$2004,'Trade Log'!$D$5:$D$2004,$B94,'Trade Log'!$C$5:$C$2004,"Sell",'Trade Log'!$I$5:$I$2004,AV$6,'Trade Log'!$B$5:$B$2004,"&lt;="&amp;Dashboard!$C$2))</f>
        <v/>
      </c>
      <c r="AW94" s="100" t="str">
        <f>if($B94="","",sumifs('Trade Log'!$V$5:$V$2004,'Trade Log'!$D$5:$D$2004,$B94,'Trade Log'!$C$5:$C$2004,"Buy",'Trade Log'!$I$5:$I$2004,AW$6,'Trade Log'!$B$5:$B$2004,"&lt;="&amp;Dashboard!$C$2)-sumifs('Trade Log'!$V$5:$V$2004,'Trade Log'!$D$5:$D$2004,$B94,'Trade Log'!$C$5:$C$2004,"Sell",'Trade Log'!$I$5:$I$2004,AW$6,'Trade Log'!$B$5:$B$2004,"&lt;="&amp;Dashboard!$C$2))</f>
        <v/>
      </c>
      <c r="AX94" s="100" t="str">
        <f>if($B94="","",sumifs('Trade Log'!$V$5:$V$2004,'Trade Log'!$D$5:$D$2004,$B94,'Trade Log'!$C$5:$C$2004,"Buy",'Trade Log'!$I$5:$I$2004,AX$6,'Trade Log'!$B$5:$B$2004,"&lt;="&amp;Dashboard!$C$2)-sumifs('Trade Log'!$V$5:$V$2004,'Trade Log'!$D$5:$D$2004,$B94,'Trade Log'!$C$5:$C$2004,"Sell",'Trade Log'!$I$5:$I$2004,AX$6,'Trade Log'!$B$5:$B$2004,"&lt;="&amp;Dashboard!$C$2))</f>
        <v/>
      </c>
      <c r="AY94" s="100" t="str">
        <f>if($B94="","",sumifs('Trade Log'!$V$5:$V$2004,'Trade Log'!$D$5:$D$2004,$B94,'Trade Log'!$C$5:$C$2004,"Buy",'Trade Log'!$I$5:$I$2004,AY$6,'Trade Log'!$B$5:$B$2004,"&lt;="&amp;Dashboard!$C$2)-sumifs('Trade Log'!$V$5:$V$2004,'Trade Log'!$D$5:$D$2004,$B94,'Trade Log'!$C$5:$C$2004,"Sell",'Trade Log'!$I$5:$I$2004,AY$6,'Trade Log'!$B$5:$B$2004,"&lt;="&amp;Dashboard!$C$2))</f>
        <v/>
      </c>
      <c r="AZ94" s="185" t="str">
        <f>if($B94="","",sumifs('Trade Log'!$V$5:$V$2004,'Trade Log'!$D$5:$D$2004,$B94,'Trade Log'!$C$5:$C$2004,"Buy",'Trade Log'!$I$5:$I$2004,AZ$6,'Trade Log'!$B$5:$B$2004,"&lt;="&amp;Dashboard!$C$2)-sumifs('Trade Log'!$V$5:$V$2004,'Trade Log'!$D$5:$D$2004,$B94,'Trade Log'!$C$5:$C$2004,"Sell",'Trade Log'!$I$5:$I$2004,AZ$6,'Trade Log'!$B$5:$B$2004,"&lt;="&amp;Dashboard!$C$2))</f>
        <v/>
      </c>
      <c r="BA94" s="81"/>
      <c r="BB94" s="186">
        <f t="shared" si="20"/>
        <v>0</v>
      </c>
      <c r="BC94" s="81"/>
      <c r="BD94" s="187">
        <f t="shared" ref="BD94:BM94" si="113">AQ94*$Q94</f>
        <v>0</v>
      </c>
      <c r="BE94" s="188">
        <f t="shared" si="113"/>
        <v>0</v>
      </c>
      <c r="BF94" s="188">
        <f t="shared" si="113"/>
        <v>0</v>
      </c>
      <c r="BG94" s="188">
        <f t="shared" si="113"/>
        <v>0</v>
      </c>
      <c r="BH94" s="188">
        <f t="shared" si="113"/>
        <v>0</v>
      </c>
      <c r="BI94" s="188">
        <f t="shared" si="113"/>
        <v>0</v>
      </c>
      <c r="BJ94" s="188">
        <f t="shared" si="113"/>
        <v>0</v>
      </c>
      <c r="BK94" s="188">
        <f t="shared" si="113"/>
        <v>0</v>
      </c>
      <c r="BL94" s="188">
        <f t="shared" si="113"/>
        <v>0</v>
      </c>
      <c r="BM94" s="189">
        <f t="shared" si="113"/>
        <v>0</v>
      </c>
      <c r="BN94" s="81"/>
      <c r="BO94" s="190">
        <f t="shared" si="22"/>
        <v>0</v>
      </c>
      <c r="BP94" s="190"/>
      <c r="BQ94" s="191" t="str">
        <f t="shared" si="23"/>
        <v/>
      </c>
      <c r="BR94" s="192" t="s">
        <v>197</v>
      </c>
      <c r="BS94" s="190" t="str">
        <f t="shared" si="24"/>
        <v>N</v>
      </c>
      <c r="BT94" s="190" t="str">
        <f t="shared" si="25"/>
        <v>N</v>
      </c>
      <c r="BU94" s="190" t="str">
        <f t="shared" si="26"/>
        <v>N</v>
      </c>
      <c r="BV94" s="190"/>
      <c r="BW94" s="174">
        <f>countifs('Trade Log'!$D$5:$D$2004,$B130,'Trade Log'!$C$5:$C$2004,"Split")</f>
        <v>0</v>
      </c>
    </row>
    <row r="95">
      <c r="A95" s="17">
        <f t="shared" si="27"/>
        <v>89</v>
      </c>
      <c r="B95" s="193" t="str">
        <f>Setup!B140</f>
        <v/>
      </c>
      <c r="C95" s="194" t="str">
        <f>Setup!C140</f>
        <v/>
      </c>
      <c r="D95" s="194" t="str">
        <f>Setup!D140</f>
        <v/>
      </c>
      <c r="E95" s="195" t="str">
        <f>IF($B95="","",SUMIFS('Trade Log'!$V$5:$V$2004,'Trade Log'!$D$5:$D$2004,'Your Portfolio Holdings'!$B95,'Trade Log'!$C$5:$C$2004,"Buy",'Trade Log'!$B$5:$B$2004,"&lt;="&amp;Dashboard!$C$2)-SUMIFS('Trade Log'!$V$5:$V$2004,'Trade Log'!$D$5:$D$2004,'Your Portfolio Holdings'!$B95,'Trade Log'!$C$5:$C$2004,"Sell",'Trade Log'!$B$5:$B$2004,"&lt;="&amp;Dashboard!$C$2))</f>
        <v/>
      </c>
      <c r="F95" s="196" t="str">
        <f t="shared" si="3"/>
        <v/>
      </c>
      <c r="G95" s="197" t="str">
        <f>IFERROR(__xludf.DUMMYFUNCTION("if($C95=""GBP"", if($B95="""","""",if(Dashboard!$C$2&gt;=today(),iferror(googlefinance($B95)/100,0),iferror(index(googlefinance($B95,""price"",Dashboard!$C$2),2,2)/100,iferror(index(googlefinance($B95,""price"",Dashboard!$C$2-1),2,2)/100,iferror(index(google"&amp;"finance($B95,""price"",Dashboard!$C$2-2),2,2)/100,iferror(index(googlefinance($B95,""price"",Dashboard!$C$2-3),2,2)/100,iferror(index(googlefinance($B95,""price"",Dashboard!$C$2-4),2,2)/100,iferror(index(googlefinance($B95,""price"",Dashboard!$C$2-5),2,2)"&amp;"/100,iferror(index(googlefinance($B95,""price"",Dashboard!$C$2-6),2,2)/100,0))))))))),if($B95="""","""",if(Dashboard!$C$2&gt;=today(),iferror(googlefinance($B95),0),iferror(index(googlefinance($B95,""price"",Dashboard!$C$2),2,2),iferror(index(googlefinance($"&amp;"B95,""price"",Dashboard!$C$2-1),2,2),iferror(index(googlefinance($B95,""price"",Dashboard!$C$2-2),2,2),iferror(index(googlefinance($B95,""price"",Dashboard!$C$2-3),2,2),iferror(index(googlefinance($B95,""price"",Dashboard!$C$2-4),2,2),iferror(index(google"&amp;"finance($B95,""price"",Dashboard!$C$2-5),2,2),iferror(index(googlefinance($B95,""price"",Dashboard!$C$2-6),2,2),0))))))))))"),"")</f>
        <v/>
      </c>
      <c r="H95" s="213"/>
      <c r="I95" s="199" t="str">
        <f t="shared" si="4"/>
        <v/>
      </c>
      <c r="J95" s="200" t="str">
        <f t="shared" si="5"/>
        <v/>
      </c>
      <c r="K95" s="201" t="str">
        <f t="array" ref="K95">IFERROR(IF($B95="","",index('Trade Log'!$Q$5:$Q$2004,match(1,($AN95='Trade Log'!$B$5:$B$2004)*($B95='Trade Log'!$D$5:$D$2004)*("Y"='Trade Log'!$T$5:$T$2004),0))),0)</f>
        <v/>
      </c>
      <c r="L95" s="202" t="str">
        <f t="shared" si="6"/>
        <v/>
      </c>
      <c r="M95" s="202" t="str">
        <f t="shared" si="7"/>
        <v/>
      </c>
      <c r="N95" s="203" t="str">
        <f t="shared" si="8"/>
        <v/>
      </c>
      <c r="O95" s="202" t="str">
        <f>if($B95="","",iferror(sumifs('Trade Log'!$G$5:$G$2004,'Trade Log'!$C$5:$C$2004,"Dividend",'Trade Log'!$D$5:$D$2004,$B95,'Trade Log'!$B$5:$B$2004,"&lt;="&amp;Dashboard!$C$2),0))</f>
        <v/>
      </c>
      <c r="P95" s="204" t="str">
        <f t="shared" si="9"/>
        <v/>
      </c>
      <c r="Q95" s="205" t="str">
        <f t="shared" si="10"/>
        <v/>
      </c>
      <c r="R95" s="199" t="str">
        <f t="shared" si="11"/>
        <v/>
      </c>
      <c r="S95" s="200" t="str">
        <f t="shared" si="12"/>
        <v/>
      </c>
      <c r="T95" s="201" t="str">
        <f t="array" ref="T95">IFERROR(IF($B95="","",index('Trade Log'!$AE$5:$AE$2004,match(1,($AN95='Trade Log'!$B$5:$B$2004)*($B95='Trade Log'!$D$5:$D$2004)*("Y"='Trade Log'!$T$5:$T$2004),0))),0)</f>
        <v/>
      </c>
      <c r="U95" s="202" t="str">
        <f t="shared" si="13"/>
        <v/>
      </c>
      <c r="V95" s="203" t="str">
        <f t="shared" si="14"/>
        <v/>
      </c>
      <c r="W95" s="202" t="str">
        <f t="shared" si="15"/>
        <v/>
      </c>
      <c r="X95" s="203" t="str">
        <f t="shared" si="16"/>
        <v/>
      </c>
      <c r="Y95" s="206" t="str">
        <f>if($B95="","",iferror(sumifs('Trade Log'!$AD$5:$AD$2004,'Trade Log'!$C$5:$C$2004,"Dividend",'Trade Log'!$D$5:$D$2004,$B95,'Trade Log'!$B$5:$B$2004,"&lt;="&amp;Dashboard!$C$2),0))</f>
        <v/>
      </c>
      <c r="Z95" s="172"/>
      <c r="AA95" s="207" t="str">
        <f t="array" ref="AA95">IF($B95="","",INDEX('Calculations (Do Not Edit)'!$C$231:$G$235,match($C95,'Calculations (Do Not Edit)'!$C$230:$G$230,0),match(Dashboard!$C$3,'Calculations (Do Not Edit)'!$B$231:$B$235,0)))</f>
        <v/>
      </c>
      <c r="AB95" s="174"/>
      <c r="AC95" s="208" t="str">
        <f>IF($B95="","",SUMIFS('Trade Log'!$X$5:$X$2004,'Trade Log'!$D$5:$D$2004,'Your Portfolio Holdings'!$B95,'Trade Log'!$C$5:$C$2004,"Buy",'Trade Log'!$B$5:$B$2004,"&lt;="&amp;Dashboard!$C$54)-SUMIFS('Trade Log'!$X$5:$X$2004,'Trade Log'!$D$5:$D$2004,'Your Portfolio Holdings'!$B95,'Trade Log'!$C$5:$C$2004,"Sell",'Trade Log'!$B$5:$B$2004,"&lt;="&amp;Dashboard!$C$54))</f>
        <v/>
      </c>
      <c r="AD95" s="209" t="str">
        <f>IFERROR(__xludf.DUMMYFUNCTION("if($C95=""GBP"",if($B95="""","""",if(Dashboard!$C$54&gt;=today(),iferror(googlefinance($B95)/100,0),iferror(index(googlefinance($B95,""price"",Dashboard!$C$54),2,2)/100,iferror(index(googlefinance($B95,""price"",Dashboard!$C$54-1),2,2)/100,iferror(index(goog"&amp;"lefinance($B95,""price"",Dashboard!$C$54-2),2,2)/100,iferror(index(googlefinance($B95,""price"",Dashboard!$C$54-3),2,2)/100,iferror(index(googlefinance($B95,""price"",Dashboard!$C$54-4),2,2)/100,iferror(index(googlefinance($B95,""price"",Dashboard!$C$54-5"&amp;"),2,2)/100,iferror(index(googlefinance($B95,""price"",Dashboard!$C$54-6),2,2)/100,0))))))))), if($B95="""","""",if(Dashboard!$C$54&gt;=today(),iferror(googlefinance($B95),0),iferror(index(googlefinance($B95,""price"",Dashboard!$C$54),2,2),iferror(index(googl"&amp;"efinance($B95,""price"",Dashboard!$C$54-1),2,2),iferror(index(googlefinance($B95,""price"",Dashboard!$C$54-2),2,2),iferror(index(googlefinance($B95,""price"",Dashboard!$C$54-3),2,2),iferror(index(googlefinance($B95,""price"",Dashboard!$C$54-4),2,2),iferro"&amp;"r(index(googlefinance($B95,""price"",Dashboard!$C$54-5),2,2),iferror(index(googlefinance($B95,""price"",Dashboard!$C$54-6),2,2),0))))))))))"),"")</f>
        <v/>
      </c>
      <c r="AE95" s="214"/>
      <c r="AF95" s="211" t="str">
        <f t="array" ref="AF95">IF($B95="","",INDEX('Calculations (Do Not Edit)'!$C$249:$G$253,match($C95,'Calculations (Do Not Edit)'!$C$230:$G$230,0),match(Dashboard!$C$3,'Calculations (Do Not Edit)'!$B$231:$B$235,0)))</f>
        <v/>
      </c>
      <c r="AG95" s="212">
        <f t="shared" si="17"/>
        <v>0</v>
      </c>
      <c r="AH95" s="208" t="str">
        <f>IF($B95="","",SUMIFS('Trade Log'!$Z$5:$Z$2004,'Trade Log'!$D$5:$D$2004,'Your Portfolio Holdings'!$B95,'Trade Log'!$C$5:$C$2004,"Buy",'Trade Log'!$B$5:$B$2004,"&lt;="&amp;Dashboard!$C$55)-SUMIFS('Trade Log'!$Z$5:$Z$2004,'Trade Log'!$D$5:$D$2004,'Your Portfolio Holdings'!$B95,'Trade Log'!$C$5:$C$2004,"Sell",'Trade Log'!$B$5:$B$2004,"&lt;="&amp;Dashboard!$C$55))</f>
        <v/>
      </c>
      <c r="AI95" s="209" t="str">
        <f>IFERROR(__xludf.DUMMYFUNCTION("if($C95=""GBP"",if($B95="""","""",if(Dashboard!$C$55&gt;=today(),iferror(googlefinance($B95)/100,0),iferror(index(googlefinance($B95,""price"",Dashboard!$C$55),2,2)/100,iferror(index(googlefinance($B95,""price"",Dashboard!$C$55-1),2,2)/100,iferror(index(goog"&amp;"lefinance($B95,""price"",Dashboard!$C$55-2),2,2)/100,iferror(index(googlefinance($B95,""price"",Dashboard!$C$55-3),2,2)/100,iferror(index(googlefinance($B95,""price"",Dashboard!$C$55-4),2,2)/100,iferror(index(googlefinance($B95,""price"",Dashboard!$C$55-5"&amp;"),2,2)/100,iferror(index(googlefinance($B95,""price"",Dashboard!$C$55-6),2,2)/100,0))))))))),if($B95="""","""",if(Dashboard!$C$55&gt;=today(),iferror(googlefinance($B95),0),iferror(index(googlefinance($B95,""price"",Dashboard!$C$55),2,2),iferror(index(google"&amp;"finance($B95,""price"",Dashboard!$C$55-1),2,2),iferror(index(googlefinance($B95,""price"",Dashboard!$C$55-2),2,2),iferror(index(googlefinance($B95,""price"",Dashboard!$C$55-3),2,2),iferror(index(googlefinance($B95,""price"",Dashboard!$C$55-4),2,2),iferror"&amp;"(index(googlefinance($B95,""price"",Dashboard!$C$55-5),2,2),iferror(index(googlefinance($B95,""price"",Dashboard!$C$55-6),2,2),0))))))))))"),"")</f>
        <v/>
      </c>
      <c r="AJ95" s="210"/>
      <c r="AK95" s="211" t="str">
        <f t="array" ref="AK95">IF($B95="","",INDEX('Calculations (Do Not Edit)'!$C$267:$G$271,match($C95,'Calculations (Do Not Edit)'!$C$230:$G$230,0),match(Dashboard!$C$3,'Calculations (Do Not Edit)'!$B$231:$B$235,0)))</f>
        <v/>
      </c>
      <c r="AL95" s="212">
        <f t="shared" si="18"/>
        <v>0</v>
      </c>
      <c r="AM95" s="182"/>
      <c r="AN95" s="182" t="str">
        <f>IF($B95="","",MAXIFS('Trade Log'!$B$5:$B$2004,'Trade Log'!$D$5:$D$2004,$B95,'Trade Log'!$B$5:$B$2004,"&lt;="&amp;Dashboard!$C$2))</f>
        <v/>
      </c>
      <c r="AO95" s="81" t="str">
        <f t="shared" si="19"/>
        <v>#N/A</v>
      </c>
      <c r="AP95" s="81"/>
      <c r="AQ95" s="184" t="str">
        <f>if($B95="","",sumifs('Trade Log'!$V$5:$V$2004,'Trade Log'!$D$5:$D$2004,$B95,'Trade Log'!$C$5:$C$2004,"Buy",'Trade Log'!$I$5:$I$2004,AQ$6,'Trade Log'!$B$5:$B$2004,"&lt;="&amp;Dashboard!$C$2)-sumifs('Trade Log'!$V$5:$V$2004,'Trade Log'!$D$5:$D$2004,$B95,'Trade Log'!$C$5:$C$2004,"Sell",'Trade Log'!$I$5:$I$2004,AQ$6,'Trade Log'!$B$5:$B$2004,"&lt;="&amp;Dashboard!$C$2))</f>
        <v/>
      </c>
      <c r="AR95" s="100" t="str">
        <f>if($B95="","",sumifs('Trade Log'!$V$5:$V$2004,'Trade Log'!$D$5:$D$2004,$B95,'Trade Log'!$C$5:$C$2004,"Buy",'Trade Log'!$I$5:$I$2004,AR$6,'Trade Log'!$B$5:$B$2004,"&lt;="&amp;Dashboard!$C$2)-sumifs('Trade Log'!$V$5:$V$2004,'Trade Log'!$D$5:$D$2004,$B95,'Trade Log'!$C$5:$C$2004,"Sell",'Trade Log'!$I$5:$I$2004,AR$6,'Trade Log'!$B$5:$B$2004,"&lt;="&amp;Dashboard!$C$2))</f>
        <v/>
      </c>
      <c r="AS95" s="100" t="str">
        <f>if($B95="","",sumifs('Trade Log'!$V$5:$V$2004,'Trade Log'!$D$5:$D$2004,$B95,'Trade Log'!$C$5:$C$2004,"Buy",'Trade Log'!$I$5:$I$2004,AS$6,'Trade Log'!$B$5:$B$2004,"&lt;="&amp;Dashboard!$C$2)-sumifs('Trade Log'!$V$5:$V$2004,'Trade Log'!$D$5:$D$2004,$B95,'Trade Log'!$C$5:$C$2004,"Sell",'Trade Log'!$I$5:$I$2004,AS$6,'Trade Log'!$B$5:$B$2004,"&lt;="&amp;Dashboard!$C$2))</f>
        <v/>
      </c>
      <c r="AT95" s="100" t="str">
        <f>if($B95="","",sumifs('Trade Log'!$V$5:$V$2004,'Trade Log'!$D$5:$D$2004,$B95,'Trade Log'!$C$5:$C$2004,"Buy",'Trade Log'!$I$5:$I$2004,AT$6,'Trade Log'!$B$5:$B$2004,"&lt;="&amp;Dashboard!$C$2)-sumifs('Trade Log'!$V$5:$V$2004,'Trade Log'!$D$5:$D$2004,$B95,'Trade Log'!$C$5:$C$2004,"Sell",'Trade Log'!$I$5:$I$2004,AT$6,'Trade Log'!$B$5:$B$2004,"&lt;="&amp;Dashboard!$C$2))</f>
        <v/>
      </c>
      <c r="AU95" s="100" t="str">
        <f>if($B95="","",sumifs('Trade Log'!$V$5:$V$2004,'Trade Log'!$D$5:$D$2004,$B95,'Trade Log'!$C$5:$C$2004,"Buy",'Trade Log'!$I$5:$I$2004,AU$6,'Trade Log'!$B$5:$B$2004,"&lt;="&amp;Dashboard!$C$2)-sumifs('Trade Log'!$V$5:$V$2004,'Trade Log'!$D$5:$D$2004,$B95,'Trade Log'!$C$5:$C$2004,"Sell",'Trade Log'!$I$5:$I$2004,AU$6,'Trade Log'!$B$5:$B$2004,"&lt;="&amp;Dashboard!$C$2))</f>
        <v/>
      </c>
      <c r="AV95" s="100" t="str">
        <f>if($B95="","",sumifs('Trade Log'!$V$5:$V$2004,'Trade Log'!$D$5:$D$2004,$B95,'Trade Log'!$C$5:$C$2004,"Buy",'Trade Log'!$I$5:$I$2004,AV$6,'Trade Log'!$B$5:$B$2004,"&lt;="&amp;Dashboard!$C$2)-sumifs('Trade Log'!$V$5:$V$2004,'Trade Log'!$D$5:$D$2004,$B95,'Trade Log'!$C$5:$C$2004,"Sell",'Trade Log'!$I$5:$I$2004,AV$6,'Trade Log'!$B$5:$B$2004,"&lt;="&amp;Dashboard!$C$2))</f>
        <v/>
      </c>
      <c r="AW95" s="100" t="str">
        <f>if($B95="","",sumifs('Trade Log'!$V$5:$V$2004,'Trade Log'!$D$5:$D$2004,$B95,'Trade Log'!$C$5:$C$2004,"Buy",'Trade Log'!$I$5:$I$2004,AW$6,'Trade Log'!$B$5:$B$2004,"&lt;="&amp;Dashboard!$C$2)-sumifs('Trade Log'!$V$5:$V$2004,'Trade Log'!$D$5:$D$2004,$B95,'Trade Log'!$C$5:$C$2004,"Sell",'Trade Log'!$I$5:$I$2004,AW$6,'Trade Log'!$B$5:$B$2004,"&lt;="&amp;Dashboard!$C$2))</f>
        <v/>
      </c>
      <c r="AX95" s="100" t="str">
        <f>if($B95="","",sumifs('Trade Log'!$V$5:$V$2004,'Trade Log'!$D$5:$D$2004,$B95,'Trade Log'!$C$5:$C$2004,"Buy",'Trade Log'!$I$5:$I$2004,AX$6,'Trade Log'!$B$5:$B$2004,"&lt;="&amp;Dashboard!$C$2)-sumifs('Trade Log'!$V$5:$V$2004,'Trade Log'!$D$5:$D$2004,$B95,'Trade Log'!$C$5:$C$2004,"Sell",'Trade Log'!$I$5:$I$2004,AX$6,'Trade Log'!$B$5:$B$2004,"&lt;="&amp;Dashboard!$C$2))</f>
        <v/>
      </c>
      <c r="AY95" s="100" t="str">
        <f>if($B95="","",sumifs('Trade Log'!$V$5:$V$2004,'Trade Log'!$D$5:$D$2004,$B95,'Trade Log'!$C$5:$C$2004,"Buy",'Trade Log'!$I$5:$I$2004,AY$6,'Trade Log'!$B$5:$B$2004,"&lt;="&amp;Dashboard!$C$2)-sumifs('Trade Log'!$V$5:$V$2004,'Trade Log'!$D$5:$D$2004,$B95,'Trade Log'!$C$5:$C$2004,"Sell",'Trade Log'!$I$5:$I$2004,AY$6,'Trade Log'!$B$5:$B$2004,"&lt;="&amp;Dashboard!$C$2))</f>
        <v/>
      </c>
      <c r="AZ95" s="185" t="str">
        <f>if($B95="","",sumifs('Trade Log'!$V$5:$V$2004,'Trade Log'!$D$5:$D$2004,$B95,'Trade Log'!$C$5:$C$2004,"Buy",'Trade Log'!$I$5:$I$2004,AZ$6,'Trade Log'!$B$5:$B$2004,"&lt;="&amp;Dashboard!$C$2)-sumifs('Trade Log'!$V$5:$V$2004,'Trade Log'!$D$5:$D$2004,$B95,'Trade Log'!$C$5:$C$2004,"Sell",'Trade Log'!$I$5:$I$2004,AZ$6,'Trade Log'!$B$5:$B$2004,"&lt;="&amp;Dashboard!$C$2))</f>
        <v/>
      </c>
      <c r="BA95" s="81"/>
      <c r="BB95" s="186">
        <f t="shared" si="20"/>
        <v>0</v>
      </c>
      <c r="BC95" s="81"/>
      <c r="BD95" s="187">
        <f t="shared" ref="BD95:BM95" si="114">AQ95*$Q95</f>
        <v>0</v>
      </c>
      <c r="BE95" s="188">
        <f t="shared" si="114"/>
        <v>0</v>
      </c>
      <c r="BF95" s="188">
        <f t="shared" si="114"/>
        <v>0</v>
      </c>
      <c r="BG95" s="188">
        <f t="shared" si="114"/>
        <v>0</v>
      </c>
      <c r="BH95" s="188">
        <f t="shared" si="114"/>
        <v>0</v>
      </c>
      <c r="BI95" s="188">
        <f t="shared" si="114"/>
        <v>0</v>
      </c>
      <c r="BJ95" s="188">
        <f t="shared" si="114"/>
        <v>0</v>
      </c>
      <c r="BK95" s="188">
        <f t="shared" si="114"/>
        <v>0</v>
      </c>
      <c r="BL95" s="188">
        <f t="shared" si="114"/>
        <v>0</v>
      </c>
      <c r="BM95" s="189">
        <f t="shared" si="114"/>
        <v>0</v>
      </c>
      <c r="BN95" s="81"/>
      <c r="BO95" s="190">
        <f t="shared" si="22"/>
        <v>0</v>
      </c>
      <c r="BP95" s="190"/>
      <c r="BQ95" s="191" t="str">
        <f t="shared" si="23"/>
        <v/>
      </c>
      <c r="BR95" s="192" t="s">
        <v>197</v>
      </c>
      <c r="BS95" s="190" t="str">
        <f t="shared" si="24"/>
        <v>N</v>
      </c>
      <c r="BT95" s="190" t="str">
        <f t="shared" si="25"/>
        <v>N</v>
      </c>
      <c r="BU95" s="190" t="str">
        <f t="shared" si="26"/>
        <v>N</v>
      </c>
      <c r="BV95" s="190"/>
      <c r="BW95" s="174">
        <f>countifs('Trade Log'!$D$5:$D$2004,$B131,'Trade Log'!$C$5:$C$2004,"Split")</f>
        <v>0</v>
      </c>
    </row>
    <row r="96">
      <c r="A96" s="17">
        <f t="shared" si="27"/>
        <v>90</v>
      </c>
      <c r="B96" s="193" t="str">
        <f>Setup!B141</f>
        <v/>
      </c>
      <c r="C96" s="194" t="str">
        <f>Setup!C141</f>
        <v/>
      </c>
      <c r="D96" s="194" t="str">
        <f>Setup!D141</f>
        <v/>
      </c>
      <c r="E96" s="195" t="str">
        <f>IF($B96="","",SUMIFS('Trade Log'!$V$5:$V$2004,'Trade Log'!$D$5:$D$2004,'Your Portfolio Holdings'!$B96,'Trade Log'!$C$5:$C$2004,"Buy",'Trade Log'!$B$5:$B$2004,"&lt;="&amp;Dashboard!$C$2)-SUMIFS('Trade Log'!$V$5:$V$2004,'Trade Log'!$D$5:$D$2004,'Your Portfolio Holdings'!$B96,'Trade Log'!$C$5:$C$2004,"Sell",'Trade Log'!$B$5:$B$2004,"&lt;="&amp;Dashboard!$C$2))</f>
        <v/>
      </c>
      <c r="F96" s="196" t="str">
        <f t="shared" si="3"/>
        <v/>
      </c>
      <c r="G96" s="197" t="str">
        <f>IFERROR(__xludf.DUMMYFUNCTION("if($C96=""GBP"", if($B96="""","""",if(Dashboard!$C$2&gt;=today(),iferror(googlefinance($B96)/100,0),iferror(index(googlefinance($B96,""price"",Dashboard!$C$2),2,2)/100,iferror(index(googlefinance($B96,""price"",Dashboard!$C$2-1),2,2)/100,iferror(index(google"&amp;"finance($B96,""price"",Dashboard!$C$2-2),2,2)/100,iferror(index(googlefinance($B96,""price"",Dashboard!$C$2-3),2,2)/100,iferror(index(googlefinance($B96,""price"",Dashboard!$C$2-4),2,2)/100,iferror(index(googlefinance($B96,""price"",Dashboard!$C$2-5),2,2)"&amp;"/100,iferror(index(googlefinance($B96,""price"",Dashboard!$C$2-6),2,2)/100,0))))))))),if($B96="""","""",if(Dashboard!$C$2&gt;=today(),iferror(googlefinance($B96),0),iferror(index(googlefinance($B96,""price"",Dashboard!$C$2),2,2),iferror(index(googlefinance($"&amp;"B96,""price"",Dashboard!$C$2-1),2,2),iferror(index(googlefinance($B96,""price"",Dashboard!$C$2-2),2,2),iferror(index(googlefinance($B96,""price"",Dashboard!$C$2-3),2,2),iferror(index(googlefinance($B96,""price"",Dashboard!$C$2-4),2,2),iferror(index(google"&amp;"finance($B96,""price"",Dashboard!$C$2-5),2,2),iferror(index(googlefinance($B96,""price"",Dashboard!$C$2-6),2,2),0))))))))))"),"")</f>
        <v/>
      </c>
      <c r="H96" s="213"/>
      <c r="I96" s="199" t="str">
        <f t="shared" si="4"/>
        <v/>
      </c>
      <c r="J96" s="200" t="str">
        <f t="shared" si="5"/>
        <v/>
      </c>
      <c r="K96" s="201" t="str">
        <f t="array" ref="K96">IFERROR(IF($B96="","",index('Trade Log'!$Q$5:$Q$2004,match(1,($AN96='Trade Log'!$B$5:$B$2004)*($B96='Trade Log'!$D$5:$D$2004)*("Y"='Trade Log'!$T$5:$T$2004),0))),0)</f>
        <v/>
      </c>
      <c r="L96" s="202" t="str">
        <f t="shared" si="6"/>
        <v/>
      </c>
      <c r="M96" s="202" t="str">
        <f t="shared" si="7"/>
        <v/>
      </c>
      <c r="N96" s="203" t="str">
        <f t="shared" si="8"/>
        <v/>
      </c>
      <c r="O96" s="202" t="str">
        <f>if($B96="","",iferror(sumifs('Trade Log'!$G$5:$G$2004,'Trade Log'!$C$5:$C$2004,"Dividend",'Trade Log'!$D$5:$D$2004,$B96,'Trade Log'!$B$5:$B$2004,"&lt;="&amp;Dashboard!$C$2),0))</f>
        <v/>
      </c>
      <c r="P96" s="204" t="str">
        <f t="shared" si="9"/>
        <v/>
      </c>
      <c r="Q96" s="205" t="str">
        <f t="shared" si="10"/>
        <v/>
      </c>
      <c r="R96" s="199" t="str">
        <f t="shared" si="11"/>
        <v/>
      </c>
      <c r="S96" s="200" t="str">
        <f t="shared" si="12"/>
        <v/>
      </c>
      <c r="T96" s="201" t="str">
        <f t="array" ref="T96">IFERROR(IF($B96="","",index('Trade Log'!$AE$5:$AE$2004,match(1,($AN96='Trade Log'!$B$5:$B$2004)*($B96='Trade Log'!$D$5:$D$2004)*("Y"='Trade Log'!$T$5:$T$2004),0))),0)</f>
        <v/>
      </c>
      <c r="U96" s="202" t="str">
        <f t="shared" si="13"/>
        <v/>
      </c>
      <c r="V96" s="203" t="str">
        <f t="shared" si="14"/>
        <v/>
      </c>
      <c r="W96" s="202" t="str">
        <f t="shared" si="15"/>
        <v/>
      </c>
      <c r="X96" s="203" t="str">
        <f t="shared" si="16"/>
        <v/>
      </c>
      <c r="Y96" s="206" t="str">
        <f>if($B96="","",iferror(sumifs('Trade Log'!$AD$5:$AD$2004,'Trade Log'!$C$5:$C$2004,"Dividend",'Trade Log'!$D$5:$D$2004,$B96,'Trade Log'!$B$5:$B$2004,"&lt;="&amp;Dashboard!$C$2),0))</f>
        <v/>
      </c>
      <c r="Z96" s="172"/>
      <c r="AA96" s="207" t="str">
        <f t="array" ref="AA96">IF($B96="","",INDEX('Calculations (Do Not Edit)'!$C$231:$G$235,match($C96,'Calculations (Do Not Edit)'!$C$230:$G$230,0),match(Dashboard!$C$3,'Calculations (Do Not Edit)'!$B$231:$B$235,0)))</f>
        <v/>
      </c>
      <c r="AB96" s="174"/>
      <c r="AC96" s="208" t="str">
        <f>IF($B96="","",SUMIFS('Trade Log'!$X$5:$X$2004,'Trade Log'!$D$5:$D$2004,'Your Portfolio Holdings'!$B96,'Trade Log'!$C$5:$C$2004,"Buy",'Trade Log'!$B$5:$B$2004,"&lt;="&amp;Dashboard!$C$54)-SUMIFS('Trade Log'!$X$5:$X$2004,'Trade Log'!$D$5:$D$2004,'Your Portfolio Holdings'!$B96,'Trade Log'!$C$5:$C$2004,"Sell",'Trade Log'!$B$5:$B$2004,"&lt;="&amp;Dashboard!$C$54))</f>
        <v/>
      </c>
      <c r="AD96" s="209" t="str">
        <f>IFERROR(__xludf.DUMMYFUNCTION("if($C96=""GBP"",if($B96="""","""",if(Dashboard!$C$54&gt;=today(),iferror(googlefinance($B96)/100,0),iferror(index(googlefinance($B96,""price"",Dashboard!$C$54),2,2)/100,iferror(index(googlefinance($B96,""price"",Dashboard!$C$54-1),2,2)/100,iferror(index(goog"&amp;"lefinance($B96,""price"",Dashboard!$C$54-2),2,2)/100,iferror(index(googlefinance($B96,""price"",Dashboard!$C$54-3),2,2)/100,iferror(index(googlefinance($B96,""price"",Dashboard!$C$54-4),2,2)/100,iferror(index(googlefinance($B96,""price"",Dashboard!$C$54-5"&amp;"),2,2)/100,iferror(index(googlefinance($B96,""price"",Dashboard!$C$54-6),2,2)/100,0))))))))), if($B96="""","""",if(Dashboard!$C$54&gt;=today(),iferror(googlefinance($B96),0),iferror(index(googlefinance($B96,""price"",Dashboard!$C$54),2,2),iferror(index(googl"&amp;"efinance($B96,""price"",Dashboard!$C$54-1),2,2),iferror(index(googlefinance($B96,""price"",Dashboard!$C$54-2),2,2),iferror(index(googlefinance($B96,""price"",Dashboard!$C$54-3),2,2),iferror(index(googlefinance($B96,""price"",Dashboard!$C$54-4),2,2),iferro"&amp;"r(index(googlefinance($B96,""price"",Dashboard!$C$54-5),2,2),iferror(index(googlefinance($B96,""price"",Dashboard!$C$54-6),2,2),0))))))))))"),"")</f>
        <v/>
      </c>
      <c r="AE96" s="214"/>
      <c r="AF96" s="211" t="str">
        <f t="array" ref="AF96">IF($B96="","",INDEX('Calculations (Do Not Edit)'!$C$249:$G$253,match($C96,'Calculations (Do Not Edit)'!$C$230:$G$230,0),match(Dashboard!$C$3,'Calculations (Do Not Edit)'!$B$231:$B$235,0)))</f>
        <v/>
      </c>
      <c r="AG96" s="212">
        <f t="shared" si="17"/>
        <v>0</v>
      </c>
      <c r="AH96" s="208" t="str">
        <f>IF($B96="","",SUMIFS('Trade Log'!$Z$5:$Z$2004,'Trade Log'!$D$5:$D$2004,'Your Portfolio Holdings'!$B96,'Trade Log'!$C$5:$C$2004,"Buy",'Trade Log'!$B$5:$B$2004,"&lt;="&amp;Dashboard!$C$55)-SUMIFS('Trade Log'!$Z$5:$Z$2004,'Trade Log'!$D$5:$D$2004,'Your Portfolio Holdings'!$B96,'Trade Log'!$C$5:$C$2004,"Sell",'Trade Log'!$B$5:$B$2004,"&lt;="&amp;Dashboard!$C$55))</f>
        <v/>
      </c>
      <c r="AI96" s="209" t="str">
        <f>IFERROR(__xludf.DUMMYFUNCTION("if($C96=""GBP"",if($B96="""","""",if(Dashboard!$C$55&gt;=today(),iferror(googlefinance($B96)/100,0),iferror(index(googlefinance($B96,""price"",Dashboard!$C$55),2,2)/100,iferror(index(googlefinance($B96,""price"",Dashboard!$C$55-1),2,2)/100,iferror(index(goog"&amp;"lefinance($B96,""price"",Dashboard!$C$55-2),2,2)/100,iferror(index(googlefinance($B96,""price"",Dashboard!$C$55-3),2,2)/100,iferror(index(googlefinance($B96,""price"",Dashboard!$C$55-4),2,2)/100,iferror(index(googlefinance($B96,""price"",Dashboard!$C$55-5"&amp;"),2,2)/100,iferror(index(googlefinance($B96,""price"",Dashboard!$C$55-6),2,2)/100,0))))))))),if($B96="""","""",if(Dashboard!$C$55&gt;=today(),iferror(googlefinance($B96),0),iferror(index(googlefinance($B96,""price"",Dashboard!$C$55),2,2),iferror(index(google"&amp;"finance($B96,""price"",Dashboard!$C$55-1),2,2),iferror(index(googlefinance($B96,""price"",Dashboard!$C$55-2),2,2),iferror(index(googlefinance($B96,""price"",Dashboard!$C$55-3),2,2),iferror(index(googlefinance($B96,""price"",Dashboard!$C$55-4),2,2),iferror"&amp;"(index(googlefinance($B96,""price"",Dashboard!$C$55-5),2,2),iferror(index(googlefinance($B96,""price"",Dashboard!$C$55-6),2,2),0))))))))))"),"")</f>
        <v/>
      </c>
      <c r="AJ96" s="210"/>
      <c r="AK96" s="211" t="str">
        <f t="array" ref="AK96">IF($B96="","",INDEX('Calculations (Do Not Edit)'!$C$267:$G$271,match($C96,'Calculations (Do Not Edit)'!$C$230:$G$230,0),match(Dashboard!$C$3,'Calculations (Do Not Edit)'!$B$231:$B$235,0)))</f>
        <v/>
      </c>
      <c r="AL96" s="212">
        <f t="shared" si="18"/>
        <v>0</v>
      </c>
      <c r="AM96" s="182"/>
      <c r="AN96" s="182" t="str">
        <f>IF($B96="","",MAXIFS('Trade Log'!$B$5:$B$2004,'Trade Log'!$D$5:$D$2004,$B96,'Trade Log'!$B$5:$B$2004,"&lt;="&amp;Dashboard!$C$2))</f>
        <v/>
      </c>
      <c r="AO96" s="81" t="str">
        <f t="shared" si="19"/>
        <v>#N/A</v>
      </c>
      <c r="AP96" s="81"/>
      <c r="AQ96" s="184" t="str">
        <f>if($B96="","",sumifs('Trade Log'!$V$5:$V$2004,'Trade Log'!$D$5:$D$2004,$B96,'Trade Log'!$C$5:$C$2004,"Buy",'Trade Log'!$I$5:$I$2004,AQ$6,'Trade Log'!$B$5:$B$2004,"&lt;="&amp;Dashboard!$C$2)-sumifs('Trade Log'!$V$5:$V$2004,'Trade Log'!$D$5:$D$2004,$B96,'Trade Log'!$C$5:$C$2004,"Sell",'Trade Log'!$I$5:$I$2004,AQ$6,'Trade Log'!$B$5:$B$2004,"&lt;="&amp;Dashboard!$C$2))</f>
        <v/>
      </c>
      <c r="AR96" s="100" t="str">
        <f>if($B96="","",sumifs('Trade Log'!$V$5:$V$2004,'Trade Log'!$D$5:$D$2004,$B96,'Trade Log'!$C$5:$C$2004,"Buy",'Trade Log'!$I$5:$I$2004,AR$6,'Trade Log'!$B$5:$B$2004,"&lt;="&amp;Dashboard!$C$2)-sumifs('Trade Log'!$V$5:$V$2004,'Trade Log'!$D$5:$D$2004,$B96,'Trade Log'!$C$5:$C$2004,"Sell",'Trade Log'!$I$5:$I$2004,AR$6,'Trade Log'!$B$5:$B$2004,"&lt;="&amp;Dashboard!$C$2))</f>
        <v/>
      </c>
      <c r="AS96" s="100" t="str">
        <f>if($B96="","",sumifs('Trade Log'!$V$5:$V$2004,'Trade Log'!$D$5:$D$2004,$B96,'Trade Log'!$C$5:$C$2004,"Buy",'Trade Log'!$I$5:$I$2004,AS$6,'Trade Log'!$B$5:$B$2004,"&lt;="&amp;Dashboard!$C$2)-sumifs('Trade Log'!$V$5:$V$2004,'Trade Log'!$D$5:$D$2004,$B96,'Trade Log'!$C$5:$C$2004,"Sell",'Trade Log'!$I$5:$I$2004,AS$6,'Trade Log'!$B$5:$B$2004,"&lt;="&amp;Dashboard!$C$2))</f>
        <v/>
      </c>
      <c r="AT96" s="100" t="str">
        <f>if($B96="","",sumifs('Trade Log'!$V$5:$V$2004,'Trade Log'!$D$5:$D$2004,$B96,'Trade Log'!$C$5:$C$2004,"Buy",'Trade Log'!$I$5:$I$2004,AT$6,'Trade Log'!$B$5:$B$2004,"&lt;="&amp;Dashboard!$C$2)-sumifs('Trade Log'!$V$5:$V$2004,'Trade Log'!$D$5:$D$2004,$B96,'Trade Log'!$C$5:$C$2004,"Sell",'Trade Log'!$I$5:$I$2004,AT$6,'Trade Log'!$B$5:$B$2004,"&lt;="&amp;Dashboard!$C$2))</f>
        <v/>
      </c>
      <c r="AU96" s="100" t="str">
        <f>if($B96="","",sumifs('Trade Log'!$V$5:$V$2004,'Trade Log'!$D$5:$D$2004,$B96,'Trade Log'!$C$5:$C$2004,"Buy",'Trade Log'!$I$5:$I$2004,AU$6,'Trade Log'!$B$5:$B$2004,"&lt;="&amp;Dashboard!$C$2)-sumifs('Trade Log'!$V$5:$V$2004,'Trade Log'!$D$5:$D$2004,$B96,'Trade Log'!$C$5:$C$2004,"Sell",'Trade Log'!$I$5:$I$2004,AU$6,'Trade Log'!$B$5:$B$2004,"&lt;="&amp;Dashboard!$C$2))</f>
        <v/>
      </c>
      <c r="AV96" s="100" t="str">
        <f>if($B96="","",sumifs('Trade Log'!$V$5:$V$2004,'Trade Log'!$D$5:$D$2004,$B96,'Trade Log'!$C$5:$C$2004,"Buy",'Trade Log'!$I$5:$I$2004,AV$6,'Trade Log'!$B$5:$B$2004,"&lt;="&amp;Dashboard!$C$2)-sumifs('Trade Log'!$V$5:$V$2004,'Trade Log'!$D$5:$D$2004,$B96,'Trade Log'!$C$5:$C$2004,"Sell",'Trade Log'!$I$5:$I$2004,AV$6,'Trade Log'!$B$5:$B$2004,"&lt;="&amp;Dashboard!$C$2))</f>
        <v/>
      </c>
      <c r="AW96" s="100" t="str">
        <f>if($B96="","",sumifs('Trade Log'!$V$5:$V$2004,'Trade Log'!$D$5:$D$2004,$B96,'Trade Log'!$C$5:$C$2004,"Buy",'Trade Log'!$I$5:$I$2004,AW$6,'Trade Log'!$B$5:$B$2004,"&lt;="&amp;Dashboard!$C$2)-sumifs('Trade Log'!$V$5:$V$2004,'Trade Log'!$D$5:$D$2004,$B96,'Trade Log'!$C$5:$C$2004,"Sell",'Trade Log'!$I$5:$I$2004,AW$6,'Trade Log'!$B$5:$B$2004,"&lt;="&amp;Dashboard!$C$2))</f>
        <v/>
      </c>
      <c r="AX96" s="100" t="str">
        <f>if($B96="","",sumifs('Trade Log'!$V$5:$V$2004,'Trade Log'!$D$5:$D$2004,$B96,'Trade Log'!$C$5:$C$2004,"Buy",'Trade Log'!$I$5:$I$2004,AX$6,'Trade Log'!$B$5:$B$2004,"&lt;="&amp;Dashboard!$C$2)-sumifs('Trade Log'!$V$5:$V$2004,'Trade Log'!$D$5:$D$2004,$B96,'Trade Log'!$C$5:$C$2004,"Sell",'Trade Log'!$I$5:$I$2004,AX$6,'Trade Log'!$B$5:$B$2004,"&lt;="&amp;Dashboard!$C$2))</f>
        <v/>
      </c>
      <c r="AY96" s="100" t="str">
        <f>if($B96="","",sumifs('Trade Log'!$V$5:$V$2004,'Trade Log'!$D$5:$D$2004,$B96,'Trade Log'!$C$5:$C$2004,"Buy",'Trade Log'!$I$5:$I$2004,AY$6,'Trade Log'!$B$5:$B$2004,"&lt;="&amp;Dashboard!$C$2)-sumifs('Trade Log'!$V$5:$V$2004,'Trade Log'!$D$5:$D$2004,$B96,'Trade Log'!$C$5:$C$2004,"Sell",'Trade Log'!$I$5:$I$2004,AY$6,'Trade Log'!$B$5:$B$2004,"&lt;="&amp;Dashboard!$C$2))</f>
        <v/>
      </c>
      <c r="AZ96" s="185" t="str">
        <f>if($B96="","",sumifs('Trade Log'!$V$5:$V$2004,'Trade Log'!$D$5:$D$2004,$B96,'Trade Log'!$C$5:$C$2004,"Buy",'Trade Log'!$I$5:$I$2004,AZ$6,'Trade Log'!$B$5:$B$2004,"&lt;="&amp;Dashboard!$C$2)-sumifs('Trade Log'!$V$5:$V$2004,'Trade Log'!$D$5:$D$2004,$B96,'Trade Log'!$C$5:$C$2004,"Sell",'Trade Log'!$I$5:$I$2004,AZ$6,'Trade Log'!$B$5:$B$2004,"&lt;="&amp;Dashboard!$C$2))</f>
        <v/>
      </c>
      <c r="BA96" s="81"/>
      <c r="BB96" s="186">
        <f t="shared" si="20"/>
        <v>0</v>
      </c>
      <c r="BC96" s="81"/>
      <c r="BD96" s="187">
        <f t="shared" ref="BD96:BM96" si="115">AQ96*$Q96</f>
        <v>0</v>
      </c>
      <c r="BE96" s="188">
        <f t="shared" si="115"/>
        <v>0</v>
      </c>
      <c r="BF96" s="188">
        <f t="shared" si="115"/>
        <v>0</v>
      </c>
      <c r="BG96" s="188">
        <f t="shared" si="115"/>
        <v>0</v>
      </c>
      <c r="BH96" s="188">
        <f t="shared" si="115"/>
        <v>0</v>
      </c>
      <c r="BI96" s="188">
        <f t="shared" si="115"/>
        <v>0</v>
      </c>
      <c r="BJ96" s="188">
        <f t="shared" si="115"/>
        <v>0</v>
      </c>
      <c r="BK96" s="188">
        <f t="shared" si="115"/>
        <v>0</v>
      </c>
      <c r="BL96" s="188">
        <f t="shared" si="115"/>
        <v>0</v>
      </c>
      <c r="BM96" s="189">
        <f t="shared" si="115"/>
        <v>0</v>
      </c>
      <c r="BN96" s="81"/>
      <c r="BO96" s="190">
        <f t="shared" si="22"/>
        <v>0</v>
      </c>
      <c r="BP96" s="190"/>
      <c r="BQ96" s="191" t="str">
        <f t="shared" si="23"/>
        <v/>
      </c>
      <c r="BR96" s="192" t="s">
        <v>197</v>
      </c>
      <c r="BS96" s="190" t="str">
        <f t="shared" si="24"/>
        <v>N</v>
      </c>
      <c r="BT96" s="190" t="str">
        <f t="shared" si="25"/>
        <v>N</v>
      </c>
      <c r="BU96" s="190" t="str">
        <f t="shared" si="26"/>
        <v>N</v>
      </c>
      <c r="BV96" s="190"/>
      <c r="BW96" s="174">
        <f>countifs('Trade Log'!$D$5:$D$2004,$B132,'Trade Log'!$C$5:$C$2004,"Split")</f>
        <v>0</v>
      </c>
    </row>
    <row r="97">
      <c r="A97" s="17">
        <f t="shared" si="27"/>
        <v>91</v>
      </c>
      <c r="B97" s="193" t="str">
        <f>Setup!B142</f>
        <v/>
      </c>
      <c r="C97" s="194" t="str">
        <f>Setup!C142</f>
        <v/>
      </c>
      <c r="D97" s="194" t="str">
        <f>Setup!D142</f>
        <v/>
      </c>
      <c r="E97" s="195" t="str">
        <f>IF($B97="","",SUMIFS('Trade Log'!$V$5:$V$2004,'Trade Log'!$D$5:$D$2004,'Your Portfolio Holdings'!$B97,'Trade Log'!$C$5:$C$2004,"Buy",'Trade Log'!$B$5:$B$2004,"&lt;="&amp;Dashboard!$C$2)-SUMIFS('Trade Log'!$V$5:$V$2004,'Trade Log'!$D$5:$D$2004,'Your Portfolio Holdings'!$B97,'Trade Log'!$C$5:$C$2004,"Sell",'Trade Log'!$B$5:$B$2004,"&lt;="&amp;Dashboard!$C$2))</f>
        <v/>
      </c>
      <c r="F97" s="196" t="str">
        <f t="shared" si="3"/>
        <v/>
      </c>
      <c r="G97" s="197" t="str">
        <f>IFERROR(__xludf.DUMMYFUNCTION("if($C97=""GBP"", if($B97="""","""",if(Dashboard!$C$2&gt;=today(),iferror(googlefinance($B97)/100,0),iferror(index(googlefinance($B97,""price"",Dashboard!$C$2),2,2)/100,iferror(index(googlefinance($B97,""price"",Dashboard!$C$2-1),2,2)/100,iferror(index(google"&amp;"finance($B97,""price"",Dashboard!$C$2-2),2,2)/100,iferror(index(googlefinance($B97,""price"",Dashboard!$C$2-3),2,2)/100,iferror(index(googlefinance($B97,""price"",Dashboard!$C$2-4),2,2)/100,iferror(index(googlefinance($B97,""price"",Dashboard!$C$2-5),2,2)"&amp;"/100,iferror(index(googlefinance($B97,""price"",Dashboard!$C$2-6),2,2)/100,0))))))))),if($B97="""","""",if(Dashboard!$C$2&gt;=today(),iferror(googlefinance($B97),0),iferror(index(googlefinance($B97,""price"",Dashboard!$C$2),2,2),iferror(index(googlefinance($"&amp;"B97,""price"",Dashboard!$C$2-1),2,2),iferror(index(googlefinance($B97,""price"",Dashboard!$C$2-2),2,2),iferror(index(googlefinance($B97,""price"",Dashboard!$C$2-3),2,2),iferror(index(googlefinance($B97,""price"",Dashboard!$C$2-4),2,2),iferror(index(google"&amp;"finance($B97,""price"",Dashboard!$C$2-5),2,2),iferror(index(googlefinance($B97,""price"",Dashboard!$C$2-6),2,2),0))))))))))"),"")</f>
        <v/>
      </c>
      <c r="H97" s="213"/>
      <c r="I97" s="199" t="str">
        <f t="shared" si="4"/>
        <v/>
      </c>
      <c r="J97" s="200" t="str">
        <f t="shared" si="5"/>
        <v/>
      </c>
      <c r="K97" s="201" t="str">
        <f t="array" ref="K97">IFERROR(IF($B97="","",index('Trade Log'!$Q$5:$Q$2004,match(1,($AN97='Trade Log'!$B$5:$B$2004)*($B97='Trade Log'!$D$5:$D$2004)*("Y"='Trade Log'!$T$5:$T$2004),0))),0)</f>
        <v/>
      </c>
      <c r="L97" s="202" t="str">
        <f t="shared" si="6"/>
        <v/>
      </c>
      <c r="M97" s="202" t="str">
        <f t="shared" si="7"/>
        <v/>
      </c>
      <c r="N97" s="203" t="str">
        <f t="shared" si="8"/>
        <v/>
      </c>
      <c r="O97" s="202" t="str">
        <f>if($B97="","",iferror(sumifs('Trade Log'!$G$5:$G$2004,'Trade Log'!$C$5:$C$2004,"Dividend",'Trade Log'!$D$5:$D$2004,$B97,'Trade Log'!$B$5:$B$2004,"&lt;="&amp;Dashboard!$C$2),0))</f>
        <v/>
      </c>
      <c r="P97" s="204" t="str">
        <f t="shared" si="9"/>
        <v/>
      </c>
      <c r="Q97" s="205" t="str">
        <f t="shared" si="10"/>
        <v/>
      </c>
      <c r="R97" s="199" t="str">
        <f t="shared" si="11"/>
        <v/>
      </c>
      <c r="S97" s="200" t="str">
        <f t="shared" si="12"/>
        <v/>
      </c>
      <c r="T97" s="201" t="str">
        <f t="array" ref="T97">IFERROR(IF($B97="","",index('Trade Log'!$AE$5:$AE$2004,match(1,($AN97='Trade Log'!$B$5:$B$2004)*($B97='Trade Log'!$D$5:$D$2004)*("Y"='Trade Log'!$T$5:$T$2004),0))),0)</f>
        <v/>
      </c>
      <c r="U97" s="202" t="str">
        <f t="shared" si="13"/>
        <v/>
      </c>
      <c r="V97" s="203" t="str">
        <f t="shared" si="14"/>
        <v/>
      </c>
      <c r="W97" s="202" t="str">
        <f t="shared" si="15"/>
        <v/>
      </c>
      <c r="X97" s="203" t="str">
        <f t="shared" si="16"/>
        <v/>
      </c>
      <c r="Y97" s="206" t="str">
        <f>if($B97="","",iferror(sumifs('Trade Log'!$AD$5:$AD$2004,'Trade Log'!$C$5:$C$2004,"Dividend",'Trade Log'!$D$5:$D$2004,$B97,'Trade Log'!$B$5:$B$2004,"&lt;="&amp;Dashboard!$C$2),0))</f>
        <v/>
      </c>
      <c r="Z97" s="172"/>
      <c r="AA97" s="207" t="str">
        <f t="array" ref="AA97">IF($B97="","",INDEX('Calculations (Do Not Edit)'!$C$231:$G$235,match($C97,'Calculations (Do Not Edit)'!$C$230:$G$230,0),match(Dashboard!$C$3,'Calculations (Do Not Edit)'!$B$231:$B$235,0)))</f>
        <v/>
      </c>
      <c r="AB97" s="174"/>
      <c r="AC97" s="208" t="str">
        <f>IF($B97="","",SUMIFS('Trade Log'!$X$5:$X$2004,'Trade Log'!$D$5:$D$2004,'Your Portfolio Holdings'!$B97,'Trade Log'!$C$5:$C$2004,"Buy",'Trade Log'!$B$5:$B$2004,"&lt;="&amp;Dashboard!$C$54)-SUMIFS('Trade Log'!$X$5:$X$2004,'Trade Log'!$D$5:$D$2004,'Your Portfolio Holdings'!$B97,'Trade Log'!$C$5:$C$2004,"Sell",'Trade Log'!$B$5:$B$2004,"&lt;="&amp;Dashboard!$C$54))</f>
        <v/>
      </c>
      <c r="AD97" s="209" t="str">
        <f>IFERROR(__xludf.DUMMYFUNCTION("if($C97=""GBP"",if($B97="""","""",if(Dashboard!$C$54&gt;=today(),iferror(googlefinance($B97)/100,0),iferror(index(googlefinance($B97,""price"",Dashboard!$C$54),2,2)/100,iferror(index(googlefinance($B97,""price"",Dashboard!$C$54-1),2,2)/100,iferror(index(goog"&amp;"lefinance($B97,""price"",Dashboard!$C$54-2),2,2)/100,iferror(index(googlefinance($B97,""price"",Dashboard!$C$54-3),2,2)/100,iferror(index(googlefinance($B97,""price"",Dashboard!$C$54-4),2,2)/100,iferror(index(googlefinance($B97,""price"",Dashboard!$C$54-5"&amp;"),2,2)/100,iferror(index(googlefinance($B97,""price"",Dashboard!$C$54-6),2,2)/100,0))))))))), if($B97="""","""",if(Dashboard!$C$54&gt;=today(),iferror(googlefinance($B97),0),iferror(index(googlefinance($B97,""price"",Dashboard!$C$54),2,2),iferror(index(googl"&amp;"efinance($B97,""price"",Dashboard!$C$54-1),2,2),iferror(index(googlefinance($B97,""price"",Dashboard!$C$54-2),2,2),iferror(index(googlefinance($B97,""price"",Dashboard!$C$54-3),2,2),iferror(index(googlefinance($B97,""price"",Dashboard!$C$54-4),2,2),iferro"&amp;"r(index(googlefinance($B97,""price"",Dashboard!$C$54-5),2,2),iferror(index(googlefinance($B97,""price"",Dashboard!$C$54-6),2,2),0))))))))))"),"")</f>
        <v/>
      </c>
      <c r="AE97" s="214"/>
      <c r="AF97" s="211" t="str">
        <f t="array" ref="AF97">IF($B97="","",INDEX('Calculations (Do Not Edit)'!$C$249:$G$253,match($C97,'Calculations (Do Not Edit)'!$C$230:$G$230,0),match(Dashboard!$C$3,'Calculations (Do Not Edit)'!$B$231:$B$235,0)))</f>
        <v/>
      </c>
      <c r="AG97" s="212">
        <f t="shared" si="17"/>
        <v>0</v>
      </c>
      <c r="AH97" s="208" t="str">
        <f>IF($B97="","",SUMIFS('Trade Log'!$Z$5:$Z$2004,'Trade Log'!$D$5:$D$2004,'Your Portfolio Holdings'!$B97,'Trade Log'!$C$5:$C$2004,"Buy",'Trade Log'!$B$5:$B$2004,"&lt;="&amp;Dashboard!$C$55)-SUMIFS('Trade Log'!$Z$5:$Z$2004,'Trade Log'!$D$5:$D$2004,'Your Portfolio Holdings'!$B97,'Trade Log'!$C$5:$C$2004,"Sell",'Trade Log'!$B$5:$B$2004,"&lt;="&amp;Dashboard!$C$55))</f>
        <v/>
      </c>
      <c r="AI97" s="209" t="str">
        <f>IFERROR(__xludf.DUMMYFUNCTION("if($C97=""GBP"",if($B97="""","""",if(Dashboard!$C$55&gt;=today(),iferror(googlefinance($B97)/100,0),iferror(index(googlefinance($B97,""price"",Dashboard!$C$55),2,2)/100,iferror(index(googlefinance($B97,""price"",Dashboard!$C$55-1),2,2)/100,iferror(index(goog"&amp;"lefinance($B97,""price"",Dashboard!$C$55-2),2,2)/100,iferror(index(googlefinance($B97,""price"",Dashboard!$C$55-3),2,2)/100,iferror(index(googlefinance($B97,""price"",Dashboard!$C$55-4),2,2)/100,iferror(index(googlefinance($B97,""price"",Dashboard!$C$55-5"&amp;"),2,2)/100,iferror(index(googlefinance($B97,""price"",Dashboard!$C$55-6),2,2)/100,0))))))))),if($B97="""","""",if(Dashboard!$C$55&gt;=today(),iferror(googlefinance($B97),0),iferror(index(googlefinance($B97,""price"",Dashboard!$C$55),2,2),iferror(index(google"&amp;"finance($B97,""price"",Dashboard!$C$55-1),2,2),iferror(index(googlefinance($B97,""price"",Dashboard!$C$55-2),2,2),iferror(index(googlefinance($B97,""price"",Dashboard!$C$55-3),2,2),iferror(index(googlefinance($B97,""price"",Dashboard!$C$55-4),2,2),iferror"&amp;"(index(googlefinance($B97,""price"",Dashboard!$C$55-5),2,2),iferror(index(googlefinance($B97,""price"",Dashboard!$C$55-6),2,2),0))))))))))"),"")</f>
        <v/>
      </c>
      <c r="AJ97" s="210"/>
      <c r="AK97" s="211" t="str">
        <f t="array" ref="AK97">IF($B97="","",INDEX('Calculations (Do Not Edit)'!$C$267:$G$271,match($C97,'Calculations (Do Not Edit)'!$C$230:$G$230,0),match(Dashboard!$C$3,'Calculations (Do Not Edit)'!$B$231:$B$235,0)))</f>
        <v/>
      </c>
      <c r="AL97" s="212">
        <f t="shared" si="18"/>
        <v>0</v>
      </c>
      <c r="AM97" s="182"/>
      <c r="AN97" s="182" t="str">
        <f>IF($B97="","",MAXIFS('Trade Log'!$B$5:$B$2004,'Trade Log'!$D$5:$D$2004,$B97,'Trade Log'!$B$5:$B$2004,"&lt;="&amp;Dashboard!$C$2))</f>
        <v/>
      </c>
      <c r="AO97" s="81" t="str">
        <f t="shared" si="19"/>
        <v>#N/A</v>
      </c>
      <c r="AP97" s="81"/>
      <c r="AQ97" s="184" t="str">
        <f>if($B97="","",sumifs('Trade Log'!$V$5:$V$2004,'Trade Log'!$D$5:$D$2004,$B97,'Trade Log'!$C$5:$C$2004,"Buy",'Trade Log'!$I$5:$I$2004,AQ$6,'Trade Log'!$B$5:$B$2004,"&lt;="&amp;Dashboard!$C$2)-sumifs('Trade Log'!$V$5:$V$2004,'Trade Log'!$D$5:$D$2004,$B97,'Trade Log'!$C$5:$C$2004,"Sell",'Trade Log'!$I$5:$I$2004,AQ$6,'Trade Log'!$B$5:$B$2004,"&lt;="&amp;Dashboard!$C$2))</f>
        <v/>
      </c>
      <c r="AR97" s="100" t="str">
        <f>if($B97="","",sumifs('Trade Log'!$V$5:$V$2004,'Trade Log'!$D$5:$D$2004,$B97,'Trade Log'!$C$5:$C$2004,"Buy",'Trade Log'!$I$5:$I$2004,AR$6,'Trade Log'!$B$5:$B$2004,"&lt;="&amp;Dashboard!$C$2)-sumifs('Trade Log'!$V$5:$V$2004,'Trade Log'!$D$5:$D$2004,$B97,'Trade Log'!$C$5:$C$2004,"Sell",'Trade Log'!$I$5:$I$2004,AR$6,'Trade Log'!$B$5:$B$2004,"&lt;="&amp;Dashboard!$C$2))</f>
        <v/>
      </c>
      <c r="AS97" s="100" t="str">
        <f>if($B97="","",sumifs('Trade Log'!$V$5:$V$2004,'Trade Log'!$D$5:$D$2004,$B97,'Trade Log'!$C$5:$C$2004,"Buy",'Trade Log'!$I$5:$I$2004,AS$6,'Trade Log'!$B$5:$B$2004,"&lt;="&amp;Dashboard!$C$2)-sumifs('Trade Log'!$V$5:$V$2004,'Trade Log'!$D$5:$D$2004,$B97,'Trade Log'!$C$5:$C$2004,"Sell",'Trade Log'!$I$5:$I$2004,AS$6,'Trade Log'!$B$5:$B$2004,"&lt;="&amp;Dashboard!$C$2))</f>
        <v/>
      </c>
      <c r="AT97" s="100" t="str">
        <f>if($B97="","",sumifs('Trade Log'!$V$5:$V$2004,'Trade Log'!$D$5:$D$2004,$B97,'Trade Log'!$C$5:$C$2004,"Buy",'Trade Log'!$I$5:$I$2004,AT$6,'Trade Log'!$B$5:$B$2004,"&lt;="&amp;Dashboard!$C$2)-sumifs('Trade Log'!$V$5:$V$2004,'Trade Log'!$D$5:$D$2004,$B97,'Trade Log'!$C$5:$C$2004,"Sell",'Trade Log'!$I$5:$I$2004,AT$6,'Trade Log'!$B$5:$B$2004,"&lt;="&amp;Dashboard!$C$2))</f>
        <v/>
      </c>
      <c r="AU97" s="100" t="str">
        <f>if($B97="","",sumifs('Trade Log'!$V$5:$V$2004,'Trade Log'!$D$5:$D$2004,$B97,'Trade Log'!$C$5:$C$2004,"Buy",'Trade Log'!$I$5:$I$2004,AU$6,'Trade Log'!$B$5:$B$2004,"&lt;="&amp;Dashboard!$C$2)-sumifs('Trade Log'!$V$5:$V$2004,'Trade Log'!$D$5:$D$2004,$B97,'Trade Log'!$C$5:$C$2004,"Sell",'Trade Log'!$I$5:$I$2004,AU$6,'Trade Log'!$B$5:$B$2004,"&lt;="&amp;Dashboard!$C$2))</f>
        <v/>
      </c>
      <c r="AV97" s="100" t="str">
        <f>if($B97="","",sumifs('Trade Log'!$V$5:$V$2004,'Trade Log'!$D$5:$D$2004,$B97,'Trade Log'!$C$5:$C$2004,"Buy",'Trade Log'!$I$5:$I$2004,AV$6,'Trade Log'!$B$5:$B$2004,"&lt;="&amp;Dashboard!$C$2)-sumifs('Trade Log'!$V$5:$V$2004,'Trade Log'!$D$5:$D$2004,$B97,'Trade Log'!$C$5:$C$2004,"Sell",'Trade Log'!$I$5:$I$2004,AV$6,'Trade Log'!$B$5:$B$2004,"&lt;="&amp;Dashboard!$C$2))</f>
        <v/>
      </c>
      <c r="AW97" s="100" t="str">
        <f>if($B97="","",sumifs('Trade Log'!$V$5:$V$2004,'Trade Log'!$D$5:$D$2004,$B97,'Trade Log'!$C$5:$C$2004,"Buy",'Trade Log'!$I$5:$I$2004,AW$6,'Trade Log'!$B$5:$B$2004,"&lt;="&amp;Dashboard!$C$2)-sumifs('Trade Log'!$V$5:$V$2004,'Trade Log'!$D$5:$D$2004,$B97,'Trade Log'!$C$5:$C$2004,"Sell",'Trade Log'!$I$5:$I$2004,AW$6,'Trade Log'!$B$5:$B$2004,"&lt;="&amp;Dashboard!$C$2))</f>
        <v/>
      </c>
      <c r="AX97" s="100" t="str">
        <f>if($B97="","",sumifs('Trade Log'!$V$5:$V$2004,'Trade Log'!$D$5:$D$2004,$B97,'Trade Log'!$C$5:$C$2004,"Buy",'Trade Log'!$I$5:$I$2004,AX$6,'Trade Log'!$B$5:$B$2004,"&lt;="&amp;Dashboard!$C$2)-sumifs('Trade Log'!$V$5:$V$2004,'Trade Log'!$D$5:$D$2004,$B97,'Trade Log'!$C$5:$C$2004,"Sell",'Trade Log'!$I$5:$I$2004,AX$6,'Trade Log'!$B$5:$B$2004,"&lt;="&amp;Dashboard!$C$2))</f>
        <v/>
      </c>
      <c r="AY97" s="100" t="str">
        <f>if($B97="","",sumifs('Trade Log'!$V$5:$V$2004,'Trade Log'!$D$5:$D$2004,$B97,'Trade Log'!$C$5:$C$2004,"Buy",'Trade Log'!$I$5:$I$2004,AY$6,'Trade Log'!$B$5:$B$2004,"&lt;="&amp;Dashboard!$C$2)-sumifs('Trade Log'!$V$5:$V$2004,'Trade Log'!$D$5:$D$2004,$B97,'Trade Log'!$C$5:$C$2004,"Sell",'Trade Log'!$I$5:$I$2004,AY$6,'Trade Log'!$B$5:$B$2004,"&lt;="&amp;Dashboard!$C$2))</f>
        <v/>
      </c>
      <c r="AZ97" s="185" t="str">
        <f>if($B97="","",sumifs('Trade Log'!$V$5:$V$2004,'Trade Log'!$D$5:$D$2004,$B97,'Trade Log'!$C$5:$C$2004,"Buy",'Trade Log'!$I$5:$I$2004,AZ$6,'Trade Log'!$B$5:$B$2004,"&lt;="&amp;Dashboard!$C$2)-sumifs('Trade Log'!$V$5:$V$2004,'Trade Log'!$D$5:$D$2004,$B97,'Trade Log'!$C$5:$C$2004,"Sell",'Trade Log'!$I$5:$I$2004,AZ$6,'Trade Log'!$B$5:$B$2004,"&lt;="&amp;Dashboard!$C$2))</f>
        <v/>
      </c>
      <c r="BA97" s="81"/>
      <c r="BB97" s="186">
        <f t="shared" si="20"/>
        <v>0</v>
      </c>
      <c r="BC97" s="81"/>
      <c r="BD97" s="187">
        <f t="shared" ref="BD97:BM97" si="116">AQ97*$Q97</f>
        <v>0</v>
      </c>
      <c r="BE97" s="188">
        <f t="shared" si="116"/>
        <v>0</v>
      </c>
      <c r="BF97" s="188">
        <f t="shared" si="116"/>
        <v>0</v>
      </c>
      <c r="BG97" s="188">
        <f t="shared" si="116"/>
        <v>0</v>
      </c>
      <c r="BH97" s="188">
        <f t="shared" si="116"/>
        <v>0</v>
      </c>
      <c r="BI97" s="188">
        <f t="shared" si="116"/>
        <v>0</v>
      </c>
      <c r="BJ97" s="188">
        <f t="shared" si="116"/>
        <v>0</v>
      </c>
      <c r="BK97" s="188">
        <f t="shared" si="116"/>
        <v>0</v>
      </c>
      <c r="BL97" s="188">
        <f t="shared" si="116"/>
        <v>0</v>
      </c>
      <c r="BM97" s="189">
        <f t="shared" si="116"/>
        <v>0</v>
      </c>
      <c r="BN97" s="81"/>
      <c r="BO97" s="190">
        <f t="shared" si="22"/>
        <v>0</v>
      </c>
      <c r="BP97" s="190"/>
      <c r="BQ97" s="191" t="str">
        <f t="shared" si="23"/>
        <v/>
      </c>
      <c r="BR97" s="192" t="s">
        <v>197</v>
      </c>
      <c r="BS97" s="190" t="str">
        <f t="shared" si="24"/>
        <v>N</v>
      </c>
      <c r="BT97" s="190" t="str">
        <f t="shared" si="25"/>
        <v>N</v>
      </c>
      <c r="BU97" s="190" t="str">
        <f t="shared" si="26"/>
        <v>N</v>
      </c>
      <c r="BV97" s="190"/>
      <c r="BW97" s="174">
        <f>countifs('Trade Log'!$D$5:$D$2004,$B133,'Trade Log'!$C$5:$C$2004,"Split")</f>
        <v>0</v>
      </c>
    </row>
    <row r="98">
      <c r="A98" s="17">
        <f t="shared" si="27"/>
        <v>92</v>
      </c>
      <c r="B98" s="193" t="str">
        <f>Setup!B143</f>
        <v/>
      </c>
      <c r="C98" s="194" t="str">
        <f>Setup!C143</f>
        <v/>
      </c>
      <c r="D98" s="194" t="str">
        <f>Setup!D143</f>
        <v/>
      </c>
      <c r="E98" s="195" t="str">
        <f>IF($B98="","",SUMIFS('Trade Log'!$V$5:$V$2004,'Trade Log'!$D$5:$D$2004,'Your Portfolio Holdings'!$B98,'Trade Log'!$C$5:$C$2004,"Buy",'Trade Log'!$B$5:$B$2004,"&lt;="&amp;Dashboard!$C$2)-SUMIFS('Trade Log'!$V$5:$V$2004,'Trade Log'!$D$5:$D$2004,'Your Portfolio Holdings'!$B98,'Trade Log'!$C$5:$C$2004,"Sell",'Trade Log'!$B$5:$B$2004,"&lt;="&amp;Dashboard!$C$2))</f>
        <v/>
      </c>
      <c r="F98" s="196" t="str">
        <f t="shared" si="3"/>
        <v/>
      </c>
      <c r="G98" s="197" t="str">
        <f>IFERROR(__xludf.DUMMYFUNCTION("if($C98=""GBP"", if($B98="""","""",if(Dashboard!$C$2&gt;=today(),iferror(googlefinance($B98)/100,0),iferror(index(googlefinance($B98,""price"",Dashboard!$C$2),2,2)/100,iferror(index(googlefinance($B98,""price"",Dashboard!$C$2-1),2,2)/100,iferror(index(google"&amp;"finance($B98,""price"",Dashboard!$C$2-2),2,2)/100,iferror(index(googlefinance($B98,""price"",Dashboard!$C$2-3),2,2)/100,iferror(index(googlefinance($B98,""price"",Dashboard!$C$2-4),2,2)/100,iferror(index(googlefinance($B98,""price"",Dashboard!$C$2-5),2,2)"&amp;"/100,iferror(index(googlefinance($B98,""price"",Dashboard!$C$2-6),2,2)/100,0))))))))),if($B98="""","""",if(Dashboard!$C$2&gt;=today(),iferror(googlefinance($B98),0),iferror(index(googlefinance($B98,""price"",Dashboard!$C$2),2,2),iferror(index(googlefinance($"&amp;"B98,""price"",Dashboard!$C$2-1),2,2),iferror(index(googlefinance($B98,""price"",Dashboard!$C$2-2),2,2),iferror(index(googlefinance($B98,""price"",Dashboard!$C$2-3),2,2),iferror(index(googlefinance($B98,""price"",Dashboard!$C$2-4),2,2),iferror(index(google"&amp;"finance($B98,""price"",Dashboard!$C$2-5),2,2),iferror(index(googlefinance($B98,""price"",Dashboard!$C$2-6),2,2),0))))))))))"),"")</f>
        <v/>
      </c>
      <c r="H98" s="213"/>
      <c r="I98" s="199" t="str">
        <f t="shared" si="4"/>
        <v/>
      </c>
      <c r="J98" s="200" t="str">
        <f t="shared" si="5"/>
        <v/>
      </c>
      <c r="K98" s="201" t="str">
        <f t="array" ref="K98">IFERROR(IF($B98="","",index('Trade Log'!$Q$5:$Q$2004,match(1,($AN98='Trade Log'!$B$5:$B$2004)*($B98='Trade Log'!$D$5:$D$2004)*("Y"='Trade Log'!$T$5:$T$2004),0))),0)</f>
        <v/>
      </c>
      <c r="L98" s="202" t="str">
        <f t="shared" si="6"/>
        <v/>
      </c>
      <c r="M98" s="202" t="str">
        <f t="shared" si="7"/>
        <v/>
      </c>
      <c r="N98" s="203" t="str">
        <f t="shared" si="8"/>
        <v/>
      </c>
      <c r="O98" s="202" t="str">
        <f>if($B98="","",iferror(sumifs('Trade Log'!$G$5:$G$2004,'Trade Log'!$C$5:$C$2004,"Dividend",'Trade Log'!$D$5:$D$2004,$B98,'Trade Log'!$B$5:$B$2004,"&lt;="&amp;Dashboard!$C$2),0))</f>
        <v/>
      </c>
      <c r="P98" s="204" t="str">
        <f t="shared" si="9"/>
        <v/>
      </c>
      <c r="Q98" s="205" t="str">
        <f t="shared" si="10"/>
        <v/>
      </c>
      <c r="R98" s="199" t="str">
        <f t="shared" si="11"/>
        <v/>
      </c>
      <c r="S98" s="200" t="str">
        <f t="shared" si="12"/>
        <v/>
      </c>
      <c r="T98" s="201" t="str">
        <f t="array" ref="T98">IFERROR(IF($B98="","",index('Trade Log'!$AE$5:$AE$2004,match(1,($AN98='Trade Log'!$B$5:$B$2004)*($B98='Trade Log'!$D$5:$D$2004)*("Y"='Trade Log'!$T$5:$T$2004),0))),0)</f>
        <v/>
      </c>
      <c r="U98" s="202" t="str">
        <f t="shared" si="13"/>
        <v/>
      </c>
      <c r="V98" s="203" t="str">
        <f t="shared" si="14"/>
        <v/>
      </c>
      <c r="W98" s="202" t="str">
        <f t="shared" si="15"/>
        <v/>
      </c>
      <c r="X98" s="203" t="str">
        <f t="shared" si="16"/>
        <v/>
      </c>
      <c r="Y98" s="206" t="str">
        <f>if($B98="","",iferror(sumifs('Trade Log'!$AD$5:$AD$2004,'Trade Log'!$C$5:$C$2004,"Dividend",'Trade Log'!$D$5:$D$2004,$B98,'Trade Log'!$B$5:$B$2004,"&lt;="&amp;Dashboard!$C$2),0))</f>
        <v/>
      </c>
      <c r="Z98" s="172"/>
      <c r="AA98" s="207" t="str">
        <f t="array" ref="AA98">IF($B98="","",INDEX('Calculations (Do Not Edit)'!$C$231:$G$235,match($C98,'Calculations (Do Not Edit)'!$C$230:$G$230,0),match(Dashboard!$C$3,'Calculations (Do Not Edit)'!$B$231:$B$235,0)))</f>
        <v/>
      </c>
      <c r="AB98" s="174"/>
      <c r="AC98" s="208" t="str">
        <f>IF($B98="","",SUMIFS('Trade Log'!$X$5:$X$2004,'Trade Log'!$D$5:$D$2004,'Your Portfolio Holdings'!$B98,'Trade Log'!$C$5:$C$2004,"Buy",'Trade Log'!$B$5:$B$2004,"&lt;="&amp;Dashboard!$C$54)-SUMIFS('Trade Log'!$X$5:$X$2004,'Trade Log'!$D$5:$D$2004,'Your Portfolio Holdings'!$B98,'Trade Log'!$C$5:$C$2004,"Sell",'Trade Log'!$B$5:$B$2004,"&lt;="&amp;Dashboard!$C$54))</f>
        <v/>
      </c>
      <c r="AD98" s="209" t="str">
        <f>IFERROR(__xludf.DUMMYFUNCTION("if($C98=""GBP"",if($B98="""","""",if(Dashboard!$C$54&gt;=today(),iferror(googlefinance($B98)/100,0),iferror(index(googlefinance($B98,""price"",Dashboard!$C$54),2,2)/100,iferror(index(googlefinance($B98,""price"",Dashboard!$C$54-1),2,2)/100,iferror(index(goog"&amp;"lefinance($B98,""price"",Dashboard!$C$54-2),2,2)/100,iferror(index(googlefinance($B98,""price"",Dashboard!$C$54-3),2,2)/100,iferror(index(googlefinance($B98,""price"",Dashboard!$C$54-4),2,2)/100,iferror(index(googlefinance($B98,""price"",Dashboard!$C$54-5"&amp;"),2,2)/100,iferror(index(googlefinance($B98,""price"",Dashboard!$C$54-6),2,2)/100,0))))))))), if($B98="""","""",if(Dashboard!$C$54&gt;=today(),iferror(googlefinance($B98),0),iferror(index(googlefinance($B98,""price"",Dashboard!$C$54),2,2),iferror(index(googl"&amp;"efinance($B98,""price"",Dashboard!$C$54-1),2,2),iferror(index(googlefinance($B98,""price"",Dashboard!$C$54-2),2,2),iferror(index(googlefinance($B98,""price"",Dashboard!$C$54-3),2,2),iferror(index(googlefinance($B98,""price"",Dashboard!$C$54-4),2,2),iferro"&amp;"r(index(googlefinance($B98,""price"",Dashboard!$C$54-5),2,2),iferror(index(googlefinance($B98,""price"",Dashboard!$C$54-6),2,2),0))))))))))"),"")</f>
        <v/>
      </c>
      <c r="AE98" s="214"/>
      <c r="AF98" s="211" t="str">
        <f t="array" ref="AF98">IF($B98="","",INDEX('Calculations (Do Not Edit)'!$C$249:$G$253,match($C98,'Calculations (Do Not Edit)'!$C$230:$G$230,0),match(Dashboard!$C$3,'Calculations (Do Not Edit)'!$B$231:$B$235,0)))</f>
        <v/>
      </c>
      <c r="AG98" s="212">
        <f t="shared" si="17"/>
        <v>0</v>
      </c>
      <c r="AH98" s="208" t="str">
        <f>IF($B98="","",SUMIFS('Trade Log'!$Z$5:$Z$2004,'Trade Log'!$D$5:$D$2004,'Your Portfolio Holdings'!$B98,'Trade Log'!$C$5:$C$2004,"Buy",'Trade Log'!$B$5:$B$2004,"&lt;="&amp;Dashboard!$C$55)-SUMIFS('Trade Log'!$Z$5:$Z$2004,'Trade Log'!$D$5:$D$2004,'Your Portfolio Holdings'!$B98,'Trade Log'!$C$5:$C$2004,"Sell",'Trade Log'!$B$5:$B$2004,"&lt;="&amp;Dashboard!$C$55))</f>
        <v/>
      </c>
      <c r="AI98" s="209" t="str">
        <f>IFERROR(__xludf.DUMMYFUNCTION("if($C98=""GBP"",if($B98="""","""",if(Dashboard!$C$55&gt;=today(),iferror(googlefinance($B98)/100,0),iferror(index(googlefinance($B98,""price"",Dashboard!$C$55),2,2)/100,iferror(index(googlefinance($B98,""price"",Dashboard!$C$55-1),2,2)/100,iferror(index(goog"&amp;"lefinance($B98,""price"",Dashboard!$C$55-2),2,2)/100,iferror(index(googlefinance($B98,""price"",Dashboard!$C$55-3),2,2)/100,iferror(index(googlefinance($B98,""price"",Dashboard!$C$55-4),2,2)/100,iferror(index(googlefinance($B98,""price"",Dashboard!$C$55-5"&amp;"),2,2)/100,iferror(index(googlefinance($B98,""price"",Dashboard!$C$55-6),2,2)/100,0))))))))),if($B98="""","""",if(Dashboard!$C$55&gt;=today(),iferror(googlefinance($B98),0),iferror(index(googlefinance($B98,""price"",Dashboard!$C$55),2,2),iferror(index(google"&amp;"finance($B98,""price"",Dashboard!$C$55-1),2,2),iferror(index(googlefinance($B98,""price"",Dashboard!$C$55-2),2,2),iferror(index(googlefinance($B98,""price"",Dashboard!$C$55-3),2,2),iferror(index(googlefinance($B98,""price"",Dashboard!$C$55-4),2,2),iferror"&amp;"(index(googlefinance($B98,""price"",Dashboard!$C$55-5),2,2),iferror(index(googlefinance($B98,""price"",Dashboard!$C$55-6),2,2),0))))))))))"),"")</f>
        <v/>
      </c>
      <c r="AJ98" s="210"/>
      <c r="AK98" s="211" t="str">
        <f t="array" ref="AK98">IF($B98="","",INDEX('Calculations (Do Not Edit)'!$C$267:$G$271,match($C98,'Calculations (Do Not Edit)'!$C$230:$G$230,0),match(Dashboard!$C$3,'Calculations (Do Not Edit)'!$B$231:$B$235,0)))</f>
        <v/>
      </c>
      <c r="AL98" s="212">
        <f t="shared" si="18"/>
        <v>0</v>
      </c>
      <c r="AM98" s="182"/>
      <c r="AN98" s="182" t="str">
        <f>IF($B98="","",MAXIFS('Trade Log'!$B$5:$B$2004,'Trade Log'!$D$5:$D$2004,$B98,'Trade Log'!$B$5:$B$2004,"&lt;="&amp;Dashboard!$C$2))</f>
        <v/>
      </c>
      <c r="AO98" s="81" t="str">
        <f t="shared" si="19"/>
        <v>#N/A</v>
      </c>
      <c r="AP98" s="81"/>
      <c r="AQ98" s="184" t="str">
        <f>if($B98="","",sumifs('Trade Log'!$V$5:$V$2004,'Trade Log'!$D$5:$D$2004,$B98,'Trade Log'!$C$5:$C$2004,"Buy",'Trade Log'!$I$5:$I$2004,AQ$6,'Trade Log'!$B$5:$B$2004,"&lt;="&amp;Dashboard!$C$2)-sumifs('Trade Log'!$V$5:$V$2004,'Trade Log'!$D$5:$D$2004,$B98,'Trade Log'!$C$5:$C$2004,"Sell",'Trade Log'!$I$5:$I$2004,AQ$6,'Trade Log'!$B$5:$B$2004,"&lt;="&amp;Dashboard!$C$2))</f>
        <v/>
      </c>
      <c r="AR98" s="100" t="str">
        <f>if($B98="","",sumifs('Trade Log'!$V$5:$V$2004,'Trade Log'!$D$5:$D$2004,$B98,'Trade Log'!$C$5:$C$2004,"Buy",'Trade Log'!$I$5:$I$2004,AR$6,'Trade Log'!$B$5:$B$2004,"&lt;="&amp;Dashboard!$C$2)-sumifs('Trade Log'!$V$5:$V$2004,'Trade Log'!$D$5:$D$2004,$B98,'Trade Log'!$C$5:$C$2004,"Sell",'Trade Log'!$I$5:$I$2004,AR$6,'Trade Log'!$B$5:$B$2004,"&lt;="&amp;Dashboard!$C$2))</f>
        <v/>
      </c>
      <c r="AS98" s="100" t="str">
        <f>if($B98="","",sumifs('Trade Log'!$V$5:$V$2004,'Trade Log'!$D$5:$D$2004,$B98,'Trade Log'!$C$5:$C$2004,"Buy",'Trade Log'!$I$5:$I$2004,AS$6,'Trade Log'!$B$5:$B$2004,"&lt;="&amp;Dashboard!$C$2)-sumifs('Trade Log'!$V$5:$V$2004,'Trade Log'!$D$5:$D$2004,$B98,'Trade Log'!$C$5:$C$2004,"Sell",'Trade Log'!$I$5:$I$2004,AS$6,'Trade Log'!$B$5:$B$2004,"&lt;="&amp;Dashboard!$C$2))</f>
        <v/>
      </c>
      <c r="AT98" s="100" t="str">
        <f>if($B98="","",sumifs('Trade Log'!$V$5:$V$2004,'Trade Log'!$D$5:$D$2004,$B98,'Trade Log'!$C$5:$C$2004,"Buy",'Trade Log'!$I$5:$I$2004,AT$6,'Trade Log'!$B$5:$B$2004,"&lt;="&amp;Dashboard!$C$2)-sumifs('Trade Log'!$V$5:$V$2004,'Trade Log'!$D$5:$D$2004,$B98,'Trade Log'!$C$5:$C$2004,"Sell",'Trade Log'!$I$5:$I$2004,AT$6,'Trade Log'!$B$5:$B$2004,"&lt;="&amp;Dashboard!$C$2))</f>
        <v/>
      </c>
      <c r="AU98" s="100" t="str">
        <f>if($B98="","",sumifs('Trade Log'!$V$5:$V$2004,'Trade Log'!$D$5:$D$2004,$B98,'Trade Log'!$C$5:$C$2004,"Buy",'Trade Log'!$I$5:$I$2004,AU$6,'Trade Log'!$B$5:$B$2004,"&lt;="&amp;Dashboard!$C$2)-sumifs('Trade Log'!$V$5:$V$2004,'Trade Log'!$D$5:$D$2004,$B98,'Trade Log'!$C$5:$C$2004,"Sell",'Trade Log'!$I$5:$I$2004,AU$6,'Trade Log'!$B$5:$B$2004,"&lt;="&amp;Dashboard!$C$2))</f>
        <v/>
      </c>
      <c r="AV98" s="100" t="str">
        <f>if($B98="","",sumifs('Trade Log'!$V$5:$V$2004,'Trade Log'!$D$5:$D$2004,$B98,'Trade Log'!$C$5:$C$2004,"Buy",'Trade Log'!$I$5:$I$2004,AV$6,'Trade Log'!$B$5:$B$2004,"&lt;="&amp;Dashboard!$C$2)-sumifs('Trade Log'!$V$5:$V$2004,'Trade Log'!$D$5:$D$2004,$B98,'Trade Log'!$C$5:$C$2004,"Sell",'Trade Log'!$I$5:$I$2004,AV$6,'Trade Log'!$B$5:$B$2004,"&lt;="&amp;Dashboard!$C$2))</f>
        <v/>
      </c>
      <c r="AW98" s="100" t="str">
        <f>if($B98="","",sumifs('Trade Log'!$V$5:$V$2004,'Trade Log'!$D$5:$D$2004,$B98,'Trade Log'!$C$5:$C$2004,"Buy",'Trade Log'!$I$5:$I$2004,AW$6,'Trade Log'!$B$5:$B$2004,"&lt;="&amp;Dashboard!$C$2)-sumifs('Trade Log'!$V$5:$V$2004,'Trade Log'!$D$5:$D$2004,$B98,'Trade Log'!$C$5:$C$2004,"Sell",'Trade Log'!$I$5:$I$2004,AW$6,'Trade Log'!$B$5:$B$2004,"&lt;="&amp;Dashboard!$C$2))</f>
        <v/>
      </c>
      <c r="AX98" s="100" t="str">
        <f>if($B98="","",sumifs('Trade Log'!$V$5:$V$2004,'Trade Log'!$D$5:$D$2004,$B98,'Trade Log'!$C$5:$C$2004,"Buy",'Trade Log'!$I$5:$I$2004,AX$6,'Trade Log'!$B$5:$B$2004,"&lt;="&amp;Dashboard!$C$2)-sumifs('Trade Log'!$V$5:$V$2004,'Trade Log'!$D$5:$D$2004,$B98,'Trade Log'!$C$5:$C$2004,"Sell",'Trade Log'!$I$5:$I$2004,AX$6,'Trade Log'!$B$5:$B$2004,"&lt;="&amp;Dashboard!$C$2))</f>
        <v/>
      </c>
      <c r="AY98" s="100" t="str">
        <f>if($B98="","",sumifs('Trade Log'!$V$5:$V$2004,'Trade Log'!$D$5:$D$2004,$B98,'Trade Log'!$C$5:$C$2004,"Buy",'Trade Log'!$I$5:$I$2004,AY$6,'Trade Log'!$B$5:$B$2004,"&lt;="&amp;Dashboard!$C$2)-sumifs('Trade Log'!$V$5:$V$2004,'Trade Log'!$D$5:$D$2004,$B98,'Trade Log'!$C$5:$C$2004,"Sell",'Trade Log'!$I$5:$I$2004,AY$6,'Trade Log'!$B$5:$B$2004,"&lt;="&amp;Dashboard!$C$2))</f>
        <v/>
      </c>
      <c r="AZ98" s="185" t="str">
        <f>if($B98="","",sumifs('Trade Log'!$V$5:$V$2004,'Trade Log'!$D$5:$D$2004,$B98,'Trade Log'!$C$5:$C$2004,"Buy",'Trade Log'!$I$5:$I$2004,AZ$6,'Trade Log'!$B$5:$B$2004,"&lt;="&amp;Dashboard!$C$2)-sumifs('Trade Log'!$V$5:$V$2004,'Trade Log'!$D$5:$D$2004,$B98,'Trade Log'!$C$5:$C$2004,"Sell",'Trade Log'!$I$5:$I$2004,AZ$6,'Trade Log'!$B$5:$B$2004,"&lt;="&amp;Dashboard!$C$2))</f>
        <v/>
      </c>
      <c r="BA98" s="81"/>
      <c r="BB98" s="186">
        <f t="shared" si="20"/>
        <v>0</v>
      </c>
      <c r="BC98" s="81"/>
      <c r="BD98" s="187">
        <f t="shared" ref="BD98:BM98" si="117">AQ98*$Q98</f>
        <v>0</v>
      </c>
      <c r="BE98" s="188">
        <f t="shared" si="117"/>
        <v>0</v>
      </c>
      <c r="BF98" s="188">
        <f t="shared" si="117"/>
        <v>0</v>
      </c>
      <c r="BG98" s="188">
        <f t="shared" si="117"/>
        <v>0</v>
      </c>
      <c r="BH98" s="188">
        <f t="shared" si="117"/>
        <v>0</v>
      </c>
      <c r="BI98" s="188">
        <f t="shared" si="117"/>
        <v>0</v>
      </c>
      <c r="BJ98" s="188">
        <f t="shared" si="117"/>
        <v>0</v>
      </c>
      <c r="BK98" s="188">
        <f t="shared" si="117"/>
        <v>0</v>
      </c>
      <c r="BL98" s="188">
        <f t="shared" si="117"/>
        <v>0</v>
      </c>
      <c r="BM98" s="189">
        <f t="shared" si="117"/>
        <v>0</v>
      </c>
      <c r="BN98" s="81"/>
      <c r="BO98" s="190">
        <f t="shared" si="22"/>
        <v>0</v>
      </c>
      <c r="BP98" s="190"/>
      <c r="BQ98" s="191" t="str">
        <f t="shared" si="23"/>
        <v/>
      </c>
      <c r="BR98" s="192" t="s">
        <v>197</v>
      </c>
      <c r="BS98" s="190" t="str">
        <f t="shared" si="24"/>
        <v>N</v>
      </c>
      <c r="BT98" s="190" t="str">
        <f t="shared" si="25"/>
        <v>N</v>
      </c>
      <c r="BU98" s="190" t="str">
        <f t="shared" si="26"/>
        <v>N</v>
      </c>
      <c r="BV98" s="190"/>
      <c r="BW98" s="174">
        <f>countifs('Trade Log'!$D$5:$D$2004,$B134,'Trade Log'!$C$5:$C$2004,"Split")</f>
        <v>0</v>
      </c>
    </row>
    <row r="99">
      <c r="A99" s="17">
        <f t="shared" si="27"/>
        <v>93</v>
      </c>
      <c r="B99" s="193" t="str">
        <f>Setup!B144</f>
        <v/>
      </c>
      <c r="C99" s="194" t="str">
        <f>Setup!C144</f>
        <v/>
      </c>
      <c r="D99" s="194" t="str">
        <f>Setup!D144</f>
        <v/>
      </c>
      <c r="E99" s="195" t="str">
        <f>IF($B99="","",SUMIFS('Trade Log'!$V$5:$V$2004,'Trade Log'!$D$5:$D$2004,'Your Portfolio Holdings'!$B99,'Trade Log'!$C$5:$C$2004,"Buy",'Trade Log'!$B$5:$B$2004,"&lt;="&amp;Dashboard!$C$2)-SUMIFS('Trade Log'!$V$5:$V$2004,'Trade Log'!$D$5:$D$2004,'Your Portfolio Holdings'!$B99,'Trade Log'!$C$5:$C$2004,"Sell",'Trade Log'!$B$5:$B$2004,"&lt;="&amp;Dashboard!$C$2))</f>
        <v/>
      </c>
      <c r="F99" s="196" t="str">
        <f t="shared" si="3"/>
        <v/>
      </c>
      <c r="G99" s="197" t="str">
        <f>IFERROR(__xludf.DUMMYFUNCTION("if($C99=""GBP"", if($B99="""","""",if(Dashboard!$C$2&gt;=today(),iferror(googlefinance($B99)/100,0),iferror(index(googlefinance($B99,""price"",Dashboard!$C$2),2,2)/100,iferror(index(googlefinance($B99,""price"",Dashboard!$C$2-1),2,2)/100,iferror(index(google"&amp;"finance($B99,""price"",Dashboard!$C$2-2),2,2)/100,iferror(index(googlefinance($B99,""price"",Dashboard!$C$2-3),2,2)/100,iferror(index(googlefinance($B99,""price"",Dashboard!$C$2-4),2,2)/100,iferror(index(googlefinance($B99,""price"",Dashboard!$C$2-5),2,2)"&amp;"/100,iferror(index(googlefinance($B99,""price"",Dashboard!$C$2-6),2,2)/100,0))))))))),if($B99="""","""",if(Dashboard!$C$2&gt;=today(),iferror(googlefinance($B99),0),iferror(index(googlefinance($B99,""price"",Dashboard!$C$2),2,2),iferror(index(googlefinance($"&amp;"B99,""price"",Dashboard!$C$2-1),2,2),iferror(index(googlefinance($B99,""price"",Dashboard!$C$2-2),2,2),iferror(index(googlefinance($B99,""price"",Dashboard!$C$2-3),2,2),iferror(index(googlefinance($B99,""price"",Dashboard!$C$2-4),2,2),iferror(index(google"&amp;"finance($B99,""price"",Dashboard!$C$2-5),2,2),iferror(index(googlefinance($B99,""price"",Dashboard!$C$2-6),2,2),0))))))))))"),"")</f>
        <v/>
      </c>
      <c r="H99" s="213"/>
      <c r="I99" s="199" t="str">
        <f t="shared" si="4"/>
        <v/>
      </c>
      <c r="J99" s="200" t="str">
        <f t="shared" si="5"/>
        <v/>
      </c>
      <c r="K99" s="201" t="str">
        <f t="array" ref="K99">IFERROR(IF($B99="","",index('Trade Log'!$Q$5:$Q$2004,match(1,($AN99='Trade Log'!$B$5:$B$2004)*($B99='Trade Log'!$D$5:$D$2004)*("Y"='Trade Log'!$T$5:$T$2004),0))),0)</f>
        <v/>
      </c>
      <c r="L99" s="202" t="str">
        <f t="shared" si="6"/>
        <v/>
      </c>
      <c r="M99" s="202" t="str">
        <f t="shared" si="7"/>
        <v/>
      </c>
      <c r="N99" s="203" t="str">
        <f t="shared" si="8"/>
        <v/>
      </c>
      <c r="O99" s="202" t="str">
        <f>if($B99="","",iferror(sumifs('Trade Log'!$G$5:$G$2004,'Trade Log'!$C$5:$C$2004,"Dividend",'Trade Log'!$D$5:$D$2004,$B99,'Trade Log'!$B$5:$B$2004,"&lt;="&amp;Dashboard!$C$2),0))</f>
        <v/>
      </c>
      <c r="P99" s="204" t="str">
        <f t="shared" si="9"/>
        <v/>
      </c>
      <c r="Q99" s="205" t="str">
        <f t="shared" si="10"/>
        <v/>
      </c>
      <c r="R99" s="199" t="str">
        <f t="shared" si="11"/>
        <v/>
      </c>
      <c r="S99" s="200" t="str">
        <f t="shared" si="12"/>
        <v/>
      </c>
      <c r="T99" s="201" t="str">
        <f t="array" ref="T99">IFERROR(IF($B99="","",index('Trade Log'!$AE$5:$AE$2004,match(1,($AN99='Trade Log'!$B$5:$B$2004)*($B99='Trade Log'!$D$5:$D$2004)*("Y"='Trade Log'!$T$5:$T$2004),0))),0)</f>
        <v/>
      </c>
      <c r="U99" s="202" t="str">
        <f t="shared" si="13"/>
        <v/>
      </c>
      <c r="V99" s="203" t="str">
        <f t="shared" si="14"/>
        <v/>
      </c>
      <c r="W99" s="202" t="str">
        <f t="shared" si="15"/>
        <v/>
      </c>
      <c r="X99" s="203" t="str">
        <f t="shared" si="16"/>
        <v/>
      </c>
      <c r="Y99" s="206" t="str">
        <f>if($B99="","",iferror(sumifs('Trade Log'!$AD$5:$AD$2004,'Trade Log'!$C$5:$C$2004,"Dividend",'Trade Log'!$D$5:$D$2004,$B99,'Trade Log'!$B$5:$B$2004,"&lt;="&amp;Dashboard!$C$2),0))</f>
        <v/>
      </c>
      <c r="Z99" s="172"/>
      <c r="AA99" s="207" t="str">
        <f t="array" ref="AA99">IF($B99="","",INDEX('Calculations (Do Not Edit)'!$C$231:$G$235,match($C99,'Calculations (Do Not Edit)'!$C$230:$G$230,0),match(Dashboard!$C$3,'Calculations (Do Not Edit)'!$B$231:$B$235,0)))</f>
        <v/>
      </c>
      <c r="AB99" s="174"/>
      <c r="AC99" s="208" t="str">
        <f>IF($B99="","",SUMIFS('Trade Log'!$X$5:$X$2004,'Trade Log'!$D$5:$D$2004,'Your Portfolio Holdings'!$B99,'Trade Log'!$C$5:$C$2004,"Buy",'Trade Log'!$B$5:$B$2004,"&lt;="&amp;Dashboard!$C$54)-SUMIFS('Trade Log'!$X$5:$X$2004,'Trade Log'!$D$5:$D$2004,'Your Portfolio Holdings'!$B99,'Trade Log'!$C$5:$C$2004,"Sell",'Trade Log'!$B$5:$B$2004,"&lt;="&amp;Dashboard!$C$54))</f>
        <v/>
      </c>
      <c r="AD99" s="209" t="str">
        <f>IFERROR(__xludf.DUMMYFUNCTION("if($C99=""GBP"",if($B99="""","""",if(Dashboard!$C$54&gt;=today(),iferror(googlefinance($B99)/100,0),iferror(index(googlefinance($B99,""price"",Dashboard!$C$54),2,2)/100,iferror(index(googlefinance($B99,""price"",Dashboard!$C$54-1),2,2)/100,iferror(index(goog"&amp;"lefinance($B99,""price"",Dashboard!$C$54-2),2,2)/100,iferror(index(googlefinance($B99,""price"",Dashboard!$C$54-3),2,2)/100,iferror(index(googlefinance($B99,""price"",Dashboard!$C$54-4),2,2)/100,iferror(index(googlefinance($B99,""price"",Dashboard!$C$54-5"&amp;"),2,2)/100,iferror(index(googlefinance($B99,""price"",Dashboard!$C$54-6),2,2)/100,0))))))))), if($B99="""","""",if(Dashboard!$C$54&gt;=today(),iferror(googlefinance($B99),0),iferror(index(googlefinance($B99,""price"",Dashboard!$C$54),2,2),iferror(index(googl"&amp;"efinance($B99,""price"",Dashboard!$C$54-1),2,2),iferror(index(googlefinance($B99,""price"",Dashboard!$C$54-2),2,2),iferror(index(googlefinance($B99,""price"",Dashboard!$C$54-3),2,2),iferror(index(googlefinance($B99,""price"",Dashboard!$C$54-4),2,2),iferro"&amp;"r(index(googlefinance($B99,""price"",Dashboard!$C$54-5),2,2),iferror(index(googlefinance($B99,""price"",Dashboard!$C$54-6),2,2),0))))))))))"),"")</f>
        <v/>
      </c>
      <c r="AE99" s="214"/>
      <c r="AF99" s="211" t="str">
        <f t="array" ref="AF99">IF($B99="","",INDEX('Calculations (Do Not Edit)'!$C$249:$G$253,match($C99,'Calculations (Do Not Edit)'!$C$230:$G$230,0),match(Dashboard!$C$3,'Calculations (Do Not Edit)'!$B$231:$B$235,0)))</f>
        <v/>
      </c>
      <c r="AG99" s="212">
        <f t="shared" si="17"/>
        <v>0</v>
      </c>
      <c r="AH99" s="208" t="str">
        <f>IF($B99="","",SUMIFS('Trade Log'!$Z$5:$Z$2004,'Trade Log'!$D$5:$D$2004,'Your Portfolio Holdings'!$B99,'Trade Log'!$C$5:$C$2004,"Buy",'Trade Log'!$B$5:$B$2004,"&lt;="&amp;Dashboard!$C$55)-SUMIFS('Trade Log'!$Z$5:$Z$2004,'Trade Log'!$D$5:$D$2004,'Your Portfolio Holdings'!$B99,'Trade Log'!$C$5:$C$2004,"Sell",'Trade Log'!$B$5:$B$2004,"&lt;="&amp;Dashboard!$C$55))</f>
        <v/>
      </c>
      <c r="AI99" s="209" t="str">
        <f>IFERROR(__xludf.DUMMYFUNCTION("if($C99=""GBP"",if($B99="""","""",if(Dashboard!$C$55&gt;=today(),iferror(googlefinance($B99)/100,0),iferror(index(googlefinance($B99,""price"",Dashboard!$C$55),2,2)/100,iferror(index(googlefinance($B99,""price"",Dashboard!$C$55-1),2,2)/100,iferror(index(goog"&amp;"lefinance($B99,""price"",Dashboard!$C$55-2),2,2)/100,iferror(index(googlefinance($B99,""price"",Dashboard!$C$55-3),2,2)/100,iferror(index(googlefinance($B99,""price"",Dashboard!$C$55-4),2,2)/100,iferror(index(googlefinance($B99,""price"",Dashboard!$C$55-5"&amp;"),2,2)/100,iferror(index(googlefinance($B99,""price"",Dashboard!$C$55-6),2,2)/100,0))))))))),if($B99="""","""",if(Dashboard!$C$55&gt;=today(),iferror(googlefinance($B99),0),iferror(index(googlefinance($B99,""price"",Dashboard!$C$55),2,2),iferror(index(google"&amp;"finance($B99,""price"",Dashboard!$C$55-1),2,2),iferror(index(googlefinance($B99,""price"",Dashboard!$C$55-2),2,2),iferror(index(googlefinance($B99,""price"",Dashboard!$C$55-3),2,2),iferror(index(googlefinance($B99,""price"",Dashboard!$C$55-4),2,2),iferror"&amp;"(index(googlefinance($B99,""price"",Dashboard!$C$55-5),2,2),iferror(index(googlefinance($B99,""price"",Dashboard!$C$55-6),2,2),0))))))))))"),"")</f>
        <v/>
      </c>
      <c r="AJ99" s="210"/>
      <c r="AK99" s="211" t="str">
        <f t="array" ref="AK99">IF($B99="","",INDEX('Calculations (Do Not Edit)'!$C$267:$G$271,match($C99,'Calculations (Do Not Edit)'!$C$230:$G$230,0),match(Dashboard!$C$3,'Calculations (Do Not Edit)'!$B$231:$B$235,0)))</f>
        <v/>
      </c>
      <c r="AL99" s="212">
        <f t="shared" si="18"/>
        <v>0</v>
      </c>
      <c r="AM99" s="182"/>
      <c r="AN99" s="182" t="str">
        <f>IF($B99="","",MAXIFS('Trade Log'!$B$5:$B$2004,'Trade Log'!$D$5:$D$2004,$B99,'Trade Log'!$B$5:$B$2004,"&lt;="&amp;Dashboard!$C$2))</f>
        <v/>
      </c>
      <c r="AO99" s="81" t="str">
        <f t="shared" si="19"/>
        <v>#N/A</v>
      </c>
      <c r="AP99" s="81"/>
      <c r="AQ99" s="184" t="str">
        <f>if($B99="","",sumifs('Trade Log'!$V$5:$V$2004,'Trade Log'!$D$5:$D$2004,$B99,'Trade Log'!$C$5:$C$2004,"Buy",'Trade Log'!$I$5:$I$2004,AQ$6,'Trade Log'!$B$5:$B$2004,"&lt;="&amp;Dashboard!$C$2)-sumifs('Trade Log'!$V$5:$V$2004,'Trade Log'!$D$5:$D$2004,$B99,'Trade Log'!$C$5:$C$2004,"Sell",'Trade Log'!$I$5:$I$2004,AQ$6,'Trade Log'!$B$5:$B$2004,"&lt;="&amp;Dashboard!$C$2))</f>
        <v/>
      </c>
      <c r="AR99" s="100" t="str">
        <f>if($B99="","",sumifs('Trade Log'!$V$5:$V$2004,'Trade Log'!$D$5:$D$2004,$B99,'Trade Log'!$C$5:$C$2004,"Buy",'Trade Log'!$I$5:$I$2004,AR$6,'Trade Log'!$B$5:$B$2004,"&lt;="&amp;Dashboard!$C$2)-sumifs('Trade Log'!$V$5:$V$2004,'Trade Log'!$D$5:$D$2004,$B99,'Trade Log'!$C$5:$C$2004,"Sell",'Trade Log'!$I$5:$I$2004,AR$6,'Trade Log'!$B$5:$B$2004,"&lt;="&amp;Dashboard!$C$2))</f>
        <v/>
      </c>
      <c r="AS99" s="100" t="str">
        <f>if($B99="","",sumifs('Trade Log'!$V$5:$V$2004,'Trade Log'!$D$5:$D$2004,$B99,'Trade Log'!$C$5:$C$2004,"Buy",'Trade Log'!$I$5:$I$2004,AS$6,'Trade Log'!$B$5:$B$2004,"&lt;="&amp;Dashboard!$C$2)-sumifs('Trade Log'!$V$5:$V$2004,'Trade Log'!$D$5:$D$2004,$B99,'Trade Log'!$C$5:$C$2004,"Sell",'Trade Log'!$I$5:$I$2004,AS$6,'Trade Log'!$B$5:$B$2004,"&lt;="&amp;Dashboard!$C$2))</f>
        <v/>
      </c>
      <c r="AT99" s="100" t="str">
        <f>if($B99="","",sumifs('Trade Log'!$V$5:$V$2004,'Trade Log'!$D$5:$D$2004,$B99,'Trade Log'!$C$5:$C$2004,"Buy",'Trade Log'!$I$5:$I$2004,AT$6,'Trade Log'!$B$5:$B$2004,"&lt;="&amp;Dashboard!$C$2)-sumifs('Trade Log'!$V$5:$V$2004,'Trade Log'!$D$5:$D$2004,$B99,'Trade Log'!$C$5:$C$2004,"Sell",'Trade Log'!$I$5:$I$2004,AT$6,'Trade Log'!$B$5:$B$2004,"&lt;="&amp;Dashboard!$C$2))</f>
        <v/>
      </c>
      <c r="AU99" s="100" t="str">
        <f>if($B99="","",sumifs('Trade Log'!$V$5:$V$2004,'Trade Log'!$D$5:$D$2004,$B99,'Trade Log'!$C$5:$C$2004,"Buy",'Trade Log'!$I$5:$I$2004,AU$6,'Trade Log'!$B$5:$B$2004,"&lt;="&amp;Dashboard!$C$2)-sumifs('Trade Log'!$V$5:$V$2004,'Trade Log'!$D$5:$D$2004,$B99,'Trade Log'!$C$5:$C$2004,"Sell",'Trade Log'!$I$5:$I$2004,AU$6,'Trade Log'!$B$5:$B$2004,"&lt;="&amp;Dashboard!$C$2))</f>
        <v/>
      </c>
      <c r="AV99" s="100" t="str">
        <f>if($B99="","",sumifs('Trade Log'!$V$5:$V$2004,'Trade Log'!$D$5:$D$2004,$B99,'Trade Log'!$C$5:$C$2004,"Buy",'Trade Log'!$I$5:$I$2004,AV$6,'Trade Log'!$B$5:$B$2004,"&lt;="&amp;Dashboard!$C$2)-sumifs('Trade Log'!$V$5:$V$2004,'Trade Log'!$D$5:$D$2004,$B99,'Trade Log'!$C$5:$C$2004,"Sell",'Trade Log'!$I$5:$I$2004,AV$6,'Trade Log'!$B$5:$B$2004,"&lt;="&amp;Dashboard!$C$2))</f>
        <v/>
      </c>
      <c r="AW99" s="100" t="str">
        <f>if($B99="","",sumifs('Trade Log'!$V$5:$V$2004,'Trade Log'!$D$5:$D$2004,$B99,'Trade Log'!$C$5:$C$2004,"Buy",'Trade Log'!$I$5:$I$2004,AW$6,'Trade Log'!$B$5:$B$2004,"&lt;="&amp;Dashboard!$C$2)-sumifs('Trade Log'!$V$5:$V$2004,'Trade Log'!$D$5:$D$2004,$B99,'Trade Log'!$C$5:$C$2004,"Sell",'Trade Log'!$I$5:$I$2004,AW$6,'Trade Log'!$B$5:$B$2004,"&lt;="&amp;Dashboard!$C$2))</f>
        <v/>
      </c>
      <c r="AX99" s="100" t="str">
        <f>if($B99="","",sumifs('Trade Log'!$V$5:$V$2004,'Trade Log'!$D$5:$D$2004,$B99,'Trade Log'!$C$5:$C$2004,"Buy",'Trade Log'!$I$5:$I$2004,AX$6,'Trade Log'!$B$5:$B$2004,"&lt;="&amp;Dashboard!$C$2)-sumifs('Trade Log'!$V$5:$V$2004,'Trade Log'!$D$5:$D$2004,$B99,'Trade Log'!$C$5:$C$2004,"Sell",'Trade Log'!$I$5:$I$2004,AX$6,'Trade Log'!$B$5:$B$2004,"&lt;="&amp;Dashboard!$C$2))</f>
        <v/>
      </c>
      <c r="AY99" s="100" t="str">
        <f>if($B99="","",sumifs('Trade Log'!$V$5:$V$2004,'Trade Log'!$D$5:$D$2004,$B99,'Trade Log'!$C$5:$C$2004,"Buy",'Trade Log'!$I$5:$I$2004,AY$6,'Trade Log'!$B$5:$B$2004,"&lt;="&amp;Dashboard!$C$2)-sumifs('Trade Log'!$V$5:$V$2004,'Trade Log'!$D$5:$D$2004,$B99,'Trade Log'!$C$5:$C$2004,"Sell",'Trade Log'!$I$5:$I$2004,AY$6,'Trade Log'!$B$5:$B$2004,"&lt;="&amp;Dashboard!$C$2))</f>
        <v/>
      </c>
      <c r="AZ99" s="185" t="str">
        <f>if($B99="","",sumifs('Trade Log'!$V$5:$V$2004,'Trade Log'!$D$5:$D$2004,$B99,'Trade Log'!$C$5:$C$2004,"Buy",'Trade Log'!$I$5:$I$2004,AZ$6,'Trade Log'!$B$5:$B$2004,"&lt;="&amp;Dashboard!$C$2)-sumifs('Trade Log'!$V$5:$V$2004,'Trade Log'!$D$5:$D$2004,$B99,'Trade Log'!$C$5:$C$2004,"Sell",'Trade Log'!$I$5:$I$2004,AZ$6,'Trade Log'!$B$5:$B$2004,"&lt;="&amp;Dashboard!$C$2))</f>
        <v/>
      </c>
      <c r="BA99" s="81"/>
      <c r="BB99" s="186">
        <f t="shared" si="20"/>
        <v>0</v>
      </c>
      <c r="BC99" s="81"/>
      <c r="BD99" s="187">
        <f t="shared" ref="BD99:BM99" si="118">AQ99*$Q99</f>
        <v>0</v>
      </c>
      <c r="BE99" s="188">
        <f t="shared" si="118"/>
        <v>0</v>
      </c>
      <c r="BF99" s="188">
        <f t="shared" si="118"/>
        <v>0</v>
      </c>
      <c r="BG99" s="188">
        <f t="shared" si="118"/>
        <v>0</v>
      </c>
      <c r="BH99" s="188">
        <f t="shared" si="118"/>
        <v>0</v>
      </c>
      <c r="BI99" s="188">
        <f t="shared" si="118"/>
        <v>0</v>
      </c>
      <c r="BJ99" s="188">
        <f t="shared" si="118"/>
        <v>0</v>
      </c>
      <c r="BK99" s="188">
        <f t="shared" si="118"/>
        <v>0</v>
      </c>
      <c r="BL99" s="188">
        <f t="shared" si="118"/>
        <v>0</v>
      </c>
      <c r="BM99" s="189">
        <f t="shared" si="118"/>
        <v>0</v>
      </c>
      <c r="BN99" s="81"/>
      <c r="BO99" s="190">
        <f t="shared" si="22"/>
        <v>0</v>
      </c>
      <c r="BP99" s="190"/>
      <c r="BQ99" s="191" t="str">
        <f t="shared" si="23"/>
        <v/>
      </c>
      <c r="BR99" s="192" t="s">
        <v>197</v>
      </c>
      <c r="BS99" s="190" t="str">
        <f t="shared" si="24"/>
        <v>N</v>
      </c>
      <c r="BT99" s="190" t="str">
        <f t="shared" si="25"/>
        <v>N</v>
      </c>
      <c r="BU99" s="190" t="str">
        <f t="shared" si="26"/>
        <v>N</v>
      </c>
      <c r="BV99" s="190"/>
      <c r="BW99" s="174">
        <f>countifs('Trade Log'!$D$5:$D$2004,$B135,'Trade Log'!$C$5:$C$2004,"Split")</f>
        <v>0</v>
      </c>
    </row>
    <row r="100">
      <c r="A100" s="17">
        <f t="shared" si="27"/>
        <v>94</v>
      </c>
      <c r="B100" s="193" t="str">
        <f>Setup!B145</f>
        <v/>
      </c>
      <c r="C100" s="194" t="str">
        <f>Setup!C145</f>
        <v/>
      </c>
      <c r="D100" s="194" t="str">
        <f>Setup!D145</f>
        <v/>
      </c>
      <c r="E100" s="195" t="str">
        <f>IF($B100="","",SUMIFS('Trade Log'!$V$5:$V$2004,'Trade Log'!$D$5:$D$2004,'Your Portfolio Holdings'!$B100,'Trade Log'!$C$5:$C$2004,"Buy",'Trade Log'!$B$5:$B$2004,"&lt;="&amp;Dashboard!$C$2)-SUMIFS('Trade Log'!$V$5:$V$2004,'Trade Log'!$D$5:$D$2004,'Your Portfolio Holdings'!$B100,'Trade Log'!$C$5:$C$2004,"Sell",'Trade Log'!$B$5:$B$2004,"&lt;="&amp;Dashboard!$C$2))</f>
        <v/>
      </c>
      <c r="F100" s="196" t="str">
        <f t="shared" si="3"/>
        <v/>
      </c>
      <c r="G100" s="197" t="str">
        <f>IFERROR(__xludf.DUMMYFUNCTION("if($C100=""GBP"", if($B100="""","""",if(Dashboard!$C$2&gt;=today(),iferror(googlefinance($B100)/100,0),iferror(index(googlefinance($B100,""price"",Dashboard!$C$2),2,2)/100,iferror(index(googlefinance($B100,""price"",Dashboard!$C$2-1),2,2)/100,iferror(index(g"&amp;"ooglefinance($B100,""price"",Dashboard!$C$2-2),2,2)/100,iferror(index(googlefinance($B100,""price"",Dashboard!$C$2-3),2,2)/100,iferror(index(googlefinance($B100,""price"",Dashboard!$C$2-4),2,2)/100,iferror(index(googlefinance($B100,""price"",Dashboard!$C$"&amp;"2-5),2,2)/100,iferror(index(googlefinance($B100,""price"",Dashboard!$C$2-6),2,2)/100,0))))))))),if($B100="""","""",if(Dashboard!$C$2&gt;=today(),iferror(googlefinance($B100),0),iferror(index(googlefinance($B100,""price"",Dashboard!$C$2),2,2),iferror(index(go"&amp;"oglefinance($B100,""price"",Dashboard!$C$2-1),2,2),iferror(index(googlefinance($B100,""price"",Dashboard!$C$2-2),2,2),iferror(index(googlefinance($B100,""price"",Dashboard!$C$2-3),2,2),iferror(index(googlefinance($B100,""price"",Dashboard!$C$2-4),2,2),ife"&amp;"rror(index(googlefinance($B100,""price"",Dashboard!$C$2-5),2,2),iferror(index(googlefinance($B100,""price"",Dashboard!$C$2-6),2,2),0))))))))))"),"")</f>
        <v/>
      </c>
      <c r="H100" s="213"/>
      <c r="I100" s="199" t="str">
        <f t="shared" si="4"/>
        <v/>
      </c>
      <c r="J100" s="200" t="str">
        <f t="shared" si="5"/>
        <v/>
      </c>
      <c r="K100" s="201" t="str">
        <f t="array" ref="K100">IFERROR(IF($B100="","",index('Trade Log'!$Q$5:$Q$2004,match(1,($AN100='Trade Log'!$B$5:$B$2004)*($B100='Trade Log'!$D$5:$D$2004)*("Y"='Trade Log'!$T$5:$T$2004),0))),0)</f>
        <v/>
      </c>
      <c r="L100" s="202" t="str">
        <f t="shared" si="6"/>
        <v/>
      </c>
      <c r="M100" s="202" t="str">
        <f t="shared" si="7"/>
        <v/>
      </c>
      <c r="N100" s="203" t="str">
        <f t="shared" si="8"/>
        <v/>
      </c>
      <c r="O100" s="202" t="str">
        <f>if($B100="","",iferror(sumifs('Trade Log'!$G$5:$G$2004,'Trade Log'!$C$5:$C$2004,"Dividend",'Trade Log'!$D$5:$D$2004,$B100,'Trade Log'!$B$5:$B$2004,"&lt;="&amp;Dashboard!$C$2),0))</f>
        <v/>
      </c>
      <c r="P100" s="204" t="str">
        <f t="shared" si="9"/>
        <v/>
      </c>
      <c r="Q100" s="205" t="str">
        <f t="shared" si="10"/>
        <v/>
      </c>
      <c r="R100" s="199" t="str">
        <f t="shared" si="11"/>
        <v/>
      </c>
      <c r="S100" s="200" t="str">
        <f t="shared" si="12"/>
        <v/>
      </c>
      <c r="T100" s="201" t="str">
        <f t="array" ref="T100">IFERROR(IF($B100="","",index('Trade Log'!$AE$5:$AE$2004,match(1,($AN100='Trade Log'!$B$5:$B$2004)*($B100='Trade Log'!$D$5:$D$2004)*("Y"='Trade Log'!$T$5:$T$2004),0))),0)</f>
        <v/>
      </c>
      <c r="U100" s="202" t="str">
        <f t="shared" si="13"/>
        <v/>
      </c>
      <c r="V100" s="203" t="str">
        <f t="shared" si="14"/>
        <v/>
      </c>
      <c r="W100" s="202" t="str">
        <f t="shared" si="15"/>
        <v/>
      </c>
      <c r="X100" s="203" t="str">
        <f t="shared" si="16"/>
        <v/>
      </c>
      <c r="Y100" s="206" t="str">
        <f>if($B100="","",iferror(sumifs('Trade Log'!$AD$5:$AD$2004,'Trade Log'!$C$5:$C$2004,"Dividend",'Trade Log'!$D$5:$D$2004,$B100,'Trade Log'!$B$5:$B$2004,"&lt;="&amp;Dashboard!$C$2),0))</f>
        <v/>
      </c>
      <c r="Z100" s="172"/>
      <c r="AA100" s="207" t="str">
        <f t="array" ref="AA100">IF($B100="","",INDEX('Calculations (Do Not Edit)'!$C$231:$G$235,match($C100,'Calculations (Do Not Edit)'!$C$230:$G$230,0),match(Dashboard!$C$3,'Calculations (Do Not Edit)'!$B$231:$B$235,0)))</f>
        <v/>
      </c>
      <c r="AB100" s="174"/>
      <c r="AC100" s="208" t="str">
        <f>IF($B100="","",SUMIFS('Trade Log'!$X$5:$X$2004,'Trade Log'!$D$5:$D$2004,'Your Portfolio Holdings'!$B100,'Trade Log'!$C$5:$C$2004,"Buy",'Trade Log'!$B$5:$B$2004,"&lt;="&amp;Dashboard!$C$54)-SUMIFS('Trade Log'!$X$5:$X$2004,'Trade Log'!$D$5:$D$2004,'Your Portfolio Holdings'!$B100,'Trade Log'!$C$5:$C$2004,"Sell",'Trade Log'!$B$5:$B$2004,"&lt;="&amp;Dashboard!$C$54))</f>
        <v/>
      </c>
      <c r="AD100" s="209" t="str">
        <f>IFERROR(__xludf.DUMMYFUNCTION("if($C100=""GBP"",if($B100="""","""",if(Dashboard!$C$54&gt;=today(),iferror(googlefinance($B100)/100,0),iferror(index(googlefinance($B100,""price"",Dashboard!$C$54),2,2)/100,iferror(index(googlefinance($B100,""price"",Dashboard!$C$54-1),2,2)/100,iferror(index"&amp;"(googlefinance($B100,""price"",Dashboard!$C$54-2),2,2)/100,iferror(index(googlefinance($B100,""price"",Dashboard!$C$54-3),2,2)/100,iferror(index(googlefinance($B100,""price"",Dashboard!$C$54-4),2,2)/100,iferror(index(googlefinance($B100,""price"",Dashboar"&amp;"d!$C$54-5),2,2)/100,iferror(index(googlefinance($B100,""price"",Dashboard!$C$54-6),2,2)/100,0))))))))), if($B100="""","""",if(Dashboard!$C$54&gt;=today(),iferror(googlefinance($B100),0),iferror(index(googlefinance($B100,""price"",Dashboard!$C$54),2,2),iferro"&amp;"r(index(googlefinance($B100,""price"",Dashboard!$C$54-1),2,2),iferror(index(googlefinance($B100,""price"",Dashboard!$C$54-2),2,2),iferror(index(googlefinance($B100,""price"",Dashboard!$C$54-3),2,2),iferror(index(googlefinance($B100,""price"",Dashboard!$C$"&amp;"54-4),2,2),iferror(index(googlefinance($B100,""price"",Dashboard!$C$54-5),2,2),iferror(index(googlefinance($B100,""price"",Dashboard!$C$54-6),2,2),0))))))))))"),"")</f>
        <v/>
      </c>
      <c r="AE100" s="214"/>
      <c r="AF100" s="211" t="str">
        <f t="array" ref="AF100">IF($B100="","",INDEX('Calculations (Do Not Edit)'!$C$249:$G$253,match($C100,'Calculations (Do Not Edit)'!$C$230:$G$230,0),match(Dashboard!$C$3,'Calculations (Do Not Edit)'!$B$231:$B$235,0)))</f>
        <v/>
      </c>
      <c r="AG100" s="212">
        <f t="shared" si="17"/>
        <v>0</v>
      </c>
      <c r="AH100" s="208" t="str">
        <f>IF($B100="","",SUMIFS('Trade Log'!$Z$5:$Z$2004,'Trade Log'!$D$5:$D$2004,'Your Portfolio Holdings'!$B100,'Trade Log'!$C$5:$C$2004,"Buy",'Trade Log'!$B$5:$B$2004,"&lt;="&amp;Dashboard!$C$55)-SUMIFS('Trade Log'!$Z$5:$Z$2004,'Trade Log'!$D$5:$D$2004,'Your Portfolio Holdings'!$B100,'Trade Log'!$C$5:$C$2004,"Sell",'Trade Log'!$B$5:$B$2004,"&lt;="&amp;Dashboard!$C$55))</f>
        <v/>
      </c>
      <c r="AI100" s="209" t="str">
        <f>IFERROR(__xludf.DUMMYFUNCTION("if($C100=""GBP"",if($B100="""","""",if(Dashboard!$C$55&gt;=today(),iferror(googlefinance($B100)/100,0),iferror(index(googlefinance($B100,""price"",Dashboard!$C$55),2,2)/100,iferror(index(googlefinance($B100,""price"",Dashboard!$C$55-1),2,2)/100,iferror(index"&amp;"(googlefinance($B100,""price"",Dashboard!$C$55-2),2,2)/100,iferror(index(googlefinance($B100,""price"",Dashboard!$C$55-3),2,2)/100,iferror(index(googlefinance($B100,""price"",Dashboard!$C$55-4),2,2)/100,iferror(index(googlefinance($B100,""price"",Dashboar"&amp;"d!$C$55-5),2,2)/100,iferror(index(googlefinance($B100,""price"",Dashboard!$C$55-6),2,2)/100,0))))))))),if($B100="""","""",if(Dashboard!$C$55&gt;=today(),iferror(googlefinance($B100),0),iferror(index(googlefinance($B100,""price"",Dashboard!$C$55),2,2),iferror"&amp;"(index(googlefinance($B100,""price"",Dashboard!$C$55-1),2,2),iferror(index(googlefinance($B100,""price"",Dashboard!$C$55-2),2,2),iferror(index(googlefinance($B100,""price"",Dashboard!$C$55-3),2,2),iferror(index(googlefinance($B100,""price"",Dashboard!$C$5"&amp;"5-4),2,2),iferror(index(googlefinance($B100,""price"",Dashboard!$C$55-5),2,2),iferror(index(googlefinance($B100,""price"",Dashboard!$C$55-6),2,2),0))))))))))"),"")</f>
        <v/>
      </c>
      <c r="AJ100" s="210"/>
      <c r="AK100" s="211" t="str">
        <f t="array" ref="AK100">IF($B100="","",INDEX('Calculations (Do Not Edit)'!$C$267:$G$271,match($C100,'Calculations (Do Not Edit)'!$C$230:$G$230,0),match(Dashboard!$C$3,'Calculations (Do Not Edit)'!$B$231:$B$235,0)))</f>
        <v/>
      </c>
      <c r="AL100" s="212">
        <f t="shared" si="18"/>
        <v>0</v>
      </c>
      <c r="AM100" s="182"/>
      <c r="AN100" s="182" t="str">
        <f>IF($B100="","",MAXIFS('Trade Log'!$B$5:$B$2004,'Trade Log'!$D$5:$D$2004,$B100,'Trade Log'!$B$5:$B$2004,"&lt;="&amp;Dashboard!$C$2))</f>
        <v/>
      </c>
      <c r="AO100" s="81" t="str">
        <f t="shared" si="19"/>
        <v>#N/A</v>
      </c>
      <c r="AP100" s="81"/>
      <c r="AQ100" s="184" t="str">
        <f>if($B100="","",sumifs('Trade Log'!$V$5:$V$2004,'Trade Log'!$D$5:$D$2004,$B100,'Trade Log'!$C$5:$C$2004,"Buy",'Trade Log'!$I$5:$I$2004,AQ$6,'Trade Log'!$B$5:$B$2004,"&lt;="&amp;Dashboard!$C$2)-sumifs('Trade Log'!$V$5:$V$2004,'Trade Log'!$D$5:$D$2004,$B100,'Trade Log'!$C$5:$C$2004,"Sell",'Trade Log'!$I$5:$I$2004,AQ$6,'Trade Log'!$B$5:$B$2004,"&lt;="&amp;Dashboard!$C$2))</f>
        <v/>
      </c>
      <c r="AR100" s="100" t="str">
        <f>if($B100="","",sumifs('Trade Log'!$V$5:$V$2004,'Trade Log'!$D$5:$D$2004,$B100,'Trade Log'!$C$5:$C$2004,"Buy",'Trade Log'!$I$5:$I$2004,AR$6,'Trade Log'!$B$5:$B$2004,"&lt;="&amp;Dashboard!$C$2)-sumifs('Trade Log'!$V$5:$V$2004,'Trade Log'!$D$5:$D$2004,$B100,'Trade Log'!$C$5:$C$2004,"Sell",'Trade Log'!$I$5:$I$2004,AR$6,'Trade Log'!$B$5:$B$2004,"&lt;="&amp;Dashboard!$C$2))</f>
        <v/>
      </c>
      <c r="AS100" s="100" t="str">
        <f>if($B100="","",sumifs('Trade Log'!$V$5:$V$2004,'Trade Log'!$D$5:$D$2004,$B100,'Trade Log'!$C$5:$C$2004,"Buy",'Trade Log'!$I$5:$I$2004,AS$6,'Trade Log'!$B$5:$B$2004,"&lt;="&amp;Dashboard!$C$2)-sumifs('Trade Log'!$V$5:$V$2004,'Trade Log'!$D$5:$D$2004,$B100,'Trade Log'!$C$5:$C$2004,"Sell",'Trade Log'!$I$5:$I$2004,AS$6,'Trade Log'!$B$5:$B$2004,"&lt;="&amp;Dashboard!$C$2))</f>
        <v/>
      </c>
      <c r="AT100" s="100" t="str">
        <f>if($B100="","",sumifs('Trade Log'!$V$5:$V$2004,'Trade Log'!$D$5:$D$2004,$B100,'Trade Log'!$C$5:$C$2004,"Buy",'Trade Log'!$I$5:$I$2004,AT$6,'Trade Log'!$B$5:$B$2004,"&lt;="&amp;Dashboard!$C$2)-sumifs('Trade Log'!$V$5:$V$2004,'Trade Log'!$D$5:$D$2004,$B100,'Trade Log'!$C$5:$C$2004,"Sell",'Trade Log'!$I$5:$I$2004,AT$6,'Trade Log'!$B$5:$B$2004,"&lt;="&amp;Dashboard!$C$2))</f>
        <v/>
      </c>
      <c r="AU100" s="100" t="str">
        <f>if($B100="","",sumifs('Trade Log'!$V$5:$V$2004,'Trade Log'!$D$5:$D$2004,$B100,'Trade Log'!$C$5:$C$2004,"Buy",'Trade Log'!$I$5:$I$2004,AU$6,'Trade Log'!$B$5:$B$2004,"&lt;="&amp;Dashboard!$C$2)-sumifs('Trade Log'!$V$5:$V$2004,'Trade Log'!$D$5:$D$2004,$B100,'Trade Log'!$C$5:$C$2004,"Sell",'Trade Log'!$I$5:$I$2004,AU$6,'Trade Log'!$B$5:$B$2004,"&lt;="&amp;Dashboard!$C$2))</f>
        <v/>
      </c>
      <c r="AV100" s="100" t="str">
        <f>if($B100="","",sumifs('Trade Log'!$V$5:$V$2004,'Trade Log'!$D$5:$D$2004,$B100,'Trade Log'!$C$5:$C$2004,"Buy",'Trade Log'!$I$5:$I$2004,AV$6,'Trade Log'!$B$5:$B$2004,"&lt;="&amp;Dashboard!$C$2)-sumifs('Trade Log'!$V$5:$V$2004,'Trade Log'!$D$5:$D$2004,$B100,'Trade Log'!$C$5:$C$2004,"Sell",'Trade Log'!$I$5:$I$2004,AV$6,'Trade Log'!$B$5:$B$2004,"&lt;="&amp;Dashboard!$C$2))</f>
        <v/>
      </c>
      <c r="AW100" s="100" t="str">
        <f>if($B100="","",sumifs('Trade Log'!$V$5:$V$2004,'Trade Log'!$D$5:$D$2004,$B100,'Trade Log'!$C$5:$C$2004,"Buy",'Trade Log'!$I$5:$I$2004,AW$6,'Trade Log'!$B$5:$B$2004,"&lt;="&amp;Dashboard!$C$2)-sumifs('Trade Log'!$V$5:$V$2004,'Trade Log'!$D$5:$D$2004,$B100,'Trade Log'!$C$5:$C$2004,"Sell",'Trade Log'!$I$5:$I$2004,AW$6,'Trade Log'!$B$5:$B$2004,"&lt;="&amp;Dashboard!$C$2))</f>
        <v/>
      </c>
      <c r="AX100" s="100" t="str">
        <f>if($B100="","",sumifs('Trade Log'!$V$5:$V$2004,'Trade Log'!$D$5:$D$2004,$B100,'Trade Log'!$C$5:$C$2004,"Buy",'Trade Log'!$I$5:$I$2004,AX$6,'Trade Log'!$B$5:$B$2004,"&lt;="&amp;Dashboard!$C$2)-sumifs('Trade Log'!$V$5:$V$2004,'Trade Log'!$D$5:$D$2004,$B100,'Trade Log'!$C$5:$C$2004,"Sell",'Trade Log'!$I$5:$I$2004,AX$6,'Trade Log'!$B$5:$B$2004,"&lt;="&amp;Dashboard!$C$2))</f>
        <v/>
      </c>
      <c r="AY100" s="100" t="str">
        <f>if($B100="","",sumifs('Trade Log'!$V$5:$V$2004,'Trade Log'!$D$5:$D$2004,$B100,'Trade Log'!$C$5:$C$2004,"Buy",'Trade Log'!$I$5:$I$2004,AY$6,'Trade Log'!$B$5:$B$2004,"&lt;="&amp;Dashboard!$C$2)-sumifs('Trade Log'!$V$5:$V$2004,'Trade Log'!$D$5:$D$2004,$B100,'Trade Log'!$C$5:$C$2004,"Sell",'Trade Log'!$I$5:$I$2004,AY$6,'Trade Log'!$B$5:$B$2004,"&lt;="&amp;Dashboard!$C$2))</f>
        <v/>
      </c>
      <c r="AZ100" s="185" t="str">
        <f>if($B100="","",sumifs('Trade Log'!$V$5:$V$2004,'Trade Log'!$D$5:$D$2004,$B100,'Trade Log'!$C$5:$C$2004,"Buy",'Trade Log'!$I$5:$I$2004,AZ$6,'Trade Log'!$B$5:$B$2004,"&lt;="&amp;Dashboard!$C$2)-sumifs('Trade Log'!$V$5:$V$2004,'Trade Log'!$D$5:$D$2004,$B100,'Trade Log'!$C$5:$C$2004,"Sell",'Trade Log'!$I$5:$I$2004,AZ$6,'Trade Log'!$B$5:$B$2004,"&lt;="&amp;Dashboard!$C$2))</f>
        <v/>
      </c>
      <c r="BA100" s="81"/>
      <c r="BB100" s="186">
        <f t="shared" si="20"/>
        <v>0</v>
      </c>
      <c r="BC100" s="81"/>
      <c r="BD100" s="187">
        <f t="shared" ref="BD100:BM100" si="119">AQ100*$Q100</f>
        <v>0</v>
      </c>
      <c r="BE100" s="188">
        <f t="shared" si="119"/>
        <v>0</v>
      </c>
      <c r="BF100" s="188">
        <f t="shared" si="119"/>
        <v>0</v>
      </c>
      <c r="BG100" s="188">
        <f t="shared" si="119"/>
        <v>0</v>
      </c>
      <c r="BH100" s="188">
        <f t="shared" si="119"/>
        <v>0</v>
      </c>
      <c r="BI100" s="188">
        <f t="shared" si="119"/>
        <v>0</v>
      </c>
      <c r="BJ100" s="188">
        <f t="shared" si="119"/>
        <v>0</v>
      </c>
      <c r="BK100" s="188">
        <f t="shared" si="119"/>
        <v>0</v>
      </c>
      <c r="BL100" s="188">
        <f t="shared" si="119"/>
        <v>0</v>
      </c>
      <c r="BM100" s="189">
        <f t="shared" si="119"/>
        <v>0</v>
      </c>
      <c r="BN100" s="81"/>
      <c r="BO100" s="190">
        <f t="shared" si="22"/>
        <v>0</v>
      </c>
      <c r="BP100" s="190"/>
      <c r="BQ100" s="191" t="str">
        <f t="shared" si="23"/>
        <v/>
      </c>
      <c r="BR100" s="192" t="s">
        <v>197</v>
      </c>
      <c r="BS100" s="190" t="str">
        <f t="shared" si="24"/>
        <v>N</v>
      </c>
      <c r="BT100" s="190" t="str">
        <f t="shared" si="25"/>
        <v>N</v>
      </c>
      <c r="BU100" s="190" t="str">
        <f t="shared" si="26"/>
        <v>N</v>
      </c>
      <c r="BV100" s="190"/>
      <c r="BW100" s="174">
        <f>countifs('Trade Log'!$D$5:$D$2004,$B136,'Trade Log'!$C$5:$C$2004,"Split")</f>
        <v>0</v>
      </c>
    </row>
    <row r="101">
      <c r="A101" s="17">
        <f t="shared" si="27"/>
        <v>95</v>
      </c>
      <c r="B101" s="193" t="str">
        <f>Setup!B146</f>
        <v/>
      </c>
      <c r="C101" s="194" t="str">
        <f>Setup!C146</f>
        <v/>
      </c>
      <c r="D101" s="194" t="str">
        <f>Setup!D146</f>
        <v/>
      </c>
      <c r="E101" s="195" t="str">
        <f>IF($B101="","",SUMIFS('Trade Log'!$V$5:$V$2004,'Trade Log'!$D$5:$D$2004,'Your Portfolio Holdings'!$B101,'Trade Log'!$C$5:$C$2004,"Buy",'Trade Log'!$B$5:$B$2004,"&lt;="&amp;Dashboard!$C$2)-SUMIFS('Trade Log'!$V$5:$V$2004,'Trade Log'!$D$5:$D$2004,'Your Portfolio Holdings'!$B101,'Trade Log'!$C$5:$C$2004,"Sell",'Trade Log'!$B$5:$B$2004,"&lt;="&amp;Dashboard!$C$2))</f>
        <v/>
      </c>
      <c r="F101" s="196" t="str">
        <f t="shared" si="3"/>
        <v/>
      </c>
      <c r="G101" s="197" t="str">
        <f>IFERROR(__xludf.DUMMYFUNCTION("if($C101=""GBP"", if($B101="""","""",if(Dashboard!$C$2&gt;=today(),iferror(googlefinance($B101)/100,0),iferror(index(googlefinance($B101,""price"",Dashboard!$C$2),2,2)/100,iferror(index(googlefinance($B101,""price"",Dashboard!$C$2-1),2,2)/100,iferror(index(g"&amp;"ooglefinance($B101,""price"",Dashboard!$C$2-2),2,2)/100,iferror(index(googlefinance($B101,""price"",Dashboard!$C$2-3),2,2)/100,iferror(index(googlefinance($B101,""price"",Dashboard!$C$2-4),2,2)/100,iferror(index(googlefinance($B101,""price"",Dashboard!$C$"&amp;"2-5),2,2)/100,iferror(index(googlefinance($B101,""price"",Dashboard!$C$2-6),2,2)/100,0))))))))),if($B101="""","""",if(Dashboard!$C$2&gt;=today(),iferror(googlefinance($B101),0),iferror(index(googlefinance($B101,""price"",Dashboard!$C$2),2,2),iferror(index(go"&amp;"oglefinance($B101,""price"",Dashboard!$C$2-1),2,2),iferror(index(googlefinance($B101,""price"",Dashboard!$C$2-2),2,2),iferror(index(googlefinance($B101,""price"",Dashboard!$C$2-3),2,2),iferror(index(googlefinance($B101,""price"",Dashboard!$C$2-4),2,2),ife"&amp;"rror(index(googlefinance($B101,""price"",Dashboard!$C$2-5),2,2),iferror(index(googlefinance($B101,""price"",Dashboard!$C$2-6),2,2),0))))))))))"),"")</f>
        <v/>
      </c>
      <c r="H101" s="213"/>
      <c r="I101" s="199" t="str">
        <f t="shared" si="4"/>
        <v/>
      </c>
      <c r="J101" s="200" t="str">
        <f t="shared" si="5"/>
        <v/>
      </c>
      <c r="K101" s="201" t="str">
        <f t="array" ref="K101">IFERROR(IF($B101="","",index('Trade Log'!$Q$5:$Q$2004,match(1,($AN101='Trade Log'!$B$5:$B$2004)*($B101='Trade Log'!$D$5:$D$2004)*("Y"='Trade Log'!$T$5:$T$2004),0))),0)</f>
        <v/>
      </c>
      <c r="L101" s="202" t="str">
        <f t="shared" si="6"/>
        <v/>
      </c>
      <c r="M101" s="202" t="str">
        <f t="shared" si="7"/>
        <v/>
      </c>
      <c r="N101" s="203" t="str">
        <f t="shared" si="8"/>
        <v/>
      </c>
      <c r="O101" s="202" t="str">
        <f>if($B101="","",iferror(sumifs('Trade Log'!$G$5:$G$2004,'Trade Log'!$C$5:$C$2004,"Dividend",'Trade Log'!$D$5:$D$2004,$B101,'Trade Log'!$B$5:$B$2004,"&lt;="&amp;Dashboard!$C$2),0))</f>
        <v/>
      </c>
      <c r="P101" s="204" t="str">
        <f t="shared" si="9"/>
        <v/>
      </c>
      <c r="Q101" s="205" t="str">
        <f t="shared" si="10"/>
        <v/>
      </c>
      <c r="R101" s="199" t="str">
        <f t="shared" si="11"/>
        <v/>
      </c>
      <c r="S101" s="200" t="str">
        <f t="shared" si="12"/>
        <v/>
      </c>
      <c r="T101" s="201" t="str">
        <f t="array" ref="T101">IFERROR(IF($B101="","",index('Trade Log'!$AE$5:$AE$2004,match(1,($AN101='Trade Log'!$B$5:$B$2004)*($B101='Trade Log'!$D$5:$D$2004)*("Y"='Trade Log'!$T$5:$T$2004),0))),0)</f>
        <v/>
      </c>
      <c r="U101" s="202" t="str">
        <f t="shared" si="13"/>
        <v/>
      </c>
      <c r="V101" s="203" t="str">
        <f t="shared" si="14"/>
        <v/>
      </c>
      <c r="W101" s="202" t="str">
        <f t="shared" si="15"/>
        <v/>
      </c>
      <c r="X101" s="203" t="str">
        <f t="shared" si="16"/>
        <v/>
      </c>
      <c r="Y101" s="206" t="str">
        <f>if($B101="","",iferror(sumifs('Trade Log'!$AD$5:$AD$2004,'Trade Log'!$C$5:$C$2004,"Dividend",'Trade Log'!$D$5:$D$2004,$B101,'Trade Log'!$B$5:$B$2004,"&lt;="&amp;Dashboard!$C$2),0))</f>
        <v/>
      </c>
      <c r="Z101" s="172"/>
      <c r="AA101" s="207" t="str">
        <f t="array" ref="AA101">IF($B101="","",INDEX('Calculations (Do Not Edit)'!$C$231:$G$235,match($C101,'Calculations (Do Not Edit)'!$C$230:$G$230,0),match(Dashboard!$C$3,'Calculations (Do Not Edit)'!$B$231:$B$235,0)))</f>
        <v/>
      </c>
      <c r="AB101" s="174"/>
      <c r="AC101" s="208" t="str">
        <f>IF($B101="","",SUMIFS('Trade Log'!$X$5:$X$2004,'Trade Log'!$D$5:$D$2004,'Your Portfolio Holdings'!$B101,'Trade Log'!$C$5:$C$2004,"Buy",'Trade Log'!$B$5:$B$2004,"&lt;="&amp;Dashboard!$C$54)-SUMIFS('Trade Log'!$X$5:$X$2004,'Trade Log'!$D$5:$D$2004,'Your Portfolio Holdings'!$B101,'Trade Log'!$C$5:$C$2004,"Sell",'Trade Log'!$B$5:$B$2004,"&lt;="&amp;Dashboard!$C$54))</f>
        <v/>
      </c>
      <c r="AD101" s="209" t="str">
        <f>IFERROR(__xludf.DUMMYFUNCTION("if($C101=""GBP"",if($B101="""","""",if(Dashboard!$C$54&gt;=today(),iferror(googlefinance($B101)/100,0),iferror(index(googlefinance($B101,""price"",Dashboard!$C$54),2,2)/100,iferror(index(googlefinance($B101,""price"",Dashboard!$C$54-1),2,2)/100,iferror(index"&amp;"(googlefinance($B101,""price"",Dashboard!$C$54-2),2,2)/100,iferror(index(googlefinance($B101,""price"",Dashboard!$C$54-3),2,2)/100,iferror(index(googlefinance($B101,""price"",Dashboard!$C$54-4),2,2)/100,iferror(index(googlefinance($B101,""price"",Dashboar"&amp;"d!$C$54-5),2,2)/100,iferror(index(googlefinance($B101,""price"",Dashboard!$C$54-6),2,2)/100,0))))))))), if($B101="""","""",if(Dashboard!$C$54&gt;=today(),iferror(googlefinance($B101),0),iferror(index(googlefinance($B101,""price"",Dashboard!$C$54),2,2),iferro"&amp;"r(index(googlefinance($B101,""price"",Dashboard!$C$54-1),2,2),iferror(index(googlefinance($B101,""price"",Dashboard!$C$54-2),2,2),iferror(index(googlefinance($B101,""price"",Dashboard!$C$54-3),2,2),iferror(index(googlefinance($B101,""price"",Dashboard!$C$"&amp;"54-4),2,2),iferror(index(googlefinance($B101,""price"",Dashboard!$C$54-5),2,2),iferror(index(googlefinance($B101,""price"",Dashboard!$C$54-6),2,2),0))))))))))"),"")</f>
        <v/>
      </c>
      <c r="AE101" s="214"/>
      <c r="AF101" s="211" t="str">
        <f t="array" ref="AF101">IF($B101="","",INDEX('Calculations (Do Not Edit)'!$C$249:$G$253,match($C101,'Calculations (Do Not Edit)'!$C$230:$G$230,0),match(Dashboard!$C$3,'Calculations (Do Not Edit)'!$B$231:$B$235,0)))</f>
        <v/>
      </c>
      <c r="AG101" s="212">
        <f t="shared" si="17"/>
        <v>0</v>
      </c>
      <c r="AH101" s="208" t="str">
        <f>IF($B101="","",SUMIFS('Trade Log'!$Z$5:$Z$2004,'Trade Log'!$D$5:$D$2004,'Your Portfolio Holdings'!$B101,'Trade Log'!$C$5:$C$2004,"Buy",'Trade Log'!$B$5:$B$2004,"&lt;="&amp;Dashboard!$C$55)-SUMIFS('Trade Log'!$Z$5:$Z$2004,'Trade Log'!$D$5:$D$2004,'Your Portfolio Holdings'!$B101,'Trade Log'!$C$5:$C$2004,"Sell",'Trade Log'!$B$5:$B$2004,"&lt;="&amp;Dashboard!$C$55))</f>
        <v/>
      </c>
      <c r="AI101" s="209" t="str">
        <f>IFERROR(__xludf.DUMMYFUNCTION("if($C101=""GBP"",if($B101="""","""",if(Dashboard!$C$55&gt;=today(),iferror(googlefinance($B101)/100,0),iferror(index(googlefinance($B101,""price"",Dashboard!$C$55),2,2)/100,iferror(index(googlefinance($B101,""price"",Dashboard!$C$55-1),2,2)/100,iferror(index"&amp;"(googlefinance($B101,""price"",Dashboard!$C$55-2),2,2)/100,iferror(index(googlefinance($B101,""price"",Dashboard!$C$55-3),2,2)/100,iferror(index(googlefinance($B101,""price"",Dashboard!$C$55-4),2,2)/100,iferror(index(googlefinance($B101,""price"",Dashboar"&amp;"d!$C$55-5),2,2)/100,iferror(index(googlefinance($B101,""price"",Dashboard!$C$55-6),2,2)/100,0))))))))),if($B101="""","""",if(Dashboard!$C$55&gt;=today(),iferror(googlefinance($B101),0),iferror(index(googlefinance($B101,""price"",Dashboard!$C$55),2,2),iferror"&amp;"(index(googlefinance($B101,""price"",Dashboard!$C$55-1),2,2),iferror(index(googlefinance($B101,""price"",Dashboard!$C$55-2),2,2),iferror(index(googlefinance($B101,""price"",Dashboard!$C$55-3),2,2),iferror(index(googlefinance($B101,""price"",Dashboard!$C$5"&amp;"5-4),2,2),iferror(index(googlefinance($B101,""price"",Dashboard!$C$55-5),2,2),iferror(index(googlefinance($B101,""price"",Dashboard!$C$55-6),2,2),0))))))))))"),"")</f>
        <v/>
      </c>
      <c r="AJ101" s="210"/>
      <c r="AK101" s="211" t="str">
        <f t="array" ref="AK101">IF($B101="","",INDEX('Calculations (Do Not Edit)'!$C$267:$G$271,match($C101,'Calculations (Do Not Edit)'!$C$230:$G$230,0),match(Dashboard!$C$3,'Calculations (Do Not Edit)'!$B$231:$B$235,0)))</f>
        <v/>
      </c>
      <c r="AL101" s="212">
        <f t="shared" si="18"/>
        <v>0</v>
      </c>
      <c r="AM101" s="182"/>
      <c r="AN101" s="182" t="str">
        <f>IF($B101="","",MAXIFS('Trade Log'!$B$5:$B$2004,'Trade Log'!$D$5:$D$2004,$B101,'Trade Log'!$B$5:$B$2004,"&lt;="&amp;Dashboard!$C$2))</f>
        <v/>
      </c>
      <c r="AO101" s="81" t="str">
        <f t="shared" si="19"/>
        <v>#N/A</v>
      </c>
      <c r="AP101" s="81"/>
      <c r="AQ101" s="184" t="str">
        <f>if($B101="","",sumifs('Trade Log'!$V$5:$V$2004,'Trade Log'!$D$5:$D$2004,$B101,'Trade Log'!$C$5:$C$2004,"Buy",'Trade Log'!$I$5:$I$2004,AQ$6,'Trade Log'!$B$5:$B$2004,"&lt;="&amp;Dashboard!$C$2)-sumifs('Trade Log'!$V$5:$V$2004,'Trade Log'!$D$5:$D$2004,$B101,'Trade Log'!$C$5:$C$2004,"Sell",'Trade Log'!$I$5:$I$2004,AQ$6,'Trade Log'!$B$5:$B$2004,"&lt;="&amp;Dashboard!$C$2))</f>
        <v/>
      </c>
      <c r="AR101" s="100" t="str">
        <f>if($B101="","",sumifs('Trade Log'!$V$5:$V$2004,'Trade Log'!$D$5:$D$2004,$B101,'Trade Log'!$C$5:$C$2004,"Buy",'Trade Log'!$I$5:$I$2004,AR$6,'Trade Log'!$B$5:$B$2004,"&lt;="&amp;Dashboard!$C$2)-sumifs('Trade Log'!$V$5:$V$2004,'Trade Log'!$D$5:$D$2004,$B101,'Trade Log'!$C$5:$C$2004,"Sell",'Trade Log'!$I$5:$I$2004,AR$6,'Trade Log'!$B$5:$B$2004,"&lt;="&amp;Dashboard!$C$2))</f>
        <v/>
      </c>
      <c r="AS101" s="100" t="str">
        <f>if($B101="","",sumifs('Trade Log'!$V$5:$V$2004,'Trade Log'!$D$5:$D$2004,$B101,'Trade Log'!$C$5:$C$2004,"Buy",'Trade Log'!$I$5:$I$2004,AS$6,'Trade Log'!$B$5:$B$2004,"&lt;="&amp;Dashboard!$C$2)-sumifs('Trade Log'!$V$5:$V$2004,'Trade Log'!$D$5:$D$2004,$B101,'Trade Log'!$C$5:$C$2004,"Sell",'Trade Log'!$I$5:$I$2004,AS$6,'Trade Log'!$B$5:$B$2004,"&lt;="&amp;Dashboard!$C$2))</f>
        <v/>
      </c>
      <c r="AT101" s="100" t="str">
        <f>if($B101="","",sumifs('Trade Log'!$V$5:$V$2004,'Trade Log'!$D$5:$D$2004,$B101,'Trade Log'!$C$5:$C$2004,"Buy",'Trade Log'!$I$5:$I$2004,AT$6,'Trade Log'!$B$5:$B$2004,"&lt;="&amp;Dashboard!$C$2)-sumifs('Trade Log'!$V$5:$V$2004,'Trade Log'!$D$5:$D$2004,$B101,'Trade Log'!$C$5:$C$2004,"Sell",'Trade Log'!$I$5:$I$2004,AT$6,'Trade Log'!$B$5:$B$2004,"&lt;="&amp;Dashboard!$C$2))</f>
        <v/>
      </c>
      <c r="AU101" s="100" t="str">
        <f>if($B101="","",sumifs('Trade Log'!$V$5:$V$2004,'Trade Log'!$D$5:$D$2004,$B101,'Trade Log'!$C$5:$C$2004,"Buy",'Trade Log'!$I$5:$I$2004,AU$6,'Trade Log'!$B$5:$B$2004,"&lt;="&amp;Dashboard!$C$2)-sumifs('Trade Log'!$V$5:$V$2004,'Trade Log'!$D$5:$D$2004,$B101,'Trade Log'!$C$5:$C$2004,"Sell",'Trade Log'!$I$5:$I$2004,AU$6,'Trade Log'!$B$5:$B$2004,"&lt;="&amp;Dashboard!$C$2))</f>
        <v/>
      </c>
      <c r="AV101" s="100" t="str">
        <f>if($B101="","",sumifs('Trade Log'!$V$5:$V$2004,'Trade Log'!$D$5:$D$2004,$B101,'Trade Log'!$C$5:$C$2004,"Buy",'Trade Log'!$I$5:$I$2004,AV$6,'Trade Log'!$B$5:$B$2004,"&lt;="&amp;Dashboard!$C$2)-sumifs('Trade Log'!$V$5:$V$2004,'Trade Log'!$D$5:$D$2004,$B101,'Trade Log'!$C$5:$C$2004,"Sell",'Trade Log'!$I$5:$I$2004,AV$6,'Trade Log'!$B$5:$B$2004,"&lt;="&amp;Dashboard!$C$2))</f>
        <v/>
      </c>
      <c r="AW101" s="100" t="str">
        <f>if($B101="","",sumifs('Trade Log'!$V$5:$V$2004,'Trade Log'!$D$5:$D$2004,$B101,'Trade Log'!$C$5:$C$2004,"Buy",'Trade Log'!$I$5:$I$2004,AW$6,'Trade Log'!$B$5:$B$2004,"&lt;="&amp;Dashboard!$C$2)-sumifs('Trade Log'!$V$5:$V$2004,'Trade Log'!$D$5:$D$2004,$B101,'Trade Log'!$C$5:$C$2004,"Sell",'Trade Log'!$I$5:$I$2004,AW$6,'Trade Log'!$B$5:$B$2004,"&lt;="&amp;Dashboard!$C$2))</f>
        <v/>
      </c>
      <c r="AX101" s="100" t="str">
        <f>if($B101="","",sumifs('Trade Log'!$V$5:$V$2004,'Trade Log'!$D$5:$D$2004,$B101,'Trade Log'!$C$5:$C$2004,"Buy",'Trade Log'!$I$5:$I$2004,AX$6,'Trade Log'!$B$5:$B$2004,"&lt;="&amp;Dashboard!$C$2)-sumifs('Trade Log'!$V$5:$V$2004,'Trade Log'!$D$5:$D$2004,$B101,'Trade Log'!$C$5:$C$2004,"Sell",'Trade Log'!$I$5:$I$2004,AX$6,'Trade Log'!$B$5:$B$2004,"&lt;="&amp;Dashboard!$C$2))</f>
        <v/>
      </c>
      <c r="AY101" s="100" t="str">
        <f>if($B101="","",sumifs('Trade Log'!$V$5:$V$2004,'Trade Log'!$D$5:$D$2004,$B101,'Trade Log'!$C$5:$C$2004,"Buy",'Trade Log'!$I$5:$I$2004,AY$6,'Trade Log'!$B$5:$B$2004,"&lt;="&amp;Dashboard!$C$2)-sumifs('Trade Log'!$V$5:$V$2004,'Trade Log'!$D$5:$D$2004,$B101,'Trade Log'!$C$5:$C$2004,"Sell",'Trade Log'!$I$5:$I$2004,AY$6,'Trade Log'!$B$5:$B$2004,"&lt;="&amp;Dashboard!$C$2))</f>
        <v/>
      </c>
      <c r="AZ101" s="185" t="str">
        <f>if($B101="","",sumifs('Trade Log'!$V$5:$V$2004,'Trade Log'!$D$5:$D$2004,$B101,'Trade Log'!$C$5:$C$2004,"Buy",'Trade Log'!$I$5:$I$2004,AZ$6,'Trade Log'!$B$5:$B$2004,"&lt;="&amp;Dashboard!$C$2)-sumifs('Trade Log'!$V$5:$V$2004,'Trade Log'!$D$5:$D$2004,$B101,'Trade Log'!$C$5:$C$2004,"Sell",'Trade Log'!$I$5:$I$2004,AZ$6,'Trade Log'!$B$5:$B$2004,"&lt;="&amp;Dashboard!$C$2))</f>
        <v/>
      </c>
      <c r="BA101" s="81"/>
      <c r="BB101" s="186">
        <f t="shared" si="20"/>
        <v>0</v>
      </c>
      <c r="BC101" s="81"/>
      <c r="BD101" s="187">
        <f t="shared" ref="BD101:BM101" si="120">AQ101*$Q101</f>
        <v>0</v>
      </c>
      <c r="BE101" s="188">
        <f t="shared" si="120"/>
        <v>0</v>
      </c>
      <c r="BF101" s="188">
        <f t="shared" si="120"/>
        <v>0</v>
      </c>
      <c r="BG101" s="188">
        <f t="shared" si="120"/>
        <v>0</v>
      </c>
      <c r="BH101" s="188">
        <f t="shared" si="120"/>
        <v>0</v>
      </c>
      <c r="BI101" s="188">
        <f t="shared" si="120"/>
        <v>0</v>
      </c>
      <c r="BJ101" s="188">
        <f t="shared" si="120"/>
        <v>0</v>
      </c>
      <c r="BK101" s="188">
        <f t="shared" si="120"/>
        <v>0</v>
      </c>
      <c r="BL101" s="188">
        <f t="shared" si="120"/>
        <v>0</v>
      </c>
      <c r="BM101" s="189">
        <f t="shared" si="120"/>
        <v>0</v>
      </c>
      <c r="BN101" s="81"/>
      <c r="BO101" s="190">
        <f t="shared" si="22"/>
        <v>0</v>
      </c>
      <c r="BP101" s="190"/>
      <c r="BQ101" s="191" t="str">
        <f t="shared" si="23"/>
        <v/>
      </c>
      <c r="BR101" s="192" t="s">
        <v>197</v>
      </c>
      <c r="BS101" s="190" t="str">
        <f t="shared" si="24"/>
        <v>N</v>
      </c>
      <c r="BT101" s="190" t="str">
        <f t="shared" si="25"/>
        <v>N</v>
      </c>
      <c r="BU101" s="190" t="str">
        <f t="shared" si="26"/>
        <v>N</v>
      </c>
      <c r="BV101" s="190"/>
      <c r="BW101" s="174">
        <f>countifs('Trade Log'!$D$5:$D$2004,$B137,'Trade Log'!$C$5:$C$2004,"Split")</f>
        <v>0</v>
      </c>
    </row>
    <row r="102">
      <c r="A102" s="17">
        <f t="shared" si="27"/>
        <v>96</v>
      </c>
      <c r="B102" s="193" t="str">
        <f>Setup!B147</f>
        <v/>
      </c>
      <c r="C102" s="194" t="str">
        <f>Setup!C147</f>
        <v/>
      </c>
      <c r="D102" s="194" t="str">
        <f>Setup!D147</f>
        <v/>
      </c>
      <c r="E102" s="195" t="str">
        <f>IF($B102="","",SUMIFS('Trade Log'!$V$5:$V$2004,'Trade Log'!$D$5:$D$2004,'Your Portfolio Holdings'!$B102,'Trade Log'!$C$5:$C$2004,"Buy",'Trade Log'!$B$5:$B$2004,"&lt;="&amp;Dashboard!$C$2)-SUMIFS('Trade Log'!$V$5:$V$2004,'Trade Log'!$D$5:$D$2004,'Your Portfolio Holdings'!$B102,'Trade Log'!$C$5:$C$2004,"Sell",'Trade Log'!$B$5:$B$2004,"&lt;="&amp;Dashboard!$C$2))</f>
        <v/>
      </c>
      <c r="F102" s="196" t="str">
        <f t="shared" si="3"/>
        <v/>
      </c>
      <c r="G102" s="197" t="str">
        <f>IFERROR(__xludf.DUMMYFUNCTION("if($C102=""GBP"", if($B102="""","""",if(Dashboard!$C$2&gt;=today(),iferror(googlefinance($B102)/100,0),iferror(index(googlefinance($B102,""price"",Dashboard!$C$2),2,2)/100,iferror(index(googlefinance($B102,""price"",Dashboard!$C$2-1),2,2)/100,iferror(index(g"&amp;"ooglefinance($B102,""price"",Dashboard!$C$2-2),2,2)/100,iferror(index(googlefinance($B102,""price"",Dashboard!$C$2-3),2,2)/100,iferror(index(googlefinance($B102,""price"",Dashboard!$C$2-4),2,2)/100,iferror(index(googlefinance($B102,""price"",Dashboard!$C$"&amp;"2-5),2,2)/100,iferror(index(googlefinance($B102,""price"",Dashboard!$C$2-6),2,2)/100,0))))))))),if($B102="""","""",if(Dashboard!$C$2&gt;=today(),iferror(googlefinance($B102),0),iferror(index(googlefinance($B102,""price"",Dashboard!$C$2),2,2),iferror(index(go"&amp;"oglefinance($B102,""price"",Dashboard!$C$2-1),2,2),iferror(index(googlefinance($B102,""price"",Dashboard!$C$2-2),2,2),iferror(index(googlefinance($B102,""price"",Dashboard!$C$2-3),2,2),iferror(index(googlefinance($B102,""price"",Dashboard!$C$2-4),2,2),ife"&amp;"rror(index(googlefinance($B102,""price"",Dashboard!$C$2-5),2,2),iferror(index(googlefinance($B102,""price"",Dashboard!$C$2-6),2,2),0))))))))))"),"")</f>
        <v/>
      </c>
      <c r="H102" s="213"/>
      <c r="I102" s="199" t="str">
        <f t="shared" si="4"/>
        <v/>
      </c>
      <c r="J102" s="200" t="str">
        <f t="shared" si="5"/>
        <v/>
      </c>
      <c r="K102" s="201" t="str">
        <f t="array" ref="K102">IFERROR(IF($B102="","",index('Trade Log'!$Q$5:$Q$2004,match(1,($AN102='Trade Log'!$B$5:$B$2004)*($B102='Trade Log'!$D$5:$D$2004)*("Y"='Trade Log'!$T$5:$T$2004),0))),0)</f>
        <v/>
      </c>
      <c r="L102" s="202" t="str">
        <f t="shared" si="6"/>
        <v/>
      </c>
      <c r="M102" s="202" t="str">
        <f t="shared" si="7"/>
        <v/>
      </c>
      <c r="N102" s="203" t="str">
        <f t="shared" si="8"/>
        <v/>
      </c>
      <c r="O102" s="202" t="str">
        <f>if($B102="","",iferror(sumifs('Trade Log'!$G$5:$G$2004,'Trade Log'!$C$5:$C$2004,"Dividend",'Trade Log'!$D$5:$D$2004,$B102,'Trade Log'!$B$5:$B$2004,"&lt;="&amp;Dashboard!$C$2),0))</f>
        <v/>
      </c>
      <c r="P102" s="204" t="str">
        <f t="shared" si="9"/>
        <v/>
      </c>
      <c r="Q102" s="205" t="str">
        <f t="shared" si="10"/>
        <v/>
      </c>
      <c r="R102" s="199" t="str">
        <f t="shared" si="11"/>
        <v/>
      </c>
      <c r="S102" s="200" t="str">
        <f t="shared" si="12"/>
        <v/>
      </c>
      <c r="T102" s="201" t="str">
        <f t="array" ref="T102">IFERROR(IF($B102="","",index('Trade Log'!$AE$5:$AE$2004,match(1,($AN102='Trade Log'!$B$5:$B$2004)*($B102='Trade Log'!$D$5:$D$2004)*("Y"='Trade Log'!$T$5:$T$2004),0))),0)</f>
        <v/>
      </c>
      <c r="U102" s="202" t="str">
        <f t="shared" si="13"/>
        <v/>
      </c>
      <c r="V102" s="203" t="str">
        <f t="shared" si="14"/>
        <v/>
      </c>
      <c r="W102" s="202" t="str">
        <f t="shared" si="15"/>
        <v/>
      </c>
      <c r="X102" s="203" t="str">
        <f t="shared" si="16"/>
        <v/>
      </c>
      <c r="Y102" s="206" t="str">
        <f>if($B102="","",iferror(sumifs('Trade Log'!$AD$5:$AD$2004,'Trade Log'!$C$5:$C$2004,"Dividend",'Trade Log'!$D$5:$D$2004,$B102,'Trade Log'!$B$5:$B$2004,"&lt;="&amp;Dashboard!$C$2),0))</f>
        <v/>
      </c>
      <c r="Z102" s="172"/>
      <c r="AA102" s="207" t="str">
        <f t="array" ref="AA102">IF($B102="","",INDEX('Calculations (Do Not Edit)'!$C$231:$G$235,match($C102,'Calculations (Do Not Edit)'!$C$230:$G$230,0),match(Dashboard!$C$3,'Calculations (Do Not Edit)'!$B$231:$B$235,0)))</f>
        <v/>
      </c>
      <c r="AB102" s="174"/>
      <c r="AC102" s="208" t="str">
        <f>IF($B102="","",SUMIFS('Trade Log'!$X$5:$X$2004,'Trade Log'!$D$5:$D$2004,'Your Portfolio Holdings'!$B102,'Trade Log'!$C$5:$C$2004,"Buy",'Trade Log'!$B$5:$B$2004,"&lt;="&amp;Dashboard!$C$54)-SUMIFS('Trade Log'!$X$5:$X$2004,'Trade Log'!$D$5:$D$2004,'Your Portfolio Holdings'!$B102,'Trade Log'!$C$5:$C$2004,"Sell",'Trade Log'!$B$5:$B$2004,"&lt;="&amp;Dashboard!$C$54))</f>
        <v/>
      </c>
      <c r="AD102" s="209" t="str">
        <f>IFERROR(__xludf.DUMMYFUNCTION("if($C102=""GBP"",if($B102="""","""",if(Dashboard!$C$54&gt;=today(),iferror(googlefinance($B102)/100,0),iferror(index(googlefinance($B102,""price"",Dashboard!$C$54),2,2)/100,iferror(index(googlefinance($B102,""price"",Dashboard!$C$54-1),2,2)/100,iferror(index"&amp;"(googlefinance($B102,""price"",Dashboard!$C$54-2),2,2)/100,iferror(index(googlefinance($B102,""price"",Dashboard!$C$54-3),2,2)/100,iferror(index(googlefinance($B102,""price"",Dashboard!$C$54-4),2,2)/100,iferror(index(googlefinance($B102,""price"",Dashboar"&amp;"d!$C$54-5),2,2)/100,iferror(index(googlefinance($B102,""price"",Dashboard!$C$54-6),2,2)/100,0))))))))), if($B102="""","""",if(Dashboard!$C$54&gt;=today(),iferror(googlefinance($B102),0),iferror(index(googlefinance($B102,""price"",Dashboard!$C$54),2,2),iferro"&amp;"r(index(googlefinance($B102,""price"",Dashboard!$C$54-1),2,2),iferror(index(googlefinance($B102,""price"",Dashboard!$C$54-2),2,2),iferror(index(googlefinance($B102,""price"",Dashboard!$C$54-3),2,2),iferror(index(googlefinance($B102,""price"",Dashboard!$C$"&amp;"54-4),2,2),iferror(index(googlefinance($B102,""price"",Dashboard!$C$54-5),2,2),iferror(index(googlefinance($B102,""price"",Dashboard!$C$54-6),2,2),0))))))))))"),"")</f>
        <v/>
      </c>
      <c r="AE102" s="214"/>
      <c r="AF102" s="211" t="str">
        <f t="array" ref="AF102">IF($B102="","",INDEX('Calculations (Do Not Edit)'!$C$249:$G$253,match($C102,'Calculations (Do Not Edit)'!$C$230:$G$230,0),match(Dashboard!$C$3,'Calculations (Do Not Edit)'!$B$231:$B$235,0)))</f>
        <v/>
      </c>
      <c r="AG102" s="212">
        <f t="shared" si="17"/>
        <v>0</v>
      </c>
      <c r="AH102" s="208" t="str">
        <f>IF($B102="","",SUMIFS('Trade Log'!$Z$5:$Z$2004,'Trade Log'!$D$5:$D$2004,'Your Portfolio Holdings'!$B102,'Trade Log'!$C$5:$C$2004,"Buy",'Trade Log'!$B$5:$B$2004,"&lt;="&amp;Dashboard!$C$55)-SUMIFS('Trade Log'!$Z$5:$Z$2004,'Trade Log'!$D$5:$D$2004,'Your Portfolio Holdings'!$B102,'Trade Log'!$C$5:$C$2004,"Sell",'Trade Log'!$B$5:$B$2004,"&lt;="&amp;Dashboard!$C$55))</f>
        <v/>
      </c>
      <c r="AI102" s="209" t="str">
        <f>IFERROR(__xludf.DUMMYFUNCTION("if($C102=""GBP"",if($B102="""","""",if(Dashboard!$C$55&gt;=today(),iferror(googlefinance($B102)/100,0),iferror(index(googlefinance($B102,""price"",Dashboard!$C$55),2,2)/100,iferror(index(googlefinance($B102,""price"",Dashboard!$C$55-1),2,2)/100,iferror(index"&amp;"(googlefinance($B102,""price"",Dashboard!$C$55-2),2,2)/100,iferror(index(googlefinance($B102,""price"",Dashboard!$C$55-3),2,2)/100,iferror(index(googlefinance($B102,""price"",Dashboard!$C$55-4),2,2)/100,iferror(index(googlefinance($B102,""price"",Dashboar"&amp;"d!$C$55-5),2,2)/100,iferror(index(googlefinance($B102,""price"",Dashboard!$C$55-6),2,2)/100,0))))))))),if($B102="""","""",if(Dashboard!$C$55&gt;=today(),iferror(googlefinance($B102),0),iferror(index(googlefinance($B102,""price"",Dashboard!$C$55),2,2),iferror"&amp;"(index(googlefinance($B102,""price"",Dashboard!$C$55-1),2,2),iferror(index(googlefinance($B102,""price"",Dashboard!$C$55-2),2,2),iferror(index(googlefinance($B102,""price"",Dashboard!$C$55-3),2,2),iferror(index(googlefinance($B102,""price"",Dashboard!$C$5"&amp;"5-4),2,2),iferror(index(googlefinance($B102,""price"",Dashboard!$C$55-5),2,2),iferror(index(googlefinance($B102,""price"",Dashboard!$C$55-6),2,2),0))))))))))"),"")</f>
        <v/>
      </c>
      <c r="AJ102" s="210"/>
      <c r="AK102" s="211" t="str">
        <f t="array" ref="AK102">IF($B102="","",INDEX('Calculations (Do Not Edit)'!$C$267:$G$271,match($C102,'Calculations (Do Not Edit)'!$C$230:$G$230,0),match(Dashboard!$C$3,'Calculations (Do Not Edit)'!$B$231:$B$235,0)))</f>
        <v/>
      </c>
      <c r="AL102" s="212">
        <f t="shared" si="18"/>
        <v>0</v>
      </c>
      <c r="AM102" s="182"/>
      <c r="AN102" s="182" t="str">
        <f>IF($B102="","",MAXIFS('Trade Log'!$B$5:$B$2004,'Trade Log'!$D$5:$D$2004,$B102,'Trade Log'!$B$5:$B$2004,"&lt;="&amp;Dashboard!$C$2))</f>
        <v/>
      </c>
      <c r="AO102" s="81" t="str">
        <f t="shared" si="19"/>
        <v>#N/A</v>
      </c>
      <c r="AP102" s="81"/>
      <c r="AQ102" s="184" t="str">
        <f>if($B102="","",sumifs('Trade Log'!$V$5:$V$2004,'Trade Log'!$D$5:$D$2004,$B102,'Trade Log'!$C$5:$C$2004,"Buy",'Trade Log'!$I$5:$I$2004,AQ$6,'Trade Log'!$B$5:$B$2004,"&lt;="&amp;Dashboard!$C$2)-sumifs('Trade Log'!$V$5:$V$2004,'Trade Log'!$D$5:$D$2004,$B102,'Trade Log'!$C$5:$C$2004,"Sell",'Trade Log'!$I$5:$I$2004,AQ$6,'Trade Log'!$B$5:$B$2004,"&lt;="&amp;Dashboard!$C$2))</f>
        <v/>
      </c>
      <c r="AR102" s="100" t="str">
        <f>if($B102="","",sumifs('Trade Log'!$V$5:$V$2004,'Trade Log'!$D$5:$D$2004,$B102,'Trade Log'!$C$5:$C$2004,"Buy",'Trade Log'!$I$5:$I$2004,AR$6,'Trade Log'!$B$5:$B$2004,"&lt;="&amp;Dashboard!$C$2)-sumifs('Trade Log'!$V$5:$V$2004,'Trade Log'!$D$5:$D$2004,$B102,'Trade Log'!$C$5:$C$2004,"Sell",'Trade Log'!$I$5:$I$2004,AR$6,'Trade Log'!$B$5:$B$2004,"&lt;="&amp;Dashboard!$C$2))</f>
        <v/>
      </c>
      <c r="AS102" s="100" t="str">
        <f>if($B102="","",sumifs('Trade Log'!$V$5:$V$2004,'Trade Log'!$D$5:$D$2004,$B102,'Trade Log'!$C$5:$C$2004,"Buy",'Trade Log'!$I$5:$I$2004,AS$6,'Trade Log'!$B$5:$B$2004,"&lt;="&amp;Dashboard!$C$2)-sumifs('Trade Log'!$V$5:$V$2004,'Trade Log'!$D$5:$D$2004,$B102,'Trade Log'!$C$5:$C$2004,"Sell",'Trade Log'!$I$5:$I$2004,AS$6,'Trade Log'!$B$5:$B$2004,"&lt;="&amp;Dashboard!$C$2))</f>
        <v/>
      </c>
      <c r="AT102" s="100" t="str">
        <f>if($B102="","",sumifs('Trade Log'!$V$5:$V$2004,'Trade Log'!$D$5:$D$2004,$B102,'Trade Log'!$C$5:$C$2004,"Buy",'Trade Log'!$I$5:$I$2004,AT$6,'Trade Log'!$B$5:$B$2004,"&lt;="&amp;Dashboard!$C$2)-sumifs('Trade Log'!$V$5:$V$2004,'Trade Log'!$D$5:$D$2004,$B102,'Trade Log'!$C$5:$C$2004,"Sell",'Trade Log'!$I$5:$I$2004,AT$6,'Trade Log'!$B$5:$B$2004,"&lt;="&amp;Dashboard!$C$2))</f>
        <v/>
      </c>
      <c r="AU102" s="100" t="str">
        <f>if($B102="","",sumifs('Trade Log'!$V$5:$V$2004,'Trade Log'!$D$5:$D$2004,$B102,'Trade Log'!$C$5:$C$2004,"Buy",'Trade Log'!$I$5:$I$2004,AU$6,'Trade Log'!$B$5:$B$2004,"&lt;="&amp;Dashboard!$C$2)-sumifs('Trade Log'!$V$5:$V$2004,'Trade Log'!$D$5:$D$2004,$B102,'Trade Log'!$C$5:$C$2004,"Sell",'Trade Log'!$I$5:$I$2004,AU$6,'Trade Log'!$B$5:$B$2004,"&lt;="&amp;Dashboard!$C$2))</f>
        <v/>
      </c>
      <c r="AV102" s="100" t="str">
        <f>if($B102="","",sumifs('Trade Log'!$V$5:$V$2004,'Trade Log'!$D$5:$D$2004,$B102,'Trade Log'!$C$5:$C$2004,"Buy",'Trade Log'!$I$5:$I$2004,AV$6,'Trade Log'!$B$5:$B$2004,"&lt;="&amp;Dashboard!$C$2)-sumifs('Trade Log'!$V$5:$V$2004,'Trade Log'!$D$5:$D$2004,$B102,'Trade Log'!$C$5:$C$2004,"Sell",'Trade Log'!$I$5:$I$2004,AV$6,'Trade Log'!$B$5:$B$2004,"&lt;="&amp;Dashboard!$C$2))</f>
        <v/>
      </c>
      <c r="AW102" s="100" t="str">
        <f>if($B102="","",sumifs('Trade Log'!$V$5:$V$2004,'Trade Log'!$D$5:$D$2004,$B102,'Trade Log'!$C$5:$C$2004,"Buy",'Trade Log'!$I$5:$I$2004,AW$6,'Trade Log'!$B$5:$B$2004,"&lt;="&amp;Dashboard!$C$2)-sumifs('Trade Log'!$V$5:$V$2004,'Trade Log'!$D$5:$D$2004,$B102,'Trade Log'!$C$5:$C$2004,"Sell",'Trade Log'!$I$5:$I$2004,AW$6,'Trade Log'!$B$5:$B$2004,"&lt;="&amp;Dashboard!$C$2))</f>
        <v/>
      </c>
      <c r="AX102" s="100" t="str">
        <f>if($B102="","",sumifs('Trade Log'!$V$5:$V$2004,'Trade Log'!$D$5:$D$2004,$B102,'Trade Log'!$C$5:$C$2004,"Buy",'Trade Log'!$I$5:$I$2004,AX$6,'Trade Log'!$B$5:$B$2004,"&lt;="&amp;Dashboard!$C$2)-sumifs('Trade Log'!$V$5:$V$2004,'Trade Log'!$D$5:$D$2004,$B102,'Trade Log'!$C$5:$C$2004,"Sell",'Trade Log'!$I$5:$I$2004,AX$6,'Trade Log'!$B$5:$B$2004,"&lt;="&amp;Dashboard!$C$2))</f>
        <v/>
      </c>
      <c r="AY102" s="100" t="str">
        <f>if($B102="","",sumifs('Trade Log'!$V$5:$V$2004,'Trade Log'!$D$5:$D$2004,$B102,'Trade Log'!$C$5:$C$2004,"Buy",'Trade Log'!$I$5:$I$2004,AY$6,'Trade Log'!$B$5:$B$2004,"&lt;="&amp;Dashboard!$C$2)-sumifs('Trade Log'!$V$5:$V$2004,'Trade Log'!$D$5:$D$2004,$B102,'Trade Log'!$C$5:$C$2004,"Sell",'Trade Log'!$I$5:$I$2004,AY$6,'Trade Log'!$B$5:$B$2004,"&lt;="&amp;Dashboard!$C$2))</f>
        <v/>
      </c>
      <c r="AZ102" s="185" t="str">
        <f>if($B102="","",sumifs('Trade Log'!$V$5:$V$2004,'Trade Log'!$D$5:$D$2004,$B102,'Trade Log'!$C$5:$C$2004,"Buy",'Trade Log'!$I$5:$I$2004,AZ$6,'Trade Log'!$B$5:$B$2004,"&lt;="&amp;Dashboard!$C$2)-sumifs('Trade Log'!$V$5:$V$2004,'Trade Log'!$D$5:$D$2004,$B102,'Trade Log'!$C$5:$C$2004,"Sell",'Trade Log'!$I$5:$I$2004,AZ$6,'Trade Log'!$B$5:$B$2004,"&lt;="&amp;Dashboard!$C$2))</f>
        <v/>
      </c>
      <c r="BA102" s="81"/>
      <c r="BB102" s="186">
        <f t="shared" si="20"/>
        <v>0</v>
      </c>
      <c r="BC102" s="81"/>
      <c r="BD102" s="187">
        <f t="shared" ref="BD102:BM102" si="121">AQ102*$Q102</f>
        <v>0</v>
      </c>
      <c r="BE102" s="188">
        <f t="shared" si="121"/>
        <v>0</v>
      </c>
      <c r="BF102" s="188">
        <f t="shared" si="121"/>
        <v>0</v>
      </c>
      <c r="BG102" s="188">
        <f t="shared" si="121"/>
        <v>0</v>
      </c>
      <c r="BH102" s="188">
        <f t="shared" si="121"/>
        <v>0</v>
      </c>
      <c r="BI102" s="188">
        <f t="shared" si="121"/>
        <v>0</v>
      </c>
      <c r="BJ102" s="188">
        <f t="shared" si="121"/>
        <v>0</v>
      </c>
      <c r="BK102" s="188">
        <f t="shared" si="121"/>
        <v>0</v>
      </c>
      <c r="BL102" s="188">
        <f t="shared" si="121"/>
        <v>0</v>
      </c>
      <c r="BM102" s="189">
        <f t="shared" si="121"/>
        <v>0</v>
      </c>
      <c r="BN102" s="81"/>
      <c r="BO102" s="190">
        <f t="shared" si="22"/>
        <v>0</v>
      </c>
      <c r="BP102" s="190"/>
      <c r="BQ102" s="191" t="str">
        <f t="shared" si="23"/>
        <v/>
      </c>
      <c r="BR102" s="192" t="s">
        <v>197</v>
      </c>
      <c r="BS102" s="190" t="str">
        <f t="shared" si="24"/>
        <v>N</v>
      </c>
      <c r="BT102" s="190" t="str">
        <f t="shared" si="25"/>
        <v>N</v>
      </c>
      <c r="BU102" s="190" t="str">
        <f t="shared" si="26"/>
        <v>N</v>
      </c>
      <c r="BV102" s="190"/>
      <c r="BW102" s="174">
        <f>countifs('Trade Log'!$D$5:$D$2004,$B138,'Trade Log'!$C$5:$C$2004,"Split")</f>
        <v>0</v>
      </c>
    </row>
    <row r="103">
      <c r="A103" s="17">
        <f t="shared" si="27"/>
        <v>97</v>
      </c>
      <c r="B103" s="193" t="str">
        <f>Setup!B148</f>
        <v/>
      </c>
      <c r="C103" s="194" t="str">
        <f>Setup!C148</f>
        <v/>
      </c>
      <c r="D103" s="194" t="str">
        <f>Setup!D148</f>
        <v/>
      </c>
      <c r="E103" s="195" t="str">
        <f>IF($B103="","",SUMIFS('Trade Log'!$V$5:$V$2004,'Trade Log'!$D$5:$D$2004,'Your Portfolio Holdings'!$B103,'Trade Log'!$C$5:$C$2004,"Buy",'Trade Log'!$B$5:$B$2004,"&lt;="&amp;Dashboard!$C$2)-SUMIFS('Trade Log'!$V$5:$V$2004,'Trade Log'!$D$5:$D$2004,'Your Portfolio Holdings'!$B103,'Trade Log'!$C$5:$C$2004,"Sell",'Trade Log'!$B$5:$B$2004,"&lt;="&amp;Dashboard!$C$2))</f>
        <v/>
      </c>
      <c r="F103" s="196" t="str">
        <f t="shared" si="3"/>
        <v/>
      </c>
      <c r="G103" s="197" t="str">
        <f>IFERROR(__xludf.DUMMYFUNCTION("if($C103=""GBP"", if($B103="""","""",if(Dashboard!$C$2&gt;=today(),iferror(googlefinance($B103)/100,0),iferror(index(googlefinance($B103,""price"",Dashboard!$C$2),2,2)/100,iferror(index(googlefinance($B103,""price"",Dashboard!$C$2-1),2,2)/100,iferror(index(g"&amp;"ooglefinance($B103,""price"",Dashboard!$C$2-2),2,2)/100,iferror(index(googlefinance($B103,""price"",Dashboard!$C$2-3),2,2)/100,iferror(index(googlefinance($B103,""price"",Dashboard!$C$2-4),2,2)/100,iferror(index(googlefinance($B103,""price"",Dashboard!$C$"&amp;"2-5),2,2)/100,iferror(index(googlefinance($B103,""price"",Dashboard!$C$2-6),2,2)/100,0))))))))),if($B103="""","""",if(Dashboard!$C$2&gt;=today(),iferror(googlefinance($B103),0),iferror(index(googlefinance($B103,""price"",Dashboard!$C$2),2,2),iferror(index(go"&amp;"oglefinance($B103,""price"",Dashboard!$C$2-1),2,2),iferror(index(googlefinance($B103,""price"",Dashboard!$C$2-2),2,2),iferror(index(googlefinance($B103,""price"",Dashboard!$C$2-3),2,2),iferror(index(googlefinance($B103,""price"",Dashboard!$C$2-4),2,2),ife"&amp;"rror(index(googlefinance($B103,""price"",Dashboard!$C$2-5),2,2),iferror(index(googlefinance($B103,""price"",Dashboard!$C$2-6),2,2),0))))))))))"),"")</f>
        <v/>
      </c>
      <c r="H103" s="213"/>
      <c r="I103" s="199" t="str">
        <f t="shared" si="4"/>
        <v/>
      </c>
      <c r="J103" s="200" t="str">
        <f t="shared" si="5"/>
        <v/>
      </c>
      <c r="K103" s="201" t="str">
        <f t="array" ref="K103">IFERROR(IF($B103="","",index('Trade Log'!$Q$5:$Q$2004,match(1,($AN103='Trade Log'!$B$5:$B$2004)*($B103='Trade Log'!$D$5:$D$2004)*("Y"='Trade Log'!$T$5:$T$2004),0))),0)</f>
        <v/>
      </c>
      <c r="L103" s="202" t="str">
        <f t="shared" si="6"/>
        <v/>
      </c>
      <c r="M103" s="202" t="str">
        <f t="shared" si="7"/>
        <v/>
      </c>
      <c r="N103" s="203" t="str">
        <f t="shared" si="8"/>
        <v/>
      </c>
      <c r="O103" s="202" t="str">
        <f>if($B103="","",iferror(sumifs('Trade Log'!$G$5:$G$2004,'Trade Log'!$C$5:$C$2004,"Dividend",'Trade Log'!$D$5:$D$2004,$B103,'Trade Log'!$B$5:$B$2004,"&lt;="&amp;Dashboard!$C$2),0))</f>
        <v/>
      </c>
      <c r="P103" s="204" t="str">
        <f t="shared" si="9"/>
        <v/>
      </c>
      <c r="Q103" s="205" t="str">
        <f t="shared" si="10"/>
        <v/>
      </c>
      <c r="R103" s="199" t="str">
        <f t="shared" si="11"/>
        <v/>
      </c>
      <c r="S103" s="200" t="str">
        <f t="shared" si="12"/>
        <v/>
      </c>
      <c r="T103" s="201" t="str">
        <f t="array" ref="T103">IFERROR(IF($B103="","",index('Trade Log'!$AE$5:$AE$2004,match(1,($AN103='Trade Log'!$B$5:$B$2004)*($B103='Trade Log'!$D$5:$D$2004)*("Y"='Trade Log'!$T$5:$T$2004),0))),0)</f>
        <v/>
      </c>
      <c r="U103" s="202" t="str">
        <f t="shared" si="13"/>
        <v/>
      </c>
      <c r="V103" s="203" t="str">
        <f t="shared" si="14"/>
        <v/>
      </c>
      <c r="W103" s="202" t="str">
        <f t="shared" si="15"/>
        <v/>
      </c>
      <c r="X103" s="203" t="str">
        <f t="shared" si="16"/>
        <v/>
      </c>
      <c r="Y103" s="206" t="str">
        <f>if($B103="","",iferror(sumifs('Trade Log'!$AD$5:$AD$2004,'Trade Log'!$C$5:$C$2004,"Dividend",'Trade Log'!$D$5:$D$2004,$B103,'Trade Log'!$B$5:$B$2004,"&lt;="&amp;Dashboard!$C$2),0))</f>
        <v/>
      </c>
      <c r="Z103" s="172"/>
      <c r="AA103" s="207" t="str">
        <f t="array" ref="AA103">IF($B103="","",INDEX('Calculations (Do Not Edit)'!$C$231:$G$235,match($C103,'Calculations (Do Not Edit)'!$C$230:$G$230,0),match(Dashboard!$C$3,'Calculations (Do Not Edit)'!$B$231:$B$235,0)))</f>
        <v/>
      </c>
      <c r="AB103" s="174"/>
      <c r="AC103" s="208" t="str">
        <f>IF($B103="","",SUMIFS('Trade Log'!$X$5:$X$2004,'Trade Log'!$D$5:$D$2004,'Your Portfolio Holdings'!$B103,'Trade Log'!$C$5:$C$2004,"Buy",'Trade Log'!$B$5:$B$2004,"&lt;="&amp;Dashboard!$C$54)-SUMIFS('Trade Log'!$X$5:$X$2004,'Trade Log'!$D$5:$D$2004,'Your Portfolio Holdings'!$B103,'Trade Log'!$C$5:$C$2004,"Sell",'Trade Log'!$B$5:$B$2004,"&lt;="&amp;Dashboard!$C$54))</f>
        <v/>
      </c>
      <c r="AD103" s="209" t="str">
        <f>IFERROR(__xludf.DUMMYFUNCTION("if($C103=""GBP"",if($B103="""","""",if(Dashboard!$C$54&gt;=today(),iferror(googlefinance($B103)/100,0),iferror(index(googlefinance($B103,""price"",Dashboard!$C$54),2,2)/100,iferror(index(googlefinance($B103,""price"",Dashboard!$C$54-1),2,2)/100,iferror(index"&amp;"(googlefinance($B103,""price"",Dashboard!$C$54-2),2,2)/100,iferror(index(googlefinance($B103,""price"",Dashboard!$C$54-3),2,2)/100,iferror(index(googlefinance($B103,""price"",Dashboard!$C$54-4),2,2)/100,iferror(index(googlefinance($B103,""price"",Dashboar"&amp;"d!$C$54-5),2,2)/100,iferror(index(googlefinance($B103,""price"",Dashboard!$C$54-6),2,2)/100,0))))))))), if($B103="""","""",if(Dashboard!$C$54&gt;=today(),iferror(googlefinance($B103),0),iferror(index(googlefinance($B103,""price"",Dashboard!$C$54),2,2),iferro"&amp;"r(index(googlefinance($B103,""price"",Dashboard!$C$54-1),2,2),iferror(index(googlefinance($B103,""price"",Dashboard!$C$54-2),2,2),iferror(index(googlefinance($B103,""price"",Dashboard!$C$54-3),2,2),iferror(index(googlefinance($B103,""price"",Dashboard!$C$"&amp;"54-4),2,2),iferror(index(googlefinance($B103,""price"",Dashboard!$C$54-5),2,2),iferror(index(googlefinance($B103,""price"",Dashboard!$C$54-6),2,2),0))))))))))"),"")</f>
        <v/>
      </c>
      <c r="AE103" s="214"/>
      <c r="AF103" s="211" t="str">
        <f t="array" ref="AF103">IF($B103="","",INDEX('Calculations (Do Not Edit)'!$C$249:$G$253,match($C103,'Calculations (Do Not Edit)'!$C$230:$G$230,0),match(Dashboard!$C$3,'Calculations (Do Not Edit)'!$B$231:$B$235,0)))</f>
        <v/>
      </c>
      <c r="AG103" s="212">
        <f t="shared" si="17"/>
        <v>0</v>
      </c>
      <c r="AH103" s="208" t="str">
        <f>IF($B103="","",SUMIFS('Trade Log'!$Z$5:$Z$2004,'Trade Log'!$D$5:$D$2004,'Your Portfolio Holdings'!$B103,'Trade Log'!$C$5:$C$2004,"Buy",'Trade Log'!$B$5:$B$2004,"&lt;="&amp;Dashboard!$C$55)-SUMIFS('Trade Log'!$Z$5:$Z$2004,'Trade Log'!$D$5:$D$2004,'Your Portfolio Holdings'!$B103,'Trade Log'!$C$5:$C$2004,"Sell",'Trade Log'!$B$5:$B$2004,"&lt;="&amp;Dashboard!$C$55))</f>
        <v/>
      </c>
      <c r="AI103" s="209" t="str">
        <f>IFERROR(__xludf.DUMMYFUNCTION("if($C103=""GBP"",if($B103="""","""",if(Dashboard!$C$55&gt;=today(),iferror(googlefinance($B103)/100,0),iferror(index(googlefinance($B103,""price"",Dashboard!$C$55),2,2)/100,iferror(index(googlefinance($B103,""price"",Dashboard!$C$55-1),2,2)/100,iferror(index"&amp;"(googlefinance($B103,""price"",Dashboard!$C$55-2),2,2)/100,iferror(index(googlefinance($B103,""price"",Dashboard!$C$55-3),2,2)/100,iferror(index(googlefinance($B103,""price"",Dashboard!$C$55-4),2,2)/100,iferror(index(googlefinance($B103,""price"",Dashboar"&amp;"d!$C$55-5),2,2)/100,iferror(index(googlefinance($B103,""price"",Dashboard!$C$55-6),2,2)/100,0))))))))),if($B103="""","""",if(Dashboard!$C$55&gt;=today(),iferror(googlefinance($B103),0),iferror(index(googlefinance($B103,""price"",Dashboard!$C$55),2,2),iferror"&amp;"(index(googlefinance($B103,""price"",Dashboard!$C$55-1),2,2),iferror(index(googlefinance($B103,""price"",Dashboard!$C$55-2),2,2),iferror(index(googlefinance($B103,""price"",Dashboard!$C$55-3),2,2),iferror(index(googlefinance($B103,""price"",Dashboard!$C$5"&amp;"5-4),2,2),iferror(index(googlefinance($B103,""price"",Dashboard!$C$55-5),2,2),iferror(index(googlefinance($B103,""price"",Dashboard!$C$55-6),2,2),0))))))))))"),"")</f>
        <v/>
      </c>
      <c r="AJ103" s="210"/>
      <c r="AK103" s="211" t="str">
        <f t="array" ref="AK103">IF($B103="","",INDEX('Calculations (Do Not Edit)'!$C$267:$G$271,match($C103,'Calculations (Do Not Edit)'!$C$230:$G$230,0),match(Dashboard!$C$3,'Calculations (Do Not Edit)'!$B$231:$B$235,0)))</f>
        <v/>
      </c>
      <c r="AL103" s="212">
        <f t="shared" si="18"/>
        <v>0</v>
      </c>
      <c r="AM103" s="182"/>
      <c r="AN103" s="182" t="str">
        <f>IF($B103="","",MAXIFS('Trade Log'!$B$5:$B$2004,'Trade Log'!$D$5:$D$2004,$B103,'Trade Log'!$B$5:$B$2004,"&lt;="&amp;Dashboard!$C$2))</f>
        <v/>
      </c>
      <c r="AO103" s="81" t="str">
        <f t="shared" si="19"/>
        <v>#N/A</v>
      </c>
      <c r="AP103" s="81"/>
      <c r="AQ103" s="184" t="str">
        <f>if($B103="","",sumifs('Trade Log'!$V$5:$V$2004,'Trade Log'!$D$5:$D$2004,$B103,'Trade Log'!$C$5:$C$2004,"Buy",'Trade Log'!$I$5:$I$2004,AQ$6,'Trade Log'!$B$5:$B$2004,"&lt;="&amp;Dashboard!$C$2)-sumifs('Trade Log'!$V$5:$V$2004,'Trade Log'!$D$5:$D$2004,$B103,'Trade Log'!$C$5:$C$2004,"Sell",'Trade Log'!$I$5:$I$2004,AQ$6,'Trade Log'!$B$5:$B$2004,"&lt;="&amp;Dashboard!$C$2))</f>
        <v/>
      </c>
      <c r="AR103" s="100" t="str">
        <f>if($B103="","",sumifs('Trade Log'!$V$5:$V$2004,'Trade Log'!$D$5:$D$2004,$B103,'Trade Log'!$C$5:$C$2004,"Buy",'Trade Log'!$I$5:$I$2004,AR$6,'Trade Log'!$B$5:$B$2004,"&lt;="&amp;Dashboard!$C$2)-sumifs('Trade Log'!$V$5:$V$2004,'Trade Log'!$D$5:$D$2004,$B103,'Trade Log'!$C$5:$C$2004,"Sell",'Trade Log'!$I$5:$I$2004,AR$6,'Trade Log'!$B$5:$B$2004,"&lt;="&amp;Dashboard!$C$2))</f>
        <v/>
      </c>
      <c r="AS103" s="100" t="str">
        <f>if($B103="","",sumifs('Trade Log'!$V$5:$V$2004,'Trade Log'!$D$5:$D$2004,$B103,'Trade Log'!$C$5:$C$2004,"Buy",'Trade Log'!$I$5:$I$2004,AS$6,'Trade Log'!$B$5:$B$2004,"&lt;="&amp;Dashboard!$C$2)-sumifs('Trade Log'!$V$5:$V$2004,'Trade Log'!$D$5:$D$2004,$B103,'Trade Log'!$C$5:$C$2004,"Sell",'Trade Log'!$I$5:$I$2004,AS$6,'Trade Log'!$B$5:$B$2004,"&lt;="&amp;Dashboard!$C$2))</f>
        <v/>
      </c>
      <c r="AT103" s="100" t="str">
        <f>if($B103="","",sumifs('Trade Log'!$V$5:$V$2004,'Trade Log'!$D$5:$D$2004,$B103,'Trade Log'!$C$5:$C$2004,"Buy",'Trade Log'!$I$5:$I$2004,AT$6,'Trade Log'!$B$5:$B$2004,"&lt;="&amp;Dashboard!$C$2)-sumifs('Trade Log'!$V$5:$V$2004,'Trade Log'!$D$5:$D$2004,$B103,'Trade Log'!$C$5:$C$2004,"Sell",'Trade Log'!$I$5:$I$2004,AT$6,'Trade Log'!$B$5:$B$2004,"&lt;="&amp;Dashboard!$C$2))</f>
        <v/>
      </c>
      <c r="AU103" s="100" t="str">
        <f>if($B103="","",sumifs('Trade Log'!$V$5:$V$2004,'Trade Log'!$D$5:$D$2004,$B103,'Trade Log'!$C$5:$C$2004,"Buy",'Trade Log'!$I$5:$I$2004,AU$6,'Trade Log'!$B$5:$B$2004,"&lt;="&amp;Dashboard!$C$2)-sumifs('Trade Log'!$V$5:$V$2004,'Trade Log'!$D$5:$D$2004,$B103,'Trade Log'!$C$5:$C$2004,"Sell",'Trade Log'!$I$5:$I$2004,AU$6,'Trade Log'!$B$5:$B$2004,"&lt;="&amp;Dashboard!$C$2))</f>
        <v/>
      </c>
      <c r="AV103" s="100" t="str">
        <f>if($B103="","",sumifs('Trade Log'!$V$5:$V$2004,'Trade Log'!$D$5:$D$2004,$B103,'Trade Log'!$C$5:$C$2004,"Buy",'Trade Log'!$I$5:$I$2004,AV$6,'Trade Log'!$B$5:$B$2004,"&lt;="&amp;Dashboard!$C$2)-sumifs('Trade Log'!$V$5:$V$2004,'Trade Log'!$D$5:$D$2004,$B103,'Trade Log'!$C$5:$C$2004,"Sell",'Trade Log'!$I$5:$I$2004,AV$6,'Trade Log'!$B$5:$B$2004,"&lt;="&amp;Dashboard!$C$2))</f>
        <v/>
      </c>
      <c r="AW103" s="100" t="str">
        <f>if($B103="","",sumifs('Trade Log'!$V$5:$V$2004,'Trade Log'!$D$5:$D$2004,$B103,'Trade Log'!$C$5:$C$2004,"Buy",'Trade Log'!$I$5:$I$2004,AW$6,'Trade Log'!$B$5:$B$2004,"&lt;="&amp;Dashboard!$C$2)-sumifs('Trade Log'!$V$5:$V$2004,'Trade Log'!$D$5:$D$2004,$B103,'Trade Log'!$C$5:$C$2004,"Sell",'Trade Log'!$I$5:$I$2004,AW$6,'Trade Log'!$B$5:$B$2004,"&lt;="&amp;Dashboard!$C$2))</f>
        <v/>
      </c>
      <c r="AX103" s="100" t="str">
        <f>if($B103="","",sumifs('Trade Log'!$V$5:$V$2004,'Trade Log'!$D$5:$D$2004,$B103,'Trade Log'!$C$5:$C$2004,"Buy",'Trade Log'!$I$5:$I$2004,AX$6,'Trade Log'!$B$5:$B$2004,"&lt;="&amp;Dashboard!$C$2)-sumifs('Trade Log'!$V$5:$V$2004,'Trade Log'!$D$5:$D$2004,$B103,'Trade Log'!$C$5:$C$2004,"Sell",'Trade Log'!$I$5:$I$2004,AX$6,'Trade Log'!$B$5:$B$2004,"&lt;="&amp;Dashboard!$C$2))</f>
        <v/>
      </c>
      <c r="AY103" s="100" t="str">
        <f>if($B103="","",sumifs('Trade Log'!$V$5:$V$2004,'Trade Log'!$D$5:$D$2004,$B103,'Trade Log'!$C$5:$C$2004,"Buy",'Trade Log'!$I$5:$I$2004,AY$6,'Trade Log'!$B$5:$B$2004,"&lt;="&amp;Dashboard!$C$2)-sumifs('Trade Log'!$V$5:$V$2004,'Trade Log'!$D$5:$D$2004,$B103,'Trade Log'!$C$5:$C$2004,"Sell",'Trade Log'!$I$5:$I$2004,AY$6,'Trade Log'!$B$5:$B$2004,"&lt;="&amp;Dashboard!$C$2))</f>
        <v/>
      </c>
      <c r="AZ103" s="185" t="str">
        <f>if($B103="","",sumifs('Trade Log'!$V$5:$V$2004,'Trade Log'!$D$5:$D$2004,$B103,'Trade Log'!$C$5:$C$2004,"Buy",'Trade Log'!$I$5:$I$2004,AZ$6,'Trade Log'!$B$5:$B$2004,"&lt;="&amp;Dashboard!$C$2)-sumifs('Trade Log'!$V$5:$V$2004,'Trade Log'!$D$5:$D$2004,$B103,'Trade Log'!$C$5:$C$2004,"Sell",'Trade Log'!$I$5:$I$2004,AZ$6,'Trade Log'!$B$5:$B$2004,"&lt;="&amp;Dashboard!$C$2))</f>
        <v/>
      </c>
      <c r="BA103" s="81"/>
      <c r="BB103" s="186">
        <f t="shared" si="20"/>
        <v>0</v>
      </c>
      <c r="BC103" s="81"/>
      <c r="BD103" s="187">
        <f t="shared" ref="BD103:BM103" si="122">AQ103*$Q103</f>
        <v>0</v>
      </c>
      <c r="BE103" s="188">
        <f t="shared" si="122"/>
        <v>0</v>
      </c>
      <c r="BF103" s="188">
        <f t="shared" si="122"/>
        <v>0</v>
      </c>
      <c r="BG103" s="188">
        <f t="shared" si="122"/>
        <v>0</v>
      </c>
      <c r="BH103" s="188">
        <f t="shared" si="122"/>
        <v>0</v>
      </c>
      <c r="BI103" s="188">
        <f t="shared" si="122"/>
        <v>0</v>
      </c>
      <c r="BJ103" s="188">
        <f t="shared" si="122"/>
        <v>0</v>
      </c>
      <c r="BK103" s="188">
        <f t="shared" si="122"/>
        <v>0</v>
      </c>
      <c r="BL103" s="188">
        <f t="shared" si="122"/>
        <v>0</v>
      </c>
      <c r="BM103" s="189">
        <f t="shared" si="122"/>
        <v>0</v>
      </c>
      <c r="BN103" s="81"/>
      <c r="BO103" s="190">
        <f t="shared" si="22"/>
        <v>0</v>
      </c>
      <c r="BP103" s="190"/>
      <c r="BQ103" s="191" t="str">
        <f t="shared" si="23"/>
        <v/>
      </c>
      <c r="BR103" s="192" t="s">
        <v>197</v>
      </c>
      <c r="BS103" s="190" t="str">
        <f t="shared" si="24"/>
        <v>N</v>
      </c>
      <c r="BT103" s="190" t="str">
        <f t="shared" si="25"/>
        <v>N</v>
      </c>
      <c r="BU103" s="190" t="str">
        <f t="shared" si="26"/>
        <v>N</v>
      </c>
      <c r="BV103" s="190"/>
      <c r="BW103" s="174">
        <f>countifs('Trade Log'!$D$5:$D$2004,$B139,'Trade Log'!$C$5:$C$2004,"Split")</f>
        <v>0</v>
      </c>
    </row>
    <row r="104">
      <c r="A104" s="17">
        <f t="shared" si="27"/>
        <v>98</v>
      </c>
      <c r="B104" s="193" t="str">
        <f>Setup!B149</f>
        <v/>
      </c>
      <c r="C104" s="194" t="str">
        <f>Setup!C149</f>
        <v/>
      </c>
      <c r="D104" s="194" t="str">
        <f>Setup!D149</f>
        <v/>
      </c>
      <c r="E104" s="195" t="str">
        <f>IF($B104="","",SUMIFS('Trade Log'!$V$5:$V$2004,'Trade Log'!$D$5:$D$2004,'Your Portfolio Holdings'!$B104,'Trade Log'!$C$5:$C$2004,"Buy",'Trade Log'!$B$5:$B$2004,"&lt;="&amp;Dashboard!$C$2)-SUMIFS('Trade Log'!$V$5:$V$2004,'Trade Log'!$D$5:$D$2004,'Your Portfolio Holdings'!$B104,'Trade Log'!$C$5:$C$2004,"Sell",'Trade Log'!$B$5:$B$2004,"&lt;="&amp;Dashboard!$C$2))</f>
        <v/>
      </c>
      <c r="F104" s="196" t="str">
        <f t="shared" si="3"/>
        <v/>
      </c>
      <c r="G104" s="197" t="str">
        <f>IFERROR(__xludf.DUMMYFUNCTION("if($C104=""GBP"", if($B104="""","""",if(Dashboard!$C$2&gt;=today(),iferror(googlefinance($B104)/100,0),iferror(index(googlefinance($B104,""price"",Dashboard!$C$2),2,2)/100,iferror(index(googlefinance($B104,""price"",Dashboard!$C$2-1),2,2)/100,iferror(index(g"&amp;"ooglefinance($B104,""price"",Dashboard!$C$2-2),2,2)/100,iferror(index(googlefinance($B104,""price"",Dashboard!$C$2-3),2,2)/100,iferror(index(googlefinance($B104,""price"",Dashboard!$C$2-4),2,2)/100,iferror(index(googlefinance($B104,""price"",Dashboard!$C$"&amp;"2-5),2,2)/100,iferror(index(googlefinance($B104,""price"",Dashboard!$C$2-6),2,2)/100,0))))))))),if($B104="""","""",if(Dashboard!$C$2&gt;=today(),iferror(googlefinance($B104),0),iferror(index(googlefinance($B104,""price"",Dashboard!$C$2),2,2),iferror(index(go"&amp;"oglefinance($B104,""price"",Dashboard!$C$2-1),2,2),iferror(index(googlefinance($B104,""price"",Dashboard!$C$2-2),2,2),iferror(index(googlefinance($B104,""price"",Dashboard!$C$2-3),2,2),iferror(index(googlefinance($B104,""price"",Dashboard!$C$2-4),2,2),ife"&amp;"rror(index(googlefinance($B104,""price"",Dashboard!$C$2-5),2,2),iferror(index(googlefinance($B104,""price"",Dashboard!$C$2-6),2,2),0))))))))))"),"")</f>
        <v/>
      </c>
      <c r="H104" s="213"/>
      <c r="I104" s="199" t="str">
        <f t="shared" si="4"/>
        <v/>
      </c>
      <c r="J104" s="200" t="str">
        <f t="shared" si="5"/>
        <v/>
      </c>
      <c r="K104" s="201" t="str">
        <f t="array" ref="K104">IFERROR(IF($B104="","",index('Trade Log'!$Q$5:$Q$2004,match(1,($AN104='Trade Log'!$B$5:$B$2004)*($B104='Trade Log'!$D$5:$D$2004)*("Y"='Trade Log'!$T$5:$T$2004),0))),0)</f>
        <v/>
      </c>
      <c r="L104" s="202" t="str">
        <f t="shared" si="6"/>
        <v/>
      </c>
      <c r="M104" s="202" t="str">
        <f t="shared" si="7"/>
        <v/>
      </c>
      <c r="N104" s="203" t="str">
        <f t="shared" si="8"/>
        <v/>
      </c>
      <c r="O104" s="202" t="str">
        <f>if($B104="","",iferror(sumifs('Trade Log'!$G$5:$G$2004,'Trade Log'!$C$5:$C$2004,"Dividend",'Trade Log'!$D$5:$D$2004,$B104,'Trade Log'!$B$5:$B$2004,"&lt;="&amp;Dashboard!$C$2),0))</f>
        <v/>
      </c>
      <c r="P104" s="204" t="str">
        <f t="shared" si="9"/>
        <v/>
      </c>
      <c r="Q104" s="205" t="str">
        <f t="shared" si="10"/>
        <v/>
      </c>
      <c r="R104" s="199" t="str">
        <f t="shared" si="11"/>
        <v/>
      </c>
      <c r="S104" s="200" t="str">
        <f t="shared" si="12"/>
        <v/>
      </c>
      <c r="T104" s="201" t="str">
        <f t="array" ref="T104">IFERROR(IF($B104="","",index('Trade Log'!$AE$5:$AE$2004,match(1,($AN104='Trade Log'!$B$5:$B$2004)*($B104='Trade Log'!$D$5:$D$2004)*("Y"='Trade Log'!$T$5:$T$2004),0))),0)</f>
        <v/>
      </c>
      <c r="U104" s="202" t="str">
        <f t="shared" si="13"/>
        <v/>
      </c>
      <c r="V104" s="203" t="str">
        <f t="shared" si="14"/>
        <v/>
      </c>
      <c r="W104" s="202" t="str">
        <f t="shared" si="15"/>
        <v/>
      </c>
      <c r="X104" s="203" t="str">
        <f t="shared" si="16"/>
        <v/>
      </c>
      <c r="Y104" s="206" t="str">
        <f>if($B104="","",iferror(sumifs('Trade Log'!$AD$5:$AD$2004,'Trade Log'!$C$5:$C$2004,"Dividend",'Trade Log'!$D$5:$D$2004,$B104,'Trade Log'!$B$5:$B$2004,"&lt;="&amp;Dashboard!$C$2),0))</f>
        <v/>
      </c>
      <c r="Z104" s="172"/>
      <c r="AA104" s="207" t="str">
        <f t="array" ref="AA104">IF($B104="","",INDEX('Calculations (Do Not Edit)'!$C$231:$G$235,match($C104,'Calculations (Do Not Edit)'!$C$230:$G$230,0),match(Dashboard!$C$3,'Calculations (Do Not Edit)'!$B$231:$B$235,0)))</f>
        <v/>
      </c>
      <c r="AB104" s="174"/>
      <c r="AC104" s="208" t="str">
        <f>IF($B104="","",SUMIFS('Trade Log'!$X$5:$X$2004,'Trade Log'!$D$5:$D$2004,'Your Portfolio Holdings'!$B104,'Trade Log'!$C$5:$C$2004,"Buy",'Trade Log'!$B$5:$B$2004,"&lt;="&amp;Dashboard!$C$54)-SUMIFS('Trade Log'!$X$5:$X$2004,'Trade Log'!$D$5:$D$2004,'Your Portfolio Holdings'!$B104,'Trade Log'!$C$5:$C$2004,"Sell",'Trade Log'!$B$5:$B$2004,"&lt;="&amp;Dashboard!$C$54))</f>
        <v/>
      </c>
      <c r="AD104" s="209" t="str">
        <f>IFERROR(__xludf.DUMMYFUNCTION("if($C104=""GBP"",if($B104="""","""",if(Dashboard!$C$54&gt;=today(),iferror(googlefinance($B104)/100,0),iferror(index(googlefinance($B104,""price"",Dashboard!$C$54),2,2)/100,iferror(index(googlefinance($B104,""price"",Dashboard!$C$54-1),2,2)/100,iferror(index"&amp;"(googlefinance($B104,""price"",Dashboard!$C$54-2),2,2)/100,iferror(index(googlefinance($B104,""price"",Dashboard!$C$54-3),2,2)/100,iferror(index(googlefinance($B104,""price"",Dashboard!$C$54-4),2,2)/100,iferror(index(googlefinance($B104,""price"",Dashboar"&amp;"d!$C$54-5),2,2)/100,iferror(index(googlefinance($B104,""price"",Dashboard!$C$54-6),2,2)/100,0))))))))), if($B104="""","""",if(Dashboard!$C$54&gt;=today(),iferror(googlefinance($B104),0),iferror(index(googlefinance($B104,""price"",Dashboard!$C$54),2,2),iferro"&amp;"r(index(googlefinance($B104,""price"",Dashboard!$C$54-1),2,2),iferror(index(googlefinance($B104,""price"",Dashboard!$C$54-2),2,2),iferror(index(googlefinance($B104,""price"",Dashboard!$C$54-3),2,2),iferror(index(googlefinance($B104,""price"",Dashboard!$C$"&amp;"54-4),2,2),iferror(index(googlefinance($B104,""price"",Dashboard!$C$54-5),2,2),iferror(index(googlefinance($B104,""price"",Dashboard!$C$54-6),2,2),0))))))))))"),"")</f>
        <v/>
      </c>
      <c r="AE104" s="214"/>
      <c r="AF104" s="211" t="str">
        <f t="array" ref="AF104">IF($B104="","",INDEX('Calculations (Do Not Edit)'!$C$249:$G$253,match($C104,'Calculations (Do Not Edit)'!$C$230:$G$230,0),match(Dashboard!$C$3,'Calculations (Do Not Edit)'!$B$231:$B$235,0)))</f>
        <v/>
      </c>
      <c r="AG104" s="212">
        <f t="shared" si="17"/>
        <v>0</v>
      </c>
      <c r="AH104" s="208" t="str">
        <f>IF($B104="","",SUMIFS('Trade Log'!$Z$5:$Z$2004,'Trade Log'!$D$5:$D$2004,'Your Portfolio Holdings'!$B104,'Trade Log'!$C$5:$C$2004,"Buy",'Trade Log'!$B$5:$B$2004,"&lt;="&amp;Dashboard!$C$55)-SUMIFS('Trade Log'!$Z$5:$Z$2004,'Trade Log'!$D$5:$D$2004,'Your Portfolio Holdings'!$B104,'Trade Log'!$C$5:$C$2004,"Sell",'Trade Log'!$B$5:$B$2004,"&lt;="&amp;Dashboard!$C$55))</f>
        <v/>
      </c>
      <c r="AI104" s="209" t="str">
        <f>IFERROR(__xludf.DUMMYFUNCTION("if($C104=""GBP"",if($B104="""","""",if(Dashboard!$C$55&gt;=today(),iferror(googlefinance($B104)/100,0),iferror(index(googlefinance($B104,""price"",Dashboard!$C$55),2,2)/100,iferror(index(googlefinance($B104,""price"",Dashboard!$C$55-1),2,2)/100,iferror(index"&amp;"(googlefinance($B104,""price"",Dashboard!$C$55-2),2,2)/100,iferror(index(googlefinance($B104,""price"",Dashboard!$C$55-3),2,2)/100,iferror(index(googlefinance($B104,""price"",Dashboard!$C$55-4),2,2)/100,iferror(index(googlefinance($B104,""price"",Dashboar"&amp;"d!$C$55-5),2,2)/100,iferror(index(googlefinance($B104,""price"",Dashboard!$C$55-6),2,2)/100,0))))))))),if($B104="""","""",if(Dashboard!$C$55&gt;=today(),iferror(googlefinance($B104),0),iferror(index(googlefinance($B104,""price"",Dashboard!$C$55),2,2),iferror"&amp;"(index(googlefinance($B104,""price"",Dashboard!$C$55-1),2,2),iferror(index(googlefinance($B104,""price"",Dashboard!$C$55-2),2,2),iferror(index(googlefinance($B104,""price"",Dashboard!$C$55-3),2,2),iferror(index(googlefinance($B104,""price"",Dashboard!$C$5"&amp;"5-4),2,2),iferror(index(googlefinance($B104,""price"",Dashboard!$C$55-5),2,2),iferror(index(googlefinance($B104,""price"",Dashboard!$C$55-6),2,2),0))))))))))"),"")</f>
        <v/>
      </c>
      <c r="AJ104" s="210"/>
      <c r="AK104" s="211" t="str">
        <f t="array" ref="AK104">IF($B104="","",INDEX('Calculations (Do Not Edit)'!$C$267:$G$271,match($C104,'Calculations (Do Not Edit)'!$C$230:$G$230,0),match(Dashboard!$C$3,'Calculations (Do Not Edit)'!$B$231:$B$235,0)))</f>
        <v/>
      </c>
      <c r="AL104" s="212">
        <f t="shared" si="18"/>
        <v>0</v>
      </c>
      <c r="AM104" s="182"/>
      <c r="AN104" s="182" t="str">
        <f>IF($B104="","",MAXIFS('Trade Log'!$B$5:$B$2004,'Trade Log'!$D$5:$D$2004,$B104,'Trade Log'!$B$5:$B$2004,"&lt;="&amp;Dashboard!$C$2))</f>
        <v/>
      </c>
      <c r="AO104" s="81" t="str">
        <f t="shared" si="19"/>
        <v>#N/A</v>
      </c>
      <c r="AP104" s="81"/>
      <c r="AQ104" s="184" t="str">
        <f>if($B104="","",sumifs('Trade Log'!$V$5:$V$2004,'Trade Log'!$D$5:$D$2004,$B104,'Trade Log'!$C$5:$C$2004,"Buy",'Trade Log'!$I$5:$I$2004,AQ$6,'Trade Log'!$B$5:$B$2004,"&lt;="&amp;Dashboard!$C$2)-sumifs('Trade Log'!$V$5:$V$2004,'Trade Log'!$D$5:$D$2004,$B104,'Trade Log'!$C$5:$C$2004,"Sell",'Trade Log'!$I$5:$I$2004,AQ$6,'Trade Log'!$B$5:$B$2004,"&lt;="&amp;Dashboard!$C$2))</f>
        <v/>
      </c>
      <c r="AR104" s="100" t="str">
        <f>if($B104="","",sumifs('Trade Log'!$V$5:$V$2004,'Trade Log'!$D$5:$D$2004,$B104,'Trade Log'!$C$5:$C$2004,"Buy",'Trade Log'!$I$5:$I$2004,AR$6,'Trade Log'!$B$5:$B$2004,"&lt;="&amp;Dashboard!$C$2)-sumifs('Trade Log'!$V$5:$V$2004,'Trade Log'!$D$5:$D$2004,$B104,'Trade Log'!$C$5:$C$2004,"Sell",'Trade Log'!$I$5:$I$2004,AR$6,'Trade Log'!$B$5:$B$2004,"&lt;="&amp;Dashboard!$C$2))</f>
        <v/>
      </c>
      <c r="AS104" s="100" t="str">
        <f>if($B104="","",sumifs('Trade Log'!$V$5:$V$2004,'Trade Log'!$D$5:$D$2004,$B104,'Trade Log'!$C$5:$C$2004,"Buy",'Trade Log'!$I$5:$I$2004,AS$6,'Trade Log'!$B$5:$B$2004,"&lt;="&amp;Dashboard!$C$2)-sumifs('Trade Log'!$V$5:$V$2004,'Trade Log'!$D$5:$D$2004,$B104,'Trade Log'!$C$5:$C$2004,"Sell",'Trade Log'!$I$5:$I$2004,AS$6,'Trade Log'!$B$5:$B$2004,"&lt;="&amp;Dashboard!$C$2))</f>
        <v/>
      </c>
      <c r="AT104" s="100" t="str">
        <f>if($B104="","",sumifs('Trade Log'!$V$5:$V$2004,'Trade Log'!$D$5:$D$2004,$B104,'Trade Log'!$C$5:$C$2004,"Buy",'Trade Log'!$I$5:$I$2004,AT$6,'Trade Log'!$B$5:$B$2004,"&lt;="&amp;Dashboard!$C$2)-sumifs('Trade Log'!$V$5:$V$2004,'Trade Log'!$D$5:$D$2004,$B104,'Trade Log'!$C$5:$C$2004,"Sell",'Trade Log'!$I$5:$I$2004,AT$6,'Trade Log'!$B$5:$B$2004,"&lt;="&amp;Dashboard!$C$2))</f>
        <v/>
      </c>
      <c r="AU104" s="100" t="str">
        <f>if($B104="","",sumifs('Trade Log'!$V$5:$V$2004,'Trade Log'!$D$5:$D$2004,$B104,'Trade Log'!$C$5:$C$2004,"Buy",'Trade Log'!$I$5:$I$2004,AU$6,'Trade Log'!$B$5:$B$2004,"&lt;="&amp;Dashboard!$C$2)-sumifs('Trade Log'!$V$5:$V$2004,'Trade Log'!$D$5:$D$2004,$B104,'Trade Log'!$C$5:$C$2004,"Sell",'Trade Log'!$I$5:$I$2004,AU$6,'Trade Log'!$B$5:$B$2004,"&lt;="&amp;Dashboard!$C$2))</f>
        <v/>
      </c>
      <c r="AV104" s="100" t="str">
        <f>if($B104="","",sumifs('Trade Log'!$V$5:$V$2004,'Trade Log'!$D$5:$D$2004,$B104,'Trade Log'!$C$5:$C$2004,"Buy",'Trade Log'!$I$5:$I$2004,AV$6,'Trade Log'!$B$5:$B$2004,"&lt;="&amp;Dashboard!$C$2)-sumifs('Trade Log'!$V$5:$V$2004,'Trade Log'!$D$5:$D$2004,$B104,'Trade Log'!$C$5:$C$2004,"Sell",'Trade Log'!$I$5:$I$2004,AV$6,'Trade Log'!$B$5:$B$2004,"&lt;="&amp;Dashboard!$C$2))</f>
        <v/>
      </c>
      <c r="AW104" s="100" t="str">
        <f>if($B104="","",sumifs('Trade Log'!$V$5:$V$2004,'Trade Log'!$D$5:$D$2004,$B104,'Trade Log'!$C$5:$C$2004,"Buy",'Trade Log'!$I$5:$I$2004,AW$6,'Trade Log'!$B$5:$B$2004,"&lt;="&amp;Dashboard!$C$2)-sumifs('Trade Log'!$V$5:$V$2004,'Trade Log'!$D$5:$D$2004,$B104,'Trade Log'!$C$5:$C$2004,"Sell",'Trade Log'!$I$5:$I$2004,AW$6,'Trade Log'!$B$5:$B$2004,"&lt;="&amp;Dashboard!$C$2))</f>
        <v/>
      </c>
      <c r="AX104" s="100" t="str">
        <f>if($B104="","",sumifs('Trade Log'!$V$5:$V$2004,'Trade Log'!$D$5:$D$2004,$B104,'Trade Log'!$C$5:$C$2004,"Buy",'Trade Log'!$I$5:$I$2004,AX$6,'Trade Log'!$B$5:$B$2004,"&lt;="&amp;Dashboard!$C$2)-sumifs('Trade Log'!$V$5:$V$2004,'Trade Log'!$D$5:$D$2004,$B104,'Trade Log'!$C$5:$C$2004,"Sell",'Trade Log'!$I$5:$I$2004,AX$6,'Trade Log'!$B$5:$B$2004,"&lt;="&amp;Dashboard!$C$2))</f>
        <v/>
      </c>
      <c r="AY104" s="100" t="str">
        <f>if($B104="","",sumifs('Trade Log'!$V$5:$V$2004,'Trade Log'!$D$5:$D$2004,$B104,'Trade Log'!$C$5:$C$2004,"Buy",'Trade Log'!$I$5:$I$2004,AY$6,'Trade Log'!$B$5:$B$2004,"&lt;="&amp;Dashboard!$C$2)-sumifs('Trade Log'!$V$5:$V$2004,'Trade Log'!$D$5:$D$2004,$B104,'Trade Log'!$C$5:$C$2004,"Sell",'Trade Log'!$I$5:$I$2004,AY$6,'Trade Log'!$B$5:$B$2004,"&lt;="&amp;Dashboard!$C$2))</f>
        <v/>
      </c>
      <c r="AZ104" s="185" t="str">
        <f>if($B104="","",sumifs('Trade Log'!$V$5:$V$2004,'Trade Log'!$D$5:$D$2004,$B104,'Trade Log'!$C$5:$C$2004,"Buy",'Trade Log'!$I$5:$I$2004,AZ$6,'Trade Log'!$B$5:$B$2004,"&lt;="&amp;Dashboard!$C$2)-sumifs('Trade Log'!$V$5:$V$2004,'Trade Log'!$D$5:$D$2004,$B104,'Trade Log'!$C$5:$C$2004,"Sell",'Trade Log'!$I$5:$I$2004,AZ$6,'Trade Log'!$B$5:$B$2004,"&lt;="&amp;Dashboard!$C$2))</f>
        <v/>
      </c>
      <c r="BA104" s="81"/>
      <c r="BB104" s="186">
        <f t="shared" si="20"/>
        <v>0</v>
      </c>
      <c r="BC104" s="81"/>
      <c r="BD104" s="187">
        <f t="shared" ref="BD104:BM104" si="123">AQ104*$Q104</f>
        <v>0</v>
      </c>
      <c r="BE104" s="188">
        <f t="shared" si="123"/>
        <v>0</v>
      </c>
      <c r="BF104" s="188">
        <f t="shared" si="123"/>
        <v>0</v>
      </c>
      <c r="BG104" s="188">
        <f t="shared" si="123"/>
        <v>0</v>
      </c>
      <c r="BH104" s="188">
        <f t="shared" si="123"/>
        <v>0</v>
      </c>
      <c r="BI104" s="188">
        <f t="shared" si="123"/>
        <v>0</v>
      </c>
      <c r="BJ104" s="188">
        <f t="shared" si="123"/>
        <v>0</v>
      </c>
      <c r="BK104" s="188">
        <f t="shared" si="123"/>
        <v>0</v>
      </c>
      <c r="BL104" s="188">
        <f t="shared" si="123"/>
        <v>0</v>
      </c>
      <c r="BM104" s="189">
        <f t="shared" si="123"/>
        <v>0</v>
      </c>
      <c r="BN104" s="81"/>
      <c r="BO104" s="190">
        <f t="shared" si="22"/>
        <v>0</v>
      </c>
      <c r="BP104" s="190"/>
      <c r="BQ104" s="191" t="str">
        <f t="shared" si="23"/>
        <v/>
      </c>
      <c r="BR104" s="192" t="s">
        <v>197</v>
      </c>
      <c r="BS104" s="190" t="str">
        <f t="shared" si="24"/>
        <v>N</v>
      </c>
      <c r="BT104" s="190" t="str">
        <f t="shared" si="25"/>
        <v>N</v>
      </c>
      <c r="BU104" s="190" t="str">
        <f t="shared" si="26"/>
        <v>N</v>
      </c>
      <c r="BV104" s="190"/>
      <c r="BW104" s="174">
        <f>countifs('Trade Log'!$D$5:$D$2004,$B140,'Trade Log'!$C$5:$C$2004,"Split")</f>
        <v>0</v>
      </c>
    </row>
    <row r="105">
      <c r="A105" s="17">
        <f t="shared" si="27"/>
        <v>99</v>
      </c>
      <c r="B105" s="193" t="str">
        <f>Setup!B150</f>
        <v/>
      </c>
      <c r="C105" s="194" t="str">
        <f>Setup!C150</f>
        <v/>
      </c>
      <c r="D105" s="194" t="str">
        <f>Setup!D150</f>
        <v/>
      </c>
      <c r="E105" s="195" t="str">
        <f>IF($B105="","",SUMIFS('Trade Log'!$V$5:$V$2004,'Trade Log'!$D$5:$D$2004,'Your Portfolio Holdings'!$B105,'Trade Log'!$C$5:$C$2004,"Buy",'Trade Log'!$B$5:$B$2004,"&lt;="&amp;Dashboard!$C$2)-SUMIFS('Trade Log'!$V$5:$V$2004,'Trade Log'!$D$5:$D$2004,'Your Portfolio Holdings'!$B105,'Trade Log'!$C$5:$C$2004,"Sell",'Trade Log'!$B$5:$B$2004,"&lt;="&amp;Dashboard!$C$2))</f>
        <v/>
      </c>
      <c r="F105" s="196" t="str">
        <f t="shared" si="3"/>
        <v/>
      </c>
      <c r="G105" s="197" t="str">
        <f>IFERROR(__xludf.DUMMYFUNCTION("if($C105=""GBP"", if($B105="""","""",if(Dashboard!$C$2&gt;=today(),iferror(googlefinance($B105)/100,0),iferror(index(googlefinance($B105,""price"",Dashboard!$C$2),2,2)/100,iferror(index(googlefinance($B105,""price"",Dashboard!$C$2-1),2,2)/100,iferror(index(g"&amp;"ooglefinance($B105,""price"",Dashboard!$C$2-2),2,2)/100,iferror(index(googlefinance($B105,""price"",Dashboard!$C$2-3),2,2)/100,iferror(index(googlefinance($B105,""price"",Dashboard!$C$2-4),2,2)/100,iferror(index(googlefinance($B105,""price"",Dashboard!$C$"&amp;"2-5),2,2)/100,iferror(index(googlefinance($B105,""price"",Dashboard!$C$2-6),2,2)/100,0))))))))),if($B105="""","""",if(Dashboard!$C$2&gt;=today(),iferror(googlefinance($B105),0),iferror(index(googlefinance($B105,""price"",Dashboard!$C$2),2,2),iferror(index(go"&amp;"oglefinance($B105,""price"",Dashboard!$C$2-1),2,2),iferror(index(googlefinance($B105,""price"",Dashboard!$C$2-2),2,2),iferror(index(googlefinance($B105,""price"",Dashboard!$C$2-3),2,2),iferror(index(googlefinance($B105,""price"",Dashboard!$C$2-4),2,2),ife"&amp;"rror(index(googlefinance($B105,""price"",Dashboard!$C$2-5),2,2),iferror(index(googlefinance($B105,""price"",Dashboard!$C$2-6),2,2),0))))))))))"),"")</f>
        <v/>
      </c>
      <c r="H105" s="213"/>
      <c r="I105" s="199" t="str">
        <f t="shared" si="4"/>
        <v/>
      </c>
      <c r="J105" s="200" t="str">
        <f t="shared" si="5"/>
        <v/>
      </c>
      <c r="K105" s="201" t="str">
        <f t="array" ref="K105">IFERROR(IF($B105="","",index('Trade Log'!$Q$5:$Q$2004,match(1,($AN105='Trade Log'!$B$5:$B$2004)*($B105='Trade Log'!$D$5:$D$2004)*("Y"='Trade Log'!$T$5:$T$2004),0))),0)</f>
        <v/>
      </c>
      <c r="L105" s="202" t="str">
        <f t="shared" si="6"/>
        <v/>
      </c>
      <c r="M105" s="202" t="str">
        <f t="shared" si="7"/>
        <v/>
      </c>
      <c r="N105" s="203" t="str">
        <f t="shared" si="8"/>
        <v/>
      </c>
      <c r="O105" s="202" t="str">
        <f>if($B105="","",iferror(sumifs('Trade Log'!$G$5:$G$2004,'Trade Log'!$C$5:$C$2004,"Dividend",'Trade Log'!$D$5:$D$2004,$B105,'Trade Log'!$B$5:$B$2004,"&lt;="&amp;Dashboard!$C$2),0))</f>
        <v/>
      </c>
      <c r="P105" s="204" t="str">
        <f t="shared" si="9"/>
        <v/>
      </c>
      <c r="Q105" s="205" t="str">
        <f t="shared" si="10"/>
        <v/>
      </c>
      <c r="R105" s="199" t="str">
        <f t="shared" si="11"/>
        <v/>
      </c>
      <c r="S105" s="200" t="str">
        <f t="shared" si="12"/>
        <v/>
      </c>
      <c r="T105" s="201" t="str">
        <f t="array" ref="T105">IFERROR(IF($B105="","",index('Trade Log'!$AE$5:$AE$2004,match(1,($AN105='Trade Log'!$B$5:$B$2004)*($B105='Trade Log'!$D$5:$D$2004)*("Y"='Trade Log'!$T$5:$T$2004),0))),0)</f>
        <v/>
      </c>
      <c r="U105" s="202" t="str">
        <f t="shared" si="13"/>
        <v/>
      </c>
      <c r="V105" s="203" t="str">
        <f t="shared" si="14"/>
        <v/>
      </c>
      <c r="W105" s="202" t="str">
        <f t="shared" si="15"/>
        <v/>
      </c>
      <c r="X105" s="203" t="str">
        <f t="shared" si="16"/>
        <v/>
      </c>
      <c r="Y105" s="206" t="str">
        <f>if($B105="","",iferror(sumifs('Trade Log'!$AD$5:$AD$2004,'Trade Log'!$C$5:$C$2004,"Dividend",'Trade Log'!$D$5:$D$2004,$B105,'Trade Log'!$B$5:$B$2004,"&lt;="&amp;Dashboard!$C$2),0))</f>
        <v/>
      </c>
      <c r="Z105" s="172"/>
      <c r="AA105" s="207" t="str">
        <f t="array" ref="AA105">IF($B105="","",INDEX('Calculations (Do Not Edit)'!$C$231:$G$235,match($C105,'Calculations (Do Not Edit)'!$C$230:$G$230,0),match(Dashboard!$C$3,'Calculations (Do Not Edit)'!$B$231:$B$235,0)))</f>
        <v/>
      </c>
      <c r="AB105" s="174"/>
      <c r="AC105" s="208" t="str">
        <f>IF($B105="","",SUMIFS('Trade Log'!$X$5:$X$2004,'Trade Log'!$D$5:$D$2004,'Your Portfolio Holdings'!$B105,'Trade Log'!$C$5:$C$2004,"Buy",'Trade Log'!$B$5:$B$2004,"&lt;="&amp;Dashboard!$C$54)-SUMIFS('Trade Log'!$X$5:$X$2004,'Trade Log'!$D$5:$D$2004,'Your Portfolio Holdings'!$B105,'Trade Log'!$C$5:$C$2004,"Sell",'Trade Log'!$B$5:$B$2004,"&lt;="&amp;Dashboard!$C$54))</f>
        <v/>
      </c>
      <c r="AD105" s="209" t="str">
        <f>IFERROR(__xludf.DUMMYFUNCTION("if($C105=""GBP"",if($B105="""","""",if(Dashboard!$C$54&gt;=today(),iferror(googlefinance($B105)/100,0),iferror(index(googlefinance($B105,""price"",Dashboard!$C$54),2,2)/100,iferror(index(googlefinance($B105,""price"",Dashboard!$C$54-1),2,2)/100,iferror(index"&amp;"(googlefinance($B105,""price"",Dashboard!$C$54-2),2,2)/100,iferror(index(googlefinance($B105,""price"",Dashboard!$C$54-3),2,2)/100,iferror(index(googlefinance($B105,""price"",Dashboard!$C$54-4),2,2)/100,iferror(index(googlefinance($B105,""price"",Dashboar"&amp;"d!$C$54-5),2,2)/100,iferror(index(googlefinance($B105,""price"",Dashboard!$C$54-6),2,2)/100,0))))))))), if($B105="""","""",if(Dashboard!$C$54&gt;=today(),iferror(googlefinance($B105),0),iferror(index(googlefinance($B105,""price"",Dashboard!$C$54),2,2),iferro"&amp;"r(index(googlefinance($B105,""price"",Dashboard!$C$54-1),2,2),iferror(index(googlefinance($B105,""price"",Dashboard!$C$54-2),2,2),iferror(index(googlefinance($B105,""price"",Dashboard!$C$54-3),2,2),iferror(index(googlefinance($B105,""price"",Dashboard!$C$"&amp;"54-4),2,2),iferror(index(googlefinance($B105,""price"",Dashboard!$C$54-5),2,2),iferror(index(googlefinance($B105,""price"",Dashboard!$C$54-6),2,2),0))))))))))"),"")</f>
        <v/>
      </c>
      <c r="AE105" s="214"/>
      <c r="AF105" s="211" t="str">
        <f t="array" ref="AF105">IF($B105="","",INDEX('Calculations (Do Not Edit)'!$C$249:$G$253,match($C105,'Calculations (Do Not Edit)'!$C$230:$G$230,0),match(Dashboard!$C$3,'Calculations (Do Not Edit)'!$B$231:$B$235,0)))</f>
        <v/>
      </c>
      <c r="AG105" s="212">
        <f t="shared" si="17"/>
        <v>0</v>
      </c>
      <c r="AH105" s="208" t="str">
        <f>IF($B105="","",SUMIFS('Trade Log'!$Z$5:$Z$2004,'Trade Log'!$D$5:$D$2004,'Your Portfolio Holdings'!$B105,'Trade Log'!$C$5:$C$2004,"Buy",'Trade Log'!$B$5:$B$2004,"&lt;="&amp;Dashboard!$C$55)-SUMIFS('Trade Log'!$Z$5:$Z$2004,'Trade Log'!$D$5:$D$2004,'Your Portfolio Holdings'!$B105,'Trade Log'!$C$5:$C$2004,"Sell",'Trade Log'!$B$5:$B$2004,"&lt;="&amp;Dashboard!$C$55))</f>
        <v/>
      </c>
      <c r="AI105" s="209" t="str">
        <f>IFERROR(__xludf.DUMMYFUNCTION("if($C105=""GBP"",if($B105="""","""",if(Dashboard!$C$55&gt;=today(),iferror(googlefinance($B105)/100,0),iferror(index(googlefinance($B105,""price"",Dashboard!$C$55),2,2)/100,iferror(index(googlefinance($B105,""price"",Dashboard!$C$55-1),2,2)/100,iferror(index"&amp;"(googlefinance($B105,""price"",Dashboard!$C$55-2),2,2)/100,iferror(index(googlefinance($B105,""price"",Dashboard!$C$55-3),2,2)/100,iferror(index(googlefinance($B105,""price"",Dashboard!$C$55-4),2,2)/100,iferror(index(googlefinance($B105,""price"",Dashboar"&amp;"d!$C$55-5),2,2)/100,iferror(index(googlefinance($B105,""price"",Dashboard!$C$55-6),2,2)/100,0))))))))),if($B105="""","""",if(Dashboard!$C$55&gt;=today(),iferror(googlefinance($B105),0),iferror(index(googlefinance($B105,""price"",Dashboard!$C$55),2,2),iferror"&amp;"(index(googlefinance($B105,""price"",Dashboard!$C$55-1),2,2),iferror(index(googlefinance($B105,""price"",Dashboard!$C$55-2),2,2),iferror(index(googlefinance($B105,""price"",Dashboard!$C$55-3),2,2),iferror(index(googlefinance($B105,""price"",Dashboard!$C$5"&amp;"5-4),2,2),iferror(index(googlefinance($B105,""price"",Dashboard!$C$55-5),2,2),iferror(index(googlefinance($B105,""price"",Dashboard!$C$55-6),2,2),0))))))))))"),"")</f>
        <v/>
      </c>
      <c r="AJ105" s="210"/>
      <c r="AK105" s="211" t="str">
        <f t="array" ref="AK105">IF($B105="","",INDEX('Calculations (Do Not Edit)'!$C$267:$G$271,match($C105,'Calculations (Do Not Edit)'!$C$230:$G$230,0),match(Dashboard!$C$3,'Calculations (Do Not Edit)'!$B$231:$B$235,0)))</f>
        <v/>
      </c>
      <c r="AL105" s="212">
        <f t="shared" si="18"/>
        <v>0</v>
      </c>
      <c r="AM105" s="182"/>
      <c r="AN105" s="182" t="str">
        <f>IF($B105="","",MAXIFS('Trade Log'!$B$5:$B$2004,'Trade Log'!$D$5:$D$2004,$B105,'Trade Log'!$B$5:$B$2004,"&lt;="&amp;Dashboard!$C$2))</f>
        <v/>
      </c>
      <c r="AO105" s="81" t="str">
        <f t="shared" si="19"/>
        <v>#N/A</v>
      </c>
      <c r="AP105" s="81"/>
      <c r="AQ105" s="184" t="str">
        <f>if($B105="","",sumifs('Trade Log'!$V$5:$V$2004,'Trade Log'!$D$5:$D$2004,$B105,'Trade Log'!$C$5:$C$2004,"Buy",'Trade Log'!$I$5:$I$2004,AQ$6,'Trade Log'!$B$5:$B$2004,"&lt;="&amp;Dashboard!$C$2)-sumifs('Trade Log'!$V$5:$V$2004,'Trade Log'!$D$5:$D$2004,$B105,'Trade Log'!$C$5:$C$2004,"Sell",'Trade Log'!$I$5:$I$2004,AQ$6,'Trade Log'!$B$5:$B$2004,"&lt;="&amp;Dashboard!$C$2))</f>
        <v/>
      </c>
      <c r="AR105" s="100" t="str">
        <f>if($B105="","",sumifs('Trade Log'!$V$5:$V$2004,'Trade Log'!$D$5:$D$2004,$B105,'Trade Log'!$C$5:$C$2004,"Buy",'Trade Log'!$I$5:$I$2004,AR$6,'Trade Log'!$B$5:$B$2004,"&lt;="&amp;Dashboard!$C$2)-sumifs('Trade Log'!$V$5:$V$2004,'Trade Log'!$D$5:$D$2004,$B105,'Trade Log'!$C$5:$C$2004,"Sell",'Trade Log'!$I$5:$I$2004,AR$6,'Trade Log'!$B$5:$B$2004,"&lt;="&amp;Dashboard!$C$2))</f>
        <v/>
      </c>
      <c r="AS105" s="100" t="str">
        <f>if($B105="","",sumifs('Trade Log'!$V$5:$V$2004,'Trade Log'!$D$5:$D$2004,$B105,'Trade Log'!$C$5:$C$2004,"Buy",'Trade Log'!$I$5:$I$2004,AS$6,'Trade Log'!$B$5:$B$2004,"&lt;="&amp;Dashboard!$C$2)-sumifs('Trade Log'!$V$5:$V$2004,'Trade Log'!$D$5:$D$2004,$B105,'Trade Log'!$C$5:$C$2004,"Sell",'Trade Log'!$I$5:$I$2004,AS$6,'Trade Log'!$B$5:$B$2004,"&lt;="&amp;Dashboard!$C$2))</f>
        <v/>
      </c>
      <c r="AT105" s="100" t="str">
        <f>if($B105="","",sumifs('Trade Log'!$V$5:$V$2004,'Trade Log'!$D$5:$D$2004,$B105,'Trade Log'!$C$5:$C$2004,"Buy",'Trade Log'!$I$5:$I$2004,AT$6,'Trade Log'!$B$5:$B$2004,"&lt;="&amp;Dashboard!$C$2)-sumifs('Trade Log'!$V$5:$V$2004,'Trade Log'!$D$5:$D$2004,$B105,'Trade Log'!$C$5:$C$2004,"Sell",'Trade Log'!$I$5:$I$2004,AT$6,'Trade Log'!$B$5:$B$2004,"&lt;="&amp;Dashboard!$C$2))</f>
        <v/>
      </c>
      <c r="AU105" s="100" t="str">
        <f>if($B105="","",sumifs('Trade Log'!$V$5:$V$2004,'Trade Log'!$D$5:$D$2004,$B105,'Trade Log'!$C$5:$C$2004,"Buy",'Trade Log'!$I$5:$I$2004,AU$6,'Trade Log'!$B$5:$B$2004,"&lt;="&amp;Dashboard!$C$2)-sumifs('Trade Log'!$V$5:$V$2004,'Trade Log'!$D$5:$D$2004,$B105,'Trade Log'!$C$5:$C$2004,"Sell",'Trade Log'!$I$5:$I$2004,AU$6,'Trade Log'!$B$5:$B$2004,"&lt;="&amp;Dashboard!$C$2))</f>
        <v/>
      </c>
      <c r="AV105" s="100" t="str">
        <f>if($B105="","",sumifs('Trade Log'!$V$5:$V$2004,'Trade Log'!$D$5:$D$2004,$B105,'Trade Log'!$C$5:$C$2004,"Buy",'Trade Log'!$I$5:$I$2004,AV$6,'Trade Log'!$B$5:$B$2004,"&lt;="&amp;Dashboard!$C$2)-sumifs('Trade Log'!$V$5:$V$2004,'Trade Log'!$D$5:$D$2004,$B105,'Trade Log'!$C$5:$C$2004,"Sell",'Trade Log'!$I$5:$I$2004,AV$6,'Trade Log'!$B$5:$B$2004,"&lt;="&amp;Dashboard!$C$2))</f>
        <v/>
      </c>
      <c r="AW105" s="100" t="str">
        <f>if($B105="","",sumifs('Trade Log'!$V$5:$V$2004,'Trade Log'!$D$5:$D$2004,$B105,'Trade Log'!$C$5:$C$2004,"Buy",'Trade Log'!$I$5:$I$2004,AW$6,'Trade Log'!$B$5:$B$2004,"&lt;="&amp;Dashboard!$C$2)-sumifs('Trade Log'!$V$5:$V$2004,'Trade Log'!$D$5:$D$2004,$B105,'Trade Log'!$C$5:$C$2004,"Sell",'Trade Log'!$I$5:$I$2004,AW$6,'Trade Log'!$B$5:$B$2004,"&lt;="&amp;Dashboard!$C$2))</f>
        <v/>
      </c>
      <c r="AX105" s="100" t="str">
        <f>if($B105="","",sumifs('Trade Log'!$V$5:$V$2004,'Trade Log'!$D$5:$D$2004,$B105,'Trade Log'!$C$5:$C$2004,"Buy",'Trade Log'!$I$5:$I$2004,AX$6,'Trade Log'!$B$5:$B$2004,"&lt;="&amp;Dashboard!$C$2)-sumifs('Trade Log'!$V$5:$V$2004,'Trade Log'!$D$5:$D$2004,$B105,'Trade Log'!$C$5:$C$2004,"Sell",'Trade Log'!$I$5:$I$2004,AX$6,'Trade Log'!$B$5:$B$2004,"&lt;="&amp;Dashboard!$C$2))</f>
        <v/>
      </c>
      <c r="AY105" s="100" t="str">
        <f>if($B105="","",sumifs('Trade Log'!$V$5:$V$2004,'Trade Log'!$D$5:$D$2004,$B105,'Trade Log'!$C$5:$C$2004,"Buy",'Trade Log'!$I$5:$I$2004,AY$6,'Trade Log'!$B$5:$B$2004,"&lt;="&amp;Dashboard!$C$2)-sumifs('Trade Log'!$V$5:$V$2004,'Trade Log'!$D$5:$D$2004,$B105,'Trade Log'!$C$5:$C$2004,"Sell",'Trade Log'!$I$5:$I$2004,AY$6,'Trade Log'!$B$5:$B$2004,"&lt;="&amp;Dashboard!$C$2))</f>
        <v/>
      </c>
      <c r="AZ105" s="185" t="str">
        <f>if($B105="","",sumifs('Trade Log'!$V$5:$V$2004,'Trade Log'!$D$5:$D$2004,$B105,'Trade Log'!$C$5:$C$2004,"Buy",'Trade Log'!$I$5:$I$2004,AZ$6,'Trade Log'!$B$5:$B$2004,"&lt;="&amp;Dashboard!$C$2)-sumifs('Trade Log'!$V$5:$V$2004,'Trade Log'!$D$5:$D$2004,$B105,'Trade Log'!$C$5:$C$2004,"Sell",'Trade Log'!$I$5:$I$2004,AZ$6,'Trade Log'!$B$5:$B$2004,"&lt;="&amp;Dashboard!$C$2))</f>
        <v/>
      </c>
      <c r="BA105" s="81"/>
      <c r="BB105" s="186">
        <f t="shared" si="20"/>
        <v>0</v>
      </c>
      <c r="BC105" s="81"/>
      <c r="BD105" s="187">
        <f t="shared" ref="BD105:BM105" si="124">AQ105*$Q105</f>
        <v>0</v>
      </c>
      <c r="BE105" s="188">
        <f t="shared" si="124"/>
        <v>0</v>
      </c>
      <c r="BF105" s="188">
        <f t="shared" si="124"/>
        <v>0</v>
      </c>
      <c r="BG105" s="188">
        <f t="shared" si="124"/>
        <v>0</v>
      </c>
      <c r="BH105" s="188">
        <f t="shared" si="124"/>
        <v>0</v>
      </c>
      <c r="BI105" s="188">
        <f t="shared" si="124"/>
        <v>0</v>
      </c>
      <c r="BJ105" s="188">
        <f t="shared" si="124"/>
        <v>0</v>
      </c>
      <c r="BK105" s="188">
        <f t="shared" si="124"/>
        <v>0</v>
      </c>
      <c r="BL105" s="188">
        <f t="shared" si="124"/>
        <v>0</v>
      </c>
      <c r="BM105" s="189">
        <f t="shared" si="124"/>
        <v>0</v>
      </c>
      <c r="BN105" s="81"/>
      <c r="BO105" s="190">
        <f t="shared" si="22"/>
        <v>0</v>
      </c>
      <c r="BP105" s="190"/>
      <c r="BQ105" s="191" t="str">
        <f t="shared" si="23"/>
        <v/>
      </c>
      <c r="BR105" s="192" t="s">
        <v>197</v>
      </c>
      <c r="BS105" s="190" t="str">
        <f t="shared" si="24"/>
        <v>N</v>
      </c>
      <c r="BT105" s="190" t="str">
        <f t="shared" si="25"/>
        <v>N</v>
      </c>
      <c r="BU105" s="190" t="str">
        <f t="shared" si="26"/>
        <v>N</v>
      </c>
      <c r="BV105" s="190"/>
      <c r="BW105" s="174">
        <f>countifs('Trade Log'!$D$5:$D$2004,$B141,'Trade Log'!$C$5:$C$2004,"Split")</f>
        <v>0</v>
      </c>
    </row>
    <row r="106">
      <c r="A106" s="17">
        <f t="shared" si="27"/>
        <v>100</v>
      </c>
      <c r="B106" s="193" t="str">
        <f>Setup!B151</f>
        <v/>
      </c>
      <c r="C106" s="194" t="str">
        <f>Setup!C151</f>
        <v/>
      </c>
      <c r="D106" s="194" t="str">
        <f>Setup!D151</f>
        <v/>
      </c>
      <c r="E106" s="195" t="str">
        <f>IF($B106="","",SUMIFS('Trade Log'!$V$5:$V$2004,'Trade Log'!$D$5:$D$2004,'Your Portfolio Holdings'!$B106,'Trade Log'!$C$5:$C$2004,"Buy",'Trade Log'!$B$5:$B$2004,"&lt;="&amp;Dashboard!$C$2)-SUMIFS('Trade Log'!$V$5:$V$2004,'Trade Log'!$D$5:$D$2004,'Your Portfolio Holdings'!$B106,'Trade Log'!$C$5:$C$2004,"Sell",'Trade Log'!$B$5:$B$2004,"&lt;="&amp;Dashboard!$C$2))</f>
        <v/>
      </c>
      <c r="F106" s="196" t="str">
        <f t="shared" si="3"/>
        <v/>
      </c>
      <c r="G106" s="197" t="str">
        <f>IFERROR(__xludf.DUMMYFUNCTION("if($C106=""GBP"", if($B106="""","""",if(Dashboard!$C$2&gt;=today(),iferror(googlefinance($B106)/100,0),iferror(index(googlefinance($B106,""price"",Dashboard!$C$2),2,2)/100,iferror(index(googlefinance($B106,""price"",Dashboard!$C$2-1),2,2)/100,iferror(index(g"&amp;"ooglefinance($B106,""price"",Dashboard!$C$2-2),2,2)/100,iferror(index(googlefinance($B106,""price"",Dashboard!$C$2-3),2,2)/100,iferror(index(googlefinance($B106,""price"",Dashboard!$C$2-4),2,2)/100,iferror(index(googlefinance($B106,""price"",Dashboard!$C$"&amp;"2-5),2,2)/100,iferror(index(googlefinance($B106,""price"",Dashboard!$C$2-6),2,2)/100,0))))))))),if($B106="""","""",if(Dashboard!$C$2&gt;=today(),iferror(googlefinance($B106),0),iferror(index(googlefinance($B106,""price"",Dashboard!$C$2),2,2),iferror(index(go"&amp;"oglefinance($B106,""price"",Dashboard!$C$2-1),2,2),iferror(index(googlefinance($B106,""price"",Dashboard!$C$2-2),2,2),iferror(index(googlefinance($B106,""price"",Dashboard!$C$2-3),2,2),iferror(index(googlefinance($B106,""price"",Dashboard!$C$2-4),2,2),ife"&amp;"rror(index(googlefinance($B106,""price"",Dashboard!$C$2-5),2,2),iferror(index(googlefinance($B106,""price"",Dashboard!$C$2-6),2,2),0))))))))))"),"")</f>
        <v/>
      </c>
      <c r="H106" s="213"/>
      <c r="I106" s="199" t="str">
        <f t="shared" si="4"/>
        <v/>
      </c>
      <c r="J106" s="200" t="str">
        <f t="shared" si="5"/>
        <v/>
      </c>
      <c r="K106" s="201" t="str">
        <f t="array" ref="K106">IFERROR(IF($B106="","",index('Trade Log'!$Q$5:$Q$2004,match(1,($AN106='Trade Log'!$B$5:$B$2004)*($B106='Trade Log'!$D$5:$D$2004)*("Y"='Trade Log'!$T$5:$T$2004),0))),0)</f>
        <v/>
      </c>
      <c r="L106" s="202" t="str">
        <f t="shared" si="6"/>
        <v/>
      </c>
      <c r="M106" s="202" t="str">
        <f t="shared" si="7"/>
        <v/>
      </c>
      <c r="N106" s="203" t="str">
        <f t="shared" si="8"/>
        <v/>
      </c>
      <c r="O106" s="202" t="str">
        <f>if($B106="","",iferror(sumifs('Trade Log'!$G$5:$G$2004,'Trade Log'!$C$5:$C$2004,"Dividend",'Trade Log'!$D$5:$D$2004,$B106,'Trade Log'!$B$5:$B$2004,"&lt;="&amp;Dashboard!$C$2),0))</f>
        <v/>
      </c>
      <c r="P106" s="204" t="str">
        <f t="shared" si="9"/>
        <v/>
      </c>
      <c r="Q106" s="205" t="str">
        <f t="shared" si="10"/>
        <v/>
      </c>
      <c r="R106" s="199" t="str">
        <f t="shared" si="11"/>
        <v/>
      </c>
      <c r="S106" s="200" t="str">
        <f t="shared" si="12"/>
        <v/>
      </c>
      <c r="T106" s="201" t="str">
        <f t="array" ref="T106">IFERROR(IF($B106="","",index('Trade Log'!$AE$5:$AE$2004,match(1,($AN106='Trade Log'!$B$5:$B$2004)*($B106='Trade Log'!$D$5:$D$2004)*("Y"='Trade Log'!$T$5:$T$2004),0))),0)</f>
        <v/>
      </c>
      <c r="U106" s="202" t="str">
        <f t="shared" si="13"/>
        <v/>
      </c>
      <c r="V106" s="203" t="str">
        <f t="shared" si="14"/>
        <v/>
      </c>
      <c r="W106" s="202" t="str">
        <f t="shared" si="15"/>
        <v/>
      </c>
      <c r="X106" s="203" t="str">
        <f t="shared" si="16"/>
        <v/>
      </c>
      <c r="Y106" s="206" t="str">
        <f>if($B106="","",iferror(sumifs('Trade Log'!$AD$5:$AD$2004,'Trade Log'!$C$5:$C$2004,"Dividend",'Trade Log'!$D$5:$D$2004,$B106,'Trade Log'!$B$5:$B$2004,"&lt;="&amp;Dashboard!$C$2),0))</f>
        <v/>
      </c>
      <c r="Z106" s="172"/>
      <c r="AA106" s="207" t="str">
        <f t="array" ref="AA106">IF($B106="","",INDEX('Calculations (Do Not Edit)'!$C$231:$G$235,match($C106,'Calculations (Do Not Edit)'!$C$230:$G$230,0),match(Dashboard!$C$3,'Calculations (Do Not Edit)'!$B$231:$B$235,0)))</f>
        <v/>
      </c>
      <c r="AB106" s="174"/>
      <c r="AC106" s="208" t="str">
        <f>IF($B106="","",SUMIFS('Trade Log'!$X$5:$X$2004,'Trade Log'!$D$5:$D$2004,'Your Portfolio Holdings'!$B106,'Trade Log'!$C$5:$C$2004,"Buy",'Trade Log'!$B$5:$B$2004,"&lt;="&amp;Dashboard!$C$54)-SUMIFS('Trade Log'!$X$5:$X$2004,'Trade Log'!$D$5:$D$2004,'Your Portfolio Holdings'!$B106,'Trade Log'!$C$5:$C$2004,"Sell",'Trade Log'!$B$5:$B$2004,"&lt;="&amp;Dashboard!$C$54))</f>
        <v/>
      </c>
      <c r="AD106" s="209" t="str">
        <f>IFERROR(__xludf.DUMMYFUNCTION("if($C106=""GBP"",if($B106="""","""",if(Dashboard!$C$54&gt;=today(),iferror(googlefinance($B106)/100,0),iferror(index(googlefinance($B106,""price"",Dashboard!$C$54),2,2)/100,iferror(index(googlefinance($B106,""price"",Dashboard!$C$54-1),2,2)/100,iferror(index"&amp;"(googlefinance($B106,""price"",Dashboard!$C$54-2),2,2)/100,iferror(index(googlefinance($B106,""price"",Dashboard!$C$54-3),2,2)/100,iferror(index(googlefinance($B106,""price"",Dashboard!$C$54-4),2,2)/100,iferror(index(googlefinance($B106,""price"",Dashboar"&amp;"d!$C$54-5),2,2)/100,iferror(index(googlefinance($B106,""price"",Dashboard!$C$54-6),2,2)/100,0))))))))), if($B106="""","""",if(Dashboard!$C$54&gt;=today(),iferror(googlefinance($B106),0),iferror(index(googlefinance($B106,""price"",Dashboard!$C$54),2,2),iferro"&amp;"r(index(googlefinance($B106,""price"",Dashboard!$C$54-1),2,2),iferror(index(googlefinance($B106,""price"",Dashboard!$C$54-2),2,2),iferror(index(googlefinance($B106,""price"",Dashboard!$C$54-3),2,2),iferror(index(googlefinance($B106,""price"",Dashboard!$C$"&amp;"54-4),2,2),iferror(index(googlefinance($B106,""price"",Dashboard!$C$54-5),2,2),iferror(index(googlefinance($B106,""price"",Dashboard!$C$54-6),2,2),0))))))))))"),"")</f>
        <v/>
      </c>
      <c r="AE106" s="214"/>
      <c r="AF106" s="211" t="str">
        <f t="array" ref="AF106">IF($B106="","",INDEX('Calculations (Do Not Edit)'!$C$249:$G$253,match($C106,'Calculations (Do Not Edit)'!$C$230:$G$230,0),match(Dashboard!$C$3,'Calculations (Do Not Edit)'!$B$231:$B$235,0)))</f>
        <v/>
      </c>
      <c r="AG106" s="212">
        <f t="shared" si="17"/>
        <v>0</v>
      </c>
      <c r="AH106" s="208" t="str">
        <f>IF($B106="","",SUMIFS('Trade Log'!$Z$5:$Z$2004,'Trade Log'!$D$5:$D$2004,'Your Portfolio Holdings'!$B106,'Trade Log'!$C$5:$C$2004,"Buy",'Trade Log'!$B$5:$B$2004,"&lt;="&amp;Dashboard!$C$55)-SUMIFS('Trade Log'!$Z$5:$Z$2004,'Trade Log'!$D$5:$D$2004,'Your Portfolio Holdings'!$B106,'Trade Log'!$C$5:$C$2004,"Sell",'Trade Log'!$B$5:$B$2004,"&lt;="&amp;Dashboard!$C$55))</f>
        <v/>
      </c>
      <c r="AI106" s="209" t="str">
        <f>IFERROR(__xludf.DUMMYFUNCTION("if($C106=""GBP"",if($B106="""","""",if(Dashboard!$C$55&gt;=today(),iferror(googlefinance($B106)/100,0),iferror(index(googlefinance($B106,""price"",Dashboard!$C$55),2,2)/100,iferror(index(googlefinance($B106,""price"",Dashboard!$C$55-1),2,2)/100,iferror(index"&amp;"(googlefinance($B106,""price"",Dashboard!$C$55-2),2,2)/100,iferror(index(googlefinance($B106,""price"",Dashboard!$C$55-3),2,2)/100,iferror(index(googlefinance($B106,""price"",Dashboard!$C$55-4),2,2)/100,iferror(index(googlefinance($B106,""price"",Dashboar"&amp;"d!$C$55-5),2,2)/100,iferror(index(googlefinance($B106,""price"",Dashboard!$C$55-6),2,2)/100,0))))))))),if($B106="""","""",if(Dashboard!$C$55&gt;=today(),iferror(googlefinance($B106),0),iferror(index(googlefinance($B106,""price"",Dashboard!$C$55),2,2),iferror"&amp;"(index(googlefinance($B106,""price"",Dashboard!$C$55-1),2,2),iferror(index(googlefinance($B106,""price"",Dashboard!$C$55-2),2,2),iferror(index(googlefinance($B106,""price"",Dashboard!$C$55-3),2,2),iferror(index(googlefinance($B106,""price"",Dashboard!$C$5"&amp;"5-4),2,2),iferror(index(googlefinance($B106,""price"",Dashboard!$C$55-5),2,2),iferror(index(googlefinance($B106,""price"",Dashboard!$C$55-6),2,2),0))))))))))"),"")</f>
        <v/>
      </c>
      <c r="AJ106" s="210"/>
      <c r="AK106" s="211" t="str">
        <f t="array" ref="AK106">IF($B106="","",INDEX('Calculations (Do Not Edit)'!$C$267:$G$271,match($C106,'Calculations (Do Not Edit)'!$C$230:$G$230,0),match(Dashboard!$C$3,'Calculations (Do Not Edit)'!$B$231:$B$235,0)))</f>
        <v/>
      </c>
      <c r="AL106" s="212">
        <f t="shared" si="18"/>
        <v>0</v>
      </c>
      <c r="AM106" s="182"/>
      <c r="AN106" s="182" t="str">
        <f>IF($B106="","",MAXIFS('Trade Log'!$B$5:$B$2004,'Trade Log'!$D$5:$D$2004,$B106,'Trade Log'!$B$5:$B$2004,"&lt;="&amp;Dashboard!$C$2))</f>
        <v/>
      </c>
      <c r="AO106" s="81" t="str">
        <f t="shared" si="19"/>
        <v>#N/A</v>
      </c>
      <c r="AP106" s="81"/>
      <c r="AQ106" s="184" t="str">
        <f>if($B106="","",sumifs('Trade Log'!$V$5:$V$2004,'Trade Log'!$D$5:$D$2004,$B106,'Trade Log'!$C$5:$C$2004,"Buy",'Trade Log'!$I$5:$I$2004,AQ$6,'Trade Log'!$B$5:$B$2004,"&lt;="&amp;Dashboard!$C$2)-sumifs('Trade Log'!$V$5:$V$2004,'Trade Log'!$D$5:$D$2004,$B106,'Trade Log'!$C$5:$C$2004,"Sell",'Trade Log'!$I$5:$I$2004,AQ$6,'Trade Log'!$B$5:$B$2004,"&lt;="&amp;Dashboard!$C$2))</f>
        <v/>
      </c>
      <c r="AR106" s="100" t="str">
        <f>if($B106="","",sumifs('Trade Log'!$V$5:$V$2004,'Trade Log'!$D$5:$D$2004,$B106,'Trade Log'!$C$5:$C$2004,"Buy",'Trade Log'!$I$5:$I$2004,AR$6,'Trade Log'!$B$5:$B$2004,"&lt;="&amp;Dashboard!$C$2)-sumifs('Trade Log'!$V$5:$V$2004,'Trade Log'!$D$5:$D$2004,$B106,'Trade Log'!$C$5:$C$2004,"Sell",'Trade Log'!$I$5:$I$2004,AR$6,'Trade Log'!$B$5:$B$2004,"&lt;="&amp;Dashboard!$C$2))</f>
        <v/>
      </c>
      <c r="AS106" s="100" t="str">
        <f>if($B106="","",sumifs('Trade Log'!$V$5:$V$2004,'Trade Log'!$D$5:$D$2004,$B106,'Trade Log'!$C$5:$C$2004,"Buy",'Trade Log'!$I$5:$I$2004,AS$6,'Trade Log'!$B$5:$B$2004,"&lt;="&amp;Dashboard!$C$2)-sumifs('Trade Log'!$V$5:$V$2004,'Trade Log'!$D$5:$D$2004,$B106,'Trade Log'!$C$5:$C$2004,"Sell",'Trade Log'!$I$5:$I$2004,AS$6,'Trade Log'!$B$5:$B$2004,"&lt;="&amp;Dashboard!$C$2))</f>
        <v/>
      </c>
      <c r="AT106" s="100" t="str">
        <f>if($B106="","",sumifs('Trade Log'!$V$5:$V$2004,'Trade Log'!$D$5:$D$2004,$B106,'Trade Log'!$C$5:$C$2004,"Buy",'Trade Log'!$I$5:$I$2004,AT$6,'Trade Log'!$B$5:$B$2004,"&lt;="&amp;Dashboard!$C$2)-sumifs('Trade Log'!$V$5:$V$2004,'Trade Log'!$D$5:$D$2004,$B106,'Trade Log'!$C$5:$C$2004,"Sell",'Trade Log'!$I$5:$I$2004,AT$6,'Trade Log'!$B$5:$B$2004,"&lt;="&amp;Dashboard!$C$2))</f>
        <v/>
      </c>
      <c r="AU106" s="100" t="str">
        <f>if($B106="","",sumifs('Trade Log'!$V$5:$V$2004,'Trade Log'!$D$5:$D$2004,$B106,'Trade Log'!$C$5:$C$2004,"Buy",'Trade Log'!$I$5:$I$2004,AU$6,'Trade Log'!$B$5:$B$2004,"&lt;="&amp;Dashboard!$C$2)-sumifs('Trade Log'!$V$5:$V$2004,'Trade Log'!$D$5:$D$2004,$B106,'Trade Log'!$C$5:$C$2004,"Sell",'Trade Log'!$I$5:$I$2004,AU$6,'Trade Log'!$B$5:$B$2004,"&lt;="&amp;Dashboard!$C$2))</f>
        <v/>
      </c>
      <c r="AV106" s="100" t="str">
        <f>if($B106="","",sumifs('Trade Log'!$V$5:$V$2004,'Trade Log'!$D$5:$D$2004,$B106,'Trade Log'!$C$5:$C$2004,"Buy",'Trade Log'!$I$5:$I$2004,AV$6,'Trade Log'!$B$5:$B$2004,"&lt;="&amp;Dashboard!$C$2)-sumifs('Trade Log'!$V$5:$V$2004,'Trade Log'!$D$5:$D$2004,$B106,'Trade Log'!$C$5:$C$2004,"Sell",'Trade Log'!$I$5:$I$2004,AV$6,'Trade Log'!$B$5:$B$2004,"&lt;="&amp;Dashboard!$C$2))</f>
        <v/>
      </c>
      <c r="AW106" s="100" t="str">
        <f>if($B106="","",sumifs('Trade Log'!$V$5:$V$2004,'Trade Log'!$D$5:$D$2004,$B106,'Trade Log'!$C$5:$C$2004,"Buy",'Trade Log'!$I$5:$I$2004,AW$6,'Trade Log'!$B$5:$B$2004,"&lt;="&amp;Dashboard!$C$2)-sumifs('Trade Log'!$V$5:$V$2004,'Trade Log'!$D$5:$D$2004,$B106,'Trade Log'!$C$5:$C$2004,"Sell",'Trade Log'!$I$5:$I$2004,AW$6,'Trade Log'!$B$5:$B$2004,"&lt;="&amp;Dashboard!$C$2))</f>
        <v/>
      </c>
      <c r="AX106" s="100" t="str">
        <f>if($B106="","",sumifs('Trade Log'!$V$5:$V$2004,'Trade Log'!$D$5:$D$2004,$B106,'Trade Log'!$C$5:$C$2004,"Buy",'Trade Log'!$I$5:$I$2004,AX$6,'Trade Log'!$B$5:$B$2004,"&lt;="&amp;Dashboard!$C$2)-sumifs('Trade Log'!$V$5:$V$2004,'Trade Log'!$D$5:$D$2004,$B106,'Trade Log'!$C$5:$C$2004,"Sell",'Trade Log'!$I$5:$I$2004,AX$6,'Trade Log'!$B$5:$B$2004,"&lt;="&amp;Dashboard!$C$2))</f>
        <v/>
      </c>
      <c r="AY106" s="100" t="str">
        <f>if($B106="","",sumifs('Trade Log'!$V$5:$V$2004,'Trade Log'!$D$5:$D$2004,$B106,'Trade Log'!$C$5:$C$2004,"Buy",'Trade Log'!$I$5:$I$2004,AY$6,'Trade Log'!$B$5:$B$2004,"&lt;="&amp;Dashboard!$C$2)-sumifs('Trade Log'!$V$5:$V$2004,'Trade Log'!$D$5:$D$2004,$B106,'Trade Log'!$C$5:$C$2004,"Sell",'Trade Log'!$I$5:$I$2004,AY$6,'Trade Log'!$B$5:$B$2004,"&lt;="&amp;Dashboard!$C$2))</f>
        <v/>
      </c>
      <c r="AZ106" s="185" t="str">
        <f>if($B106="","",sumifs('Trade Log'!$V$5:$V$2004,'Trade Log'!$D$5:$D$2004,$B106,'Trade Log'!$C$5:$C$2004,"Buy",'Trade Log'!$I$5:$I$2004,AZ$6,'Trade Log'!$B$5:$B$2004,"&lt;="&amp;Dashboard!$C$2)-sumifs('Trade Log'!$V$5:$V$2004,'Trade Log'!$D$5:$D$2004,$B106,'Trade Log'!$C$5:$C$2004,"Sell",'Trade Log'!$I$5:$I$2004,AZ$6,'Trade Log'!$B$5:$B$2004,"&lt;="&amp;Dashboard!$C$2))</f>
        <v/>
      </c>
      <c r="BA106" s="81"/>
      <c r="BB106" s="186">
        <f t="shared" si="20"/>
        <v>0</v>
      </c>
      <c r="BC106" s="81"/>
      <c r="BD106" s="187">
        <f t="shared" ref="BD106:BM106" si="125">AQ106*$Q106</f>
        <v>0</v>
      </c>
      <c r="BE106" s="188">
        <f t="shared" si="125"/>
        <v>0</v>
      </c>
      <c r="BF106" s="188">
        <f t="shared" si="125"/>
        <v>0</v>
      </c>
      <c r="BG106" s="188">
        <f t="shared" si="125"/>
        <v>0</v>
      </c>
      <c r="BH106" s="188">
        <f t="shared" si="125"/>
        <v>0</v>
      </c>
      <c r="BI106" s="188">
        <f t="shared" si="125"/>
        <v>0</v>
      </c>
      <c r="BJ106" s="188">
        <f t="shared" si="125"/>
        <v>0</v>
      </c>
      <c r="BK106" s="188">
        <f t="shared" si="125"/>
        <v>0</v>
      </c>
      <c r="BL106" s="188">
        <f t="shared" si="125"/>
        <v>0</v>
      </c>
      <c r="BM106" s="189">
        <f t="shared" si="125"/>
        <v>0</v>
      </c>
      <c r="BN106" s="81"/>
      <c r="BO106" s="190">
        <f t="shared" si="22"/>
        <v>0</v>
      </c>
      <c r="BP106" s="190"/>
      <c r="BQ106" s="191" t="str">
        <f t="shared" si="23"/>
        <v/>
      </c>
      <c r="BR106" s="192" t="s">
        <v>197</v>
      </c>
      <c r="BS106" s="190" t="str">
        <f t="shared" si="24"/>
        <v>N</v>
      </c>
      <c r="BT106" s="190" t="str">
        <f t="shared" si="25"/>
        <v>N</v>
      </c>
      <c r="BU106" s="190" t="str">
        <f t="shared" si="26"/>
        <v>N</v>
      </c>
      <c r="BV106" s="190"/>
      <c r="BW106" s="174">
        <f>countifs('Trade Log'!$D$5:$D$2004,$B142,'Trade Log'!$C$5:$C$2004,"Split")</f>
        <v>0</v>
      </c>
    </row>
    <row r="107">
      <c r="A107" s="17">
        <f t="shared" si="27"/>
        <v>101</v>
      </c>
      <c r="B107" s="193" t="str">
        <f>Setup!B152</f>
        <v/>
      </c>
      <c r="C107" s="194" t="str">
        <f>Setup!C152</f>
        <v/>
      </c>
      <c r="D107" s="194" t="str">
        <f>Setup!D152</f>
        <v/>
      </c>
      <c r="E107" s="195" t="str">
        <f>IF($B107="","",SUMIFS('Trade Log'!$V$5:$V$2004,'Trade Log'!$D$5:$D$2004,'Your Portfolio Holdings'!$B107,'Trade Log'!$C$5:$C$2004,"Buy",'Trade Log'!$B$5:$B$2004,"&lt;="&amp;Dashboard!$C$2)-SUMIFS('Trade Log'!$V$5:$V$2004,'Trade Log'!$D$5:$D$2004,'Your Portfolio Holdings'!$B107,'Trade Log'!$C$5:$C$2004,"Sell",'Trade Log'!$B$5:$B$2004,"&lt;="&amp;Dashboard!$C$2))</f>
        <v/>
      </c>
      <c r="F107" s="196" t="str">
        <f t="shared" si="3"/>
        <v/>
      </c>
      <c r="G107" s="197" t="str">
        <f>IFERROR(__xludf.DUMMYFUNCTION("if($C107=""GBP"", if($B107="""","""",if(Dashboard!$C$2&gt;=today(),iferror(googlefinance($B107)/100,0),iferror(index(googlefinance($B107,""price"",Dashboard!$C$2),2,2)/100,iferror(index(googlefinance($B107,""price"",Dashboard!$C$2-1),2,2)/100,iferror(index(g"&amp;"ooglefinance($B107,""price"",Dashboard!$C$2-2),2,2)/100,iferror(index(googlefinance($B107,""price"",Dashboard!$C$2-3),2,2)/100,iferror(index(googlefinance($B107,""price"",Dashboard!$C$2-4),2,2)/100,iferror(index(googlefinance($B107,""price"",Dashboard!$C$"&amp;"2-5),2,2)/100,iferror(index(googlefinance($B107,""price"",Dashboard!$C$2-6),2,2)/100,0))))))))),if($B107="""","""",if(Dashboard!$C$2&gt;=today(),iferror(googlefinance($B107),0),iferror(index(googlefinance($B107,""price"",Dashboard!$C$2),2,2),iferror(index(go"&amp;"oglefinance($B107,""price"",Dashboard!$C$2-1),2,2),iferror(index(googlefinance($B107,""price"",Dashboard!$C$2-2),2,2),iferror(index(googlefinance($B107,""price"",Dashboard!$C$2-3),2,2),iferror(index(googlefinance($B107,""price"",Dashboard!$C$2-4),2,2),ife"&amp;"rror(index(googlefinance($B107,""price"",Dashboard!$C$2-5),2,2),iferror(index(googlefinance($B107,""price"",Dashboard!$C$2-6),2,2),0))))))))))"),"")</f>
        <v/>
      </c>
      <c r="H107" s="213"/>
      <c r="I107" s="199" t="str">
        <f t="shared" si="4"/>
        <v/>
      </c>
      <c r="J107" s="200" t="str">
        <f t="shared" si="5"/>
        <v/>
      </c>
      <c r="K107" s="201" t="str">
        <f t="array" ref="K107">IFERROR(IF($B107="","",index('Trade Log'!$Q$5:$Q$2004,match(1,($AN107='Trade Log'!$B$5:$B$2004)*($B107='Trade Log'!$D$5:$D$2004)*("Y"='Trade Log'!$T$5:$T$2004),0))),0)</f>
        <v/>
      </c>
      <c r="L107" s="202" t="str">
        <f t="shared" si="6"/>
        <v/>
      </c>
      <c r="M107" s="202" t="str">
        <f t="shared" si="7"/>
        <v/>
      </c>
      <c r="N107" s="203" t="str">
        <f t="shared" si="8"/>
        <v/>
      </c>
      <c r="O107" s="202" t="str">
        <f>if($B107="","",iferror(sumifs('Trade Log'!$G$5:$G$2004,'Trade Log'!$C$5:$C$2004,"Dividend",'Trade Log'!$D$5:$D$2004,$B107,'Trade Log'!$B$5:$B$2004,"&lt;="&amp;Dashboard!$C$2),0))</f>
        <v/>
      </c>
      <c r="P107" s="204" t="str">
        <f t="shared" si="9"/>
        <v/>
      </c>
      <c r="Q107" s="205" t="str">
        <f t="shared" si="10"/>
        <v/>
      </c>
      <c r="R107" s="199" t="str">
        <f t="shared" si="11"/>
        <v/>
      </c>
      <c r="S107" s="200" t="str">
        <f t="shared" si="12"/>
        <v/>
      </c>
      <c r="T107" s="201" t="str">
        <f t="array" ref="T107">IFERROR(IF($B107="","",index('Trade Log'!$AE$5:$AE$2004,match(1,($AN107='Trade Log'!$B$5:$B$2004)*($B107='Trade Log'!$D$5:$D$2004)*("Y"='Trade Log'!$T$5:$T$2004),0))),0)</f>
        <v/>
      </c>
      <c r="U107" s="202" t="str">
        <f t="shared" si="13"/>
        <v/>
      </c>
      <c r="V107" s="203" t="str">
        <f t="shared" si="14"/>
        <v/>
      </c>
      <c r="W107" s="202" t="str">
        <f t="shared" si="15"/>
        <v/>
      </c>
      <c r="X107" s="203" t="str">
        <f t="shared" si="16"/>
        <v/>
      </c>
      <c r="Y107" s="206" t="str">
        <f>if($B107="","",iferror(sumifs('Trade Log'!$AD$5:$AD$2004,'Trade Log'!$C$5:$C$2004,"Dividend",'Trade Log'!$D$5:$D$2004,$B107,'Trade Log'!$B$5:$B$2004,"&lt;="&amp;Dashboard!$C$2),0))</f>
        <v/>
      </c>
      <c r="Z107" s="172"/>
      <c r="AA107" s="207" t="str">
        <f t="array" ref="AA107">IF($B107="","",INDEX('Calculations (Do Not Edit)'!$C$231:$G$235,match($C107,'Calculations (Do Not Edit)'!$C$230:$G$230,0),match(Dashboard!$C$3,'Calculations (Do Not Edit)'!$B$231:$B$235,0)))</f>
        <v/>
      </c>
      <c r="AB107" s="174"/>
      <c r="AC107" s="208" t="str">
        <f>IF($B107="","",SUMIFS('Trade Log'!$X$5:$X$2004,'Trade Log'!$D$5:$D$2004,'Your Portfolio Holdings'!$B107,'Trade Log'!$C$5:$C$2004,"Buy",'Trade Log'!$B$5:$B$2004,"&lt;="&amp;Dashboard!$C$54)-SUMIFS('Trade Log'!$X$5:$X$2004,'Trade Log'!$D$5:$D$2004,'Your Portfolio Holdings'!$B107,'Trade Log'!$C$5:$C$2004,"Sell",'Trade Log'!$B$5:$B$2004,"&lt;="&amp;Dashboard!$C$54))</f>
        <v/>
      </c>
      <c r="AD107" s="209" t="str">
        <f>IFERROR(__xludf.DUMMYFUNCTION("if($C107=""GBP"",if($B107="""","""",if(Dashboard!$C$54&gt;=today(),iferror(googlefinance($B107)/100,0),iferror(index(googlefinance($B107,""price"",Dashboard!$C$54),2,2)/100,iferror(index(googlefinance($B107,""price"",Dashboard!$C$54-1),2,2)/100,iferror(index"&amp;"(googlefinance($B107,""price"",Dashboard!$C$54-2),2,2)/100,iferror(index(googlefinance($B107,""price"",Dashboard!$C$54-3),2,2)/100,iferror(index(googlefinance($B107,""price"",Dashboard!$C$54-4),2,2)/100,iferror(index(googlefinance($B107,""price"",Dashboar"&amp;"d!$C$54-5),2,2)/100,iferror(index(googlefinance($B107,""price"",Dashboard!$C$54-6),2,2)/100,0))))))))), if($B107="""","""",if(Dashboard!$C$54&gt;=today(),iferror(googlefinance($B107),0),iferror(index(googlefinance($B107,""price"",Dashboard!$C$54),2,2),iferro"&amp;"r(index(googlefinance($B107,""price"",Dashboard!$C$54-1),2,2),iferror(index(googlefinance($B107,""price"",Dashboard!$C$54-2),2,2),iferror(index(googlefinance($B107,""price"",Dashboard!$C$54-3),2,2),iferror(index(googlefinance($B107,""price"",Dashboard!$C$"&amp;"54-4),2,2),iferror(index(googlefinance($B107,""price"",Dashboard!$C$54-5),2,2),iferror(index(googlefinance($B107,""price"",Dashboard!$C$54-6),2,2),0))))))))))"),"")</f>
        <v/>
      </c>
      <c r="AE107" s="214"/>
      <c r="AF107" s="211" t="str">
        <f t="array" ref="AF107">IF($B107="","",INDEX('Calculations (Do Not Edit)'!$C$249:$G$253,match($C107,'Calculations (Do Not Edit)'!$C$230:$G$230,0),match(Dashboard!$C$3,'Calculations (Do Not Edit)'!$B$231:$B$235,0)))</f>
        <v/>
      </c>
      <c r="AG107" s="212">
        <f t="shared" si="17"/>
        <v>0</v>
      </c>
      <c r="AH107" s="208" t="str">
        <f>IF($B107="","",SUMIFS('Trade Log'!$Z$5:$Z$2004,'Trade Log'!$D$5:$D$2004,'Your Portfolio Holdings'!$B107,'Trade Log'!$C$5:$C$2004,"Buy",'Trade Log'!$B$5:$B$2004,"&lt;="&amp;Dashboard!$C$55)-SUMIFS('Trade Log'!$Z$5:$Z$2004,'Trade Log'!$D$5:$D$2004,'Your Portfolio Holdings'!$B107,'Trade Log'!$C$5:$C$2004,"Sell",'Trade Log'!$B$5:$B$2004,"&lt;="&amp;Dashboard!$C$55))</f>
        <v/>
      </c>
      <c r="AI107" s="209" t="str">
        <f>IFERROR(__xludf.DUMMYFUNCTION("if($C107=""GBP"",if($B107="""","""",if(Dashboard!$C$55&gt;=today(),iferror(googlefinance($B107)/100,0),iferror(index(googlefinance($B107,""price"",Dashboard!$C$55),2,2)/100,iferror(index(googlefinance($B107,""price"",Dashboard!$C$55-1),2,2)/100,iferror(index"&amp;"(googlefinance($B107,""price"",Dashboard!$C$55-2),2,2)/100,iferror(index(googlefinance($B107,""price"",Dashboard!$C$55-3),2,2)/100,iferror(index(googlefinance($B107,""price"",Dashboard!$C$55-4),2,2)/100,iferror(index(googlefinance($B107,""price"",Dashboar"&amp;"d!$C$55-5),2,2)/100,iferror(index(googlefinance($B107,""price"",Dashboard!$C$55-6),2,2)/100,0))))))))),if($B107="""","""",if(Dashboard!$C$55&gt;=today(),iferror(googlefinance($B107),0),iferror(index(googlefinance($B107,""price"",Dashboard!$C$55),2,2),iferror"&amp;"(index(googlefinance($B107,""price"",Dashboard!$C$55-1),2,2),iferror(index(googlefinance($B107,""price"",Dashboard!$C$55-2),2,2),iferror(index(googlefinance($B107,""price"",Dashboard!$C$55-3),2,2),iferror(index(googlefinance($B107,""price"",Dashboard!$C$5"&amp;"5-4),2,2),iferror(index(googlefinance($B107,""price"",Dashboard!$C$55-5),2,2),iferror(index(googlefinance($B107,""price"",Dashboard!$C$55-6),2,2),0))))))))))"),"")</f>
        <v/>
      </c>
      <c r="AJ107" s="210"/>
      <c r="AK107" s="211" t="str">
        <f t="array" ref="AK107">IF($B107="","",INDEX('Calculations (Do Not Edit)'!$C$267:$G$271,match($C107,'Calculations (Do Not Edit)'!$C$230:$G$230,0),match(Dashboard!$C$3,'Calculations (Do Not Edit)'!$B$231:$B$235,0)))</f>
        <v/>
      </c>
      <c r="AL107" s="212">
        <f t="shared" si="18"/>
        <v>0</v>
      </c>
      <c r="AM107" s="182"/>
      <c r="AN107" s="182" t="str">
        <f>IF($B107="","",MAXIFS('Trade Log'!$B$5:$B$2004,'Trade Log'!$D$5:$D$2004,$B107,'Trade Log'!$B$5:$B$2004,"&lt;="&amp;Dashboard!$C$2))</f>
        <v/>
      </c>
      <c r="AO107" s="81" t="str">
        <f t="shared" si="19"/>
        <v>#N/A</v>
      </c>
      <c r="AP107" s="81"/>
      <c r="AQ107" s="184" t="str">
        <f>if($B107="","",sumifs('Trade Log'!$V$5:$V$2004,'Trade Log'!$D$5:$D$2004,$B107,'Trade Log'!$C$5:$C$2004,"Buy",'Trade Log'!$I$5:$I$2004,AQ$6,'Trade Log'!$B$5:$B$2004,"&lt;="&amp;Dashboard!$C$2)-sumifs('Trade Log'!$V$5:$V$2004,'Trade Log'!$D$5:$D$2004,$B107,'Trade Log'!$C$5:$C$2004,"Sell",'Trade Log'!$I$5:$I$2004,AQ$6,'Trade Log'!$B$5:$B$2004,"&lt;="&amp;Dashboard!$C$2))</f>
        <v/>
      </c>
      <c r="AR107" s="100" t="str">
        <f>if($B107="","",sumifs('Trade Log'!$V$5:$V$2004,'Trade Log'!$D$5:$D$2004,$B107,'Trade Log'!$C$5:$C$2004,"Buy",'Trade Log'!$I$5:$I$2004,AR$6,'Trade Log'!$B$5:$B$2004,"&lt;="&amp;Dashboard!$C$2)-sumifs('Trade Log'!$V$5:$V$2004,'Trade Log'!$D$5:$D$2004,$B107,'Trade Log'!$C$5:$C$2004,"Sell",'Trade Log'!$I$5:$I$2004,AR$6,'Trade Log'!$B$5:$B$2004,"&lt;="&amp;Dashboard!$C$2))</f>
        <v/>
      </c>
      <c r="AS107" s="100" t="str">
        <f>if($B107="","",sumifs('Trade Log'!$V$5:$V$2004,'Trade Log'!$D$5:$D$2004,$B107,'Trade Log'!$C$5:$C$2004,"Buy",'Trade Log'!$I$5:$I$2004,AS$6,'Trade Log'!$B$5:$B$2004,"&lt;="&amp;Dashboard!$C$2)-sumifs('Trade Log'!$V$5:$V$2004,'Trade Log'!$D$5:$D$2004,$B107,'Trade Log'!$C$5:$C$2004,"Sell",'Trade Log'!$I$5:$I$2004,AS$6,'Trade Log'!$B$5:$B$2004,"&lt;="&amp;Dashboard!$C$2))</f>
        <v/>
      </c>
      <c r="AT107" s="100" t="str">
        <f>if($B107="","",sumifs('Trade Log'!$V$5:$V$2004,'Trade Log'!$D$5:$D$2004,$B107,'Trade Log'!$C$5:$C$2004,"Buy",'Trade Log'!$I$5:$I$2004,AT$6,'Trade Log'!$B$5:$B$2004,"&lt;="&amp;Dashboard!$C$2)-sumifs('Trade Log'!$V$5:$V$2004,'Trade Log'!$D$5:$D$2004,$B107,'Trade Log'!$C$5:$C$2004,"Sell",'Trade Log'!$I$5:$I$2004,AT$6,'Trade Log'!$B$5:$B$2004,"&lt;="&amp;Dashboard!$C$2))</f>
        <v/>
      </c>
      <c r="AU107" s="100" t="str">
        <f>if($B107="","",sumifs('Trade Log'!$V$5:$V$2004,'Trade Log'!$D$5:$D$2004,$B107,'Trade Log'!$C$5:$C$2004,"Buy",'Trade Log'!$I$5:$I$2004,AU$6,'Trade Log'!$B$5:$B$2004,"&lt;="&amp;Dashboard!$C$2)-sumifs('Trade Log'!$V$5:$V$2004,'Trade Log'!$D$5:$D$2004,$B107,'Trade Log'!$C$5:$C$2004,"Sell",'Trade Log'!$I$5:$I$2004,AU$6,'Trade Log'!$B$5:$B$2004,"&lt;="&amp;Dashboard!$C$2))</f>
        <v/>
      </c>
      <c r="AV107" s="100" t="str">
        <f>if($B107="","",sumifs('Trade Log'!$V$5:$V$2004,'Trade Log'!$D$5:$D$2004,$B107,'Trade Log'!$C$5:$C$2004,"Buy",'Trade Log'!$I$5:$I$2004,AV$6,'Trade Log'!$B$5:$B$2004,"&lt;="&amp;Dashboard!$C$2)-sumifs('Trade Log'!$V$5:$V$2004,'Trade Log'!$D$5:$D$2004,$B107,'Trade Log'!$C$5:$C$2004,"Sell",'Trade Log'!$I$5:$I$2004,AV$6,'Trade Log'!$B$5:$B$2004,"&lt;="&amp;Dashboard!$C$2))</f>
        <v/>
      </c>
      <c r="AW107" s="100" t="str">
        <f>if($B107="","",sumifs('Trade Log'!$V$5:$V$2004,'Trade Log'!$D$5:$D$2004,$B107,'Trade Log'!$C$5:$C$2004,"Buy",'Trade Log'!$I$5:$I$2004,AW$6,'Trade Log'!$B$5:$B$2004,"&lt;="&amp;Dashboard!$C$2)-sumifs('Trade Log'!$V$5:$V$2004,'Trade Log'!$D$5:$D$2004,$B107,'Trade Log'!$C$5:$C$2004,"Sell",'Trade Log'!$I$5:$I$2004,AW$6,'Trade Log'!$B$5:$B$2004,"&lt;="&amp;Dashboard!$C$2))</f>
        <v/>
      </c>
      <c r="AX107" s="100" t="str">
        <f>if($B107="","",sumifs('Trade Log'!$V$5:$V$2004,'Trade Log'!$D$5:$D$2004,$B107,'Trade Log'!$C$5:$C$2004,"Buy",'Trade Log'!$I$5:$I$2004,AX$6,'Trade Log'!$B$5:$B$2004,"&lt;="&amp;Dashboard!$C$2)-sumifs('Trade Log'!$V$5:$V$2004,'Trade Log'!$D$5:$D$2004,$B107,'Trade Log'!$C$5:$C$2004,"Sell",'Trade Log'!$I$5:$I$2004,AX$6,'Trade Log'!$B$5:$B$2004,"&lt;="&amp;Dashboard!$C$2))</f>
        <v/>
      </c>
      <c r="AY107" s="100" t="str">
        <f>if($B107="","",sumifs('Trade Log'!$V$5:$V$2004,'Trade Log'!$D$5:$D$2004,$B107,'Trade Log'!$C$5:$C$2004,"Buy",'Trade Log'!$I$5:$I$2004,AY$6,'Trade Log'!$B$5:$B$2004,"&lt;="&amp;Dashboard!$C$2)-sumifs('Trade Log'!$V$5:$V$2004,'Trade Log'!$D$5:$D$2004,$B107,'Trade Log'!$C$5:$C$2004,"Sell",'Trade Log'!$I$5:$I$2004,AY$6,'Trade Log'!$B$5:$B$2004,"&lt;="&amp;Dashboard!$C$2))</f>
        <v/>
      </c>
      <c r="AZ107" s="185" t="str">
        <f>if($B107="","",sumifs('Trade Log'!$V$5:$V$2004,'Trade Log'!$D$5:$D$2004,$B107,'Trade Log'!$C$5:$C$2004,"Buy",'Trade Log'!$I$5:$I$2004,AZ$6,'Trade Log'!$B$5:$B$2004,"&lt;="&amp;Dashboard!$C$2)-sumifs('Trade Log'!$V$5:$V$2004,'Trade Log'!$D$5:$D$2004,$B107,'Trade Log'!$C$5:$C$2004,"Sell",'Trade Log'!$I$5:$I$2004,AZ$6,'Trade Log'!$B$5:$B$2004,"&lt;="&amp;Dashboard!$C$2))</f>
        <v/>
      </c>
      <c r="BA107" s="81"/>
      <c r="BB107" s="186">
        <f t="shared" si="20"/>
        <v>0</v>
      </c>
      <c r="BC107" s="81"/>
      <c r="BD107" s="187">
        <f t="shared" ref="BD107:BM107" si="126">AQ107*$Q107</f>
        <v>0</v>
      </c>
      <c r="BE107" s="188">
        <f t="shared" si="126"/>
        <v>0</v>
      </c>
      <c r="BF107" s="188">
        <f t="shared" si="126"/>
        <v>0</v>
      </c>
      <c r="BG107" s="188">
        <f t="shared" si="126"/>
        <v>0</v>
      </c>
      <c r="BH107" s="188">
        <f t="shared" si="126"/>
        <v>0</v>
      </c>
      <c r="BI107" s="188">
        <f t="shared" si="126"/>
        <v>0</v>
      </c>
      <c r="BJ107" s="188">
        <f t="shared" si="126"/>
        <v>0</v>
      </c>
      <c r="BK107" s="188">
        <f t="shared" si="126"/>
        <v>0</v>
      </c>
      <c r="BL107" s="188">
        <f t="shared" si="126"/>
        <v>0</v>
      </c>
      <c r="BM107" s="189">
        <f t="shared" si="126"/>
        <v>0</v>
      </c>
      <c r="BN107" s="81"/>
      <c r="BO107" s="190">
        <f t="shared" si="22"/>
        <v>0</v>
      </c>
      <c r="BP107" s="190"/>
      <c r="BQ107" s="191" t="str">
        <f t="shared" si="23"/>
        <v/>
      </c>
      <c r="BR107" s="192" t="s">
        <v>197</v>
      </c>
      <c r="BS107" s="190" t="str">
        <f t="shared" si="24"/>
        <v>N</v>
      </c>
      <c r="BT107" s="190" t="str">
        <f t="shared" si="25"/>
        <v>N</v>
      </c>
      <c r="BU107" s="190" t="str">
        <f t="shared" si="26"/>
        <v>N</v>
      </c>
      <c r="BV107" s="190"/>
      <c r="BW107" s="174">
        <f>countifs('Trade Log'!$D$5:$D$2004,$B143,'Trade Log'!$C$5:$C$2004,"Split")</f>
        <v>0</v>
      </c>
    </row>
    <row r="108">
      <c r="A108" s="17">
        <f t="shared" si="27"/>
        <v>102</v>
      </c>
      <c r="B108" s="193" t="str">
        <f>Setup!B153</f>
        <v/>
      </c>
      <c r="C108" s="194" t="str">
        <f>Setup!C153</f>
        <v/>
      </c>
      <c r="D108" s="194" t="str">
        <f>Setup!D153</f>
        <v/>
      </c>
      <c r="E108" s="195" t="str">
        <f>IF($B108="","",SUMIFS('Trade Log'!$V$5:$V$2004,'Trade Log'!$D$5:$D$2004,'Your Portfolio Holdings'!$B108,'Trade Log'!$C$5:$C$2004,"Buy",'Trade Log'!$B$5:$B$2004,"&lt;="&amp;Dashboard!$C$2)-SUMIFS('Trade Log'!$V$5:$V$2004,'Trade Log'!$D$5:$D$2004,'Your Portfolio Holdings'!$B108,'Trade Log'!$C$5:$C$2004,"Sell",'Trade Log'!$B$5:$B$2004,"&lt;="&amp;Dashboard!$C$2))</f>
        <v/>
      </c>
      <c r="F108" s="196" t="str">
        <f t="shared" si="3"/>
        <v/>
      </c>
      <c r="G108" s="197" t="str">
        <f>IFERROR(__xludf.DUMMYFUNCTION("if($C108=""GBP"", if($B108="""","""",if(Dashboard!$C$2&gt;=today(),iferror(googlefinance($B108)/100,0),iferror(index(googlefinance($B108,""price"",Dashboard!$C$2),2,2)/100,iferror(index(googlefinance($B108,""price"",Dashboard!$C$2-1),2,2)/100,iferror(index(g"&amp;"ooglefinance($B108,""price"",Dashboard!$C$2-2),2,2)/100,iferror(index(googlefinance($B108,""price"",Dashboard!$C$2-3),2,2)/100,iferror(index(googlefinance($B108,""price"",Dashboard!$C$2-4),2,2)/100,iferror(index(googlefinance($B108,""price"",Dashboard!$C$"&amp;"2-5),2,2)/100,iferror(index(googlefinance($B108,""price"",Dashboard!$C$2-6),2,2)/100,0))))))))),if($B108="""","""",if(Dashboard!$C$2&gt;=today(),iferror(googlefinance($B108),0),iferror(index(googlefinance($B108,""price"",Dashboard!$C$2),2,2),iferror(index(go"&amp;"oglefinance($B108,""price"",Dashboard!$C$2-1),2,2),iferror(index(googlefinance($B108,""price"",Dashboard!$C$2-2),2,2),iferror(index(googlefinance($B108,""price"",Dashboard!$C$2-3),2,2),iferror(index(googlefinance($B108,""price"",Dashboard!$C$2-4),2,2),ife"&amp;"rror(index(googlefinance($B108,""price"",Dashboard!$C$2-5),2,2),iferror(index(googlefinance($B108,""price"",Dashboard!$C$2-6),2,2),0))))))))))"),"")</f>
        <v/>
      </c>
      <c r="H108" s="213"/>
      <c r="I108" s="199" t="str">
        <f t="shared" si="4"/>
        <v/>
      </c>
      <c r="J108" s="200" t="str">
        <f t="shared" si="5"/>
        <v/>
      </c>
      <c r="K108" s="201" t="str">
        <f t="array" ref="K108">IFERROR(IF($B108="","",index('Trade Log'!$Q$5:$Q$2004,match(1,($AN108='Trade Log'!$B$5:$B$2004)*($B108='Trade Log'!$D$5:$D$2004)*("Y"='Trade Log'!$T$5:$T$2004),0))),0)</f>
        <v/>
      </c>
      <c r="L108" s="202" t="str">
        <f t="shared" si="6"/>
        <v/>
      </c>
      <c r="M108" s="202" t="str">
        <f t="shared" si="7"/>
        <v/>
      </c>
      <c r="N108" s="203" t="str">
        <f t="shared" si="8"/>
        <v/>
      </c>
      <c r="O108" s="202" t="str">
        <f>if($B108="","",iferror(sumifs('Trade Log'!$G$5:$G$2004,'Trade Log'!$C$5:$C$2004,"Dividend",'Trade Log'!$D$5:$D$2004,$B108,'Trade Log'!$B$5:$B$2004,"&lt;="&amp;Dashboard!$C$2),0))</f>
        <v/>
      </c>
      <c r="P108" s="204" t="str">
        <f t="shared" si="9"/>
        <v/>
      </c>
      <c r="Q108" s="205" t="str">
        <f t="shared" si="10"/>
        <v/>
      </c>
      <c r="R108" s="199" t="str">
        <f t="shared" si="11"/>
        <v/>
      </c>
      <c r="S108" s="200" t="str">
        <f t="shared" si="12"/>
        <v/>
      </c>
      <c r="T108" s="201" t="str">
        <f t="array" ref="T108">IFERROR(IF($B108="","",index('Trade Log'!$AE$5:$AE$2004,match(1,($AN108='Trade Log'!$B$5:$B$2004)*($B108='Trade Log'!$D$5:$D$2004)*("Y"='Trade Log'!$T$5:$T$2004),0))),0)</f>
        <v/>
      </c>
      <c r="U108" s="202" t="str">
        <f t="shared" si="13"/>
        <v/>
      </c>
      <c r="V108" s="203" t="str">
        <f t="shared" si="14"/>
        <v/>
      </c>
      <c r="W108" s="202" t="str">
        <f t="shared" si="15"/>
        <v/>
      </c>
      <c r="X108" s="203" t="str">
        <f t="shared" si="16"/>
        <v/>
      </c>
      <c r="Y108" s="206" t="str">
        <f>if($B108="","",iferror(sumifs('Trade Log'!$AD$5:$AD$2004,'Trade Log'!$C$5:$C$2004,"Dividend",'Trade Log'!$D$5:$D$2004,$B108,'Trade Log'!$B$5:$B$2004,"&lt;="&amp;Dashboard!$C$2),0))</f>
        <v/>
      </c>
      <c r="Z108" s="172"/>
      <c r="AA108" s="207" t="str">
        <f t="array" ref="AA108">IF($B108="","",INDEX('Calculations (Do Not Edit)'!$C$231:$G$235,match($C108,'Calculations (Do Not Edit)'!$C$230:$G$230,0),match(Dashboard!$C$3,'Calculations (Do Not Edit)'!$B$231:$B$235,0)))</f>
        <v/>
      </c>
      <c r="AB108" s="174"/>
      <c r="AC108" s="208" t="str">
        <f>IF($B108="","",SUMIFS('Trade Log'!$X$5:$X$2004,'Trade Log'!$D$5:$D$2004,'Your Portfolio Holdings'!$B108,'Trade Log'!$C$5:$C$2004,"Buy",'Trade Log'!$B$5:$B$2004,"&lt;="&amp;Dashboard!$C$54)-SUMIFS('Trade Log'!$X$5:$X$2004,'Trade Log'!$D$5:$D$2004,'Your Portfolio Holdings'!$B108,'Trade Log'!$C$5:$C$2004,"Sell",'Trade Log'!$B$5:$B$2004,"&lt;="&amp;Dashboard!$C$54))</f>
        <v/>
      </c>
      <c r="AD108" s="209" t="str">
        <f>IFERROR(__xludf.DUMMYFUNCTION("if($C108=""GBP"",if($B108="""","""",if(Dashboard!$C$54&gt;=today(),iferror(googlefinance($B108)/100,0),iferror(index(googlefinance($B108,""price"",Dashboard!$C$54),2,2)/100,iferror(index(googlefinance($B108,""price"",Dashboard!$C$54-1),2,2)/100,iferror(index"&amp;"(googlefinance($B108,""price"",Dashboard!$C$54-2),2,2)/100,iferror(index(googlefinance($B108,""price"",Dashboard!$C$54-3),2,2)/100,iferror(index(googlefinance($B108,""price"",Dashboard!$C$54-4),2,2)/100,iferror(index(googlefinance($B108,""price"",Dashboar"&amp;"d!$C$54-5),2,2)/100,iferror(index(googlefinance($B108,""price"",Dashboard!$C$54-6),2,2)/100,0))))))))), if($B108="""","""",if(Dashboard!$C$54&gt;=today(),iferror(googlefinance($B108),0),iferror(index(googlefinance($B108,""price"",Dashboard!$C$54),2,2),iferro"&amp;"r(index(googlefinance($B108,""price"",Dashboard!$C$54-1),2,2),iferror(index(googlefinance($B108,""price"",Dashboard!$C$54-2),2,2),iferror(index(googlefinance($B108,""price"",Dashboard!$C$54-3),2,2),iferror(index(googlefinance($B108,""price"",Dashboard!$C$"&amp;"54-4),2,2),iferror(index(googlefinance($B108,""price"",Dashboard!$C$54-5),2,2),iferror(index(googlefinance($B108,""price"",Dashboard!$C$54-6),2,2),0))))))))))"),"")</f>
        <v/>
      </c>
      <c r="AE108" s="214"/>
      <c r="AF108" s="211" t="str">
        <f t="array" ref="AF108">IF($B108="","",INDEX('Calculations (Do Not Edit)'!$C$249:$G$253,match($C108,'Calculations (Do Not Edit)'!$C$230:$G$230,0),match(Dashboard!$C$3,'Calculations (Do Not Edit)'!$B$231:$B$235,0)))</f>
        <v/>
      </c>
      <c r="AG108" s="212">
        <f t="shared" si="17"/>
        <v>0</v>
      </c>
      <c r="AH108" s="208" t="str">
        <f>IF($B108="","",SUMIFS('Trade Log'!$Z$5:$Z$2004,'Trade Log'!$D$5:$D$2004,'Your Portfolio Holdings'!$B108,'Trade Log'!$C$5:$C$2004,"Buy",'Trade Log'!$B$5:$B$2004,"&lt;="&amp;Dashboard!$C$55)-SUMIFS('Trade Log'!$Z$5:$Z$2004,'Trade Log'!$D$5:$D$2004,'Your Portfolio Holdings'!$B108,'Trade Log'!$C$5:$C$2004,"Sell",'Trade Log'!$B$5:$B$2004,"&lt;="&amp;Dashboard!$C$55))</f>
        <v/>
      </c>
      <c r="AI108" s="209" t="str">
        <f>IFERROR(__xludf.DUMMYFUNCTION("if($C108=""GBP"",if($B108="""","""",if(Dashboard!$C$55&gt;=today(),iferror(googlefinance($B108)/100,0),iferror(index(googlefinance($B108,""price"",Dashboard!$C$55),2,2)/100,iferror(index(googlefinance($B108,""price"",Dashboard!$C$55-1),2,2)/100,iferror(index"&amp;"(googlefinance($B108,""price"",Dashboard!$C$55-2),2,2)/100,iferror(index(googlefinance($B108,""price"",Dashboard!$C$55-3),2,2)/100,iferror(index(googlefinance($B108,""price"",Dashboard!$C$55-4),2,2)/100,iferror(index(googlefinance($B108,""price"",Dashboar"&amp;"d!$C$55-5),2,2)/100,iferror(index(googlefinance($B108,""price"",Dashboard!$C$55-6),2,2)/100,0))))))))),if($B108="""","""",if(Dashboard!$C$55&gt;=today(),iferror(googlefinance($B108),0),iferror(index(googlefinance($B108,""price"",Dashboard!$C$55),2,2),iferror"&amp;"(index(googlefinance($B108,""price"",Dashboard!$C$55-1),2,2),iferror(index(googlefinance($B108,""price"",Dashboard!$C$55-2),2,2),iferror(index(googlefinance($B108,""price"",Dashboard!$C$55-3),2,2),iferror(index(googlefinance($B108,""price"",Dashboard!$C$5"&amp;"5-4),2,2),iferror(index(googlefinance($B108,""price"",Dashboard!$C$55-5),2,2),iferror(index(googlefinance($B108,""price"",Dashboard!$C$55-6),2,2),0))))))))))"),"")</f>
        <v/>
      </c>
      <c r="AJ108" s="210"/>
      <c r="AK108" s="211" t="str">
        <f t="array" ref="AK108">IF($B108="","",INDEX('Calculations (Do Not Edit)'!$C$267:$G$271,match($C108,'Calculations (Do Not Edit)'!$C$230:$G$230,0),match(Dashboard!$C$3,'Calculations (Do Not Edit)'!$B$231:$B$235,0)))</f>
        <v/>
      </c>
      <c r="AL108" s="212">
        <f t="shared" si="18"/>
        <v>0</v>
      </c>
      <c r="AM108" s="182"/>
      <c r="AN108" s="182" t="str">
        <f>IF($B108="","",MAXIFS('Trade Log'!$B$5:$B$2004,'Trade Log'!$D$5:$D$2004,$B108,'Trade Log'!$B$5:$B$2004,"&lt;="&amp;Dashboard!$C$2))</f>
        <v/>
      </c>
      <c r="AO108" s="81" t="str">
        <f t="shared" si="19"/>
        <v>#N/A</v>
      </c>
      <c r="AP108" s="81"/>
      <c r="AQ108" s="184" t="str">
        <f>if($B108="","",sumifs('Trade Log'!$V$5:$V$2004,'Trade Log'!$D$5:$D$2004,$B108,'Trade Log'!$C$5:$C$2004,"Buy",'Trade Log'!$I$5:$I$2004,AQ$6,'Trade Log'!$B$5:$B$2004,"&lt;="&amp;Dashboard!$C$2)-sumifs('Trade Log'!$V$5:$V$2004,'Trade Log'!$D$5:$D$2004,$B108,'Trade Log'!$C$5:$C$2004,"Sell",'Trade Log'!$I$5:$I$2004,AQ$6,'Trade Log'!$B$5:$B$2004,"&lt;="&amp;Dashboard!$C$2))</f>
        <v/>
      </c>
      <c r="AR108" s="100" t="str">
        <f>if($B108="","",sumifs('Trade Log'!$V$5:$V$2004,'Trade Log'!$D$5:$D$2004,$B108,'Trade Log'!$C$5:$C$2004,"Buy",'Trade Log'!$I$5:$I$2004,AR$6,'Trade Log'!$B$5:$B$2004,"&lt;="&amp;Dashboard!$C$2)-sumifs('Trade Log'!$V$5:$V$2004,'Trade Log'!$D$5:$D$2004,$B108,'Trade Log'!$C$5:$C$2004,"Sell",'Trade Log'!$I$5:$I$2004,AR$6,'Trade Log'!$B$5:$B$2004,"&lt;="&amp;Dashboard!$C$2))</f>
        <v/>
      </c>
      <c r="AS108" s="100" t="str">
        <f>if($B108="","",sumifs('Trade Log'!$V$5:$V$2004,'Trade Log'!$D$5:$D$2004,$B108,'Trade Log'!$C$5:$C$2004,"Buy",'Trade Log'!$I$5:$I$2004,AS$6,'Trade Log'!$B$5:$B$2004,"&lt;="&amp;Dashboard!$C$2)-sumifs('Trade Log'!$V$5:$V$2004,'Trade Log'!$D$5:$D$2004,$B108,'Trade Log'!$C$5:$C$2004,"Sell",'Trade Log'!$I$5:$I$2004,AS$6,'Trade Log'!$B$5:$B$2004,"&lt;="&amp;Dashboard!$C$2))</f>
        <v/>
      </c>
      <c r="AT108" s="100" t="str">
        <f>if($B108="","",sumifs('Trade Log'!$V$5:$V$2004,'Trade Log'!$D$5:$D$2004,$B108,'Trade Log'!$C$5:$C$2004,"Buy",'Trade Log'!$I$5:$I$2004,AT$6,'Trade Log'!$B$5:$B$2004,"&lt;="&amp;Dashboard!$C$2)-sumifs('Trade Log'!$V$5:$V$2004,'Trade Log'!$D$5:$D$2004,$B108,'Trade Log'!$C$5:$C$2004,"Sell",'Trade Log'!$I$5:$I$2004,AT$6,'Trade Log'!$B$5:$B$2004,"&lt;="&amp;Dashboard!$C$2))</f>
        <v/>
      </c>
      <c r="AU108" s="100" t="str">
        <f>if($B108="","",sumifs('Trade Log'!$V$5:$V$2004,'Trade Log'!$D$5:$D$2004,$B108,'Trade Log'!$C$5:$C$2004,"Buy",'Trade Log'!$I$5:$I$2004,AU$6,'Trade Log'!$B$5:$B$2004,"&lt;="&amp;Dashboard!$C$2)-sumifs('Trade Log'!$V$5:$V$2004,'Trade Log'!$D$5:$D$2004,$B108,'Trade Log'!$C$5:$C$2004,"Sell",'Trade Log'!$I$5:$I$2004,AU$6,'Trade Log'!$B$5:$B$2004,"&lt;="&amp;Dashboard!$C$2))</f>
        <v/>
      </c>
      <c r="AV108" s="100" t="str">
        <f>if($B108="","",sumifs('Trade Log'!$V$5:$V$2004,'Trade Log'!$D$5:$D$2004,$B108,'Trade Log'!$C$5:$C$2004,"Buy",'Trade Log'!$I$5:$I$2004,AV$6,'Trade Log'!$B$5:$B$2004,"&lt;="&amp;Dashboard!$C$2)-sumifs('Trade Log'!$V$5:$V$2004,'Trade Log'!$D$5:$D$2004,$B108,'Trade Log'!$C$5:$C$2004,"Sell",'Trade Log'!$I$5:$I$2004,AV$6,'Trade Log'!$B$5:$B$2004,"&lt;="&amp;Dashboard!$C$2))</f>
        <v/>
      </c>
      <c r="AW108" s="100" t="str">
        <f>if($B108="","",sumifs('Trade Log'!$V$5:$V$2004,'Trade Log'!$D$5:$D$2004,$B108,'Trade Log'!$C$5:$C$2004,"Buy",'Trade Log'!$I$5:$I$2004,AW$6,'Trade Log'!$B$5:$B$2004,"&lt;="&amp;Dashboard!$C$2)-sumifs('Trade Log'!$V$5:$V$2004,'Trade Log'!$D$5:$D$2004,$B108,'Trade Log'!$C$5:$C$2004,"Sell",'Trade Log'!$I$5:$I$2004,AW$6,'Trade Log'!$B$5:$B$2004,"&lt;="&amp;Dashboard!$C$2))</f>
        <v/>
      </c>
      <c r="AX108" s="100" t="str">
        <f>if($B108="","",sumifs('Trade Log'!$V$5:$V$2004,'Trade Log'!$D$5:$D$2004,$B108,'Trade Log'!$C$5:$C$2004,"Buy",'Trade Log'!$I$5:$I$2004,AX$6,'Trade Log'!$B$5:$B$2004,"&lt;="&amp;Dashboard!$C$2)-sumifs('Trade Log'!$V$5:$V$2004,'Trade Log'!$D$5:$D$2004,$B108,'Trade Log'!$C$5:$C$2004,"Sell",'Trade Log'!$I$5:$I$2004,AX$6,'Trade Log'!$B$5:$B$2004,"&lt;="&amp;Dashboard!$C$2))</f>
        <v/>
      </c>
      <c r="AY108" s="100" t="str">
        <f>if($B108="","",sumifs('Trade Log'!$V$5:$V$2004,'Trade Log'!$D$5:$D$2004,$B108,'Trade Log'!$C$5:$C$2004,"Buy",'Trade Log'!$I$5:$I$2004,AY$6,'Trade Log'!$B$5:$B$2004,"&lt;="&amp;Dashboard!$C$2)-sumifs('Trade Log'!$V$5:$V$2004,'Trade Log'!$D$5:$D$2004,$B108,'Trade Log'!$C$5:$C$2004,"Sell",'Trade Log'!$I$5:$I$2004,AY$6,'Trade Log'!$B$5:$B$2004,"&lt;="&amp;Dashboard!$C$2))</f>
        <v/>
      </c>
      <c r="AZ108" s="185" t="str">
        <f>if($B108="","",sumifs('Trade Log'!$V$5:$V$2004,'Trade Log'!$D$5:$D$2004,$B108,'Trade Log'!$C$5:$C$2004,"Buy",'Trade Log'!$I$5:$I$2004,AZ$6,'Trade Log'!$B$5:$B$2004,"&lt;="&amp;Dashboard!$C$2)-sumifs('Trade Log'!$V$5:$V$2004,'Trade Log'!$D$5:$D$2004,$B108,'Trade Log'!$C$5:$C$2004,"Sell",'Trade Log'!$I$5:$I$2004,AZ$6,'Trade Log'!$B$5:$B$2004,"&lt;="&amp;Dashboard!$C$2))</f>
        <v/>
      </c>
      <c r="BA108" s="81"/>
      <c r="BB108" s="186">
        <f t="shared" si="20"/>
        <v>0</v>
      </c>
      <c r="BC108" s="81"/>
      <c r="BD108" s="187">
        <f t="shared" ref="BD108:BM108" si="127">AQ108*$Q108</f>
        <v>0</v>
      </c>
      <c r="BE108" s="188">
        <f t="shared" si="127"/>
        <v>0</v>
      </c>
      <c r="BF108" s="188">
        <f t="shared" si="127"/>
        <v>0</v>
      </c>
      <c r="BG108" s="188">
        <f t="shared" si="127"/>
        <v>0</v>
      </c>
      <c r="BH108" s="188">
        <f t="shared" si="127"/>
        <v>0</v>
      </c>
      <c r="BI108" s="188">
        <f t="shared" si="127"/>
        <v>0</v>
      </c>
      <c r="BJ108" s="188">
        <f t="shared" si="127"/>
        <v>0</v>
      </c>
      <c r="BK108" s="188">
        <f t="shared" si="127"/>
        <v>0</v>
      </c>
      <c r="BL108" s="188">
        <f t="shared" si="127"/>
        <v>0</v>
      </c>
      <c r="BM108" s="189">
        <f t="shared" si="127"/>
        <v>0</v>
      </c>
      <c r="BN108" s="81"/>
      <c r="BO108" s="190">
        <f t="shared" si="22"/>
        <v>0</v>
      </c>
      <c r="BP108" s="190"/>
      <c r="BQ108" s="191" t="str">
        <f t="shared" si="23"/>
        <v/>
      </c>
      <c r="BR108" s="192" t="s">
        <v>197</v>
      </c>
      <c r="BS108" s="190" t="str">
        <f t="shared" si="24"/>
        <v>N</v>
      </c>
      <c r="BT108" s="190" t="str">
        <f t="shared" si="25"/>
        <v>N</v>
      </c>
      <c r="BU108" s="190" t="str">
        <f t="shared" si="26"/>
        <v>N</v>
      </c>
      <c r="BV108" s="190"/>
      <c r="BW108" s="174">
        <f>countifs('Trade Log'!$D$5:$D$2004,$B144,'Trade Log'!$C$5:$C$2004,"Split")</f>
        <v>0</v>
      </c>
    </row>
    <row r="109">
      <c r="A109" s="17">
        <f t="shared" si="27"/>
        <v>103</v>
      </c>
      <c r="B109" s="193" t="str">
        <f>Setup!B154</f>
        <v/>
      </c>
      <c r="C109" s="194" t="str">
        <f>Setup!C154</f>
        <v/>
      </c>
      <c r="D109" s="194" t="str">
        <f>Setup!D154</f>
        <v/>
      </c>
      <c r="E109" s="195" t="str">
        <f>IF($B109="","",SUMIFS('Trade Log'!$V$5:$V$2004,'Trade Log'!$D$5:$D$2004,'Your Portfolio Holdings'!$B109,'Trade Log'!$C$5:$C$2004,"Buy",'Trade Log'!$B$5:$B$2004,"&lt;="&amp;Dashboard!$C$2)-SUMIFS('Trade Log'!$V$5:$V$2004,'Trade Log'!$D$5:$D$2004,'Your Portfolio Holdings'!$B109,'Trade Log'!$C$5:$C$2004,"Sell",'Trade Log'!$B$5:$B$2004,"&lt;="&amp;Dashboard!$C$2))</f>
        <v/>
      </c>
      <c r="F109" s="196" t="str">
        <f t="shared" si="3"/>
        <v/>
      </c>
      <c r="G109" s="197" t="str">
        <f>IFERROR(__xludf.DUMMYFUNCTION("if($C109=""GBP"", if($B109="""","""",if(Dashboard!$C$2&gt;=today(),iferror(googlefinance($B109)/100,0),iferror(index(googlefinance($B109,""price"",Dashboard!$C$2),2,2)/100,iferror(index(googlefinance($B109,""price"",Dashboard!$C$2-1),2,2)/100,iferror(index(g"&amp;"ooglefinance($B109,""price"",Dashboard!$C$2-2),2,2)/100,iferror(index(googlefinance($B109,""price"",Dashboard!$C$2-3),2,2)/100,iferror(index(googlefinance($B109,""price"",Dashboard!$C$2-4),2,2)/100,iferror(index(googlefinance($B109,""price"",Dashboard!$C$"&amp;"2-5),2,2)/100,iferror(index(googlefinance($B109,""price"",Dashboard!$C$2-6),2,2)/100,0))))))))),if($B109="""","""",if(Dashboard!$C$2&gt;=today(),iferror(googlefinance($B109),0),iferror(index(googlefinance($B109,""price"",Dashboard!$C$2),2,2),iferror(index(go"&amp;"oglefinance($B109,""price"",Dashboard!$C$2-1),2,2),iferror(index(googlefinance($B109,""price"",Dashboard!$C$2-2),2,2),iferror(index(googlefinance($B109,""price"",Dashboard!$C$2-3),2,2),iferror(index(googlefinance($B109,""price"",Dashboard!$C$2-4),2,2),ife"&amp;"rror(index(googlefinance($B109,""price"",Dashboard!$C$2-5),2,2),iferror(index(googlefinance($B109,""price"",Dashboard!$C$2-6),2,2),0))))))))))"),"")</f>
        <v/>
      </c>
      <c r="H109" s="213"/>
      <c r="I109" s="199" t="str">
        <f t="shared" si="4"/>
        <v/>
      </c>
      <c r="J109" s="200" t="str">
        <f t="shared" si="5"/>
        <v/>
      </c>
      <c r="K109" s="201" t="str">
        <f t="array" ref="K109">IFERROR(IF($B109="","",index('Trade Log'!$Q$5:$Q$2004,match(1,($AN109='Trade Log'!$B$5:$B$2004)*($B109='Trade Log'!$D$5:$D$2004)*("Y"='Trade Log'!$T$5:$T$2004),0))),0)</f>
        <v/>
      </c>
      <c r="L109" s="202" t="str">
        <f t="shared" si="6"/>
        <v/>
      </c>
      <c r="M109" s="202" t="str">
        <f t="shared" si="7"/>
        <v/>
      </c>
      <c r="N109" s="203" t="str">
        <f t="shared" si="8"/>
        <v/>
      </c>
      <c r="O109" s="202" t="str">
        <f>if($B109="","",iferror(sumifs('Trade Log'!$G$5:$G$2004,'Trade Log'!$C$5:$C$2004,"Dividend",'Trade Log'!$D$5:$D$2004,$B109,'Trade Log'!$B$5:$B$2004,"&lt;="&amp;Dashboard!$C$2),0))</f>
        <v/>
      </c>
      <c r="P109" s="204" t="str">
        <f t="shared" si="9"/>
        <v/>
      </c>
      <c r="Q109" s="205" t="str">
        <f t="shared" si="10"/>
        <v/>
      </c>
      <c r="R109" s="199" t="str">
        <f t="shared" si="11"/>
        <v/>
      </c>
      <c r="S109" s="200" t="str">
        <f t="shared" si="12"/>
        <v/>
      </c>
      <c r="T109" s="201" t="str">
        <f t="array" ref="T109">IFERROR(IF($B109="","",index('Trade Log'!$AE$5:$AE$2004,match(1,($AN109='Trade Log'!$B$5:$B$2004)*($B109='Trade Log'!$D$5:$D$2004)*("Y"='Trade Log'!$T$5:$T$2004),0))),0)</f>
        <v/>
      </c>
      <c r="U109" s="202" t="str">
        <f t="shared" si="13"/>
        <v/>
      </c>
      <c r="V109" s="203" t="str">
        <f t="shared" si="14"/>
        <v/>
      </c>
      <c r="W109" s="202" t="str">
        <f t="shared" si="15"/>
        <v/>
      </c>
      <c r="X109" s="203" t="str">
        <f t="shared" si="16"/>
        <v/>
      </c>
      <c r="Y109" s="206" t="str">
        <f>if($B109="","",iferror(sumifs('Trade Log'!$AD$5:$AD$2004,'Trade Log'!$C$5:$C$2004,"Dividend",'Trade Log'!$D$5:$D$2004,$B109,'Trade Log'!$B$5:$B$2004,"&lt;="&amp;Dashboard!$C$2),0))</f>
        <v/>
      </c>
      <c r="Z109" s="172"/>
      <c r="AA109" s="207" t="str">
        <f t="array" ref="AA109">IF($B109="","",INDEX('Calculations (Do Not Edit)'!$C$231:$G$235,match($C109,'Calculations (Do Not Edit)'!$C$230:$G$230,0),match(Dashboard!$C$3,'Calculations (Do Not Edit)'!$B$231:$B$235,0)))</f>
        <v/>
      </c>
      <c r="AB109" s="174"/>
      <c r="AC109" s="208" t="str">
        <f>IF($B109="","",SUMIFS('Trade Log'!$X$5:$X$2004,'Trade Log'!$D$5:$D$2004,'Your Portfolio Holdings'!$B109,'Trade Log'!$C$5:$C$2004,"Buy",'Trade Log'!$B$5:$B$2004,"&lt;="&amp;Dashboard!$C$54)-SUMIFS('Trade Log'!$X$5:$X$2004,'Trade Log'!$D$5:$D$2004,'Your Portfolio Holdings'!$B109,'Trade Log'!$C$5:$C$2004,"Sell",'Trade Log'!$B$5:$B$2004,"&lt;="&amp;Dashboard!$C$54))</f>
        <v/>
      </c>
      <c r="AD109" s="209" t="str">
        <f>IFERROR(__xludf.DUMMYFUNCTION("if($C109=""GBP"",if($B109="""","""",if(Dashboard!$C$54&gt;=today(),iferror(googlefinance($B109)/100,0),iferror(index(googlefinance($B109,""price"",Dashboard!$C$54),2,2)/100,iferror(index(googlefinance($B109,""price"",Dashboard!$C$54-1),2,2)/100,iferror(index"&amp;"(googlefinance($B109,""price"",Dashboard!$C$54-2),2,2)/100,iferror(index(googlefinance($B109,""price"",Dashboard!$C$54-3),2,2)/100,iferror(index(googlefinance($B109,""price"",Dashboard!$C$54-4),2,2)/100,iferror(index(googlefinance($B109,""price"",Dashboar"&amp;"d!$C$54-5),2,2)/100,iferror(index(googlefinance($B109,""price"",Dashboard!$C$54-6),2,2)/100,0))))))))), if($B109="""","""",if(Dashboard!$C$54&gt;=today(),iferror(googlefinance($B109),0),iferror(index(googlefinance($B109,""price"",Dashboard!$C$54),2,2),iferro"&amp;"r(index(googlefinance($B109,""price"",Dashboard!$C$54-1),2,2),iferror(index(googlefinance($B109,""price"",Dashboard!$C$54-2),2,2),iferror(index(googlefinance($B109,""price"",Dashboard!$C$54-3),2,2),iferror(index(googlefinance($B109,""price"",Dashboard!$C$"&amp;"54-4),2,2),iferror(index(googlefinance($B109,""price"",Dashboard!$C$54-5),2,2),iferror(index(googlefinance($B109,""price"",Dashboard!$C$54-6),2,2),0))))))))))"),"")</f>
        <v/>
      </c>
      <c r="AE109" s="214"/>
      <c r="AF109" s="211" t="str">
        <f t="array" ref="AF109">IF($B109="","",INDEX('Calculations (Do Not Edit)'!$C$249:$G$253,match($C109,'Calculations (Do Not Edit)'!$C$230:$G$230,0),match(Dashboard!$C$3,'Calculations (Do Not Edit)'!$B$231:$B$235,0)))</f>
        <v/>
      </c>
      <c r="AG109" s="212">
        <f t="shared" si="17"/>
        <v>0</v>
      </c>
      <c r="AH109" s="208" t="str">
        <f>IF($B109="","",SUMIFS('Trade Log'!$Z$5:$Z$2004,'Trade Log'!$D$5:$D$2004,'Your Portfolio Holdings'!$B109,'Trade Log'!$C$5:$C$2004,"Buy",'Trade Log'!$B$5:$B$2004,"&lt;="&amp;Dashboard!$C$55)-SUMIFS('Trade Log'!$Z$5:$Z$2004,'Trade Log'!$D$5:$D$2004,'Your Portfolio Holdings'!$B109,'Trade Log'!$C$5:$C$2004,"Sell",'Trade Log'!$B$5:$B$2004,"&lt;="&amp;Dashboard!$C$55))</f>
        <v/>
      </c>
      <c r="AI109" s="209" t="str">
        <f>IFERROR(__xludf.DUMMYFUNCTION("if($C109=""GBP"",if($B109="""","""",if(Dashboard!$C$55&gt;=today(),iferror(googlefinance($B109)/100,0),iferror(index(googlefinance($B109,""price"",Dashboard!$C$55),2,2)/100,iferror(index(googlefinance($B109,""price"",Dashboard!$C$55-1),2,2)/100,iferror(index"&amp;"(googlefinance($B109,""price"",Dashboard!$C$55-2),2,2)/100,iferror(index(googlefinance($B109,""price"",Dashboard!$C$55-3),2,2)/100,iferror(index(googlefinance($B109,""price"",Dashboard!$C$55-4),2,2)/100,iferror(index(googlefinance($B109,""price"",Dashboar"&amp;"d!$C$55-5),2,2)/100,iferror(index(googlefinance($B109,""price"",Dashboard!$C$55-6),2,2)/100,0))))))))),if($B109="""","""",if(Dashboard!$C$55&gt;=today(),iferror(googlefinance($B109),0),iferror(index(googlefinance($B109,""price"",Dashboard!$C$55),2,2),iferror"&amp;"(index(googlefinance($B109,""price"",Dashboard!$C$55-1),2,2),iferror(index(googlefinance($B109,""price"",Dashboard!$C$55-2),2,2),iferror(index(googlefinance($B109,""price"",Dashboard!$C$55-3),2,2),iferror(index(googlefinance($B109,""price"",Dashboard!$C$5"&amp;"5-4),2,2),iferror(index(googlefinance($B109,""price"",Dashboard!$C$55-5),2,2),iferror(index(googlefinance($B109,""price"",Dashboard!$C$55-6),2,2),0))))))))))"),"")</f>
        <v/>
      </c>
      <c r="AJ109" s="210"/>
      <c r="AK109" s="211" t="str">
        <f t="array" ref="AK109">IF($B109="","",INDEX('Calculations (Do Not Edit)'!$C$267:$G$271,match($C109,'Calculations (Do Not Edit)'!$C$230:$G$230,0),match(Dashboard!$C$3,'Calculations (Do Not Edit)'!$B$231:$B$235,0)))</f>
        <v/>
      </c>
      <c r="AL109" s="212">
        <f t="shared" si="18"/>
        <v>0</v>
      </c>
      <c r="AM109" s="182"/>
      <c r="AN109" s="182" t="str">
        <f>IF($B109="","",MAXIFS('Trade Log'!$B$5:$B$2004,'Trade Log'!$D$5:$D$2004,$B109,'Trade Log'!$B$5:$B$2004,"&lt;="&amp;Dashboard!$C$2))</f>
        <v/>
      </c>
      <c r="AO109" s="81" t="str">
        <f t="shared" si="19"/>
        <v>#N/A</v>
      </c>
      <c r="AP109" s="81"/>
      <c r="AQ109" s="184" t="str">
        <f>if($B109="","",sumifs('Trade Log'!$V$5:$V$2004,'Trade Log'!$D$5:$D$2004,$B109,'Trade Log'!$C$5:$C$2004,"Buy",'Trade Log'!$I$5:$I$2004,AQ$6,'Trade Log'!$B$5:$B$2004,"&lt;="&amp;Dashboard!$C$2)-sumifs('Trade Log'!$V$5:$V$2004,'Trade Log'!$D$5:$D$2004,$B109,'Trade Log'!$C$5:$C$2004,"Sell",'Trade Log'!$I$5:$I$2004,AQ$6,'Trade Log'!$B$5:$B$2004,"&lt;="&amp;Dashboard!$C$2))</f>
        <v/>
      </c>
      <c r="AR109" s="100" t="str">
        <f>if($B109="","",sumifs('Trade Log'!$V$5:$V$2004,'Trade Log'!$D$5:$D$2004,$B109,'Trade Log'!$C$5:$C$2004,"Buy",'Trade Log'!$I$5:$I$2004,AR$6,'Trade Log'!$B$5:$B$2004,"&lt;="&amp;Dashboard!$C$2)-sumifs('Trade Log'!$V$5:$V$2004,'Trade Log'!$D$5:$D$2004,$B109,'Trade Log'!$C$5:$C$2004,"Sell",'Trade Log'!$I$5:$I$2004,AR$6,'Trade Log'!$B$5:$B$2004,"&lt;="&amp;Dashboard!$C$2))</f>
        <v/>
      </c>
      <c r="AS109" s="100" t="str">
        <f>if($B109="","",sumifs('Trade Log'!$V$5:$V$2004,'Trade Log'!$D$5:$D$2004,$B109,'Trade Log'!$C$5:$C$2004,"Buy",'Trade Log'!$I$5:$I$2004,AS$6,'Trade Log'!$B$5:$B$2004,"&lt;="&amp;Dashboard!$C$2)-sumifs('Trade Log'!$V$5:$V$2004,'Trade Log'!$D$5:$D$2004,$B109,'Trade Log'!$C$5:$C$2004,"Sell",'Trade Log'!$I$5:$I$2004,AS$6,'Trade Log'!$B$5:$B$2004,"&lt;="&amp;Dashboard!$C$2))</f>
        <v/>
      </c>
      <c r="AT109" s="100" t="str">
        <f>if($B109="","",sumifs('Trade Log'!$V$5:$V$2004,'Trade Log'!$D$5:$D$2004,$B109,'Trade Log'!$C$5:$C$2004,"Buy",'Trade Log'!$I$5:$I$2004,AT$6,'Trade Log'!$B$5:$B$2004,"&lt;="&amp;Dashboard!$C$2)-sumifs('Trade Log'!$V$5:$V$2004,'Trade Log'!$D$5:$D$2004,$B109,'Trade Log'!$C$5:$C$2004,"Sell",'Trade Log'!$I$5:$I$2004,AT$6,'Trade Log'!$B$5:$B$2004,"&lt;="&amp;Dashboard!$C$2))</f>
        <v/>
      </c>
      <c r="AU109" s="100" t="str">
        <f>if($B109="","",sumifs('Trade Log'!$V$5:$V$2004,'Trade Log'!$D$5:$D$2004,$B109,'Trade Log'!$C$5:$C$2004,"Buy",'Trade Log'!$I$5:$I$2004,AU$6,'Trade Log'!$B$5:$B$2004,"&lt;="&amp;Dashboard!$C$2)-sumifs('Trade Log'!$V$5:$V$2004,'Trade Log'!$D$5:$D$2004,$B109,'Trade Log'!$C$5:$C$2004,"Sell",'Trade Log'!$I$5:$I$2004,AU$6,'Trade Log'!$B$5:$B$2004,"&lt;="&amp;Dashboard!$C$2))</f>
        <v/>
      </c>
      <c r="AV109" s="100" t="str">
        <f>if($B109="","",sumifs('Trade Log'!$V$5:$V$2004,'Trade Log'!$D$5:$D$2004,$B109,'Trade Log'!$C$5:$C$2004,"Buy",'Trade Log'!$I$5:$I$2004,AV$6,'Trade Log'!$B$5:$B$2004,"&lt;="&amp;Dashboard!$C$2)-sumifs('Trade Log'!$V$5:$V$2004,'Trade Log'!$D$5:$D$2004,$B109,'Trade Log'!$C$5:$C$2004,"Sell",'Trade Log'!$I$5:$I$2004,AV$6,'Trade Log'!$B$5:$B$2004,"&lt;="&amp;Dashboard!$C$2))</f>
        <v/>
      </c>
      <c r="AW109" s="100" t="str">
        <f>if($B109="","",sumifs('Trade Log'!$V$5:$V$2004,'Trade Log'!$D$5:$D$2004,$B109,'Trade Log'!$C$5:$C$2004,"Buy",'Trade Log'!$I$5:$I$2004,AW$6,'Trade Log'!$B$5:$B$2004,"&lt;="&amp;Dashboard!$C$2)-sumifs('Trade Log'!$V$5:$V$2004,'Trade Log'!$D$5:$D$2004,$B109,'Trade Log'!$C$5:$C$2004,"Sell",'Trade Log'!$I$5:$I$2004,AW$6,'Trade Log'!$B$5:$B$2004,"&lt;="&amp;Dashboard!$C$2))</f>
        <v/>
      </c>
      <c r="AX109" s="100" t="str">
        <f>if($B109="","",sumifs('Trade Log'!$V$5:$V$2004,'Trade Log'!$D$5:$D$2004,$B109,'Trade Log'!$C$5:$C$2004,"Buy",'Trade Log'!$I$5:$I$2004,AX$6,'Trade Log'!$B$5:$B$2004,"&lt;="&amp;Dashboard!$C$2)-sumifs('Trade Log'!$V$5:$V$2004,'Trade Log'!$D$5:$D$2004,$B109,'Trade Log'!$C$5:$C$2004,"Sell",'Trade Log'!$I$5:$I$2004,AX$6,'Trade Log'!$B$5:$B$2004,"&lt;="&amp;Dashboard!$C$2))</f>
        <v/>
      </c>
      <c r="AY109" s="100" t="str">
        <f>if($B109="","",sumifs('Trade Log'!$V$5:$V$2004,'Trade Log'!$D$5:$D$2004,$B109,'Trade Log'!$C$5:$C$2004,"Buy",'Trade Log'!$I$5:$I$2004,AY$6,'Trade Log'!$B$5:$B$2004,"&lt;="&amp;Dashboard!$C$2)-sumifs('Trade Log'!$V$5:$V$2004,'Trade Log'!$D$5:$D$2004,$B109,'Trade Log'!$C$5:$C$2004,"Sell",'Trade Log'!$I$5:$I$2004,AY$6,'Trade Log'!$B$5:$B$2004,"&lt;="&amp;Dashboard!$C$2))</f>
        <v/>
      </c>
      <c r="AZ109" s="185" t="str">
        <f>if($B109="","",sumifs('Trade Log'!$V$5:$V$2004,'Trade Log'!$D$5:$D$2004,$B109,'Trade Log'!$C$5:$C$2004,"Buy",'Trade Log'!$I$5:$I$2004,AZ$6,'Trade Log'!$B$5:$B$2004,"&lt;="&amp;Dashboard!$C$2)-sumifs('Trade Log'!$V$5:$V$2004,'Trade Log'!$D$5:$D$2004,$B109,'Trade Log'!$C$5:$C$2004,"Sell",'Trade Log'!$I$5:$I$2004,AZ$6,'Trade Log'!$B$5:$B$2004,"&lt;="&amp;Dashboard!$C$2))</f>
        <v/>
      </c>
      <c r="BA109" s="81"/>
      <c r="BB109" s="186">
        <f t="shared" si="20"/>
        <v>0</v>
      </c>
      <c r="BC109" s="81"/>
      <c r="BD109" s="187">
        <f t="shared" ref="BD109:BM109" si="128">AQ109*$Q109</f>
        <v>0</v>
      </c>
      <c r="BE109" s="188">
        <f t="shared" si="128"/>
        <v>0</v>
      </c>
      <c r="BF109" s="188">
        <f t="shared" si="128"/>
        <v>0</v>
      </c>
      <c r="BG109" s="188">
        <f t="shared" si="128"/>
        <v>0</v>
      </c>
      <c r="BH109" s="188">
        <f t="shared" si="128"/>
        <v>0</v>
      </c>
      <c r="BI109" s="188">
        <f t="shared" si="128"/>
        <v>0</v>
      </c>
      <c r="BJ109" s="188">
        <f t="shared" si="128"/>
        <v>0</v>
      </c>
      <c r="BK109" s="188">
        <f t="shared" si="128"/>
        <v>0</v>
      </c>
      <c r="BL109" s="188">
        <f t="shared" si="128"/>
        <v>0</v>
      </c>
      <c r="BM109" s="189">
        <f t="shared" si="128"/>
        <v>0</v>
      </c>
      <c r="BN109" s="81"/>
      <c r="BO109" s="190">
        <f t="shared" si="22"/>
        <v>0</v>
      </c>
      <c r="BP109" s="190"/>
      <c r="BQ109" s="191" t="str">
        <f t="shared" si="23"/>
        <v/>
      </c>
      <c r="BR109" s="192" t="s">
        <v>197</v>
      </c>
      <c r="BS109" s="190" t="str">
        <f t="shared" si="24"/>
        <v>N</v>
      </c>
      <c r="BT109" s="190" t="str">
        <f t="shared" si="25"/>
        <v>N</v>
      </c>
      <c r="BU109" s="190" t="str">
        <f t="shared" si="26"/>
        <v>N</v>
      </c>
      <c r="BV109" s="190"/>
      <c r="BW109" s="174">
        <f>countifs('Trade Log'!$D$5:$D$2004,$B145,'Trade Log'!$C$5:$C$2004,"Split")</f>
        <v>0</v>
      </c>
    </row>
    <row r="110">
      <c r="A110" s="17">
        <f t="shared" si="27"/>
        <v>104</v>
      </c>
      <c r="B110" s="193" t="str">
        <f>Setup!B155</f>
        <v/>
      </c>
      <c r="C110" s="194" t="str">
        <f>Setup!C155</f>
        <v/>
      </c>
      <c r="D110" s="194" t="str">
        <f>Setup!D155</f>
        <v/>
      </c>
      <c r="E110" s="195" t="str">
        <f>IF($B110="","",SUMIFS('Trade Log'!$V$5:$V$2004,'Trade Log'!$D$5:$D$2004,'Your Portfolio Holdings'!$B110,'Trade Log'!$C$5:$C$2004,"Buy",'Trade Log'!$B$5:$B$2004,"&lt;="&amp;Dashboard!$C$2)-SUMIFS('Trade Log'!$V$5:$V$2004,'Trade Log'!$D$5:$D$2004,'Your Portfolio Holdings'!$B110,'Trade Log'!$C$5:$C$2004,"Sell",'Trade Log'!$B$5:$B$2004,"&lt;="&amp;Dashboard!$C$2))</f>
        <v/>
      </c>
      <c r="F110" s="196" t="str">
        <f t="shared" si="3"/>
        <v/>
      </c>
      <c r="G110" s="197" t="str">
        <f>IFERROR(__xludf.DUMMYFUNCTION("if($C110=""GBP"", if($B110="""","""",if(Dashboard!$C$2&gt;=today(),iferror(googlefinance($B110)/100,0),iferror(index(googlefinance($B110,""price"",Dashboard!$C$2),2,2)/100,iferror(index(googlefinance($B110,""price"",Dashboard!$C$2-1),2,2)/100,iferror(index(g"&amp;"ooglefinance($B110,""price"",Dashboard!$C$2-2),2,2)/100,iferror(index(googlefinance($B110,""price"",Dashboard!$C$2-3),2,2)/100,iferror(index(googlefinance($B110,""price"",Dashboard!$C$2-4),2,2)/100,iferror(index(googlefinance($B110,""price"",Dashboard!$C$"&amp;"2-5),2,2)/100,iferror(index(googlefinance($B110,""price"",Dashboard!$C$2-6),2,2)/100,0))))))))),if($B110="""","""",if(Dashboard!$C$2&gt;=today(),iferror(googlefinance($B110),0),iferror(index(googlefinance($B110,""price"",Dashboard!$C$2),2,2),iferror(index(go"&amp;"oglefinance($B110,""price"",Dashboard!$C$2-1),2,2),iferror(index(googlefinance($B110,""price"",Dashboard!$C$2-2),2,2),iferror(index(googlefinance($B110,""price"",Dashboard!$C$2-3),2,2),iferror(index(googlefinance($B110,""price"",Dashboard!$C$2-4),2,2),ife"&amp;"rror(index(googlefinance($B110,""price"",Dashboard!$C$2-5),2,2),iferror(index(googlefinance($B110,""price"",Dashboard!$C$2-6),2,2),0))))))))))"),"")</f>
        <v/>
      </c>
      <c r="H110" s="213"/>
      <c r="I110" s="199" t="str">
        <f t="shared" si="4"/>
        <v/>
      </c>
      <c r="J110" s="200" t="str">
        <f t="shared" si="5"/>
        <v/>
      </c>
      <c r="K110" s="201" t="str">
        <f t="array" ref="K110">IFERROR(IF($B110="","",index('Trade Log'!$Q$5:$Q$2004,match(1,($AN110='Trade Log'!$B$5:$B$2004)*($B110='Trade Log'!$D$5:$D$2004)*("Y"='Trade Log'!$T$5:$T$2004),0))),0)</f>
        <v/>
      </c>
      <c r="L110" s="202" t="str">
        <f t="shared" si="6"/>
        <v/>
      </c>
      <c r="M110" s="202" t="str">
        <f t="shared" si="7"/>
        <v/>
      </c>
      <c r="N110" s="203" t="str">
        <f t="shared" si="8"/>
        <v/>
      </c>
      <c r="O110" s="202" t="str">
        <f>if($B110="","",iferror(sumifs('Trade Log'!$G$5:$G$2004,'Trade Log'!$C$5:$C$2004,"Dividend",'Trade Log'!$D$5:$D$2004,$B110,'Trade Log'!$B$5:$B$2004,"&lt;="&amp;Dashboard!$C$2),0))</f>
        <v/>
      </c>
      <c r="P110" s="204" t="str">
        <f t="shared" si="9"/>
        <v/>
      </c>
      <c r="Q110" s="205" t="str">
        <f t="shared" si="10"/>
        <v/>
      </c>
      <c r="R110" s="199" t="str">
        <f t="shared" si="11"/>
        <v/>
      </c>
      <c r="S110" s="200" t="str">
        <f t="shared" si="12"/>
        <v/>
      </c>
      <c r="T110" s="201" t="str">
        <f t="array" ref="T110">IFERROR(IF($B110="","",index('Trade Log'!$AE$5:$AE$2004,match(1,($AN110='Trade Log'!$B$5:$B$2004)*($B110='Trade Log'!$D$5:$D$2004)*("Y"='Trade Log'!$T$5:$T$2004),0))),0)</f>
        <v/>
      </c>
      <c r="U110" s="202" t="str">
        <f t="shared" si="13"/>
        <v/>
      </c>
      <c r="V110" s="203" t="str">
        <f t="shared" si="14"/>
        <v/>
      </c>
      <c r="W110" s="202" t="str">
        <f t="shared" si="15"/>
        <v/>
      </c>
      <c r="X110" s="203" t="str">
        <f t="shared" si="16"/>
        <v/>
      </c>
      <c r="Y110" s="206" t="str">
        <f>if($B110="","",iferror(sumifs('Trade Log'!$AD$5:$AD$2004,'Trade Log'!$C$5:$C$2004,"Dividend",'Trade Log'!$D$5:$D$2004,$B110,'Trade Log'!$B$5:$B$2004,"&lt;="&amp;Dashboard!$C$2),0))</f>
        <v/>
      </c>
      <c r="Z110" s="172"/>
      <c r="AA110" s="207" t="str">
        <f t="array" ref="AA110">IF($B110="","",INDEX('Calculations (Do Not Edit)'!$C$231:$G$235,match($C110,'Calculations (Do Not Edit)'!$C$230:$G$230,0),match(Dashboard!$C$3,'Calculations (Do Not Edit)'!$B$231:$B$235,0)))</f>
        <v/>
      </c>
      <c r="AB110" s="174"/>
      <c r="AC110" s="208" t="str">
        <f>IF($B110="","",SUMIFS('Trade Log'!$X$5:$X$2004,'Trade Log'!$D$5:$D$2004,'Your Portfolio Holdings'!$B110,'Trade Log'!$C$5:$C$2004,"Buy",'Trade Log'!$B$5:$B$2004,"&lt;="&amp;Dashboard!$C$54)-SUMIFS('Trade Log'!$X$5:$X$2004,'Trade Log'!$D$5:$D$2004,'Your Portfolio Holdings'!$B110,'Trade Log'!$C$5:$C$2004,"Sell",'Trade Log'!$B$5:$B$2004,"&lt;="&amp;Dashboard!$C$54))</f>
        <v/>
      </c>
      <c r="AD110" s="209" t="str">
        <f>IFERROR(__xludf.DUMMYFUNCTION("if($C110=""GBP"",if($B110="""","""",if(Dashboard!$C$54&gt;=today(),iferror(googlefinance($B110)/100,0),iferror(index(googlefinance($B110,""price"",Dashboard!$C$54),2,2)/100,iferror(index(googlefinance($B110,""price"",Dashboard!$C$54-1),2,2)/100,iferror(index"&amp;"(googlefinance($B110,""price"",Dashboard!$C$54-2),2,2)/100,iferror(index(googlefinance($B110,""price"",Dashboard!$C$54-3),2,2)/100,iferror(index(googlefinance($B110,""price"",Dashboard!$C$54-4),2,2)/100,iferror(index(googlefinance($B110,""price"",Dashboar"&amp;"d!$C$54-5),2,2)/100,iferror(index(googlefinance($B110,""price"",Dashboard!$C$54-6),2,2)/100,0))))))))), if($B110="""","""",if(Dashboard!$C$54&gt;=today(),iferror(googlefinance($B110),0),iferror(index(googlefinance($B110,""price"",Dashboard!$C$54),2,2),iferro"&amp;"r(index(googlefinance($B110,""price"",Dashboard!$C$54-1),2,2),iferror(index(googlefinance($B110,""price"",Dashboard!$C$54-2),2,2),iferror(index(googlefinance($B110,""price"",Dashboard!$C$54-3),2,2),iferror(index(googlefinance($B110,""price"",Dashboard!$C$"&amp;"54-4),2,2),iferror(index(googlefinance($B110,""price"",Dashboard!$C$54-5),2,2),iferror(index(googlefinance($B110,""price"",Dashboard!$C$54-6),2,2),0))))))))))"),"")</f>
        <v/>
      </c>
      <c r="AE110" s="214"/>
      <c r="AF110" s="211" t="str">
        <f t="array" ref="AF110">IF($B110="","",INDEX('Calculations (Do Not Edit)'!$C$249:$G$253,match($C110,'Calculations (Do Not Edit)'!$C$230:$G$230,0),match(Dashboard!$C$3,'Calculations (Do Not Edit)'!$B$231:$B$235,0)))</f>
        <v/>
      </c>
      <c r="AG110" s="212">
        <f t="shared" si="17"/>
        <v>0</v>
      </c>
      <c r="AH110" s="208" t="str">
        <f>IF($B110="","",SUMIFS('Trade Log'!$Z$5:$Z$2004,'Trade Log'!$D$5:$D$2004,'Your Portfolio Holdings'!$B110,'Trade Log'!$C$5:$C$2004,"Buy",'Trade Log'!$B$5:$B$2004,"&lt;="&amp;Dashboard!$C$55)-SUMIFS('Trade Log'!$Z$5:$Z$2004,'Trade Log'!$D$5:$D$2004,'Your Portfolio Holdings'!$B110,'Trade Log'!$C$5:$C$2004,"Sell",'Trade Log'!$B$5:$B$2004,"&lt;="&amp;Dashboard!$C$55))</f>
        <v/>
      </c>
      <c r="AI110" s="209" t="str">
        <f>IFERROR(__xludf.DUMMYFUNCTION("if($C110=""GBP"",if($B110="""","""",if(Dashboard!$C$55&gt;=today(),iferror(googlefinance($B110)/100,0),iferror(index(googlefinance($B110,""price"",Dashboard!$C$55),2,2)/100,iferror(index(googlefinance($B110,""price"",Dashboard!$C$55-1),2,2)/100,iferror(index"&amp;"(googlefinance($B110,""price"",Dashboard!$C$55-2),2,2)/100,iferror(index(googlefinance($B110,""price"",Dashboard!$C$55-3),2,2)/100,iferror(index(googlefinance($B110,""price"",Dashboard!$C$55-4),2,2)/100,iferror(index(googlefinance($B110,""price"",Dashboar"&amp;"d!$C$55-5),2,2)/100,iferror(index(googlefinance($B110,""price"",Dashboard!$C$55-6),2,2)/100,0))))))))),if($B110="""","""",if(Dashboard!$C$55&gt;=today(),iferror(googlefinance($B110),0),iferror(index(googlefinance($B110,""price"",Dashboard!$C$55),2,2),iferror"&amp;"(index(googlefinance($B110,""price"",Dashboard!$C$55-1),2,2),iferror(index(googlefinance($B110,""price"",Dashboard!$C$55-2),2,2),iferror(index(googlefinance($B110,""price"",Dashboard!$C$55-3),2,2),iferror(index(googlefinance($B110,""price"",Dashboard!$C$5"&amp;"5-4),2,2),iferror(index(googlefinance($B110,""price"",Dashboard!$C$55-5),2,2),iferror(index(googlefinance($B110,""price"",Dashboard!$C$55-6),2,2),0))))))))))"),"")</f>
        <v/>
      </c>
      <c r="AJ110" s="210"/>
      <c r="AK110" s="211" t="str">
        <f t="array" ref="AK110">IF($B110="","",INDEX('Calculations (Do Not Edit)'!$C$267:$G$271,match($C110,'Calculations (Do Not Edit)'!$C$230:$G$230,0),match(Dashboard!$C$3,'Calculations (Do Not Edit)'!$B$231:$B$235,0)))</f>
        <v/>
      </c>
      <c r="AL110" s="212">
        <f t="shared" si="18"/>
        <v>0</v>
      </c>
      <c r="AM110" s="182"/>
      <c r="AN110" s="182" t="str">
        <f>IF($B110="","",MAXIFS('Trade Log'!$B$5:$B$2004,'Trade Log'!$D$5:$D$2004,$B110,'Trade Log'!$B$5:$B$2004,"&lt;="&amp;Dashboard!$C$2))</f>
        <v/>
      </c>
      <c r="AO110" s="81" t="str">
        <f t="shared" si="19"/>
        <v>#N/A</v>
      </c>
      <c r="AP110" s="81"/>
      <c r="AQ110" s="184" t="str">
        <f>if($B110="","",sumifs('Trade Log'!$V$5:$V$2004,'Trade Log'!$D$5:$D$2004,$B110,'Trade Log'!$C$5:$C$2004,"Buy",'Trade Log'!$I$5:$I$2004,AQ$6,'Trade Log'!$B$5:$B$2004,"&lt;="&amp;Dashboard!$C$2)-sumifs('Trade Log'!$V$5:$V$2004,'Trade Log'!$D$5:$D$2004,$B110,'Trade Log'!$C$5:$C$2004,"Sell",'Trade Log'!$I$5:$I$2004,AQ$6,'Trade Log'!$B$5:$B$2004,"&lt;="&amp;Dashboard!$C$2))</f>
        <v/>
      </c>
      <c r="AR110" s="100" t="str">
        <f>if($B110="","",sumifs('Trade Log'!$V$5:$V$2004,'Trade Log'!$D$5:$D$2004,$B110,'Trade Log'!$C$5:$C$2004,"Buy",'Trade Log'!$I$5:$I$2004,AR$6,'Trade Log'!$B$5:$B$2004,"&lt;="&amp;Dashboard!$C$2)-sumifs('Trade Log'!$V$5:$V$2004,'Trade Log'!$D$5:$D$2004,$B110,'Trade Log'!$C$5:$C$2004,"Sell",'Trade Log'!$I$5:$I$2004,AR$6,'Trade Log'!$B$5:$B$2004,"&lt;="&amp;Dashboard!$C$2))</f>
        <v/>
      </c>
      <c r="AS110" s="100" t="str">
        <f>if($B110="","",sumifs('Trade Log'!$V$5:$V$2004,'Trade Log'!$D$5:$D$2004,$B110,'Trade Log'!$C$5:$C$2004,"Buy",'Trade Log'!$I$5:$I$2004,AS$6,'Trade Log'!$B$5:$B$2004,"&lt;="&amp;Dashboard!$C$2)-sumifs('Trade Log'!$V$5:$V$2004,'Trade Log'!$D$5:$D$2004,$B110,'Trade Log'!$C$5:$C$2004,"Sell",'Trade Log'!$I$5:$I$2004,AS$6,'Trade Log'!$B$5:$B$2004,"&lt;="&amp;Dashboard!$C$2))</f>
        <v/>
      </c>
      <c r="AT110" s="100" t="str">
        <f>if($B110="","",sumifs('Trade Log'!$V$5:$V$2004,'Trade Log'!$D$5:$D$2004,$B110,'Trade Log'!$C$5:$C$2004,"Buy",'Trade Log'!$I$5:$I$2004,AT$6,'Trade Log'!$B$5:$B$2004,"&lt;="&amp;Dashboard!$C$2)-sumifs('Trade Log'!$V$5:$V$2004,'Trade Log'!$D$5:$D$2004,$B110,'Trade Log'!$C$5:$C$2004,"Sell",'Trade Log'!$I$5:$I$2004,AT$6,'Trade Log'!$B$5:$B$2004,"&lt;="&amp;Dashboard!$C$2))</f>
        <v/>
      </c>
      <c r="AU110" s="100" t="str">
        <f>if($B110="","",sumifs('Trade Log'!$V$5:$V$2004,'Trade Log'!$D$5:$D$2004,$B110,'Trade Log'!$C$5:$C$2004,"Buy",'Trade Log'!$I$5:$I$2004,AU$6,'Trade Log'!$B$5:$B$2004,"&lt;="&amp;Dashboard!$C$2)-sumifs('Trade Log'!$V$5:$V$2004,'Trade Log'!$D$5:$D$2004,$B110,'Trade Log'!$C$5:$C$2004,"Sell",'Trade Log'!$I$5:$I$2004,AU$6,'Trade Log'!$B$5:$B$2004,"&lt;="&amp;Dashboard!$C$2))</f>
        <v/>
      </c>
      <c r="AV110" s="100" t="str">
        <f>if($B110="","",sumifs('Trade Log'!$V$5:$V$2004,'Trade Log'!$D$5:$D$2004,$B110,'Trade Log'!$C$5:$C$2004,"Buy",'Trade Log'!$I$5:$I$2004,AV$6,'Trade Log'!$B$5:$B$2004,"&lt;="&amp;Dashboard!$C$2)-sumifs('Trade Log'!$V$5:$V$2004,'Trade Log'!$D$5:$D$2004,$B110,'Trade Log'!$C$5:$C$2004,"Sell",'Trade Log'!$I$5:$I$2004,AV$6,'Trade Log'!$B$5:$B$2004,"&lt;="&amp;Dashboard!$C$2))</f>
        <v/>
      </c>
      <c r="AW110" s="100" t="str">
        <f>if($B110="","",sumifs('Trade Log'!$V$5:$V$2004,'Trade Log'!$D$5:$D$2004,$B110,'Trade Log'!$C$5:$C$2004,"Buy",'Trade Log'!$I$5:$I$2004,AW$6,'Trade Log'!$B$5:$B$2004,"&lt;="&amp;Dashboard!$C$2)-sumifs('Trade Log'!$V$5:$V$2004,'Trade Log'!$D$5:$D$2004,$B110,'Trade Log'!$C$5:$C$2004,"Sell",'Trade Log'!$I$5:$I$2004,AW$6,'Trade Log'!$B$5:$B$2004,"&lt;="&amp;Dashboard!$C$2))</f>
        <v/>
      </c>
      <c r="AX110" s="100" t="str">
        <f>if($B110="","",sumifs('Trade Log'!$V$5:$V$2004,'Trade Log'!$D$5:$D$2004,$B110,'Trade Log'!$C$5:$C$2004,"Buy",'Trade Log'!$I$5:$I$2004,AX$6,'Trade Log'!$B$5:$B$2004,"&lt;="&amp;Dashboard!$C$2)-sumifs('Trade Log'!$V$5:$V$2004,'Trade Log'!$D$5:$D$2004,$B110,'Trade Log'!$C$5:$C$2004,"Sell",'Trade Log'!$I$5:$I$2004,AX$6,'Trade Log'!$B$5:$B$2004,"&lt;="&amp;Dashboard!$C$2))</f>
        <v/>
      </c>
      <c r="AY110" s="100" t="str">
        <f>if($B110="","",sumifs('Trade Log'!$V$5:$V$2004,'Trade Log'!$D$5:$D$2004,$B110,'Trade Log'!$C$5:$C$2004,"Buy",'Trade Log'!$I$5:$I$2004,AY$6,'Trade Log'!$B$5:$B$2004,"&lt;="&amp;Dashboard!$C$2)-sumifs('Trade Log'!$V$5:$V$2004,'Trade Log'!$D$5:$D$2004,$B110,'Trade Log'!$C$5:$C$2004,"Sell",'Trade Log'!$I$5:$I$2004,AY$6,'Trade Log'!$B$5:$B$2004,"&lt;="&amp;Dashboard!$C$2))</f>
        <v/>
      </c>
      <c r="AZ110" s="185" t="str">
        <f>if($B110="","",sumifs('Trade Log'!$V$5:$V$2004,'Trade Log'!$D$5:$D$2004,$B110,'Trade Log'!$C$5:$C$2004,"Buy",'Trade Log'!$I$5:$I$2004,AZ$6,'Trade Log'!$B$5:$B$2004,"&lt;="&amp;Dashboard!$C$2)-sumifs('Trade Log'!$V$5:$V$2004,'Trade Log'!$D$5:$D$2004,$B110,'Trade Log'!$C$5:$C$2004,"Sell",'Trade Log'!$I$5:$I$2004,AZ$6,'Trade Log'!$B$5:$B$2004,"&lt;="&amp;Dashboard!$C$2))</f>
        <v/>
      </c>
      <c r="BA110" s="81"/>
      <c r="BB110" s="186">
        <f t="shared" si="20"/>
        <v>0</v>
      </c>
      <c r="BC110" s="81"/>
      <c r="BD110" s="187">
        <f t="shared" ref="BD110:BM110" si="129">AQ110*$Q110</f>
        <v>0</v>
      </c>
      <c r="BE110" s="188">
        <f t="shared" si="129"/>
        <v>0</v>
      </c>
      <c r="BF110" s="188">
        <f t="shared" si="129"/>
        <v>0</v>
      </c>
      <c r="BG110" s="188">
        <f t="shared" si="129"/>
        <v>0</v>
      </c>
      <c r="BH110" s="188">
        <f t="shared" si="129"/>
        <v>0</v>
      </c>
      <c r="BI110" s="188">
        <f t="shared" si="129"/>
        <v>0</v>
      </c>
      <c r="BJ110" s="188">
        <f t="shared" si="129"/>
        <v>0</v>
      </c>
      <c r="BK110" s="188">
        <f t="shared" si="129"/>
        <v>0</v>
      </c>
      <c r="BL110" s="188">
        <f t="shared" si="129"/>
        <v>0</v>
      </c>
      <c r="BM110" s="189">
        <f t="shared" si="129"/>
        <v>0</v>
      </c>
      <c r="BN110" s="81"/>
      <c r="BO110" s="190">
        <f t="shared" si="22"/>
        <v>0</v>
      </c>
      <c r="BP110" s="190"/>
      <c r="BQ110" s="191" t="str">
        <f t="shared" si="23"/>
        <v/>
      </c>
      <c r="BR110" s="192" t="s">
        <v>197</v>
      </c>
      <c r="BS110" s="190" t="str">
        <f t="shared" si="24"/>
        <v>N</v>
      </c>
      <c r="BT110" s="190" t="str">
        <f t="shared" si="25"/>
        <v>N</v>
      </c>
      <c r="BU110" s="190" t="str">
        <f t="shared" si="26"/>
        <v>N</v>
      </c>
      <c r="BV110" s="190"/>
      <c r="BW110" s="174">
        <f>countifs('Trade Log'!$D$5:$D$2004,$B146,'Trade Log'!$C$5:$C$2004,"Split")</f>
        <v>0</v>
      </c>
    </row>
    <row r="111">
      <c r="A111" s="17">
        <f t="shared" si="27"/>
        <v>105</v>
      </c>
      <c r="B111" s="193" t="str">
        <f>Setup!B156</f>
        <v/>
      </c>
      <c r="C111" s="194" t="str">
        <f>Setup!C156</f>
        <v/>
      </c>
      <c r="D111" s="194" t="str">
        <f>Setup!D156</f>
        <v/>
      </c>
      <c r="E111" s="195" t="str">
        <f>IF($B111="","",SUMIFS('Trade Log'!$V$5:$V$2004,'Trade Log'!$D$5:$D$2004,'Your Portfolio Holdings'!$B111,'Trade Log'!$C$5:$C$2004,"Buy",'Trade Log'!$B$5:$B$2004,"&lt;="&amp;Dashboard!$C$2)-SUMIFS('Trade Log'!$V$5:$V$2004,'Trade Log'!$D$5:$D$2004,'Your Portfolio Holdings'!$B111,'Trade Log'!$C$5:$C$2004,"Sell",'Trade Log'!$B$5:$B$2004,"&lt;="&amp;Dashboard!$C$2))</f>
        <v/>
      </c>
      <c r="F111" s="196" t="str">
        <f t="shared" si="3"/>
        <v/>
      </c>
      <c r="G111" s="197" t="str">
        <f>IFERROR(__xludf.DUMMYFUNCTION("if($C111=""GBP"", if($B111="""","""",if(Dashboard!$C$2&gt;=today(),iferror(googlefinance($B111)/100,0),iferror(index(googlefinance($B111,""price"",Dashboard!$C$2),2,2)/100,iferror(index(googlefinance($B111,""price"",Dashboard!$C$2-1),2,2)/100,iferror(index(g"&amp;"ooglefinance($B111,""price"",Dashboard!$C$2-2),2,2)/100,iferror(index(googlefinance($B111,""price"",Dashboard!$C$2-3),2,2)/100,iferror(index(googlefinance($B111,""price"",Dashboard!$C$2-4),2,2)/100,iferror(index(googlefinance($B111,""price"",Dashboard!$C$"&amp;"2-5),2,2)/100,iferror(index(googlefinance($B111,""price"",Dashboard!$C$2-6),2,2)/100,0))))))))),if($B111="""","""",if(Dashboard!$C$2&gt;=today(),iferror(googlefinance($B111),0),iferror(index(googlefinance($B111,""price"",Dashboard!$C$2),2,2),iferror(index(go"&amp;"oglefinance($B111,""price"",Dashboard!$C$2-1),2,2),iferror(index(googlefinance($B111,""price"",Dashboard!$C$2-2),2,2),iferror(index(googlefinance($B111,""price"",Dashboard!$C$2-3),2,2),iferror(index(googlefinance($B111,""price"",Dashboard!$C$2-4),2,2),ife"&amp;"rror(index(googlefinance($B111,""price"",Dashboard!$C$2-5),2,2),iferror(index(googlefinance($B111,""price"",Dashboard!$C$2-6),2,2),0))))))))))"),"")</f>
        <v/>
      </c>
      <c r="H111" s="213"/>
      <c r="I111" s="199" t="str">
        <f t="shared" si="4"/>
        <v/>
      </c>
      <c r="J111" s="200" t="str">
        <f t="shared" si="5"/>
        <v/>
      </c>
      <c r="K111" s="201" t="str">
        <f t="array" ref="K111">IFERROR(IF($B111="","",index('Trade Log'!$Q$5:$Q$2004,match(1,($AN111='Trade Log'!$B$5:$B$2004)*($B111='Trade Log'!$D$5:$D$2004)*("Y"='Trade Log'!$T$5:$T$2004),0))),0)</f>
        <v/>
      </c>
      <c r="L111" s="202" t="str">
        <f t="shared" si="6"/>
        <v/>
      </c>
      <c r="M111" s="202" t="str">
        <f t="shared" si="7"/>
        <v/>
      </c>
      <c r="N111" s="203" t="str">
        <f t="shared" si="8"/>
        <v/>
      </c>
      <c r="O111" s="202" t="str">
        <f>if($B111="","",iferror(sumifs('Trade Log'!$G$5:$G$2004,'Trade Log'!$C$5:$C$2004,"Dividend",'Trade Log'!$D$5:$D$2004,$B111,'Trade Log'!$B$5:$B$2004,"&lt;="&amp;Dashboard!$C$2),0))</f>
        <v/>
      </c>
      <c r="P111" s="204" t="str">
        <f t="shared" si="9"/>
        <v/>
      </c>
      <c r="Q111" s="205" t="str">
        <f t="shared" si="10"/>
        <v/>
      </c>
      <c r="R111" s="199" t="str">
        <f t="shared" si="11"/>
        <v/>
      </c>
      <c r="S111" s="200" t="str">
        <f t="shared" si="12"/>
        <v/>
      </c>
      <c r="T111" s="201" t="str">
        <f t="array" ref="T111">IFERROR(IF($B111="","",index('Trade Log'!$AE$5:$AE$2004,match(1,($AN111='Trade Log'!$B$5:$B$2004)*($B111='Trade Log'!$D$5:$D$2004)*("Y"='Trade Log'!$T$5:$T$2004),0))),0)</f>
        <v/>
      </c>
      <c r="U111" s="202" t="str">
        <f t="shared" si="13"/>
        <v/>
      </c>
      <c r="V111" s="203" t="str">
        <f t="shared" si="14"/>
        <v/>
      </c>
      <c r="W111" s="202" t="str">
        <f t="shared" si="15"/>
        <v/>
      </c>
      <c r="X111" s="203" t="str">
        <f t="shared" si="16"/>
        <v/>
      </c>
      <c r="Y111" s="206" t="str">
        <f>if($B111="","",iferror(sumifs('Trade Log'!$AD$5:$AD$2004,'Trade Log'!$C$5:$C$2004,"Dividend",'Trade Log'!$D$5:$D$2004,$B111,'Trade Log'!$B$5:$B$2004,"&lt;="&amp;Dashboard!$C$2),0))</f>
        <v/>
      </c>
      <c r="Z111" s="172"/>
      <c r="AA111" s="207" t="str">
        <f t="array" ref="AA111">IF($B111="","",INDEX('Calculations (Do Not Edit)'!$C$231:$G$235,match($C111,'Calculations (Do Not Edit)'!$C$230:$G$230,0),match(Dashboard!$C$3,'Calculations (Do Not Edit)'!$B$231:$B$235,0)))</f>
        <v/>
      </c>
      <c r="AB111" s="174"/>
      <c r="AC111" s="208" t="str">
        <f>IF($B111="","",SUMIFS('Trade Log'!$X$5:$X$2004,'Trade Log'!$D$5:$D$2004,'Your Portfolio Holdings'!$B111,'Trade Log'!$C$5:$C$2004,"Buy",'Trade Log'!$B$5:$B$2004,"&lt;="&amp;Dashboard!$C$54)-SUMIFS('Trade Log'!$X$5:$X$2004,'Trade Log'!$D$5:$D$2004,'Your Portfolio Holdings'!$B111,'Trade Log'!$C$5:$C$2004,"Sell",'Trade Log'!$B$5:$B$2004,"&lt;="&amp;Dashboard!$C$54))</f>
        <v/>
      </c>
      <c r="AD111" s="209" t="str">
        <f>IFERROR(__xludf.DUMMYFUNCTION("if($C111=""GBP"",if($B111="""","""",if(Dashboard!$C$54&gt;=today(),iferror(googlefinance($B111)/100,0),iferror(index(googlefinance($B111,""price"",Dashboard!$C$54),2,2)/100,iferror(index(googlefinance($B111,""price"",Dashboard!$C$54-1),2,2)/100,iferror(index"&amp;"(googlefinance($B111,""price"",Dashboard!$C$54-2),2,2)/100,iferror(index(googlefinance($B111,""price"",Dashboard!$C$54-3),2,2)/100,iferror(index(googlefinance($B111,""price"",Dashboard!$C$54-4),2,2)/100,iferror(index(googlefinance($B111,""price"",Dashboar"&amp;"d!$C$54-5),2,2)/100,iferror(index(googlefinance($B111,""price"",Dashboard!$C$54-6),2,2)/100,0))))))))), if($B111="""","""",if(Dashboard!$C$54&gt;=today(),iferror(googlefinance($B111),0),iferror(index(googlefinance($B111,""price"",Dashboard!$C$54),2,2),iferro"&amp;"r(index(googlefinance($B111,""price"",Dashboard!$C$54-1),2,2),iferror(index(googlefinance($B111,""price"",Dashboard!$C$54-2),2,2),iferror(index(googlefinance($B111,""price"",Dashboard!$C$54-3),2,2),iferror(index(googlefinance($B111,""price"",Dashboard!$C$"&amp;"54-4),2,2),iferror(index(googlefinance($B111,""price"",Dashboard!$C$54-5),2,2),iferror(index(googlefinance($B111,""price"",Dashboard!$C$54-6),2,2),0))))))))))"),"")</f>
        <v/>
      </c>
      <c r="AE111" s="214"/>
      <c r="AF111" s="211" t="str">
        <f t="array" ref="AF111">IF($B111="","",INDEX('Calculations (Do Not Edit)'!$C$249:$G$253,match($C111,'Calculations (Do Not Edit)'!$C$230:$G$230,0),match(Dashboard!$C$3,'Calculations (Do Not Edit)'!$B$231:$B$235,0)))</f>
        <v/>
      </c>
      <c r="AG111" s="212">
        <f t="shared" si="17"/>
        <v>0</v>
      </c>
      <c r="AH111" s="208" t="str">
        <f>IF($B111="","",SUMIFS('Trade Log'!$Z$5:$Z$2004,'Trade Log'!$D$5:$D$2004,'Your Portfolio Holdings'!$B111,'Trade Log'!$C$5:$C$2004,"Buy",'Trade Log'!$B$5:$B$2004,"&lt;="&amp;Dashboard!$C$55)-SUMIFS('Trade Log'!$Z$5:$Z$2004,'Trade Log'!$D$5:$D$2004,'Your Portfolio Holdings'!$B111,'Trade Log'!$C$5:$C$2004,"Sell",'Trade Log'!$B$5:$B$2004,"&lt;="&amp;Dashboard!$C$55))</f>
        <v/>
      </c>
      <c r="AI111" s="209" t="str">
        <f>IFERROR(__xludf.DUMMYFUNCTION("if($C111=""GBP"",if($B111="""","""",if(Dashboard!$C$55&gt;=today(),iferror(googlefinance($B111)/100,0),iferror(index(googlefinance($B111,""price"",Dashboard!$C$55),2,2)/100,iferror(index(googlefinance($B111,""price"",Dashboard!$C$55-1),2,2)/100,iferror(index"&amp;"(googlefinance($B111,""price"",Dashboard!$C$55-2),2,2)/100,iferror(index(googlefinance($B111,""price"",Dashboard!$C$55-3),2,2)/100,iferror(index(googlefinance($B111,""price"",Dashboard!$C$55-4),2,2)/100,iferror(index(googlefinance($B111,""price"",Dashboar"&amp;"d!$C$55-5),2,2)/100,iferror(index(googlefinance($B111,""price"",Dashboard!$C$55-6),2,2)/100,0))))))))),if($B111="""","""",if(Dashboard!$C$55&gt;=today(),iferror(googlefinance($B111),0),iferror(index(googlefinance($B111,""price"",Dashboard!$C$55),2,2),iferror"&amp;"(index(googlefinance($B111,""price"",Dashboard!$C$55-1),2,2),iferror(index(googlefinance($B111,""price"",Dashboard!$C$55-2),2,2),iferror(index(googlefinance($B111,""price"",Dashboard!$C$55-3),2,2),iferror(index(googlefinance($B111,""price"",Dashboard!$C$5"&amp;"5-4),2,2),iferror(index(googlefinance($B111,""price"",Dashboard!$C$55-5),2,2),iferror(index(googlefinance($B111,""price"",Dashboard!$C$55-6),2,2),0))))))))))"),"")</f>
        <v/>
      </c>
      <c r="AJ111" s="210"/>
      <c r="AK111" s="211" t="str">
        <f t="array" ref="AK111">IF($B111="","",INDEX('Calculations (Do Not Edit)'!$C$267:$G$271,match($C111,'Calculations (Do Not Edit)'!$C$230:$G$230,0),match(Dashboard!$C$3,'Calculations (Do Not Edit)'!$B$231:$B$235,0)))</f>
        <v/>
      </c>
      <c r="AL111" s="212">
        <f t="shared" si="18"/>
        <v>0</v>
      </c>
      <c r="AM111" s="182"/>
      <c r="AN111" s="182" t="str">
        <f>IF($B111="","",MAXIFS('Trade Log'!$B$5:$B$2004,'Trade Log'!$D$5:$D$2004,$B111,'Trade Log'!$B$5:$B$2004,"&lt;="&amp;Dashboard!$C$2))</f>
        <v/>
      </c>
      <c r="AO111" s="81" t="str">
        <f t="shared" si="19"/>
        <v>#N/A</v>
      </c>
      <c r="AP111" s="81"/>
      <c r="AQ111" s="184" t="str">
        <f>if($B111="","",sumifs('Trade Log'!$V$5:$V$2004,'Trade Log'!$D$5:$D$2004,$B111,'Trade Log'!$C$5:$C$2004,"Buy",'Trade Log'!$I$5:$I$2004,AQ$6,'Trade Log'!$B$5:$B$2004,"&lt;="&amp;Dashboard!$C$2)-sumifs('Trade Log'!$V$5:$V$2004,'Trade Log'!$D$5:$D$2004,$B111,'Trade Log'!$C$5:$C$2004,"Sell",'Trade Log'!$I$5:$I$2004,AQ$6,'Trade Log'!$B$5:$B$2004,"&lt;="&amp;Dashboard!$C$2))</f>
        <v/>
      </c>
      <c r="AR111" s="100" t="str">
        <f>if($B111="","",sumifs('Trade Log'!$V$5:$V$2004,'Trade Log'!$D$5:$D$2004,$B111,'Trade Log'!$C$5:$C$2004,"Buy",'Trade Log'!$I$5:$I$2004,AR$6,'Trade Log'!$B$5:$B$2004,"&lt;="&amp;Dashboard!$C$2)-sumifs('Trade Log'!$V$5:$V$2004,'Trade Log'!$D$5:$D$2004,$B111,'Trade Log'!$C$5:$C$2004,"Sell",'Trade Log'!$I$5:$I$2004,AR$6,'Trade Log'!$B$5:$B$2004,"&lt;="&amp;Dashboard!$C$2))</f>
        <v/>
      </c>
      <c r="AS111" s="100" t="str">
        <f>if($B111="","",sumifs('Trade Log'!$V$5:$V$2004,'Trade Log'!$D$5:$D$2004,$B111,'Trade Log'!$C$5:$C$2004,"Buy",'Trade Log'!$I$5:$I$2004,AS$6,'Trade Log'!$B$5:$B$2004,"&lt;="&amp;Dashboard!$C$2)-sumifs('Trade Log'!$V$5:$V$2004,'Trade Log'!$D$5:$D$2004,$B111,'Trade Log'!$C$5:$C$2004,"Sell",'Trade Log'!$I$5:$I$2004,AS$6,'Trade Log'!$B$5:$B$2004,"&lt;="&amp;Dashboard!$C$2))</f>
        <v/>
      </c>
      <c r="AT111" s="100" t="str">
        <f>if($B111="","",sumifs('Trade Log'!$V$5:$V$2004,'Trade Log'!$D$5:$D$2004,$B111,'Trade Log'!$C$5:$C$2004,"Buy",'Trade Log'!$I$5:$I$2004,AT$6,'Trade Log'!$B$5:$B$2004,"&lt;="&amp;Dashboard!$C$2)-sumifs('Trade Log'!$V$5:$V$2004,'Trade Log'!$D$5:$D$2004,$B111,'Trade Log'!$C$5:$C$2004,"Sell",'Trade Log'!$I$5:$I$2004,AT$6,'Trade Log'!$B$5:$B$2004,"&lt;="&amp;Dashboard!$C$2))</f>
        <v/>
      </c>
      <c r="AU111" s="100" t="str">
        <f>if($B111="","",sumifs('Trade Log'!$V$5:$V$2004,'Trade Log'!$D$5:$D$2004,$B111,'Trade Log'!$C$5:$C$2004,"Buy",'Trade Log'!$I$5:$I$2004,AU$6,'Trade Log'!$B$5:$B$2004,"&lt;="&amp;Dashboard!$C$2)-sumifs('Trade Log'!$V$5:$V$2004,'Trade Log'!$D$5:$D$2004,$B111,'Trade Log'!$C$5:$C$2004,"Sell",'Trade Log'!$I$5:$I$2004,AU$6,'Trade Log'!$B$5:$B$2004,"&lt;="&amp;Dashboard!$C$2))</f>
        <v/>
      </c>
      <c r="AV111" s="100" t="str">
        <f>if($B111="","",sumifs('Trade Log'!$V$5:$V$2004,'Trade Log'!$D$5:$D$2004,$B111,'Trade Log'!$C$5:$C$2004,"Buy",'Trade Log'!$I$5:$I$2004,AV$6,'Trade Log'!$B$5:$B$2004,"&lt;="&amp;Dashboard!$C$2)-sumifs('Trade Log'!$V$5:$V$2004,'Trade Log'!$D$5:$D$2004,$B111,'Trade Log'!$C$5:$C$2004,"Sell",'Trade Log'!$I$5:$I$2004,AV$6,'Trade Log'!$B$5:$B$2004,"&lt;="&amp;Dashboard!$C$2))</f>
        <v/>
      </c>
      <c r="AW111" s="100" t="str">
        <f>if($B111="","",sumifs('Trade Log'!$V$5:$V$2004,'Trade Log'!$D$5:$D$2004,$B111,'Trade Log'!$C$5:$C$2004,"Buy",'Trade Log'!$I$5:$I$2004,AW$6,'Trade Log'!$B$5:$B$2004,"&lt;="&amp;Dashboard!$C$2)-sumifs('Trade Log'!$V$5:$V$2004,'Trade Log'!$D$5:$D$2004,$B111,'Trade Log'!$C$5:$C$2004,"Sell",'Trade Log'!$I$5:$I$2004,AW$6,'Trade Log'!$B$5:$B$2004,"&lt;="&amp;Dashboard!$C$2))</f>
        <v/>
      </c>
      <c r="AX111" s="100" t="str">
        <f>if($B111="","",sumifs('Trade Log'!$V$5:$V$2004,'Trade Log'!$D$5:$D$2004,$B111,'Trade Log'!$C$5:$C$2004,"Buy",'Trade Log'!$I$5:$I$2004,AX$6,'Trade Log'!$B$5:$B$2004,"&lt;="&amp;Dashboard!$C$2)-sumifs('Trade Log'!$V$5:$V$2004,'Trade Log'!$D$5:$D$2004,$B111,'Trade Log'!$C$5:$C$2004,"Sell",'Trade Log'!$I$5:$I$2004,AX$6,'Trade Log'!$B$5:$B$2004,"&lt;="&amp;Dashboard!$C$2))</f>
        <v/>
      </c>
      <c r="AY111" s="100" t="str">
        <f>if($B111="","",sumifs('Trade Log'!$V$5:$V$2004,'Trade Log'!$D$5:$D$2004,$B111,'Trade Log'!$C$5:$C$2004,"Buy",'Trade Log'!$I$5:$I$2004,AY$6,'Trade Log'!$B$5:$B$2004,"&lt;="&amp;Dashboard!$C$2)-sumifs('Trade Log'!$V$5:$V$2004,'Trade Log'!$D$5:$D$2004,$B111,'Trade Log'!$C$5:$C$2004,"Sell",'Trade Log'!$I$5:$I$2004,AY$6,'Trade Log'!$B$5:$B$2004,"&lt;="&amp;Dashboard!$C$2))</f>
        <v/>
      </c>
      <c r="AZ111" s="185" t="str">
        <f>if($B111="","",sumifs('Trade Log'!$V$5:$V$2004,'Trade Log'!$D$5:$D$2004,$B111,'Trade Log'!$C$5:$C$2004,"Buy",'Trade Log'!$I$5:$I$2004,AZ$6,'Trade Log'!$B$5:$B$2004,"&lt;="&amp;Dashboard!$C$2)-sumifs('Trade Log'!$V$5:$V$2004,'Trade Log'!$D$5:$D$2004,$B111,'Trade Log'!$C$5:$C$2004,"Sell",'Trade Log'!$I$5:$I$2004,AZ$6,'Trade Log'!$B$5:$B$2004,"&lt;="&amp;Dashboard!$C$2))</f>
        <v/>
      </c>
      <c r="BA111" s="81"/>
      <c r="BB111" s="186">
        <f t="shared" si="20"/>
        <v>0</v>
      </c>
      <c r="BC111" s="81"/>
      <c r="BD111" s="187">
        <f t="shared" ref="BD111:BM111" si="130">AQ111*$Q111</f>
        <v>0</v>
      </c>
      <c r="BE111" s="188">
        <f t="shared" si="130"/>
        <v>0</v>
      </c>
      <c r="BF111" s="188">
        <f t="shared" si="130"/>
        <v>0</v>
      </c>
      <c r="BG111" s="188">
        <f t="shared" si="130"/>
        <v>0</v>
      </c>
      <c r="BH111" s="188">
        <f t="shared" si="130"/>
        <v>0</v>
      </c>
      <c r="BI111" s="188">
        <f t="shared" si="130"/>
        <v>0</v>
      </c>
      <c r="BJ111" s="188">
        <f t="shared" si="130"/>
        <v>0</v>
      </c>
      <c r="BK111" s="188">
        <f t="shared" si="130"/>
        <v>0</v>
      </c>
      <c r="BL111" s="188">
        <f t="shared" si="130"/>
        <v>0</v>
      </c>
      <c r="BM111" s="189">
        <f t="shared" si="130"/>
        <v>0</v>
      </c>
      <c r="BN111" s="81"/>
      <c r="BO111" s="190">
        <f t="shared" si="22"/>
        <v>0</v>
      </c>
      <c r="BP111" s="190"/>
      <c r="BQ111" s="191" t="str">
        <f t="shared" si="23"/>
        <v/>
      </c>
      <c r="BR111" s="192" t="s">
        <v>197</v>
      </c>
      <c r="BS111" s="190" t="str">
        <f t="shared" si="24"/>
        <v>N</v>
      </c>
      <c r="BT111" s="190" t="str">
        <f t="shared" si="25"/>
        <v>N</v>
      </c>
      <c r="BU111" s="190" t="str">
        <f t="shared" si="26"/>
        <v>N</v>
      </c>
      <c r="BV111" s="190"/>
      <c r="BW111" s="174">
        <f>countifs('Trade Log'!$D$5:$D$2004,$B147,'Trade Log'!$C$5:$C$2004,"Split")</f>
        <v>0</v>
      </c>
    </row>
    <row r="112">
      <c r="A112" s="17">
        <f t="shared" si="27"/>
        <v>106</v>
      </c>
      <c r="B112" s="193" t="str">
        <f>Setup!B157</f>
        <v/>
      </c>
      <c r="C112" s="194" t="str">
        <f>Setup!C157</f>
        <v/>
      </c>
      <c r="D112" s="194" t="str">
        <f>Setup!D157</f>
        <v/>
      </c>
      <c r="E112" s="195" t="str">
        <f>IF($B112="","",SUMIFS('Trade Log'!$V$5:$V$2004,'Trade Log'!$D$5:$D$2004,'Your Portfolio Holdings'!$B112,'Trade Log'!$C$5:$C$2004,"Buy",'Trade Log'!$B$5:$B$2004,"&lt;="&amp;Dashboard!$C$2)-SUMIFS('Trade Log'!$V$5:$V$2004,'Trade Log'!$D$5:$D$2004,'Your Portfolio Holdings'!$B112,'Trade Log'!$C$5:$C$2004,"Sell",'Trade Log'!$B$5:$B$2004,"&lt;="&amp;Dashboard!$C$2))</f>
        <v/>
      </c>
      <c r="F112" s="196" t="str">
        <f t="shared" si="3"/>
        <v/>
      </c>
      <c r="G112" s="197" t="str">
        <f>IFERROR(__xludf.DUMMYFUNCTION("if($C112=""GBP"", if($B112="""","""",if(Dashboard!$C$2&gt;=today(),iferror(googlefinance($B112)/100,0),iferror(index(googlefinance($B112,""price"",Dashboard!$C$2),2,2)/100,iferror(index(googlefinance($B112,""price"",Dashboard!$C$2-1),2,2)/100,iferror(index(g"&amp;"ooglefinance($B112,""price"",Dashboard!$C$2-2),2,2)/100,iferror(index(googlefinance($B112,""price"",Dashboard!$C$2-3),2,2)/100,iferror(index(googlefinance($B112,""price"",Dashboard!$C$2-4),2,2)/100,iferror(index(googlefinance($B112,""price"",Dashboard!$C$"&amp;"2-5),2,2)/100,iferror(index(googlefinance($B112,""price"",Dashboard!$C$2-6),2,2)/100,0))))))))),if($B112="""","""",if(Dashboard!$C$2&gt;=today(),iferror(googlefinance($B112),0),iferror(index(googlefinance($B112,""price"",Dashboard!$C$2),2,2),iferror(index(go"&amp;"oglefinance($B112,""price"",Dashboard!$C$2-1),2,2),iferror(index(googlefinance($B112,""price"",Dashboard!$C$2-2),2,2),iferror(index(googlefinance($B112,""price"",Dashboard!$C$2-3),2,2),iferror(index(googlefinance($B112,""price"",Dashboard!$C$2-4),2,2),ife"&amp;"rror(index(googlefinance($B112,""price"",Dashboard!$C$2-5),2,2),iferror(index(googlefinance($B112,""price"",Dashboard!$C$2-6),2,2),0))))))))))"),"")</f>
        <v/>
      </c>
      <c r="H112" s="213"/>
      <c r="I112" s="199" t="str">
        <f t="shared" si="4"/>
        <v/>
      </c>
      <c r="J112" s="200" t="str">
        <f t="shared" si="5"/>
        <v/>
      </c>
      <c r="K112" s="201" t="str">
        <f t="array" ref="K112">IFERROR(IF($B112="","",index('Trade Log'!$Q$5:$Q$2004,match(1,($AN112='Trade Log'!$B$5:$B$2004)*($B112='Trade Log'!$D$5:$D$2004)*("Y"='Trade Log'!$T$5:$T$2004),0))),0)</f>
        <v/>
      </c>
      <c r="L112" s="202" t="str">
        <f t="shared" si="6"/>
        <v/>
      </c>
      <c r="M112" s="202" t="str">
        <f t="shared" si="7"/>
        <v/>
      </c>
      <c r="N112" s="203" t="str">
        <f t="shared" si="8"/>
        <v/>
      </c>
      <c r="O112" s="202" t="str">
        <f>if($B112="","",iferror(sumifs('Trade Log'!$G$5:$G$2004,'Trade Log'!$C$5:$C$2004,"Dividend",'Trade Log'!$D$5:$D$2004,$B112,'Trade Log'!$B$5:$B$2004,"&lt;="&amp;Dashboard!$C$2),0))</f>
        <v/>
      </c>
      <c r="P112" s="204" t="str">
        <f t="shared" si="9"/>
        <v/>
      </c>
      <c r="Q112" s="205" t="str">
        <f t="shared" si="10"/>
        <v/>
      </c>
      <c r="R112" s="199" t="str">
        <f t="shared" si="11"/>
        <v/>
      </c>
      <c r="S112" s="200" t="str">
        <f t="shared" si="12"/>
        <v/>
      </c>
      <c r="T112" s="201" t="str">
        <f t="array" ref="T112">IFERROR(IF($B112="","",index('Trade Log'!$AE$5:$AE$2004,match(1,($AN112='Trade Log'!$B$5:$B$2004)*($B112='Trade Log'!$D$5:$D$2004)*("Y"='Trade Log'!$T$5:$T$2004),0))),0)</f>
        <v/>
      </c>
      <c r="U112" s="202" t="str">
        <f t="shared" si="13"/>
        <v/>
      </c>
      <c r="V112" s="203" t="str">
        <f t="shared" si="14"/>
        <v/>
      </c>
      <c r="W112" s="202" t="str">
        <f t="shared" si="15"/>
        <v/>
      </c>
      <c r="X112" s="203" t="str">
        <f t="shared" si="16"/>
        <v/>
      </c>
      <c r="Y112" s="206" t="str">
        <f>if($B112="","",iferror(sumifs('Trade Log'!$AD$5:$AD$2004,'Trade Log'!$C$5:$C$2004,"Dividend",'Trade Log'!$D$5:$D$2004,$B112,'Trade Log'!$B$5:$B$2004,"&lt;="&amp;Dashboard!$C$2),0))</f>
        <v/>
      </c>
      <c r="Z112" s="172"/>
      <c r="AA112" s="207" t="str">
        <f t="array" ref="AA112">IF($B112="","",INDEX('Calculations (Do Not Edit)'!$C$231:$G$235,match($C112,'Calculations (Do Not Edit)'!$C$230:$G$230,0),match(Dashboard!$C$3,'Calculations (Do Not Edit)'!$B$231:$B$235,0)))</f>
        <v/>
      </c>
      <c r="AB112" s="174"/>
      <c r="AC112" s="208" t="str">
        <f>IF($B112="","",SUMIFS('Trade Log'!$X$5:$X$2004,'Trade Log'!$D$5:$D$2004,'Your Portfolio Holdings'!$B112,'Trade Log'!$C$5:$C$2004,"Buy",'Trade Log'!$B$5:$B$2004,"&lt;="&amp;Dashboard!$C$54)-SUMIFS('Trade Log'!$X$5:$X$2004,'Trade Log'!$D$5:$D$2004,'Your Portfolio Holdings'!$B112,'Trade Log'!$C$5:$C$2004,"Sell",'Trade Log'!$B$5:$B$2004,"&lt;="&amp;Dashboard!$C$54))</f>
        <v/>
      </c>
      <c r="AD112" s="209" t="str">
        <f>IFERROR(__xludf.DUMMYFUNCTION("if($C112=""GBP"",if($B112="""","""",if(Dashboard!$C$54&gt;=today(),iferror(googlefinance($B112)/100,0),iferror(index(googlefinance($B112,""price"",Dashboard!$C$54),2,2)/100,iferror(index(googlefinance($B112,""price"",Dashboard!$C$54-1),2,2)/100,iferror(index"&amp;"(googlefinance($B112,""price"",Dashboard!$C$54-2),2,2)/100,iferror(index(googlefinance($B112,""price"",Dashboard!$C$54-3),2,2)/100,iferror(index(googlefinance($B112,""price"",Dashboard!$C$54-4),2,2)/100,iferror(index(googlefinance($B112,""price"",Dashboar"&amp;"d!$C$54-5),2,2)/100,iferror(index(googlefinance($B112,""price"",Dashboard!$C$54-6),2,2)/100,0))))))))), if($B112="""","""",if(Dashboard!$C$54&gt;=today(),iferror(googlefinance($B112),0),iferror(index(googlefinance($B112,""price"",Dashboard!$C$54),2,2),iferro"&amp;"r(index(googlefinance($B112,""price"",Dashboard!$C$54-1),2,2),iferror(index(googlefinance($B112,""price"",Dashboard!$C$54-2),2,2),iferror(index(googlefinance($B112,""price"",Dashboard!$C$54-3),2,2),iferror(index(googlefinance($B112,""price"",Dashboard!$C$"&amp;"54-4),2,2),iferror(index(googlefinance($B112,""price"",Dashboard!$C$54-5),2,2),iferror(index(googlefinance($B112,""price"",Dashboard!$C$54-6),2,2),0))))))))))"),"")</f>
        <v/>
      </c>
      <c r="AE112" s="214"/>
      <c r="AF112" s="211" t="str">
        <f t="array" ref="AF112">IF($B112="","",INDEX('Calculations (Do Not Edit)'!$C$249:$G$253,match($C112,'Calculations (Do Not Edit)'!$C$230:$G$230,0),match(Dashboard!$C$3,'Calculations (Do Not Edit)'!$B$231:$B$235,0)))</f>
        <v/>
      </c>
      <c r="AG112" s="212">
        <f t="shared" si="17"/>
        <v>0</v>
      </c>
      <c r="AH112" s="208" t="str">
        <f>IF($B112="","",SUMIFS('Trade Log'!$Z$5:$Z$2004,'Trade Log'!$D$5:$D$2004,'Your Portfolio Holdings'!$B112,'Trade Log'!$C$5:$C$2004,"Buy",'Trade Log'!$B$5:$B$2004,"&lt;="&amp;Dashboard!$C$55)-SUMIFS('Trade Log'!$Z$5:$Z$2004,'Trade Log'!$D$5:$D$2004,'Your Portfolio Holdings'!$B112,'Trade Log'!$C$5:$C$2004,"Sell",'Trade Log'!$B$5:$B$2004,"&lt;="&amp;Dashboard!$C$55))</f>
        <v/>
      </c>
      <c r="AI112" s="209" t="str">
        <f>IFERROR(__xludf.DUMMYFUNCTION("if($C112=""GBP"",if($B112="""","""",if(Dashboard!$C$55&gt;=today(),iferror(googlefinance($B112)/100,0),iferror(index(googlefinance($B112,""price"",Dashboard!$C$55),2,2)/100,iferror(index(googlefinance($B112,""price"",Dashboard!$C$55-1),2,2)/100,iferror(index"&amp;"(googlefinance($B112,""price"",Dashboard!$C$55-2),2,2)/100,iferror(index(googlefinance($B112,""price"",Dashboard!$C$55-3),2,2)/100,iferror(index(googlefinance($B112,""price"",Dashboard!$C$55-4),2,2)/100,iferror(index(googlefinance($B112,""price"",Dashboar"&amp;"d!$C$55-5),2,2)/100,iferror(index(googlefinance($B112,""price"",Dashboard!$C$55-6),2,2)/100,0))))))))),if($B112="""","""",if(Dashboard!$C$55&gt;=today(),iferror(googlefinance($B112),0),iferror(index(googlefinance($B112,""price"",Dashboard!$C$55),2,2),iferror"&amp;"(index(googlefinance($B112,""price"",Dashboard!$C$55-1),2,2),iferror(index(googlefinance($B112,""price"",Dashboard!$C$55-2),2,2),iferror(index(googlefinance($B112,""price"",Dashboard!$C$55-3),2,2),iferror(index(googlefinance($B112,""price"",Dashboard!$C$5"&amp;"5-4),2,2),iferror(index(googlefinance($B112,""price"",Dashboard!$C$55-5),2,2),iferror(index(googlefinance($B112,""price"",Dashboard!$C$55-6),2,2),0))))))))))"),"")</f>
        <v/>
      </c>
      <c r="AJ112" s="210"/>
      <c r="AK112" s="211" t="str">
        <f t="array" ref="AK112">IF($B112="","",INDEX('Calculations (Do Not Edit)'!$C$267:$G$271,match($C112,'Calculations (Do Not Edit)'!$C$230:$G$230,0),match(Dashboard!$C$3,'Calculations (Do Not Edit)'!$B$231:$B$235,0)))</f>
        <v/>
      </c>
      <c r="AL112" s="212">
        <f t="shared" si="18"/>
        <v>0</v>
      </c>
      <c r="AM112" s="182"/>
      <c r="AN112" s="182" t="str">
        <f>IF($B112="","",MAXIFS('Trade Log'!$B$5:$B$2004,'Trade Log'!$D$5:$D$2004,$B112,'Trade Log'!$B$5:$B$2004,"&lt;="&amp;Dashboard!$C$2))</f>
        <v/>
      </c>
      <c r="AO112" s="81" t="str">
        <f t="shared" si="19"/>
        <v>#N/A</v>
      </c>
      <c r="AP112" s="81"/>
      <c r="AQ112" s="184" t="str">
        <f>if($B112="","",sumifs('Trade Log'!$V$5:$V$2004,'Trade Log'!$D$5:$D$2004,$B112,'Trade Log'!$C$5:$C$2004,"Buy",'Trade Log'!$I$5:$I$2004,AQ$6,'Trade Log'!$B$5:$B$2004,"&lt;="&amp;Dashboard!$C$2)-sumifs('Trade Log'!$V$5:$V$2004,'Trade Log'!$D$5:$D$2004,$B112,'Trade Log'!$C$5:$C$2004,"Sell",'Trade Log'!$I$5:$I$2004,AQ$6,'Trade Log'!$B$5:$B$2004,"&lt;="&amp;Dashboard!$C$2))</f>
        <v/>
      </c>
      <c r="AR112" s="100" t="str">
        <f>if($B112="","",sumifs('Trade Log'!$V$5:$V$2004,'Trade Log'!$D$5:$D$2004,$B112,'Trade Log'!$C$5:$C$2004,"Buy",'Trade Log'!$I$5:$I$2004,AR$6,'Trade Log'!$B$5:$B$2004,"&lt;="&amp;Dashboard!$C$2)-sumifs('Trade Log'!$V$5:$V$2004,'Trade Log'!$D$5:$D$2004,$B112,'Trade Log'!$C$5:$C$2004,"Sell",'Trade Log'!$I$5:$I$2004,AR$6,'Trade Log'!$B$5:$B$2004,"&lt;="&amp;Dashboard!$C$2))</f>
        <v/>
      </c>
      <c r="AS112" s="100" t="str">
        <f>if($B112="","",sumifs('Trade Log'!$V$5:$V$2004,'Trade Log'!$D$5:$D$2004,$B112,'Trade Log'!$C$5:$C$2004,"Buy",'Trade Log'!$I$5:$I$2004,AS$6,'Trade Log'!$B$5:$B$2004,"&lt;="&amp;Dashboard!$C$2)-sumifs('Trade Log'!$V$5:$V$2004,'Trade Log'!$D$5:$D$2004,$B112,'Trade Log'!$C$5:$C$2004,"Sell",'Trade Log'!$I$5:$I$2004,AS$6,'Trade Log'!$B$5:$B$2004,"&lt;="&amp;Dashboard!$C$2))</f>
        <v/>
      </c>
      <c r="AT112" s="100" t="str">
        <f>if($B112="","",sumifs('Trade Log'!$V$5:$V$2004,'Trade Log'!$D$5:$D$2004,$B112,'Trade Log'!$C$5:$C$2004,"Buy",'Trade Log'!$I$5:$I$2004,AT$6,'Trade Log'!$B$5:$B$2004,"&lt;="&amp;Dashboard!$C$2)-sumifs('Trade Log'!$V$5:$V$2004,'Trade Log'!$D$5:$D$2004,$B112,'Trade Log'!$C$5:$C$2004,"Sell",'Trade Log'!$I$5:$I$2004,AT$6,'Trade Log'!$B$5:$B$2004,"&lt;="&amp;Dashboard!$C$2))</f>
        <v/>
      </c>
      <c r="AU112" s="100" t="str">
        <f>if($B112="","",sumifs('Trade Log'!$V$5:$V$2004,'Trade Log'!$D$5:$D$2004,$B112,'Trade Log'!$C$5:$C$2004,"Buy",'Trade Log'!$I$5:$I$2004,AU$6,'Trade Log'!$B$5:$B$2004,"&lt;="&amp;Dashboard!$C$2)-sumifs('Trade Log'!$V$5:$V$2004,'Trade Log'!$D$5:$D$2004,$B112,'Trade Log'!$C$5:$C$2004,"Sell",'Trade Log'!$I$5:$I$2004,AU$6,'Trade Log'!$B$5:$B$2004,"&lt;="&amp;Dashboard!$C$2))</f>
        <v/>
      </c>
      <c r="AV112" s="100" t="str">
        <f>if($B112="","",sumifs('Trade Log'!$V$5:$V$2004,'Trade Log'!$D$5:$D$2004,$B112,'Trade Log'!$C$5:$C$2004,"Buy",'Trade Log'!$I$5:$I$2004,AV$6,'Trade Log'!$B$5:$B$2004,"&lt;="&amp;Dashboard!$C$2)-sumifs('Trade Log'!$V$5:$V$2004,'Trade Log'!$D$5:$D$2004,$B112,'Trade Log'!$C$5:$C$2004,"Sell",'Trade Log'!$I$5:$I$2004,AV$6,'Trade Log'!$B$5:$B$2004,"&lt;="&amp;Dashboard!$C$2))</f>
        <v/>
      </c>
      <c r="AW112" s="100" t="str">
        <f>if($B112="","",sumifs('Trade Log'!$V$5:$V$2004,'Trade Log'!$D$5:$D$2004,$B112,'Trade Log'!$C$5:$C$2004,"Buy",'Trade Log'!$I$5:$I$2004,AW$6,'Trade Log'!$B$5:$B$2004,"&lt;="&amp;Dashboard!$C$2)-sumifs('Trade Log'!$V$5:$V$2004,'Trade Log'!$D$5:$D$2004,$B112,'Trade Log'!$C$5:$C$2004,"Sell",'Trade Log'!$I$5:$I$2004,AW$6,'Trade Log'!$B$5:$B$2004,"&lt;="&amp;Dashboard!$C$2))</f>
        <v/>
      </c>
      <c r="AX112" s="100" t="str">
        <f>if($B112="","",sumifs('Trade Log'!$V$5:$V$2004,'Trade Log'!$D$5:$D$2004,$B112,'Trade Log'!$C$5:$C$2004,"Buy",'Trade Log'!$I$5:$I$2004,AX$6,'Trade Log'!$B$5:$B$2004,"&lt;="&amp;Dashboard!$C$2)-sumifs('Trade Log'!$V$5:$V$2004,'Trade Log'!$D$5:$D$2004,$B112,'Trade Log'!$C$5:$C$2004,"Sell",'Trade Log'!$I$5:$I$2004,AX$6,'Trade Log'!$B$5:$B$2004,"&lt;="&amp;Dashboard!$C$2))</f>
        <v/>
      </c>
      <c r="AY112" s="100" t="str">
        <f>if($B112="","",sumifs('Trade Log'!$V$5:$V$2004,'Trade Log'!$D$5:$D$2004,$B112,'Trade Log'!$C$5:$C$2004,"Buy",'Trade Log'!$I$5:$I$2004,AY$6,'Trade Log'!$B$5:$B$2004,"&lt;="&amp;Dashboard!$C$2)-sumifs('Trade Log'!$V$5:$V$2004,'Trade Log'!$D$5:$D$2004,$B112,'Trade Log'!$C$5:$C$2004,"Sell",'Trade Log'!$I$5:$I$2004,AY$6,'Trade Log'!$B$5:$B$2004,"&lt;="&amp;Dashboard!$C$2))</f>
        <v/>
      </c>
      <c r="AZ112" s="185" t="str">
        <f>if($B112="","",sumifs('Trade Log'!$V$5:$V$2004,'Trade Log'!$D$5:$D$2004,$B112,'Trade Log'!$C$5:$C$2004,"Buy",'Trade Log'!$I$5:$I$2004,AZ$6,'Trade Log'!$B$5:$B$2004,"&lt;="&amp;Dashboard!$C$2)-sumifs('Trade Log'!$V$5:$V$2004,'Trade Log'!$D$5:$D$2004,$B112,'Trade Log'!$C$5:$C$2004,"Sell",'Trade Log'!$I$5:$I$2004,AZ$6,'Trade Log'!$B$5:$B$2004,"&lt;="&amp;Dashboard!$C$2))</f>
        <v/>
      </c>
      <c r="BA112" s="81"/>
      <c r="BB112" s="186">
        <f t="shared" si="20"/>
        <v>0</v>
      </c>
      <c r="BC112" s="81"/>
      <c r="BD112" s="187">
        <f t="shared" ref="BD112:BM112" si="131">AQ112*$Q112</f>
        <v>0</v>
      </c>
      <c r="BE112" s="188">
        <f t="shared" si="131"/>
        <v>0</v>
      </c>
      <c r="BF112" s="188">
        <f t="shared" si="131"/>
        <v>0</v>
      </c>
      <c r="BG112" s="188">
        <f t="shared" si="131"/>
        <v>0</v>
      </c>
      <c r="BH112" s="188">
        <f t="shared" si="131"/>
        <v>0</v>
      </c>
      <c r="BI112" s="188">
        <f t="shared" si="131"/>
        <v>0</v>
      </c>
      <c r="BJ112" s="188">
        <f t="shared" si="131"/>
        <v>0</v>
      </c>
      <c r="BK112" s="188">
        <f t="shared" si="131"/>
        <v>0</v>
      </c>
      <c r="BL112" s="188">
        <f t="shared" si="131"/>
        <v>0</v>
      </c>
      <c r="BM112" s="189">
        <f t="shared" si="131"/>
        <v>0</v>
      </c>
      <c r="BN112" s="81"/>
      <c r="BO112" s="190">
        <f t="shared" si="22"/>
        <v>0</v>
      </c>
      <c r="BP112" s="190"/>
      <c r="BQ112" s="191" t="str">
        <f t="shared" si="23"/>
        <v/>
      </c>
      <c r="BR112" s="192" t="s">
        <v>197</v>
      </c>
      <c r="BS112" s="190" t="str">
        <f t="shared" si="24"/>
        <v>N</v>
      </c>
      <c r="BT112" s="190" t="str">
        <f t="shared" si="25"/>
        <v>N</v>
      </c>
      <c r="BU112" s="190" t="str">
        <f t="shared" si="26"/>
        <v>N</v>
      </c>
      <c r="BV112" s="190"/>
      <c r="BW112" s="174">
        <f>countifs('Trade Log'!$D$5:$D$2004,$B148,'Trade Log'!$C$5:$C$2004,"Split")</f>
        <v>0</v>
      </c>
    </row>
    <row r="113">
      <c r="A113" s="17">
        <f t="shared" si="27"/>
        <v>107</v>
      </c>
      <c r="B113" s="193" t="str">
        <f>Setup!B158</f>
        <v/>
      </c>
      <c r="C113" s="194" t="str">
        <f>Setup!C158</f>
        <v/>
      </c>
      <c r="D113" s="194" t="str">
        <f>Setup!D158</f>
        <v/>
      </c>
      <c r="E113" s="195" t="str">
        <f>IF($B113="","",SUMIFS('Trade Log'!$V$5:$V$2004,'Trade Log'!$D$5:$D$2004,'Your Portfolio Holdings'!$B113,'Trade Log'!$C$5:$C$2004,"Buy",'Trade Log'!$B$5:$B$2004,"&lt;="&amp;Dashboard!$C$2)-SUMIFS('Trade Log'!$V$5:$V$2004,'Trade Log'!$D$5:$D$2004,'Your Portfolio Holdings'!$B113,'Trade Log'!$C$5:$C$2004,"Sell",'Trade Log'!$B$5:$B$2004,"&lt;="&amp;Dashboard!$C$2))</f>
        <v/>
      </c>
      <c r="F113" s="196" t="str">
        <f t="shared" si="3"/>
        <v/>
      </c>
      <c r="G113" s="197" t="str">
        <f>IFERROR(__xludf.DUMMYFUNCTION("if($C113=""GBP"", if($B113="""","""",if(Dashboard!$C$2&gt;=today(),iferror(googlefinance($B113)/100,0),iferror(index(googlefinance($B113,""price"",Dashboard!$C$2),2,2)/100,iferror(index(googlefinance($B113,""price"",Dashboard!$C$2-1),2,2)/100,iferror(index(g"&amp;"ooglefinance($B113,""price"",Dashboard!$C$2-2),2,2)/100,iferror(index(googlefinance($B113,""price"",Dashboard!$C$2-3),2,2)/100,iferror(index(googlefinance($B113,""price"",Dashboard!$C$2-4),2,2)/100,iferror(index(googlefinance($B113,""price"",Dashboard!$C$"&amp;"2-5),2,2)/100,iferror(index(googlefinance($B113,""price"",Dashboard!$C$2-6),2,2)/100,0))))))))),if($B113="""","""",if(Dashboard!$C$2&gt;=today(),iferror(googlefinance($B113),0),iferror(index(googlefinance($B113,""price"",Dashboard!$C$2),2,2),iferror(index(go"&amp;"oglefinance($B113,""price"",Dashboard!$C$2-1),2,2),iferror(index(googlefinance($B113,""price"",Dashboard!$C$2-2),2,2),iferror(index(googlefinance($B113,""price"",Dashboard!$C$2-3),2,2),iferror(index(googlefinance($B113,""price"",Dashboard!$C$2-4),2,2),ife"&amp;"rror(index(googlefinance($B113,""price"",Dashboard!$C$2-5),2,2),iferror(index(googlefinance($B113,""price"",Dashboard!$C$2-6),2,2),0))))))))))"),"")</f>
        <v/>
      </c>
      <c r="H113" s="213"/>
      <c r="I113" s="199" t="str">
        <f t="shared" si="4"/>
        <v/>
      </c>
      <c r="J113" s="200" t="str">
        <f t="shared" si="5"/>
        <v/>
      </c>
      <c r="K113" s="201" t="str">
        <f t="array" ref="K113">IFERROR(IF($B113="","",index('Trade Log'!$Q$5:$Q$2004,match(1,($AN113='Trade Log'!$B$5:$B$2004)*($B113='Trade Log'!$D$5:$D$2004)*("Y"='Trade Log'!$T$5:$T$2004),0))),0)</f>
        <v/>
      </c>
      <c r="L113" s="202" t="str">
        <f t="shared" si="6"/>
        <v/>
      </c>
      <c r="M113" s="202" t="str">
        <f t="shared" si="7"/>
        <v/>
      </c>
      <c r="N113" s="203" t="str">
        <f t="shared" si="8"/>
        <v/>
      </c>
      <c r="O113" s="202" t="str">
        <f>if($B113="","",iferror(sumifs('Trade Log'!$G$5:$G$2004,'Trade Log'!$C$5:$C$2004,"Dividend",'Trade Log'!$D$5:$D$2004,$B113,'Trade Log'!$B$5:$B$2004,"&lt;="&amp;Dashboard!$C$2),0))</f>
        <v/>
      </c>
      <c r="P113" s="204" t="str">
        <f t="shared" si="9"/>
        <v/>
      </c>
      <c r="Q113" s="205" t="str">
        <f t="shared" si="10"/>
        <v/>
      </c>
      <c r="R113" s="199" t="str">
        <f t="shared" si="11"/>
        <v/>
      </c>
      <c r="S113" s="200" t="str">
        <f t="shared" si="12"/>
        <v/>
      </c>
      <c r="T113" s="201" t="str">
        <f t="array" ref="T113">IFERROR(IF($B113="","",index('Trade Log'!$AE$5:$AE$2004,match(1,($AN113='Trade Log'!$B$5:$B$2004)*($B113='Trade Log'!$D$5:$D$2004)*("Y"='Trade Log'!$T$5:$T$2004),0))),0)</f>
        <v/>
      </c>
      <c r="U113" s="202" t="str">
        <f t="shared" si="13"/>
        <v/>
      </c>
      <c r="V113" s="203" t="str">
        <f t="shared" si="14"/>
        <v/>
      </c>
      <c r="W113" s="202" t="str">
        <f t="shared" si="15"/>
        <v/>
      </c>
      <c r="X113" s="203" t="str">
        <f t="shared" si="16"/>
        <v/>
      </c>
      <c r="Y113" s="206" t="str">
        <f>if($B113="","",iferror(sumifs('Trade Log'!$AD$5:$AD$2004,'Trade Log'!$C$5:$C$2004,"Dividend",'Trade Log'!$D$5:$D$2004,$B113,'Trade Log'!$B$5:$B$2004,"&lt;="&amp;Dashboard!$C$2),0))</f>
        <v/>
      </c>
      <c r="Z113" s="172"/>
      <c r="AA113" s="207" t="str">
        <f t="array" ref="AA113">IF($B113="","",INDEX('Calculations (Do Not Edit)'!$C$231:$G$235,match($C113,'Calculations (Do Not Edit)'!$C$230:$G$230,0),match(Dashboard!$C$3,'Calculations (Do Not Edit)'!$B$231:$B$235,0)))</f>
        <v/>
      </c>
      <c r="AB113" s="174"/>
      <c r="AC113" s="208" t="str">
        <f>IF($B113="","",SUMIFS('Trade Log'!$X$5:$X$2004,'Trade Log'!$D$5:$D$2004,'Your Portfolio Holdings'!$B113,'Trade Log'!$C$5:$C$2004,"Buy",'Trade Log'!$B$5:$B$2004,"&lt;="&amp;Dashboard!$C$54)-SUMIFS('Trade Log'!$X$5:$X$2004,'Trade Log'!$D$5:$D$2004,'Your Portfolio Holdings'!$B113,'Trade Log'!$C$5:$C$2004,"Sell",'Trade Log'!$B$5:$B$2004,"&lt;="&amp;Dashboard!$C$54))</f>
        <v/>
      </c>
      <c r="AD113" s="209" t="str">
        <f>IFERROR(__xludf.DUMMYFUNCTION("if($C113=""GBP"",if($B113="""","""",if(Dashboard!$C$54&gt;=today(),iferror(googlefinance($B113)/100,0),iferror(index(googlefinance($B113,""price"",Dashboard!$C$54),2,2)/100,iferror(index(googlefinance($B113,""price"",Dashboard!$C$54-1),2,2)/100,iferror(index"&amp;"(googlefinance($B113,""price"",Dashboard!$C$54-2),2,2)/100,iferror(index(googlefinance($B113,""price"",Dashboard!$C$54-3),2,2)/100,iferror(index(googlefinance($B113,""price"",Dashboard!$C$54-4),2,2)/100,iferror(index(googlefinance($B113,""price"",Dashboar"&amp;"d!$C$54-5),2,2)/100,iferror(index(googlefinance($B113,""price"",Dashboard!$C$54-6),2,2)/100,0))))))))), if($B113="""","""",if(Dashboard!$C$54&gt;=today(),iferror(googlefinance($B113),0),iferror(index(googlefinance($B113,""price"",Dashboard!$C$54),2,2),iferro"&amp;"r(index(googlefinance($B113,""price"",Dashboard!$C$54-1),2,2),iferror(index(googlefinance($B113,""price"",Dashboard!$C$54-2),2,2),iferror(index(googlefinance($B113,""price"",Dashboard!$C$54-3),2,2),iferror(index(googlefinance($B113,""price"",Dashboard!$C$"&amp;"54-4),2,2),iferror(index(googlefinance($B113,""price"",Dashboard!$C$54-5),2,2),iferror(index(googlefinance($B113,""price"",Dashboard!$C$54-6),2,2),0))))))))))"),"")</f>
        <v/>
      </c>
      <c r="AE113" s="214"/>
      <c r="AF113" s="211" t="str">
        <f t="array" ref="AF113">IF($B113="","",INDEX('Calculations (Do Not Edit)'!$C$249:$G$253,match($C113,'Calculations (Do Not Edit)'!$C$230:$G$230,0),match(Dashboard!$C$3,'Calculations (Do Not Edit)'!$B$231:$B$235,0)))</f>
        <v/>
      </c>
      <c r="AG113" s="212">
        <f t="shared" si="17"/>
        <v>0</v>
      </c>
      <c r="AH113" s="208" t="str">
        <f>IF($B113="","",SUMIFS('Trade Log'!$Z$5:$Z$2004,'Trade Log'!$D$5:$D$2004,'Your Portfolio Holdings'!$B113,'Trade Log'!$C$5:$C$2004,"Buy",'Trade Log'!$B$5:$B$2004,"&lt;="&amp;Dashboard!$C$55)-SUMIFS('Trade Log'!$Z$5:$Z$2004,'Trade Log'!$D$5:$D$2004,'Your Portfolio Holdings'!$B113,'Trade Log'!$C$5:$C$2004,"Sell",'Trade Log'!$B$5:$B$2004,"&lt;="&amp;Dashboard!$C$55))</f>
        <v/>
      </c>
      <c r="AI113" s="209" t="str">
        <f>IFERROR(__xludf.DUMMYFUNCTION("if($C113=""GBP"",if($B113="""","""",if(Dashboard!$C$55&gt;=today(),iferror(googlefinance($B113)/100,0),iferror(index(googlefinance($B113,""price"",Dashboard!$C$55),2,2)/100,iferror(index(googlefinance($B113,""price"",Dashboard!$C$55-1),2,2)/100,iferror(index"&amp;"(googlefinance($B113,""price"",Dashboard!$C$55-2),2,2)/100,iferror(index(googlefinance($B113,""price"",Dashboard!$C$55-3),2,2)/100,iferror(index(googlefinance($B113,""price"",Dashboard!$C$55-4),2,2)/100,iferror(index(googlefinance($B113,""price"",Dashboar"&amp;"d!$C$55-5),2,2)/100,iferror(index(googlefinance($B113,""price"",Dashboard!$C$55-6),2,2)/100,0))))))))),if($B113="""","""",if(Dashboard!$C$55&gt;=today(),iferror(googlefinance($B113),0),iferror(index(googlefinance($B113,""price"",Dashboard!$C$55),2,2),iferror"&amp;"(index(googlefinance($B113,""price"",Dashboard!$C$55-1),2,2),iferror(index(googlefinance($B113,""price"",Dashboard!$C$55-2),2,2),iferror(index(googlefinance($B113,""price"",Dashboard!$C$55-3),2,2),iferror(index(googlefinance($B113,""price"",Dashboard!$C$5"&amp;"5-4),2,2),iferror(index(googlefinance($B113,""price"",Dashboard!$C$55-5),2,2),iferror(index(googlefinance($B113,""price"",Dashboard!$C$55-6),2,2),0))))))))))"),"")</f>
        <v/>
      </c>
      <c r="AJ113" s="210"/>
      <c r="AK113" s="211" t="str">
        <f t="array" ref="AK113">IF($B113="","",INDEX('Calculations (Do Not Edit)'!$C$267:$G$271,match($C113,'Calculations (Do Not Edit)'!$C$230:$G$230,0),match(Dashboard!$C$3,'Calculations (Do Not Edit)'!$B$231:$B$235,0)))</f>
        <v/>
      </c>
      <c r="AL113" s="212">
        <f t="shared" si="18"/>
        <v>0</v>
      </c>
      <c r="AM113" s="182"/>
      <c r="AN113" s="182" t="str">
        <f>IF($B113="","",MAXIFS('Trade Log'!$B$5:$B$2004,'Trade Log'!$D$5:$D$2004,$B113,'Trade Log'!$B$5:$B$2004,"&lt;="&amp;Dashboard!$C$2))</f>
        <v/>
      </c>
      <c r="AO113" s="81" t="str">
        <f t="shared" si="19"/>
        <v>#N/A</v>
      </c>
      <c r="AP113" s="81"/>
      <c r="AQ113" s="184" t="str">
        <f>if($B113="","",sumifs('Trade Log'!$V$5:$V$2004,'Trade Log'!$D$5:$D$2004,$B113,'Trade Log'!$C$5:$C$2004,"Buy",'Trade Log'!$I$5:$I$2004,AQ$6,'Trade Log'!$B$5:$B$2004,"&lt;="&amp;Dashboard!$C$2)-sumifs('Trade Log'!$V$5:$V$2004,'Trade Log'!$D$5:$D$2004,$B113,'Trade Log'!$C$5:$C$2004,"Sell",'Trade Log'!$I$5:$I$2004,AQ$6,'Trade Log'!$B$5:$B$2004,"&lt;="&amp;Dashboard!$C$2))</f>
        <v/>
      </c>
      <c r="AR113" s="100" t="str">
        <f>if($B113="","",sumifs('Trade Log'!$V$5:$V$2004,'Trade Log'!$D$5:$D$2004,$B113,'Trade Log'!$C$5:$C$2004,"Buy",'Trade Log'!$I$5:$I$2004,AR$6,'Trade Log'!$B$5:$B$2004,"&lt;="&amp;Dashboard!$C$2)-sumifs('Trade Log'!$V$5:$V$2004,'Trade Log'!$D$5:$D$2004,$B113,'Trade Log'!$C$5:$C$2004,"Sell",'Trade Log'!$I$5:$I$2004,AR$6,'Trade Log'!$B$5:$B$2004,"&lt;="&amp;Dashboard!$C$2))</f>
        <v/>
      </c>
      <c r="AS113" s="100" t="str">
        <f>if($B113="","",sumifs('Trade Log'!$V$5:$V$2004,'Trade Log'!$D$5:$D$2004,$B113,'Trade Log'!$C$5:$C$2004,"Buy",'Trade Log'!$I$5:$I$2004,AS$6,'Trade Log'!$B$5:$B$2004,"&lt;="&amp;Dashboard!$C$2)-sumifs('Trade Log'!$V$5:$V$2004,'Trade Log'!$D$5:$D$2004,$B113,'Trade Log'!$C$5:$C$2004,"Sell",'Trade Log'!$I$5:$I$2004,AS$6,'Trade Log'!$B$5:$B$2004,"&lt;="&amp;Dashboard!$C$2))</f>
        <v/>
      </c>
      <c r="AT113" s="100" t="str">
        <f>if($B113="","",sumifs('Trade Log'!$V$5:$V$2004,'Trade Log'!$D$5:$D$2004,$B113,'Trade Log'!$C$5:$C$2004,"Buy",'Trade Log'!$I$5:$I$2004,AT$6,'Trade Log'!$B$5:$B$2004,"&lt;="&amp;Dashboard!$C$2)-sumifs('Trade Log'!$V$5:$V$2004,'Trade Log'!$D$5:$D$2004,$B113,'Trade Log'!$C$5:$C$2004,"Sell",'Trade Log'!$I$5:$I$2004,AT$6,'Trade Log'!$B$5:$B$2004,"&lt;="&amp;Dashboard!$C$2))</f>
        <v/>
      </c>
      <c r="AU113" s="100" t="str">
        <f>if($B113="","",sumifs('Trade Log'!$V$5:$V$2004,'Trade Log'!$D$5:$D$2004,$B113,'Trade Log'!$C$5:$C$2004,"Buy",'Trade Log'!$I$5:$I$2004,AU$6,'Trade Log'!$B$5:$B$2004,"&lt;="&amp;Dashboard!$C$2)-sumifs('Trade Log'!$V$5:$V$2004,'Trade Log'!$D$5:$D$2004,$B113,'Trade Log'!$C$5:$C$2004,"Sell",'Trade Log'!$I$5:$I$2004,AU$6,'Trade Log'!$B$5:$B$2004,"&lt;="&amp;Dashboard!$C$2))</f>
        <v/>
      </c>
      <c r="AV113" s="100" t="str">
        <f>if($B113="","",sumifs('Trade Log'!$V$5:$V$2004,'Trade Log'!$D$5:$D$2004,$B113,'Trade Log'!$C$5:$C$2004,"Buy",'Trade Log'!$I$5:$I$2004,AV$6,'Trade Log'!$B$5:$B$2004,"&lt;="&amp;Dashboard!$C$2)-sumifs('Trade Log'!$V$5:$V$2004,'Trade Log'!$D$5:$D$2004,$B113,'Trade Log'!$C$5:$C$2004,"Sell",'Trade Log'!$I$5:$I$2004,AV$6,'Trade Log'!$B$5:$B$2004,"&lt;="&amp;Dashboard!$C$2))</f>
        <v/>
      </c>
      <c r="AW113" s="100" t="str">
        <f>if($B113="","",sumifs('Trade Log'!$V$5:$V$2004,'Trade Log'!$D$5:$D$2004,$B113,'Trade Log'!$C$5:$C$2004,"Buy",'Trade Log'!$I$5:$I$2004,AW$6,'Trade Log'!$B$5:$B$2004,"&lt;="&amp;Dashboard!$C$2)-sumifs('Trade Log'!$V$5:$V$2004,'Trade Log'!$D$5:$D$2004,$B113,'Trade Log'!$C$5:$C$2004,"Sell",'Trade Log'!$I$5:$I$2004,AW$6,'Trade Log'!$B$5:$B$2004,"&lt;="&amp;Dashboard!$C$2))</f>
        <v/>
      </c>
      <c r="AX113" s="100" t="str">
        <f>if($B113="","",sumifs('Trade Log'!$V$5:$V$2004,'Trade Log'!$D$5:$D$2004,$B113,'Trade Log'!$C$5:$C$2004,"Buy",'Trade Log'!$I$5:$I$2004,AX$6,'Trade Log'!$B$5:$B$2004,"&lt;="&amp;Dashboard!$C$2)-sumifs('Trade Log'!$V$5:$V$2004,'Trade Log'!$D$5:$D$2004,$B113,'Trade Log'!$C$5:$C$2004,"Sell",'Trade Log'!$I$5:$I$2004,AX$6,'Trade Log'!$B$5:$B$2004,"&lt;="&amp;Dashboard!$C$2))</f>
        <v/>
      </c>
      <c r="AY113" s="100" t="str">
        <f>if($B113="","",sumifs('Trade Log'!$V$5:$V$2004,'Trade Log'!$D$5:$D$2004,$B113,'Trade Log'!$C$5:$C$2004,"Buy",'Trade Log'!$I$5:$I$2004,AY$6,'Trade Log'!$B$5:$B$2004,"&lt;="&amp;Dashboard!$C$2)-sumifs('Trade Log'!$V$5:$V$2004,'Trade Log'!$D$5:$D$2004,$B113,'Trade Log'!$C$5:$C$2004,"Sell",'Trade Log'!$I$5:$I$2004,AY$6,'Trade Log'!$B$5:$B$2004,"&lt;="&amp;Dashboard!$C$2))</f>
        <v/>
      </c>
      <c r="AZ113" s="185" t="str">
        <f>if($B113="","",sumifs('Trade Log'!$V$5:$V$2004,'Trade Log'!$D$5:$D$2004,$B113,'Trade Log'!$C$5:$C$2004,"Buy",'Trade Log'!$I$5:$I$2004,AZ$6,'Trade Log'!$B$5:$B$2004,"&lt;="&amp;Dashboard!$C$2)-sumifs('Trade Log'!$V$5:$V$2004,'Trade Log'!$D$5:$D$2004,$B113,'Trade Log'!$C$5:$C$2004,"Sell",'Trade Log'!$I$5:$I$2004,AZ$6,'Trade Log'!$B$5:$B$2004,"&lt;="&amp;Dashboard!$C$2))</f>
        <v/>
      </c>
      <c r="BA113" s="81"/>
      <c r="BB113" s="186">
        <f t="shared" si="20"/>
        <v>0</v>
      </c>
      <c r="BC113" s="81"/>
      <c r="BD113" s="187">
        <f t="shared" ref="BD113:BM113" si="132">AQ113*$Q113</f>
        <v>0</v>
      </c>
      <c r="BE113" s="188">
        <f t="shared" si="132"/>
        <v>0</v>
      </c>
      <c r="BF113" s="188">
        <f t="shared" si="132"/>
        <v>0</v>
      </c>
      <c r="BG113" s="188">
        <f t="shared" si="132"/>
        <v>0</v>
      </c>
      <c r="BH113" s="188">
        <f t="shared" si="132"/>
        <v>0</v>
      </c>
      <c r="BI113" s="188">
        <f t="shared" si="132"/>
        <v>0</v>
      </c>
      <c r="BJ113" s="188">
        <f t="shared" si="132"/>
        <v>0</v>
      </c>
      <c r="BK113" s="188">
        <f t="shared" si="132"/>
        <v>0</v>
      </c>
      <c r="BL113" s="188">
        <f t="shared" si="132"/>
        <v>0</v>
      </c>
      <c r="BM113" s="189">
        <f t="shared" si="132"/>
        <v>0</v>
      </c>
      <c r="BN113" s="81"/>
      <c r="BO113" s="190">
        <f t="shared" si="22"/>
        <v>0</v>
      </c>
      <c r="BP113" s="190"/>
      <c r="BQ113" s="191" t="str">
        <f t="shared" si="23"/>
        <v/>
      </c>
      <c r="BR113" s="192" t="s">
        <v>197</v>
      </c>
      <c r="BS113" s="190" t="str">
        <f t="shared" si="24"/>
        <v>N</v>
      </c>
      <c r="BT113" s="190" t="str">
        <f t="shared" si="25"/>
        <v>N</v>
      </c>
      <c r="BU113" s="190" t="str">
        <f t="shared" si="26"/>
        <v>N</v>
      </c>
      <c r="BV113" s="190"/>
      <c r="BW113" s="174">
        <f>countifs('Trade Log'!$D$5:$D$2004,$B149,'Trade Log'!$C$5:$C$2004,"Split")</f>
        <v>0</v>
      </c>
    </row>
    <row r="114">
      <c r="A114" s="17">
        <f t="shared" si="27"/>
        <v>108</v>
      </c>
      <c r="B114" s="193" t="str">
        <f>Setup!B159</f>
        <v/>
      </c>
      <c r="C114" s="194" t="str">
        <f>Setup!C159</f>
        <v/>
      </c>
      <c r="D114" s="194" t="str">
        <f>Setup!D159</f>
        <v/>
      </c>
      <c r="E114" s="195" t="str">
        <f>IF($B114="","",SUMIFS('Trade Log'!$V$5:$V$2004,'Trade Log'!$D$5:$D$2004,'Your Portfolio Holdings'!$B114,'Trade Log'!$C$5:$C$2004,"Buy",'Trade Log'!$B$5:$B$2004,"&lt;="&amp;Dashboard!$C$2)-SUMIFS('Trade Log'!$V$5:$V$2004,'Trade Log'!$D$5:$D$2004,'Your Portfolio Holdings'!$B114,'Trade Log'!$C$5:$C$2004,"Sell",'Trade Log'!$B$5:$B$2004,"&lt;="&amp;Dashboard!$C$2))</f>
        <v/>
      </c>
      <c r="F114" s="196" t="str">
        <f t="shared" si="3"/>
        <v/>
      </c>
      <c r="G114" s="197" t="str">
        <f>IFERROR(__xludf.DUMMYFUNCTION("if($C114=""GBP"", if($B114="""","""",if(Dashboard!$C$2&gt;=today(),iferror(googlefinance($B114)/100,0),iferror(index(googlefinance($B114,""price"",Dashboard!$C$2),2,2)/100,iferror(index(googlefinance($B114,""price"",Dashboard!$C$2-1),2,2)/100,iferror(index(g"&amp;"ooglefinance($B114,""price"",Dashboard!$C$2-2),2,2)/100,iferror(index(googlefinance($B114,""price"",Dashboard!$C$2-3),2,2)/100,iferror(index(googlefinance($B114,""price"",Dashboard!$C$2-4),2,2)/100,iferror(index(googlefinance($B114,""price"",Dashboard!$C$"&amp;"2-5),2,2)/100,iferror(index(googlefinance($B114,""price"",Dashboard!$C$2-6),2,2)/100,0))))))))),if($B114="""","""",if(Dashboard!$C$2&gt;=today(),iferror(googlefinance($B114),0),iferror(index(googlefinance($B114,""price"",Dashboard!$C$2),2,2),iferror(index(go"&amp;"oglefinance($B114,""price"",Dashboard!$C$2-1),2,2),iferror(index(googlefinance($B114,""price"",Dashboard!$C$2-2),2,2),iferror(index(googlefinance($B114,""price"",Dashboard!$C$2-3),2,2),iferror(index(googlefinance($B114,""price"",Dashboard!$C$2-4),2,2),ife"&amp;"rror(index(googlefinance($B114,""price"",Dashboard!$C$2-5),2,2),iferror(index(googlefinance($B114,""price"",Dashboard!$C$2-6),2,2),0))))))))))"),"")</f>
        <v/>
      </c>
      <c r="H114" s="213"/>
      <c r="I114" s="199" t="str">
        <f t="shared" si="4"/>
        <v/>
      </c>
      <c r="J114" s="200" t="str">
        <f t="shared" si="5"/>
        <v/>
      </c>
      <c r="K114" s="201" t="str">
        <f t="array" ref="K114">IFERROR(IF($B114="","",index('Trade Log'!$Q$5:$Q$2004,match(1,($AN114='Trade Log'!$B$5:$B$2004)*($B114='Trade Log'!$D$5:$D$2004)*("Y"='Trade Log'!$T$5:$T$2004),0))),0)</f>
        <v/>
      </c>
      <c r="L114" s="202" t="str">
        <f t="shared" si="6"/>
        <v/>
      </c>
      <c r="M114" s="202" t="str">
        <f t="shared" si="7"/>
        <v/>
      </c>
      <c r="N114" s="203" t="str">
        <f t="shared" si="8"/>
        <v/>
      </c>
      <c r="O114" s="202" t="str">
        <f>if($B114="","",iferror(sumifs('Trade Log'!$G$5:$G$2004,'Trade Log'!$C$5:$C$2004,"Dividend",'Trade Log'!$D$5:$D$2004,$B114,'Trade Log'!$B$5:$B$2004,"&lt;="&amp;Dashboard!$C$2),0))</f>
        <v/>
      </c>
      <c r="P114" s="204" t="str">
        <f t="shared" si="9"/>
        <v/>
      </c>
      <c r="Q114" s="205" t="str">
        <f t="shared" si="10"/>
        <v/>
      </c>
      <c r="R114" s="199" t="str">
        <f t="shared" si="11"/>
        <v/>
      </c>
      <c r="S114" s="200" t="str">
        <f t="shared" si="12"/>
        <v/>
      </c>
      <c r="T114" s="201" t="str">
        <f t="array" ref="T114">IFERROR(IF($B114="","",index('Trade Log'!$AE$5:$AE$2004,match(1,($AN114='Trade Log'!$B$5:$B$2004)*($B114='Trade Log'!$D$5:$D$2004)*("Y"='Trade Log'!$T$5:$T$2004),0))),0)</f>
        <v/>
      </c>
      <c r="U114" s="202" t="str">
        <f t="shared" si="13"/>
        <v/>
      </c>
      <c r="V114" s="203" t="str">
        <f t="shared" si="14"/>
        <v/>
      </c>
      <c r="W114" s="202" t="str">
        <f t="shared" si="15"/>
        <v/>
      </c>
      <c r="X114" s="203" t="str">
        <f t="shared" si="16"/>
        <v/>
      </c>
      <c r="Y114" s="206" t="str">
        <f>if($B114="","",iferror(sumifs('Trade Log'!$AD$5:$AD$2004,'Trade Log'!$C$5:$C$2004,"Dividend",'Trade Log'!$D$5:$D$2004,$B114,'Trade Log'!$B$5:$B$2004,"&lt;="&amp;Dashboard!$C$2),0))</f>
        <v/>
      </c>
      <c r="Z114" s="172"/>
      <c r="AA114" s="207" t="str">
        <f t="array" ref="AA114">IF($B114="","",INDEX('Calculations (Do Not Edit)'!$C$231:$G$235,match($C114,'Calculations (Do Not Edit)'!$C$230:$G$230,0),match(Dashboard!$C$3,'Calculations (Do Not Edit)'!$B$231:$B$235,0)))</f>
        <v/>
      </c>
      <c r="AB114" s="174"/>
      <c r="AC114" s="208" t="str">
        <f>IF($B114="","",SUMIFS('Trade Log'!$X$5:$X$2004,'Trade Log'!$D$5:$D$2004,'Your Portfolio Holdings'!$B114,'Trade Log'!$C$5:$C$2004,"Buy",'Trade Log'!$B$5:$B$2004,"&lt;="&amp;Dashboard!$C$54)-SUMIFS('Trade Log'!$X$5:$X$2004,'Trade Log'!$D$5:$D$2004,'Your Portfolio Holdings'!$B114,'Trade Log'!$C$5:$C$2004,"Sell",'Trade Log'!$B$5:$B$2004,"&lt;="&amp;Dashboard!$C$54))</f>
        <v/>
      </c>
      <c r="AD114" s="209" t="str">
        <f>IFERROR(__xludf.DUMMYFUNCTION("if($C114=""GBP"",if($B114="""","""",if(Dashboard!$C$54&gt;=today(),iferror(googlefinance($B114)/100,0),iferror(index(googlefinance($B114,""price"",Dashboard!$C$54),2,2)/100,iferror(index(googlefinance($B114,""price"",Dashboard!$C$54-1),2,2)/100,iferror(index"&amp;"(googlefinance($B114,""price"",Dashboard!$C$54-2),2,2)/100,iferror(index(googlefinance($B114,""price"",Dashboard!$C$54-3),2,2)/100,iferror(index(googlefinance($B114,""price"",Dashboard!$C$54-4),2,2)/100,iferror(index(googlefinance($B114,""price"",Dashboar"&amp;"d!$C$54-5),2,2)/100,iferror(index(googlefinance($B114,""price"",Dashboard!$C$54-6),2,2)/100,0))))))))), if($B114="""","""",if(Dashboard!$C$54&gt;=today(),iferror(googlefinance($B114),0),iferror(index(googlefinance($B114,""price"",Dashboard!$C$54),2,2),iferro"&amp;"r(index(googlefinance($B114,""price"",Dashboard!$C$54-1),2,2),iferror(index(googlefinance($B114,""price"",Dashboard!$C$54-2),2,2),iferror(index(googlefinance($B114,""price"",Dashboard!$C$54-3),2,2),iferror(index(googlefinance($B114,""price"",Dashboard!$C$"&amp;"54-4),2,2),iferror(index(googlefinance($B114,""price"",Dashboard!$C$54-5),2,2),iferror(index(googlefinance($B114,""price"",Dashboard!$C$54-6),2,2),0))))))))))"),"")</f>
        <v/>
      </c>
      <c r="AE114" s="214"/>
      <c r="AF114" s="211" t="str">
        <f t="array" ref="AF114">IF($B114="","",INDEX('Calculations (Do Not Edit)'!$C$249:$G$253,match($C114,'Calculations (Do Not Edit)'!$C$230:$G$230,0),match(Dashboard!$C$3,'Calculations (Do Not Edit)'!$B$231:$B$235,0)))</f>
        <v/>
      </c>
      <c r="AG114" s="212">
        <f t="shared" si="17"/>
        <v>0</v>
      </c>
      <c r="AH114" s="208" t="str">
        <f>IF($B114="","",SUMIFS('Trade Log'!$Z$5:$Z$2004,'Trade Log'!$D$5:$D$2004,'Your Portfolio Holdings'!$B114,'Trade Log'!$C$5:$C$2004,"Buy",'Trade Log'!$B$5:$B$2004,"&lt;="&amp;Dashboard!$C$55)-SUMIFS('Trade Log'!$Z$5:$Z$2004,'Trade Log'!$D$5:$D$2004,'Your Portfolio Holdings'!$B114,'Trade Log'!$C$5:$C$2004,"Sell",'Trade Log'!$B$5:$B$2004,"&lt;="&amp;Dashboard!$C$55))</f>
        <v/>
      </c>
      <c r="AI114" s="209" t="str">
        <f>IFERROR(__xludf.DUMMYFUNCTION("if($C114=""GBP"",if($B114="""","""",if(Dashboard!$C$55&gt;=today(),iferror(googlefinance($B114)/100,0),iferror(index(googlefinance($B114,""price"",Dashboard!$C$55),2,2)/100,iferror(index(googlefinance($B114,""price"",Dashboard!$C$55-1),2,2)/100,iferror(index"&amp;"(googlefinance($B114,""price"",Dashboard!$C$55-2),2,2)/100,iferror(index(googlefinance($B114,""price"",Dashboard!$C$55-3),2,2)/100,iferror(index(googlefinance($B114,""price"",Dashboard!$C$55-4),2,2)/100,iferror(index(googlefinance($B114,""price"",Dashboar"&amp;"d!$C$55-5),2,2)/100,iferror(index(googlefinance($B114,""price"",Dashboard!$C$55-6),2,2)/100,0))))))))),if($B114="""","""",if(Dashboard!$C$55&gt;=today(),iferror(googlefinance($B114),0),iferror(index(googlefinance($B114,""price"",Dashboard!$C$55),2,2),iferror"&amp;"(index(googlefinance($B114,""price"",Dashboard!$C$55-1),2,2),iferror(index(googlefinance($B114,""price"",Dashboard!$C$55-2),2,2),iferror(index(googlefinance($B114,""price"",Dashboard!$C$55-3),2,2),iferror(index(googlefinance($B114,""price"",Dashboard!$C$5"&amp;"5-4),2,2),iferror(index(googlefinance($B114,""price"",Dashboard!$C$55-5),2,2),iferror(index(googlefinance($B114,""price"",Dashboard!$C$55-6),2,2),0))))))))))"),"")</f>
        <v/>
      </c>
      <c r="AJ114" s="210"/>
      <c r="AK114" s="211" t="str">
        <f t="array" ref="AK114">IF($B114="","",INDEX('Calculations (Do Not Edit)'!$C$267:$G$271,match($C114,'Calculations (Do Not Edit)'!$C$230:$G$230,0),match(Dashboard!$C$3,'Calculations (Do Not Edit)'!$B$231:$B$235,0)))</f>
        <v/>
      </c>
      <c r="AL114" s="212">
        <f t="shared" si="18"/>
        <v>0</v>
      </c>
      <c r="AM114" s="182"/>
      <c r="AN114" s="182" t="str">
        <f>IF($B114="","",MAXIFS('Trade Log'!$B$5:$B$2004,'Trade Log'!$D$5:$D$2004,$B114,'Trade Log'!$B$5:$B$2004,"&lt;="&amp;Dashboard!$C$2))</f>
        <v/>
      </c>
      <c r="AO114" s="81" t="str">
        <f t="shared" si="19"/>
        <v>#N/A</v>
      </c>
      <c r="AP114" s="81"/>
      <c r="AQ114" s="184" t="str">
        <f>if($B114="","",sumifs('Trade Log'!$V$5:$V$2004,'Trade Log'!$D$5:$D$2004,$B114,'Trade Log'!$C$5:$C$2004,"Buy",'Trade Log'!$I$5:$I$2004,AQ$6,'Trade Log'!$B$5:$B$2004,"&lt;="&amp;Dashboard!$C$2)-sumifs('Trade Log'!$V$5:$V$2004,'Trade Log'!$D$5:$D$2004,$B114,'Trade Log'!$C$5:$C$2004,"Sell",'Trade Log'!$I$5:$I$2004,AQ$6,'Trade Log'!$B$5:$B$2004,"&lt;="&amp;Dashboard!$C$2))</f>
        <v/>
      </c>
      <c r="AR114" s="100" t="str">
        <f>if($B114="","",sumifs('Trade Log'!$V$5:$V$2004,'Trade Log'!$D$5:$D$2004,$B114,'Trade Log'!$C$5:$C$2004,"Buy",'Trade Log'!$I$5:$I$2004,AR$6,'Trade Log'!$B$5:$B$2004,"&lt;="&amp;Dashboard!$C$2)-sumifs('Trade Log'!$V$5:$V$2004,'Trade Log'!$D$5:$D$2004,$B114,'Trade Log'!$C$5:$C$2004,"Sell",'Trade Log'!$I$5:$I$2004,AR$6,'Trade Log'!$B$5:$B$2004,"&lt;="&amp;Dashboard!$C$2))</f>
        <v/>
      </c>
      <c r="AS114" s="100" t="str">
        <f>if($B114="","",sumifs('Trade Log'!$V$5:$V$2004,'Trade Log'!$D$5:$D$2004,$B114,'Trade Log'!$C$5:$C$2004,"Buy",'Trade Log'!$I$5:$I$2004,AS$6,'Trade Log'!$B$5:$B$2004,"&lt;="&amp;Dashboard!$C$2)-sumifs('Trade Log'!$V$5:$V$2004,'Trade Log'!$D$5:$D$2004,$B114,'Trade Log'!$C$5:$C$2004,"Sell",'Trade Log'!$I$5:$I$2004,AS$6,'Trade Log'!$B$5:$B$2004,"&lt;="&amp;Dashboard!$C$2))</f>
        <v/>
      </c>
      <c r="AT114" s="100" t="str">
        <f>if($B114="","",sumifs('Trade Log'!$V$5:$V$2004,'Trade Log'!$D$5:$D$2004,$B114,'Trade Log'!$C$5:$C$2004,"Buy",'Trade Log'!$I$5:$I$2004,AT$6,'Trade Log'!$B$5:$B$2004,"&lt;="&amp;Dashboard!$C$2)-sumifs('Trade Log'!$V$5:$V$2004,'Trade Log'!$D$5:$D$2004,$B114,'Trade Log'!$C$5:$C$2004,"Sell",'Trade Log'!$I$5:$I$2004,AT$6,'Trade Log'!$B$5:$B$2004,"&lt;="&amp;Dashboard!$C$2))</f>
        <v/>
      </c>
      <c r="AU114" s="100" t="str">
        <f>if($B114="","",sumifs('Trade Log'!$V$5:$V$2004,'Trade Log'!$D$5:$D$2004,$B114,'Trade Log'!$C$5:$C$2004,"Buy",'Trade Log'!$I$5:$I$2004,AU$6,'Trade Log'!$B$5:$B$2004,"&lt;="&amp;Dashboard!$C$2)-sumifs('Trade Log'!$V$5:$V$2004,'Trade Log'!$D$5:$D$2004,$B114,'Trade Log'!$C$5:$C$2004,"Sell",'Trade Log'!$I$5:$I$2004,AU$6,'Trade Log'!$B$5:$B$2004,"&lt;="&amp;Dashboard!$C$2))</f>
        <v/>
      </c>
      <c r="AV114" s="100" t="str">
        <f>if($B114="","",sumifs('Trade Log'!$V$5:$V$2004,'Trade Log'!$D$5:$D$2004,$B114,'Trade Log'!$C$5:$C$2004,"Buy",'Trade Log'!$I$5:$I$2004,AV$6,'Trade Log'!$B$5:$B$2004,"&lt;="&amp;Dashboard!$C$2)-sumifs('Trade Log'!$V$5:$V$2004,'Trade Log'!$D$5:$D$2004,$B114,'Trade Log'!$C$5:$C$2004,"Sell",'Trade Log'!$I$5:$I$2004,AV$6,'Trade Log'!$B$5:$B$2004,"&lt;="&amp;Dashboard!$C$2))</f>
        <v/>
      </c>
      <c r="AW114" s="100" t="str">
        <f>if($B114="","",sumifs('Trade Log'!$V$5:$V$2004,'Trade Log'!$D$5:$D$2004,$B114,'Trade Log'!$C$5:$C$2004,"Buy",'Trade Log'!$I$5:$I$2004,AW$6,'Trade Log'!$B$5:$B$2004,"&lt;="&amp;Dashboard!$C$2)-sumifs('Trade Log'!$V$5:$V$2004,'Trade Log'!$D$5:$D$2004,$B114,'Trade Log'!$C$5:$C$2004,"Sell",'Trade Log'!$I$5:$I$2004,AW$6,'Trade Log'!$B$5:$B$2004,"&lt;="&amp;Dashboard!$C$2))</f>
        <v/>
      </c>
      <c r="AX114" s="100" t="str">
        <f>if($B114="","",sumifs('Trade Log'!$V$5:$V$2004,'Trade Log'!$D$5:$D$2004,$B114,'Trade Log'!$C$5:$C$2004,"Buy",'Trade Log'!$I$5:$I$2004,AX$6,'Trade Log'!$B$5:$B$2004,"&lt;="&amp;Dashboard!$C$2)-sumifs('Trade Log'!$V$5:$V$2004,'Trade Log'!$D$5:$D$2004,$B114,'Trade Log'!$C$5:$C$2004,"Sell",'Trade Log'!$I$5:$I$2004,AX$6,'Trade Log'!$B$5:$B$2004,"&lt;="&amp;Dashboard!$C$2))</f>
        <v/>
      </c>
      <c r="AY114" s="100" t="str">
        <f>if($B114="","",sumifs('Trade Log'!$V$5:$V$2004,'Trade Log'!$D$5:$D$2004,$B114,'Trade Log'!$C$5:$C$2004,"Buy",'Trade Log'!$I$5:$I$2004,AY$6,'Trade Log'!$B$5:$B$2004,"&lt;="&amp;Dashboard!$C$2)-sumifs('Trade Log'!$V$5:$V$2004,'Trade Log'!$D$5:$D$2004,$B114,'Trade Log'!$C$5:$C$2004,"Sell",'Trade Log'!$I$5:$I$2004,AY$6,'Trade Log'!$B$5:$B$2004,"&lt;="&amp;Dashboard!$C$2))</f>
        <v/>
      </c>
      <c r="AZ114" s="185" t="str">
        <f>if($B114="","",sumifs('Trade Log'!$V$5:$V$2004,'Trade Log'!$D$5:$D$2004,$B114,'Trade Log'!$C$5:$C$2004,"Buy",'Trade Log'!$I$5:$I$2004,AZ$6,'Trade Log'!$B$5:$B$2004,"&lt;="&amp;Dashboard!$C$2)-sumifs('Trade Log'!$V$5:$V$2004,'Trade Log'!$D$5:$D$2004,$B114,'Trade Log'!$C$5:$C$2004,"Sell",'Trade Log'!$I$5:$I$2004,AZ$6,'Trade Log'!$B$5:$B$2004,"&lt;="&amp;Dashboard!$C$2))</f>
        <v/>
      </c>
      <c r="BA114" s="81"/>
      <c r="BB114" s="186">
        <f t="shared" si="20"/>
        <v>0</v>
      </c>
      <c r="BC114" s="81"/>
      <c r="BD114" s="187">
        <f t="shared" ref="BD114:BM114" si="133">AQ114*$Q114</f>
        <v>0</v>
      </c>
      <c r="BE114" s="188">
        <f t="shared" si="133"/>
        <v>0</v>
      </c>
      <c r="BF114" s="188">
        <f t="shared" si="133"/>
        <v>0</v>
      </c>
      <c r="BG114" s="188">
        <f t="shared" si="133"/>
        <v>0</v>
      </c>
      <c r="BH114" s="188">
        <f t="shared" si="133"/>
        <v>0</v>
      </c>
      <c r="BI114" s="188">
        <f t="shared" si="133"/>
        <v>0</v>
      </c>
      <c r="BJ114" s="188">
        <f t="shared" si="133"/>
        <v>0</v>
      </c>
      <c r="BK114" s="188">
        <f t="shared" si="133"/>
        <v>0</v>
      </c>
      <c r="BL114" s="188">
        <f t="shared" si="133"/>
        <v>0</v>
      </c>
      <c r="BM114" s="189">
        <f t="shared" si="133"/>
        <v>0</v>
      </c>
      <c r="BN114" s="81"/>
      <c r="BO114" s="190">
        <f t="shared" si="22"/>
        <v>0</v>
      </c>
      <c r="BP114" s="190"/>
      <c r="BQ114" s="191" t="str">
        <f t="shared" si="23"/>
        <v/>
      </c>
      <c r="BR114" s="192" t="s">
        <v>197</v>
      </c>
      <c r="BS114" s="190" t="str">
        <f t="shared" si="24"/>
        <v>N</v>
      </c>
      <c r="BT114" s="190" t="str">
        <f t="shared" si="25"/>
        <v>N</v>
      </c>
      <c r="BU114" s="190" t="str">
        <f t="shared" si="26"/>
        <v>N</v>
      </c>
      <c r="BV114" s="190"/>
      <c r="BW114" s="174">
        <f>countifs('Trade Log'!$D$5:$D$2004,$B150,'Trade Log'!$C$5:$C$2004,"Split")</f>
        <v>0</v>
      </c>
    </row>
    <row r="115">
      <c r="A115" s="17">
        <f t="shared" si="27"/>
        <v>109</v>
      </c>
      <c r="B115" s="193" t="str">
        <f>Setup!B160</f>
        <v/>
      </c>
      <c r="C115" s="194" t="str">
        <f>Setup!C160</f>
        <v/>
      </c>
      <c r="D115" s="194" t="str">
        <f>Setup!D160</f>
        <v/>
      </c>
      <c r="E115" s="195" t="str">
        <f>IF($B115="","",SUMIFS('Trade Log'!$V$5:$V$2004,'Trade Log'!$D$5:$D$2004,'Your Portfolio Holdings'!$B115,'Trade Log'!$C$5:$C$2004,"Buy",'Trade Log'!$B$5:$B$2004,"&lt;="&amp;Dashboard!$C$2)-SUMIFS('Trade Log'!$V$5:$V$2004,'Trade Log'!$D$5:$D$2004,'Your Portfolio Holdings'!$B115,'Trade Log'!$C$5:$C$2004,"Sell",'Trade Log'!$B$5:$B$2004,"&lt;="&amp;Dashboard!$C$2))</f>
        <v/>
      </c>
      <c r="F115" s="196" t="str">
        <f t="shared" si="3"/>
        <v/>
      </c>
      <c r="G115" s="197" t="str">
        <f>IFERROR(__xludf.DUMMYFUNCTION("if($C115=""GBP"", if($B115="""","""",if(Dashboard!$C$2&gt;=today(),iferror(googlefinance($B115)/100,0),iferror(index(googlefinance($B115,""price"",Dashboard!$C$2),2,2)/100,iferror(index(googlefinance($B115,""price"",Dashboard!$C$2-1),2,2)/100,iferror(index(g"&amp;"ooglefinance($B115,""price"",Dashboard!$C$2-2),2,2)/100,iferror(index(googlefinance($B115,""price"",Dashboard!$C$2-3),2,2)/100,iferror(index(googlefinance($B115,""price"",Dashboard!$C$2-4),2,2)/100,iferror(index(googlefinance($B115,""price"",Dashboard!$C$"&amp;"2-5),2,2)/100,iferror(index(googlefinance($B115,""price"",Dashboard!$C$2-6),2,2)/100,0))))))))),if($B115="""","""",if(Dashboard!$C$2&gt;=today(),iferror(googlefinance($B115),0),iferror(index(googlefinance($B115,""price"",Dashboard!$C$2),2,2),iferror(index(go"&amp;"oglefinance($B115,""price"",Dashboard!$C$2-1),2,2),iferror(index(googlefinance($B115,""price"",Dashboard!$C$2-2),2,2),iferror(index(googlefinance($B115,""price"",Dashboard!$C$2-3),2,2),iferror(index(googlefinance($B115,""price"",Dashboard!$C$2-4),2,2),ife"&amp;"rror(index(googlefinance($B115,""price"",Dashboard!$C$2-5),2,2),iferror(index(googlefinance($B115,""price"",Dashboard!$C$2-6),2,2),0))))))))))"),"")</f>
        <v/>
      </c>
      <c r="H115" s="213"/>
      <c r="I115" s="199" t="str">
        <f t="shared" si="4"/>
        <v/>
      </c>
      <c r="J115" s="200" t="str">
        <f t="shared" si="5"/>
        <v/>
      </c>
      <c r="K115" s="201" t="str">
        <f t="array" ref="K115">IFERROR(IF($B115="","",index('Trade Log'!$Q$5:$Q$2004,match(1,($AN115='Trade Log'!$B$5:$B$2004)*($B115='Trade Log'!$D$5:$D$2004)*("Y"='Trade Log'!$T$5:$T$2004),0))),0)</f>
        <v/>
      </c>
      <c r="L115" s="202" t="str">
        <f t="shared" si="6"/>
        <v/>
      </c>
      <c r="M115" s="202" t="str">
        <f t="shared" si="7"/>
        <v/>
      </c>
      <c r="N115" s="203" t="str">
        <f t="shared" si="8"/>
        <v/>
      </c>
      <c r="O115" s="202" t="str">
        <f>if($B115="","",iferror(sumifs('Trade Log'!$G$5:$G$2004,'Trade Log'!$C$5:$C$2004,"Dividend",'Trade Log'!$D$5:$D$2004,$B115,'Trade Log'!$B$5:$B$2004,"&lt;="&amp;Dashboard!$C$2),0))</f>
        <v/>
      </c>
      <c r="P115" s="204" t="str">
        <f t="shared" si="9"/>
        <v/>
      </c>
      <c r="Q115" s="205" t="str">
        <f t="shared" si="10"/>
        <v/>
      </c>
      <c r="R115" s="199" t="str">
        <f t="shared" si="11"/>
        <v/>
      </c>
      <c r="S115" s="200" t="str">
        <f t="shared" si="12"/>
        <v/>
      </c>
      <c r="T115" s="201" t="str">
        <f t="array" ref="T115">IFERROR(IF($B115="","",index('Trade Log'!$AE$5:$AE$2004,match(1,($AN115='Trade Log'!$B$5:$B$2004)*($B115='Trade Log'!$D$5:$D$2004)*("Y"='Trade Log'!$T$5:$T$2004),0))),0)</f>
        <v/>
      </c>
      <c r="U115" s="202" t="str">
        <f t="shared" si="13"/>
        <v/>
      </c>
      <c r="V115" s="203" t="str">
        <f t="shared" si="14"/>
        <v/>
      </c>
      <c r="W115" s="202" t="str">
        <f t="shared" si="15"/>
        <v/>
      </c>
      <c r="X115" s="203" t="str">
        <f t="shared" si="16"/>
        <v/>
      </c>
      <c r="Y115" s="206" t="str">
        <f>if($B115="","",iferror(sumifs('Trade Log'!$AD$5:$AD$2004,'Trade Log'!$C$5:$C$2004,"Dividend",'Trade Log'!$D$5:$D$2004,$B115,'Trade Log'!$B$5:$B$2004,"&lt;="&amp;Dashboard!$C$2),0))</f>
        <v/>
      </c>
      <c r="Z115" s="172"/>
      <c r="AA115" s="207" t="str">
        <f t="array" ref="AA115">IF($B115="","",INDEX('Calculations (Do Not Edit)'!$C$231:$G$235,match($C115,'Calculations (Do Not Edit)'!$C$230:$G$230,0),match(Dashboard!$C$3,'Calculations (Do Not Edit)'!$B$231:$B$235,0)))</f>
        <v/>
      </c>
      <c r="AB115" s="174"/>
      <c r="AC115" s="208" t="str">
        <f>IF($B115="","",SUMIFS('Trade Log'!$X$5:$X$2004,'Trade Log'!$D$5:$D$2004,'Your Portfolio Holdings'!$B115,'Trade Log'!$C$5:$C$2004,"Buy",'Trade Log'!$B$5:$B$2004,"&lt;="&amp;Dashboard!$C$54)-SUMIFS('Trade Log'!$X$5:$X$2004,'Trade Log'!$D$5:$D$2004,'Your Portfolio Holdings'!$B115,'Trade Log'!$C$5:$C$2004,"Sell",'Trade Log'!$B$5:$B$2004,"&lt;="&amp;Dashboard!$C$54))</f>
        <v/>
      </c>
      <c r="AD115" s="209" t="str">
        <f>IFERROR(__xludf.DUMMYFUNCTION("if($C115=""GBP"",if($B115="""","""",if(Dashboard!$C$54&gt;=today(),iferror(googlefinance($B115)/100,0),iferror(index(googlefinance($B115,""price"",Dashboard!$C$54),2,2)/100,iferror(index(googlefinance($B115,""price"",Dashboard!$C$54-1),2,2)/100,iferror(index"&amp;"(googlefinance($B115,""price"",Dashboard!$C$54-2),2,2)/100,iferror(index(googlefinance($B115,""price"",Dashboard!$C$54-3),2,2)/100,iferror(index(googlefinance($B115,""price"",Dashboard!$C$54-4),2,2)/100,iferror(index(googlefinance($B115,""price"",Dashboar"&amp;"d!$C$54-5),2,2)/100,iferror(index(googlefinance($B115,""price"",Dashboard!$C$54-6),2,2)/100,0))))))))), if($B115="""","""",if(Dashboard!$C$54&gt;=today(),iferror(googlefinance($B115),0),iferror(index(googlefinance($B115,""price"",Dashboard!$C$54),2,2),iferro"&amp;"r(index(googlefinance($B115,""price"",Dashboard!$C$54-1),2,2),iferror(index(googlefinance($B115,""price"",Dashboard!$C$54-2),2,2),iferror(index(googlefinance($B115,""price"",Dashboard!$C$54-3),2,2),iferror(index(googlefinance($B115,""price"",Dashboard!$C$"&amp;"54-4),2,2),iferror(index(googlefinance($B115,""price"",Dashboard!$C$54-5),2,2),iferror(index(googlefinance($B115,""price"",Dashboard!$C$54-6),2,2),0))))))))))"),"")</f>
        <v/>
      </c>
      <c r="AE115" s="214"/>
      <c r="AF115" s="211" t="str">
        <f t="array" ref="AF115">IF($B115="","",INDEX('Calculations (Do Not Edit)'!$C$249:$G$253,match($C115,'Calculations (Do Not Edit)'!$C$230:$G$230,0),match(Dashboard!$C$3,'Calculations (Do Not Edit)'!$B$231:$B$235,0)))</f>
        <v/>
      </c>
      <c r="AG115" s="212">
        <f t="shared" si="17"/>
        <v>0</v>
      </c>
      <c r="AH115" s="208" t="str">
        <f>IF($B115="","",SUMIFS('Trade Log'!$Z$5:$Z$2004,'Trade Log'!$D$5:$D$2004,'Your Portfolio Holdings'!$B115,'Trade Log'!$C$5:$C$2004,"Buy",'Trade Log'!$B$5:$B$2004,"&lt;="&amp;Dashboard!$C$55)-SUMIFS('Trade Log'!$Z$5:$Z$2004,'Trade Log'!$D$5:$D$2004,'Your Portfolio Holdings'!$B115,'Trade Log'!$C$5:$C$2004,"Sell",'Trade Log'!$B$5:$B$2004,"&lt;="&amp;Dashboard!$C$55))</f>
        <v/>
      </c>
      <c r="AI115" s="209" t="str">
        <f>IFERROR(__xludf.DUMMYFUNCTION("if($C115=""GBP"",if($B115="""","""",if(Dashboard!$C$55&gt;=today(),iferror(googlefinance($B115)/100,0),iferror(index(googlefinance($B115,""price"",Dashboard!$C$55),2,2)/100,iferror(index(googlefinance($B115,""price"",Dashboard!$C$55-1),2,2)/100,iferror(index"&amp;"(googlefinance($B115,""price"",Dashboard!$C$55-2),2,2)/100,iferror(index(googlefinance($B115,""price"",Dashboard!$C$55-3),2,2)/100,iferror(index(googlefinance($B115,""price"",Dashboard!$C$55-4),2,2)/100,iferror(index(googlefinance($B115,""price"",Dashboar"&amp;"d!$C$55-5),2,2)/100,iferror(index(googlefinance($B115,""price"",Dashboard!$C$55-6),2,2)/100,0))))))))),if($B115="""","""",if(Dashboard!$C$55&gt;=today(),iferror(googlefinance($B115),0),iferror(index(googlefinance($B115,""price"",Dashboard!$C$55),2,2),iferror"&amp;"(index(googlefinance($B115,""price"",Dashboard!$C$55-1),2,2),iferror(index(googlefinance($B115,""price"",Dashboard!$C$55-2),2,2),iferror(index(googlefinance($B115,""price"",Dashboard!$C$55-3),2,2),iferror(index(googlefinance($B115,""price"",Dashboard!$C$5"&amp;"5-4),2,2),iferror(index(googlefinance($B115,""price"",Dashboard!$C$55-5),2,2),iferror(index(googlefinance($B115,""price"",Dashboard!$C$55-6),2,2),0))))))))))"),"")</f>
        <v/>
      </c>
      <c r="AJ115" s="210"/>
      <c r="AK115" s="211" t="str">
        <f t="array" ref="AK115">IF($B115="","",INDEX('Calculations (Do Not Edit)'!$C$267:$G$271,match($C115,'Calculations (Do Not Edit)'!$C$230:$G$230,0),match(Dashboard!$C$3,'Calculations (Do Not Edit)'!$B$231:$B$235,0)))</f>
        <v/>
      </c>
      <c r="AL115" s="212">
        <f t="shared" si="18"/>
        <v>0</v>
      </c>
      <c r="AM115" s="182"/>
      <c r="AN115" s="182" t="str">
        <f>IF($B115="","",MAXIFS('Trade Log'!$B$5:$B$2004,'Trade Log'!$D$5:$D$2004,$B115,'Trade Log'!$B$5:$B$2004,"&lt;="&amp;Dashboard!$C$2))</f>
        <v/>
      </c>
      <c r="AO115" s="81" t="str">
        <f t="shared" si="19"/>
        <v>#N/A</v>
      </c>
      <c r="AP115" s="81"/>
      <c r="AQ115" s="184" t="str">
        <f>if($B115="","",sumifs('Trade Log'!$V$5:$V$2004,'Trade Log'!$D$5:$D$2004,$B115,'Trade Log'!$C$5:$C$2004,"Buy",'Trade Log'!$I$5:$I$2004,AQ$6,'Trade Log'!$B$5:$B$2004,"&lt;="&amp;Dashboard!$C$2)-sumifs('Trade Log'!$V$5:$V$2004,'Trade Log'!$D$5:$D$2004,$B115,'Trade Log'!$C$5:$C$2004,"Sell",'Trade Log'!$I$5:$I$2004,AQ$6,'Trade Log'!$B$5:$B$2004,"&lt;="&amp;Dashboard!$C$2))</f>
        <v/>
      </c>
      <c r="AR115" s="100" t="str">
        <f>if($B115="","",sumifs('Trade Log'!$V$5:$V$2004,'Trade Log'!$D$5:$D$2004,$B115,'Trade Log'!$C$5:$C$2004,"Buy",'Trade Log'!$I$5:$I$2004,AR$6,'Trade Log'!$B$5:$B$2004,"&lt;="&amp;Dashboard!$C$2)-sumifs('Trade Log'!$V$5:$V$2004,'Trade Log'!$D$5:$D$2004,$B115,'Trade Log'!$C$5:$C$2004,"Sell",'Trade Log'!$I$5:$I$2004,AR$6,'Trade Log'!$B$5:$B$2004,"&lt;="&amp;Dashboard!$C$2))</f>
        <v/>
      </c>
      <c r="AS115" s="100" t="str">
        <f>if($B115="","",sumifs('Trade Log'!$V$5:$V$2004,'Trade Log'!$D$5:$D$2004,$B115,'Trade Log'!$C$5:$C$2004,"Buy",'Trade Log'!$I$5:$I$2004,AS$6,'Trade Log'!$B$5:$B$2004,"&lt;="&amp;Dashboard!$C$2)-sumifs('Trade Log'!$V$5:$V$2004,'Trade Log'!$D$5:$D$2004,$B115,'Trade Log'!$C$5:$C$2004,"Sell",'Trade Log'!$I$5:$I$2004,AS$6,'Trade Log'!$B$5:$B$2004,"&lt;="&amp;Dashboard!$C$2))</f>
        <v/>
      </c>
      <c r="AT115" s="100" t="str">
        <f>if($B115="","",sumifs('Trade Log'!$V$5:$V$2004,'Trade Log'!$D$5:$D$2004,$B115,'Trade Log'!$C$5:$C$2004,"Buy",'Trade Log'!$I$5:$I$2004,AT$6,'Trade Log'!$B$5:$B$2004,"&lt;="&amp;Dashboard!$C$2)-sumifs('Trade Log'!$V$5:$V$2004,'Trade Log'!$D$5:$D$2004,$B115,'Trade Log'!$C$5:$C$2004,"Sell",'Trade Log'!$I$5:$I$2004,AT$6,'Trade Log'!$B$5:$B$2004,"&lt;="&amp;Dashboard!$C$2))</f>
        <v/>
      </c>
      <c r="AU115" s="100" t="str">
        <f>if($B115="","",sumifs('Trade Log'!$V$5:$V$2004,'Trade Log'!$D$5:$D$2004,$B115,'Trade Log'!$C$5:$C$2004,"Buy",'Trade Log'!$I$5:$I$2004,AU$6,'Trade Log'!$B$5:$B$2004,"&lt;="&amp;Dashboard!$C$2)-sumifs('Trade Log'!$V$5:$V$2004,'Trade Log'!$D$5:$D$2004,$B115,'Trade Log'!$C$5:$C$2004,"Sell",'Trade Log'!$I$5:$I$2004,AU$6,'Trade Log'!$B$5:$B$2004,"&lt;="&amp;Dashboard!$C$2))</f>
        <v/>
      </c>
      <c r="AV115" s="100" t="str">
        <f>if($B115="","",sumifs('Trade Log'!$V$5:$V$2004,'Trade Log'!$D$5:$D$2004,$B115,'Trade Log'!$C$5:$C$2004,"Buy",'Trade Log'!$I$5:$I$2004,AV$6,'Trade Log'!$B$5:$B$2004,"&lt;="&amp;Dashboard!$C$2)-sumifs('Trade Log'!$V$5:$V$2004,'Trade Log'!$D$5:$D$2004,$B115,'Trade Log'!$C$5:$C$2004,"Sell",'Trade Log'!$I$5:$I$2004,AV$6,'Trade Log'!$B$5:$B$2004,"&lt;="&amp;Dashboard!$C$2))</f>
        <v/>
      </c>
      <c r="AW115" s="100" t="str">
        <f>if($B115="","",sumifs('Trade Log'!$V$5:$V$2004,'Trade Log'!$D$5:$D$2004,$B115,'Trade Log'!$C$5:$C$2004,"Buy",'Trade Log'!$I$5:$I$2004,AW$6,'Trade Log'!$B$5:$B$2004,"&lt;="&amp;Dashboard!$C$2)-sumifs('Trade Log'!$V$5:$V$2004,'Trade Log'!$D$5:$D$2004,$B115,'Trade Log'!$C$5:$C$2004,"Sell",'Trade Log'!$I$5:$I$2004,AW$6,'Trade Log'!$B$5:$B$2004,"&lt;="&amp;Dashboard!$C$2))</f>
        <v/>
      </c>
      <c r="AX115" s="100" t="str">
        <f>if($B115="","",sumifs('Trade Log'!$V$5:$V$2004,'Trade Log'!$D$5:$D$2004,$B115,'Trade Log'!$C$5:$C$2004,"Buy",'Trade Log'!$I$5:$I$2004,AX$6,'Trade Log'!$B$5:$B$2004,"&lt;="&amp;Dashboard!$C$2)-sumifs('Trade Log'!$V$5:$V$2004,'Trade Log'!$D$5:$D$2004,$B115,'Trade Log'!$C$5:$C$2004,"Sell",'Trade Log'!$I$5:$I$2004,AX$6,'Trade Log'!$B$5:$B$2004,"&lt;="&amp;Dashboard!$C$2))</f>
        <v/>
      </c>
      <c r="AY115" s="100" t="str">
        <f>if($B115="","",sumifs('Trade Log'!$V$5:$V$2004,'Trade Log'!$D$5:$D$2004,$B115,'Trade Log'!$C$5:$C$2004,"Buy",'Trade Log'!$I$5:$I$2004,AY$6,'Trade Log'!$B$5:$B$2004,"&lt;="&amp;Dashboard!$C$2)-sumifs('Trade Log'!$V$5:$V$2004,'Trade Log'!$D$5:$D$2004,$B115,'Trade Log'!$C$5:$C$2004,"Sell",'Trade Log'!$I$5:$I$2004,AY$6,'Trade Log'!$B$5:$B$2004,"&lt;="&amp;Dashboard!$C$2))</f>
        <v/>
      </c>
      <c r="AZ115" s="185" t="str">
        <f>if($B115="","",sumifs('Trade Log'!$V$5:$V$2004,'Trade Log'!$D$5:$D$2004,$B115,'Trade Log'!$C$5:$C$2004,"Buy",'Trade Log'!$I$5:$I$2004,AZ$6,'Trade Log'!$B$5:$B$2004,"&lt;="&amp;Dashboard!$C$2)-sumifs('Trade Log'!$V$5:$V$2004,'Trade Log'!$D$5:$D$2004,$B115,'Trade Log'!$C$5:$C$2004,"Sell",'Trade Log'!$I$5:$I$2004,AZ$6,'Trade Log'!$B$5:$B$2004,"&lt;="&amp;Dashboard!$C$2))</f>
        <v/>
      </c>
      <c r="BA115" s="81"/>
      <c r="BB115" s="186">
        <f t="shared" si="20"/>
        <v>0</v>
      </c>
      <c r="BC115" s="81"/>
      <c r="BD115" s="187">
        <f t="shared" ref="BD115:BM115" si="134">AQ115*$Q115</f>
        <v>0</v>
      </c>
      <c r="BE115" s="188">
        <f t="shared" si="134"/>
        <v>0</v>
      </c>
      <c r="BF115" s="188">
        <f t="shared" si="134"/>
        <v>0</v>
      </c>
      <c r="BG115" s="188">
        <f t="shared" si="134"/>
        <v>0</v>
      </c>
      <c r="BH115" s="188">
        <f t="shared" si="134"/>
        <v>0</v>
      </c>
      <c r="BI115" s="188">
        <f t="shared" si="134"/>
        <v>0</v>
      </c>
      <c r="BJ115" s="188">
        <f t="shared" si="134"/>
        <v>0</v>
      </c>
      <c r="BK115" s="188">
        <f t="shared" si="134"/>
        <v>0</v>
      </c>
      <c r="BL115" s="188">
        <f t="shared" si="134"/>
        <v>0</v>
      </c>
      <c r="BM115" s="189">
        <f t="shared" si="134"/>
        <v>0</v>
      </c>
      <c r="BN115" s="81"/>
      <c r="BO115" s="190">
        <f t="shared" si="22"/>
        <v>0</v>
      </c>
      <c r="BP115" s="190"/>
      <c r="BQ115" s="191" t="str">
        <f t="shared" si="23"/>
        <v/>
      </c>
      <c r="BR115" s="192" t="s">
        <v>197</v>
      </c>
      <c r="BS115" s="190" t="str">
        <f t="shared" si="24"/>
        <v>N</v>
      </c>
      <c r="BT115" s="190" t="str">
        <f t="shared" si="25"/>
        <v>N</v>
      </c>
      <c r="BU115" s="190" t="str">
        <f t="shared" si="26"/>
        <v>N</v>
      </c>
      <c r="BV115" s="190"/>
      <c r="BW115" s="174">
        <f>countifs('Trade Log'!$D$5:$D$2004,$B151,'Trade Log'!$C$5:$C$2004,"Split")</f>
        <v>0</v>
      </c>
    </row>
    <row r="116">
      <c r="A116" s="17">
        <f t="shared" si="27"/>
        <v>110</v>
      </c>
      <c r="B116" s="193" t="str">
        <f>Setup!B161</f>
        <v/>
      </c>
      <c r="C116" s="194" t="str">
        <f>Setup!C161</f>
        <v/>
      </c>
      <c r="D116" s="194" t="str">
        <f>Setup!D161</f>
        <v/>
      </c>
      <c r="E116" s="195" t="str">
        <f>IF($B116="","",SUMIFS('Trade Log'!$V$5:$V$2004,'Trade Log'!$D$5:$D$2004,'Your Portfolio Holdings'!$B116,'Trade Log'!$C$5:$C$2004,"Buy",'Trade Log'!$B$5:$B$2004,"&lt;="&amp;Dashboard!$C$2)-SUMIFS('Trade Log'!$V$5:$V$2004,'Trade Log'!$D$5:$D$2004,'Your Portfolio Holdings'!$B116,'Trade Log'!$C$5:$C$2004,"Sell",'Trade Log'!$B$5:$B$2004,"&lt;="&amp;Dashboard!$C$2))</f>
        <v/>
      </c>
      <c r="F116" s="196" t="str">
        <f t="shared" si="3"/>
        <v/>
      </c>
      <c r="G116" s="197" t="str">
        <f>IFERROR(__xludf.DUMMYFUNCTION("if($C116=""GBP"", if($B116="""","""",if(Dashboard!$C$2&gt;=today(),iferror(googlefinance($B116)/100,0),iferror(index(googlefinance($B116,""price"",Dashboard!$C$2),2,2)/100,iferror(index(googlefinance($B116,""price"",Dashboard!$C$2-1),2,2)/100,iferror(index(g"&amp;"ooglefinance($B116,""price"",Dashboard!$C$2-2),2,2)/100,iferror(index(googlefinance($B116,""price"",Dashboard!$C$2-3),2,2)/100,iferror(index(googlefinance($B116,""price"",Dashboard!$C$2-4),2,2)/100,iferror(index(googlefinance($B116,""price"",Dashboard!$C$"&amp;"2-5),2,2)/100,iferror(index(googlefinance($B116,""price"",Dashboard!$C$2-6),2,2)/100,0))))))))),if($B116="""","""",if(Dashboard!$C$2&gt;=today(),iferror(googlefinance($B116),0),iferror(index(googlefinance($B116,""price"",Dashboard!$C$2),2,2),iferror(index(go"&amp;"oglefinance($B116,""price"",Dashboard!$C$2-1),2,2),iferror(index(googlefinance($B116,""price"",Dashboard!$C$2-2),2,2),iferror(index(googlefinance($B116,""price"",Dashboard!$C$2-3),2,2),iferror(index(googlefinance($B116,""price"",Dashboard!$C$2-4),2,2),ife"&amp;"rror(index(googlefinance($B116,""price"",Dashboard!$C$2-5),2,2),iferror(index(googlefinance($B116,""price"",Dashboard!$C$2-6),2,2),0))))))))))"),"")</f>
        <v/>
      </c>
      <c r="H116" s="213"/>
      <c r="I116" s="199" t="str">
        <f t="shared" si="4"/>
        <v/>
      </c>
      <c r="J116" s="200" t="str">
        <f t="shared" si="5"/>
        <v/>
      </c>
      <c r="K116" s="201" t="str">
        <f t="array" ref="K116">IFERROR(IF($B116="","",index('Trade Log'!$Q$5:$Q$2004,match(1,($AN116='Trade Log'!$B$5:$B$2004)*($B116='Trade Log'!$D$5:$D$2004)*("Y"='Trade Log'!$T$5:$T$2004),0))),0)</f>
        <v/>
      </c>
      <c r="L116" s="202" t="str">
        <f t="shared" si="6"/>
        <v/>
      </c>
      <c r="M116" s="202" t="str">
        <f t="shared" si="7"/>
        <v/>
      </c>
      <c r="N116" s="203" t="str">
        <f t="shared" si="8"/>
        <v/>
      </c>
      <c r="O116" s="202" t="str">
        <f>if($B116="","",iferror(sumifs('Trade Log'!$G$5:$G$2004,'Trade Log'!$C$5:$C$2004,"Dividend",'Trade Log'!$D$5:$D$2004,$B116,'Trade Log'!$B$5:$B$2004,"&lt;="&amp;Dashboard!$C$2),0))</f>
        <v/>
      </c>
      <c r="P116" s="204" t="str">
        <f t="shared" si="9"/>
        <v/>
      </c>
      <c r="Q116" s="205" t="str">
        <f t="shared" si="10"/>
        <v/>
      </c>
      <c r="R116" s="199" t="str">
        <f t="shared" si="11"/>
        <v/>
      </c>
      <c r="S116" s="200" t="str">
        <f t="shared" si="12"/>
        <v/>
      </c>
      <c r="T116" s="201" t="str">
        <f t="array" ref="T116">IFERROR(IF($B116="","",index('Trade Log'!$AE$5:$AE$2004,match(1,($AN116='Trade Log'!$B$5:$B$2004)*($B116='Trade Log'!$D$5:$D$2004)*("Y"='Trade Log'!$T$5:$T$2004),0))),0)</f>
        <v/>
      </c>
      <c r="U116" s="202" t="str">
        <f t="shared" si="13"/>
        <v/>
      </c>
      <c r="V116" s="203" t="str">
        <f t="shared" si="14"/>
        <v/>
      </c>
      <c r="W116" s="202" t="str">
        <f t="shared" si="15"/>
        <v/>
      </c>
      <c r="X116" s="203" t="str">
        <f t="shared" si="16"/>
        <v/>
      </c>
      <c r="Y116" s="206" t="str">
        <f>if($B116="","",iferror(sumifs('Trade Log'!$AD$5:$AD$2004,'Trade Log'!$C$5:$C$2004,"Dividend",'Trade Log'!$D$5:$D$2004,$B116,'Trade Log'!$B$5:$B$2004,"&lt;="&amp;Dashboard!$C$2),0))</f>
        <v/>
      </c>
      <c r="Z116" s="172"/>
      <c r="AA116" s="207" t="str">
        <f t="array" ref="AA116">IF($B116="","",INDEX('Calculations (Do Not Edit)'!$C$231:$G$235,match($C116,'Calculations (Do Not Edit)'!$C$230:$G$230,0),match(Dashboard!$C$3,'Calculations (Do Not Edit)'!$B$231:$B$235,0)))</f>
        <v/>
      </c>
      <c r="AB116" s="174"/>
      <c r="AC116" s="208" t="str">
        <f>IF($B116="","",SUMIFS('Trade Log'!$X$5:$X$2004,'Trade Log'!$D$5:$D$2004,'Your Portfolio Holdings'!$B116,'Trade Log'!$C$5:$C$2004,"Buy",'Trade Log'!$B$5:$B$2004,"&lt;="&amp;Dashboard!$C$54)-SUMIFS('Trade Log'!$X$5:$X$2004,'Trade Log'!$D$5:$D$2004,'Your Portfolio Holdings'!$B116,'Trade Log'!$C$5:$C$2004,"Sell",'Trade Log'!$B$5:$B$2004,"&lt;="&amp;Dashboard!$C$54))</f>
        <v/>
      </c>
      <c r="AD116" s="209" t="str">
        <f>IFERROR(__xludf.DUMMYFUNCTION("if($C116=""GBP"",if($B116="""","""",if(Dashboard!$C$54&gt;=today(),iferror(googlefinance($B116)/100,0),iferror(index(googlefinance($B116,""price"",Dashboard!$C$54),2,2)/100,iferror(index(googlefinance($B116,""price"",Dashboard!$C$54-1),2,2)/100,iferror(index"&amp;"(googlefinance($B116,""price"",Dashboard!$C$54-2),2,2)/100,iferror(index(googlefinance($B116,""price"",Dashboard!$C$54-3),2,2)/100,iferror(index(googlefinance($B116,""price"",Dashboard!$C$54-4),2,2)/100,iferror(index(googlefinance($B116,""price"",Dashboar"&amp;"d!$C$54-5),2,2)/100,iferror(index(googlefinance($B116,""price"",Dashboard!$C$54-6),2,2)/100,0))))))))), if($B116="""","""",if(Dashboard!$C$54&gt;=today(),iferror(googlefinance($B116),0),iferror(index(googlefinance($B116,""price"",Dashboard!$C$54),2,2),iferro"&amp;"r(index(googlefinance($B116,""price"",Dashboard!$C$54-1),2,2),iferror(index(googlefinance($B116,""price"",Dashboard!$C$54-2),2,2),iferror(index(googlefinance($B116,""price"",Dashboard!$C$54-3),2,2),iferror(index(googlefinance($B116,""price"",Dashboard!$C$"&amp;"54-4),2,2),iferror(index(googlefinance($B116,""price"",Dashboard!$C$54-5),2,2),iferror(index(googlefinance($B116,""price"",Dashboard!$C$54-6),2,2),0))))))))))"),"")</f>
        <v/>
      </c>
      <c r="AE116" s="214"/>
      <c r="AF116" s="211" t="str">
        <f t="array" ref="AF116">IF($B116="","",INDEX('Calculations (Do Not Edit)'!$C$249:$G$253,match($C116,'Calculations (Do Not Edit)'!$C$230:$G$230,0),match(Dashboard!$C$3,'Calculations (Do Not Edit)'!$B$231:$B$235,0)))</f>
        <v/>
      </c>
      <c r="AG116" s="212">
        <f t="shared" si="17"/>
        <v>0</v>
      </c>
      <c r="AH116" s="208" t="str">
        <f>IF($B116="","",SUMIFS('Trade Log'!$Z$5:$Z$2004,'Trade Log'!$D$5:$D$2004,'Your Portfolio Holdings'!$B116,'Trade Log'!$C$5:$C$2004,"Buy",'Trade Log'!$B$5:$B$2004,"&lt;="&amp;Dashboard!$C$55)-SUMIFS('Trade Log'!$Z$5:$Z$2004,'Trade Log'!$D$5:$D$2004,'Your Portfolio Holdings'!$B116,'Trade Log'!$C$5:$C$2004,"Sell",'Trade Log'!$B$5:$B$2004,"&lt;="&amp;Dashboard!$C$55))</f>
        <v/>
      </c>
      <c r="AI116" s="209" t="str">
        <f>IFERROR(__xludf.DUMMYFUNCTION("if($C116=""GBP"",if($B116="""","""",if(Dashboard!$C$55&gt;=today(),iferror(googlefinance($B116)/100,0),iferror(index(googlefinance($B116,""price"",Dashboard!$C$55),2,2)/100,iferror(index(googlefinance($B116,""price"",Dashboard!$C$55-1),2,2)/100,iferror(index"&amp;"(googlefinance($B116,""price"",Dashboard!$C$55-2),2,2)/100,iferror(index(googlefinance($B116,""price"",Dashboard!$C$55-3),2,2)/100,iferror(index(googlefinance($B116,""price"",Dashboard!$C$55-4),2,2)/100,iferror(index(googlefinance($B116,""price"",Dashboar"&amp;"d!$C$55-5),2,2)/100,iferror(index(googlefinance($B116,""price"",Dashboard!$C$55-6),2,2)/100,0))))))))),if($B116="""","""",if(Dashboard!$C$55&gt;=today(),iferror(googlefinance($B116),0),iferror(index(googlefinance($B116,""price"",Dashboard!$C$55),2,2),iferror"&amp;"(index(googlefinance($B116,""price"",Dashboard!$C$55-1),2,2),iferror(index(googlefinance($B116,""price"",Dashboard!$C$55-2),2,2),iferror(index(googlefinance($B116,""price"",Dashboard!$C$55-3),2,2),iferror(index(googlefinance($B116,""price"",Dashboard!$C$5"&amp;"5-4),2,2),iferror(index(googlefinance($B116,""price"",Dashboard!$C$55-5),2,2),iferror(index(googlefinance($B116,""price"",Dashboard!$C$55-6),2,2),0))))))))))"),"")</f>
        <v/>
      </c>
      <c r="AJ116" s="210"/>
      <c r="AK116" s="211" t="str">
        <f t="array" ref="AK116">IF($B116="","",INDEX('Calculations (Do Not Edit)'!$C$267:$G$271,match($C116,'Calculations (Do Not Edit)'!$C$230:$G$230,0),match(Dashboard!$C$3,'Calculations (Do Not Edit)'!$B$231:$B$235,0)))</f>
        <v/>
      </c>
      <c r="AL116" s="212">
        <f t="shared" si="18"/>
        <v>0</v>
      </c>
      <c r="AM116" s="182"/>
      <c r="AN116" s="182" t="str">
        <f>IF($B116="","",MAXIFS('Trade Log'!$B$5:$B$2004,'Trade Log'!$D$5:$D$2004,$B116,'Trade Log'!$B$5:$B$2004,"&lt;="&amp;Dashboard!$C$2))</f>
        <v/>
      </c>
      <c r="AO116" s="81" t="str">
        <f t="shared" si="19"/>
        <v>#N/A</v>
      </c>
      <c r="AP116" s="81"/>
      <c r="AQ116" s="184" t="str">
        <f>if($B116="","",sumifs('Trade Log'!$V$5:$V$2004,'Trade Log'!$D$5:$D$2004,$B116,'Trade Log'!$C$5:$C$2004,"Buy",'Trade Log'!$I$5:$I$2004,AQ$6,'Trade Log'!$B$5:$B$2004,"&lt;="&amp;Dashboard!$C$2)-sumifs('Trade Log'!$V$5:$V$2004,'Trade Log'!$D$5:$D$2004,$B116,'Trade Log'!$C$5:$C$2004,"Sell",'Trade Log'!$I$5:$I$2004,AQ$6,'Trade Log'!$B$5:$B$2004,"&lt;="&amp;Dashboard!$C$2))</f>
        <v/>
      </c>
      <c r="AR116" s="100" t="str">
        <f>if($B116="","",sumifs('Trade Log'!$V$5:$V$2004,'Trade Log'!$D$5:$D$2004,$B116,'Trade Log'!$C$5:$C$2004,"Buy",'Trade Log'!$I$5:$I$2004,AR$6,'Trade Log'!$B$5:$B$2004,"&lt;="&amp;Dashboard!$C$2)-sumifs('Trade Log'!$V$5:$V$2004,'Trade Log'!$D$5:$D$2004,$B116,'Trade Log'!$C$5:$C$2004,"Sell",'Trade Log'!$I$5:$I$2004,AR$6,'Trade Log'!$B$5:$B$2004,"&lt;="&amp;Dashboard!$C$2))</f>
        <v/>
      </c>
      <c r="AS116" s="100" t="str">
        <f>if($B116="","",sumifs('Trade Log'!$V$5:$V$2004,'Trade Log'!$D$5:$D$2004,$B116,'Trade Log'!$C$5:$C$2004,"Buy",'Trade Log'!$I$5:$I$2004,AS$6,'Trade Log'!$B$5:$B$2004,"&lt;="&amp;Dashboard!$C$2)-sumifs('Trade Log'!$V$5:$V$2004,'Trade Log'!$D$5:$D$2004,$B116,'Trade Log'!$C$5:$C$2004,"Sell",'Trade Log'!$I$5:$I$2004,AS$6,'Trade Log'!$B$5:$B$2004,"&lt;="&amp;Dashboard!$C$2))</f>
        <v/>
      </c>
      <c r="AT116" s="100" t="str">
        <f>if($B116="","",sumifs('Trade Log'!$V$5:$V$2004,'Trade Log'!$D$5:$D$2004,$B116,'Trade Log'!$C$5:$C$2004,"Buy",'Trade Log'!$I$5:$I$2004,AT$6,'Trade Log'!$B$5:$B$2004,"&lt;="&amp;Dashboard!$C$2)-sumifs('Trade Log'!$V$5:$V$2004,'Trade Log'!$D$5:$D$2004,$B116,'Trade Log'!$C$5:$C$2004,"Sell",'Trade Log'!$I$5:$I$2004,AT$6,'Trade Log'!$B$5:$B$2004,"&lt;="&amp;Dashboard!$C$2))</f>
        <v/>
      </c>
      <c r="AU116" s="100" t="str">
        <f>if($B116="","",sumifs('Trade Log'!$V$5:$V$2004,'Trade Log'!$D$5:$D$2004,$B116,'Trade Log'!$C$5:$C$2004,"Buy",'Trade Log'!$I$5:$I$2004,AU$6,'Trade Log'!$B$5:$B$2004,"&lt;="&amp;Dashboard!$C$2)-sumifs('Trade Log'!$V$5:$V$2004,'Trade Log'!$D$5:$D$2004,$B116,'Trade Log'!$C$5:$C$2004,"Sell",'Trade Log'!$I$5:$I$2004,AU$6,'Trade Log'!$B$5:$B$2004,"&lt;="&amp;Dashboard!$C$2))</f>
        <v/>
      </c>
      <c r="AV116" s="100" t="str">
        <f>if($B116="","",sumifs('Trade Log'!$V$5:$V$2004,'Trade Log'!$D$5:$D$2004,$B116,'Trade Log'!$C$5:$C$2004,"Buy",'Trade Log'!$I$5:$I$2004,AV$6,'Trade Log'!$B$5:$B$2004,"&lt;="&amp;Dashboard!$C$2)-sumifs('Trade Log'!$V$5:$V$2004,'Trade Log'!$D$5:$D$2004,$B116,'Trade Log'!$C$5:$C$2004,"Sell",'Trade Log'!$I$5:$I$2004,AV$6,'Trade Log'!$B$5:$B$2004,"&lt;="&amp;Dashboard!$C$2))</f>
        <v/>
      </c>
      <c r="AW116" s="100" t="str">
        <f>if($B116="","",sumifs('Trade Log'!$V$5:$V$2004,'Trade Log'!$D$5:$D$2004,$B116,'Trade Log'!$C$5:$C$2004,"Buy",'Trade Log'!$I$5:$I$2004,AW$6,'Trade Log'!$B$5:$B$2004,"&lt;="&amp;Dashboard!$C$2)-sumifs('Trade Log'!$V$5:$V$2004,'Trade Log'!$D$5:$D$2004,$B116,'Trade Log'!$C$5:$C$2004,"Sell",'Trade Log'!$I$5:$I$2004,AW$6,'Trade Log'!$B$5:$B$2004,"&lt;="&amp;Dashboard!$C$2))</f>
        <v/>
      </c>
      <c r="AX116" s="100" t="str">
        <f>if($B116="","",sumifs('Trade Log'!$V$5:$V$2004,'Trade Log'!$D$5:$D$2004,$B116,'Trade Log'!$C$5:$C$2004,"Buy",'Trade Log'!$I$5:$I$2004,AX$6,'Trade Log'!$B$5:$B$2004,"&lt;="&amp;Dashboard!$C$2)-sumifs('Trade Log'!$V$5:$V$2004,'Trade Log'!$D$5:$D$2004,$B116,'Trade Log'!$C$5:$C$2004,"Sell",'Trade Log'!$I$5:$I$2004,AX$6,'Trade Log'!$B$5:$B$2004,"&lt;="&amp;Dashboard!$C$2))</f>
        <v/>
      </c>
      <c r="AY116" s="100" t="str">
        <f>if($B116="","",sumifs('Trade Log'!$V$5:$V$2004,'Trade Log'!$D$5:$D$2004,$B116,'Trade Log'!$C$5:$C$2004,"Buy",'Trade Log'!$I$5:$I$2004,AY$6,'Trade Log'!$B$5:$B$2004,"&lt;="&amp;Dashboard!$C$2)-sumifs('Trade Log'!$V$5:$V$2004,'Trade Log'!$D$5:$D$2004,$B116,'Trade Log'!$C$5:$C$2004,"Sell",'Trade Log'!$I$5:$I$2004,AY$6,'Trade Log'!$B$5:$B$2004,"&lt;="&amp;Dashboard!$C$2))</f>
        <v/>
      </c>
      <c r="AZ116" s="185" t="str">
        <f>if($B116="","",sumifs('Trade Log'!$V$5:$V$2004,'Trade Log'!$D$5:$D$2004,$B116,'Trade Log'!$C$5:$C$2004,"Buy",'Trade Log'!$I$5:$I$2004,AZ$6,'Trade Log'!$B$5:$B$2004,"&lt;="&amp;Dashboard!$C$2)-sumifs('Trade Log'!$V$5:$V$2004,'Trade Log'!$D$5:$D$2004,$B116,'Trade Log'!$C$5:$C$2004,"Sell",'Trade Log'!$I$5:$I$2004,AZ$6,'Trade Log'!$B$5:$B$2004,"&lt;="&amp;Dashboard!$C$2))</f>
        <v/>
      </c>
      <c r="BA116" s="81"/>
      <c r="BB116" s="186">
        <f t="shared" si="20"/>
        <v>0</v>
      </c>
      <c r="BC116" s="81"/>
      <c r="BD116" s="187">
        <f t="shared" ref="BD116:BM116" si="135">AQ116*$Q116</f>
        <v>0</v>
      </c>
      <c r="BE116" s="188">
        <f t="shared" si="135"/>
        <v>0</v>
      </c>
      <c r="BF116" s="188">
        <f t="shared" si="135"/>
        <v>0</v>
      </c>
      <c r="BG116" s="188">
        <f t="shared" si="135"/>
        <v>0</v>
      </c>
      <c r="BH116" s="188">
        <f t="shared" si="135"/>
        <v>0</v>
      </c>
      <c r="BI116" s="188">
        <f t="shared" si="135"/>
        <v>0</v>
      </c>
      <c r="BJ116" s="188">
        <f t="shared" si="135"/>
        <v>0</v>
      </c>
      <c r="BK116" s="188">
        <f t="shared" si="135"/>
        <v>0</v>
      </c>
      <c r="BL116" s="188">
        <f t="shared" si="135"/>
        <v>0</v>
      </c>
      <c r="BM116" s="189">
        <f t="shared" si="135"/>
        <v>0</v>
      </c>
      <c r="BN116" s="81"/>
      <c r="BO116" s="190">
        <f t="shared" si="22"/>
        <v>0</v>
      </c>
      <c r="BP116" s="190"/>
      <c r="BQ116" s="191" t="str">
        <f t="shared" si="23"/>
        <v/>
      </c>
      <c r="BR116" s="192" t="s">
        <v>197</v>
      </c>
      <c r="BS116" s="190" t="str">
        <f t="shared" si="24"/>
        <v>N</v>
      </c>
      <c r="BT116" s="190" t="str">
        <f t="shared" si="25"/>
        <v>N</v>
      </c>
      <c r="BU116" s="190" t="str">
        <f t="shared" si="26"/>
        <v>N</v>
      </c>
      <c r="BV116" s="190"/>
      <c r="BW116" s="174">
        <f>countifs('Trade Log'!$D$5:$D$2004,$B152,'Trade Log'!$C$5:$C$2004,"Split")</f>
        <v>0</v>
      </c>
    </row>
    <row r="117">
      <c r="A117" s="17">
        <f t="shared" si="27"/>
        <v>111</v>
      </c>
      <c r="B117" s="193" t="str">
        <f>Setup!B162</f>
        <v/>
      </c>
      <c r="C117" s="194" t="str">
        <f>Setup!C162</f>
        <v/>
      </c>
      <c r="D117" s="194" t="str">
        <f>Setup!D162</f>
        <v/>
      </c>
      <c r="E117" s="195" t="str">
        <f>IF($B117="","",SUMIFS('Trade Log'!$V$5:$V$2004,'Trade Log'!$D$5:$D$2004,'Your Portfolio Holdings'!$B117,'Trade Log'!$C$5:$C$2004,"Buy",'Trade Log'!$B$5:$B$2004,"&lt;="&amp;Dashboard!$C$2)-SUMIFS('Trade Log'!$V$5:$V$2004,'Trade Log'!$D$5:$D$2004,'Your Portfolio Holdings'!$B117,'Trade Log'!$C$5:$C$2004,"Sell",'Trade Log'!$B$5:$B$2004,"&lt;="&amp;Dashboard!$C$2))</f>
        <v/>
      </c>
      <c r="F117" s="196" t="str">
        <f t="shared" si="3"/>
        <v/>
      </c>
      <c r="G117" s="197" t="str">
        <f>IFERROR(__xludf.DUMMYFUNCTION("if($C117=""GBP"", if($B117="""","""",if(Dashboard!$C$2&gt;=today(),iferror(googlefinance($B117)/100,0),iferror(index(googlefinance($B117,""price"",Dashboard!$C$2),2,2)/100,iferror(index(googlefinance($B117,""price"",Dashboard!$C$2-1),2,2)/100,iferror(index(g"&amp;"ooglefinance($B117,""price"",Dashboard!$C$2-2),2,2)/100,iferror(index(googlefinance($B117,""price"",Dashboard!$C$2-3),2,2)/100,iferror(index(googlefinance($B117,""price"",Dashboard!$C$2-4),2,2)/100,iferror(index(googlefinance($B117,""price"",Dashboard!$C$"&amp;"2-5),2,2)/100,iferror(index(googlefinance($B117,""price"",Dashboard!$C$2-6),2,2)/100,0))))))))),if($B117="""","""",if(Dashboard!$C$2&gt;=today(),iferror(googlefinance($B117),0),iferror(index(googlefinance($B117,""price"",Dashboard!$C$2),2,2),iferror(index(go"&amp;"oglefinance($B117,""price"",Dashboard!$C$2-1),2,2),iferror(index(googlefinance($B117,""price"",Dashboard!$C$2-2),2,2),iferror(index(googlefinance($B117,""price"",Dashboard!$C$2-3),2,2),iferror(index(googlefinance($B117,""price"",Dashboard!$C$2-4),2,2),ife"&amp;"rror(index(googlefinance($B117,""price"",Dashboard!$C$2-5),2,2),iferror(index(googlefinance($B117,""price"",Dashboard!$C$2-6),2,2),0))))))))))"),"")</f>
        <v/>
      </c>
      <c r="H117" s="213"/>
      <c r="I117" s="199" t="str">
        <f t="shared" si="4"/>
        <v/>
      </c>
      <c r="J117" s="200" t="str">
        <f t="shared" si="5"/>
        <v/>
      </c>
      <c r="K117" s="201" t="str">
        <f t="array" ref="K117">IFERROR(IF($B117="","",index('Trade Log'!$Q$5:$Q$2004,match(1,($AN117='Trade Log'!$B$5:$B$2004)*($B117='Trade Log'!$D$5:$D$2004)*("Y"='Trade Log'!$T$5:$T$2004),0))),0)</f>
        <v/>
      </c>
      <c r="L117" s="202" t="str">
        <f t="shared" si="6"/>
        <v/>
      </c>
      <c r="M117" s="202" t="str">
        <f t="shared" si="7"/>
        <v/>
      </c>
      <c r="N117" s="203" t="str">
        <f t="shared" si="8"/>
        <v/>
      </c>
      <c r="O117" s="202" t="str">
        <f>if($B117="","",iferror(sumifs('Trade Log'!$G$5:$G$2004,'Trade Log'!$C$5:$C$2004,"Dividend",'Trade Log'!$D$5:$D$2004,$B117,'Trade Log'!$B$5:$B$2004,"&lt;="&amp;Dashboard!$C$2),0))</f>
        <v/>
      </c>
      <c r="P117" s="204" t="str">
        <f t="shared" si="9"/>
        <v/>
      </c>
      <c r="Q117" s="205" t="str">
        <f t="shared" si="10"/>
        <v/>
      </c>
      <c r="R117" s="199" t="str">
        <f t="shared" si="11"/>
        <v/>
      </c>
      <c r="S117" s="200" t="str">
        <f t="shared" si="12"/>
        <v/>
      </c>
      <c r="T117" s="201" t="str">
        <f t="array" ref="T117">IFERROR(IF($B117="","",index('Trade Log'!$AE$5:$AE$2004,match(1,($AN117='Trade Log'!$B$5:$B$2004)*($B117='Trade Log'!$D$5:$D$2004)*("Y"='Trade Log'!$T$5:$T$2004),0))),0)</f>
        <v/>
      </c>
      <c r="U117" s="202" t="str">
        <f t="shared" si="13"/>
        <v/>
      </c>
      <c r="V117" s="203" t="str">
        <f t="shared" si="14"/>
        <v/>
      </c>
      <c r="W117" s="202" t="str">
        <f t="shared" si="15"/>
        <v/>
      </c>
      <c r="X117" s="203" t="str">
        <f t="shared" si="16"/>
        <v/>
      </c>
      <c r="Y117" s="206" t="str">
        <f>if($B117="","",iferror(sumifs('Trade Log'!$AD$5:$AD$2004,'Trade Log'!$C$5:$C$2004,"Dividend",'Trade Log'!$D$5:$D$2004,$B117,'Trade Log'!$B$5:$B$2004,"&lt;="&amp;Dashboard!$C$2),0))</f>
        <v/>
      </c>
      <c r="Z117" s="172"/>
      <c r="AA117" s="207" t="str">
        <f t="array" ref="AA117">IF($B117="","",INDEX('Calculations (Do Not Edit)'!$C$231:$G$235,match($C117,'Calculations (Do Not Edit)'!$C$230:$G$230,0),match(Dashboard!$C$3,'Calculations (Do Not Edit)'!$B$231:$B$235,0)))</f>
        <v/>
      </c>
      <c r="AB117" s="174"/>
      <c r="AC117" s="208" t="str">
        <f>IF($B117="","",SUMIFS('Trade Log'!$X$5:$X$2004,'Trade Log'!$D$5:$D$2004,'Your Portfolio Holdings'!$B117,'Trade Log'!$C$5:$C$2004,"Buy",'Trade Log'!$B$5:$B$2004,"&lt;="&amp;Dashboard!$C$54)-SUMIFS('Trade Log'!$X$5:$X$2004,'Trade Log'!$D$5:$D$2004,'Your Portfolio Holdings'!$B117,'Trade Log'!$C$5:$C$2004,"Sell",'Trade Log'!$B$5:$B$2004,"&lt;="&amp;Dashboard!$C$54))</f>
        <v/>
      </c>
      <c r="AD117" s="209" t="str">
        <f>IFERROR(__xludf.DUMMYFUNCTION("if($C117=""GBP"",if($B117="""","""",if(Dashboard!$C$54&gt;=today(),iferror(googlefinance($B117)/100,0),iferror(index(googlefinance($B117,""price"",Dashboard!$C$54),2,2)/100,iferror(index(googlefinance($B117,""price"",Dashboard!$C$54-1),2,2)/100,iferror(index"&amp;"(googlefinance($B117,""price"",Dashboard!$C$54-2),2,2)/100,iferror(index(googlefinance($B117,""price"",Dashboard!$C$54-3),2,2)/100,iferror(index(googlefinance($B117,""price"",Dashboard!$C$54-4),2,2)/100,iferror(index(googlefinance($B117,""price"",Dashboar"&amp;"d!$C$54-5),2,2)/100,iferror(index(googlefinance($B117,""price"",Dashboard!$C$54-6),2,2)/100,0))))))))), if($B117="""","""",if(Dashboard!$C$54&gt;=today(),iferror(googlefinance($B117),0),iferror(index(googlefinance($B117,""price"",Dashboard!$C$54),2,2),iferro"&amp;"r(index(googlefinance($B117,""price"",Dashboard!$C$54-1),2,2),iferror(index(googlefinance($B117,""price"",Dashboard!$C$54-2),2,2),iferror(index(googlefinance($B117,""price"",Dashboard!$C$54-3),2,2),iferror(index(googlefinance($B117,""price"",Dashboard!$C$"&amp;"54-4),2,2),iferror(index(googlefinance($B117,""price"",Dashboard!$C$54-5),2,2),iferror(index(googlefinance($B117,""price"",Dashboard!$C$54-6),2,2),0))))))))))"),"")</f>
        <v/>
      </c>
      <c r="AE117" s="214"/>
      <c r="AF117" s="211" t="str">
        <f t="array" ref="AF117">IF($B117="","",INDEX('Calculations (Do Not Edit)'!$C$249:$G$253,match($C117,'Calculations (Do Not Edit)'!$C$230:$G$230,0),match(Dashboard!$C$3,'Calculations (Do Not Edit)'!$B$231:$B$235,0)))</f>
        <v/>
      </c>
      <c r="AG117" s="212">
        <f t="shared" si="17"/>
        <v>0</v>
      </c>
      <c r="AH117" s="208" t="str">
        <f>IF($B117="","",SUMIFS('Trade Log'!$Z$5:$Z$2004,'Trade Log'!$D$5:$D$2004,'Your Portfolio Holdings'!$B117,'Trade Log'!$C$5:$C$2004,"Buy",'Trade Log'!$B$5:$B$2004,"&lt;="&amp;Dashboard!$C$55)-SUMIFS('Trade Log'!$Z$5:$Z$2004,'Trade Log'!$D$5:$D$2004,'Your Portfolio Holdings'!$B117,'Trade Log'!$C$5:$C$2004,"Sell",'Trade Log'!$B$5:$B$2004,"&lt;="&amp;Dashboard!$C$55))</f>
        <v/>
      </c>
      <c r="AI117" s="209" t="str">
        <f>IFERROR(__xludf.DUMMYFUNCTION("if($C117=""GBP"",if($B117="""","""",if(Dashboard!$C$55&gt;=today(),iferror(googlefinance($B117)/100,0),iferror(index(googlefinance($B117,""price"",Dashboard!$C$55),2,2)/100,iferror(index(googlefinance($B117,""price"",Dashboard!$C$55-1),2,2)/100,iferror(index"&amp;"(googlefinance($B117,""price"",Dashboard!$C$55-2),2,2)/100,iferror(index(googlefinance($B117,""price"",Dashboard!$C$55-3),2,2)/100,iferror(index(googlefinance($B117,""price"",Dashboard!$C$55-4),2,2)/100,iferror(index(googlefinance($B117,""price"",Dashboar"&amp;"d!$C$55-5),2,2)/100,iferror(index(googlefinance($B117,""price"",Dashboard!$C$55-6),2,2)/100,0))))))))),if($B117="""","""",if(Dashboard!$C$55&gt;=today(),iferror(googlefinance($B117),0),iferror(index(googlefinance($B117,""price"",Dashboard!$C$55),2,2),iferror"&amp;"(index(googlefinance($B117,""price"",Dashboard!$C$55-1),2,2),iferror(index(googlefinance($B117,""price"",Dashboard!$C$55-2),2,2),iferror(index(googlefinance($B117,""price"",Dashboard!$C$55-3),2,2),iferror(index(googlefinance($B117,""price"",Dashboard!$C$5"&amp;"5-4),2,2),iferror(index(googlefinance($B117,""price"",Dashboard!$C$55-5),2,2),iferror(index(googlefinance($B117,""price"",Dashboard!$C$55-6),2,2),0))))))))))"),"")</f>
        <v/>
      </c>
      <c r="AJ117" s="210"/>
      <c r="AK117" s="211" t="str">
        <f t="array" ref="AK117">IF($B117="","",INDEX('Calculations (Do Not Edit)'!$C$267:$G$271,match($C117,'Calculations (Do Not Edit)'!$C$230:$G$230,0),match(Dashboard!$C$3,'Calculations (Do Not Edit)'!$B$231:$B$235,0)))</f>
        <v/>
      </c>
      <c r="AL117" s="212">
        <f t="shared" si="18"/>
        <v>0</v>
      </c>
      <c r="AM117" s="182"/>
      <c r="AN117" s="182" t="str">
        <f>IF($B117="","",MAXIFS('Trade Log'!$B$5:$B$2004,'Trade Log'!$D$5:$D$2004,$B117,'Trade Log'!$B$5:$B$2004,"&lt;="&amp;Dashboard!$C$2))</f>
        <v/>
      </c>
      <c r="AO117" s="81" t="str">
        <f t="shared" si="19"/>
        <v>#N/A</v>
      </c>
      <c r="AP117" s="81"/>
      <c r="AQ117" s="184" t="str">
        <f>if($B117="","",sumifs('Trade Log'!$V$5:$V$2004,'Trade Log'!$D$5:$D$2004,$B117,'Trade Log'!$C$5:$C$2004,"Buy",'Trade Log'!$I$5:$I$2004,AQ$6,'Trade Log'!$B$5:$B$2004,"&lt;="&amp;Dashboard!$C$2)-sumifs('Trade Log'!$V$5:$V$2004,'Trade Log'!$D$5:$D$2004,$B117,'Trade Log'!$C$5:$C$2004,"Sell",'Trade Log'!$I$5:$I$2004,AQ$6,'Trade Log'!$B$5:$B$2004,"&lt;="&amp;Dashboard!$C$2))</f>
        <v/>
      </c>
      <c r="AR117" s="100" t="str">
        <f>if($B117="","",sumifs('Trade Log'!$V$5:$V$2004,'Trade Log'!$D$5:$D$2004,$B117,'Trade Log'!$C$5:$C$2004,"Buy",'Trade Log'!$I$5:$I$2004,AR$6,'Trade Log'!$B$5:$B$2004,"&lt;="&amp;Dashboard!$C$2)-sumifs('Trade Log'!$V$5:$V$2004,'Trade Log'!$D$5:$D$2004,$B117,'Trade Log'!$C$5:$C$2004,"Sell",'Trade Log'!$I$5:$I$2004,AR$6,'Trade Log'!$B$5:$B$2004,"&lt;="&amp;Dashboard!$C$2))</f>
        <v/>
      </c>
      <c r="AS117" s="100" t="str">
        <f>if($B117="","",sumifs('Trade Log'!$V$5:$V$2004,'Trade Log'!$D$5:$D$2004,$B117,'Trade Log'!$C$5:$C$2004,"Buy",'Trade Log'!$I$5:$I$2004,AS$6,'Trade Log'!$B$5:$B$2004,"&lt;="&amp;Dashboard!$C$2)-sumifs('Trade Log'!$V$5:$V$2004,'Trade Log'!$D$5:$D$2004,$B117,'Trade Log'!$C$5:$C$2004,"Sell",'Trade Log'!$I$5:$I$2004,AS$6,'Trade Log'!$B$5:$B$2004,"&lt;="&amp;Dashboard!$C$2))</f>
        <v/>
      </c>
      <c r="AT117" s="100" t="str">
        <f>if($B117="","",sumifs('Trade Log'!$V$5:$V$2004,'Trade Log'!$D$5:$D$2004,$B117,'Trade Log'!$C$5:$C$2004,"Buy",'Trade Log'!$I$5:$I$2004,AT$6,'Trade Log'!$B$5:$B$2004,"&lt;="&amp;Dashboard!$C$2)-sumifs('Trade Log'!$V$5:$V$2004,'Trade Log'!$D$5:$D$2004,$B117,'Trade Log'!$C$5:$C$2004,"Sell",'Trade Log'!$I$5:$I$2004,AT$6,'Trade Log'!$B$5:$B$2004,"&lt;="&amp;Dashboard!$C$2))</f>
        <v/>
      </c>
      <c r="AU117" s="100" t="str">
        <f>if($B117="","",sumifs('Trade Log'!$V$5:$V$2004,'Trade Log'!$D$5:$D$2004,$B117,'Trade Log'!$C$5:$C$2004,"Buy",'Trade Log'!$I$5:$I$2004,AU$6,'Trade Log'!$B$5:$B$2004,"&lt;="&amp;Dashboard!$C$2)-sumifs('Trade Log'!$V$5:$V$2004,'Trade Log'!$D$5:$D$2004,$B117,'Trade Log'!$C$5:$C$2004,"Sell",'Trade Log'!$I$5:$I$2004,AU$6,'Trade Log'!$B$5:$B$2004,"&lt;="&amp;Dashboard!$C$2))</f>
        <v/>
      </c>
      <c r="AV117" s="100" t="str">
        <f>if($B117="","",sumifs('Trade Log'!$V$5:$V$2004,'Trade Log'!$D$5:$D$2004,$B117,'Trade Log'!$C$5:$C$2004,"Buy",'Trade Log'!$I$5:$I$2004,AV$6,'Trade Log'!$B$5:$B$2004,"&lt;="&amp;Dashboard!$C$2)-sumifs('Trade Log'!$V$5:$V$2004,'Trade Log'!$D$5:$D$2004,$B117,'Trade Log'!$C$5:$C$2004,"Sell",'Trade Log'!$I$5:$I$2004,AV$6,'Trade Log'!$B$5:$B$2004,"&lt;="&amp;Dashboard!$C$2))</f>
        <v/>
      </c>
      <c r="AW117" s="100" t="str">
        <f>if($B117="","",sumifs('Trade Log'!$V$5:$V$2004,'Trade Log'!$D$5:$D$2004,$B117,'Trade Log'!$C$5:$C$2004,"Buy",'Trade Log'!$I$5:$I$2004,AW$6,'Trade Log'!$B$5:$B$2004,"&lt;="&amp;Dashboard!$C$2)-sumifs('Trade Log'!$V$5:$V$2004,'Trade Log'!$D$5:$D$2004,$B117,'Trade Log'!$C$5:$C$2004,"Sell",'Trade Log'!$I$5:$I$2004,AW$6,'Trade Log'!$B$5:$B$2004,"&lt;="&amp;Dashboard!$C$2))</f>
        <v/>
      </c>
      <c r="AX117" s="100" t="str">
        <f>if($B117="","",sumifs('Trade Log'!$V$5:$V$2004,'Trade Log'!$D$5:$D$2004,$B117,'Trade Log'!$C$5:$C$2004,"Buy",'Trade Log'!$I$5:$I$2004,AX$6,'Trade Log'!$B$5:$B$2004,"&lt;="&amp;Dashboard!$C$2)-sumifs('Trade Log'!$V$5:$V$2004,'Trade Log'!$D$5:$D$2004,$B117,'Trade Log'!$C$5:$C$2004,"Sell",'Trade Log'!$I$5:$I$2004,AX$6,'Trade Log'!$B$5:$B$2004,"&lt;="&amp;Dashboard!$C$2))</f>
        <v/>
      </c>
      <c r="AY117" s="100" t="str">
        <f>if($B117="","",sumifs('Trade Log'!$V$5:$V$2004,'Trade Log'!$D$5:$D$2004,$B117,'Trade Log'!$C$5:$C$2004,"Buy",'Trade Log'!$I$5:$I$2004,AY$6,'Trade Log'!$B$5:$B$2004,"&lt;="&amp;Dashboard!$C$2)-sumifs('Trade Log'!$V$5:$V$2004,'Trade Log'!$D$5:$D$2004,$B117,'Trade Log'!$C$5:$C$2004,"Sell",'Trade Log'!$I$5:$I$2004,AY$6,'Trade Log'!$B$5:$B$2004,"&lt;="&amp;Dashboard!$C$2))</f>
        <v/>
      </c>
      <c r="AZ117" s="185" t="str">
        <f>if($B117="","",sumifs('Trade Log'!$V$5:$V$2004,'Trade Log'!$D$5:$D$2004,$B117,'Trade Log'!$C$5:$C$2004,"Buy",'Trade Log'!$I$5:$I$2004,AZ$6,'Trade Log'!$B$5:$B$2004,"&lt;="&amp;Dashboard!$C$2)-sumifs('Trade Log'!$V$5:$V$2004,'Trade Log'!$D$5:$D$2004,$B117,'Trade Log'!$C$5:$C$2004,"Sell",'Trade Log'!$I$5:$I$2004,AZ$6,'Trade Log'!$B$5:$B$2004,"&lt;="&amp;Dashboard!$C$2))</f>
        <v/>
      </c>
      <c r="BA117" s="81"/>
      <c r="BB117" s="186">
        <f t="shared" si="20"/>
        <v>0</v>
      </c>
      <c r="BC117" s="81"/>
      <c r="BD117" s="187">
        <f t="shared" ref="BD117:BM117" si="136">AQ117*$Q117</f>
        <v>0</v>
      </c>
      <c r="BE117" s="188">
        <f t="shared" si="136"/>
        <v>0</v>
      </c>
      <c r="BF117" s="188">
        <f t="shared" si="136"/>
        <v>0</v>
      </c>
      <c r="BG117" s="188">
        <f t="shared" si="136"/>
        <v>0</v>
      </c>
      <c r="BH117" s="188">
        <f t="shared" si="136"/>
        <v>0</v>
      </c>
      <c r="BI117" s="188">
        <f t="shared" si="136"/>
        <v>0</v>
      </c>
      <c r="BJ117" s="188">
        <f t="shared" si="136"/>
        <v>0</v>
      </c>
      <c r="BK117" s="188">
        <f t="shared" si="136"/>
        <v>0</v>
      </c>
      <c r="BL117" s="188">
        <f t="shared" si="136"/>
        <v>0</v>
      </c>
      <c r="BM117" s="189">
        <f t="shared" si="136"/>
        <v>0</v>
      </c>
      <c r="BN117" s="81"/>
      <c r="BO117" s="190">
        <f t="shared" si="22"/>
        <v>0</v>
      </c>
      <c r="BP117" s="190"/>
      <c r="BQ117" s="191" t="str">
        <f t="shared" si="23"/>
        <v/>
      </c>
      <c r="BR117" s="192" t="s">
        <v>197</v>
      </c>
      <c r="BS117" s="190" t="str">
        <f t="shared" si="24"/>
        <v>N</v>
      </c>
      <c r="BT117" s="190" t="str">
        <f t="shared" si="25"/>
        <v>N</v>
      </c>
      <c r="BU117" s="190" t="str">
        <f t="shared" si="26"/>
        <v>N</v>
      </c>
      <c r="BV117" s="190"/>
      <c r="BW117" s="174">
        <f>countifs('Trade Log'!$D$5:$D$2004,$B153,'Trade Log'!$C$5:$C$2004,"Split")</f>
        <v>0</v>
      </c>
    </row>
    <row r="118">
      <c r="A118" s="17">
        <f t="shared" si="27"/>
        <v>112</v>
      </c>
      <c r="B118" s="193" t="str">
        <f>Setup!B163</f>
        <v/>
      </c>
      <c r="C118" s="194" t="str">
        <f>Setup!C163</f>
        <v/>
      </c>
      <c r="D118" s="194" t="str">
        <f>Setup!D163</f>
        <v/>
      </c>
      <c r="E118" s="195" t="str">
        <f>IF($B118="","",SUMIFS('Trade Log'!$V$5:$V$2004,'Trade Log'!$D$5:$D$2004,'Your Portfolio Holdings'!$B118,'Trade Log'!$C$5:$C$2004,"Buy",'Trade Log'!$B$5:$B$2004,"&lt;="&amp;Dashboard!$C$2)-SUMIFS('Trade Log'!$V$5:$V$2004,'Trade Log'!$D$5:$D$2004,'Your Portfolio Holdings'!$B118,'Trade Log'!$C$5:$C$2004,"Sell",'Trade Log'!$B$5:$B$2004,"&lt;="&amp;Dashboard!$C$2))</f>
        <v/>
      </c>
      <c r="F118" s="196" t="str">
        <f t="shared" si="3"/>
        <v/>
      </c>
      <c r="G118" s="197" t="str">
        <f>IFERROR(__xludf.DUMMYFUNCTION("if($C118=""GBP"", if($B118="""","""",if(Dashboard!$C$2&gt;=today(),iferror(googlefinance($B118)/100,0),iferror(index(googlefinance($B118,""price"",Dashboard!$C$2),2,2)/100,iferror(index(googlefinance($B118,""price"",Dashboard!$C$2-1),2,2)/100,iferror(index(g"&amp;"ooglefinance($B118,""price"",Dashboard!$C$2-2),2,2)/100,iferror(index(googlefinance($B118,""price"",Dashboard!$C$2-3),2,2)/100,iferror(index(googlefinance($B118,""price"",Dashboard!$C$2-4),2,2)/100,iferror(index(googlefinance($B118,""price"",Dashboard!$C$"&amp;"2-5),2,2)/100,iferror(index(googlefinance($B118,""price"",Dashboard!$C$2-6),2,2)/100,0))))))))),if($B118="""","""",if(Dashboard!$C$2&gt;=today(),iferror(googlefinance($B118),0),iferror(index(googlefinance($B118,""price"",Dashboard!$C$2),2,2),iferror(index(go"&amp;"oglefinance($B118,""price"",Dashboard!$C$2-1),2,2),iferror(index(googlefinance($B118,""price"",Dashboard!$C$2-2),2,2),iferror(index(googlefinance($B118,""price"",Dashboard!$C$2-3),2,2),iferror(index(googlefinance($B118,""price"",Dashboard!$C$2-4),2,2),ife"&amp;"rror(index(googlefinance($B118,""price"",Dashboard!$C$2-5),2,2),iferror(index(googlefinance($B118,""price"",Dashboard!$C$2-6),2,2),0))))))))))"),"")</f>
        <v/>
      </c>
      <c r="H118" s="213"/>
      <c r="I118" s="199" t="str">
        <f t="shared" si="4"/>
        <v/>
      </c>
      <c r="J118" s="200" t="str">
        <f t="shared" si="5"/>
        <v/>
      </c>
      <c r="K118" s="201" t="str">
        <f t="array" ref="K118">IFERROR(IF($B118="","",index('Trade Log'!$Q$5:$Q$2004,match(1,($AN118='Trade Log'!$B$5:$B$2004)*($B118='Trade Log'!$D$5:$D$2004)*("Y"='Trade Log'!$T$5:$T$2004),0))),0)</f>
        <v/>
      </c>
      <c r="L118" s="202" t="str">
        <f t="shared" si="6"/>
        <v/>
      </c>
      <c r="M118" s="202" t="str">
        <f t="shared" si="7"/>
        <v/>
      </c>
      <c r="N118" s="203" t="str">
        <f t="shared" si="8"/>
        <v/>
      </c>
      <c r="O118" s="202" t="str">
        <f>if($B118="","",iferror(sumifs('Trade Log'!$G$5:$G$2004,'Trade Log'!$C$5:$C$2004,"Dividend",'Trade Log'!$D$5:$D$2004,$B118,'Trade Log'!$B$5:$B$2004,"&lt;="&amp;Dashboard!$C$2),0))</f>
        <v/>
      </c>
      <c r="P118" s="204" t="str">
        <f t="shared" si="9"/>
        <v/>
      </c>
      <c r="Q118" s="205" t="str">
        <f t="shared" si="10"/>
        <v/>
      </c>
      <c r="R118" s="199" t="str">
        <f t="shared" si="11"/>
        <v/>
      </c>
      <c r="S118" s="200" t="str">
        <f t="shared" si="12"/>
        <v/>
      </c>
      <c r="T118" s="201" t="str">
        <f t="array" ref="T118">IFERROR(IF($B118="","",index('Trade Log'!$AE$5:$AE$2004,match(1,($AN118='Trade Log'!$B$5:$B$2004)*($B118='Trade Log'!$D$5:$D$2004)*("Y"='Trade Log'!$T$5:$T$2004),0))),0)</f>
        <v/>
      </c>
      <c r="U118" s="202" t="str">
        <f t="shared" si="13"/>
        <v/>
      </c>
      <c r="V118" s="203" t="str">
        <f t="shared" si="14"/>
        <v/>
      </c>
      <c r="W118" s="202" t="str">
        <f t="shared" si="15"/>
        <v/>
      </c>
      <c r="X118" s="203" t="str">
        <f t="shared" si="16"/>
        <v/>
      </c>
      <c r="Y118" s="206" t="str">
        <f>if($B118="","",iferror(sumifs('Trade Log'!$AD$5:$AD$2004,'Trade Log'!$C$5:$C$2004,"Dividend",'Trade Log'!$D$5:$D$2004,$B118,'Trade Log'!$B$5:$B$2004,"&lt;="&amp;Dashboard!$C$2),0))</f>
        <v/>
      </c>
      <c r="Z118" s="172"/>
      <c r="AA118" s="207" t="str">
        <f t="array" ref="AA118">IF($B118="","",INDEX('Calculations (Do Not Edit)'!$C$231:$G$235,match($C118,'Calculations (Do Not Edit)'!$C$230:$G$230,0),match(Dashboard!$C$3,'Calculations (Do Not Edit)'!$B$231:$B$235,0)))</f>
        <v/>
      </c>
      <c r="AB118" s="174"/>
      <c r="AC118" s="208" t="str">
        <f>IF($B118="","",SUMIFS('Trade Log'!$X$5:$X$2004,'Trade Log'!$D$5:$D$2004,'Your Portfolio Holdings'!$B118,'Trade Log'!$C$5:$C$2004,"Buy",'Trade Log'!$B$5:$B$2004,"&lt;="&amp;Dashboard!$C$54)-SUMIFS('Trade Log'!$X$5:$X$2004,'Trade Log'!$D$5:$D$2004,'Your Portfolio Holdings'!$B118,'Trade Log'!$C$5:$C$2004,"Sell",'Trade Log'!$B$5:$B$2004,"&lt;="&amp;Dashboard!$C$54))</f>
        <v/>
      </c>
      <c r="AD118" s="209" t="str">
        <f>IFERROR(__xludf.DUMMYFUNCTION("if($C118=""GBP"",if($B118="""","""",if(Dashboard!$C$54&gt;=today(),iferror(googlefinance($B118)/100,0),iferror(index(googlefinance($B118,""price"",Dashboard!$C$54),2,2)/100,iferror(index(googlefinance($B118,""price"",Dashboard!$C$54-1),2,2)/100,iferror(index"&amp;"(googlefinance($B118,""price"",Dashboard!$C$54-2),2,2)/100,iferror(index(googlefinance($B118,""price"",Dashboard!$C$54-3),2,2)/100,iferror(index(googlefinance($B118,""price"",Dashboard!$C$54-4),2,2)/100,iferror(index(googlefinance($B118,""price"",Dashboar"&amp;"d!$C$54-5),2,2)/100,iferror(index(googlefinance($B118,""price"",Dashboard!$C$54-6),2,2)/100,0))))))))), if($B118="""","""",if(Dashboard!$C$54&gt;=today(),iferror(googlefinance($B118),0),iferror(index(googlefinance($B118,""price"",Dashboard!$C$54),2,2),iferro"&amp;"r(index(googlefinance($B118,""price"",Dashboard!$C$54-1),2,2),iferror(index(googlefinance($B118,""price"",Dashboard!$C$54-2),2,2),iferror(index(googlefinance($B118,""price"",Dashboard!$C$54-3),2,2),iferror(index(googlefinance($B118,""price"",Dashboard!$C$"&amp;"54-4),2,2),iferror(index(googlefinance($B118,""price"",Dashboard!$C$54-5),2,2),iferror(index(googlefinance($B118,""price"",Dashboard!$C$54-6),2,2),0))))))))))"),"")</f>
        <v/>
      </c>
      <c r="AE118" s="214"/>
      <c r="AF118" s="211" t="str">
        <f t="array" ref="AF118">IF($B118="","",INDEX('Calculations (Do Not Edit)'!$C$249:$G$253,match($C118,'Calculations (Do Not Edit)'!$C$230:$G$230,0),match(Dashboard!$C$3,'Calculations (Do Not Edit)'!$B$231:$B$235,0)))</f>
        <v/>
      </c>
      <c r="AG118" s="212">
        <f t="shared" si="17"/>
        <v>0</v>
      </c>
      <c r="AH118" s="208" t="str">
        <f>IF($B118="","",SUMIFS('Trade Log'!$Z$5:$Z$2004,'Trade Log'!$D$5:$D$2004,'Your Portfolio Holdings'!$B118,'Trade Log'!$C$5:$C$2004,"Buy",'Trade Log'!$B$5:$B$2004,"&lt;="&amp;Dashboard!$C$55)-SUMIFS('Trade Log'!$Z$5:$Z$2004,'Trade Log'!$D$5:$D$2004,'Your Portfolio Holdings'!$B118,'Trade Log'!$C$5:$C$2004,"Sell",'Trade Log'!$B$5:$B$2004,"&lt;="&amp;Dashboard!$C$55))</f>
        <v/>
      </c>
      <c r="AI118" s="209" t="str">
        <f>IFERROR(__xludf.DUMMYFUNCTION("if($C118=""GBP"",if($B118="""","""",if(Dashboard!$C$55&gt;=today(),iferror(googlefinance($B118)/100,0),iferror(index(googlefinance($B118,""price"",Dashboard!$C$55),2,2)/100,iferror(index(googlefinance($B118,""price"",Dashboard!$C$55-1),2,2)/100,iferror(index"&amp;"(googlefinance($B118,""price"",Dashboard!$C$55-2),2,2)/100,iferror(index(googlefinance($B118,""price"",Dashboard!$C$55-3),2,2)/100,iferror(index(googlefinance($B118,""price"",Dashboard!$C$55-4),2,2)/100,iferror(index(googlefinance($B118,""price"",Dashboar"&amp;"d!$C$55-5),2,2)/100,iferror(index(googlefinance($B118,""price"",Dashboard!$C$55-6),2,2)/100,0))))))))),if($B118="""","""",if(Dashboard!$C$55&gt;=today(),iferror(googlefinance($B118),0),iferror(index(googlefinance($B118,""price"",Dashboard!$C$55),2,2),iferror"&amp;"(index(googlefinance($B118,""price"",Dashboard!$C$55-1),2,2),iferror(index(googlefinance($B118,""price"",Dashboard!$C$55-2),2,2),iferror(index(googlefinance($B118,""price"",Dashboard!$C$55-3),2,2),iferror(index(googlefinance($B118,""price"",Dashboard!$C$5"&amp;"5-4),2,2),iferror(index(googlefinance($B118,""price"",Dashboard!$C$55-5),2,2),iferror(index(googlefinance($B118,""price"",Dashboard!$C$55-6),2,2),0))))))))))"),"")</f>
        <v/>
      </c>
      <c r="AJ118" s="210"/>
      <c r="AK118" s="211" t="str">
        <f t="array" ref="AK118">IF($B118="","",INDEX('Calculations (Do Not Edit)'!$C$267:$G$271,match($C118,'Calculations (Do Not Edit)'!$C$230:$G$230,0),match(Dashboard!$C$3,'Calculations (Do Not Edit)'!$B$231:$B$235,0)))</f>
        <v/>
      </c>
      <c r="AL118" s="212">
        <f t="shared" si="18"/>
        <v>0</v>
      </c>
      <c r="AM118" s="182"/>
      <c r="AN118" s="182" t="str">
        <f>IF($B118="","",MAXIFS('Trade Log'!$B$5:$B$2004,'Trade Log'!$D$5:$D$2004,$B118,'Trade Log'!$B$5:$B$2004,"&lt;="&amp;Dashboard!$C$2))</f>
        <v/>
      </c>
      <c r="AO118" s="81" t="str">
        <f t="shared" si="19"/>
        <v>#N/A</v>
      </c>
      <c r="AP118" s="81"/>
      <c r="AQ118" s="184" t="str">
        <f>if($B118="","",sumifs('Trade Log'!$V$5:$V$2004,'Trade Log'!$D$5:$D$2004,$B118,'Trade Log'!$C$5:$C$2004,"Buy",'Trade Log'!$I$5:$I$2004,AQ$6,'Trade Log'!$B$5:$B$2004,"&lt;="&amp;Dashboard!$C$2)-sumifs('Trade Log'!$V$5:$V$2004,'Trade Log'!$D$5:$D$2004,$B118,'Trade Log'!$C$5:$C$2004,"Sell",'Trade Log'!$I$5:$I$2004,AQ$6,'Trade Log'!$B$5:$B$2004,"&lt;="&amp;Dashboard!$C$2))</f>
        <v/>
      </c>
      <c r="AR118" s="100" t="str">
        <f>if($B118="","",sumifs('Trade Log'!$V$5:$V$2004,'Trade Log'!$D$5:$D$2004,$B118,'Trade Log'!$C$5:$C$2004,"Buy",'Trade Log'!$I$5:$I$2004,AR$6,'Trade Log'!$B$5:$B$2004,"&lt;="&amp;Dashboard!$C$2)-sumifs('Trade Log'!$V$5:$V$2004,'Trade Log'!$D$5:$D$2004,$B118,'Trade Log'!$C$5:$C$2004,"Sell",'Trade Log'!$I$5:$I$2004,AR$6,'Trade Log'!$B$5:$B$2004,"&lt;="&amp;Dashboard!$C$2))</f>
        <v/>
      </c>
      <c r="AS118" s="100" t="str">
        <f>if($B118="","",sumifs('Trade Log'!$V$5:$V$2004,'Trade Log'!$D$5:$D$2004,$B118,'Trade Log'!$C$5:$C$2004,"Buy",'Trade Log'!$I$5:$I$2004,AS$6,'Trade Log'!$B$5:$B$2004,"&lt;="&amp;Dashboard!$C$2)-sumifs('Trade Log'!$V$5:$V$2004,'Trade Log'!$D$5:$D$2004,$B118,'Trade Log'!$C$5:$C$2004,"Sell",'Trade Log'!$I$5:$I$2004,AS$6,'Trade Log'!$B$5:$B$2004,"&lt;="&amp;Dashboard!$C$2))</f>
        <v/>
      </c>
      <c r="AT118" s="100" t="str">
        <f>if($B118="","",sumifs('Trade Log'!$V$5:$V$2004,'Trade Log'!$D$5:$D$2004,$B118,'Trade Log'!$C$5:$C$2004,"Buy",'Trade Log'!$I$5:$I$2004,AT$6,'Trade Log'!$B$5:$B$2004,"&lt;="&amp;Dashboard!$C$2)-sumifs('Trade Log'!$V$5:$V$2004,'Trade Log'!$D$5:$D$2004,$B118,'Trade Log'!$C$5:$C$2004,"Sell",'Trade Log'!$I$5:$I$2004,AT$6,'Trade Log'!$B$5:$B$2004,"&lt;="&amp;Dashboard!$C$2))</f>
        <v/>
      </c>
      <c r="AU118" s="100" t="str">
        <f>if($B118="","",sumifs('Trade Log'!$V$5:$V$2004,'Trade Log'!$D$5:$D$2004,$B118,'Trade Log'!$C$5:$C$2004,"Buy",'Trade Log'!$I$5:$I$2004,AU$6,'Trade Log'!$B$5:$B$2004,"&lt;="&amp;Dashboard!$C$2)-sumifs('Trade Log'!$V$5:$V$2004,'Trade Log'!$D$5:$D$2004,$B118,'Trade Log'!$C$5:$C$2004,"Sell",'Trade Log'!$I$5:$I$2004,AU$6,'Trade Log'!$B$5:$B$2004,"&lt;="&amp;Dashboard!$C$2))</f>
        <v/>
      </c>
      <c r="AV118" s="100" t="str">
        <f>if($B118="","",sumifs('Trade Log'!$V$5:$V$2004,'Trade Log'!$D$5:$D$2004,$B118,'Trade Log'!$C$5:$C$2004,"Buy",'Trade Log'!$I$5:$I$2004,AV$6,'Trade Log'!$B$5:$B$2004,"&lt;="&amp;Dashboard!$C$2)-sumifs('Trade Log'!$V$5:$V$2004,'Trade Log'!$D$5:$D$2004,$B118,'Trade Log'!$C$5:$C$2004,"Sell",'Trade Log'!$I$5:$I$2004,AV$6,'Trade Log'!$B$5:$B$2004,"&lt;="&amp;Dashboard!$C$2))</f>
        <v/>
      </c>
      <c r="AW118" s="100" t="str">
        <f>if($B118="","",sumifs('Trade Log'!$V$5:$V$2004,'Trade Log'!$D$5:$D$2004,$B118,'Trade Log'!$C$5:$C$2004,"Buy",'Trade Log'!$I$5:$I$2004,AW$6,'Trade Log'!$B$5:$B$2004,"&lt;="&amp;Dashboard!$C$2)-sumifs('Trade Log'!$V$5:$V$2004,'Trade Log'!$D$5:$D$2004,$B118,'Trade Log'!$C$5:$C$2004,"Sell",'Trade Log'!$I$5:$I$2004,AW$6,'Trade Log'!$B$5:$B$2004,"&lt;="&amp;Dashboard!$C$2))</f>
        <v/>
      </c>
      <c r="AX118" s="100" t="str">
        <f>if($B118="","",sumifs('Trade Log'!$V$5:$V$2004,'Trade Log'!$D$5:$D$2004,$B118,'Trade Log'!$C$5:$C$2004,"Buy",'Trade Log'!$I$5:$I$2004,AX$6,'Trade Log'!$B$5:$B$2004,"&lt;="&amp;Dashboard!$C$2)-sumifs('Trade Log'!$V$5:$V$2004,'Trade Log'!$D$5:$D$2004,$B118,'Trade Log'!$C$5:$C$2004,"Sell",'Trade Log'!$I$5:$I$2004,AX$6,'Trade Log'!$B$5:$B$2004,"&lt;="&amp;Dashboard!$C$2))</f>
        <v/>
      </c>
      <c r="AY118" s="100" t="str">
        <f>if($B118="","",sumifs('Trade Log'!$V$5:$V$2004,'Trade Log'!$D$5:$D$2004,$B118,'Trade Log'!$C$5:$C$2004,"Buy",'Trade Log'!$I$5:$I$2004,AY$6,'Trade Log'!$B$5:$B$2004,"&lt;="&amp;Dashboard!$C$2)-sumifs('Trade Log'!$V$5:$V$2004,'Trade Log'!$D$5:$D$2004,$B118,'Trade Log'!$C$5:$C$2004,"Sell",'Trade Log'!$I$5:$I$2004,AY$6,'Trade Log'!$B$5:$B$2004,"&lt;="&amp;Dashboard!$C$2))</f>
        <v/>
      </c>
      <c r="AZ118" s="185" t="str">
        <f>if($B118="","",sumifs('Trade Log'!$V$5:$V$2004,'Trade Log'!$D$5:$D$2004,$B118,'Trade Log'!$C$5:$C$2004,"Buy",'Trade Log'!$I$5:$I$2004,AZ$6,'Trade Log'!$B$5:$B$2004,"&lt;="&amp;Dashboard!$C$2)-sumifs('Trade Log'!$V$5:$V$2004,'Trade Log'!$D$5:$D$2004,$B118,'Trade Log'!$C$5:$C$2004,"Sell",'Trade Log'!$I$5:$I$2004,AZ$6,'Trade Log'!$B$5:$B$2004,"&lt;="&amp;Dashboard!$C$2))</f>
        <v/>
      </c>
      <c r="BA118" s="81"/>
      <c r="BB118" s="186">
        <f t="shared" si="20"/>
        <v>0</v>
      </c>
      <c r="BC118" s="81"/>
      <c r="BD118" s="187">
        <f t="shared" ref="BD118:BM118" si="137">AQ118*$Q118</f>
        <v>0</v>
      </c>
      <c r="BE118" s="188">
        <f t="shared" si="137"/>
        <v>0</v>
      </c>
      <c r="BF118" s="188">
        <f t="shared" si="137"/>
        <v>0</v>
      </c>
      <c r="BG118" s="188">
        <f t="shared" si="137"/>
        <v>0</v>
      </c>
      <c r="BH118" s="188">
        <f t="shared" si="137"/>
        <v>0</v>
      </c>
      <c r="BI118" s="188">
        <f t="shared" si="137"/>
        <v>0</v>
      </c>
      <c r="BJ118" s="188">
        <f t="shared" si="137"/>
        <v>0</v>
      </c>
      <c r="BK118" s="188">
        <f t="shared" si="137"/>
        <v>0</v>
      </c>
      <c r="BL118" s="188">
        <f t="shared" si="137"/>
        <v>0</v>
      </c>
      <c r="BM118" s="189">
        <f t="shared" si="137"/>
        <v>0</v>
      </c>
      <c r="BN118" s="81"/>
      <c r="BO118" s="190">
        <f t="shared" si="22"/>
        <v>0</v>
      </c>
      <c r="BP118" s="190"/>
      <c r="BQ118" s="191" t="str">
        <f t="shared" si="23"/>
        <v/>
      </c>
      <c r="BR118" s="192" t="s">
        <v>197</v>
      </c>
      <c r="BS118" s="190" t="str">
        <f t="shared" si="24"/>
        <v>N</v>
      </c>
      <c r="BT118" s="190" t="str">
        <f t="shared" si="25"/>
        <v>N</v>
      </c>
      <c r="BU118" s="190" t="str">
        <f t="shared" si="26"/>
        <v>N</v>
      </c>
      <c r="BV118" s="190"/>
      <c r="BW118" s="174">
        <f>countifs('Trade Log'!$D$5:$D$2004,$B154,'Trade Log'!$C$5:$C$2004,"Split")</f>
        <v>0</v>
      </c>
    </row>
    <row r="119">
      <c r="A119" s="17">
        <f t="shared" si="27"/>
        <v>113</v>
      </c>
      <c r="B119" s="193" t="str">
        <f>Setup!B164</f>
        <v/>
      </c>
      <c r="C119" s="194" t="str">
        <f>Setup!C164</f>
        <v/>
      </c>
      <c r="D119" s="194" t="str">
        <f>Setup!D164</f>
        <v/>
      </c>
      <c r="E119" s="195" t="str">
        <f>IF($B119="","",SUMIFS('Trade Log'!$V$5:$V$2004,'Trade Log'!$D$5:$D$2004,'Your Portfolio Holdings'!$B119,'Trade Log'!$C$5:$C$2004,"Buy",'Trade Log'!$B$5:$B$2004,"&lt;="&amp;Dashboard!$C$2)-SUMIFS('Trade Log'!$V$5:$V$2004,'Trade Log'!$D$5:$D$2004,'Your Portfolio Holdings'!$B119,'Trade Log'!$C$5:$C$2004,"Sell",'Trade Log'!$B$5:$B$2004,"&lt;="&amp;Dashboard!$C$2))</f>
        <v/>
      </c>
      <c r="F119" s="196" t="str">
        <f t="shared" si="3"/>
        <v/>
      </c>
      <c r="G119" s="197" t="str">
        <f>IFERROR(__xludf.DUMMYFUNCTION("if($C119=""GBP"", if($B119="""","""",if(Dashboard!$C$2&gt;=today(),iferror(googlefinance($B119)/100,0),iferror(index(googlefinance($B119,""price"",Dashboard!$C$2),2,2)/100,iferror(index(googlefinance($B119,""price"",Dashboard!$C$2-1),2,2)/100,iferror(index(g"&amp;"ooglefinance($B119,""price"",Dashboard!$C$2-2),2,2)/100,iferror(index(googlefinance($B119,""price"",Dashboard!$C$2-3),2,2)/100,iferror(index(googlefinance($B119,""price"",Dashboard!$C$2-4),2,2)/100,iferror(index(googlefinance($B119,""price"",Dashboard!$C$"&amp;"2-5),2,2)/100,iferror(index(googlefinance($B119,""price"",Dashboard!$C$2-6),2,2)/100,0))))))))),if($B119="""","""",if(Dashboard!$C$2&gt;=today(),iferror(googlefinance($B119),0),iferror(index(googlefinance($B119,""price"",Dashboard!$C$2),2,2),iferror(index(go"&amp;"oglefinance($B119,""price"",Dashboard!$C$2-1),2,2),iferror(index(googlefinance($B119,""price"",Dashboard!$C$2-2),2,2),iferror(index(googlefinance($B119,""price"",Dashboard!$C$2-3),2,2),iferror(index(googlefinance($B119,""price"",Dashboard!$C$2-4),2,2),ife"&amp;"rror(index(googlefinance($B119,""price"",Dashboard!$C$2-5),2,2),iferror(index(googlefinance($B119,""price"",Dashboard!$C$2-6),2,2),0))))))))))"),"")</f>
        <v/>
      </c>
      <c r="H119" s="213"/>
      <c r="I119" s="199" t="str">
        <f t="shared" si="4"/>
        <v/>
      </c>
      <c r="J119" s="200" t="str">
        <f t="shared" si="5"/>
        <v/>
      </c>
      <c r="K119" s="201" t="str">
        <f t="array" ref="K119">IFERROR(IF($B119="","",index('Trade Log'!$Q$5:$Q$2004,match(1,($AN119='Trade Log'!$B$5:$B$2004)*($B119='Trade Log'!$D$5:$D$2004)*("Y"='Trade Log'!$T$5:$T$2004),0))),0)</f>
        <v/>
      </c>
      <c r="L119" s="202" t="str">
        <f t="shared" si="6"/>
        <v/>
      </c>
      <c r="M119" s="202" t="str">
        <f t="shared" si="7"/>
        <v/>
      </c>
      <c r="N119" s="203" t="str">
        <f t="shared" si="8"/>
        <v/>
      </c>
      <c r="O119" s="202" t="str">
        <f>if($B119="","",iferror(sumifs('Trade Log'!$G$5:$G$2004,'Trade Log'!$C$5:$C$2004,"Dividend",'Trade Log'!$D$5:$D$2004,$B119,'Trade Log'!$B$5:$B$2004,"&lt;="&amp;Dashboard!$C$2),0))</f>
        <v/>
      </c>
      <c r="P119" s="204" t="str">
        <f t="shared" si="9"/>
        <v/>
      </c>
      <c r="Q119" s="205" t="str">
        <f t="shared" si="10"/>
        <v/>
      </c>
      <c r="R119" s="199" t="str">
        <f t="shared" si="11"/>
        <v/>
      </c>
      <c r="S119" s="200" t="str">
        <f t="shared" si="12"/>
        <v/>
      </c>
      <c r="T119" s="201" t="str">
        <f t="array" ref="T119">IFERROR(IF($B119="","",index('Trade Log'!$AE$5:$AE$2004,match(1,($AN119='Trade Log'!$B$5:$B$2004)*($B119='Trade Log'!$D$5:$D$2004)*("Y"='Trade Log'!$T$5:$T$2004),0))),0)</f>
        <v/>
      </c>
      <c r="U119" s="202" t="str">
        <f t="shared" si="13"/>
        <v/>
      </c>
      <c r="V119" s="203" t="str">
        <f t="shared" si="14"/>
        <v/>
      </c>
      <c r="W119" s="202" t="str">
        <f t="shared" si="15"/>
        <v/>
      </c>
      <c r="X119" s="203" t="str">
        <f t="shared" si="16"/>
        <v/>
      </c>
      <c r="Y119" s="206" t="str">
        <f>if($B119="","",iferror(sumifs('Trade Log'!$AD$5:$AD$2004,'Trade Log'!$C$5:$C$2004,"Dividend",'Trade Log'!$D$5:$D$2004,$B119,'Trade Log'!$B$5:$B$2004,"&lt;="&amp;Dashboard!$C$2),0))</f>
        <v/>
      </c>
      <c r="Z119" s="172"/>
      <c r="AA119" s="207" t="str">
        <f t="array" ref="AA119">IF($B119="","",INDEX('Calculations (Do Not Edit)'!$C$231:$G$235,match($C119,'Calculations (Do Not Edit)'!$C$230:$G$230,0),match(Dashboard!$C$3,'Calculations (Do Not Edit)'!$B$231:$B$235,0)))</f>
        <v/>
      </c>
      <c r="AB119" s="174"/>
      <c r="AC119" s="208" t="str">
        <f>IF($B119="","",SUMIFS('Trade Log'!$X$5:$X$2004,'Trade Log'!$D$5:$D$2004,'Your Portfolio Holdings'!$B119,'Trade Log'!$C$5:$C$2004,"Buy",'Trade Log'!$B$5:$B$2004,"&lt;="&amp;Dashboard!$C$54)-SUMIFS('Trade Log'!$X$5:$X$2004,'Trade Log'!$D$5:$D$2004,'Your Portfolio Holdings'!$B119,'Trade Log'!$C$5:$C$2004,"Sell",'Trade Log'!$B$5:$B$2004,"&lt;="&amp;Dashboard!$C$54))</f>
        <v/>
      </c>
      <c r="AD119" s="209" t="str">
        <f>IFERROR(__xludf.DUMMYFUNCTION("if($C119=""GBP"",if($B119="""","""",if(Dashboard!$C$54&gt;=today(),iferror(googlefinance($B119)/100,0),iferror(index(googlefinance($B119,""price"",Dashboard!$C$54),2,2)/100,iferror(index(googlefinance($B119,""price"",Dashboard!$C$54-1),2,2)/100,iferror(index"&amp;"(googlefinance($B119,""price"",Dashboard!$C$54-2),2,2)/100,iferror(index(googlefinance($B119,""price"",Dashboard!$C$54-3),2,2)/100,iferror(index(googlefinance($B119,""price"",Dashboard!$C$54-4),2,2)/100,iferror(index(googlefinance($B119,""price"",Dashboar"&amp;"d!$C$54-5),2,2)/100,iferror(index(googlefinance($B119,""price"",Dashboard!$C$54-6),2,2)/100,0))))))))), if($B119="""","""",if(Dashboard!$C$54&gt;=today(),iferror(googlefinance($B119),0),iferror(index(googlefinance($B119,""price"",Dashboard!$C$54),2,2),iferro"&amp;"r(index(googlefinance($B119,""price"",Dashboard!$C$54-1),2,2),iferror(index(googlefinance($B119,""price"",Dashboard!$C$54-2),2,2),iferror(index(googlefinance($B119,""price"",Dashboard!$C$54-3),2,2),iferror(index(googlefinance($B119,""price"",Dashboard!$C$"&amp;"54-4),2,2),iferror(index(googlefinance($B119,""price"",Dashboard!$C$54-5),2,2),iferror(index(googlefinance($B119,""price"",Dashboard!$C$54-6),2,2),0))))))))))"),"")</f>
        <v/>
      </c>
      <c r="AE119" s="214"/>
      <c r="AF119" s="211" t="str">
        <f t="array" ref="AF119">IF($B119="","",INDEX('Calculations (Do Not Edit)'!$C$249:$G$253,match($C119,'Calculations (Do Not Edit)'!$C$230:$G$230,0),match(Dashboard!$C$3,'Calculations (Do Not Edit)'!$B$231:$B$235,0)))</f>
        <v/>
      </c>
      <c r="AG119" s="212">
        <f t="shared" si="17"/>
        <v>0</v>
      </c>
      <c r="AH119" s="208" t="str">
        <f>IF($B119="","",SUMIFS('Trade Log'!$Z$5:$Z$2004,'Trade Log'!$D$5:$D$2004,'Your Portfolio Holdings'!$B119,'Trade Log'!$C$5:$C$2004,"Buy",'Trade Log'!$B$5:$B$2004,"&lt;="&amp;Dashboard!$C$55)-SUMIFS('Trade Log'!$Z$5:$Z$2004,'Trade Log'!$D$5:$D$2004,'Your Portfolio Holdings'!$B119,'Trade Log'!$C$5:$C$2004,"Sell",'Trade Log'!$B$5:$B$2004,"&lt;="&amp;Dashboard!$C$55))</f>
        <v/>
      </c>
      <c r="AI119" s="209" t="str">
        <f>IFERROR(__xludf.DUMMYFUNCTION("if($C119=""GBP"",if($B119="""","""",if(Dashboard!$C$55&gt;=today(),iferror(googlefinance($B119)/100,0),iferror(index(googlefinance($B119,""price"",Dashboard!$C$55),2,2)/100,iferror(index(googlefinance($B119,""price"",Dashboard!$C$55-1),2,2)/100,iferror(index"&amp;"(googlefinance($B119,""price"",Dashboard!$C$55-2),2,2)/100,iferror(index(googlefinance($B119,""price"",Dashboard!$C$55-3),2,2)/100,iferror(index(googlefinance($B119,""price"",Dashboard!$C$55-4),2,2)/100,iferror(index(googlefinance($B119,""price"",Dashboar"&amp;"d!$C$55-5),2,2)/100,iferror(index(googlefinance($B119,""price"",Dashboard!$C$55-6),2,2)/100,0))))))))),if($B119="""","""",if(Dashboard!$C$55&gt;=today(),iferror(googlefinance($B119),0),iferror(index(googlefinance($B119,""price"",Dashboard!$C$55),2,2),iferror"&amp;"(index(googlefinance($B119,""price"",Dashboard!$C$55-1),2,2),iferror(index(googlefinance($B119,""price"",Dashboard!$C$55-2),2,2),iferror(index(googlefinance($B119,""price"",Dashboard!$C$55-3),2,2),iferror(index(googlefinance($B119,""price"",Dashboard!$C$5"&amp;"5-4),2,2),iferror(index(googlefinance($B119,""price"",Dashboard!$C$55-5),2,2),iferror(index(googlefinance($B119,""price"",Dashboard!$C$55-6),2,2),0))))))))))"),"")</f>
        <v/>
      </c>
      <c r="AJ119" s="210"/>
      <c r="AK119" s="211" t="str">
        <f t="array" ref="AK119">IF($B119="","",INDEX('Calculations (Do Not Edit)'!$C$267:$G$271,match($C119,'Calculations (Do Not Edit)'!$C$230:$G$230,0),match(Dashboard!$C$3,'Calculations (Do Not Edit)'!$B$231:$B$235,0)))</f>
        <v/>
      </c>
      <c r="AL119" s="212">
        <f t="shared" si="18"/>
        <v>0</v>
      </c>
      <c r="AM119" s="182"/>
      <c r="AN119" s="182" t="str">
        <f>IF($B119="","",MAXIFS('Trade Log'!$B$5:$B$2004,'Trade Log'!$D$5:$D$2004,$B119,'Trade Log'!$B$5:$B$2004,"&lt;="&amp;Dashboard!$C$2))</f>
        <v/>
      </c>
      <c r="AO119" s="81" t="str">
        <f t="shared" si="19"/>
        <v>#N/A</v>
      </c>
      <c r="AP119" s="81"/>
      <c r="AQ119" s="184" t="str">
        <f>if($B119="","",sumifs('Trade Log'!$V$5:$V$2004,'Trade Log'!$D$5:$D$2004,$B119,'Trade Log'!$C$5:$C$2004,"Buy",'Trade Log'!$I$5:$I$2004,AQ$6,'Trade Log'!$B$5:$B$2004,"&lt;="&amp;Dashboard!$C$2)-sumifs('Trade Log'!$V$5:$V$2004,'Trade Log'!$D$5:$D$2004,$B119,'Trade Log'!$C$5:$C$2004,"Sell",'Trade Log'!$I$5:$I$2004,AQ$6,'Trade Log'!$B$5:$B$2004,"&lt;="&amp;Dashboard!$C$2))</f>
        <v/>
      </c>
      <c r="AR119" s="100" t="str">
        <f>if($B119="","",sumifs('Trade Log'!$V$5:$V$2004,'Trade Log'!$D$5:$D$2004,$B119,'Trade Log'!$C$5:$C$2004,"Buy",'Trade Log'!$I$5:$I$2004,AR$6,'Trade Log'!$B$5:$B$2004,"&lt;="&amp;Dashboard!$C$2)-sumifs('Trade Log'!$V$5:$V$2004,'Trade Log'!$D$5:$D$2004,$B119,'Trade Log'!$C$5:$C$2004,"Sell",'Trade Log'!$I$5:$I$2004,AR$6,'Trade Log'!$B$5:$B$2004,"&lt;="&amp;Dashboard!$C$2))</f>
        <v/>
      </c>
      <c r="AS119" s="100" t="str">
        <f>if($B119="","",sumifs('Trade Log'!$V$5:$V$2004,'Trade Log'!$D$5:$D$2004,$B119,'Trade Log'!$C$5:$C$2004,"Buy",'Trade Log'!$I$5:$I$2004,AS$6,'Trade Log'!$B$5:$B$2004,"&lt;="&amp;Dashboard!$C$2)-sumifs('Trade Log'!$V$5:$V$2004,'Trade Log'!$D$5:$D$2004,$B119,'Trade Log'!$C$5:$C$2004,"Sell",'Trade Log'!$I$5:$I$2004,AS$6,'Trade Log'!$B$5:$B$2004,"&lt;="&amp;Dashboard!$C$2))</f>
        <v/>
      </c>
      <c r="AT119" s="100" t="str">
        <f>if($B119="","",sumifs('Trade Log'!$V$5:$V$2004,'Trade Log'!$D$5:$D$2004,$B119,'Trade Log'!$C$5:$C$2004,"Buy",'Trade Log'!$I$5:$I$2004,AT$6,'Trade Log'!$B$5:$B$2004,"&lt;="&amp;Dashboard!$C$2)-sumifs('Trade Log'!$V$5:$V$2004,'Trade Log'!$D$5:$D$2004,$B119,'Trade Log'!$C$5:$C$2004,"Sell",'Trade Log'!$I$5:$I$2004,AT$6,'Trade Log'!$B$5:$B$2004,"&lt;="&amp;Dashboard!$C$2))</f>
        <v/>
      </c>
      <c r="AU119" s="100" t="str">
        <f>if($B119="","",sumifs('Trade Log'!$V$5:$V$2004,'Trade Log'!$D$5:$D$2004,$B119,'Trade Log'!$C$5:$C$2004,"Buy",'Trade Log'!$I$5:$I$2004,AU$6,'Trade Log'!$B$5:$B$2004,"&lt;="&amp;Dashboard!$C$2)-sumifs('Trade Log'!$V$5:$V$2004,'Trade Log'!$D$5:$D$2004,$B119,'Trade Log'!$C$5:$C$2004,"Sell",'Trade Log'!$I$5:$I$2004,AU$6,'Trade Log'!$B$5:$B$2004,"&lt;="&amp;Dashboard!$C$2))</f>
        <v/>
      </c>
      <c r="AV119" s="100" t="str">
        <f>if($B119="","",sumifs('Trade Log'!$V$5:$V$2004,'Trade Log'!$D$5:$D$2004,$B119,'Trade Log'!$C$5:$C$2004,"Buy",'Trade Log'!$I$5:$I$2004,AV$6,'Trade Log'!$B$5:$B$2004,"&lt;="&amp;Dashboard!$C$2)-sumifs('Trade Log'!$V$5:$V$2004,'Trade Log'!$D$5:$D$2004,$B119,'Trade Log'!$C$5:$C$2004,"Sell",'Trade Log'!$I$5:$I$2004,AV$6,'Trade Log'!$B$5:$B$2004,"&lt;="&amp;Dashboard!$C$2))</f>
        <v/>
      </c>
      <c r="AW119" s="100" t="str">
        <f>if($B119="","",sumifs('Trade Log'!$V$5:$V$2004,'Trade Log'!$D$5:$D$2004,$B119,'Trade Log'!$C$5:$C$2004,"Buy",'Trade Log'!$I$5:$I$2004,AW$6,'Trade Log'!$B$5:$B$2004,"&lt;="&amp;Dashboard!$C$2)-sumifs('Trade Log'!$V$5:$V$2004,'Trade Log'!$D$5:$D$2004,$B119,'Trade Log'!$C$5:$C$2004,"Sell",'Trade Log'!$I$5:$I$2004,AW$6,'Trade Log'!$B$5:$B$2004,"&lt;="&amp;Dashboard!$C$2))</f>
        <v/>
      </c>
      <c r="AX119" s="100" t="str">
        <f>if($B119="","",sumifs('Trade Log'!$V$5:$V$2004,'Trade Log'!$D$5:$D$2004,$B119,'Trade Log'!$C$5:$C$2004,"Buy",'Trade Log'!$I$5:$I$2004,AX$6,'Trade Log'!$B$5:$B$2004,"&lt;="&amp;Dashboard!$C$2)-sumifs('Trade Log'!$V$5:$V$2004,'Trade Log'!$D$5:$D$2004,$B119,'Trade Log'!$C$5:$C$2004,"Sell",'Trade Log'!$I$5:$I$2004,AX$6,'Trade Log'!$B$5:$B$2004,"&lt;="&amp;Dashboard!$C$2))</f>
        <v/>
      </c>
      <c r="AY119" s="100" t="str">
        <f>if($B119="","",sumifs('Trade Log'!$V$5:$V$2004,'Trade Log'!$D$5:$D$2004,$B119,'Trade Log'!$C$5:$C$2004,"Buy",'Trade Log'!$I$5:$I$2004,AY$6,'Trade Log'!$B$5:$B$2004,"&lt;="&amp;Dashboard!$C$2)-sumifs('Trade Log'!$V$5:$V$2004,'Trade Log'!$D$5:$D$2004,$B119,'Trade Log'!$C$5:$C$2004,"Sell",'Trade Log'!$I$5:$I$2004,AY$6,'Trade Log'!$B$5:$B$2004,"&lt;="&amp;Dashboard!$C$2))</f>
        <v/>
      </c>
      <c r="AZ119" s="185" t="str">
        <f>if($B119="","",sumifs('Trade Log'!$V$5:$V$2004,'Trade Log'!$D$5:$D$2004,$B119,'Trade Log'!$C$5:$C$2004,"Buy",'Trade Log'!$I$5:$I$2004,AZ$6,'Trade Log'!$B$5:$B$2004,"&lt;="&amp;Dashboard!$C$2)-sumifs('Trade Log'!$V$5:$V$2004,'Trade Log'!$D$5:$D$2004,$B119,'Trade Log'!$C$5:$C$2004,"Sell",'Trade Log'!$I$5:$I$2004,AZ$6,'Trade Log'!$B$5:$B$2004,"&lt;="&amp;Dashboard!$C$2))</f>
        <v/>
      </c>
      <c r="BA119" s="81"/>
      <c r="BB119" s="186">
        <f t="shared" si="20"/>
        <v>0</v>
      </c>
      <c r="BC119" s="81"/>
      <c r="BD119" s="187">
        <f t="shared" ref="BD119:BM119" si="138">AQ119*$Q119</f>
        <v>0</v>
      </c>
      <c r="BE119" s="188">
        <f t="shared" si="138"/>
        <v>0</v>
      </c>
      <c r="BF119" s="188">
        <f t="shared" si="138"/>
        <v>0</v>
      </c>
      <c r="BG119" s="188">
        <f t="shared" si="138"/>
        <v>0</v>
      </c>
      <c r="BH119" s="188">
        <f t="shared" si="138"/>
        <v>0</v>
      </c>
      <c r="BI119" s="188">
        <f t="shared" si="138"/>
        <v>0</v>
      </c>
      <c r="BJ119" s="188">
        <f t="shared" si="138"/>
        <v>0</v>
      </c>
      <c r="BK119" s="188">
        <f t="shared" si="138"/>
        <v>0</v>
      </c>
      <c r="BL119" s="188">
        <f t="shared" si="138"/>
        <v>0</v>
      </c>
      <c r="BM119" s="189">
        <f t="shared" si="138"/>
        <v>0</v>
      </c>
      <c r="BN119" s="81"/>
      <c r="BO119" s="190">
        <f t="shared" si="22"/>
        <v>0</v>
      </c>
      <c r="BP119" s="190"/>
      <c r="BQ119" s="191" t="str">
        <f t="shared" si="23"/>
        <v/>
      </c>
      <c r="BR119" s="192" t="s">
        <v>197</v>
      </c>
      <c r="BS119" s="190" t="str">
        <f t="shared" si="24"/>
        <v>N</v>
      </c>
      <c r="BT119" s="190" t="str">
        <f t="shared" si="25"/>
        <v>N</v>
      </c>
      <c r="BU119" s="190" t="str">
        <f t="shared" si="26"/>
        <v>N</v>
      </c>
      <c r="BV119" s="190"/>
      <c r="BW119" s="174">
        <f>countifs('Trade Log'!$D$5:$D$2004,$B155,'Trade Log'!$C$5:$C$2004,"Split")</f>
        <v>0</v>
      </c>
    </row>
    <row r="120">
      <c r="A120" s="17">
        <f t="shared" si="27"/>
        <v>114</v>
      </c>
      <c r="B120" s="193" t="str">
        <f>Setup!B165</f>
        <v/>
      </c>
      <c r="C120" s="194" t="str">
        <f>Setup!C165</f>
        <v/>
      </c>
      <c r="D120" s="194" t="str">
        <f>Setup!D165</f>
        <v/>
      </c>
      <c r="E120" s="195" t="str">
        <f>IF($B120="","",SUMIFS('Trade Log'!$V$5:$V$2004,'Trade Log'!$D$5:$D$2004,'Your Portfolio Holdings'!$B120,'Trade Log'!$C$5:$C$2004,"Buy",'Trade Log'!$B$5:$B$2004,"&lt;="&amp;Dashboard!$C$2)-SUMIFS('Trade Log'!$V$5:$V$2004,'Trade Log'!$D$5:$D$2004,'Your Portfolio Holdings'!$B120,'Trade Log'!$C$5:$C$2004,"Sell",'Trade Log'!$B$5:$B$2004,"&lt;="&amp;Dashboard!$C$2))</f>
        <v/>
      </c>
      <c r="F120" s="196" t="str">
        <f t="shared" si="3"/>
        <v/>
      </c>
      <c r="G120" s="197" t="str">
        <f>IFERROR(__xludf.DUMMYFUNCTION("if($C120=""GBP"", if($B120="""","""",if(Dashboard!$C$2&gt;=today(),iferror(googlefinance($B120)/100,0),iferror(index(googlefinance($B120,""price"",Dashboard!$C$2),2,2)/100,iferror(index(googlefinance($B120,""price"",Dashboard!$C$2-1),2,2)/100,iferror(index(g"&amp;"ooglefinance($B120,""price"",Dashboard!$C$2-2),2,2)/100,iferror(index(googlefinance($B120,""price"",Dashboard!$C$2-3),2,2)/100,iferror(index(googlefinance($B120,""price"",Dashboard!$C$2-4),2,2)/100,iferror(index(googlefinance($B120,""price"",Dashboard!$C$"&amp;"2-5),2,2)/100,iferror(index(googlefinance($B120,""price"",Dashboard!$C$2-6),2,2)/100,0))))))))),if($B120="""","""",if(Dashboard!$C$2&gt;=today(),iferror(googlefinance($B120),0),iferror(index(googlefinance($B120,""price"",Dashboard!$C$2),2,2),iferror(index(go"&amp;"oglefinance($B120,""price"",Dashboard!$C$2-1),2,2),iferror(index(googlefinance($B120,""price"",Dashboard!$C$2-2),2,2),iferror(index(googlefinance($B120,""price"",Dashboard!$C$2-3),2,2),iferror(index(googlefinance($B120,""price"",Dashboard!$C$2-4),2,2),ife"&amp;"rror(index(googlefinance($B120,""price"",Dashboard!$C$2-5),2,2),iferror(index(googlefinance($B120,""price"",Dashboard!$C$2-6),2,2),0))))))))))"),"")</f>
        <v/>
      </c>
      <c r="H120" s="213"/>
      <c r="I120" s="199" t="str">
        <f t="shared" si="4"/>
        <v/>
      </c>
      <c r="J120" s="200" t="str">
        <f t="shared" si="5"/>
        <v/>
      </c>
      <c r="K120" s="201" t="str">
        <f t="array" ref="K120">IFERROR(IF($B120="","",index('Trade Log'!$Q$5:$Q$2004,match(1,($AN120='Trade Log'!$B$5:$B$2004)*($B120='Trade Log'!$D$5:$D$2004)*("Y"='Trade Log'!$T$5:$T$2004),0))),0)</f>
        <v/>
      </c>
      <c r="L120" s="202" t="str">
        <f t="shared" si="6"/>
        <v/>
      </c>
      <c r="M120" s="202" t="str">
        <f t="shared" si="7"/>
        <v/>
      </c>
      <c r="N120" s="203" t="str">
        <f t="shared" si="8"/>
        <v/>
      </c>
      <c r="O120" s="202" t="str">
        <f>if($B120="","",iferror(sumifs('Trade Log'!$G$5:$G$2004,'Trade Log'!$C$5:$C$2004,"Dividend",'Trade Log'!$D$5:$D$2004,$B120,'Trade Log'!$B$5:$B$2004,"&lt;="&amp;Dashboard!$C$2),0))</f>
        <v/>
      </c>
      <c r="P120" s="204" t="str">
        <f t="shared" si="9"/>
        <v/>
      </c>
      <c r="Q120" s="205" t="str">
        <f t="shared" si="10"/>
        <v/>
      </c>
      <c r="R120" s="199" t="str">
        <f t="shared" si="11"/>
        <v/>
      </c>
      <c r="S120" s="200" t="str">
        <f t="shared" si="12"/>
        <v/>
      </c>
      <c r="T120" s="201" t="str">
        <f t="array" ref="T120">IFERROR(IF($B120="","",index('Trade Log'!$AE$5:$AE$2004,match(1,($AN120='Trade Log'!$B$5:$B$2004)*($B120='Trade Log'!$D$5:$D$2004)*("Y"='Trade Log'!$T$5:$T$2004),0))),0)</f>
        <v/>
      </c>
      <c r="U120" s="202" t="str">
        <f t="shared" si="13"/>
        <v/>
      </c>
      <c r="V120" s="203" t="str">
        <f t="shared" si="14"/>
        <v/>
      </c>
      <c r="W120" s="202" t="str">
        <f t="shared" si="15"/>
        <v/>
      </c>
      <c r="X120" s="203" t="str">
        <f t="shared" si="16"/>
        <v/>
      </c>
      <c r="Y120" s="206" t="str">
        <f>if($B120="","",iferror(sumifs('Trade Log'!$AD$5:$AD$2004,'Trade Log'!$C$5:$C$2004,"Dividend",'Trade Log'!$D$5:$D$2004,$B120,'Trade Log'!$B$5:$B$2004,"&lt;="&amp;Dashboard!$C$2),0))</f>
        <v/>
      </c>
      <c r="Z120" s="172"/>
      <c r="AA120" s="207" t="str">
        <f t="array" ref="AA120">IF($B120="","",INDEX('Calculations (Do Not Edit)'!$C$231:$G$235,match($C120,'Calculations (Do Not Edit)'!$C$230:$G$230,0),match(Dashboard!$C$3,'Calculations (Do Not Edit)'!$B$231:$B$235,0)))</f>
        <v/>
      </c>
      <c r="AB120" s="174"/>
      <c r="AC120" s="208" t="str">
        <f>IF($B120="","",SUMIFS('Trade Log'!$X$5:$X$2004,'Trade Log'!$D$5:$D$2004,'Your Portfolio Holdings'!$B120,'Trade Log'!$C$5:$C$2004,"Buy",'Trade Log'!$B$5:$B$2004,"&lt;="&amp;Dashboard!$C$54)-SUMIFS('Trade Log'!$X$5:$X$2004,'Trade Log'!$D$5:$D$2004,'Your Portfolio Holdings'!$B120,'Trade Log'!$C$5:$C$2004,"Sell",'Trade Log'!$B$5:$B$2004,"&lt;="&amp;Dashboard!$C$54))</f>
        <v/>
      </c>
      <c r="AD120" s="209" t="str">
        <f>IFERROR(__xludf.DUMMYFUNCTION("if($C120=""GBP"",if($B120="""","""",if(Dashboard!$C$54&gt;=today(),iferror(googlefinance($B120)/100,0),iferror(index(googlefinance($B120,""price"",Dashboard!$C$54),2,2)/100,iferror(index(googlefinance($B120,""price"",Dashboard!$C$54-1),2,2)/100,iferror(index"&amp;"(googlefinance($B120,""price"",Dashboard!$C$54-2),2,2)/100,iferror(index(googlefinance($B120,""price"",Dashboard!$C$54-3),2,2)/100,iferror(index(googlefinance($B120,""price"",Dashboard!$C$54-4),2,2)/100,iferror(index(googlefinance($B120,""price"",Dashboar"&amp;"d!$C$54-5),2,2)/100,iferror(index(googlefinance($B120,""price"",Dashboard!$C$54-6),2,2)/100,0))))))))), if($B120="""","""",if(Dashboard!$C$54&gt;=today(),iferror(googlefinance($B120),0),iferror(index(googlefinance($B120,""price"",Dashboard!$C$54),2,2),iferro"&amp;"r(index(googlefinance($B120,""price"",Dashboard!$C$54-1),2,2),iferror(index(googlefinance($B120,""price"",Dashboard!$C$54-2),2,2),iferror(index(googlefinance($B120,""price"",Dashboard!$C$54-3),2,2),iferror(index(googlefinance($B120,""price"",Dashboard!$C$"&amp;"54-4),2,2),iferror(index(googlefinance($B120,""price"",Dashboard!$C$54-5),2,2),iferror(index(googlefinance($B120,""price"",Dashboard!$C$54-6),2,2),0))))))))))"),"")</f>
        <v/>
      </c>
      <c r="AE120" s="214"/>
      <c r="AF120" s="211" t="str">
        <f t="array" ref="AF120">IF($B120="","",INDEX('Calculations (Do Not Edit)'!$C$249:$G$253,match($C120,'Calculations (Do Not Edit)'!$C$230:$G$230,0),match(Dashboard!$C$3,'Calculations (Do Not Edit)'!$B$231:$B$235,0)))</f>
        <v/>
      </c>
      <c r="AG120" s="212">
        <f t="shared" si="17"/>
        <v>0</v>
      </c>
      <c r="AH120" s="208" t="str">
        <f>IF($B120="","",SUMIFS('Trade Log'!$Z$5:$Z$2004,'Trade Log'!$D$5:$D$2004,'Your Portfolio Holdings'!$B120,'Trade Log'!$C$5:$C$2004,"Buy",'Trade Log'!$B$5:$B$2004,"&lt;="&amp;Dashboard!$C$55)-SUMIFS('Trade Log'!$Z$5:$Z$2004,'Trade Log'!$D$5:$D$2004,'Your Portfolio Holdings'!$B120,'Trade Log'!$C$5:$C$2004,"Sell",'Trade Log'!$B$5:$B$2004,"&lt;="&amp;Dashboard!$C$55))</f>
        <v/>
      </c>
      <c r="AI120" s="209" t="str">
        <f>IFERROR(__xludf.DUMMYFUNCTION("if($C120=""GBP"",if($B120="""","""",if(Dashboard!$C$55&gt;=today(),iferror(googlefinance($B120)/100,0),iferror(index(googlefinance($B120,""price"",Dashboard!$C$55),2,2)/100,iferror(index(googlefinance($B120,""price"",Dashboard!$C$55-1),2,2)/100,iferror(index"&amp;"(googlefinance($B120,""price"",Dashboard!$C$55-2),2,2)/100,iferror(index(googlefinance($B120,""price"",Dashboard!$C$55-3),2,2)/100,iferror(index(googlefinance($B120,""price"",Dashboard!$C$55-4),2,2)/100,iferror(index(googlefinance($B120,""price"",Dashboar"&amp;"d!$C$55-5),2,2)/100,iferror(index(googlefinance($B120,""price"",Dashboard!$C$55-6),2,2)/100,0))))))))),if($B120="""","""",if(Dashboard!$C$55&gt;=today(),iferror(googlefinance($B120),0),iferror(index(googlefinance($B120,""price"",Dashboard!$C$55),2,2),iferror"&amp;"(index(googlefinance($B120,""price"",Dashboard!$C$55-1),2,2),iferror(index(googlefinance($B120,""price"",Dashboard!$C$55-2),2,2),iferror(index(googlefinance($B120,""price"",Dashboard!$C$55-3),2,2),iferror(index(googlefinance($B120,""price"",Dashboard!$C$5"&amp;"5-4),2,2),iferror(index(googlefinance($B120,""price"",Dashboard!$C$55-5),2,2),iferror(index(googlefinance($B120,""price"",Dashboard!$C$55-6),2,2),0))))))))))"),"")</f>
        <v/>
      </c>
      <c r="AJ120" s="210"/>
      <c r="AK120" s="211" t="str">
        <f t="array" ref="AK120">IF($B120="","",INDEX('Calculations (Do Not Edit)'!$C$267:$G$271,match($C120,'Calculations (Do Not Edit)'!$C$230:$G$230,0),match(Dashboard!$C$3,'Calculations (Do Not Edit)'!$B$231:$B$235,0)))</f>
        <v/>
      </c>
      <c r="AL120" s="212">
        <f t="shared" si="18"/>
        <v>0</v>
      </c>
      <c r="AM120" s="182"/>
      <c r="AN120" s="182" t="str">
        <f>IF($B120="","",MAXIFS('Trade Log'!$B$5:$B$2004,'Trade Log'!$D$5:$D$2004,$B120,'Trade Log'!$B$5:$B$2004,"&lt;="&amp;Dashboard!$C$2))</f>
        <v/>
      </c>
      <c r="AO120" s="81" t="str">
        <f t="shared" si="19"/>
        <v>#N/A</v>
      </c>
      <c r="AP120" s="81"/>
      <c r="AQ120" s="184" t="str">
        <f>if($B120="","",sumifs('Trade Log'!$V$5:$V$2004,'Trade Log'!$D$5:$D$2004,$B120,'Trade Log'!$C$5:$C$2004,"Buy",'Trade Log'!$I$5:$I$2004,AQ$6,'Trade Log'!$B$5:$B$2004,"&lt;="&amp;Dashboard!$C$2)-sumifs('Trade Log'!$V$5:$V$2004,'Trade Log'!$D$5:$D$2004,$B120,'Trade Log'!$C$5:$C$2004,"Sell",'Trade Log'!$I$5:$I$2004,AQ$6,'Trade Log'!$B$5:$B$2004,"&lt;="&amp;Dashboard!$C$2))</f>
        <v/>
      </c>
      <c r="AR120" s="100" t="str">
        <f>if($B120="","",sumifs('Trade Log'!$V$5:$V$2004,'Trade Log'!$D$5:$D$2004,$B120,'Trade Log'!$C$5:$C$2004,"Buy",'Trade Log'!$I$5:$I$2004,AR$6,'Trade Log'!$B$5:$B$2004,"&lt;="&amp;Dashboard!$C$2)-sumifs('Trade Log'!$V$5:$V$2004,'Trade Log'!$D$5:$D$2004,$B120,'Trade Log'!$C$5:$C$2004,"Sell",'Trade Log'!$I$5:$I$2004,AR$6,'Trade Log'!$B$5:$B$2004,"&lt;="&amp;Dashboard!$C$2))</f>
        <v/>
      </c>
      <c r="AS120" s="100" t="str">
        <f>if($B120="","",sumifs('Trade Log'!$V$5:$V$2004,'Trade Log'!$D$5:$D$2004,$B120,'Trade Log'!$C$5:$C$2004,"Buy",'Trade Log'!$I$5:$I$2004,AS$6,'Trade Log'!$B$5:$B$2004,"&lt;="&amp;Dashboard!$C$2)-sumifs('Trade Log'!$V$5:$V$2004,'Trade Log'!$D$5:$D$2004,$B120,'Trade Log'!$C$5:$C$2004,"Sell",'Trade Log'!$I$5:$I$2004,AS$6,'Trade Log'!$B$5:$B$2004,"&lt;="&amp;Dashboard!$C$2))</f>
        <v/>
      </c>
      <c r="AT120" s="100" t="str">
        <f>if($B120="","",sumifs('Trade Log'!$V$5:$V$2004,'Trade Log'!$D$5:$D$2004,$B120,'Trade Log'!$C$5:$C$2004,"Buy",'Trade Log'!$I$5:$I$2004,AT$6,'Trade Log'!$B$5:$B$2004,"&lt;="&amp;Dashboard!$C$2)-sumifs('Trade Log'!$V$5:$V$2004,'Trade Log'!$D$5:$D$2004,$B120,'Trade Log'!$C$5:$C$2004,"Sell",'Trade Log'!$I$5:$I$2004,AT$6,'Trade Log'!$B$5:$B$2004,"&lt;="&amp;Dashboard!$C$2))</f>
        <v/>
      </c>
      <c r="AU120" s="100" t="str">
        <f>if($B120="","",sumifs('Trade Log'!$V$5:$V$2004,'Trade Log'!$D$5:$D$2004,$B120,'Trade Log'!$C$5:$C$2004,"Buy",'Trade Log'!$I$5:$I$2004,AU$6,'Trade Log'!$B$5:$B$2004,"&lt;="&amp;Dashboard!$C$2)-sumifs('Trade Log'!$V$5:$V$2004,'Trade Log'!$D$5:$D$2004,$B120,'Trade Log'!$C$5:$C$2004,"Sell",'Trade Log'!$I$5:$I$2004,AU$6,'Trade Log'!$B$5:$B$2004,"&lt;="&amp;Dashboard!$C$2))</f>
        <v/>
      </c>
      <c r="AV120" s="100" t="str">
        <f>if($B120="","",sumifs('Trade Log'!$V$5:$V$2004,'Trade Log'!$D$5:$D$2004,$B120,'Trade Log'!$C$5:$C$2004,"Buy",'Trade Log'!$I$5:$I$2004,AV$6,'Trade Log'!$B$5:$B$2004,"&lt;="&amp;Dashboard!$C$2)-sumifs('Trade Log'!$V$5:$V$2004,'Trade Log'!$D$5:$D$2004,$B120,'Trade Log'!$C$5:$C$2004,"Sell",'Trade Log'!$I$5:$I$2004,AV$6,'Trade Log'!$B$5:$B$2004,"&lt;="&amp;Dashboard!$C$2))</f>
        <v/>
      </c>
      <c r="AW120" s="100" t="str">
        <f>if($B120="","",sumifs('Trade Log'!$V$5:$V$2004,'Trade Log'!$D$5:$D$2004,$B120,'Trade Log'!$C$5:$C$2004,"Buy",'Trade Log'!$I$5:$I$2004,AW$6,'Trade Log'!$B$5:$B$2004,"&lt;="&amp;Dashboard!$C$2)-sumifs('Trade Log'!$V$5:$V$2004,'Trade Log'!$D$5:$D$2004,$B120,'Trade Log'!$C$5:$C$2004,"Sell",'Trade Log'!$I$5:$I$2004,AW$6,'Trade Log'!$B$5:$B$2004,"&lt;="&amp;Dashboard!$C$2))</f>
        <v/>
      </c>
      <c r="AX120" s="100" t="str">
        <f>if($B120="","",sumifs('Trade Log'!$V$5:$V$2004,'Trade Log'!$D$5:$D$2004,$B120,'Trade Log'!$C$5:$C$2004,"Buy",'Trade Log'!$I$5:$I$2004,AX$6,'Trade Log'!$B$5:$B$2004,"&lt;="&amp;Dashboard!$C$2)-sumifs('Trade Log'!$V$5:$V$2004,'Trade Log'!$D$5:$D$2004,$B120,'Trade Log'!$C$5:$C$2004,"Sell",'Trade Log'!$I$5:$I$2004,AX$6,'Trade Log'!$B$5:$B$2004,"&lt;="&amp;Dashboard!$C$2))</f>
        <v/>
      </c>
      <c r="AY120" s="100" t="str">
        <f>if($B120="","",sumifs('Trade Log'!$V$5:$V$2004,'Trade Log'!$D$5:$D$2004,$B120,'Trade Log'!$C$5:$C$2004,"Buy",'Trade Log'!$I$5:$I$2004,AY$6,'Trade Log'!$B$5:$B$2004,"&lt;="&amp;Dashboard!$C$2)-sumifs('Trade Log'!$V$5:$V$2004,'Trade Log'!$D$5:$D$2004,$B120,'Trade Log'!$C$5:$C$2004,"Sell",'Trade Log'!$I$5:$I$2004,AY$6,'Trade Log'!$B$5:$B$2004,"&lt;="&amp;Dashboard!$C$2))</f>
        <v/>
      </c>
      <c r="AZ120" s="185" t="str">
        <f>if($B120="","",sumifs('Trade Log'!$V$5:$V$2004,'Trade Log'!$D$5:$D$2004,$B120,'Trade Log'!$C$5:$C$2004,"Buy",'Trade Log'!$I$5:$I$2004,AZ$6,'Trade Log'!$B$5:$B$2004,"&lt;="&amp;Dashboard!$C$2)-sumifs('Trade Log'!$V$5:$V$2004,'Trade Log'!$D$5:$D$2004,$B120,'Trade Log'!$C$5:$C$2004,"Sell",'Trade Log'!$I$5:$I$2004,AZ$6,'Trade Log'!$B$5:$B$2004,"&lt;="&amp;Dashboard!$C$2))</f>
        <v/>
      </c>
      <c r="BA120" s="81"/>
      <c r="BB120" s="186">
        <f t="shared" si="20"/>
        <v>0</v>
      </c>
      <c r="BC120" s="81"/>
      <c r="BD120" s="187">
        <f t="shared" ref="BD120:BM120" si="139">AQ120*$Q120</f>
        <v>0</v>
      </c>
      <c r="BE120" s="188">
        <f t="shared" si="139"/>
        <v>0</v>
      </c>
      <c r="BF120" s="188">
        <f t="shared" si="139"/>
        <v>0</v>
      </c>
      <c r="BG120" s="188">
        <f t="shared" si="139"/>
        <v>0</v>
      </c>
      <c r="BH120" s="188">
        <f t="shared" si="139"/>
        <v>0</v>
      </c>
      <c r="BI120" s="188">
        <f t="shared" si="139"/>
        <v>0</v>
      </c>
      <c r="BJ120" s="188">
        <f t="shared" si="139"/>
        <v>0</v>
      </c>
      <c r="BK120" s="188">
        <f t="shared" si="139"/>
        <v>0</v>
      </c>
      <c r="BL120" s="188">
        <f t="shared" si="139"/>
        <v>0</v>
      </c>
      <c r="BM120" s="189">
        <f t="shared" si="139"/>
        <v>0</v>
      </c>
      <c r="BN120" s="81"/>
      <c r="BO120" s="190">
        <f t="shared" si="22"/>
        <v>0</v>
      </c>
      <c r="BP120" s="190"/>
      <c r="BQ120" s="191" t="str">
        <f t="shared" si="23"/>
        <v/>
      </c>
      <c r="BR120" s="192" t="s">
        <v>197</v>
      </c>
      <c r="BS120" s="190" t="str">
        <f t="shared" si="24"/>
        <v>N</v>
      </c>
      <c r="BT120" s="190" t="str">
        <f t="shared" si="25"/>
        <v>N</v>
      </c>
      <c r="BU120" s="190" t="str">
        <f t="shared" si="26"/>
        <v>N</v>
      </c>
      <c r="BV120" s="190"/>
      <c r="BW120" s="174">
        <f>countifs('Trade Log'!$D$5:$D$2004,$B156,'Trade Log'!$C$5:$C$2004,"Split")</f>
        <v>0</v>
      </c>
    </row>
    <row r="121">
      <c r="A121" s="17">
        <f t="shared" si="27"/>
        <v>115</v>
      </c>
      <c r="B121" s="193" t="str">
        <f>Setup!B166</f>
        <v/>
      </c>
      <c r="C121" s="194" t="str">
        <f>Setup!C166</f>
        <v/>
      </c>
      <c r="D121" s="194" t="str">
        <f>Setup!D166</f>
        <v/>
      </c>
      <c r="E121" s="195" t="str">
        <f>IF($B121="","",SUMIFS('Trade Log'!$V$5:$V$2004,'Trade Log'!$D$5:$D$2004,'Your Portfolio Holdings'!$B121,'Trade Log'!$C$5:$C$2004,"Buy",'Trade Log'!$B$5:$B$2004,"&lt;="&amp;Dashboard!$C$2)-SUMIFS('Trade Log'!$V$5:$V$2004,'Trade Log'!$D$5:$D$2004,'Your Portfolio Holdings'!$B121,'Trade Log'!$C$5:$C$2004,"Sell",'Trade Log'!$B$5:$B$2004,"&lt;="&amp;Dashboard!$C$2))</f>
        <v/>
      </c>
      <c r="F121" s="196" t="str">
        <f t="shared" si="3"/>
        <v/>
      </c>
      <c r="G121" s="197" t="str">
        <f>IFERROR(__xludf.DUMMYFUNCTION("if($C121=""GBP"", if($B121="""","""",if(Dashboard!$C$2&gt;=today(),iferror(googlefinance($B121)/100,0),iferror(index(googlefinance($B121,""price"",Dashboard!$C$2),2,2)/100,iferror(index(googlefinance($B121,""price"",Dashboard!$C$2-1),2,2)/100,iferror(index(g"&amp;"ooglefinance($B121,""price"",Dashboard!$C$2-2),2,2)/100,iferror(index(googlefinance($B121,""price"",Dashboard!$C$2-3),2,2)/100,iferror(index(googlefinance($B121,""price"",Dashboard!$C$2-4),2,2)/100,iferror(index(googlefinance($B121,""price"",Dashboard!$C$"&amp;"2-5),2,2)/100,iferror(index(googlefinance($B121,""price"",Dashboard!$C$2-6),2,2)/100,0))))))))),if($B121="""","""",if(Dashboard!$C$2&gt;=today(),iferror(googlefinance($B121),0),iferror(index(googlefinance($B121,""price"",Dashboard!$C$2),2,2),iferror(index(go"&amp;"oglefinance($B121,""price"",Dashboard!$C$2-1),2,2),iferror(index(googlefinance($B121,""price"",Dashboard!$C$2-2),2,2),iferror(index(googlefinance($B121,""price"",Dashboard!$C$2-3),2,2),iferror(index(googlefinance($B121,""price"",Dashboard!$C$2-4),2,2),ife"&amp;"rror(index(googlefinance($B121,""price"",Dashboard!$C$2-5),2,2),iferror(index(googlefinance($B121,""price"",Dashboard!$C$2-6),2,2),0))))))))))"),"")</f>
        <v/>
      </c>
      <c r="H121" s="213"/>
      <c r="I121" s="199" t="str">
        <f t="shared" si="4"/>
        <v/>
      </c>
      <c r="J121" s="200" t="str">
        <f t="shared" si="5"/>
        <v/>
      </c>
      <c r="K121" s="201" t="str">
        <f t="array" ref="K121">IFERROR(IF($B121="","",index('Trade Log'!$Q$5:$Q$2004,match(1,($AN121='Trade Log'!$B$5:$B$2004)*($B121='Trade Log'!$D$5:$D$2004)*("Y"='Trade Log'!$T$5:$T$2004),0))),0)</f>
        <v/>
      </c>
      <c r="L121" s="202" t="str">
        <f t="shared" si="6"/>
        <v/>
      </c>
      <c r="M121" s="202" t="str">
        <f t="shared" si="7"/>
        <v/>
      </c>
      <c r="N121" s="203" t="str">
        <f t="shared" si="8"/>
        <v/>
      </c>
      <c r="O121" s="202" t="str">
        <f>if($B121="","",iferror(sumifs('Trade Log'!$G$5:$G$2004,'Trade Log'!$C$5:$C$2004,"Dividend",'Trade Log'!$D$5:$D$2004,$B121,'Trade Log'!$B$5:$B$2004,"&lt;="&amp;Dashboard!$C$2),0))</f>
        <v/>
      </c>
      <c r="P121" s="204" t="str">
        <f t="shared" si="9"/>
        <v/>
      </c>
      <c r="Q121" s="205" t="str">
        <f t="shared" si="10"/>
        <v/>
      </c>
      <c r="R121" s="199" t="str">
        <f t="shared" si="11"/>
        <v/>
      </c>
      <c r="S121" s="200" t="str">
        <f t="shared" si="12"/>
        <v/>
      </c>
      <c r="T121" s="201" t="str">
        <f t="array" ref="T121">IFERROR(IF($B121="","",index('Trade Log'!$AE$5:$AE$2004,match(1,($AN121='Trade Log'!$B$5:$B$2004)*($B121='Trade Log'!$D$5:$D$2004)*("Y"='Trade Log'!$T$5:$T$2004),0))),0)</f>
        <v/>
      </c>
      <c r="U121" s="202" t="str">
        <f t="shared" si="13"/>
        <v/>
      </c>
      <c r="V121" s="203" t="str">
        <f t="shared" si="14"/>
        <v/>
      </c>
      <c r="W121" s="202" t="str">
        <f t="shared" si="15"/>
        <v/>
      </c>
      <c r="X121" s="203" t="str">
        <f t="shared" si="16"/>
        <v/>
      </c>
      <c r="Y121" s="206" t="str">
        <f>if($B121="","",iferror(sumifs('Trade Log'!$AD$5:$AD$2004,'Trade Log'!$C$5:$C$2004,"Dividend",'Trade Log'!$D$5:$D$2004,$B121,'Trade Log'!$B$5:$B$2004,"&lt;="&amp;Dashboard!$C$2),0))</f>
        <v/>
      </c>
      <c r="Z121" s="172"/>
      <c r="AA121" s="207" t="str">
        <f t="array" ref="AA121">IF($B121="","",INDEX('Calculations (Do Not Edit)'!$C$231:$G$235,match($C121,'Calculations (Do Not Edit)'!$C$230:$G$230,0),match(Dashboard!$C$3,'Calculations (Do Not Edit)'!$B$231:$B$235,0)))</f>
        <v/>
      </c>
      <c r="AB121" s="174"/>
      <c r="AC121" s="208" t="str">
        <f>IF($B121="","",SUMIFS('Trade Log'!$X$5:$X$2004,'Trade Log'!$D$5:$D$2004,'Your Portfolio Holdings'!$B121,'Trade Log'!$C$5:$C$2004,"Buy",'Trade Log'!$B$5:$B$2004,"&lt;="&amp;Dashboard!$C$54)-SUMIFS('Trade Log'!$X$5:$X$2004,'Trade Log'!$D$5:$D$2004,'Your Portfolio Holdings'!$B121,'Trade Log'!$C$5:$C$2004,"Sell",'Trade Log'!$B$5:$B$2004,"&lt;="&amp;Dashboard!$C$54))</f>
        <v/>
      </c>
      <c r="AD121" s="209" t="str">
        <f>IFERROR(__xludf.DUMMYFUNCTION("if($C121=""GBP"",if($B121="""","""",if(Dashboard!$C$54&gt;=today(),iferror(googlefinance($B121)/100,0),iferror(index(googlefinance($B121,""price"",Dashboard!$C$54),2,2)/100,iferror(index(googlefinance($B121,""price"",Dashboard!$C$54-1),2,2)/100,iferror(index"&amp;"(googlefinance($B121,""price"",Dashboard!$C$54-2),2,2)/100,iferror(index(googlefinance($B121,""price"",Dashboard!$C$54-3),2,2)/100,iferror(index(googlefinance($B121,""price"",Dashboard!$C$54-4),2,2)/100,iferror(index(googlefinance($B121,""price"",Dashboar"&amp;"d!$C$54-5),2,2)/100,iferror(index(googlefinance($B121,""price"",Dashboard!$C$54-6),2,2)/100,0))))))))), if($B121="""","""",if(Dashboard!$C$54&gt;=today(),iferror(googlefinance($B121),0),iferror(index(googlefinance($B121,""price"",Dashboard!$C$54),2,2),iferro"&amp;"r(index(googlefinance($B121,""price"",Dashboard!$C$54-1),2,2),iferror(index(googlefinance($B121,""price"",Dashboard!$C$54-2),2,2),iferror(index(googlefinance($B121,""price"",Dashboard!$C$54-3),2,2),iferror(index(googlefinance($B121,""price"",Dashboard!$C$"&amp;"54-4),2,2),iferror(index(googlefinance($B121,""price"",Dashboard!$C$54-5),2,2),iferror(index(googlefinance($B121,""price"",Dashboard!$C$54-6),2,2),0))))))))))"),"")</f>
        <v/>
      </c>
      <c r="AE121" s="214"/>
      <c r="AF121" s="211" t="str">
        <f t="array" ref="AF121">IF($B121="","",INDEX('Calculations (Do Not Edit)'!$C$249:$G$253,match($C121,'Calculations (Do Not Edit)'!$C$230:$G$230,0),match(Dashboard!$C$3,'Calculations (Do Not Edit)'!$B$231:$B$235,0)))</f>
        <v/>
      </c>
      <c r="AG121" s="212">
        <f t="shared" si="17"/>
        <v>0</v>
      </c>
      <c r="AH121" s="208" t="str">
        <f>IF($B121="","",SUMIFS('Trade Log'!$Z$5:$Z$2004,'Trade Log'!$D$5:$D$2004,'Your Portfolio Holdings'!$B121,'Trade Log'!$C$5:$C$2004,"Buy",'Trade Log'!$B$5:$B$2004,"&lt;="&amp;Dashboard!$C$55)-SUMIFS('Trade Log'!$Z$5:$Z$2004,'Trade Log'!$D$5:$D$2004,'Your Portfolio Holdings'!$B121,'Trade Log'!$C$5:$C$2004,"Sell",'Trade Log'!$B$5:$B$2004,"&lt;="&amp;Dashboard!$C$55))</f>
        <v/>
      </c>
      <c r="AI121" s="209" t="str">
        <f>IFERROR(__xludf.DUMMYFUNCTION("if($C121=""GBP"",if($B121="""","""",if(Dashboard!$C$55&gt;=today(),iferror(googlefinance($B121)/100,0),iferror(index(googlefinance($B121,""price"",Dashboard!$C$55),2,2)/100,iferror(index(googlefinance($B121,""price"",Dashboard!$C$55-1),2,2)/100,iferror(index"&amp;"(googlefinance($B121,""price"",Dashboard!$C$55-2),2,2)/100,iferror(index(googlefinance($B121,""price"",Dashboard!$C$55-3),2,2)/100,iferror(index(googlefinance($B121,""price"",Dashboard!$C$55-4),2,2)/100,iferror(index(googlefinance($B121,""price"",Dashboar"&amp;"d!$C$55-5),2,2)/100,iferror(index(googlefinance($B121,""price"",Dashboard!$C$55-6),2,2)/100,0))))))))),if($B121="""","""",if(Dashboard!$C$55&gt;=today(),iferror(googlefinance($B121),0),iferror(index(googlefinance($B121,""price"",Dashboard!$C$55),2,2),iferror"&amp;"(index(googlefinance($B121,""price"",Dashboard!$C$55-1),2,2),iferror(index(googlefinance($B121,""price"",Dashboard!$C$55-2),2,2),iferror(index(googlefinance($B121,""price"",Dashboard!$C$55-3),2,2),iferror(index(googlefinance($B121,""price"",Dashboard!$C$5"&amp;"5-4),2,2),iferror(index(googlefinance($B121,""price"",Dashboard!$C$55-5),2,2),iferror(index(googlefinance($B121,""price"",Dashboard!$C$55-6),2,2),0))))))))))"),"")</f>
        <v/>
      </c>
      <c r="AJ121" s="210"/>
      <c r="AK121" s="211" t="str">
        <f t="array" ref="AK121">IF($B121="","",INDEX('Calculations (Do Not Edit)'!$C$267:$G$271,match($C121,'Calculations (Do Not Edit)'!$C$230:$G$230,0),match(Dashboard!$C$3,'Calculations (Do Not Edit)'!$B$231:$B$235,0)))</f>
        <v/>
      </c>
      <c r="AL121" s="212">
        <f t="shared" si="18"/>
        <v>0</v>
      </c>
      <c r="AM121" s="182"/>
      <c r="AN121" s="182" t="str">
        <f>IF($B121="","",MAXIFS('Trade Log'!$B$5:$B$2004,'Trade Log'!$D$5:$D$2004,$B121,'Trade Log'!$B$5:$B$2004,"&lt;="&amp;Dashboard!$C$2))</f>
        <v/>
      </c>
      <c r="AO121" s="81" t="str">
        <f t="shared" si="19"/>
        <v>#N/A</v>
      </c>
      <c r="AP121" s="81"/>
      <c r="AQ121" s="184" t="str">
        <f>if($B121="","",sumifs('Trade Log'!$V$5:$V$2004,'Trade Log'!$D$5:$D$2004,$B121,'Trade Log'!$C$5:$C$2004,"Buy",'Trade Log'!$I$5:$I$2004,AQ$6,'Trade Log'!$B$5:$B$2004,"&lt;="&amp;Dashboard!$C$2)-sumifs('Trade Log'!$V$5:$V$2004,'Trade Log'!$D$5:$D$2004,$B121,'Trade Log'!$C$5:$C$2004,"Sell",'Trade Log'!$I$5:$I$2004,AQ$6,'Trade Log'!$B$5:$B$2004,"&lt;="&amp;Dashboard!$C$2))</f>
        <v/>
      </c>
      <c r="AR121" s="100" t="str">
        <f>if($B121="","",sumifs('Trade Log'!$V$5:$V$2004,'Trade Log'!$D$5:$D$2004,$B121,'Trade Log'!$C$5:$C$2004,"Buy",'Trade Log'!$I$5:$I$2004,AR$6,'Trade Log'!$B$5:$B$2004,"&lt;="&amp;Dashboard!$C$2)-sumifs('Trade Log'!$V$5:$V$2004,'Trade Log'!$D$5:$D$2004,$B121,'Trade Log'!$C$5:$C$2004,"Sell",'Trade Log'!$I$5:$I$2004,AR$6,'Trade Log'!$B$5:$B$2004,"&lt;="&amp;Dashboard!$C$2))</f>
        <v/>
      </c>
      <c r="AS121" s="100" t="str">
        <f>if($B121="","",sumifs('Trade Log'!$V$5:$V$2004,'Trade Log'!$D$5:$D$2004,$B121,'Trade Log'!$C$5:$C$2004,"Buy",'Trade Log'!$I$5:$I$2004,AS$6,'Trade Log'!$B$5:$B$2004,"&lt;="&amp;Dashboard!$C$2)-sumifs('Trade Log'!$V$5:$V$2004,'Trade Log'!$D$5:$D$2004,$B121,'Trade Log'!$C$5:$C$2004,"Sell",'Trade Log'!$I$5:$I$2004,AS$6,'Trade Log'!$B$5:$B$2004,"&lt;="&amp;Dashboard!$C$2))</f>
        <v/>
      </c>
      <c r="AT121" s="100" t="str">
        <f>if($B121="","",sumifs('Trade Log'!$V$5:$V$2004,'Trade Log'!$D$5:$D$2004,$B121,'Trade Log'!$C$5:$C$2004,"Buy",'Trade Log'!$I$5:$I$2004,AT$6,'Trade Log'!$B$5:$B$2004,"&lt;="&amp;Dashboard!$C$2)-sumifs('Trade Log'!$V$5:$V$2004,'Trade Log'!$D$5:$D$2004,$B121,'Trade Log'!$C$5:$C$2004,"Sell",'Trade Log'!$I$5:$I$2004,AT$6,'Trade Log'!$B$5:$B$2004,"&lt;="&amp;Dashboard!$C$2))</f>
        <v/>
      </c>
      <c r="AU121" s="100" t="str">
        <f>if($B121="","",sumifs('Trade Log'!$V$5:$V$2004,'Trade Log'!$D$5:$D$2004,$B121,'Trade Log'!$C$5:$C$2004,"Buy",'Trade Log'!$I$5:$I$2004,AU$6,'Trade Log'!$B$5:$B$2004,"&lt;="&amp;Dashboard!$C$2)-sumifs('Trade Log'!$V$5:$V$2004,'Trade Log'!$D$5:$D$2004,$B121,'Trade Log'!$C$5:$C$2004,"Sell",'Trade Log'!$I$5:$I$2004,AU$6,'Trade Log'!$B$5:$B$2004,"&lt;="&amp;Dashboard!$C$2))</f>
        <v/>
      </c>
      <c r="AV121" s="100" t="str">
        <f>if($B121="","",sumifs('Trade Log'!$V$5:$V$2004,'Trade Log'!$D$5:$D$2004,$B121,'Trade Log'!$C$5:$C$2004,"Buy",'Trade Log'!$I$5:$I$2004,AV$6,'Trade Log'!$B$5:$B$2004,"&lt;="&amp;Dashboard!$C$2)-sumifs('Trade Log'!$V$5:$V$2004,'Trade Log'!$D$5:$D$2004,$B121,'Trade Log'!$C$5:$C$2004,"Sell",'Trade Log'!$I$5:$I$2004,AV$6,'Trade Log'!$B$5:$B$2004,"&lt;="&amp;Dashboard!$C$2))</f>
        <v/>
      </c>
      <c r="AW121" s="100" t="str">
        <f>if($B121="","",sumifs('Trade Log'!$V$5:$V$2004,'Trade Log'!$D$5:$D$2004,$B121,'Trade Log'!$C$5:$C$2004,"Buy",'Trade Log'!$I$5:$I$2004,AW$6,'Trade Log'!$B$5:$B$2004,"&lt;="&amp;Dashboard!$C$2)-sumifs('Trade Log'!$V$5:$V$2004,'Trade Log'!$D$5:$D$2004,$B121,'Trade Log'!$C$5:$C$2004,"Sell",'Trade Log'!$I$5:$I$2004,AW$6,'Trade Log'!$B$5:$B$2004,"&lt;="&amp;Dashboard!$C$2))</f>
        <v/>
      </c>
      <c r="AX121" s="100" t="str">
        <f>if($B121="","",sumifs('Trade Log'!$V$5:$V$2004,'Trade Log'!$D$5:$D$2004,$B121,'Trade Log'!$C$5:$C$2004,"Buy",'Trade Log'!$I$5:$I$2004,AX$6,'Trade Log'!$B$5:$B$2004,"&lt;="&amp;Dashboard!$C$2)-sumifs('Trade Log'!$V$5:$V$2004,'Trade Log'!$D$5:$D$2004,$B121,'Trade Log'!$C$5:$C$2004,"Sell",'Trade Log'!$I$5:$I$2004,AX$6,'Trade Log'!$B$5:$B$2004,"&lt;="&amp;Dashboard!$C$2))</f>
        <v/>
      </c>
      <c r="AY121" s="100" t="str">
        <f>if($B121="","",sumifs('Trade Log'!$V$5:$V$2004,'Trade Log'!$D$5:$D$2004,$B121,'Trade Log'!$C$5:$C$2004,"Buy",'Trade Log'!$I$5:$I$2004,AY$6,'Trade Log'!$B$5:$B$2004,"&lt;="&amp;Dashboard!$C$2)-sumifs('Trade Log'!$V$5:$V$2004,'Trade Log'!$D$5:$D$2004,$B121,'Trade Log'!$C$5:$C$2004,"Sell",'Trade Log'!$I$5:$I$2004,AY$6,'Trade Log'!$B$5:$B$2004,"&lt;="&amp;Dashboard!$C$2))</f>
        <v/>
      </c>
      <c r="AZ121" s="185" t="str">
        <f>if($B121="","",sumifs('Trade Log'!$V$5:$V$2004,'Trade Log'!$D$5:$D$2004,$B121,'Trade Log'!$C$5:$C$2004,"Buy",'Trade Log'!$I$5:$I$2004,AZ$6,'Trade Log'!$B$5:$B$2004,"&lt;="&amp;Dashboard!$C$2)-sumifs('Trade Log'!$V$5:$V$2004,'Trade Log'!$D$5:$D$2004,$B121,'Trade Log'!$C$5:$C$2004,"Sell",'Trade Log'!$I$5:$I$2004,AZ$6,'Trade Log'!$B$5:$B$2004,"&lt;="&amp;Dashboard!$C$2))</f>
        <v/>
      </c>
      <c r="BA121" s="81"/>
      <c r="BB121" s="186">
        <f t="shared" si="20"/>
        <v>0</v>
      </c>
      <c r="BC121" s="81"/>
      <c r="BD121" s="187">
        <f t="shared" ref="BD121:BM121" si="140">AQ121*$Q121</f>
        <v>0</v>
      </c>
      <c r="BE121" s="188">
        <f t="shared" si="140"/>
        <v>0</v>
      </c>
      <c r="BF121" s="188">
        <f t="shared" si="140"/>
        <v>0</v>
      </c>
      <c r="BG121" s="188">
        <f t="shared" si="140"/>
        <v>0</v>
      </c>
      <c r="BH121" s="188">
        <f t="shared" si="140"/>
        <v>0</v>
      </c>
      <c r="BI121" s="188">
        <f t="shared" si="140"/>
        <v>0</v>
      </c>
      <c r="BJ121" s="188">
        <f t="shared" si="140"/>
        <v>0</v>
      </c>
      <c r="BK121" s="188">
        <f t="shared" si="140"/>
        <v>0</v>
      </c>
      <c r="BL121" s="188">
        <f t="shared" si="140"/>
        <v>0</v>
      </c>
      <c r="BM121" s="189">
        <f t="shared" si="140"/>
        <v>0</v>
      </c>
      <c r="BN121" s="81"/>
      <c r="BO121" s="190">
        <f t="shared" si="22"/>
        <v>0</v>
      </c>
      <c r="BP121" s="190"/>
      <c r="BQ121" s="191" t="str">
        <f t="shared" si="23"/>
        <v/>
      </c>
      <c r="BR121" s="192" t="s">
        <v>197</v>
      </c>
      <c r="BS121" s="190" t="str">
        <f t="shared" si="24"/>
        <v>N</v>
      </c>
      <c r="BT121" s="190" t="str">
        <f t="shared" si="25"/>
        <v>N</v>
      </c>
      <c r="BU121" s="190" t="str">
        <f t="shared" si="26"/>
        <v>N</v>
      </c>
      <c r="BV121" s="190"/>
      <c r="BW121" s="174">
        <f>countifs('Trade Log'!$D$5:$D$2004,$B157,'Trade Log'!$C$5:$C$2004,"Split")</f>
        <v>0</v>
      </c>
    </row>
    <row r="122">
      <c r="A122" s="17">
        <f t="shared" si="27"/>
        <v>116</v>
      </c>
      <c r="B122" s="193" t="str">
        <f>Setup!B167</f>
        <v/>
      </c>
      <c r="C122" s="194" t="str">
        <f>Setup!C167</f>
        <v/>
      </c>
      <c r="D122" s="194" t="str">
        <f>Setup!D167</f>
        <v/>
      </c>
      <c r="E122" s="195" t="str">
        <f>IF($B122="","",SUMIFS('Trade Log'!$V$5:$V$2004,'Trade Log'!$D$5:$D$2004,'Your Portfolio Holdings'!$B122,'Trade Log'!$C$5:$C$2004,"Buy",'Trade Log'!$B$5:$B$2004,"&lt;="&amp;Dashboard!$C$2)-SUMIFS('Trade Log'!$V$5:$V$2004,'Trade Log'!$D$5:$D$2004,'Your Portfolio Holdings'!$B122,'Trade Log'!$C$5:$C$2004,"Sell",'Trade Log'!$B$5:$B$2004,"&lt;="&amp;Dashboard!$C$2))</f>
        <v/>
      </c>
      <c r="F122" s="196" t="str">
        <f t="shared" si="3"/>
        <v/>
      </c>
      <c r="G122" s="197" t="str">
        <f>IFERROR(__xludf.DUMMYFUNCTION("if($C122=""GBP"", if($B122="""","""",if(Dashboard!$C$2&gt;=today(),iferror(googlefinance($B122)/100,0),iferror(index(googlefinance($B122,""price"",Dashboard!$C$2),2,2)/100,iferror(index(googlefinance($B122,""price"",Dashboard!$C$2-1),2,2)/100,iferror(index(g"&amp;"ooglefinance($B122,""price"",Dashboard!$C$2-2),2,2)/100,iferror(index(googlefinance($B122,""price"",Dashboard!$C$2-3),2,2)/100,iferror(index(googlefinance($B122,""price"",Dashboard!$C$2-4),2,2)/100,iferror(index(googlefinance($B122,""price"",Dashboard!$C$"&amp;"2-5),2,2)/100,iferror(index(googlefinance($B122,""price"",Dashboard!$C$2-6),2,2)/100,0))))))))),if($B122="""","""",if(Dashboard!$C$2&gt;=today(),iferror(googlefinance($B122),0),iferror(index(googlefinance($B122,""price"",Dashboard!$C$2),2,2),iferror(index(go"&amp;"oglefinance($B122,""price"",Dashboard!$C$2-1),2,2),iferror(index(googlefinance($B122,""price"",Dashboard!$C$2-2),2,2),iferror(index(googlefinance($B122,""price"",Dashboard!$C$2-3),2,2),iferror(index(googlefinance($B122,""price"",Dashboard!$C$2-4),2,2),ife"&amp;"rror(index(googlefinance($B122,""price"",Dashboard!$C$2-5),2,2),iferror(index(googlefinance($B122,""price"",Dashboard!$C$2-6),2,2),0))))))))))"),"")</f>
        <v/>
      </c>
      <c r="H122" s="213"/>
      <c r="I122" s="199" t="str">
        <f t="shared" si="4"/>
        <v/>
      </c>
      <c r="J122" s="200" t="str">
        <f t="shared" si="5"/>
        <v/>
      </c>
      <c r="K122" s="201" t="str">
        <f t="array" ref="K122">IFERROR(IF($B122="","",index('Trade Log'!$Q$5:$Q$2004,match(1,($AN122='Trade Log'!$B$5:$B$2004)*($B122='Trade Log'!$D$5:$D$2004)*("Y"='Trade Log'!$T$5:$T$2004),0))),0)</f>
        <v/>
      </c>
      <c r="L122" s="202" t="str">
        <f t="shared" si="6"/>
        <v/>
      </c>
      <c r="M122" s="202" t="str">
        <f t="shared" si="7"/>
        <v/>
      </c>
      <c r="N122" s="203" t="str">
        <f t="shared" si="8"/>
        <v/>
      </c>
      <c r="O122" s="202" t="str">
        <f>if($B122="","",iferror(sumifs('Trade Log'!$G$5:$G$2004,'Trade Log'!$C$5:$C$2004,"Dividend",'Trade Log'!$D$5:$D$2004,$B122,'Trade Log'!$B$5:$B$2004,"&lt;="&amp;Dashboard!$C$2),0))</f>
        <v/>
      </c>
      <c r="P122" s="204" t="str">
        <f t="shared" si="9"/>
        <v/>
      </c>
      <c r="Q122" s="205" t="str">
        <f t="shared" si="10"/>
        <v/>
      </c>
      <c r="R122" s="199" t="str">
        <f t="shared" si="11"/>
        <v/>
      </c>
      <c r="S122" s="200" t="str">
        <f t="shared" si="12"/>
        <v/>
      </c>
      <c r="T122" s="201" t="str">
        <f t="array" ref="T122">IFERROR(IF($B122="","",index('Trade Log'!$AE$5:$AE$2004,match(1,($AN122='Trade Log'!$B$5:$B$2004)*($B122='Trade Log'!$D$5:$D$2004)*("Y"='Trade Log'!$T$5:$T$2004),0))),0)</f>
        <v/>
      </c>
      <c r="U122" s="202" t="str">
        <f t="shared" si="13"/>
        <v/>
      </c>
      <c r="V122" s="203" t="str">
        <f t="shared" si="14"/>
        <v/>
      </c>
      <c r="W122" s="202" t="str">
        <f t="shared" si="15"/>
        <v/>
      </c>
      <c r="X122" s="203" t="str">
        <f t="shared" si="16"/>
        <v/>
      </c>
      <c r="Y122" s="206" t="str">
        <f>if($B122="","",iferror(sumifs('Trade Log'!$AD$5:$AD$2004,'Trade Log'!$C$5:$C$2004,"Dividend",'Trade Log'!$D$5:$D$2004,$B122,'Trade Log'!$B$5:$B$2004,"&lt;="&amp;Dashboard!$C$2),0))</f>
        <v/>
      </c>
      <c r="Z122" s="172"/>
      <c r="AA122" s="207" t="str">
        <f t="array" ref="AA122">IF($B122="","",INDEX('Calculations (Do Not Edit)'!$C$231:$G$235,match($C122,'Calculations (Do Not Edit)'!$C$230:$G$230,0),match(Dashboard!$C$3,'Calculations (Do Not Edit)'!$B$231:$B$235,0)))</f>
        <v/>
      </c>
      <c r="AB122" s="174"/>
      <c r="AC122" s="208" t="str">
        <f>IF($B122="","",SUMIFS('Trade Log'!$X$5:$X$2004,'Trade Log'!$D$5:$D$2004,'Your Portfolio Holdings'!$B122,'Trade Log'!$C$5:$C$2004,"Buy",'Trade Log'!$B$5:$B$2004,"&lt;="&amp;Dashboard!$C$54)-SUMIFS('Trade Log'!$X$5:$X$2004,'Trade Log'!$D$5:$D$2004,'Your Portfolio Holdings'!$B122,'Trade Log'!$C$5:$C$2004,"Sell",'Trade Log'!$B$5:$B$2004,"&lt;="&amp;Dashboard!$C$54))</f>
        <v/>
      </c>
      <c r="AD122" s="209" t="str">
        <f>IFERROR(__xludf.DUMMYFUNCTION("if($C122=""GBP"",if($B122="""","""",if(Dashboard!$C$54&gt;=today(),iferror(googlefinance($B122)/100,0),iferror(index(googlefinance($B122,""price"",Dashboard!$C$54),2,2)/100,iferror(index(googlefinance($B122,""price"",Dashboard!$C$54-1),2,2)/100,iferror(index"&amp;"(googlefinance($B122,""price"",Dashboard!$C$54-2),2,2)/100,iferror(index(googlefinance($B122,""price"",Dashboard!$C$54-3),2,2)/100,iferror(index(googlefinance($B122,""price"",Dashboard!$C$54-4),2,2)/100,iferror(index(googlefinance($B122,""price"",Dashboar"&amp;"d!$C$54-5),2,2)/100,iferror(index(googlefinance($B122,""price"",Dashboard!$C$54-6),2,2)/100,0))))))))), if($B122="""","""",if(Dashboard!$C$54&gt;=today(),iferror(googlefinance($B122),0),iferror(index(googlefinance($B122,""price"",Dashboard!$C$54),2,2),iferro"&amp;"r(index(googlefinance($B122,""price"",Dashboard!$C$54-1),2,2),iferror(index(googlefinance($B122,""price"",Dashboard!$C$54-2),2,2),iferror(index(googlefinance($B122,""price"",Dashboard!$C$54-3),2,2),iferror(index(googlefinance($B122,""price"",Dashboard!$C$"&amp;"54-4),2,2),iferror(index(googlefinance($B122,""price"",Dashboard!$C$54-5),2,2),iferror(index(googlefinance($B122,""price"",Dashboard!$C$54-6),2,2),0))))))))))"),"")</f>
        <v/>
      </c>
      <c r="AE122" s="214"/>
      <c r="AF122" s="211" t="str">
        <f t="array" ref="AF122">IF($B122="","",INDEX('Calculations (Do Not Edit)'!$C$249:$G$253,match($C122,'Calculations (Do Not Edit)'!$C$230:$G$230,0),match(Dashboard!$C$3,'Calculations (Do Not Edit)'!$B$231:$B$235,0)))</f>
        <v/>
      </c>
      <c r="AG122" s="212">
        <f t="shared" si="17"/>
        <v>0</v>
      </c>
      <c r="AH122" s="208" t="str">
        <f>IF($B122="","",SUMIFS('Trade Log'!$Z$5:$Z$2004,'Trade Log'!$D$5:$D$2004,'Your Portfolio Holdings'!$B122,'Trade Log'!$C$5:$C$2004,"Buy",'Trade Log'!$B$5:$B$2004,"&lt;="&amp;Dashboard!$C$55)-SUMIFS('Trade Log'!$Z$5:$Z$2004,'Trade Log'!$D$5:$D$2004,'Your Portfolio Holdings'!$B122,'Trade Log'!$C$5:$C$2004,"Sell",'Trade Log'!$B$5:$B$2004,"&lt;="&amp;Dashboard!$C$55))</f>
        <v/>
      </c>
      <c r="AI122" s="209" t="str">
        <f>IFERROR(__xludf.DUMMYFUNCTION("if($C122=""GBP"",if($B122="""","""",if(Dashboard!$C$55&gt;=today(),iferror(googlefinance($B122)/100,0),iferror(index(googlefinance($B122,""price"",Dashboard!$C$55),2,2)/100,iferror(index(googlefinance($B122,""price"",Dashboard!$C$55-1),2,2)/100,iferror(index"&amp;"(googlefinance($B122,""price"",Dashboard!$C$55-2),2,2)/100,iferror(index(googlefinance($B122,""price"",Dashboard!$C$55-3),2,2)/100,iferror(index(googlefinance($B122,""price"",Dashboard!$C$55-4),2,2)/100,iferror(index(googlefinance($B122,""price"",Dashboar"&amp;"d!$C$55-5),2,2)/100,iferror(index(googlefinance($B122,""price"",Dashboard!$C$55-6),2,2)/100,0))))))))),if($B122="""","""",if(Dashboard!$C$55&gt;=today(),iferror(googlefinance($B122),0),iferror(index(googlefinance($B122,""price"",Dashboard!$C$55),2,2),iferror"&amp;"(index(googlefinance($B122,""price"",Dashboard!$C$55-1),2,2),iferror(index(googlefinance($B122,""price"",Dashboard!$C$55-2),2,2),iferror(index(googlefinance($B122,""price"",Dashboard!$C$55-3),2,2),iferror(index(googlefinance($B122,""price"",Dashboard!$C$5"&amp;"5-4),2,2),iferror(index(googlefinance($B122,""price"",Dashboard!$C$55-5),2,2),iferror(index(googlefinance($B122,""price"",Dashboard!$C$55-6),2,2),0))))))))))"),"")</f>
        <v/>
      </c>
      <c r="AJ122" s="210"/>
      <c r="AK122" s="211" t="str">
        <f t="array" ref="AK122">IF($B122="","",INDEX('Calculations (Do Not Edit)'!$C$267:$G$271,match($C122,'Calculations (Do Not Edit)'!$C$230:$G$230,0),match(Dashboard!$C$3,'Calculations (Do Not Edit)'!$B$231:$B$235,0)))</f>
        <v/>
      </c>
      <c r="AL122" s="212">
        <f t="shared" si="18"/>
        <v>0</v>
      </c>
      <c r="AM122" s="182"/>
      <c r="AN122" s="182" t="str">
        <f>IF($B122="","",MAXIFS('Trade Log'!$B$5:$B$2004,'Trade Log'!$D$5:$D$2004,$B122,'Trade Log'!$B$5:$B$2004,"&lt;="&amp;Dashboard!$C$2))</f>
        <v/>
      </c>
      <c r="AO122" s="81" t="str">
        <f t="shared" si="19"/>
        <v>#N/A</v>
      </c>
      <c r="AP122" s="81"/>
      <c r="AQ122" s="184" t="str">
        <f>if($B122="","",sumifs('Trade Log'!$V$5:$V$2004,'Trade Log'!$D$5:$D$2004,$B122,'Trade Log'!$C$5:$C$2004,"Buy",'Trade Log'!$I$5:$I$2004,AQ$6,'Trade Log'!$B$5:$B$2004,"&lt;="&amp;Dashboard!$C$2)-sumifs('Trade Log'!$V$5:$V$2004,'Trade Log'!$D$5:$D$2004,$B122,'Trade Log'!$C$5:$C$2004,"Sell",'Trade Log'!$I$5:$I$2004,AQ$6,'Trade Log'!$B$5:$B$2004,"&lt;="&amp;Dashboard!$C$2))</f>
        <v/>
      </c>
      <c r="AR122" s="100" t="str">
        <f>if($B122="","",sumifs('Trade Log'!$V$5:$V$2004,'Trade Log'!$D$5:$D$2004,$B122,'Trade Log'!$C$5:$C$2004,"Buy",'Trade Log'!$I$5:$I$2004,AR$6,'Trade Log'!$B$5:$B$2004,"&lt;="&amp;Dashboard!$C$2)-sumifs('Trade Log'!$V$5:$V$2004,'Trade Log'!$D$5:$D$2004,$B122,'Trade Log'!$C$5:$C$2004,"Sell",'Trade Log'!$I$5:$I$2004,AR$6,'Trade Log'!$B$5:$B$2004,"&lt;="&amp;Dashboard!$C$2))</f>
        <v/>
      </c>
      <c r="AS122" s="100" t="str">
        <f>if($B122="","",sumifs('Trade Log'!$V$5:$V$2004,'Trade Log'!$D$5:$D$2004,$B122,'Trade Log'!$C$5:$C$2004,"Buy",'Trade Log'!$I$5:$I$2004,AS$6,'Trade Log'!$B$5:$B$2004,"&lt;="&amp;Dashboard!$C$2)-sumifs('Trade Log'!$V$5:$V$2004,'Trade Log'!$D$5:$D$2004,$B122,'Trade Log'!$C$5:$C$2004,"Sell",'Trade Log'!$I$5:$I$2004,AS$6,'Trade Log'!$B$5:$B$2004,"&lt;="&amp;Dashboard!$C$2))</f>
        <v/>
      </c>
      <c r="AT122" s="100" t="str">
        <f>if($B122="","",sumifs('Trade Log'!$V$5:$V$2004,'Trade Log'!$D$5:$D$2004,$B122,'Trade Log'!$C$5:$C$2004,"Buy",'Trade Log'!$I$5:$I$2004,AT$6,'Trade Log'!$B$5:$B$2004,"&lt;="&amp;Dashboard!$C$2)-sumifs('Trade Log'!$V$5:$V$2004,'Trade Log'!$D$5:$D$2004,$B122,'Trade Log'!$C$5:$C$2004,"Sell",'Trade Log'!$I$5:$I$2004,AT$6,'Trade Log'!$B$5:$B$2004,"&lt;="&amp;Dashboard!$C$2))</f>
        <v/>
      </c>
      <c r="AU122" s="100" t="str">
        <f>if($B122="","",sumifs('Trade Log'!$V$5:$V$2004,'Trade Log'!$D$5:$D$2004,$B122,'Trade Log'!$C$5:$C$2004,"Buy",'Trade Log'!$I$5:$I$2004,AU$6,'Trade Log'!$B$5:$B$2004,"&lt;="&amp;Dashboard!$C$2)-sumifs('Trade Log'!$V$5:$V$2004,'Trade Log'!$D$5:$D$2004,$B122,'Trade Log'!$C$5:$C$2004,"Sell",'Trade Log'!$I$5:$I$2004,AU$6,'Trade Log'!$B$5:$B$2004,"&lt;="&amp;Dashboard!$C$2))</f>
        <v/>
      </c>
      <c r="AV122" s="100" t="str">
        <f>if($B122="","",sumifs('Trade Log'!$V$5:$V$2004,'Trade Log'!$D$5:$D$2004,$B122,'Trade Log'!$C$5:$C$2004,"Buy",'Trade Log'!$I$5:$I$2004,AV$6,'Trade Log'!$B$5:$B$2004,"&lt;="&amp;Dashboard!$C$2)-sumifs('Trade Log'!$V$5:$V$2004,'Trade Log'!$D$5:$D$2004,$B122,'Trade Log'!$C$5:$C$2004,"Sell",'Trade Log'!$I$5:$I$2004,AV$6,'Trade Log'!$B$5:$B$2004,"&lt;="&amp;Dashboard!$C$2))</f>
        <v/>
      </c>
      <c r="AW122" s="100" t="str">
        <f>if($B122="","",sumifs('Trade Log'!$V$5:$V$2004,'Trade Log'!$D$5:$D$2004,$B122,'Trade Log'!$C$5:$C$2004,"Buy",'Trade Log'!$I$5:$I$2004,AW$6,'Trade Log'!$B$5:$B$2004,"&lt;="&amp;Dashboard!$C$2)-sumifs('Trade Log'!$V$5:$V$2004,'Trade Log'!$D$5:$D$2004,$B122,'Trade Log'!$C$5:$C$2004,"Sell",'Trade Log'!$I$5:$I$2004,AW$6,'Trade Log'!$B$5:$B$2004,"&lt;="&amp;Dashboard!$C$2))</f>
        <v/>
      </c>
      <c r="AX122" s="100" t="str">
        <f>if($B122="","",sumifs('Trade Log'!$V$5:$V$2004,'Trade Log'!$D$5:$D$2004,$B122,'Trade Log'!$C$5:$C$2004,"Buy",'Trade Log'!$I$5:$I$2004,AX$6,'Trade Log'!$B$5:$B$2004,"&lt;="&amp;Dashboard!$C$2)-sumifs('Trade Log'!$V$5:$V$2004,'Trade Log'!$D$5:$D$2004,$B122,'Trade Log'!$C$5:$C$2004,"Sell",'Trade Log'!$I$5:$I$2004,AX$6,'Trade Log'!$B$5:$B$2004,"&lt;="&amp;Dashboard!$C$2))</f>
        <v/>
      </c>
      <c r="AY122" s="100" t="str">
        <f>if($B122="","",sumifs('Trade Log'!$V$5:$V$2004,'Trade Log'!$D$5:$D$2004,$B122,'Trade Log'!$C$5:$C$2004,"Buy",'Trade Log'!$I$5:$I$2004,AY$6,'Trade Log'!$B$5:$B$2004,"&lt;="&amp;Dashboard!$C$2)-sumifs('Trade Log'!$V$5:$V$2004,'Trade Log'!$D$5:$D$2004,$B122,'Trade Log'!$C$5:$C$2004,"Sell",'Trade Log'!$I$5:$I$2004,AY$6,'Trade Log'!$B$5:$B$2004,"&lt;="&amp;Dashboard!$C$2))</f>
        <v/>
      </c>
      <c r="AZ122" s="185" t="str">
        <f>if($B122="","",sumifs('Trade Log'!$V$5:$V$2004,'Trade Log'!$D$5:$D$2004,$B122,'Trade Log'!$C$5:$C$2004,"Buy",'Trade Log'!$I$5:$I$2004,AZ$6,'Trade Log'!$B$5:$B$2004,"&lt;="&amp;Dashboard!$C$2)-sumifs('Trade Log'!$V$5:$V$2004,'Trade Log'!$D$5:$D$2004,$B122,'Trade Log'!$C$5:$C$2004,"Sell",'Trade Log'!$I$5:$I$2004,AZ$6,'Trade Log'!$B$5:$B$2004,"&lt;="&amp;Dashboard!$C$2))</f>
        <v/>
      </c>
      <c r="BA122" s="81"/>
      <c r="BB122" s="186">
        <f t="shared" si="20"/>
        <v>0</v>
      </c>
      <c r="BC122" s="81"/>
      <c r="BD122" s="187">
        <f t="shared" ref="BD122:BM122" si="141">AQ122*$Q122</f>
        <v>0</v>
      </c>
      <c r="BE122" s="188">
        <f t="shared" si="141"/>
        <v>0</v>
      </c>
      <c r="BF122" s="188">
        <f t="shared" si="141"/>
        <v>0</v>
      </c>
      <c r="BG122" s="188">
        <f t="shared" si="141"/>
        <v>0</v>
      </c>
      <c r="BH122" s="188">
        <f t="shared" si="141"/>
        <v>0</v>
      </c>
      <c r="BI122" s="188">
        <f t="shared" si="141"/>
        <v>0</v>
      </c>
      <c r="BJ122" s="188">
        <f t="shared" si="141"/>
        <v>0</v>
      </c>
      <c r="BK122" s="188">
        <f t="shared" si="141"/>
        <v>0</v>
      </c>
      <c r="BL122" s="188">
        <f t="shared" si="141"/>
        <v>0</v>
      </c>
      <c r="BM122" s="189">
        <f t="shared" si="141"/>
        <v>0</v>
      </c>
      <c r="BN122" s="81"/>
      <c r="BO122" s="190">
        <f t="shared" si="22"/>
        <v>0</v>
      </c>
      <c r="BP122" s="190"/>
      <c r="BQ122" s="191" t="str">
        <f t="shared" si="23"/>
        <v/>
      </c>
      <c r="BR122" s="192" t="s">
        <v>197</v>
      </c>
      <c r="BS122" s="190" t="str">
        <f t="shared" si="24"/>
        <v>N</v>
      </c>
      <c r="BT122" s="190" t="str">
        <f t="shared" si="25"/>
        <v>N</v>
      </c>
      <c r="BU122" s="190" t="str">
        <f t="shared" si="26"/>
        <v>N</v>
      </c>
      <c r="BV122" s="190"/>
      <c r="BW122" s="174">
        <f>countifs('Trade Log'!$D$5:$D$2004,$B158,'Trade Log'!$C$5:$C$2004,"Split")</f>
        <v>0</v>
      </c>
    </row>
    <row r="123">
      <c r="A123" s="17">
        <f t="shared" si="27"/>
        <v>117</v>
      </c>
      <c r="B123" s="193" t="str">
        <f>Setup!B168</f>
        <v/>
      </c>
      <c r="C123" s="194" t="str">
        <f>Setup!C168</f>
        <v/>
      </c>
      <c r="D123" s="194" t="str">
        <f>Setup!D168</f>
        <v/>
      </c>
      <c r="E123" s="195" t="str">
        <f>IF($B123="","",SUMIFS('Trade Log'!$V$5:$V$2004,'Trade Log'!$D$5:$D$2004,'Your Portfolio Holdings'!$B123,'Trade Log'!$C$5:$C$2004,"Buy",'Trade Log'!$B$5:$B$2004,"&lt;="&amp;Dashboard!$C$2)-SUMIFS('Trade Log'!$V$5:$V$2004,'Trade Log'!$D$5:$D$2004,'Your Portfolio Holdings'!$B123,'Trade Log'!$C$5:$C$2004,"Sell",'Trade Log'!$B$5:$B$2004,"&lt;="&amp;Dashboard!$C$2))</f>
        <v/>
      </c>
      <c r="F123" s="196" t="str">
        <f t="shared" si="3"/>
        <v/>
      </c>
      <c r="G123" s="197" t="str">
        <f>IFERROR(__xludf.DUMMYFUNCTION("if($C123=""GBP"", if($B123="""","""",if(Dashboard!$C$2&gt;=today(),iferror(googlefinance($B123)/100,0),iferror(index(googlefinance($B123,""price"",Dashboard!$C$2),2,2)/100,iferror(index(googlefinance($B123,""price"",Dashboard!$C$2-1),2,2)/100,iferror(index(g"&amp;"ooglefinance($B123,""price"",Dashboard!$C$2-2),2,2)/100,iferror(index(googlefinance($B123,""price"",Dashboard!$C$2-3),2,2)/100,iferror(index(googlefinance($B123,""price"",Dashboard!$C$2-4),2,2)/100,iferror(index(googlefinance($B123,""price"",Dashboard!$C$"&amp;"2-5),2,2)/100,iferror(index(googlefinance($B123,""price"",Dashboard!$C$2-6),2,2)/100,0))))))))),if($B123="""","""",if(Dashboard!$C$2&gt;=today(),iferror(googlefinance($B123),0),iferror(index(googlefinance($B123,""price"",Dashboard!$C$2),2,2),iferror(index(go"&amp;"oglefinance($B123,""price"",Dashboard!$C$2-1),2,2),iferror(index(googlefinance($B123,""price"",Dashboard!$C$2-2),2,2),iferror(index(googlefinance($B123,""price"",Dashboard!$C$2-3),2,2),iferror(index(googlefinance($B123,""price"",Dashboard!$C$2-4),2,2),ife"&amp;"rror(index(googlefinance($B123,""price"",Dashboard!$C$2-5),2,2),iferror(index(googlefinance($B123,""price"",Dashboard!$C$2-6),2,2),0))))))))))"),"")</f>
        <v/>
      </c>
      <c r="H123" s="213"/>
      <c r="I123" s="199" t="str">
        <f t="shared" si="4"/>
        <v/>
      </c>
      <c r="J123" s="200" t="str">
        <f t="shared" si="5"/>
        <v/>
      </c>
      <c r="K123" s="201" t="str">
        <f t="array" ref="K123">IFERROR(IF($B123="","",index('Trade Log'!$Q$5:$Q$2004,match(1,($AN123='Trade Log'!$B$5:$B$2004)*($B123='Trade Log'!$D$5:$D$2004)*("Y"='Trade Log'!$T$5:$T$2004),0))),0)</f>
        <v/>
      </c>
      <c r="L123" s="202" t="str">
        <f t="shared" si="6"/>
        <v/>
      </c>
      <c r="M123" s="202" t="str">
        <f t="shared" si="7"/>
        <v/>
      </c>
      <c r="N123" s="203" t="str">
        <f t="shared" si="8"/>
        <v/>
      </c>
      <c r="O123" s="202" t="str">
        <f>if($B123="","",iferror(sumifs('Trade Log'!$G$5:$G$2004,'Trade Log'!$C$5:$C$2004,"Dividend",'Trade Log'!$D$5:$D$2004,$B123,'Trade Log'!$B$5:$B$2004,"&lt;="&amp;Dashboard!$C$2),0))</f>
        <v/>
      </c>
      <c r="P123" s="204" t="str">
        <f t="shared" si="9"/>
        <v/>
      </c>
      <c r="Q123" s="205" t="str">
        <f t="shared" si="10"/>
        <v/>
      </c>
      <c r="R123" s="199" t="str">
        <f t="shared" si="11"/>
        <v/>
      </c>
      <c r="S123" s="200" t="str">
        <f t="shared" si="12"/>
        <v/>
      </c>
      <c r="T123" s="201" t="str">
        <f t="array" ref="T123">IFERROR(IF($B123="","",index('Trade Log'!$AE$5:$AE$2004,match(1,($AN123='Trade Log'!$B$5:$B$2004)*($B123='Trade Log'!$D$5:$D$2004)*("Y"='Trade Log'!$T$5:$T$2004),0))),0)</f>
        <v/>
      </c>
      <c r="U123" s="202" t="str">
        <f t="shared" si="13"/>
        <v/>
      </c>
      <c r="V123" s="203" t="str">
        <f t="shared" si="14"/>
        <v/>
      </c>
      <c r="W123" s="202" t="str">
        <f t="shared" si="15"/>
        <v/>
      </c>
      <c r="X123" s="203" t="str">
        <f t="shared" si="16"/>
        <v/>
      </c>
      <c r="Y123" s="206" t="str">
        <f>if($B123="","",iferror(sumifs('Trade Log'!$AD$5:$AD$2004,'Trade Log'!$C$5:$C$2004,"Dividend",'Trade Log'!$D$5:$D$2004,$B123,'Trade Log'!$B$5:$B$2004,"&lt;="&amp;Dashboard!$C$2),0))</f>
        <v/>
      </c>
      <c r="Z123" s="172"/>
      <c r="AA123" s="207" t="str">
        <f t="array" ref="AA123">IF($B123="","",INDEX('Calculations (Do Not Edit)'!$C$231:$G$235,match($C123,'Calculations (Do Not Edit)'!$C$230:$G$230,0),match(Dashboard!$C$3,'Calculations (Do Not Edit)'!$B$231:$B$235,0)))</f>
        <v/>
      </c>
      <c r="AB123" s="174"/>
      <c r="AC123" s="208" t="str">
        <f>IF($B123="","",SUMIFS('Trade Log'!$X$5:$X$2004,'Trade Log'!$D$5:$D$2004,'Your Portfolio Holdings'!$B123,'Trade Log'!$C$5:$C$2004,"Buy",'Trade Log'!$B$5:$B$2004,"&lt;="&amp;Dashboard!$C$54)-SUMIFS('Trade Log'!$X$5:$X$2004,'Trade Log'!$D$5:$D$2004,'Your Portfolio Holdings'!$B123,'Trade Log'!$C$5:$C$2004,"Sell",'Trade Log'!$B$5:$B$2004,"&lt;="&amp;Dashboard!$C$54))</f>
        <v/>
      </c>
      <c r="AD123" s="209" t="str">
        <f>IFERROR(__xludf.DUMMYFUNCTION("if($C123=""GBP"",if($B123="""","""",if(Dashboard!$C$54&gt;=today(),iferror(googlefinance($B123)/100,0),iferror(index(googlefinance($B123,""price"",Dashboard!$C$54),2,2)/100,iferror(index(googlefinance($B123,""price"",Dashboard!$C$54-1),2,2)/100,iferror(index"&amp;"(googlefinance($B123,""price"",Dashboard!$C$54-2),2,2)/100,iferror(index(googlefinance($B123,""price"",Dashboard!$C$54-3),2,2)/100,iferror(index(googlefinance($B123,""price"",Dashboard!$C$54-4),2,2)/100,iferror(index(googlefinance($B123,""price"",Dashboar"&amp;"d!$C$54-5),2,2)/100,iferror(index(googlefinance($B123,""price"",Dashboard!$C$54-6),2,2)/100,0))))))))), if($B123="""","""",if(Dashboard!$C$54&gt;=today(),iferror(googlefinance($B123),0),iferror(index(googlefinance($B123,""price"",Dashboard!$C$54),2,2),iferro"&amp;"r(index(googlefinance($B123,""price"",Dashboard!$C$54-1),2,2),iferror(index(googlefinance($B123,""price"",Dashboard!$C$54-2),2,2),iferror(index(googlefinance($B123,""price"",Dashboard!$C$54-3),2,2),iferror(index(googlefinance($B123,""price"",Dashboard!$C$"&amp;"54-4),2,2),iferror(index(googlefinance($B123,""price"",Dashboard!$C$54-5),2,2),iferror(index(googlefinance($B123,""price"",Dashboard!$C$54-6),2,2),0))))))))))"),"")</f>
        <v/>
      </c>
      <c r="AE123" s="214"/>
      <c r="AF123" s="211" t="str">
        <f t="array" ref="AF123">IF($B123="","",INDEX('Calculations (Do Not Edit)'!$C$249:$G$253,match($C123,'Calculations (Do Not Edit)'!$C$230:$G$230,0),match(Dashboard!$C$3,'Calculations (Do Not Edit)'!$B$231:$B$235,0)))</f>
        <v/>
      </c>
      <c r="AG123" s="212">
        <f t="shared" si="17"/>
        <v>0</v>
      </c>
      <c r="AH123" s="208" t="str">
        <f>IF($B123="","",SUMIFS('Trade Log'!$Z$5:$Z$2004,'Trade Log'!$D$5:$D$2004,'Your Portfolio Holdings'!$B123,'Trade Log'!$C$5:$C$2004,"Buy",'Trade Log'!$B$5:$B$2004,"&lt;="&amp;Dashboard!$C$55)-SUMIFS('Trade Log'!$Z$5:$Z$2004,'Trade Log'!$D$5:$D$2004,'Your Portfolio Holdings'!$B123,'Trade Log'!$C$5:$C$2004,"Sell",'Trade Log'!$B$5:$B$2004,"&lt;="&amp;Dashboard!$C$55))</f>
        <v/>
      </c>
      <c r="AI123" s="209" t="str">
        <f>IFERROR(__xludf.DUMMYFUNCTION("if($C123=""GBP"",if($B123="""","""",if(Dashboard!$C$55&gt;=today(),iferror(googlefinance($B123)/100,0),iferror(index(googlefinance($B123,""price"",Dashboard!$C$55),2,2)/100,iferror(index(googlefinance($B123,""price"",Dashboard!$C$55-1),2,2)/100,iferror(index"&amp;"(googlefinance($B123,""price"",Dashboard!$C$55-2),2,2)/100,iferror(index(googlefinance($B123,""price"",Dashboard!$C$55-3),2,2)/100,iferror(index(googlefinance($B123,""price"",Dashboard!$C$55-4),2,2)/100,iferror(index(googlefinance($B123,""price"",Dashboar"&amp;"d!$C$55-5),2,2)/100,iferror(index(googlefinance($B123,""price"",Dashboard!$C$55-6),2,2)/100,0))))))))),if($B123="""","""",if(Dashboard!$C$55&gt;=today(),iferror(googlefinance($B123),0),iferror(index(googlefinance($B123,""price"",Dashboard!$C$55),2,2),iferror"&amp;"(index(googlefinance($B123,""price"",Dashboard!$C$55-1),2,2),iferror(index(googlefinance($B123,""price"",Dashboard!$C$55-2),2,2),iferror(index(googlefinance($B123,""price"",Dashboard!$C$55-3),2,2),iferror(index(googlefinance($B123,""price"",Dashboard!$C$5"&amp;"5-4),2,2),iferror(index(googlefinance($B123,""price"",Dashboard!$C$55-5),2,2),iferror(index(googlefinance($B123,""price"",Dashboard!$C$55-6),2,2),0))))))))))"),"")</f>
        <v/>
      </c>
      <c r="AJ123" s="210"/>
      <c r="AK123" s="211" t="str">
        <f t="array" ref="AK123">IF($B123="","",INDEX('Calculations (Do Not Edit)'!$C$267:$G$271,match($C123,'Calculations (Do Not Edit)'!$C$230:$G$230,0),match(Dashboard!$C$3,'Calculations (Do Not Edit)'!$B$231:$B$235,0)))</f>
        <v/>
      </c>
      <c r="AL123" s="212">
        <f t="shared" si="18"/>
        <v>0</v>
      </c>
      <c r="AM123" s="182"/>
      <c r="AN123" s="182" t="str">
        <f>IF($B123="","",MAXIFS('Trade Log'!$B$5:$B$2004,'Trade Log'!$D$5:$D$2004,$B123,'Trade Log'!$B$5:$B$2004,"&lt;="&amp;Dashboard!$C$2))</f>
        <v/>
      </c>
      <c r="AO123" s="81" t="str">
        <f t="shared" si="19"/>
        <v>#N/A</v>
      </c>
      <c r="AP123" s="81"/>
      <c r="AQ123" s="184" t="str">
        <f>if($B123="","",sumifs('Trade Log'!$V$5:$V$2004,'Trade Log'!$D$5:$D$2004,$B123,'Trade Log'!$C$5:$C$2004,"Buy",'Trade Log'!$I$5:$I$2004,AQ$6,'Trade Log'!$B$5:$B$2004,"&lt;="&amp;Dashboard!$C$2)-sumifs('Trade Log'!$V$5:$V$2004,'Trade Log'!$D$5:$D$2004,$B123,'Trade Log'!$C$5:$C$2004,"Sell",'Trade Log'!$I$5:$I$2004,AQ$6,'Trade Log'!$B$5:$B$2004,"&lt;="&amp;Dashboard!$C$2))</f>
        <v/>
      </c>
      <c r="AR123" s="100" t="str">
        <f>if($B123="","",sumifs('Trade Log'!$V$5:$V$2004,'Trade Log'!$D$5:$D$2004,$B123,'Trade Log'!$C$5:$C$2004,"Buy",'Trade Log'!$I$5:$I$2004,AR$6,'Trade Log'!$B$5:$B$2004,"&lt;="&amp;Dashboard!$C$2)-sumifs('Trade Log'!$V$5:$V$2004,'Trade Log'!$D$5:$D$2004,$B123,'Trade Log'!$C$5:$C$2004,"Sell",'Trade Log'!$I$5:$I$2004,AR$6,'Trade Log'!$B$5:$B$2004,"&lt;="&amp;Dashboard!$C$2))</f>
        <v/>
      </c>
      <c r="AS123" s="100" t="str">
        <f>if($B123="","",sumifs('Trade Log'!$V$5:$V$2004,'Trade Log'!$D$5:$D$2004,$B123,'Trade Log'!$C$5:$C$2004,"Buy",'Trade Log'!$I$5:$I$2004,AS$6,'Trade Log'!$B$5:$B$2004,"&lt;="&amp;Dashboard!$C$2)-sumifs('Trade Log'!$V$5:$V$2004,'Trade Log'!$D$5:$D$2004,$B123,'Trade Log'!$C$5:$C$2004,"Sell",'Trade Log'!$I$5:$I$2004,AS$6,'Trade Log'!$B$5:$B$2004,"&lt;="&amp;Dashboard!$C$2))</f>
        <v/>
      </c>
      <c r="AT123" s="100" t="str">
        <f>if($B123="","",sumifs('Trade Log'!$V$5:$V$2004,'Trade Log'!$D$5:$D$2004,$B123,'Trade Log'!$C$5:$C$2004,"Buy",'Trade Log'!$I$5:$I$2004,AT$6,'Trade Log'!$B$5:$B$2004,"&lt;="&amp;Dashboard!$C$2)-sumifs('Trade Log'!$V$5:$V$2004,'Trade Log'!$D$5:$D$2004,$B123,'Trade Log'!$C$5:$C$2004,"Sell",'Trade Log'!$I$5:$I$2004,AT$6,'Trade Log'!$B$5:$B$2004,"&lt;="&amp;Dashboard!$C$2))</f>
        <v/>
      </c>
      <c r="AU123" s="100" t="str">
        <f>if($B123="","",sumifs('Trade Log'!$V$5:$V$2004,'Trade Log'!$D$5:$D$2004,$B123,'Trade Log'!$C$5:$C$2004,"Buy",'Trade Log'!$I$5:$I$2004,AU$6,'Trade Log'!$B$5:$B$2004,"&lt;="&amp;Dashboard!$C$2)-sumifs('Trade Log'!$V$5:$V$2004,'Trade Log'!$D$5:$D$2004,$B123,'Trade Log'!$C$5:$C$2004,"Sell",'Trade Log'!$I$5:$I$2004,AU$6,'Trade Log'!$B$5:$B$2004,"&lt;="&amp;Dashboard!$C$2))</f>
        <v/>
      </c>
      <c r="AV123" s="100" t="str">
        <f>if($B123="","",sumifs('Trade Log'!$V$5:$V$2004,'Trade Log'!$D$5:$D$2004,$B123,'Trade Log'!$C$5:$C$2004,"Buy",'Trade Log'!$I$5:$I$2004,AV$6,'Trade Log'!$B$5:$B$2004,"&lt;="&amp;Dashboard!$C$2)-sumifs('Trade Log'!$V$5:$V$2004,'Trade Log'!$D$5:$D$2004,$B123,'Trade Log'!$C$5:$C$2004,"Sell",'Trade Log'!$I$5:$I$2004,AV$6,'Trade Log'!$B$5:$B$2004,"&lt;="&amp;Dashboard!$C$2))</f>
        <v/>
      </c>
      <c r="AW123" s="100" t="str">
        <f>if($B123="","",sumifs('Trade Log'!$V$5:$V$2004,'Trade Log'!$D$5:$D$2004,$B123,'Trade Log'!$C$5:$C$2004,"Buy",'Trade Log'!$I$5:$I$2004,AW$6,'Trade Log'!$B$5:$B$2004,"&lt;="&amp;Dashboard!$C$2)-sumifs('Trade Log'!$V$5:$V$2004,'Trade Log'!$D$5:$D$2004,$B123,'Trade Log'!$C$5:$C$2004,"Sell",'Trade Log'!$I$5:$I$2004,AW$6,'Trade Log'!$B$5:$B$2004,"&lt;="&amp;Dashboard!$C$2))</f>
        <v/>
      </c>
      <c r="AX123" s="100" t="str">
        <f>if($B123="","",sumifs('Trade Log'!$V$5:$V$2004,'Trade Log'!$D$5:$D$2004,$B123,'Trade Log'!$C$5:$C$2004,"Buy",'Trade Log'!$I$5:$I$2004,AX$6,'Trade Log'!$B$5:$B$2004,"&lt;="&amp;Dashboard!$C$2)-sumifs('Trade Log'!$V$5:$V$2004,'Trade Log'!$D$5:$D$2004,$B123,'Trade Log'!$C$5:$C$2004,"Sell",'Trade Log'!$I$5:$I$2004,AX$6,'Trade Log'!$B$5:$B$2004,"&lt;="&amp;Dashboard!$C$2))</f>
        <v/>
      </c>
      <c r="AY123" s="100" t="str">
        <f>if($B123="","",sumifs('Trade Log'!$V$5:$V$2004,'Trade Log'!$D$5:$D$2004,$B123,'Trade Log'!$C$5:$C$2004,"Buy",'Trade Log'!$I$5:$I$2004,AY$6,'Trade Log'!$B$5:$B$2004,"&lt;="&amp;Dashboard!$C$2)-sumifs('Trade Log'!$V$5:$V$2004,'Trade Log'!$D$5:$D$2004,$B123,'Trade Log'!$C$5:$C$2004,"Sell",'Trade Log'!$I$5:$I$2004,AY$6,'Trade Log'!$B$5:$B$2004,"&lt;="&amp;Dashboard!$C$2))</f>
        <v/>
      </c>
      <c r="AZ123" s="185" t="str">
        <f>if($B123="","",sumifs('Trade Log'!$V$5:$V$2004,'Trade Log'!$D$5:$D$2004,$B123,'Trade Log'!$C$5:$C$2004,"Buy",'Trade Log'!$I$5:$I$2004,AZ$6,'Trade Log'!$B$5:$B$2004,"&lt;="&amp;Dashboard!$C$2)-sumifs('Trade Log'!$V$5:$V$2004,'Trade Log'!$D$5:$D$2004,$B123,'Trade Log'!$C$5:$C$2004,"Sell",'Trade Log'!$I$5:$I$2004,AZ$6,'Trade Log'!$B$5:$B$2004,"&lt;="&amp;Dashboard!$C$2))</f>
        <v/>
      </c>
      <c r="BA123" s="81"/>
      <c r="BB123" s="186">
        <f t="shared" si="20"/>
        <v>0</v>
      </c>
      <c r="BC123" s="81"/>
      <c r="BD123" s="187">
        <f t="shared" ref="BD123:BM123" si="142">AQ123*$Q123</f>
        <v>0</v>
      </c>
      <c r="BE123" s="188">
        <f t="shared" si="142"/>
        <v>0</v>
      </c>
      <c r="BF123" s="188">
        <f t="shared" si="142"/>
        <v>0</v>
      </c>
      <c r="BG123" s="188">
        <f t="shared" si="142"/>
        <v>0</v>
      </c>
      <c r="BH123" s="188">
        <f t="shared" si="142"/>
        <v>0</v>
      </c>
      <c r="BI123" s="188">
        <f t="shared" si="142"/>
        <v>0</v>
      </c>
      <c r="BJ123" s="188">
        <f t="shared" si="142"/>
        <v>0</v>
      </c>
      <c r="BK123" s="188">
        <f t="shared" si="142"/>
        <v>0</v>
      </c>
      <c r="BL123" s="188">
        <f t="shared" si="142"/>
        <v>0</v>
      </c>
      <c r="BM123" s="189">
        <f t="shared" si="142"/>
        <v>0</v>
      </c>
      <c r="BN123" s="81"/>
      <c r="BO123" s="190">
        <f t="shared" si="22"/>
        <v>0</v>
      </c>
      <c r="BP123" s="190"/>
      <c r="BQ123" s="191" t="str">
        <f t="shared" si="23"/>
        <v/>
      </c>
      <c r="BR123" s="192" t="s">
        <v>197</v>
      </c>
      <c r="BS123" s="190" t="str">
        <f t="shared" si="24"/>
        <v>N</v>
      </c>
      <c r="BT123" s="190" t="str">
        <f t="shared" si="25"/>
        <v>N</v>
      </c>
      <c r="BU123" s="190" t="str">
        <f t="shared" si="26"/>
        <v>N</v>
      </c>
      <c r="BV123" s="190"/>
      <c r="BW123" s="174">
        <f>countifs('Trade Log'!$D$5:$D$2004,$B159,'Trade Log'!$C$5:$C$2004,"Split")</f>
        <v>0</v>
      </c>
    </row>
    <row r="124">
      <c r="A124" s="17">
        <f t="shared" si="27"/>
        <v>118</v>
      </c>
      <c r="B124" s="193" t="str">
        <f>Setup!B169</f>
        <v/>
      </c>
      <c r="C124" s="194" t="str">
        <f>Setup!C169</f>
        <v/>
      </c>
      <c r="D124" s="194" t="str">
        <f>Setup!D169</f>
        <v/>
      </c>
      <c r="E124" s="195" t="str">
        <f>IF($B124="","",SUMIFS('Trade Log'!$V$5:$V$2004,'Trade Log'!$D$5:$D$2004,'Your Portfolio Holdings'!$B124,'Trade Log'!$C$5:$C$2004,"Buy",'Trade Log'!$B$5:$B$2004,"&lt;="&amp;Dashboard!$C$2)-SUMIFS('Trade Log'!$V$5:$V$2004,'Trade Log'!$D$5:$D$2004,'Your Portfolio Holdings'!$B124,'Trade Log'!$C$5:$C$2004,"Sell",'Trade Log'!$B$5:$B$2004,"&lt;="&amp;Dashboard!$C$2))</f>
        <v/>
      </c>
      <c r="F124" s="196" t="str">
        <f t="shared" si="3"/>
        <v/>
      </c>
      <c r="G124" s="197" t="str">
        <f>IFERROR(__xludf.DUMMYFUNCTION("if($C124=""GBP"", if($B124="""","""",if(Dashboard!$C$2&gt;=today(),iferror(googlefinance($B124)/100,0),iferror(index(googlefinance($B124,""price"",Dashboard!$C$2),2,2)/100,iferror(index(googlefinance($B124,""price"",Dashboard!$C$2-1),2,2)/100,iferror(index(g"&amp;"ooglefinance($B124,""price"",Dashboard!$C$2-2),2,2)/100,iferror(index(googlefinance($B124,""price"",Dashboard!$C$2-3),2,2)/100,iferror(index(googlefinance($B124,""price"",Dashboard!$C$2-4),2,2)/100,iferror(index(googlefinance($B124,""price"",Dashboard!$C$"&amp;"2-5),2,2)/100,iferror(index(googlefinance($B124,""price"",Dashboard!$C$2-6),2,2)/100,0))))))))),if($B124="""","""",if(Dashboard!$C$2&gt;=today(),iferror(googlefinance($B124),0),iferror(index(googlefinance($B124,""price"",Dashboard!$C$2),2,2),iferror(index(go"&amp;"oglefinance($B124,""price"",Dashboard!$C$2-1),2,2),iferror(index(googlefinance($B124,""price"",Dashboard!$C$2-2),2,2),iferror(index(googlefinance($B124,""price"",Dashboard!$C$2-3),2,2),iferror(index(googlefinance($B124,""price"",Dashboard!$C$2-4),2,2),ife"&amp;"rror(index(googlefinance($B124,""price"",Dashboard!$C$2-5),2,2),iferror(index(googlefinance($B124,""price"",Dashboard!$C$2-6),2,2),0))))))))))"),"")</f>
        <v/>
      </c>
      <c r="H124" s="213"/>
      <c r="I124" s="199" t="str">
        <f t="shared" si="4"/>
        <v/>
      </c>
      <c r="J124" s="200" t="str">
        <f t="shared" si="5"/>
        <v/>
      </c>
      <c r="K124" s="201" t="str">
        <f t="array" ref="K124">IFERROR(IF($B124="","",index('Trade Log'!$Q$5:$Q$2004,match(1,($AN124='Trade Log'!$B$5:$B$2004)*($B124='Trade Log'!$D$5:$D$2004)*("Y"='Trade Log'!$T$5:$T$2004),0))),0)</f>
        <v/>
      </c>
      <c r="L124" s="202" t="str">
        <f t="shared" si="6"/>
        <v/>
      </c>
      <c r="M124" s="202" t="str">
        <f t="shared" si="7"/>
        <v/>
      </c>
      <c r="N124" s="203" t="str">
        <f t="shared" si="8"/>
        <v/>
      </c>
      <c r="O124" s="202" t="str">
        <f>if($B124="","",iferror(sumifs('Trade Log'!$G$5:$G$2004,'Trade Log'!$C$5:$C$2004,"Dividend",'Trade Log'!$D$5:$D$2004,$B124,'Trade Log'!$B$5:$B$2004,"&lt;="&amp;Dashboard!$C$2),0))</f>
        <v/>
      </c>
      <c r="P124" s="204" t="str">
        <f t="shared" si="9"/>
        <v/>
      </c>
      <c r="Q124" s="205" t="str">
        <f t="shared" si="10"/>
        <v/>
      </c>
      <c r="R124" s="199" t="str">
        <f t="shared" si="11"/>
        <v/>
      </c>
      <c r="S124" s="200" t="str">
        <f t="shared" si="12"/>
        <v/>
      </c>
      <c r="T124" s="201" t="str">
        <f t="array" ref="T124">IFERROR(IF($B124="","",index('Trade Log'!$AE$5:$AE$2004,match(1,($AN124='Trade Log'!$B$5:$B$2004)*($B124='Trade Log'!$D$5:$D$2004)*("Y"='Trade Log'!$T$5:$T$2004),0))),0)</f>
        <v/>
      </c>
      <c r="U124" s="202" t="str">
        <f t="shared" si="13"/>
        <v/>
      </c>
      <c r="V124" s="203" t="str">
        <f t="shared" si="14"/>
        <v/>
      </c>
      <c r="W124" s="202" t="str">
        <f t="shared" si="15"/>
        <v/>
      </c>
      <c r="X124" s="203" t="str">
        <f t="shared" si="16"/>
        <v/>
      </c>
      <c r="Y124" s="206" t="str">
        <f>if($B124="","",iferror(sumifs('Trade Log'!$AD$5:$AD$2004,'Trade Log'!$C$5:$C$2004,"Dividend",'Trade Log'!$D$5:$D$2004,$B124,'Trade Log'!$B$5:$B$2004,"&lt;="&amp;Dashboard!$C$2),0))</f>
        <v/>
      </c>
      <c r="Z124" s="172"/>
      <c r="AA124" s="207" t="str">
        <f t="array" ref="AA124">IF($B124="","",INDEX('Calculations (Do Not Edit)'!$C$231:$G$235,match($C124,'Calculations (Do Not Edit)'!$C$230:$G$230,0),match(Dashboard!$C$3,'Calculations (Do Not Edit)'!$B$231:$B$235,0)))</f>
        <v/>
      </c>
      <c r="AB124" s="174"/>
      <c r="AC124" s="208" t="str">
        <f>IF($B124="","",SUMIFS('Trade Log'!$X$5:$X$2004,'Trade Log'!$D$5:$D$2004,'Your Portfolio Holdings'!$B124,'Trade Log'!$C$5:$C$2004,"Buy",'Trade Log'!$B$5:$B$2004,"&lt;="&amp;Dashboard!$C$54)-SUMIFS('Trade Log'!$X$5:$X$2004,'Trade Log'!$D$5:$D$2004,'Your Portfolio Holdings'!$B124,'Trade Log'!$C$5:$C$2004,"Sell",'Trade Log'!$B$5:$B$2004,"&lt;="&amp;Dashboard!$C$54))</f>
        <v/>
      </c>
      <c r="AD124" s="209" t="str">
        <f>IFERROR(__xludf.DUMMYFUNCTION("if($C124=""GBP"",if($B124="""","""",if(Dashboard!$C$54&gt;=today(),iferror(googlefinance($B124)/100,0),iferror(index(googlefinance($B124,""price"",Dashboard!$C$54),2,2)/100,iferror(index(googlefinance($B124,""price"",Dashboard!$C$54-1),2,2)/100,iferror(index"&amp;"(googlefinance($B124,""price"",Dashboard!$C$54-2),2,2)/100,iferror(index(googlefinance($B124,""price"",Dashboard!$C$54-3),2,2)/100,iferror(index(googlefinance($B124,""price"",Dashboard!$C$54-4),2,2)/100,iferror(index(googlefinance($B124,""price"",Dashboar"&amp;"d!$C$54-5),2,2)/100,iferror(index(googlefinance($B124,""price"",Dashboard!$C$54-6),2,2)/100,0))))))))), if($B124="""","""",if(Dashboard!$C$54&gt;=today(),iferror(googlefinance($B124),0),iferror(index(googlefinance($B124,""price"",Dashboard!$C$54),2,2),iferro"&amp;"r(index(googlefinance($B124,""price"",Dashboard!$C$54-1),2,2),iferror(index(googlefinance($B124,""price"",Dashboard!$C$54-2),2,2),iferror(index(googlefinance($B124,""price"",Dashboard!$C$54-3),2,2),iferror(index(googlefinance($B124,""price"",Dashboard!$C$"&amp;"54-4),2,2),iferror(index(googlefinance($B124,""price"",Dashboard!$C$54-5),2,2),iferror(index(googlefinance($B124,""price"",Dashboard!$C$54-6),2,2),0))))))))))"),"")</f>
        <v/>
      </c>
      <c r="AE124" s="214"/>
      <c r="AF124" s="211" t="str">
        <f t="array" ref="AF124">IF($B124="","",INDEX('Calculations (Do Not Edit)'!$C$249:$G$253,match($C124,'Calculations (Do Not Edit)'!$C$230:$G$230,0),match(Dashboard!$C$3,'Calculations (Do Not Edit)'!$B$231:$B$235,0)))</f>
        <v/>
      </c>
      <c r="AG124" s="212">
        <f t="shared" si="17"/>
        <v>0</v>
      </c>
      <c r="AH124" s="208" t="str">
        <f>IF($B124="","",SUMIFS('Trade Log'!$Z$5:$Z$2004,'Trade Log'!$D$5:$D$2004,'Your Portfolio Holdings'!$B124,'Trade Log'!$C$5:$C$2004,"Buy",'Trade Log'!$B$5:$B$2004,"&lt;="&amp;Dashboard!$C$55)-SUMIFS('Trade Log'!$Z$5:$Z$2004,'Trade Log'!$D$5:$D$2004,'Your Portfolio Holdings'!$B124,'Trade Log'!$C$5:$C$2004,"Sell",'Trade Log'!$B$5:$B$2004,"&lt;="&amp;Dashboard!$C$55))</f>
        <v/>
      </c>
      <c r="AI124" s="209" t="str">
        <f>IFERROR(__xludf.DUMMYFUNCTION("if($C124=""GBP"",if($B124="""","""",if(Dashboard!$C$55&gt;=today(),iferror(googlefinance($B124)/100,0),iferror(index(googlefinance($B124,""price"",Dashboard!$C$55),2,2)/100,iferror(index(googlefinance($B124,""price"",Dashboard!$C$55-1),2,2)/100,iferror(index"&amp;"(googlefinance($B124,""price"",Dashboard!$C$55-2),2,2)/100,iferror(index(googlefinance($B124,""price"",Dashboard!$C$55-3),2,2)/100,iferror(index(googlefinance($B124,""price"",Dashboard!$C$55-4),2,2)/100,iferror(index(googlefinance($B124,""price"",Dashboar"&amp;"d!$C$55-5),2,2)/100,iferror(index(googlefinance($B124,""price"",Dashboard!$C$55-6),2,2)/100,0))))))))),if($B124="""","""",if(Dashboard!$C$55&gt;=today(),iferror(googlefinance($B124),0),iferror(index(googlefinance($B124,""price"",Dashboard!$C$55),2,2),iferror"&amp;"(index(googlefinance($B124,""price"",Dashboard!$C$55-1),2,2),iferror(index(googlefinance($B124,""price"",Dashboard!$C$55-2),2,2),iferror(index(googlefinance($B124,""price"",Dashboard!$C$55-3),2,2),iferror(index(googlefinance($B124,""price"",Dashboard!$C$5"&amp;"5-4),2,2),iferror(index(googlefinance($B124,""price"",Dashboard!$C$55-5),2,2),iferror(index(googlefinance($B124,""price"",Dashboard!$C$55-6),2,2),0))))))))))"),"")</f>
        <v/>
      </c>
      <c r="AJ124" s="210"/>
      <c r="AK124" s="211" t="str">
        <f t="array" ref="AK124">IF($B124="","",INDEX('Calculations (Do Not Edit)'!$C$267:$G$271,match($C124,'Calculations (Do Not Edit)'!$C$230:$G$230,0),match(Dashboard!$C$3,'Calculations (Do Not Edit)'!$B$231:$B$235,0)))</f>
        <v/>
      </c>
      <c r="AL124" s="212">
        <f t="shared" si="18"/>
        <v>0</v>
      </c>
      <c r="AM124" s="182"/>
      <c r="AN124" s="182" t="str">
        <f>IF($B124="","",MAXIFS('Trade Log'!$B$5:$B$2004,'Trade Log'!$D$5:$D$2004,$B124,'Trade Log'!$B$5:$B$2004,"&lt;="&amp;Dashboard!$C$2))</f>
        <v/>
      </c>
      <c r="AO124" s="81" t="str">
        <f t="shared" si="19"/>
        <v>#N/A</v>
      </c>
      <c r="AP124" s="81"/>
      <c r="AQ124" s="184" t="str">
        <f>if($B124="","",sumifs('Trade Log'!$V$5:$V$2004,'Trade Log'!$D$5:$D$2004,$B124,'Trade Log'!$C$5:$C$2004,"Buy",'Trade Log'!$I$5:$I$2004,AQ$6,'Trade Log'!$B$5:$B$2004,"&lt;="&amp;Dashboard!$C$2)-sumifs('Trade Log'!$V$5:$V$2004,'Trade Log'!$D$5:$D$2004,$B124,'Trade Log'!$C$5:$C$2004,"Sell",'Trade Log'!$I$5:$I$2004,AQ$6,'Trade Log'!$B$5:$B$2004,"&lt;="&amp;Dashboard!$C$2))</f>
        <v/>
      </c>
      <c r="AR124" s="100" t="str">
        <f>if($B124="","",sumifs('Trade Log'!$V$5:$V$2004,'Trade Log'!$D$5:$D$2004,$B124,'Trade Log'!$C$5:$C$2004,"Buy",'Trade Log'!$I$5:$I$2004,AR$6,'Trade Log'!$B$5:$B$2004,"&lt;="&amp;Dashboard!$C$2)-sumifs('Trade Log'!$V$5:$V$2004,'Trade Log'!$D$5:$D$2004,$B124,'Trade Log'!$C$5:$C$2004,"Sell",'Trade Log'!$I$5:$I$2004,AR$6,'Trade Log'!$B$5:$B$2004,"&lt;="&amp;Dashboard!$C$2))</f>
        <v/>
      </c>
      <c r="AS124" s="100" t="str">
        <f>if($B124="","",sumifs('Trade Log'!$V$5:$V$2004,'Trade Log'!$D$5:$D$2004,$B124,'Trade Log'!$C$5:$C$2004,"Buy",'Trade Log'!$I$5:$I$2004,AS$6,'Trade Log'!$B$5:$B$2004,"&lt;="&amp;Dashboard!$C$2)-sumifs('Trade Log'!$V$5:$V$2004,'Trade Log'!$D$5:$D$2004,$B124,'Trade Log'!$C$5:$C$2004,"Sell",'Trade Log'!$I$5:$I$2004,AS$6,'Trade Log'!$B$5:$B$2004,"&lt;="&amp;Dashboard!$C$2))</f>
        <v/>
      </c>
      <c r="AT124" s="100" t="str">
        <f>if($B124="","",sumifs('Trade Log'!$V$5:$V$2004,'Trade Log'!$D$5:$D$2004,$B124,'Trade Log'!$C$5:$C$2004,"Buy",'Trade Log'!$I$5:$I$2004,AT$6,'Trade Log'!$B$5:$B$2004,"&lt;="&amp;Dashboard!$C$2)-sumifs('Trade Log'!$V$5:$V$2004,'Trade Log'!$D$5:$D$2004,$B124,'Trade Log'!$C$5:$C$2004,"Sell",'Trade Log'!$I$5:$I$2004,AT$6,'Trade Log'!$B$5:$B$2004,"&lt;="&amp;Dashboard!$C$2))</f>
        <v/>
      </c>
      <c r="AU124" s="100" t="str">
        <f>if($B124="","",sumifs('Trade Log'!$V$5:$V$2004,'Trade Log'!$D$5:$D$2004,$B124,'Trade Log'!$C$5:$C$2004,"Buy",'Trade Log'!$I$5:$I$2004,AU$6,'Trade Log'!$B$5:$B$2004,"&lt;="&amp;Dashboard!$C$2)-sumifs('Trade Log'!$V$5:$V$2004,'Trade Log'!$D$5:$D$2004,$B124,'Trade Log'!$C$5:$C$2004,"Sell",'Trade Log'!$I$5:$I$2004,AU$6,'Trade Log'!$B$5:$B$2004,"&lt;="&amp;Dashboard!$C$2))</f>
        <v/>
      </c>
      <c r="AV124" s="100" t="str">
        <f>if($B124="","",sumifs('Trade Log'!$V$5:$V$2004,'Trade Log'!$D$5:$D$2004,$B124,'Trade Log'!$C$5:$C$2004,"Buy",'Trade Log'!$I$5:$I$2004,AV$6,'Trade Log'!$B$5:$B$2004,"&lt;="&amp;Dashboard!$C$2)-sumifs('Trade Log'!$V$5:$V$2004,'Trade Log'!$D$5:$D$2004,$B124,'Trade Log'!$C$5:$C$2004,"Sell",'Trade Log'!$I$5:$I$2004,AV$6,'Trade Log'!$B$5:$B$2004,"&lt;="&amp;Dashboard!$C$2))</f>
        <v/>
      </c>
      <c r="AW124" s="100" t="str">
        <f>if($B124="","",sumifs('Trade Log'!$V$5:$V$2004,'Trade Log'!$D$5:$D$2004,$B124,'Trade Log'!$C$5:$C$2004,"Buy",'Trade Log'!$I$5:$I$2004,AW$6,'Trade Log'!$B$5:$B$2004,"&lt;="&amp;Dashboard!$C$2)-sumifs('Trade Log'!$V$5:$V$2004,'Trade Log'!$D$5:$D$2004,$B124,'Trade Log'!$C$5:$C$2004,"Sell",'Trade Log'!$I$5:$I$2004,AW$6,'Trade Log'!$B$5:$B$2004,"&lt;="&amp;Dashboard!$C$2))</f>
        <v/>
      </c>
      <c r="AX124" s="100" t="str">
        <f>if($B124="","",sumifs('Trade Log'!$V$5:$V$2004,'Trade Log'!$D$5:$D$2004,$B124,'Trade Log'!$C$5:$C$2004,"Buy",'Trade Log'!$I$5:$I$2004,AX$6,'Trade Log'!$B$5:$B$2004,"&lt;="&amp;Dashboard!$C$2)-sumifs('Trade Log'!$V$5:$V$2004,'Trade Log'!$D$5:$D$2004,$B124,'Trade Log'!$C$5:$C$2004,"Sell",'Trade Log'!$I$5:$I$2004,AX$6,'Trade Log'!$B$5:$B$2004,"&lt;="&amp;Dashboard!$C$2))</f>
        <v/>
      </c>
      <c r="AY124" s="100" t="str">
        <f>if($B124="","",sumifs('Trade Log'!$V$5:$V$2004,'Trade Log'!$D$5:$D$2004,$B124,'Trade Log'!$C$5:$C$2004,"Buy",'Trade Log'!$I$5:$I$2004,AY$6,'Trade Log'!$B$5:$B$2004,"&lt;="&amp;Dashboard!$C$2)-sumifs('Trade Log'!$V$5:$V$2004,'Trade Log'!$D$5:$D$2004,$B124,'Trade Log'!$C$5:$C$2004,"Sell",'Trade Log'!$I$5:$I$2004,AY$6,'Trade Log'!$B$5:$B$2004,"&lt;="&amp;Dashboard!$C$2))</f>
        <v/>
      </c>
      <c r="AZ124" s="185" t="str">
        <f>if($B124="","",sumifs('Trade Log'!$V$5:$V$2004,'Trade Log'!$D$5:$D$2004,$B124,'Trade Log'!$C$5:$C$2004,"Buy",'Trade Log'!$I$5:$I$2004,AZ$6,'Trade Log'!$B$5:$B$2004,"&lt;="&amp;Dashboard!$C$2)-sumifs('Trade Log'!$V$5:$V$2004,'Trade Log'!$D$5:$D$2004,$B124,'Trade Log'!$C$5:$C$2004,"Sell",'Trade Log'!$I$5:$I$2004,AZ$6,'Trade Log'!$B$5:$B$2004,"&lt;="&amp;Dashboard!$C$2))</f>
        <v/>
      </c>
      <c r="BA124" s="81"/>
      <c r="BB124" s="186">
        <f t="shared" si="20"/>
        <v>0</v>
      </c>
      <c r="BC124" s="81"/>
      <c r="BD124" s="187">
        <f t="shared" ref="BD124:BM124" si="143">AQ124*$Q124</f>
        <v>0</v>
      </c>
      <c r="BE124" s="188">
        <f t="shared" si="143"/>
        <v>0</v>
      </c>
      <c r="BF124" s="188">
        <f t="shared" si="143"/>
        <v>0</v>
      </c>
      <c r="BG124" s="188">
        <f t="shared" si="143"/>
        <v>0</v>
      </c>
      <c r="BH124" s="188">
        <f t="shared" si="143"/>
        <v>0</v>
      </c>
      <c r="BI124" s="188">
        <f t="shared" si="143"/>
        <v>0</v>
      </c>
      <c r="BJ124" s="188">
        <f t="shared" si="143"/>
        <v>0</v>
      </c>
      <c r="BK124" s="188">
        <f t="shared" si="143"/>
        <v>0</v>
      </c>
      <c r="BL124" s="188">
        <f t="shared" si="143"/>
        <v>0</v>
      </c>
      <c r="BM124" s="189">
        <f t="shared" si="143"/>
        <v>0</v>
      </c>
      <c r="BN124" s="81"/>
      <c r="BO124" s="190">
        <f t="shared" si="22"/>
        <v>0</v>
      </c>
      <c r="BP124" s="190"/>
      <c r="BQ124" s="191" t="str">
        <f t="shared" si="23"/>
        <v/>
      </c>
      <c r="BR124" s="192" t="s">
        <v>197</v>
      </c>
      <c r="BS124" s="190" t="str">
        <f t="shared" si="24"/>
        <v>N</v>
      </c>
      <c r="BT124" s="190" t="str">
        <f t="shared" si="25"/>
        <v>N</v>
      </c>
      <c r="BU124" s="190" t="str">
        <f t="shared" si="26"/>
        <v>N</v>
      </c>
      <c r="BV124" s="190"/>
      <c r="BW124" s="174">
        <f>countifs('Trade Log'!$D$5:$D$2004,$B160,'Trade Log'!$C$5:$C$2004,"Split")</f>
        <v>0</v>
      </c>
    </row>
    <row r="125">
      <c r="A125" s="17">
        <f t="shared" si="27"/>
        <v>119</v>
      </c>
      <c r="B125" s="193" t="str">
        <f>Setup!B170</f>
        <v/>
      </c>
      <c r="C125" s="194" t="str">
        <f>Setup!C170</f>
        <v/>
      </c>
      <c r="D125" s="194" t="str">
        <f>Setup!D170</f>
        <v/>
      </c>
      <c r="E125" s="195" t="str">
        <f>IF($B125="","",SUMIFS('Trade Log'!$V$5:$V$2004,'Trade Log'!$D$5:$D$2004,'Your Portfolio Holdings'!$B125,'Trade Log'!$C$5:$C$2004,"Buy",'Trade Log'!$B$5:$B$2004,"&lt;="&amp;Dashboard!$C$2)-SUMIFS('Trade Log'!$V$5:$V$2004,'Trade Log'!$D$5:$D$2004,'Your Portfolio Holdings'!$B125,'Trade Log'!$C$5:$C$2004,"Sell",'Trade Log'!$B$5:$B$2004,"&lt;="&amp;Dashboard!$C$2))</f>
        <v/>
      </c>
      <c r="F125" s="196" t="str">
        <f t="shared" si="3"/>
        <v/>
      </c>
      <c r="G125" s="197" t="str">
        <f>IFERROR(__xludf.DUMMYFUNCTION("if($C125=""GBP"", if($B125="""","""",if(Dashboard!$C$2&gt;=today(),iferror(googlefinance($B125)/100,0),iferror(index(googlefinance($B125,""price"",Dashboard!$C$2),2,2)/100,iferror(index(googlefinance($B125,""price"",Dashboard!$C$2-1),2,2)/100,iferror(index(g"&amp;"ooglefinance($B125,""price"",Dashboard!$C$2-2),2,2)/100,iferror(index(googlefinance($B125,""price"",Dashboard!$C$2-3),2,2)/100,iferror(index(googlefinance($B125,""price"",Dashboard!$C$2-4),2,2)/100,iferror(index(googlefinance($B125,""price"",Dashboard!$C$"&amp;"2-5),2,2)/100,iferror(index(googlefinance($B125,""price"",Dashboard!$C$2-6),2,2)/100,0))))))))),if($B125="""","""",if(Dashboard!$C$2&gt;=today(),iferror(googlefinance($B125),0),iferror(index(googlefinance($B125,""price"",Dashboard!$C$2),2,2),iferror(index(go"&amp;"oglefinance($B125,""price"",Dashboard!$C$2-1),2,2),iferror(index(googlefinance($B125,""price"",Dashboard!$C$2-2),2,2),iferror(index(googlefinance($B125,""price"",Dashboard!$C$2-3),2,2),iferror(index(googlefinance($B125,""price"",Dashboard!$C$2-4),2,2),ife"&amp;"rror(index(googlefinance($B125,""price"",Dashboard!$C$2-5),2,2),iferror(index(googlefinance($B125,""price"",Dashboard!$C$2-6),2,2),0))))))))))"),"")</f>
        <v/>
      </c>
      <c r="H125" s="213"/>
      <c r="I125" s="199" t="str">
        <f t="shared" si="4"/>
        <v/>
      </c>
      <c r="J125" s="200" t="str">
        <f t="shared" si="5"/>
        <v/>
      </c>
      <c r="K125" s="201" t="str">
        <f t="array" ref="K125">IFERROR(IF($B125="","",index('Trade Log'!$Q$5:$Q$2004,match(1,($AN125='Trade Log'!$B$5:$B$2004)*($B125='Trade Log'!$D$5:$D$2004)*("Y"='Trade Log'!$T$5:$T$2004),0))),0)</f>
        <v/>
      </c>
      <c r="L125" s="202" t="str">
        <f t="shared" si="6"/>
        <v/>
      </c>
      <c r="M125" s="202" t="str">
        <f t="shared" si="7"/>
        <v/>
      </c>
      <c r="N125" s="203" t="str">
        <f t="shared" si="8"/>
        <v/>
      </c>
      <c r="O125" s="202" t="str">
        <f>if($B125="","",iferror(sumifs('Trade Log'!$G$5:$G$2004,'Trade Log'!$C$5:$C$2004,"Dividend",'Trade Log'!$D$5:$D$2004,$B125,'Trade Log'!$B$5:$B$2004,"&lt;="&amp;Dashboard!$C$2),0))</f>
        <v/>
      </c>
      <c r="P125" s="204" t="str">
        <f t="shared" si="9"/>
        <v/>
      </c>
      <c r="Q125" s="205" t="str">
        <f t="shared" si="10"/>
        <v/>
      </c>
      <c r="R125" s="199" t="str">
        <f t="shared" si="11"/>
        <v/>
      </c>
      <c r="S125" s="200" t="str">
        <f t="shared" si="12"/>
        <v/>
      </c>
      <c r="T125" s="201" t="str">
        <f t="array" ref="T125">IFERROR(IF($B125="","",index('Trade Log'!$AE$5:$AE$2004,match(1,($AN125='Trade Log'!$B$5:$B$2004)*($B125='Trade Log'!$D$5:$D$2004)*("Y"='Trade Log'!$T$5:$T$2004),0))),0)</f>
        <v/>
      </c>
      <c r="U125" s="202" t="str">
        <f t="shared" si="13"/>
        <v/>
      </c>
      <c r="V125" s="203" t="str">
        <f t="shared" si="14"/>
        <v/>
      </c>
      <c r="W125" s="202" t="str">
        <f t="shared" si="15"/>
        <v/>
      </c>
      <c r="X125" s="203" t="str">
        <f t="shared" si="16"/>
        <v/>
      </c>
      <c r="Y125" s="206" t="str">
        <f>if($B125="","",iferror(sumifs('Trade Log'!$AD$5:$AD$2004,'Trade Log'!$C$5:$C$2004,"Dividend",'Trade Log'!$D$5:$D$2004,$B125,'Trade Log'!$B$5:$B$2004,"&lt;="&amp;Dashboard!$C$2),0))</f>
        <v/>
      </c>
      <c r="Z125" s="172"/>
      <c r="AA125" s="207" t="str">
        <f t="array" ref="AA125">IF($B125="","",INDEX('Calculations (Do Not Edit)'!$C$231:$G$235,match($C125,'Calculations (Do Not Edit)'!$C$230:$G$230,0),match(Dashboard!$C$3,'Calculations (Do Not Edit)'!$B$231:$B$235,0)))</f>
        <v/>
      </c>
      <c r="AB125" s="174"/>
      <c r="AC125" s="208" t="str">
        <f>IF($B125="","",SUMIFS('Trade Log'!$X$5:$X$2004,'Trade Log'!$D$5:$D$2004,'Your Portfolio Holdings'!$B125,'Trade Log'!$C$5:$C$2004,"Buy",'Trade Log'!$B$5:$B$2004,"&lt;="&amp;Dashboard!$C$54)-SUMIFS('Trade Log'!$X$5:$X$2004,'Trade Log'!$D$5:$D$2004,'Your Portfolio Holdings'!$B125,'Trade Log'!$C$5:$C$2004,"Sell",'Trade Log'!$B$5:$B$2004,"&lt;="&amp;Dashboard!$C$54))</f>
        <v/>
      </c>
      <c r="AD125" s="209" t="str">
        <f>IFERROR(__xludf.DUMMYFUNCTION("if($C125=""GBP"",if($B125="""","""",if(Dashboard!$C$54&gt;=today(),iferror(googlefinance($B125)/100,0),iferror(index(googlefinance($B125,""price"",Dashboard!$C$54),2,2)/100,iferror(index(googlefinance($B125,""price"",Dashboard!$C$54-1),2,2)/100,iferror(index"&amp;"(googlefinance($B125,""price"",Dashboard!$C$54-2),2,2)/100,iferror(index(googlefinance($B125,""price"",Dashboard!$C$54-3),2,2)/100,iferror(index(googlefinance($B125,""price"",Dashboard!$C$54-4),2,2)/100,iferror(index(googlefinance($B125,""price"",Dashboar"&amp;"d!$C$54-5),2,2)/100,iferror(index(googlefinance($B125,""price"",Dashboard!$C$54-6),2,2)/100,0))))))))), if($B125="""","""",if(Dashboard!$C$54&gt;=today(),iferror(googlefinance($B125),0),iferror(index(googlefinance($B125,""price"",Dashboard!$C$54),2,2),iferro"&amp;"r(index(googlefinance($B125,""price"",Dashboard!$C$54-1),2,2),iferror(index(googlefinance($B125,""price"",Dashboard!$C$54-2),2,2),iferror(index(googlefinance($B125,""price"",Dashboard!$C$54-3),2,2),iferror(index(googlefinance($B125,""price"",Dashboard!$C$"&amp;"54-4),2,2),iferror(index(googlefinance($B125,""price"",Dashboard!$C$54-5),2,2),iferror(index(googlefinance($B125,""price"",Dashboard!$C$54-6),2,2),0))))))))))"),"")</f>
        <v/>
      </c>
      <c r="AE125" s="214"/>
      <c r="AF125" s="211" t="str">
        <f t="array" ref="AF125">IF($B125="","",INDEX('Calculations (Do Not Edit)'!$C$249:$G$253,match($C125,'Calculations (Do Not Edit)'!$C$230:$G$230,0),match(Dashboard!$C$3,'Calculations (Do Not Edit)'!$B$231:$B$235,0)))</f>
        <v/>
      </c>
      <c r="AG125" s="212">
        <f t="shared" si="17"/>
        <v>0</v>
      </c>
      <c r="AH125" s="208" t="str">
        <f>IF($B125="","",SUMIFS('Trade Log'!$Z$5:$Z$2004,'Trade Log'!$D$5:$D$2004,'Your Portfolio Holdings'!$B125,'Trade Log'!$C$5:$C$2004,"Buy",'Trade Log'!$B$5:$B$2004,"&lt;="&amp;Dashboard!$C$55)-SUMIFS('Trade Log'!$Z$5:$Z$2004,'Trade Log'!$D$5:$D$2004,'Your Portfolio Holdings'!$B125,'Trade Log'!$C$5:$C$2004,"Sell",'Trade Log'!$B$5:$B$2004,"&lt;="&amp;Dashboard!$C$55))</f>
        <v/>
      </c>
      <c r="AI125" s="209" t="str">
        <f>IFERROR(__xludf.DUMMYFUNCTION("if($C125=""GBP"",if($B125="""","""",if(Dashboard!$C$55&gt;=today(),iferror(googlefinance($B125)/100,0),iferror(index(googlefinance($B125,""price"",Dashboard!$C$55),2,2)/100,iferror(index(googlefinance($B125,""price"",Dashboard!$C$55-1),2,2)/100,iferror(index"&amp;"(googlefinance($B125,""price"",Dashboard!$C$55-2),2,2)/100,iferror(index(googlefinance($B125,""price"",Dashboard!$C$55-3),2,2)/100,iferror(index(googlefinance($B125,""price"",Dashboard!$C$55-4),2,2)/100,iferror(index(googlefinance($B125,""price"",Dashboar"&amp;"d!$C$55-5),2,2)/100,iferror(index(googlefinance($B125,""price"",Dashboard!$C$55-6),2,2)/100,0))))))))),if($B125="""","""",if(Dashboard!$C$55&gt;=today(),iferror(googlefinance($B125),0),iferror(index(googlefinance($B125,""price"",Dashboard!$C$55),2,2),iferror"&amp;"(index(googlefinance($B125,""price"",Dashboard!$C$55-1),2,2),iferror(index(googlefinance($B125,""price"",Dashboard!$C$55-2),2,2),iferror(index(googlefinance($B125,""price"",Dashboard!$C$55-3),2,2),iferror(index(googlefinance($B125,""price"",Dashboard!$C$5"&amp;"5-4),2,2),iferror(index(googlefinance($B125,""price"",Dashboard!$C$55-5),2,2),iferror(index(googlefinance($B125,""price"",Dashboard!$C$55-6),2,2),0))))))))))"),"")</f>
        <v/>
      </c>
      <c r="AJ125" s="210"/>
      <c r="AK125" s="211" t="str">
        <f t="array" ref="AK125">IF($B125="","",INDEX('Calculations (Do Not Edit)'!$C$267:$G$271,match($C125,'Calculations (Do Not Edit)'!$C$230:$G$230,0),match(Dashboard!$C$3,'Calculations (Do Not Edit)'!$B$231:$B$235,0)))</f>
        <v/>
      </c>
      <c r="AL125" s="212">
        <f t="shared" si="18"/>
        <v>0</v>
      </c>
      <c r="AM125" s="182"/>
      <c r="AN125" s="182" t="str">
        <f>IF($B125="","",MAXIFS('Trade Log'!$B$5:$B$2004,'Trade Log'!$D$5:$D$2004,$B125,'Trade Log'!$B$5:$B$2004,"&lt;="&amp;Dashboard!$C$2))</f>
        <v/>
      </c>
      <c r="AO125" s="81" t="str">
        <f t="shared" si="19"/>
        <v>#N/A</v>
      </c>
      <c r="AP125" s="81"/>
      <c r="AQ125" s="184" t="str">
        <f>if($B125="","",sumifs('Trade Log'!$V$5:$V$2004,'Trade Log'!$D$5:$D$2004,$B125,'Trade Log'!$C$5:$C$2004,"Buy",'Trade Log'!$I$5:$I$2004,AQ$6,'Trade Log'!$B$5:$B$2004,"&lt;="&amp;Dashboard!$C$2)-sumifs('Trade Log'!$V$5:$V$2004,'Trade Log'!$D$5:$D$2004,$B125,'Trade Log'!$C$5:$C$2004,"Sell",'Trade Log'!$I$5:$I$2004,AQ$6,'Trade Log'!$B$5:$B$2004,"&lt;="&amp;Dashboard!$C$2))</f>
        <v/>
      </c>
      <c r="AR125" s="100" t="str">
        <f>if($B125="","",sumifs('Trade Log'!$V$5:$V$2004,'Trade Log'!$D$5:$D$2004,$B125,'Trade Log'!$C$5:$C$2004,"Buy",'Trade Log'!$I$5:$I$2004,AR$6,'Trade Log'!$B$5:$B$2004,"&lt;="&amp;Dashboard!$C$2)-sumifs('Trade Log'!$V$5:$V$2004,'Trade Log'!$D$5:$D$2004,$B125,'Trade Log'!$C$5:$C$2004,"Sell",'Trade Log'!$I$5:$I$2004,AR$6,'Trade Log'!$B$5:$B$2004,"&lt;="&amp;Dashboard!$C$2))</f>
        <v/>
      </c>
      <c r="AS125" s="100" t="str">
        <f>if($B125="","",sumifs('Trade Log'!$V$5:$V$2004,'Trade Log'!$D$5:$D$2004,$B125,'Trade Log'!$C$5:$C$2004,"Buy",'Trade Log'!$I$5:$I$2004,AS$6,'Trade Log'!$B$5:$B$2004,"&lt;="&amp;Dashboard!$C$2)-sumifs('Trade Log'!$V$5:$V$2004,'Trade Log'!$D$5:$D$2004,$B125,'Trade Log'!$C$5:$C$2004,"Sell",'Trade Log'!$I$5:$I$2004,AS$6,'Trade Log'!$B$5:$B$2004,"&lt;="&amp;Dashboard!$C$2))</f>
        <v/>
      </c>
      <c r="AT125" s="100" t="str">
        <f>if($B125="","",sumifs('Trade Log'!$V$5:$V$2004,'Trade Log'!$D$5:$D$2004,$B125,'Trade Log'!$C$5:$C$2004,"Buy",'Trade Log'!$I$5:$I$2004,AT$6,'Trade Log'!$B$5:$B$2004,"&lt;="&amp;Dashboard!$C$2)-sumifs('Trade Log'!$V$5:$V$2004,'Trade Log'!$D$5:$D$2004,$B125,'Trade Log'!$C$5:$C$2004,"Sell",'Trade Log'!$I$5:$I$2004,AT$6,'Trade Log'!$B$5:$B$2004,"&lt;="&amp;Dashboard!$C$2))</f>
        <v/>
      </c>
      <c r="AU125" s="100" t="str">
        <f>if($B125="","",sumifs('Trade Log'!$V$5:$V$2004,'Trade Log'!$D$5:$D$2004,$B125,'Trade Log'!$C$5:$C$2004,"Buy",'Trade Log'!$I$5:$I$2004,AU$6,'Trade Log'!$B$5:$B$2004,"&lt;="&amp;Dashboard!$C$2)-sumifs('Trade Log'!$V$5:$V$2004,'Trade Log'!$D$5:$D$2004,$B125,'Trade Log'!$C$5:$C$2004,"Sell",'Trade Log'!$I$5:$I$2004,AU$6,'Trade Log'!$B$5:$B$2004,"&lt;="&amp;Dashboard!$C$2))</f>
        <v/>
      </c>
      <c r="AV125" s="100" t="str">
        <f>if($B125="","",sumifs('Trade Log'!$V$5:$V$2004,'Trade Log'!$D$5:$D$2004,$B125,'Trade Log'!$C$5:$C$2004,"Buy",'Trade Log'!$I$5:$I$2004,AV$6,'Trade Log'!$B$5:$B$2004,"&lt;="&amp;Dashboard!$C$2)-sumifs('Trade Log'!$V$5:$V$2004,'Trade Log'!$D$5:$D$2004,$B125,'Trade Log'!$C$5:$C$2004,"Sell",'Trade Log'!$I$5:$I$2004,AV$6,'Trade Log'!$B$5:$B$2004,"&lt;="&amp;Dashboard!$C$2))</f>
        <v/>
      </c>
      <c r="AW125" s="100" t="str">
        <f>if($B125="","",sumifs('Trade Log'!$V$5:$V$2004,'Trade Log'!$D$5:$D$2004,$B125,'Trade Log'!$C$5:$C$2004,"Buy",'Trade Log'!$I$5:$I$2004,AW$6,'Trade Log'!$B$5:$B$2004,"&lt;="&amp;Dashboard!$C$2)-sumifs('Trade Log'!$V$5:$V$2004,'Trade Log'!$D$5:$D$2004,$B125,'Trade Log'!$C$5:$C$2004,"Sell",'Trade Log'!$I$5:$I$2004,AW$6,'Trade Log'!$B$5:$B$2004,"&lt;="&amp;Dashboard!$C$2))</f>
        <v/>
      </c>
      <c r="AX125" s="100" t="str">
        <f>if($B125="","",sumifs('Trade Log'!$V$5:$V$2004,'Trade Log'!$D$5:$D$2004,$B125,'Trade Log'!$C$5:$C$2004,"Buy",'Trade Log'!$I$5:$I$2004,AX$6,'Trade Log'!$B$5:$B$2004,"&lt;="&amp;Dashboard!$C$2)-sumifs('Trade Log'!$V$5:$V$2004,'Trade Log'!$D$5:$D$2004,$B125,'Trade Log'!$C$5:$C$2004,"Sell",'Trade Log'!$I$5:$I$2004,AX$6,'Trade Log'!$B$5:$B$2004,"&lt;="&amp;Dashboard!$C$2))</f>
        <v/>
      </c>
      <c r="AY125" s="100" t="str">
        <f>if($B125="","",sumifs('Trade Log'!$V$5:$V$2004,'Trade Log'!$D$5:$D$2004,$B125,'Trade Log'!$C$5:$C$2004,"Buy",'Trade Log'!$I$5:$I$2004,AY$6,'Trade Log'!$B$5:$B$2004,"&lt;="&amp;Dashboard!$C$2)-sumifs('Trade Log'!$V$5:$V$2004,'Trade Log'!$D$5:$D$2004,$B125,'Trade Log'!$C$5:$C$2004,"Sell",'Trade Log'!$I$5:$I$2004,AY$6,'Trade Log'!$B$5:$B$2004,"&lt;="&amp;Dashboard!$C$2))</f>
        <v/>
      </c>
      <c r="AZ125" s="185" t="str">
        <f>if($B125="","",sumifs('Trade Log'!$V$5:$V$2004,'Trade Log'!$D$5:$D$2004,$B125,'Trade Log'!$C$5:$C$2004,"Buy",'Trade Log'!$I$5:$I$2004,AZ$6,'Trade Log'!$B$5:$B$2004,"&lt;="&amp;Dashboard!$C$2)-sumifs('Trade Log'!$V$5:$V$2004,'Trade Log'!$D$5:$D$2004,$B125,'Trade Log'!$C$5:$C$2004,"Sell",'Trade Log'!$I$5:$I$2004,AZ$6,'Trade Log'!$B$5:$B$2004,"&lt;="&amp;Dashboard!$C$2))</f>
        <v/>
      </c>
      <c r="BA125" s="81"/>
      <c r="BB125" s="186">
        <f t="shared" si="20"/>
        <v>0</v>
      </c>
      <c r="BC125" s="81"/>
      <c r="BD125" s="187">
        <f t="shared" ref="BD125:BM125" si="144">AQ125*$Q125</f>
        <v>0</v>
      </c>
      <c r="BE125" s="188">
        <f t="shared" si="144"/>
        <v>0</v>
      </c>
      <c r="BF125" s="188">
        <f t="shared" si="144"/>
        <v>0</v>
      </c>
      <c r="BG125" s="188">
        <f t="shared" si="144"/>
        <v>0</v>
      </c>
      <c r="BH125" s="188">
        <f t="shared" si="144"/>
        <v>0</v>
      </c>
      <c r="BI125" s="188">
        <f t="shared" si="144"/>
        <v>0</v>
      </c>
      <c r="BJ125" s="188">
        <f t="shared" si="144"/>
        <v>0</v>
      </c>
      <c r="BK125" s="188">
        <f t="shared" si="144"/>
        <v>0</v>
      </c>
      <c r="BL125" s="188">
        <f t="shared" si="144"/>
        <v>0</v>
      </c>
      <c r="BM125" s="189">
        <f t="shared" si="144"/>
        <v>0</v>
      </c>
      <c r="BN125" s="81"/>
      <c r="BO125" s="190">
        <f t="shared" si="22"/>
        <v>0</v>
      </c>
      <c r="BP125" s="190"/>
      <c r="BQ125" s="191" t="str">
        <f t="shared" si="23"/>
        <v/>
      </c>
      <c r="BR125" s="192" t="s">
        <v>197</v>
      </c>
      <c r="BS125" s="190" t="str">
        <f t="shared" si="24"/>
        <v>N</v>
      </c>
      <c r="BT125" s="190" t="str">
        <f t="shared" si="25"/>
        <v>N</v>
      </c>
      <c r="BU125" s="190" t="str">
        <f t="shared" si="26"/>
        <v>N</v>
      </c>
      <c r="BV125" s="190"/>
      <c r="BW125" s="174">
        <f>countifs('Trade Log'!$D$5:$D$2004,$B161,'Trade Log'!$C$5:$C$2004,"Split")</f>
        <v>0</v>
      </c>
    </row>
    <row r="126">
      <c r="A126" s="17">
        <f t="shared" si="27"/>
        <v>120</v>
      </c>
      <c r="B126" s="193" t="str">
        <f>Setup!B171</f>
        <v/>
      </c>
      <c r="C126" s="194" t="str">
        <f>Setup!C171</f>
        <v/>
      </c>
      <c r="D126" s="194" t="str">
        <f>Setup!D171</f>
        <v/>
      </c>
      <c r="E126" s="195" t="str">
        <f>IF($B126="","",SUMIFS('Trade Log'!$V$5:$V$2004,'Trade Log'!$D$5:$D$2004,'Your Portfolio Holdings'!$B126,'Trade Log'!$C$5:$C$2004,"Buy",'Trade Log'!$B$5:$B$2004,"&lt;="&amp;Dashboard!$C$2)-SUMIFS('Trade Log'!$V$5:$V$2004,'Trade Log'!$D$5:$D$2004,'Your Portfolio Holdings'!$B126,'Trade Log'!$C$5:$C$2004,"Sell",'Trade Log'!$B$5:$B$2004,"&lt;="&amp;Dashboard!$C$2))</f>
        <v/>
      </c>
      <c r="F126" s="196" t="str">
        <f t="shared" si="3"/>
        <v/>
      </c>
      <c r="G126" s="197" t="str">
        <f>IFERROR(__xludf.DUMMYFUNCTION("if($C126=""GBP"", if($B126="""","""",if(Dashboard!$C$2&gt;=today(),iferror(googlefinance($B126)/100,0),iferror(index(googlefinance($B126,""price"",Dashboard!$C$2),2,2)/100,iferror(index(googlefinance($B126,""price"",Dashboard!$C$2-1),2,2)/100,iferror(index(g"&amp;"ooglefinance($B126,""price"",Dashboard!$C$2-2),2,2)/100,iferror(index(googlefinance($B126,""price"",Dashboard!$C$2-3),2,2)/100,iferror(index(googlefinance($B126,""price"",Dashboard!$C$2-4),2,2)/100,iferror(index(googlefinance($B126,""price"",Dashboard!$C$"&amp;"2-5),2,2)/100,iferror(index(googlefinance($B126,""price"",Dashboard!$C$2-6),2,2)/100,0))))))))),if($B126="""","""",if(Dashboard!$C$2&gt;=today(),iferror(googlefinance($B126),0),iferror(index(googlefinance($B126,""price"",Dashboard!$C$2),2,2),iferror(index(go"&amp;"oglefinance($B126,""price"",Dashboard!$C$2-1),2,2),iferror(index(googlefinance($B126,""price"",Dashboard!$C$2-2),2,2),iferror(index(googlefinance($B126,""price"",Dashboard!$C$2-3),2,2),iferror(index(googlefinance($B126,""price"",Dashboard!$C$2-4),2,2),ife"&amp;"rror(index(googlefinance($B126,""price"",Dashboard!$C$2-5),2,2),iferror(index(googlefinance($B126,""price"",Dashboard!$C$2-6),2,2),0))))))))))"),"")</f>
        <v/>
      </c>
      <c r="H126" s="213"/>
      <c r="I126" s="199" t="str">
        <f t="shared" si="4"/>
        <v/>
      </c>
      <c r="J126" s="200" t="str">
        <f t="shared" si="5"/>
        <v/>
      </c>
      <c r="K126" s="201" t="str">
        <f t="array" ref="K126">IFERROR(IF($B126="","",index('Trade Log'!$Q$5:$Q$2004,match(1,($AN126='Trade Log'!$B$5:$B$2004)*($B126='Trade Log'!$D$5:$D$2004)*("Y"='Trade Log'!$T$5:$T$2004),0))),0)</f>
        <v/>
      </c>
      <c r="L126" s="202" t="str">
        <f t="shared" si="6"/>
        <v/>
      </c>
      <c r="M126" s="202" t="str">
        <f t="shared" si="7"/>
        <v/>
      </c>
      <c r="N126" s="203" t="str">
        <f t="shared" si="8"/>
        <v/>
      </c>
      <c r="O126" s="202" t="str">
        <f>if($B126="","",iferror(sumifs('Trade Log'!$G$5:$G$2004,'Trade Log'!$C$5:$C$2004,"Dividend",'Trade Log'!$D$5:$D$2004,$B126,'Trade Log'!$B$5:$B$2004,"&lt;="&amp;Dashboard!$C$2),0))</f>
        <v/>
      </c>
      <c r="P126" s="204" t="str">
        <f t="shared" si="9"/>
        <v/>
      </c>
      <c r="Q126" s="205" t="str">
        <f t="shared" si="10"/>
        <v/>
      </c>
      <c r="R126" s="199" t="str">
        <f t="shared" si="11"/>
        <v/>
      </c>
      <c r="S126" s="200" t="str">
        <f t="shared" si="12"/>
        <v/>
      </c>
      <c r="T126" s="201" t="str">
        <f t="array" ref="T126">IFERROR(IF($B126="","",index('Trade Log'!$AE$5:$AE$2004,match(1,($AN126='Trade Log'!$B$5:$B$2004)*($B126='Trade Log'!$D$5:$D$2004)*("Y"='Trade Log'!$T$5:$T$2004),0))),0)</f>
        <v/>
      </c>
      <c r="U126" s="202" t="str">
        <f t="shared" si="13"/>
        <v/>
      </c>
      <c r="V126" s="203" t="str">
        <f t="shared" si="14"/>
        <v/>
      </c>
      <c r="W126" s="202" t="str">
        <f t="shared" si="15"/>
        <v/>
      </c>
      <c r="X126" s="203" t="str">
        <f t="shared" si="16"/>
        <v/>
      </c>
      <c r="Y126" s="206" t="str">
        <f>if($B126="","",iferror(sumifs('Trade Log'!$AD$5:$AD$2004,'Trade Log'!$C$5:$C$2004,"Dividend",'Trade Log'!$D$5:$D$2004,$B126,'Trade Log'!$B$5:$B$2004,"&lt;="&amp;Dashboard!$C$2),0))</f>
        <v/>
      </c>
      <c r="Z126" s="172"/>
      <c r="AA126" s="207" t="str">
        <f t="array" ref="AA126">IF($B126="","",INDEX('Calculations (Do Not Edit)'!$C$231:$G$235,match($C126,'Calculations (Do Not Edit)'!$C$230:$G$230,0),match(Dashboard!$C$3,'Calculations (Do Not Edit)'!$B$231:$B$235,0)))</f>
        <v/>
      </c>
      <c r="AB126" s="174"/>
      <c r="AC126" s="208" t="str">
        <f>IF($B126="","",SUMIFS('Trade Log'!$X$5:$X$2004,'Trade Log'!$D$5:$D$2004,'Your Portfolio Holdings'!$B126,'Trade Log'!$C$5:$C$2004,"Buy",'Trade Log'!$B$5:$B$2004,"&lt;="&amp;Dashboard!$C$54)-SUMIFS('Trade Log'!$X$5:$X$2004,'Trade Log'!$D$5:$D$2004,'Your Portfolio Holdings'!$B126,'Trade Log'!$C$5:$C$2004,"Sell",'Trade Log'!$B$5:$B$2004,"&lt;="&amp;Dashboard!$C$54))</f>
        <v/>
      </c>
      <c r="AD126" s="209" t="str">
        <f>IFERROR(__xludf.DUMMYFUNCTION("if($C126=""GBP"",if($B126="""","""",if(Dashboard!$C$54&gt;=today(),iferror(googlefinance($B126)/100,0),iferror(index(googlefinance($B126,""price"",Dashboard!$C$54),2,2)/100,iferror(index(googlefinance($B126,""price"",Dashboard!$C$54-1),2,2)/100,iferror(index"&amp;"(googlefinance($B126,""price"",Dashboard!$C$54-2),2,2)/100,iferror(index(googlefinance($B126,""price"",Dashboard!$C$54-3),2,2)/100,iferror(index(googlefinance($B126,""price"",Dashboard!$C$54-4),2,2)/100,iferror(index(googlefinance($B126,""price"",Dashboar"&amp;"d!$C$54-5),2,2)/100,iferror(index(googlefinance($B126,""price"",Dashboard!$C$54-6),2,2)/100,0))))))))), if($B126="""","""",if(Dashboard!$C$54&gt;=today(),iferror(googlefinance($B126),0),iferror(index(googlefinance($B126,""price"",Dashboard!$C$54),2,2),iferro"&amp;"r(index(googlefinance($B126,""price"",Dashboard!$C$54-1),2,2),iferror(index(googlefinance($B126,""price"",Dashboard!$C$54-2),2,2),iferror(index(googlefinance($B126,""price"",Dashboard!$C$54-3),2,2),iferror(index(googlefinance($B126,""price"",Dashboard!$C$"&amp;"54-4),2,2),iferror(index(googlefinance($B126,""price"",Dashboard!$C$54-5),2,2),iferror(index(googlefinance($B126,""price"",Dashboard!$C$54-6),2,2),0))))))))))"),"")</f>
        <v/>
      </c>
      <c r="AE126" s="214"/>
      <c r="AF126" s="211" t="str">
        <f t="array" ref="AF126">IF($B126="","",INDEX('Calculations (Do Not Edit)'!$C$249:$G$253,match($C126,'Calculations (Do Not Edit)'!$C$230:$G$230,0),match(Dashboard!$C$3,'Calculations (Do Not Edit)'!$B$231:$B$235,0)))</f>
        <v/>
      </c>
      <c r="AG126" s="212">
        <f t="shared" si="17"/>
        <v>0</v>
      </c>
      <c r="AH126" s="208" t="str">
        <f>IF($B126="","",SUMIFS('Trade Log'!$Z$5:$Z$2004,'Trade Log'!$D$5:$D$2004,'Your Portfolio Holdings'!$B126,'Trade Log'!$C$5:$C$2004,"Buy",'Trade Log'!$B$5:$B$2004,"&lt;="&amp;Dashboard!$C$55)-SUMIFS('Trade Log'!$Z$5:$Z$2004,'Trade Log'!$D$5:$D$2004,'Your Portfolio Holdings'!$B126,'Trade Log'!$C$5:$C$2004,"Sell",'Trade Log'!$B$5:$B$2004,"&lt;="&amp;Dashboard!$C$55))</f>
        <v/>
      </c>
      <c r="AI126" s="209" t="str">
        <f>IFERROR(__xludf.DUMMYFUNCTION("if($C126=""GBP"",if($B126="""","""",if(Dashboard!$C$55&gt;=today(),iferror(googlefinance($B126)/100,0),iferror(index(googlefinance($B126,""price"",Dashboard!$C$55),2,2)/100,iferror(index(googlefinance($B126,""price"",Dashboard!$C$55-1),2,2)/100,iferror(index"&amp;"(googlefinance($B126,""price"",Dashboard!$C$55-2),2,2)/100,iferror(index(googlefinance($B126,""price"",Dashboard!$C$55-3),2,2)/100,iferror(index(googlefinance($B126,""price"",Dashboard!$C$55-4),2,2)/100,iferror(index(googlefinance($B126,""price"",Dashboar"&amp;"d!$C$55-5),2,2)/100,iferror(index(googlefinance($B126,""price"",Dashboard!$C$55-6),2,2)/100,0))))))))),if($B126="""","""",if(Dashboard!$C$55&gt;=today(),iferror(googlefinance($B126),0),iferror(index(googlefinance($B126,""price"",Dashboard!$C$55),2,2),iferror"&amp;"(index(googlefinance($B126,""price"",Dashboard!$C$55-1),2,2),iferror(index(googlefinance($B126,""price"",Dashboard!$C$55-2),2,2),iferror(index(googlefinance($B126,""price"",Dashboard!$C$55-3),2,2),iferror(index(googlefinance($B126,""price"",Dashboard!$C$5"&amp;"5-4),2,2),iferror(index(googlefinance($B126,""price"",Dashboard!$C$55-5),2,2),iferror(index(googlefinance($B126,""price"",Dashboard!$C$55-6),2,2),0))))))))))"),"")</f>
        <v/>
      </c>
      <c r="AJ126" s="210"/>
      <c r="AK126" s="211" t="str">
        <f t="array" ref="AK126">IF($B126="","",INDEX('Calculations (Do Not Edit)'!$C$267:$G$271,match($C126,'Calculations (Do Not Edit)'!$C$230:$G$230,0),match(Dashboard!$C$3,'Calculations (Do Not Edit)'!$B$231:$B$235,0)))</f>
        <v/>
      </c>
      <c r="AL126" s="212">
        <f t="shared" si="18"/>
        <v>0</v>
      </c>
      <c r="AM126" s="182"/>
      <c r="AN126" s="182" t="str">
        <f>IF($B126="","",MAXIFS('Trade Log'!$B$5:$B$2004,'Trade Log'!$D$5:$D$2004,$B126,'Trade Log'!$B$5:$B$2004,"&lt;="&amp;Dashboard!$C$2))</f>
        <v/>
      </c>
      <c r="AO126" s="81" t="str">
        <f t="shared" si="19"/>
        <v>#N/A</v>
      </c>
      <c r="AP126" s="81"/>
      <c r="AQ126" s="184" t="str">
        <f>if($B126="","",sumifs('Trade Log'!$V$5:$V$2004,'Trade Log'!$D$5:$D$2004,$B126,'Trade Log'!$C$5:$C$2004,"Buy",'Trade Log'!$I$5:$I$2004,AQ$6,'Trade Log'!$B$5:$B$2004,"&lt;="&amp;Dashboard!$C$2)-sumifs('Trade Log'!$V$5:$V$2004,'Trade Log'!$D$5:$D$2004,$B126,'Trade Log'!$C$5:$C$2004,"Sell",'Trade Log'!$I$5:$I$2004,AQ$6,'Trade Log'!$B$5:$B$2004,"&lt;="&amp;Dashboard!$C$2))</f>
        <v/>
      </c>
      <c r="AR126" s="100" t="str">
        <f>if($B126="","",sumifs('Trade Log'!$V$5:$V$2004,'Trade Log'!$D$5:$D$2004,$B126,'Trade Log'!$C$5:$C$2004,"Buy",'Trade Log'!$I$5:$I$2004,AR$6,'Trade Log'!$B$5:$B$2004,"&lt;="&amp;Dashboard!$C$2)-sumifs('Trade Log'!$V$5:$V$2004,'Trade Log'!$D$5:$D$2004,$B126,'Trade Log'!$C$5:$C$2004,"Sell",'Trade Log'!$I$5:$I$2004,AR$6,'Trade Log'!$B$5:$B$2004,"&lt;="&amp;Dashboard!$C$2))</f>
        <v/>
      </c>
      <c r="AS126" s="100" t="str">
        <f>if($B126="","",sumifs('Trade Log'!$V$5:$V$2004,'Trade Log'!$D$5:$D$2004,$B126,'Trade Log'!$C$5:$C$2004,"Buy",'Trade Log'!$I$5:$I$2004,AS$6,'Trade Log'!$B$5:$B$2004,"&lt;="&amp;Dashboard!$C$2)-sumifs('Trade Log'!$V$5:$V$2004,'Trade Log'!$D$5:$D$2004,$B126,'Trade Log'!$C$5:$C$2004,"Sell",'Trade Log'!$I$5:$I$2004,AS$6,'Trade Log'!$B$5:$B$2004,"&lt;="&amp;Dashboard!$C$2))</f>
        <v/>
      </c>
      <c r="AT126" s="100" t="str">
        <f>if($B126="","",sumifs('Trade Log'!$V$5:$V$2004,'Trade Log'!$D$5:$D$2004,$B126,'Trade Log'!$C$5:$C$2004,"Buy",'Trade Log'!$I$5:$I$2004,AT$6,'Trade Log'!$B$5:$B$2004,"&lt;="&amp;Dashboard!$C$2)-sumifs('Trade Log'!$V$5:$V$2004,'Trade Log'!$D$5:$D$2004,$B126,'Trade Log'!$C$5:$C$2004,"Sell",'Trade Log'!$I$5:$I$2004,AT$6,'Trade Log'!$B$5:$B$2004,"&lt;="&amp;Dashboard!$C$2))</f>
        <v/>
      </c>
      <c r="AU126" s="100" t="str">
        <f>if($B126="","",sumifs('Trade Log'!$V$5:$V$2004,'Trade Log'!$D$5:$D$2004,$B126,'Trade Log'!$C$5:$C$2004,"Buy",'Trade Log'!$I$5:$I$2004,AU$6,'Trade Log'!$B$5:$B$2004,"&lt;="&amp;Dashboard!$C$2)-sumifs('Trade Log'!$V$5:$V$2004,'Trade Log'!$D$5:$D$2004,$B126,'Trade Log'!$C$5:$C$2004,"Sell",'Trade Log'!$I$5:$I$2004,AU$6,'Trade Log'!$B$5:$B$2004,"&lt;="&amp;Dashboard!$C$2))</f>
        <v/>
      </c>
      <c r="AV126" s="100" t="str">
        <f>if($B126="","",sumifs('Trade Log'!$V$5:$V$2004,'Trade Log'!$D$5:$D$2004,$B126,'Trade Log'!$C$5:$C$2004,"Buy",'Trade Log'!$I$5:$I$2004,AV$6,'Trade Log'!$B$5:$B$2004,"&lt;="&amp;Dashboard!$C$2)-sumifs('Trade Log'!$V$5:$V$2004,'Trade Log'!$D$5:$D$2004,$B126,'Trade Log'!$C$5:$C$2004,"Sell",'Trade Log'!$I$5:$I$2004,AV$6,'Trade Log'!$B$5:$B$2004,"&lt;="&amp;Dashboard!$C$2))</f>
        <v/>
      </c>
      <c r="AW126" s="100" t="str">
        <f>if($B126="","",sumifs('Trade Log'!$V$5:$V$2004,'Trade Log'!$D$5:$D$2004,$B126,'Trade Log'!$C$5:$C$2004,"Buy",'Trade Log'!$I$5:$I$2004,AW$6,'Trade Log'!$B$5:$B$2004,"&lt;="&amp;Dashboard!$C$2)-sumifs('Trade Log'!$V$5:$V$2004,'Trade Log'!$D$5:$D$2004,$B126,'Trade Log'!$C$5:$C$2004,"Sell",'Trade Log'!$I$5:$I$2004,AW$6,'Trade Log'!$B$5:$B$2004,"&lt;="&amp;Dashboard!$C$2))</f>
        <v/>
      </c>
      <c r="AX126" s="100" t="str">
        <f>if($B126="","",sumifs('Trade Log'!$V$5:$V$2004,'Trade Log'!$D$5:$D$2004,$B126,'Trade Log'!$C$5:$C$2004,"Buy",'Trade Log'!$I$5:$I$2004,AX$6,'Trade Log'!$B$5:$B$2004,"&lt;="&amp;Dashboard!$C$2)-sumifs('Trade Log'!$V$5:$V$2004,'Trade Log'!$D$5:$D$2004,$B126,'Trade Log'!$C$5:$C$2004,"Sell",'Trade Log'!$I$5:$I$2004,AX$6,'Trade Log'!$B$5:$B$2004,"&lt;="&amp;Dashboard!$C$2))</f>
        <v/>
      </c>
      <c r="AY126" s="100" t="str">
        <f>if($B126="","",sumifs('Trade Log'!$V$5:$V$2004,'Trade Log'!$D$5:$D$2004,$B126,'Trade Log'!$C$5:$C$2004,"Buy",'Trade Log'!$I$5:$I$2004,AY$6,'Trade Log'!$B$5:$B$2004,"&lt;="&amp;Dashboard!$C$2)-sumifs('Trade Log'!$V$5:$V$2004,'Trade Log'!$D$5:$D$2004,$B126,'Trade Log'!$C$5:$C$2004,"Sell",'Trade Log'!$I$5:$I$2004,AY$6,'Trade Log'!$B$5:$B$2004,"&lt;="&amp;Dashboard!$C$2))</f>
        <v/>
      </c>
      <c r="AZ126" s="185" t="str">
        <f>if($B126="","",sumifs('Trade Log'!$V$5:$V$2004,'Trade Log'!$D$5:$D$2004,$B126,'Trade Log'!$C$5:$C$2004,"Buy",'Trade Log'!$I$5:$I$2004,AZ$6,'Trade Log'!$B$5:$B$2004,"&lt;="&amp;Dashboard!$C$2)-sumifs('Trade Log'!$V$5:$V$2004,'Trade Log'!$D$5:$D$2004,$B126,'Trade Log'!$C$5:$C$2004,"Sell",'Trade Log'!$I$5:$I$2004,AZ$6,'Trade Log'!$B$5:$B$2004,"&lt;="&amp;Dashboard!$C$2))</f>
        <v/>
      </c>
      <c r="BA126" s="81"/>
      <c r="BB126" s="186">
        <f t="shared" si="20"/>
        <v>0</v>
      </c>
      <c r="BC126" s="81"/>
      <c r="BD126" s="187">
        <f t="shared" ref="BD126:BM126" si="145">AQ126*$Q126</f>
        <v>0</v>
      </c>
      <c r="BE126" s="188">
        <f t="shared" si="145"/>
        <v>0</v>
      </c>
      <c r="BF126" s="188">
        <f t="shared" si="145"/>
        <v>0</v>
      </c>
      <c r="BG126" s="188">
        <f t="shared" si="145"/>
        <v>0</v>
      </c>
      <c r="BH126" s="188">
        <f t="shared" si="145"/>
        <v>0</v>
      </c>
      <c r="BI126" s="188">
        <f t="shared" si="145"/>
        <v>0</v>
      </c>
      <c r="BJ126" s="188">
        <f t="shared" si="145"/>
        <v>0</v>
      </c>
      <c r="BK126" s="188">
        <f t="shared" si="145"/>
        <v>0</v>
      </c>
      <c r="BL126" s="188">
        <f t="shared" si="145"/>
        <v>0</v>
      </c>
      <c r="BM126" s="189">
        <f t="shared" si="145"/>
        <v>0</v>
      </c>
      <c r="BN126" s="81"/>
      <c r="BO126" s="190">
        <f t="shared" si="22"/>
        <v>0</v>
      </c>
      <c r="BP126" s="190"/>
      <c r="BQ126" s="191" t="str">
        <f t="shared" si="23"/>
        <v/>
      </c>
      <c r="BR126" s="192" t="s">
        <v>197</v>
      </c>
      <c r="BS126" s="190" t="str">
        <f t="shared" si="24"/>
        <v>N</v>
      </c>
      <c r="BT126" s="190" t="str">
        <f t="shared" si="25"/>
        <v>N</v>
      </c>
      <c r="BU126" s="190" t="str">
        <f t="shared" si="26"/>
        <v>N</v>
      </c>
      <c r="BV126" s="190"/>
      <c r="BW126" s="174">
        <f>countifs('Trade Log'!$D$5:$D$2004,$B162,'Trade Log'!$C$5:$C$2004,"Split")</f>
        <v>0</v>
      </c>
    </row>
    <row r="127">
      <c r="A127" s="17">
        <f t="shared" si="27"/>
        <v>121</v>
      </c>
      <c r="B127" s="193" t="str">
        <f>Setup!B172</f>
        <v/>
      </c>
      <c r="C127" s="194" t="str">
        <f>Setup!C172</f>
        <v/>
      </c>
      <c r="D127" s="194" t="str">
        <f>Setup!D172</f>
        <v/>
      </c>
      <c r="E127" s="195" t="str">
        <f>IF($B127="","",SUMIFS('Trade Log'!$V$5:$V$2004,'Trade Log'!$D$5:$D$2004,'Your Portfolio Holdings'!$B127,'Trade Log'!$C$5:$C$2004,"Buy",'Trade Log'!$B$5:$B$2004,"&lt;="&amp;Dashboard!$C$2)-SUMIFS('Trade Log'!$V$5:$V$2004,'Trade Log'!$D$5:$D$2004,'Your Portfolio Holdings'!$B127,'Trade Log'!$C$5:$C$2004,"Sell",'Trade Log'!$B$5:$B$2004,"&lt;="&amp;Dashboard!$C$2))</f>
        <v/>
      </c>
      <c r="F127" s="196" t="str">
        <f t="shared" si="3"/>
        <v/>
      </c>
      <c r="G127" s="197" t="str">
        <f>IFERROR(__xludf.DUMMYFUNCTION("if($C127=""GBP"", if($B127="""","""",if(Dashboard!$C$2&gt;=today(),iferror(googlefinance($B127)/100,0),iferror(index(googlefinance($B127,""price"",Dashboard!$C$2),2,2)/100,iferror(index(googlefinance($B127,""price"",Dashboard!$C$2-1),2,2)/100,iferror(index(g"&amp;"ooglefinance($B127,""price"",Dashboard!$C$2-2),2,2)/100,iferror(index(googlefinance($B127,""price"",Dashboard!$C$2-3),2,2)/100,iferror(index(googlefinance($B127,""price"",Dashboard!$C$2-4),2,2)/100,iferror(index(googlefinance($B127,""price"",Dashboard!$C$"&amp;"2-5),2,2)/100,iferror(index(googlefinance($B127,""price"",Dashboard!$C$2-6),2,2)/100,0))))))))),if($B127="""","""",if(Dashboard!$C$2&gt;=today(),iferror(googlefinance($B127),0),iferror(index(googlefinance($B127,""price"",Dashboard!$C$2),2,2),iferror(index(go"&amp;"oglefinance($B127,""price"",Dashboard!$C$2-1),2,2),iferror(index(googlefinance($B127,""price"",Dashboard!$C$2-2),2,2),iferror(index(googlefinance($B127,""price"",Dashboard!$C$2-3),2,2),iferror(index(googlefinance($B127,""price"",Dashboard!$C$2-4),2,2),ife"&amp;"rror(index(googlefinance($B127,""price"",Dashboard!$C$2-5),2,2),iferror(index(googlefinance($B127,""price"",Dashboard!$C$2-6),2,2),0))))))))))"),"")</f>
        <v/>
      </c>
      <c r="H127" s="213"/>
      <c r="I127" s="199" t="str">
        <f t="shared" si="4"/>
        <v/>
      </c>
      <c r="J127" s="200" t="str">
        <f t="shared" si="5"/>
        <v/>
      </c>
      <c r="K127" s="201" t="str">
        <f t="array" ref="K127">IFERROR(IF($B127="","",index('Trade Log'!$Q$5:$Q$2004,match(1,($AN127='Trade Log'!$B$5:$B$2004)*($B127='Trade Log'!$D$5:$D$2004)*("Y"='Trade Log'!$T$5:$T$2004),0))),0)</f>
        <v/>
      </c>
      <c r="L127" s="202" t="str">
        <f t="shared" si="6"/>
        <v/>
      </c>
      <c r="M127" s="202" t="str">
        <f t="shared" si="7"/>
        <v/>
      </c>
      <c r="N127" s="203" t="str">
        <f t="shared" si="8"/>
        <v/>
      </c>
      <c r="O127" s="202" t="str">
        <f>if($B127="","",iferror(sumifs('Trade Log'!$G$5:$G$2004,'Trade Log'!$C$5:$C$2004,"Dividend",'Trade Log'!$D$5:$D$2004,$B127,'Trade Log'!$B$5:$B$2004,"&lt;="&amp;Dashboard!$C$2),0))</f>
        <v/>
      </c>
      <c r="P127" s="204" t="str">
        <f t="shared" si="9"/>
        <v/>
      </c>
      <c r="Q127" s="205" t="str">
        <f t="shared" si="10"/>
        <v/>
      </c>
      <c r="R127" s="199" t="str">
        <f t="shared" si="11"/>
        <v/>
      </c>
      <c r="S127" s="200" t="str">
        <f t="shared" si="12"/>
        <v/>
      </c>
      <c r="T127" s="201" t="str">
        <f t="array" ref="T127">IFERROR(IF($B127="","",index('Trade Log'!$AE$5:$AE$2004,match(1,($AN127='Trade Log'!$B$5:$B$2004)*($B127='Trade Log'!$D$5:$D$2004)*("Y"='Trade Log'!$T$5:$T$2004),0))),0)</f>
        <v/>
      </c>
      <c r="U127" s="202" t="str">
        <f t="shared" si="13"/>
        <v/>
      </c>
      <c r="V127" s="203" t="str">
        <f t="shared" si="14"/>
        <v/>
      </c>
      <c r="W127" s="202" t="str">
        <f t="shared" si="15"/>
        <v/>
      </c>
      <c r="X127" s="203" t="str">
        <f t="shared" si="16"/>
        <v/>
      </c>
      <c r="Y127" s="206" t="str">
        <f>if($B127="","",iferror(sumifs('Trade Log'!$AD$5:$AD$2004,'Trade Log'!$C$5:$C$2004,"Dividend",'Trade Log'!$D$5:$D$2004,$B127,'Trade Log'!$B$5:$B$2004,"&lt;="&amp;Dashboard!$C$2),0))</f>
        <v/>
      </c>
      <c r="Z127" s="172"/>
      <c r="AA127" s="207" t="str">
        <f t="array" ref="AA127">IF($B127="","",INDEX('Calculations (Do Not Edit)'!$C$231:$G$235,match($C127,'Calculations (Do Not Edit)'!$C$230:$G$230,0),match(Dashboard!$C$3,'Calculations (Do Not Edit)'!$B$231:$B$235,0)))</f>
        <v/>
      </c>
      <c r="AB127" s="174"/>
      <c r="AC127" s="208" t="str">
        <f>IF($B127="","",SUMIFS('Trade Log'!$X$5:$X$2004,'Trade Log'!$D$5:$D$2004,'Your Portfolio Holdings'!$B127,'Trade Log'!$C$5:$C$2004,"Buy",'Trade Log'!$B$5:$B$2004,"&lt;="&amp;Dashboard!$C$54)-SUMIFS('Trade Log'!$X$5:$X$2004,'Trade Log'!$D$5:$D$2004,'Your Portfolio Holdings'!$B127,'Trade Log'!$C$5:$C$2004,"Sell",'Trade Log'!$B$5:$B$2004,"&lt;="&amp;Dashboard!$C$54))</f>
        <v/>
      </c>
      <c r="AD127" s="209" t="str">
        <f>IFERROR(__xludf.DUMMYFUNCTION("if($C127=""GBP"",if($B127="""","""",if(Dashboard!$C$54&gt;=today(),iferror(googlefinance($B127)/100,0),iferror(index(googlefinance($B127,""price"",Dashboard!$C$54),2,2)/100,iferror(index(googlefinance($B127,""price"",Dashboard!$C$54-1),2,2)/100,iferror(index"&amp;"(googlefinance($B127,""price"",Dashboard!$C$54-2),2,2)/100,iferror(index(googlefinance($B127,""price"",Dashboard!$C$54-3),2,2)/100,iferror(index(googlefinance($B127,""price"",Dashboard!$C$54-4),2,2)/100,iferror(index(googlefinance($B127,""price"",Dashboar"&amp;"d!$C$54-5),2,2)/100,iferror(index(googlefinance($B127,""price"",Dashboard!$C$54-6),2,2)/100,0))))))))), if($B127="""","""",if(Dashboard!$C$54&gt;=today(),iferror(googlefinance($B127),0),iferror(index(googlefinance($B127,""price"",Dashboard!$C$54),2,2),iferro"&amp;"r(index(googlefinance($B127,""price"",Dashboard!$C$54-1),2,2),iferror(index(googlefinance($B127,""price"",Dashboard!$C$54-2),2,2),iferror(index(googlefinance($B127,""price"",Dashboard!$C$54-3),2,2),iferror(index(googlefinance($B127,""price"",Dashboard!$C$"&amp;"54-4),2,2),iferror(index(googlefinance($B127,""price"",Dashboard!$C$54-5),2,2),iferror(index(googlefinance($B127,""price"",Dashboard!$C$54-6),2,2),0))))))))))"),"")</f>
        <v/>
      </c>
      <c r="AE127" s="214"/>
      <c r="AF127" s="211" t="str">
        <f t="array" ref="AF127">IF($B127="","",INDEX('Calculations (Do Not Edit)'!$C$249:$G$253,match($C127,'Calculations (Do Not Edit)'!$C$230:$G$230,0),match(Dashboard!$C$3,'Calculations (Do Not Edit)'!$B$231:$B$235,0)))</f>
        <v/>
      </c>
      <c r="AG127" s="212">
        <f t="shared" si="17"/>
        <v>0</v>
      </c>
      <c r="AH127" s="208" t="str">
        <f>IF($B127="","",SUMIFS('Trade Log'!$Z$5:$Z$2004,'Trade Log'!$D$5:$D$2004,'Your Portfolio Holdings'!$B127,'Trade Log'!$C$5:$C$2004,"Buy",'Trade Log'!$B$5:$B$2004,"&lt;="&amp;Dashboard!$C$55)-SUMIFS('Trade Log'!$Z$5:$Z$2004,'Trade Log'!$D$5:$D$2004,'Your Portfolio Holdings'!$B127,'Trade Log'!$C$5:$C$2004,"Sell",'Trade Log'!$B$5:$B$2004,"&lt;="&amp;Dashboard!$C$55))</f>
        <v/>
      </c>
      <c r="AI127" s="209" t="str">
        <f>IFERROR(__xludf.DUMMYFUNCTION("if($C127=""GBP"",if($B127="""","""",if(Dashboard!$C$55&gt;=today(),iferror(googlefinance($B127)/100,0),iferror(index(googlefinance($B127,""price"",Dashboard!$C$55),2,2)/100,iferror(index(googlefinance($B127,""price"",Dashboard!$C$55-1),2,2)/100,iferror(index"&amp;"(googlefinance($B127,""price"",Dashboard!$C$55-2),2,2)/100,iferror(index(googlefinance($B127,""price"",Dashboard!$C$55-3),2,2)/100,iferror(index(googlefinance($B127,""price"",Dashboard!$C$55-4),2,2)/100,iferror(index(googlefinance($B127,""price"",Dashboar"&amp;"d!$C$55-5),2,2)/100,iferror(index(googlefinance($B127,""price"",Dashboard!$C$55-6),2,2)/100,0))))))))),if($B127="""","""",if(Dashboard!$C$55&gt;=today(),iferror(googlefinance($B127),0),iferror(index(googlefinance($B127,""price"",Dashboard!$C$55),2,2),iferror"&amp;"(index(googlefinance($B127,""price"",Dashboard!$C$55-1),2,2),iferror(index(googlefinance($B127,""price"",Dashboard!$C$55-2),2,2),iferror(index(googlefinance($B127,""price"",Dashboard!$C$55-3),2,2),iferror(index(googlefinance($B127,""price"",Dashboard!$C$5"&amp;"5-4),2,2),iferror(index(googlefinance($B127,""price"",Dashboard!$C$55-5),2,2),iferror(index(googlefinance($B127,""price"",Dashboard!$C$55-6),2,2),0))))))))))"),"")</f>
        <v/>
      </c>
      <c r="AJ127" s="210"/>
      <c r="AK127" s="211" t="str">
        <f t="array" ref="AK127">IF($B127="","",INDEX('Calculations (Do Not Edit)'!$C$267:$G$271,match($C127,'Calculations (Do Not Edit)'!$C$230:$G$230,0),match(Dashboard!$C$3,'Calculations (Do Not Edit)'!$B$231:$B$235,0)))</f>
        <v/>
      </c>
      <c r="AL127" s="212">
        <f t="shared" si="18"/>
        <v>0</v>
      </c>
      <c r="AM127" s="182"/>
      <c r="AN127" s="182" t="str">
        <f>IF($B127="","",MAXIFS('Trade Log'!$B$5:$B$2004,'Trade Log'!$D$5:$D$2004,$B127,'Trade Log'!$B$5:$B$2004,"&lt;="&amp;Dashboard!$C$2))</f>
        <v/>
      </c>
      <c r="AO127" s="81" t="str">
        <f t="shared" si="19"/>
        <v>#N/A</v>
      </c>
      <c r="AP127" s="81"/>
      <c r="AQ127" s="184" t="str">
        <f>if($B127="","",sumifs('Trade Log'!$V$5:$V$2004,'Trade Log'!$D$5:$D$2004,$B127,'Trade Log'!$C$5:$C$2004,"Buy",'Trade Log'!$I$5:$I$2004,AQ$6,'Trade Log'!$B$5:$B$2004,"&lt;="&amp;Dashboard!$C$2)-sumifs('Trade Log'!$V$5:$V$2004,'Trade Log'!$D$5:$D$2004,$B127,'Trade Log'!$C$5:$C$2004,"Sell",'Trade Log'!$I$5:$I$2004,AQ$6,'Trade Log'!$B$5:$B$2004,"&lt;="&amp;Dashboard!$C$2))</f>
        <v/>
      </c>
      <c r="AR127" s="100" t="str">
        <f>if($B127="","",sumifs('Trade Log'!$V$5:$V$2004,'Trade Log'!$D$5:$D$2004,$B127,'Trade Log'!$C$5:$C$2004,"Buy",'Trade Log'!$I$5:$I$2004,AR$6,'Trade Log'!$B$5:$B$2004,"&lt;="&amp;Dashboard!$C$2)-sumifs('Trade Log'!$V$5:$V$2004,'Trade Log'!$D$5:$D$2004,$B127,'Trade Log'!$C$5:$C$2004,"Sell",'Trade Log'!$I$5:$I$2004,AR$6,'Trade Log'!$B$5:$B$2004,"&lt;="&amp;Dashboard!$C$2))</f>
        <v/>
      </c>
      <c r="AS127" s="100" t="str">
        <f>if($B127="","",sumifs('Trade Log'!$V$5:$V$2004,'Trade Log'!$D$5:$D$2004,$B127,'Trade Log'!$C$5:$C$2004,"Buy",'Trade Log'!$I$5:$I$2004,AS$6,'Trade Log'!$B$5:$B$2004,"&lt;="&amp;Dashboard!$C$2)-sumifs('Trade Log'!$V$5:$V$2004,'Trade Log'!$D$5:$D$2004,$B127,'Trade Log'!$C$5:$C$2004,"Sell",'Trade Log'!$I$5:$I$2004,AS$6,'Trade Log'!$B$5:$B$2004,"&lt;="&amp;Dashboard!$C$2))</f>
        <v/>
      </c>
      <c r="AT127" s="100" t="str">
        <f>if($B127="","",sumifs('Trade Log'!$V$5:$V$2004,'Trade Log'!$D$5:$D$2004,$B127,'Trade Log'!$C$5:$C$2004,"Buy",'Trade Log'!$I$5:$I$2004,AT$6,'Trade Log'!$B$5:$B$2004,"&lt;="&amp;Dashboard!$C$2)-sumifs('Trade Log'!$V$5:$V$2004,'Trade Log'!$D$5:$D$2004,$B127,'Trade Log'!$C$5:$C$2004,"Sell",'Trade Log'!$I$5:$I$2004,AT$6,'Trade Log'!$B$5:$B$2004,"&lt;="&amp;Dashboard!$C$2))</f>
        <v/>
      </c>
      <c r="AU127" s="100" t="str">
        <f>if($B127="","",sumifs('Trade Log'!$V$5:$V$2004,'Trade Log'!$D$5:$D$2004,$B127,'Trade Log'!$C$5:$C$2004,"Buy",'Trade Log'!$I$5:$I$2004,AU$6,'Trade Log'!$B$5:$B$2004,"&lt;="&amp;Dashboard!$C$2)-sumifs('Trade Log'!$V$5:$V$2004,'Trade Log'!$D$5:$D$2004,$B127,'Trade Log'!$C$5:$C$2004,"Sell",'Trade Log'!$I$5:$I$2004,AU$6,'Trade Log'!$B$5:$B$2004,"&lt;="&amp;Dashboard!$C$2))</f>
        <v/>
      </c>
      <c r="AV127" s="100" t="str">
        <f>if($B127="","",sumifs('Trade Log'!$V$5:$V$2004,'Trade Log'!$D$5:$D$2004,$B127,'Trade Log'!$C$5:$C$2004,"Buy",'Trade Log'!$I$5:$I$2004,AV$6,'Trade Log'!$B$5:$B$2004,"&lt;="&amp;Dashboard!$C$2)-sumifs('Trade Log'!$V$5:$V$2004,'Trade Log'!$D$5:$D$2004,$B127,'Trade Log'!$C$5:$C$2004,"Sell",'Trade Log'!$I$5:$I$2004,AV$6,'Trade Log'!$B$5:$B$2004,"&lt;="&amp;Dashboard!$C$2))</f>
        <v/>
      </c>
      <c r="AW127" s="100" t="str">
        <f>if($B127="","",sumifs('Trade Log'!$V$5:$V$2004,'Trade Log'!$D$5:$D$2004,$B127,'Trade Log'!$C$5:$C$2004,"Buy",'Trade Log'!$I$5:$I$2004,AW$6,'Trade Log'!$B$5:$B$2004,"&lt;="&amp;Dashboard!$C$2)-sumifs('Trade Log'!$V$5:$V$2004,'Trade Log'!$D$5:$D$2004,$B127,'Trade Log'!$C$5:$C$2004,"Sell",'Trade Log'!$I$5:$I$2004,AW$6,'Trade Log'!$B$5:$B$2004,"&lt;="&amp;Dashboard!$C$2))</f>
        <v/>
      </c>
      <c r="AX127" s="100" t="str">
        <f>if($B127="","",sumifs('Trade Log'!$V$5:$V$2004,'Trade Log'!$D$5:$D$2004,$B127,'Trade Log'!$C$5:$C$2004,"Buy",'Trade Log'!$I$5:$I$2004,AX$6,'Trade Log'!$B$5:$B$2004,"&lt;="&amp;Dashboard!$C$2)-sumifs('Trade Log'!$V$5:$V$2004,'Trade Log'!$D$5:$D$2004,$B127,'Trade Log'!$C$5:$C$2004,"Sell",'Trade Log'!$I$5:$I$2004,AX$6,'Trade Log'!$B$5:$B$2004,"&lt;="&amp;Dashboard!$C$2))</f>
        <v/>
      </c>
      <c r="AY127" s="100" t="str">
        <f>if($B127="","",sumifs('Trade Log'!$V$5:$V$2004,'Trade Log'!$D$5:$D$2004,$B127,'Trade Log'!$C$5:$C$2004,"Buy",'Trade Log'!$I$5:$I$2004,AY$6,'Trade Log'!$B$5:$B$2004,"&lt;="&amp;Dashboard!$C$2)-sumifs('Trade Log'!$V$5:$V$2004,'Trade Log'!$D$5:$D$2004,$B127,'Trade Log'!$C$5:$C$2004,"Sell",'Trade Log'!$I$5:$I$2004,AY$6,'Trade Log'!$B$5:$B$2004,"&lt;="&amp;Dashboard!$C$2))</f>
        <v/>
      </c>
      <c r="AZ127" s="185" t="str">
        <f>if($B127="","",sumifs('Trade Log'!$V$5:$V$2004,'Trade Log'!$D$5:$D$2004,$B127,'Trade Log'!$C$5:$C$2004,"Buy",'Trade Log'!$I$5:$I$2004,AZ$6,'Trade Log'!$B$5:$B$2004,"&lt;="&amp;Dashboard!$C$2)-sumifs('Trade Log'!$V$5:$V$2004,'Trade Log'!$D$5:$D$2004,$B127,'Trade Log'!$C$5:$C$2004,"Sell",'Trade Log'!$I$5:$I$2004,AZ$6,'Trade Log'!$B$5:$B$2004,"&lt;="&amp;Dashboard!$C$2))</f>
        <v/>
      </c>
      <c r="BA127" s="81"/>
      <c r="BB127" s="186">
        <f t="shared" si="20"/>
        <v>0</v>
      </c>
      <c r="BC127" s="81"/>
      <c r="BD127" s="187">
        <f t="shared" ref="BD127:BM127" si="146">AQ127*$Q127</f>
        <v>0</v>
      </c>
      <c r="BE127" s="188">
        <f t="shared" si="146"/>
        <v>0</v>
      </c>
      <c r="BF127" s="188">
        <f t="shared" si="146"/>
        <v>0</v>
      </c>
      <c r="BG127" s="188">
        <f t="shared" si="146"/>
        <v>0</v>
      </c>
      <c r="BH127" s="188">
        <f t="shared" si="146"/>
        <v>0</v>
      </c>
      <c r="BI127" s="188">
        <f t="shared" si="146"/>
        <v>0</v>
      </c>
      <c r="BJ127" s="188">
        <f t="shared" si="146"/>
        <v>0</v>
      </c>
      <c r="BK127" s="188">
        <f t="shared" si="146"/>
        <v>0</v>
      </c>
      <c r="BL127" s="188">
        <f t="shared" si="146"/>
        <v>0</v>
      </c>
      <c r="BM127" s="189">
        <f t="shared" si="146"/>
        <v>0</v>
      </c>
      <c r="BN127" s="81"/>
      <c r="BO127" s="190">
        <f t="shared" si="22"/>
        <v>0</v>
      </c>
      <c r="BP127" s="190"/>
      <c r="BQ127" s="191" t="str">
        <f t="shared" si="23"/>
        <v/>
      </c>
      <c r="BR127" s="192" t="s">
        <v>197</v>
      </c>
      <c r="BS127" s="190" t="str">
        <f t="shared" si="24"/>
        <v>N</v>
      </c>
      <c r="BT127" s="190" t="str">
        <f t="shared" si="25"/>
        <v>N</v>
      </c>
      <c r="BU127" s="190" t="str">
        <f t="shared" si="26"/>
        <v>N</v>
      </c>
      <c r="BV127" s="190"/>
      <c r="BW127" s="174">
        <f>countifs('Trade Log'!$D$5:$D$2004,$B163,'Trade Log'!$C$5:$C$2004,"Split")</f>
        <v>0</v>
      </c>
    </row>
    <row r="128">
      <c r="A128" s="17">
        <f t="shared" si="27"/>
        <v>122</v>
      </c>
      <c r="B128" s="193" t="str">
        <f>Setup!B173</f>
        <v/>
      </c>
      <c r="C128" s="194" t="str">
        <f>Setup!C173</f>
        <v/>
      </c>
      <c r="D128" s="194" t="str">
        <f>Setup!D173</f>
        <v/>
      </c>
      <c r="E128" s="195" t="str">
        <f>IF($B128="","",SUMIFS('Trade Log'!$V$5:$V$2004,'Trade Log'!$D$5:$D$2004,'Your Portfolio Holdings'!$B128,'Trade Log'!$C$5:$C$2004,"Buy",'Trade Log'!$B$5:$B$2004,"&lt;="&amp;Dashboard!$C$2)-SUMIFS('Trade Log'!$V$5:$V$2004,'Trade Log'!$D$5:$D$2004,'Your Portfolio Holdings'!$B128,'Trade Log'!$C$5:$C$2004,"Sell",'Trade Log'!$B$5:$B$2004,"&lt;="&amp;Dashboard!$C$2))</f>
        <v/>
      </c>
      <c r="F128" s="196" t="str">
        <f t="shared" si="3"/>
        <v/>
      </c>
      <c r="G128" s="197" t="str">
        <f>IFERROR(__xludf.DUMMYFUNCTION("if($C128=""GBP"", if($B128="""","""",if(Dashboard!$C$2&gt;=today(),iferror(googlefinance($B128)/100,0),iferror(index(googlefinance($B128,""price"",Dashboard!$C$2),2,2)/100,iferror(index(googlefinance($B128,""price"",Dashboard!$C$2-1),2,2)/100,iferror(index(g"&amp;"ooglefinance($B128,""price"",Dashboard!$C$2-2),2,2)/100,iferror(index(googlefinance($B128,""price"",Dashboard!$C$2-3),2,2)/100,iferror(index(googlefinance($B128,""price"",Dashboard!$C$2-4),2,2)/100,iferror(index(googlefinance($B128,""price"",Dashboard!$C$"&amp;"2-5),2,2)/100,iferror(index(googlefinance($B128,""price"",Dashboard!$C$2-6),2,2)/100,0))))))))),if($B128="""","""",if(Dashboard!$C$2&gt;=today(),iferror(googlefinance($B128),0),iferror(index(googlefinance($B128,""price"",Dashboard!$C$2),2,2),iferror(index(go"&amp;"oglefinance($B128,""price"",Dashboard!$C$2-1),2,2),iferror(index(googlefinance($B128,""price"",Dashboard!$C$2-2),2,2),iferror(index(googlefinance($B128,""price"",Dashboard!$C$2-3),2,2),iferror(index(googlefinance($B128,""price"",Dashboard!$C$2-4),2,2),ife"&amp;"rror(index(googlefinance($B128,""price"",Dashboard!$C$2-5),2,2),iferror(index(googlefinance($B128,""price"",Dashboard!$C$2-6),2,2),0))))))))))"),"")</f>
        <v/>
      </c>
      <c r="H128" s="213"/>
      <c r="I128" s="199" t="str">
        <f t="shared" si="4"/>
        <v/>
      </c>
      <c r="J128" s="200" t="str">
        <f t="shared" si="5"/>
        <v/>
      </c>
      <c r="K128" s="201" t="str">
        <f t="array" ref="K128">IFERROR(IF($B128="","",index('Trade Log'!$Q$5:$Q$2004,match(1,($AN128='Trade Log'!$B$5:$B$2004)*($B128='Trade Log'!$D$5:$D$2004)*("Y"='Trade Log'!$T$5:$T$2004),0))),0)</f>
        <v/>
      </c>
      <c r="L128" s="202" t="str">
        <f t="shared" si="6"/>
        <v/>
      </c>
      <c r="M128" s="202" t="str">
        <f t="shared" si="7"/>
        <v/>
      </c>
      <c r="N128" s="203" t="str">
        <f t="shared" si="8"/>
        <v/>
      </c>
      <c r="O128" s="202" t="str">
        <f>if($B128="","",iferror(sumifs('Trade Log'!$G$5:$G$2004,'Trade Log'!$C$5:$C$2004,"Dividend",'Trade Log'!$D$5:$D$2004,$B128,'Trade Log'!$B$5:$B$2004,"&lt;="&amp;Dashboard!$C$2),0))</f>
        <v/>
      </c>
      <c r="P128" s="204" t="str">
        <f t="shared" si="9"/>
        <v/>
      </c>
      <c r="Q128" s="205" t="str">
        <f t="shared" si="10"/>
        <v/>
      </c>
      <c r="R128" s="199" t="str">
        <f t="shared" si="11"/>
        <v/>
      </c>
      <c r="S128" s="200" t="str">
        <f t="shared" si="12"/>
        <v/>
      </c>
      <c r="T128" s="201" t="str">
        <f t="array" ref="T128">IFERROR(IF($B128="","",index('Trade Log'!$AE$5:$AE$2004,match(1,($AN128='Trade Log'!$B$5:$B$2004)*($B128='Trade Log'!$D$5:$D$2004)*("Y"='Trade Log'!$T$5:$T$2004),0))),0)</f>
        <v/>
      </c>
      <c r="U128" s="202" t="str">
        <f t="shared" si="13"/>
        <v/>
      </c>
      <c r="V128" s="203" t="str">
        <f t="shared" si="14"/>
        <v/>
      </c>
      <c r="W128" s="202" t="str">
        <f t="shared" si="15"/>
        <v/>
      </c>
      <c r="X128" s="203" t="str">
        <f t="shared" si="16"/>
        <v/>
      </c>
      <c r="Y128" s="206" t="str">
        <f>if($B128="","",iferror(sumifs('Trade Log'!$AD$5:$AD$2004,'Trade Log'!$C$5:$C$2004,"Dividend",'Trade Log'!$D$5:$D$2004,$B128,'Trade Log'!$B$5:$B$2004,"&lt;="&amp;Dashboard!$C$2),0))</f>
        <v/>
      </c>
      <c r="Z128" s="172"/>
      <c r="AA128" s="207" t="str">
        <f t="array" ref="AA128">IF($B128="","",INDEX('Calculations (Do Not Edit)'!$C$231:$G$235,match($C128,'Calculations (Do Not Edit)'!$C$230:$G$230,0),match(Dashboard!$C$3,'Calculations (Do Not Edit)'!$B$231:$B$235,0)))</f>
        <v/>
      </c>
      <c r="AB128" s="174"/>
      <c r="AC128" s="208" t="str">
        <f>IF($B128="","",SUMIFS('Trade Log'!$X$5:$X$2004,'Trade Log'!$D$5:$D$2004,'Your Portfolio Holdings'!$B128,'Trade Log'!$C$5:$C$2004,"Buy",'Trade Log'!$B$5:$B$2004,"&lt;="&amp;Dashboard!$C$54)-SUMIFS('Trade Log'!$X$5:$X$2004,'Trade Log'!$D$5:$D$2004,'Your Portfolio Holdings'!$B128,'Trade Log'!$C$5:$C$2004,"Sell",'Trade Log'!$B$5:$B$2004,"&lt;="&amp;Dashboard!$C$54))</f>
        <v/>
      </c>
      <c r="AD128" s="209" t="str">
        <f>IFERROR(__xludf.DUMMYFUNCTION("if($C128=""GBP"",if($B128="""","""",if(Dashboard!$C$54&gt;=today(),iferror(googlefinance($B128)/100,0),iferror(index(googlefinance($B128,""price"",Dashboard!$C$54),2,2)/100,iferror(index(googlefinance($B128,""price"",Dashboard!$C$54-1),2,2)/100,iferror(index"&amp;"(googlefinance($B128,""price"",Dashboard!$C$54-2),2,2)/100,iferror(index(googlefinance($B128,""price"",Dashboard!$C$54-3),2,2)/100,iferror(index(googlefinance($B128,""price"",Dashboard!$C$54-4),2,2)/100,iferror(index(googlefinance($B128,""price"",Dashboar"&amp;"d!$C$54-5),2,2)/100,iferror(index(googlefinance($B128,""price"",Dashboard!$C$54-6),2,2)/100,0))))))))), if($B128="""","""",if(Dashboard!$C$54&gt;=today(),iferror(googlefinance($B128),0),iferror(index(googlefinance($B128,""price"",Dashboard!$C$54),2,2),iferro"&amp;"r(index(googlefinance($B128,""price"",Dashboard!$C$54-1),2,2),iferror(index(googlefinance($B128,""price"",Dashboard!$C$54-2),2,2),iferror(index(googlefinance($B128,""price"",Dashboard!$C$54-3),2,2),iferror(index(googlefinance($B128,""price"",Dashboard!$C$"&amp;"54-4),2,2),iferror(index(googlefinance($B128,""price"",Dashboard!$C$54-5),2,2),iferror(index(googlefinance($B128,""price"",Dashboard!$C$54-6),2,2),0))))))))))"),"")</f>
        <v/>
      </c>
      <c r="AE128" s="214"/>
      <c r="AF128" s="211" t="str">
        <f t="array" ref="AF128">IF($B128="","",INDEX('Calculations (Do Not Edit)'!$C$249:$G$253,match($C128,'Calculations (Do Not Edit)'!$C$230:$G$230,0),match(Dashboard!$C$3,'Calculations (Do Not Edit)'!$B$231:$B$235,0)))</f>
        <v/>
      </c>
      <c r="AG128" s="212">
        <f t="shared" si="17"/>
        <v>0</v>
      </c>
      <c r="AH128" s="208" t="str">
        <f>IF($B128="","",SUMIFS('Trade Log'!$Z$5:$Z$2004,'Trade Log'!$D$5:$D$2004,'Your Portfolio Holdings'!$B128,'Trade Log'!$C$5:$C$2004,"Buy",'Trade Log'!$B$5:$B$2004,"&lt;="&amp;Dashboard!$C$55)-SUMIFS('Trade Log'!$Z$5:$Z$2004,'Trade Log'!$D$5:$D$2004,'Your Portfolio Holdings'!$B128,'Trade Log'!$C$5:$C$2004,"Sell",'Trade Log'!$B$5:$B$2004,"&lt;="&amp;Dashboard!$C$55))</f>
        <v/>
      </c>
      <c r="AI128" s="209" t="str">
        <f>IFERROR(__xludf.DUMMYFUNCTION("if($C128=""GBP"",if($B128="""","""",if(Dashboard!$C$55&gt;=today(),iferror(googlefinance($B128)/100,0),iferror(index(googlefinance($B128,""price"",Dashboard!$C$55),2,2)/100,iferror(index(googlefinance($B128,""price"",Dashboard!$C$55-1),2,2)/100,iferror(index"&amp;"(googlefinance($B128,""price"",Dashboard!$C$55-2),2,2)/100,iferror(index(googlefinance($B128,""price"",Dashboard!$C$55-3),2,2)/100,iferror(index(googlefinance($B128,""price"",Dashboard!$C$55-4),2,2)/100,iferror(index(googlefinance($B128,""price"",Dashboar"&amp;"d!$C$55-5),2,2)/100,iferror(index(googlefinance($B128,""price"",Dashboard!$C$55-6),2,2)/100,0))))))))),if($B128="""","""",if(Dashboard!$C$55&gt;=today(),iferror(googlefinance($B128),0),iferror(index(googlefinance($B128,""price"",Dashboard!$C$55),2,2),iferror"&amp;"(index(googlefinance($B128,""price"",Dashboard!$C$55-1),2,2),iferror(index(googlefinance($B128,""price"",Dashboard!$C$55-2),2,2),iferror(index(googlefinance($B128,""price"",Dashboard!$C$55-3),2,2),iferror(index(googlefinance($B128,""price"",Dashboard!$C$5"&amp;"5-4),2,2),iferror(index(googlefinance($B128,""price"",Dashboard!$C$55-5),2,2),iferror(index(googlefinance($B128,""price"",Dashboard!$C$55-6),2,2),0))))))))))"),"")</f>
        <v/>
      </c>
      <c r="AJ128" s="210"/>
      <c r="AK128" s="211" t="str">
        <f t="array" ref="AK128">IF($B128="","",INDEX('Calculations (Do Not Edit)'!$C$267:$G$271,match($C128,'Calculations (Do Not Edit)'!$C$230:$G$230,0),match(Dashboard!$C$3,'Calculations (Do Not Edit)'!$B$231:$B$235,0)))</f>
        <v/>
      </c>
      <c r="AL128" s="212">
        <f t="shared" si="18"/>
        <v>0</v>
      </c>
      <c r="AM128" s="182"/>
      <c r="AN128" s="182" t="str">
        <f>IF($B128="","",MAXIFS('Trade Log'!$B$5:$B$2004,'Trade Log'!$D$5:$D$2004,$B128,'Trade Log'!$B$5:$B$2004,"&lt;="&amp;Dashboard!$C$2))</f>
        <v/>
      </c>
      <c r="AO128" s="81" t="str">
        <f t="shared" si="19"/>
        <v>#N/A</v>
      </c>
      <c r="AP128" s="81"/>
      <c r="AQ128" s="184" t="str">
        <f>if($B128="","",sumifs('Trade Log'!$V$5:$V$2004,'Trade Log'!$D$5:$D$2004,$B128,'Trade Log'!$C$5:$C$2004,"Buy",'Trade Log'!$I$5:$I$2004,AQ$6,'Trade Log'!$B$5:$B$2004,"&lt;="&amp;Dashboard!$C$2)-sumifs('Trade Log'!$V$5:$V$2004,'Trade Log'!$D$5:$D$2004,$B128,'Trade Log'!$C$5:$C$2004,"Sell",'Trade Log'!$I$5:$I$2004,AQ$6,'Trade Log'!$B$5:$B$2004,"&lt;="&amp;Dashboard!$C$2))</f>
        <v/>
      </c>
      <c r="AR128" s="100" t="str">
        <f>if($B128="","",sumifs('Trade Log'!$V$5:$V$2004,'Trade Log'!$D$5:$D$2004,$B128,'Trade Log'!$C$5:$C$2004,"Buy",'Trade Log'!$I$5:$I$2004,AR$6,'Trade Log'!$B$5:$B$2004,"&lt;="&amp;Dashboard!$C$2)-sumifs('Trade Log'!$V$5:$V$2004,'Trade Log'!$D$5:$D$2004,$B128,'Trade Log'!$C$5:$C$2004,"Sell",'Trade Log'!$I$5:$I$2004,AR$6,'Trade Log'!$B$5:$B$2004,"&lt;="&amp;Dashboard!$C$2))</f>
        <v/>
      </c>
      <c r="AS128" s="100" t="str">
        <f>if($B128="","",sumifs('Trade Log'!$V$5:$V$2004,'Trade Log'!$D$5:$D$2004,$B128,'Trade Log'!$C$5:$C$2004,"Buy",'Trade Log'!$I$5:$I$2004,AS$6,'Trade Log'!$B$5:$B$2004,"&lt;="&amp;Dashboard!$C$2)-sumifs('Trade Log'!$V$5:$V$2004,'Trade Log'!$D$5:$D$2004,$B128,'Trade Log'!$C$5:$C$2004,"Sell",'Trade Log'!$I$5:$I$2004,AS$6,'Trade Log'!$B$5:$B$2004,"&lt;="&amp;Dashboard!$C$2))</f>
        <v/>
      </c>
      <c r="AT128" s="100" t="str">
        <f>if($B128="","",sumifs('Trade Log'!$V$5:$V$2004,'Trade Log'!$D$5:$D$2004,$B128,'Trade Log'!$C$5:$C$2004,"Buy",'Trade Log'!$I$5:$I$2004,AT$6,'Trade Log'!$B$5:$B$2004,"&lt;="&amp;Dashboard!$C$2)-sumifs('Trade Log'!$V$5:$V$2004,'Trade Log'!$D$5:$D$2004,$B128,'Trade Log'!$C$5:$C$2004,"Sell",'Trade Log'!$I$5:$I$2004,AT$6,'Trade Log'!$B$5:$B$2004,"&lt;="&amp;Dashboard!$C$2))</f>
        <v/>
      </c>
      <c r="AU128" s="100" t="str">
        <f>if($B128="","",sumifs('Trade Log'!$V$5:$V$2004,'Trade Log'!$D$5:$D$2004,$B128,'Trade Log'!$C$5:$C$2004,"Buy",'Trade Log'!$I$5:$I$2004,AU$6,'Trade Log'!$B$5:$B$2004,"&lt;="&amp;Dashboard!$C$2)-sumifs('Trade Log'!$V$5:$V$2004,'Trade Log'!$D$5:$D$2004,$B128,'Trade Log'!$C$5:$C$2004,"Sell",'Trade Log'!$I$5:$I$2004,AU$6,'Trade Log'!$B$5:$B$2004,"&lt;="&amp;Dashboard!$C$2))</f>
        <v/>
      </c>
      <c r="AV128" s="100" t="str">
        <f>if($B128="","",sumifs('Trade Log'!$V$5:$V$2004,'Trade Log'!$D$5:$D$2004,$B128,'Trade Log'!$C$5:$C$2004,"Buy",'Trade Log'!$I$5:$I$2004,AV$6,'Trade Log'!$B$5:$B$2004,"&lt;="&amp;Dashboard!$C$2)-sumifs('Trade Log'!$V$5:$V$2004,'Trade Log'!$D$5:$D$2004,$B128,'Trade Log'!$C$5:$C$2004,"Sell",'Trade Log'!$I$5:$I$2004,AV$6,'Trade Log'!$B$5:$B$2004,"&lt;="&amp;Dashboard!$C$2))</f>
        <v/>
      </c>
      <c r="AW128" s="100" t="str">
        <f>if($B128="","",sumifs('Trade Log'!$V$5:$V$2004,'Trade Log'!$D$5:$D$2004,$B128,'Trade Log'!$C$5:$C$2004,"Buy",'Trade Log'!$I$5:$I$2004,AW$6,'Trade Log'!$B$5:$B$2004,"&lt;="&amp;Dashboard!$C$2)-sumifs('Trade Log'!$V$5:$V$2004,'Trade Log'!$D$5:$D$2004,$B128,'Trade Log'!$C$5:$C$2004,"Sell",'Trade Log'!$I$5:$I$2004,AW$6,'Trade Log'!$B$5:$B$2004,"&lt;="&amp;Dashboard!$C$2))</f>
        <v/>
      </c>
      <c r="AX128" s="100" t="str">
        <f>if($B128="","",sumifs('Trade Log'!$V$5:$V$2004,'Trade Log'!$D$5:$D$2004,$B128,'Trade Log'!$C$5:$C$2004,"Buy",'Trade Log'!$I$5:$I$2004,AX$6,'Trade Log'!$B$5:$B$2004,"&lt;="&amp;Dashboard!$C$2)-sumifs('Trade Log'!$V$5:$V$2004,'Trade Log'!$D$5:$D$2004,$B128,'Trade Log'!$C$5:$C$2004,"Sell",'Trade Log'!$I$5:$I$2004,AX$6,'Trade Log'!$B$5:$B$2004,"&lt;="&amp;Dashboard!$C$2))</f>
        <v/>
      </c>
      <c r="AY128" s="100" t="str">
        <f>if($B128="","",sumifs('Trade Log'!$V$5:$V$2004,'Trade Log'!$D$5:$D$2004,$B128,'Trade Log'!$C$5:$C$2004,"Buy",'Trade Log'!$I$5:$I$2004,AY$6,'Trade Log'!$B$5:$B$2004,"&lt;="&amp;Dashboard!$C$2)-sumifs('Trade Log'!$V$5:$V$2004,'Trade Log'!$D$5:$D$2004,$B128,'Trade Log'!$C$5:$C$2004,"Sell",'Trade Log'!$I$5:$I$2004,AY$6,'Trade Log'!$B$5:$B$2004,"&lt;="&amp;Dashboard!$C$2))</f>
        <v/>
      </c>
      <c r="AZ128" s="185" t="str">
        <f>if($B128="","",sumifs('Trade Log'!$V$5:$V$2004,'Trade Log'!$D$5:$D$2004,$B128,'Trade Log'!$C$5:$C$2004,"Buy",'Trade Log'!$I$5:$I$2004,AZ$6,'Trade Log'!$B$5:$B$2004,"&lt;="&amp;Dashboard!$C$2)-sumifs('Trade Log'!$V$5:$V$2004,'Trade Log'!$D$5:$D$2004,$B128,'Trade Log'!$C$5:$C$2004,"Sell",'Trade Log'!$I$5:$I$2004,AZ$6,'Trade Log'!$B$5:$B$2004,"&lt;="&amp;Dashboard!$C$2))</f>
        <v/>
      </c>
      <c r="BA128" s="81"/>
      <c r="BB128" s="186">
        <f t="shared" si="20"/>
        <v>0</v>
      </c>
      <c r="BC128" s="81"/>
      <c r="BD128" s="187">
        <f t="shared" ref="BD128:BM128" si="147">AQ128*$Q128</f>
        <v>0</v>
      </c>
      <c r="BE128" s="188">
        <f t="shared" si="147"/>
        <v>0</v>
      </c>
      <c r="BF128" s="188">
        <f t="shared" si="147"/>
        <v>0</v>
      </c>
      <c r="BG128" s="188">
        <f t="shared" si="147"/>
        <v>0</v>
      </c>
      <c r="BH128" s="188">
        <f t="shared" si="147"/>
        <v>0</v>
      </c>
      <c r="BI128" s="188">
        <f t="shared" si="147"/>
        <v>0</v>
      </c>
      <c r="BJ128" s="188">
        <f t="shared" si="147"/>
        <v>0</v>
      </c>
      <c r="BK128" s="188">
        <f t="shared" si="147"/>
        <v>0</v>
      </c>
      <c r="BL128" s="188">
        <f t="shared" si="147"/>
        <v>0</v>
      </c>
      <c r="BM128" s="189">
        <f t="shared" si="147"/>
        <v>0</v>
      </c>
      <c r="BN128" s="81"/>
      <c r="BO128" s="190">
        <f t="shared" si="22"/>
        <v>0</v>
      </c>
      <c r="BP128" s="190"/>
      <c r="BQ128" s="191" t="str">
        <f t="shared" si="23"/>
        <v/>
      </c>
      <c r="BR128" s="192" t="s">
        <v>197</v>
      </c>
      <c r="BS128" s="190" t="str">
        <f t="shared" si="24"/>
        <v>N</v>
      </c>
      <c r="BT128" s="190" t="str">
        <f t="shared" si="25"/>
        <v>N</v>
      </c>
      <c r="BU128" s="190" t="str">
        <f t="shared" si="26"/>
        <v>N</v>
      </c>
      <c r="BV128" s="190"/>
      <c r="BW128" s="174">
        <f>countifs('Trade Log'!$D$5:$D$2004,$B164,'Trade Log'!$C$5:$C$2004,"Split")</f>
        <v>0</v>
      </c>
    </row>
    <row r="129">
      <c r="A129" s="17">
        <f t="shared" si="27"/>
        <v>123</v>
      </c>
      <c r="B129" s="193" t="str">
        <f>Setup!B174</f>
        <v/>
      </c>
      <c r="C129" s="194" t="str">
        <f>Setup!C174</f>
        <v/>
      </c>
      <c r="D129" s="194" t="str">
        <f>Setup!D174</f>
        <v/>
      </c>
      <c r="E129" s="195" t="str">
        <f>IF($B129="","",SUMIFS('Trade Log'!$V$5:$V$2004,'Trade Log'!$D$5:$D$2004,'Your Portfolio Holdings'!$B129,'Trade Log'!$C$5:$C$2004,"Buy",'Trade Log'!$B$5:$B$2004,"&lt;="&amp;Dashboard!$C$2)-SUMIFS('Trade Log'!$V$5:$V$2004,'Trade Log'!$D$5:$D$2004,'Your Portfolio Holdings'!$B129,'Trade Log'!$C$5:$C$2004,"Sell",'Trade Log'!$B$5:$B$2004,"&lt;="&amp;Dashboard!$C$2))</f>
        <v/>
      </c>
      <c r="F129" s="196" t="str">
        <f t="shared" si="3"/>
        <v/>
      </c>
      <c r="G129" s="197" t="str">
        <f>IFERROR(__xludf.DUMMYFUNCTION("if($C129=""GBP"", if($B129="""","""",if(Dashboard!$C$2&gt;=today(),iferror(googlefinance($B129)/100,0),iferror(index(googlefinance($B129,""price"",Dashboard!$C$2),2,2)/100,iferror(index(googlefinance($B129,""price"",Dashboard!$C$2-1),2,2)/100,iferror(index(g"&amp;"ooglefinance($B129,""price"",Dashboard!$C$2-2),2,2)/100,iferror(index(googlefinance($B129,""price"",Dashboard!$C$2-3),2,2)/100,iferror(index(googlefinance($B129,""price"",Dashboard!$C$2-4),2,2)/100,iferror(index(googlefinance($B129,""price"",Dashboard!$C$"&amp;"2-5),2,2)/100,iferror(index(googlefinance($B129,""price"",Dashboard!$C$2-6),2,2)/100,0))))))))),if($B129="""","""",if(Dashboard!$C$2&gt;=today(),iferror(googlefinance($B129),0),iferror(index(googlefinance($B129,""price"",Dashboard!$C$2),2,2),iferror(index(go"&amp;"oglefinance($B129,""price"",Dashboard!$C$2-1),2,2),iferror(index(googlefinance($B129,""price"",Dashboard!$C$2-2),2,2),iferror(index(googlefinance($B129,""price"",Dashboard!$C$2-3),2,2),iferror(index(googlefinance($B129,""price"",Dashboard!$C$2-4),2,2),ife"&amp;"rror(index(googlefinance($B129,""price"",Dashboard!$C$2-5),2,2),iferror(index(googlefinance($B129,""price"",Dashboard!$C$2-6),2,2),0))))))))))"),"")</f>
        <v/>
      </c>
      <c r="H129" s="213"/>
      <c r="I129" s="199" t="str">
        <f t="shared" si="4"/>
        <v/>
      </c>
      <c r="J129" s="200" t="str">
        <f t="shared" si="5"/>
        <v/>
      </c>
      <c r="K129" s="201" t="str">
        <f t="array" ref="K129">IFERROR(IF($B129="","",index('Trade Log'!$Q$5:$Q$2004,match(1,($AN129='Trade Log'!$B$5:$B$2004)*($B129='Trade Log'!$D$5:$D$2004)*("Y"='Trade Log'!$T$5:$T$2004),0))),0)</f>
        <v/>
      </c>
      <c r="L129" s="202" t="str">
        <f t="shared" si="6"/>
        <v/>
      </c>
      <c r="M129" s="202" t="str">
        <f t="shared" si="7"/>
        <v/>
      </c>
      <c r="N129" s="203" t="str">
        <f t="shared" si="8"/>
        <v/>
      </c>
      <c r="O129" s="202" t="str">
        <f>if($B129="","",iferror(sumifs('Trade Log'!$G$5:$G$2004,'Trade Log'!$C$5:$C$2004,"Dividend",'Trade Log'!$D$5:$D$2004,$B129,'Trade Log'!$B$5:$B$2004,"&lt;="&amp;Dashboard!$C$2),0))</f>
        <v/>
      </c>
      <c r="P129" s="204" t="str">
        <f t="shared" si="9"/>
        <v/>
      </c>
      <c r="Q129" s="205" t="str">
        <f t="shared" si="10"/>
        <v/>
      </c>
      <c r="R129" s="199" t="str">
        <f t="shared" si="11"/>
        <v/>
      </c>
      <c r="S129" s="200" t="str">
        <f t="shared" si="12"/>
        <v/>
      </c>
      <c r="T129" s="201" t="str">
        <f t="array" ref="T129">IFERROR(IF($B129="","",index('Trade Log'!$AE$5:$AE$2004,match(1,($AN129='Trade Log'!$B$5:$B$2004)*($B129='Trade Log'!$D$5:$D$2004)*("Y"='Trade Log'!$T$5:$T$2004),0))),0)</f>
        <v/>
      </c>
      <c r="U129" s="202" t="str">
        <f t="shared" si="13"/>
        <v/>
      </c>
      <c r="V129" s="203" t="str">
        <f t="shared" si="14"/>
        <v/>
      </c>
      <c r="W129" s="202" t="str">
        <f t="shared" si="15"/>
        <v/>
      </c>
      <c r="X129" s="203" t="str">
        <f t="shared" si="16"/>
        <v/>
      </c>
      <c r="Y129" s="206" t="str">
        <f>if($B129="","",iferror(sumifs('Trade Log'!$AD$5:$AD$2004,'Trade Log'!$C$5:$C$2004,"Dividend",'Trade Log'!$D$5:$D$2004,$B129,'Trade Log'!$B$5:$B$2004,"&lt;="&amp;Dashboard!$C$2),0))</f>
        <v/>
      </c>
      <c r="Z129" s="172"/>
      <c r="AA129" s="207" t="str">
        <f t="array" ref="AA129">IF($B129="","",INDEX('Calculations (Do Not Edit)'!$C$231:$G$235,match($C129,'Calculations (Do Not Edit)'!$C$230:$G$230,0),match(Dashboard!$C$3,'Calculations (Do Not Edit)'!$B$231:$B$235,0)))</f>
        <v/>
      </c>
      <c r="AB129" s="174"/>
      <c r="AC129" s="208" t="str">
        <f>IF($B129="","",SUMIFS('Trade Log'!$X$5:$X$2004,'Trade Log'!$D$5:$D$2004,'Your Portfolio Holdings'!$B129,'Trade Log'!$C$5:$C$2004,"Buy",'Trade Log'!$B$5:$B$2004,"&lt;="&amp;Dashboard!$C$54)-SUMIFS('Trade Log'!$X$5:$X$2004,'Trade Log'!$D$5:$D$2004,'Your Portfolio Holdings'!$B129,'Trade Log'!$C$5:$C$2004,"Sell",'Trade Log'!$B$5:$B$2004,"&lt;="&amp;Dashboard!$C$54))</f>
        <v/>
      </c>
      <c r="AD129" s="209" t="str">
        <f>IFERROR(__xludf.DUMMYFUNCTION("if($C129=""GBP"",if($B129="""","""",if(Dashboard!$C$54&gt;=today(),iferror(googlefinance($B129)/100,0),iferror(index(googlefinance($B129,""price"",Dashboard!$C$54),2,2)/100,iferror(index(googlefinance($B129,""price"",Dashboard!$C$54-1),2,2)/100,iferror(index"&amp;"(googlefinance($B129,""price"",Dashboard!$C$54-2),2,2)/100,iferror(index(googlefinance($B129,""price"",Dashboard!$C$54-3),2,2)/100,iferror(index(googlefinance($B129,""price"",Dashboard!$C$54-4),2,2)/100,iferror(index(googlefinance($B129,""price"",Dashboar"&amp;"d!$C$54-5),2,2)/100,iferror(index(googlefinance($B129,""price"",Dashboard!$C$54-6),2,2)/100,0))))))))), if($B129="""","""",if(Dashboard!$C$54&gt;=today(),iferror(googlefinance($B129),0),iferror(index(googlefinance($B129,""price"",Dashboard!$C$54),2,2),iferro"&amp;"r(index(googlefinance($B129,""price"",Dashboard!$C$54-1),2,2),iferror(index(googlefinance($B129,""price"",Dashboard!$C$54-2),2,2),iferror(index(googlefinance($B129,""price"",Dashboard!$C$54-3),2,2),iferror(index(googlefinance($B129,""price"",Dashboard!$C$"&amp;"54-4),2,2),iferror(index(googlefinance($B129,""price"",Dashboard!$C$54-5),2,2),iferror(index(googlefinance($B129,""price"",Dashboard!$C$54-6),2,2),0))))))))))"),"")</f>
        <v/>
      </c>
      <c r="AE129" s="214"/>
      <c r="AF129" s="211" t="str">
        <f t="array" ref="AF129">IF($B129="","",INDEX('Calculations (Do Not Edit)'!$C$249:$G$253,match($C129,'Calculations (Do Not Edit)'!$C$230:$G$230,0),match(Dashboard!$C$3,'Calculations (Do Not Edit)'!$B$231:$B$235,0)))</f>
        <v/>
      </c>
      <c r="AG129" s="212">
        <f t="shared" si="17"/>
        <v>0</v>
      </c>
      <c r="AH129" s="208" t="str">
        <f>IF($B129="","",SUMIFS('Trade Log'!$Z$5:$Z$2004,'Trade Log'!$D$5:$D$2004,'Your Portfolio Holdings'!$B129,'Trade Log'!$C$5:$C$2004,"Buy",'Trade Log'!$B$5:$B$2004,"&lt;="&amp;Dashboard!$C$55)-SUMIFS('Trade Log'!$Z$5:$Z$2004,'Trade Log'!$D$5:$D$2004,'Your Portfolio Holdings'!$B129,'Trade Log'!$C$5:$C$2004,"Sell",'Trade Log'!$B$5:$B$2004,"&lt;="&amp;Dashboard!$C$55))</f>
        <v/>
      </c>
      <c r="AI129" s="209" t="str">
        <f>IFERROR(__xludf.DUMMYFUNCTION("if($C129=""GBP"",if($B129="""","""",if(Dashboard!$C$55&gt;=today(),iferror(googlefinance($B129)/100,0),iferror(index(googlefinance($B129,""price"",Dashboard!$C$55),2,2)/100,iferror(index(googlefinance($B129,""price"",Dashboard!$C$55-1),2,2)/100,iferror(index"&amp;"(googlefinance($B129,""price"",Dashboard!$C$55-2),2,2)/100,iferror(index(googlefinance($B129,""price"",Dashboard!$C$55-3),2,2)/100,iferror(index(googlefinance($B129,""price"",Dashboard!$C$55-4),2,2)/100,iferror(index(googlefinance($B129,""price"",Dashboar"&amp;"d!$C$55-5),2,2)/100,iferror(index(googlefinance($B129,""price"",Dashboard!$C$55-6),2,2)/100,0))))))))),if($B129="""","""",if(Dashboard!$C$55&gt;=today(),iferror(googlefinance($B129),0),iferror(index(googlefinance($B129,""price"",Dashboard!$C$55),2,2),iferror"&amp;"(index(googlefinance($B129,""price"",Dashboard!$C$55-1),2,2),iferror(index(googlefinance($B129,""price"",Dashboard!$C$55-2),2,2),iferror(index(googlefinance($B129,""price"",Dashboard!$C$55-3),2,2),iferror(index(googlefinance($B129,""price"",Dashboard!$C$5"&amp;"5-4),2,2),iferror(index(googlefinance($B129,""price"",Dashboard!$C$55-5),2,2),iferror(index(googlefinance($B129,""price"",Dashboard!$C$55-6),2,2),0))))))))))"),"")</f>
        <v/>
      </c>
      <c r="AJ129" s="210"/>
      <c r="AK129" s="211" t="str">
        <f t="array" ref="AK129">IF($B129="","",INDEX('Calculations (Do Not Edit)'!$C$267:$G$271,match($C129,'Calculations (Do Not Edit)'!$C$230:$G$230,0),match(Dashboard!$C$3,'Calculations (Do Not Edit)'!$B$231:$B$235,0)))</f>
        <v/>
      </c>
      <c r="AL129" s="212">
        <f t="shared" si="18"/>
        <v>0</v>
      </c>
      <c r="AM129" s="182"/>
      <c r="AN129" s="182" t="str">
        <f>IF($B129="","",MAXIFS('Trade Log'!$B$5:$B$2004,'Trade Log'!$D$5:$D$2004,$B129,'Trade Log'!$B$5:$B$2004,"&lt;="&amp;Dashboard!$C$2))</f>
        <v/>
      </c>
      <c r="AO129" s="81" t="str">
        <f t="shared" si="19"/>
        <v>#N/A</v>
      </c>
      <c r="AP129" s="81"/>
      <c r="AQ129" s="184" t="str">
        <f>if($B129="","",sumifs('Trade Log'!$V$5:$V$2004,'Trade Log'!$D$5:$D$2004,$B129,'Trade Log'!$C$5:$C$2004,"Buy",'Trade Log'!$I$5:$I$2004,AQ$6,'Trade Log'!$B$5:$B$2004,"&lt;="&amp;Dashboard!$C$2)-sumifs('Trade Log'!$V$5:$V$2004,'Trade Log'!$D$5:$D$2004,$B129,'Trade Log'!$C$5:$C$2004,"Sell",'Trade Log'!$I$5:$I$2004,AQ$6,'Trade Log'!$B$5:$B$2004,"&lt;="&amp;Dashboard!$C$2))</f>
        <v/>
      </c>
      <c r="AR129" s="100" t="str">
        <f>if($B129="","",sumifs('Trade Log'!$V$5:$V$2004,'Trade Log'!$D$5:$D$2004,$B129,'Trade Log'!$C$5:$C$2004,"Buy",'Trade Log'!$I$5:$I$2004,AR$6,'Trade Log'!$B$5:$B$2004,"&lt;="&amp;Dashboard!$C$2)-sumifs('Trade Log'!$V$5:$V$2004,'Trade Log'!$D$5:$D$2004,$B129,'Trade Log'!$C$5:$C$2004,"Sell",'Trade Log'!$I$5:$I$2004,AR$6,'Trade Log'!$B$5:$B$2004,"&lt;="&amp;Dashboard!$C$2))</f>
        <v/>
      </c>
      <c r="AS129" s="100" t="str">
        <f>if($B129="","",sumifs('Trade Log'!$V$5:$V$2004,'Trade Log'!$D$5:$D$2004,$B129,'Trade Log'!$C$5:$C$2004,"Buy",'Trade Log'!$I$5:$I$2004,AS$6,'Trade Log'!$B$5:$B$2004,"&lt;="&amp;Dashboard!$C$2)-sumifs('Trade Log'!$V$5:$V$2004,'Trade Log'!$D$5:$D$2004,$B129,'Trade Log'!$C$5:$C$2004,"Sell",'Trade Log'!$I$5:$I$2004,AS$6,'Trade Log'!$B$5:$B$2004,"&lt;="&amp;Dashboard!$C$2))</f>
        <v/>
      </c>
      <c r="AT129" s="100" t="str">
        <f>if($B129="","",sumifs('Trade Log'!$V$5:$V$2004,'Trade Log'!$D$5:$D$2004,$B129,'Trade Log'!$C$5:$C$2004,"Buy",'Trade Log'!$I$5:$I$2004,AT$6,'Trade Log'!$B$5:$B$2004,"&lt;="&amp;Dashboard!$C$2)-sumifs('Trade Log'!$V$5:$V$2004,'Trade Log'!$D$5:$D$2004,$B129,'Trade Log'!$C$5:$C$2004,"Sell",'Trade Log'!$I$5:$I$2004,AT$6,'Trade Log'!$B$5:$B$2004,"&lt;="&amp;Dashboard!$C$2))</f>
        <v/>
      </c>
      <c r="AU129" s="100" t="str">
        <f>if($B129="","",sumifs('Trade Log'!$V$5:$V$2004,'Trade Log'!$D$5:$D$2004,$B129,'Trade Log'!$C$5:$C$2004,"Buy",'Trade Log'!$I$5:$I$2004,AU$6,'Trade Log'!$B$5:$B$2004,"&lt;="&amp;Dashboard!$C$2)-sumifs('Trade Log'!$V$5:$V$2004,'Trade Log'!$D$5:$D$2004,$B129,'Trade Log'!$C$5:$C$2004,"Sell",'Trade Log'!$I$5:$I$2004,AU$6,'Trade Log'!$B$5:$B$2004,"&lt;="&amp;Dashboard!$C$2))</f>
        <v/>
      </c>
      <c r="AV129" s="100" t="str">
        <f>if($B129="","",sumifs('Trade Log'!$V$5:$V$2004,'Trade Log'!$D$5:$D$2004,$B129,'Trade Log'!$C$5:$C$2004,"Buy",'Trade Log'!$I$5:$I$2004,AV$6,'Trade Log'!$B$5:$B$2004,"&lt;="&amp;Dashboard!$C$2)-sumifs('Trade Log'!$V$5:$V$2004,'Trade Log'!$D$5:$D$2004,$B129,'Trade Log'!$C$5:$C$2004,"Sell",'Trade Log'!$I$5:$I$2004,AV$6,'Trade Log'!$B$5:$B$2004,"&lt;="&amp;Dashboard!$C$2))</f>
        <v/>
      </c>
      <c r="AW129" s="100" t="str">
        <f>if($B129="","",sumifs('Trade Log'!$V$5:$V$2004,'Trade Log'!$D$5:$D$2004,$B129,'Trade Log'!$C$5:$C$2004,"Buy",'Trade Log'!$I$5:$I$2004,AW$6,'Trade Log'!$B$5:$B$2004,"&lt;="&amp;Dashboard!$C$2)-sumifs('Trade Log'!$V$5:$V$2004,'Trade Log'!$D$5:$D$2004,$B129,'Trade Log'!$C$5:$C$2004,"Sell",'Trade Log'!$I$5:$I$2004,AW$6,'Trade Log'!$B$5:$B$2004,"&lt;="&amp;Dashboard!$C$2))</f>
        <v/>
      </c>
      <c r="AX129" s="100" t="str">
        <f>if($B129="","",sumifs('Trade Log'!$V$5:$V$2004,'Trade Log'!$D$5:$D$2004,$B129,'Trade Log'!$C$5:$C$2004,"Buy",'Trade Log'!$I$5:$I$2004,AX$6,'Trade Log'!$B$5:$B$2004,"&lt;="&amp;Dashboard!$C$2)-sumifs('Trade Log'!$V$5:$V$2004,'Trade Log'!$D$5:$D$2004,$B129,'Trade Log'!$C$5:$C$2004,"Sell",'Trade Log'!$I$5:$I$2004,AX$6,'Trade Log'!$B$5:$B$2004,"&lt;="&amp;Dashboard!$C$2))</f>
        <v/>
      </c>
      <c r="AY129" s="100" t="str">
        <f>if($B129="","",sumifs('Trade Log'!$V$5:$V$2004,'Trade Log'!$D$5:$D$2004,$B129,'Trade Log'!$C$5:$C$2004,"Buy",'Trade Log'!$I$5:$I$2004,AY$6,'Trade Log'!$B$5:$B$2004,"&lt;="&amp;Dashboard!$C$2)-sumifs('Trade Log'!$V$5:$V$2004,'Trade Log'!$D$5:$D$2004,$B129,'Trade Log'!$C$5:$C$2004,"Sell",'Trade Log'!$I$5:$I$2004,AY$6,'Trade Log'!$B$5:$B$2004,"&lt;="&amp;Dashboard!$C$2))</f>
        <v/>
      </c>
      <c r="AZ129" s="185" t="str">
        <f>if($B129="","",sumifs('Trade Log'!$V$5:$V$2004,'Trade Log'!$D$5:$D$2004,$B129,'Trade Log'!$C$5:$C$2004,"Buy",'Trade Log'!$I$5:$I$2004,AZ$6,'Trade Log'!$B$5:$B$2004,"&lt;="&amp;Dashboard!$C$2)-sumifs('Trade Log'!$V$5:$V$2004,'Trade Log'!$D$5:$D$2004,$B129,'Trade Log'!$C$5:$C$2004,"Sell",'Trade Log'!$I$5:$I$2004,AZ$6,'Trade Log'!$B$5:$B$2004,"&lt;="&amp;Dashboard!$C$2))</f>
        <v/>
      </c>
      <c r="BA129" s="81"/>
      <c r="BB129" s="186">
        <f t="shared" si="20"/>
        <v>0</v>
      </c>
      <c r="BC129" s="81"/>
      <c r="BD129" s="187">
        <f t="shared" ref="BD129:BM129" si="148">AQ129*$Q129</f>
        <v>0</v>
      </c>
      <c r="BE129" s="188">
        <f t="shared" si="148"/>
        <v>0</v>
      </c>
      <c r="BF129" s="188">
        <f t="shared" si="148"/>
        <v>0</v>
      </c>
      <c r="BG129" s="188">
        <f t="shared" si="148"/>
        <v>0</v>
      </c>
      <c r="BH129" s="188">
        <f t="shared" si="148"/>
        <v>0</v>
      </c>
      <c r="BI129" s="188">
        <f t="shared" si="148"/>
        <v>0</v>
      </c>
      <c r="BJ129" s="188">
        <f t="shared" si="148"/>
        <v>0</v>
      </c>
      <c r="BK129" s="188">
        <f t="shared" si="148"/>
        <v>0</v>
      </c>
      <c r="BL129" s="188">
        <f t="shared" si="148"/>
        <v>0</v>
      </c>
      <c r="BM129" s="189">
        <f t="shared" si="148"/>
        <v>0</v>
      </c>
      <c r="BN129" s="81"/>
      <c r="BO129" s="190">
        <f t="shared" si="22"/>
        <v>0</v>
      </c>
      <c r="BP129" s="190"/>
      <c r="BQ129" s="191" t="str">
        <f t="shared" si="23"/>
        <v/>
      </c>
      <c r="BR129" s="192" t="s">
        <v>197</v>
      </c>
      <c r="BS129" s="190" t="str">
        <f t="shared" si="24"/>
        <v>N</v>
      </c>
      <c r="BT129" s="190" t="str">
        <f t="shared" si="25"/>
        <v>N</v>
      </c>
      <c r="BU129" s="190" t="str">
        <f t="shared" si="26"/>
        <v>N</v>
      </c>
      <c r="BV129" s="190"/>
      <c r="BW129" s="174">
        <f>countifs('Trade Log'!$D$5:$D$2004,$B165,'Trade Log'!$C$5:$C$2004,"Split")</f>
        <v>0</v>
      </c>
    </row>
    <row r="130">
      <c r="A130" s="17">
        <f t="shared" si="27"/>
        <v>124</v>
      </c>
      <c r="B130" s="193" t="str">
        <f>Setup!B175</f>
        <v/>
      </c>
      <c r="C130" s="194" t="str">
        <f>Setup!C175</f>
        <v/>
      </c>
      <c r="D130" s="194" t="str">
        <f>Setup!D175</f>
        <v/>
      </c>
      <c r="E130" s="195" t="str">
        <f>IF($B130="","",SUMIFS('Trade Log'!$V$5:$V$2004,'Trade Log'!$D$5:$D$2004,'Your Portfolio Holdings'!$B130,'Trade Log'!$C$5:$C$2004,"Buy",'Trade Log'!$B$5:$B$2004,"&lt;="&amp;Dashboard!$C$2)-SUMIFS('Trade Log'!$V$5:$V$2004,'Trade Log'!$D$5:$D$2004,'Your Portfolio Holdings'!$B130,'Trade Log'!$C$5:$C$2004,"Sell",'Trade Log'!$B$5:$B$2004,"&lt;="&amp;Dashboard!$C$2))</f>
        <v/>
      </c>
      <c r="F130" s="196" t="str">
        <f t="shared" si="3"/>
        <v/>
      </c>
      <c r="G130" s="197" t="str">
        <f>IFERROR(__xludf.DUMMYFUNCTION("if($C130=""GBP"", if($B130="""","""",if(Dashboard!$C$2&gt;=today(),iferror(googlefinance($B130)/100,0),iferror(index(googlefinance($B130,""price"",Dashboard!$C$2),2,2)/100,iferror(index(googlefinance($B130,""price"",Dashboard!$C$2-1),2,2)/100,iferror(index(g"&amp;"ooglefinance($B130,""price"",Dashboard!$C$2-2),2,2)/100,iferror(index(googlefinance($B130,""price"",Dashboard!$C$2-3),2,2)/100,iferror(index(googlefinance($B130,""price"",Dashboard!$C$2-4),2,2)/100,iferror(index(googlefinance($B130,""price"",Dashboard!$C$"&amp;"2-5),2,2)/100,iferror(index(googlefinance($B130,""price"",Dashboard!$C$2-6),2,2)/100,0))))))))),if($B130="""","""",if(Dashboard!$C$2&gt;=today(),iferror(googlefinance($B130),0),iferror(index(googlefinance($B130,""price"",Dashboard!$C$2),2,2),iferror(index(go"&amp;"oglefinance($B130,""price"",Dashboard!$C$2-1),2,2),iferror(index(googlefinance($B130,""price"",Dashboard!$C$2-2),2,2),iferror(index(googlefinance($B130,""price"",Dashboard!$C$2-3),2,2),iferror(index(googlefinance($B130,""price"",Dashboard!$C$2-4),2,2),ife"&amp;"rror(index(googlefinance($B130,""price"",Dashboard!$C$2-5),2,2),iferror(index(googlefinance($B130,""price"",Dashboard!$C$2-6),2,2),0))))))))))"),"")</f>
        <v/>
      </c>
      <c r="H130" s="213"/>
      <c r="I130" s="199" t="str">
        <f t="shared" si="4"/>
        <v/>
      </c>
      <c r="J130" s="200" t="str">
        <f t="shared" si="5"/>
        <v/>
      </c>
      <c r="K130" s="201" t="str">
        <f t="array" ref="K130">IFERROR(IF($B130="","",index('Trade Log'!$Q$5:$Q$2004,match(1,($AN130='Trade Log'!$B$5:$B$2004)*($B130='Trade Log'!$D$5:$D$2004)*("Y"='Trade Log'!$T$5:$T$2004),0))),0)</f>
        <v/>
      </c>
      <c r="L130" s="202" t="str">
        <f t="shared" si="6"/>
        <v/>
      </c>
      <c r="M130" s="202" t="str">
        <f t="shared" si="7"/>
        <v/>
      </c>
      <c r="N130" s="203" t="str">
        <f t="shared" si="8"/>
        <v/>
      </c>
      <c r="O130" s="202" t="str">
        <f>if($B130="","",iferror(sumifs('Trade Log'!$G$5:$G$2004,'Trade Log'!$C$5:$C$2004,"Dividend",'Trade Log'!$D$5:$D$2004,$B130,'Trade Log'!$B$5:$B$2004,"&lt;="&amp;Dashboard!$C$2),0))</f>
        <v/>
      </c>
      <c r="P130" s="204" t="str">
        <f t="shared" si="9"/>
        <v/>
      </c>
      <c r="Q130" s="205" t="str">
        <f t="shared" si="10"/>
        <v/>
      </c>
      <c r="R130" s="199" t="str">
        <f t="shared" si="11"/>
        <v/>
      </c>
      <c r="S130" s="200" t="str">
        <f t="shared" si="12"/>
        <v/>
      </c>
      <c r="T130" s="201" t="str">
        <f t="array" ref="T130">IFERROR(IF($B130="","",index('Trade Log'!$AE$5:$AE$2004,match(1,($AN130='Trade Log'!$B$5:$B$2004)*($B130='Trade Log'!$D$5:$D$2004)*("Y"='Trade Log'!$T$5:$T$2004),0))),0)</f>
        <v/>
      </c>
      <c r="U130" s="202" t="str">
        <f t="shared" si="13"/>
        <v/>
      </c>
      <c r="V130" s="203" t="str">
        <f t="shared" si="14"/>
        <v/>
      </c>
      <c r="W130" s="202" t="str">
        <f t="shared" si="15"/>
        <v/>
      </c>
      <c r="X130" s="203" t="str">
        <f t="shared" si="16"/>
        <v/>
      </c>
      <c r="Y130" s="206" t="str">
        <f>if($B130="","",iferror(sumifs('Trade Log'!$AD$5:$AD$2004,'Trade Log'!$C$5:$C$2004,"Dividend",'Trade Log'!$D$5:$D$2004,$B130,'Trade Log'!$B$5:$B$2004,"&lt;="&amp;Dashboard!$C$2),0))</f>
        <v/>
      </c>
      <c r="Z130" s="172"/>
      <c r="AA130" s="207" t="str">
        <f t="array" ref="AA130">IF($B130="","",INDEX('Calculations (Do Not Edit)'!$C$231:$G$235,match($C130,'Calculations (Do Not Edit)'!$C$230:$G$230,0),match(Dashboard!$C$3,'Calculations (Do Not Edit)'!$B$231:$B$235,0)))</f>
        <v/>
      </c>
      <c r="AB130" s="174"/>
      <c r="AC130" s="208" t="str">
        <f>IF($B130="","",SUMIFS('Trade Log'!$X$5:$X$2004,'Trade Log'!$D$5:$D$2004,'Your Portfolio Holdings'!$B130,'Trade Log'!$C$5:$C$2004,"Buy",'Trade Log'!$B$5:$B$2004,"&lt;="&amp;Dashboard!$C$54)-SUMIFS('Trade Log'!$X$5:$X$2004,'Trade Log'!$D$5:$D$2004,'Your Portfolio Holdings'!$B130,'Trade Log'!$C$5:$C$2004,"Sell",'Trade Log'!$B$5:$B$2004,"&lt;="&amp;Dashboard!$C$54))</f>
        <v/>
      </c>
      <c r="AD130" s="209" t="str">
        <f>IFERROR(__xludf.DUMMYFUNCTION("if($C130=""GBP"",if($B130="""","""",if(Dashboard!$C$54&gt;=today(),iferror(googlefinance($B130)/100,0),iferror(index(googlefinance($B130,""price"",Dashboard!$C$54),2,2)/100,iferror(index(googlefinance($B130,""price"",Dashboard!$C$54-1),2,2)/100,iferror(index"&amp;"(googlefinance($B130,""price"",Dashboard!$C$54-2),2,2)/100,iferror(index(googlefinance($B130,""price"",Dashboard!$C$54-3),2,2)/100,iferror(index(googlefinance($B130,""price"",Dashboard!$C$54-4),2,2)/100,iferror(index(googlefinance($B130,""price"",Dashboar"&amp;"d!$C$54-5),2,2)/100,iferror(index(googlefinance($B130,""price"",Dashboard!$C$54-6),2,2)/100,0))))))))), if($B130="""","""",if(Dashboard!$C$54&gt;=today(),iferror(googlefinance($B130),0),iferror(index(googlefinance($B130,""price"",Dashboard!$C$54),2,2),iferro"&amp;"r(index(googlefinance($B130,""price"",Dashboard!$C$54-1),2,2),iferror(index(googlefinance($B130,""price"",Dashboard!$C$54-2),2,2),iferror(index(googlefinance($B130,""price"",Dashboard!$C$54-3),2,2),iferror(index(googlefinance($B130,""price"",Dashboard!$C$"&amp;"54-4),2,2),iferror(index(googlefinance($B130,""price"",Dashboard!$C$54-5),2,2),iferror(index(googlefinance($B130,""price"",Dashboard!$C$54-6),2,2),0))))))))))"),"")</f>
        <v/>
      </c>
      <c r="AE130" s="214"/>
      <c r="AF130" s="211" t="str">
        <f t="array" ref="AF130">IF($B130="","",INDEX('Calculations (Do Not Edit)'!$C$249:$G$253,match($C130,'Calculations (Do Not Edit)'!$C$230:$G$230,0),match(Dashboard!$C$3,'Calculations (Do Not Edit)'!$B$231:$B$235,0)))</f>
        <v/>
      </c>
      <c r="AG130" s="212">
        <f t="shared" si="17"/>
        <v>0</v>
      </c>
      <c r="AH130" s="208" t="str">
        <f>IF($B130="","",SUMIFS('Trade Log'!$Z$5:$Z$2004,'Trade Log'!$D$5:$D$2004,'Your Portfolio Holdings'!$B130,'Trade Log'!$C$5:$C$2004,"Buy",'Trade Log'!$B$5:$B$2004,"&lt;="&amp;Dashboard!$C$55)-SUMIFS('Trade Log'!$Z$5:$Z$2004,'Trade Log'!$D$5:$D$2004,'Your Portfolio Holdings'!$B130,'Trade Log'!$C$5:$C$2004,"Sell",'Trade Log'!$B$5:$B$2004,"&lt;="&amp;Dashboard!$C$55))</f>
        <v/>
      </c>
      <c r="AI130" s="209" t="str">
        <f>IFERROR(__xludf.DUMMYFUNCTION("if($C130=""GBP"",if($B130="""","""",if(Dashboard!$C$55&gt;=today(),iferror(googlefinance($B130)/100,0),iferror(index(googlefinance($B130,""price"",Dashboard!$C$55),2,2)/100,iferror(index(googlefinance($B130,""price"",Dashboard!$C$55-1),2,2)/100,iferror(index"&amp;"(googlefinance($B130,""price"",Dashboard!$C$55-2),2,2)/100,iferror(index(googlefinance($B130,""price"",Dashboard!$C$55-3),2,2)/100,iferror(index(googlefinance($B130,""price"",Dashboard!$C$55-4),2,2)/100,iferror(index(googlefinance($B130,""price"",Dashboar"&amp;"d!$C$55-5),2,2)/100,iferror(index(googlefinance($B130,""price"",Dashboard!$C$55-6),2,2)/100,0))))))))),if($B130="""","""",if(Dashboard!$C$55&gt;=today(),iferror(googlefinance($B130),0),iferror(index(googlefinance($B130,""price"",Dashboard!$C$55),2,2),iferror"&amp;"(index(googlefinance($B130,""price"",Dashboard!$C$55-1),2,2),iferror(index(googlefinance($B130,""price"",Dashboard!$C$55-2),2,2),iferror(index(googlefinance($B130,""price"",Dashboard!$C$55-3),2,2),iferror(index(googlefinance($B130,""price"",Dashboard!$C$5"&amp;"5-4),2,2),iferror(index(googlefinance($B130,""price"",Dashboard!$C$55-5),2,2),iferror(index(googlefinance($B130,""price"",Dashboard!$C$55-6),2,2),0))))))))))"),"")</f>
        <v/>
      </c>
      <c r="AJ130" s="210"/>
      <c r="AK130" s="211" t="str">
        <f t="array" ref="AK130">IF($B130="","",INDEX('Calculations (Do Not Edit)'!$C$267:$G$271,match($C130,'Calculations (Do Not Edit)'!$C$230:$G$230,0),match(Dashboard!$C$3,'Calculations (Do Not Edit)'!$B$231:$B$235,0)))</f>
        <v/>
      </c>
      <c r="AL130" s="212">
        <f t="shared" si="18"/>
        <v>0</v>
      </c>
      <c r="AM130" s="182"/>
      <c r="AN130" s="182" t="str">
        <f>IF($B130="","",MAXIFS('Trade Log'!$B$5:$B$2004,'Trade Log'!$D$5:$D$2004,$B130,'Trade Log'!$B$5:$B$2004,"&lt;="&amp;Dashboard!$C$2))</f>
        <v/>
      </c>
      <c r="AO130" s="81" t="str">
        <f t="shared" si="19"/>
        <v>#N/A</v>
      </c>
      <c r="AP130" s="81"/>
      <c r="AQ130" s="184" t="str">
        <f>if($B130="","",sumifs('Trade Log'!$V$5:$V$2004,'Trade Log'!$D$5:$D$2004,$B130,'Trade Log'!$C$5:$C$2004,"Buy",'Trade Log'!$I$5:$I$2004,AQ$6,'Trade Log'!$B$5:$B$2004,"&lt;="&amp;Dashboard!$C$2)-sumifs('Trade Log'!$V$5:$V$2004,'Trade Log'!$D$5:$D$2004,$B130,'Trade Log'!$C$5:$C$2004,"Sell",'Trade Log'!$I$5:$I$2004,AQ$6,'Trade Log'!$B$5:$B$2004,"&lt;="&amp;Dashboard!$C$2))</f>
        <v/>
      </c>
      <c r="AR130" s="100" t="str">
        <f>if($B130="","",sumifs('Trade Log'!$V$5:$V$2004,'Trade Log'!$D$5:$D$2004,$B130,'Trade Log'!$C$5:$C$2004,"Buy",'Trade Log'!$I$5:$I$2004,AR$6,'Trade Log'!$B$5:$B$2004,"&lt;="&amp;Dashboard!$C$2)-sumifs('Trade Log'!$V$5:$V$2004,'Trade Log'!$D$5:$D$2004,$B130,'Trade Log'!$C$5:$C$2004,"Sell",'Trade Log'!$I$5:$I$2004,AR$6,'Trade Log'!$B$5:$B$2004,"&lt;="&amp;Dashboard!$C$2))</f>
        <v/>
      </c>
      <c r="AS130" s="100" t="str">
        <f>if($B130="","",sumifs('Trade Log'!$V$5:$V$2004,'Trade Log'!$D$5:$D$2004,$B130,'Trade Log'!$C$5:$C$2004,"Buy",'Trade Log'!$I$5:$I$2004,AS$6,'Trade Log'!$B$5:$B$2004,"&lt;="&amp;Dashboard!$C$2)-sumifs('Trade Log'!$V$5:$V$2004,'Trade Log'!$D$5:$D$2004,$B130,'Trade Log'!$C$5:$C$2004,"Sell",'Trade Log'!$I$5:$I$2004,AS$6,'Trade Log'!$B$5:$B$2004,"&lt;="&amp;Dashboard!$C$2))</f>
        <v/>
      </c>
      <c r="AT130" s="100" t="str">
        <f>if($B130="","",sumifs('Trade Log'!$V$5:$V$2004,'Trade Log'!$D$5:$D$2004,$B130,'Trade Log'!$C$5:$C$2004,"Buy",'Trade Log'!$I$5:$I$2004,AT$6,'Trade Log'!$B$5:$B$2004,"&lt;="&amp;Dashboard!$C$2)-sumifs('Trade Log'!$V$5:$V$2004,'Trade Log'!$D$5:$D$2004,$B130,'Trade Log'!$C$5:$C$2004,"Sell",'Trade Log'!$I$5:$I$2004,AT$6,'Trade Log'!$B$5:$B$2004,"&lt;="&amp;Dashboard!$C$2))</f>
        <v/>
      </c>
      <c r="AU130" s="100" t="str">
        <f>if($B130="","",sumifs('Trade Log'!$V$5:$V$2004,'Trade Log'!$D$5:$D$2004,$B130,'Trade Log'!$C$5:$C$2004,"Buy",'Trade Log'!$I$5:$I$2004,AU$6,'Trade Log'!$B$5:$B$2004,"&lt;="&amp;Dashboard!$C$2)-sumifs('Trade Log'!$V$5:$V$2004,'Trade Log'!$D$5:$D$2004,$B130,'Trade Log'!$C$5:$C$2004,"Sell",'Trade Log'!$I$5:$I$2004,AU$6,'Trade Log'!$B$5:$B$2004,"&lt;="&amp;Dashboard!$C$2))</f>
        <v/>
      </c>
      <c r="AV130" s="100" t="str">
        <f>if($B130="","",sumifs('Trade Log'!$V$5:$V$2004,'Trade Log'!$D$5:$D$2004,$B130,'Trade Log'!$C$5:$C$2004,"Buy",'Trade Log'!$I$5:$I$2004,AV$6,'Trade Log'!$B$5:$B$2004,"&lt;="&amp;Dashboard!$C$2)-sumifs('Trade Log'!$V$5:$V$2004,'Trade Log'!$D$5:$D$2004,$B130,'Trade Log'!$C$5:$C$2004,"Sell",'Trade Log'!$I$5:$I$2004,AV$6,'Trade Log'!$B$5:$B$2004,"&lt;="&amp;Dashboard!$C$2))</f>
        <v/>
      </c>
      <c r="AW130" s="100" t="str">
        <f>if($B130="","",sumifs('Trade Log'!$V$5:$V$2004,'Trade Log'!$D$5:$D$2004,$B130,'Trade Log'!$C$5:$C$2004,"Buy",'Trade Log'!$I$5:$I$2004,AW$6,'Trade Log'!$B$5:$B$2004,"&lt;="&amp;Dashboard!$C$2)-sumifs('Trade Log'!$V$5:$V$2004,'Trade Log'!$D$5:$D$2004,$B130,'Trade Log'!$C$5:$C$2004,"Sell",'Trade Log'!$I$5:$I$2004,AW$6,'Trade Log'!$B$5:$B$2004,"&lt;="&amp;Dashboard!$C$2))</f>
        <v/>
      </c>
      <c r="AX130" s="100" t="str">
        <f>if($B130="","",sumifs('Trade Log'!$V$5:$V$2004,'Trade Log'!$D$5:$D$2004,$B130,'Trade Log'!$C$5:$C$2004,"Buy",'Trade Log'!$I$5:$I$2004,AX$6,'Trade Log'!$B$5:$B$2004,"&lt;="&amp;Dashboard!$C$2)-sumifs('Trade Log'!$V$5:$V$2004,'Trade Log'!$D$5:$D$2004,$B130,'Trade Log'!$C$5:$C$2004,"Sell",'Trade Log'!$I$5:$I$2004,AX$6,'Trade Log'!$B$5:$B$2004,"&lt;="&amp;Dashboard!$C$2))</f>
        <v/>
      </c>
      <c r="AY130" s="100" t="str">
        <f>if($B130="","",sumifs('Trade Log'!$V$5:$V$2004,'Trade Log'!$D$5:$D$2004,$B130,'Trade Log'!$C$5:$C$2004,"Buy",'Trade Log'!$I$5:$I$2004,AY$6,'Trade Log'!$B$5:$B$2004,"&lt;="&amp;Dashboard!$C$2)-sumifs('Trade Log'!$V$5:$V$2004,'Trade Log'!$D$5:$D$2004,$B130,'Trade Log'!$C$5:$C$2004,"Sell",'Trade Log'!$I$5:$I$2004,AY$6,'Trade Log'!$B$5:$B$2004,"&lt;="&amp;Dashboard!$C$2))</f>
        <v/>
      </c>
      <c r="AZ130" s="185" t="str">
        <f>if($B130="","",sumifs('Trade Log'!$V$5:$V$2004,'Trade Log'!$D$5:$D$2004,$B130,'Trade Log'!$C$5:$C$2004,"Buy",'Trade Log'!$I$5:$I$2004,AZ$6,'Trade Log'!$B$5:$B$2004,"&lt;="&amp;Dashboard!$C$2)-sumifs('Trade Log'!$V$5:$V$2004,'Trade Log'!$D$5:$D$2004,$B130,'Trade Log'!$C$5:$C$2004,"Sell",'Trade Log'!$I$5:$I$2004,AZ$6,'Trade Log'!$B$5:$B$2004,"&lt;="&amp;Dashboard!$C$2))</f>
        <v/>
      </c>
      <c r="BA130" s="81"/>
      <c r="BB130" s="186">
        <f t="shared" si="20"/>
        <v>0</v>
      </c>
      <c r="BC130" s="81"/>
      <c r="BD130" s="187">
        <f t="shared" ref="BD130:BM130" si="149">AQ130*$Q130</f>
        <v>0</v>
      </c>
      <c r="BE130" s="188">
        <f t="shared" si="149"/>
        <v>0</v>
      </c>
      <c r="BF130" s="188">
        <f t="shared" si="149"/>
        <v>0</v>
      </c>
      <c r="BG130" s="188">
        <f t="shared" si="149"/>
        <v>0</v>
      </c>
      <c r="BH130" s="188">
        <f t="shared" si="149"/>
        <v>0</v>
      </c>
      <c r="BI130" s="188">
        <f t="shared" si="149"/>
        <v>0</v>
      </c>
      <c r="BJ130" s="188">
        <f t="shared" si="149"/>
        <v>0</v>
      </c>
      <c r="BK130" s="188">
        <f t="shared" si="149"/>
        <v>0</v>
      </c>
      <c r="BL130" s="188">
        <f t="shared" si="149"/>
        <v>0</v>
      </c>
      <c r="BM130" s="189">
        <f t="shared" si="149"/>
        <v>0</v>
      </c>
      <c r="BN130" s="81"/>
      <c r="BO130" s="190">
        <f t="shared" si="22"/>
        <v>0</v>
      </c>
      <c r="BP130" s="190"/>
      <c r="BQ130" s="191" t="str">
        <f t="shared" si="23"/>
        <v/>
      </c>
      <c r="BR130" s="192" t="s">
        <v>197</v>
      </c>
      <c r="BS130" s="190" t="str">
        <f t="shared" si="24"/>
        <v>N</v>
      </c>
      <c r="BT130" s="190" t="str">
        <f t="shared" si="25"/>
        <v>N</v>
      </c>
      <c r="BU130" s="190" t="str">
        <f t="shared" si="26"/>
        <v>N</v>
      </c>
      <c r="BV130" s="190"/>
      <c r="BW130" s="174">
        <f>countifs('Trade Log'!$D$5:$D$2004,$B166,'Trade Log'!$C$5:$C$2004,"Split")</f>
        <v>0</v>
      </c>
    </row>
    <row r="131">
      <c r="A131" s="17">
        <f t="shared" si="27"/>
        <v>125</v>
      </c>
      <c r="B131" s="193" t="str">
        <f>Setup!B176</f>
        <v/>
      </c>
      <c r="C131" s="194" t="str">
        <f>Setup!C176</f>
        <v/>
      </c>
      <c r="D131" s="194" t="str">
        <f>Setup!D176</f>
        <v/>
      </c>
      <c r="E131" s="195" t="str">
        <f>IF($B131="","",SUMIFS('Trade Log'!$V$5:$V$2004,'Trade Log'!$D$5:$D$2004,'Your Portfolio Holdings'!$B131,'Trade Log'!$C$5:$C$2004,"Buy",'Trade Log'!$B$5:$B$2004,"&lt;="&amp;Dashboard!$C$2)-SUMIFS('Trade Log'!$V$5:$V$2004,'Trade Log'!$D$5:$D$2004,'Your Portfolio Holdings'!$B131,'Trade Log'!$C$5:$C$2004,"Sell",'Trade Log'!$B$5:$B$2004,"&lt;="&amp;Dashboard!$C$2))</f>
        <v/>
      </c>
      <c r="F131" s="196" t="str">
        <f t="shared" si="3"/>
        <v/>
      </c>
      <c r="G131" s="197" t="str">
        <f>IFERROR(__xludf.DUMMYFUNCTION("if($C131=""GBP"", if($B131="""","""",if(Dashboard!$C$2&gt;=today(),iferror(googlefinance($B131)/100,0),iferror(index(googlefinance($B131,""price"",Dashboard!$C$2),2,2)/100,iferror(index(googlefinance($B131,""price"",Dashboard!$C$2-1),2,2)/100,iferror(index(g"&amp;"ooglefinance($B131,""price"",Dashboard!$C$2-2),2,2)/100,iferror(index(googlefinance($B131,""price"",Dashboard!$C$2-3),2,2)/100,iferror(index(googlefinance($B131,""price"",Dashboard!$C$2-4),2,2)/100,iferror(index(googlefinance($B131,""price"",Dashboard!$C$"&amp;"2-5),2,2)/100,iferror(index(googlefinance($B131,""price"",Dashboard!$C$2-6),2,2)/100,0))))))))),if($B131="""","""",if(Dashboard!$C$2&gt;=today(),iferror(googlefinance($B131),0),iferror(index(googlefinance($B131,""price"",Dashboard!$C$2),2,2),iferror(index(go"&amp;"oglefinance($B131,""price"",Dashboard!$C$2-1),2,2),iferror(index(googlefinance($B131,""price"",Dashboard!$C$2-2),2,2),iferror(index(googlefinance($B131,""price"",Dashboard!$C$2-3),2,2),iferror(index(googlefinance($B131,""price"",Dashboard!$C$2-4),2,2),ife"&amp;"rror(index(googlefinance($B131,""price"",Dashboard!$C$2-5),2,2),iferror(index(googlefinance($B131,""price"",Dashboard!$C$2-6),2,2),0))))))))))"),"")</f>
        <v/>
      </c>
      <c r="H131" s="213"/>
      <c r="I131" s="199" t="str">
        <f t="shared" si="4"/>
        <v/>
      </c>
      <c r="J131" s="200" t="str">
        <f t="shared" si="5"/>
        <v/>
      </c>
      <c r="K131" s="201" t="str">
        <f t="array" ref="K131">IFERROR(IF($B131="","",index('Trade Log'!$Q$5:$Q$2004,match(1,($AN131='Trade Log'!$B$5:$B$2004)*($B131='Trade Log'!$D$5:$D$2004)*("Y"='Trade Log'!$T$5:$T$2004),0))),0)</f>
        <v/>
      </c>
      <c r="L131" s="202" t="str">
        <f t="shared" si="6"/>
        <v/>
      </c>
      <c r="M131" s="202" t="str">
        <f t="shared" si="7"/>
        <v/>
      </c>
      <c r="N131" s="203" t="str">
        <f t="shared" si="8"/>
        <v/>
      </c>
      <c r="O131" s="202" t="str">
        <f>if($B131="","",iferror(sumifs('Trade Log'!$G$5:$G$2004,'Trade Log'!$C$5:$C$2004,"Dividend",'Trade Log'!$D$5:$D$2004,$B131,'Trade Log'!$B$5:$B$2004,"&lt;="&amp;Dashboard!$C$2),0))</f>
        <v/>
      </c>
      <c r="P131" s="204" t="str">
        <f t="shared" si="9"/>
        <v/>
      </c>
      <c r="Q131" s="205" t="str">
        <f t="shared" si="10"/>
        <v/>
      </c>
      <c r="R131" s="199" t="str">
        <f t="shared" si="11"/>
        <v/>
      </c>
      <c r="S131" s="200" t="str">
        <f t="shared" si="12"/>
        <v/>
      </c>
      <c r="T131" s="201" t="str">
        <f t="array" ref="T131">IFERROR(IF($B131="","",index('Trade Log'!$AE$5:$AE$2004,match(1,($AN131='Trade Log'!$B$5:$B$2004)*($B131='Trade Log'!$D$5:$D$2004)*("Y"='Trade Log'!$T$5:$T$2004),0))),0)</f>
        <v/>
      </c>
      <c r="U131" s="202" t="str">
        <f t="shared" si="13"/>
        <v/>
      </c>
      <c r="V131" s="203" t="str">
        <f t="shared" si="14"/>
        <v/>
      </c>
      <c r="W131" s="202" t="str">
        <f t="shared" si="15"/>
        <v/>
      </c>
      <c r="X131" s="203" t="str">
        <f t="shared" si="16"/>
        <v/>
      </c>
      <c r="Y131" s="206" t="str">
        <f>if($B131="","",iferror(sumifs('Trade Log'!$AD$5:$AD$2004,'Trade Log'!$C$5:$C$2004,"Dividend",'Trade Log'!$D$5:$D$2004,$B131,'Trade Log'!$B$5:$B$2004,"&lt;="&amp;Dashboard!$C$2),0))</f>
        <v/>
      </c>
      <c r="Z131" s="172"/>
      <c r="AA131" s="207" t="str">
        <f t="array" ref="AA131">IF($B131="","",INDEX('Calculations (Do Not Edit)'!$C$231:$G$235,match($C131,'Calculations (Do Not Edit)'!$C$230:$G$230,0),match(Dashboard!$C$3,'Calculations (Do Not Edit)'!$B$231:$B$235,0)))</f>
        <v/>
      </c>
      <c r="AB131" s="174"/>
      <c r="AC131" s="208" t="str">
        <f>IF($B131="","",SUMIFS('Trade Log'!$X$5:$X$2004,'Trade Log'!$D$5:$D$2004,'Your Portfolio Holdings'!$B131,'Trade Log'!$C$5:$C$2004,"Buy",'Trade Log'!$B$5:$B$2004,"&lt;="&amp;Dashboard!$C$54)-SUMIFS('Trade Log'!$X$5:$X$2004,'Trade Log'!$D$5:$D$2004,'Your Portfolio Holdings'!$B131,'Trade Log'!$C$5:$C$2004,"Sell",'Trade Log'!$B$5:$B$2004,"&lt;="&amp;Dashboard!$C$54))</f>
        <v/>
      </c>
      <c r="AD131" s="209" t="str">
        <f>IFERROR(__xludf.DUMMYFUNCTION("if($C131=""GBP"",if($B131="""","""",if(Dashboard!$C$54&gt;=today(),iferror(googlefinance($B131)/100,0),iferror(index(googlefinance($B131,""price"",Dashboard!$C$54),2,2)/100,iferror(index(googlefinance($B131,""price"",Dashboard!$C$54-1),2,2)/100,iferror(index"&amp;"(googlefinance($B131,""price"",Dashboard!$C$54-2),2,2)/100,iferror(index(googlefinance($B131,""price"",Dashboard!$C$54-3),2,2)/100,iferror(index(googlefinance($B131,""price"",Dashboard!$C$54-4),2,2)/100,iferror(index(googlefinance($B131,""price"",Dashboar"&amp;"d!$C$54-5),2,2)/100,iferror(index(googlefinance($B131,""price"",Dashboard!$C$54-6),2,2)/100,0))))))))), if($B131="""","""",if(Dashboard!$C$54&gt;=today(),iferror(googlefinance($B131),0),iferror(index(googlefinance($B131,""price"",Dashboard!$C$54),2,2),iferro"&amp;"r(index(googlefinance($B131,""price"",Dashboard!$C$54-1),2,2),iferror(index(googlefinance($B131,""price"",Dashboard!$C$54-2),2,2),iferror(index(googlefinance($B131,""price"",Dashboard!$C$54-3),2,2),iferror(index(googlefinance($B131,""price"",Dashboard!$C$"&amp;"54-4),2,2),iferror(index(googlefinance($B131,""price"",Dashboard!$C$54-5),2,2),iferror(index(googlefinance($B131,""price"",Dashboard!$C$54-6),2,2),0))))))))))"),"")</f>
        <v/>
      </c>
      <c r="AE131" s="214"/>
      <c r="AF131" s="211" t="str">
        <f t="array" ref="AF131">IF($B131="","",INDEX('Calculations (Do Not Edit)'!$C$249:$G$253,match($C131,'Calculations (Do Not Edit)'!$C$230:$G$230,0),match(Dashboard!$C$3,'Calculations (Do Not Edit)'!$B$231:$B$235,0)))</f>
        <v/>
      </c>
      <c r="AG131" s="212">
        <f t="shared" si="17"/>
        <v>0</v>
      </c>
      <c r="AH131" s="208" t="str">
        <f>IF($B131="","",SUMIFS('Trade Log'!$Z$5:$Z$2004,'Trade Log'!$D$5:$D$2004,'Your Portfolio Holdings'!$B131,'Trade Log'!$C$5:$C$2004,"Buy",'Trade Log'!$B$5:$B$2004,"&lt;="&amp;Dashboard!$C$55)-SUMIFS('Trade Log'!$Z$5:$Z$2004,'Trade Log'!$D$5:$D$2004,'Your Portfolio Holdings'!$B131,'Trade Log'!$C$5:$C$2004,"Sell",'Trade Log'!$B$5:$B$2004,"&lt;="&amp;Dashboard!$C$55))</f>
        <v/>
      </c>
      <c r="AI131" s="209" t="str">
        <f>IFERROR(__xludf.DUMMYFUNCTION("if($C131=""GBP"",if($B131="""","""",if(Dashboard!$C$55&gt;=today(),iferror(googlefinance($B131)/100,0),iferror(index(googlefinance($B131,""price"",Dashboard!$C$55),2,2)/100,iferror(index(googlefinance($B131,""price"",Dashboard!$C$55-1),2,2)/100,iferror(index"&amp;"(googlefinance($B131,""price"",Dashboard!$C$55-2),2,2)/100,iferror(index(googlefinance($B131,""price"",Dashboard!$C$55-3),2,2)/100,iferror(index(googlefinance($B131,""price"",Dashboard!$C$55-4),2,2)/100,iferror(index(googlefinance($B131,""price"",Dashboar"&amp;"d!$C$55-5),2,2)/100,iferror(index(googlefinance($B131,""price"",Dashboard!$C$55-6),2,2)/100,0))))))))),if($B131="""","""",if(Dashboard!$C$55&gt;=today(),iferror(googlefinance($B131),0),iferror(index(googlefinance($B131,""price"",Dashboard!$C$55),2,2),iferror"&amp;"(index(googlefinance($B131,""price"",Dashboard!$C$55-1),2,2),iferror(index(googlefinance($B131,""price"",Dashboard!$C$55-2),2,2),iferror(index(googlefinance($B131,""price"",Dashboard!$C$55-3),2,2),iferror(index(googlefinance($B131,""price"",Dashboard!$C$5"&amp;"5-4),2,2),iferror(index(googlefinance($B131,""price"",Dashboard!$C$55-5),2,2),iferror(index(googlefinance($B131,""price"",Dashboard!$C$55-6),2,2),0))))))))))"),"")</f>
        <v/>
      </c>
      <c r="AJ131" s="210"/>
      <c r="AK131" s="211" t="str">
        <f t="array" ref="AK131">IF($B131="","",INDEX('Calculations (Do Not Edit)'!$C$267:$G$271,match($C131,'Calculations (Do Not Edit)'!$C$230:$G$230,0),match(Dashboard!$C$3,'Calculations (Do Not Edit)'!$B$231:$B$235,0)))</f>
        <v/>
      </c>
      <c r="AL131" s="212">
        <f t="shared" si="18"/>
        <v>0</v>
      </c>
      <c r="AM131" s="182"/>
      <c r="AN131" s="182" t="str">
        <f>IF($B131="","",MAXIFS('Trade Log'!$B$5:$B$2004,'Trade Log'!$D$5:$D$2004,$B131,'Trade Log'!$B$5:$B$2004,"&lt;="&amp;Dashboard!$C$2))</f>
        <v/>
      </c>
      <c r="AO131" s="81" t="str">
        <f t="shared" si="19"/>
        <v>#N/A</v>
      </c>
      <c r="AP131" s="81"/>
      <c r="AQ131" s="184" t="str">
        <f>if($B131="","",sumifs('Trade Log'!$V$5:$V$2004,'Trade Log'!$D$5:$D$2004,$B131,'Trade Log'!$C$5:$C$2004,"Buy",'Trade Log'!$I$5:$I$2004,AQ$6,'Trade Log'!$B$5:$B$2004,"&lt;="&amp;Dashboard!$C$2)-sumifs('Trade Log'!$V$5:$V$2004,'Trade Log'!$D$5:$D$2004,$B131,'Trade Log'!$C$5:$C$2004,"Sell",'Trade Log'!$I$5:$I$2004,AQ$6,'Trade Log'!$B$5:$B$2004,"&lt;="&amp;Dashboard!$C$2))</f>
        <v/>
      </c>
      <c r="AR131" s="100" t="str">
        <f>if($B131="","",sumifs('Trade Log'!$V$5:$V$2004,'Trade Log'!$D$5:$D$2004,$B131,'Trade Log'!$C$5:$C$2004,"Buy",'Trade Log'!$I$5:$I$2004,AR$6,'Trade Log'!$B$5:$B$2004,"&lt;="&amp;Dashboard!$C$2)-sumifs('Trade Log'!$V$5:$V$2004,'Trade Log'!$D$5:$D$2004,$B131,'Trade Log'!$C$5:$C$2004,"Sell",'Trade Log'!$I$5:$I$2004,AR$6,'Trade Log'!$B$5:$B$2004,"&lt;="&amp;Dashboard!$C$2))</f>
        <v/>
      </c>
      <c r="AS131" s="100" t="str">
        <f>if($B131="","",sumifs('Trade Log'!$V$5:$V$2004,'Trade Log'!$D$5:$D$2004,$B131,'Trade Log'!$C$5:$C$2004,"Buy",'Trade Log'!$I$5:$I$2004,AS$6,'Trade Log'!$B$5:$B$2004,"&lt;="&amp;Dashboard!$C$2)-sumifs('Trade Log'!$V$5:$V$2004,'Trade Log'!$D$5:$D$2004,$B131,'Trade Log'!$C$5:$C$2004,"Sell",'Trade Log'!$I$5:$I$2004,AS$6,'Trade Log'!$B$5:$B$2004,"&lt;="&amp;Dashboard!$C$2))</f>
        <v/>
      </c>
      <c r="AT131" s="100" t="str">
        <f>if($B131="","",sumifs('Trade Log'!$V$5:$V$2004,'Trade Log'!$D$5:$D$2004,$B131,'Trade Log'!$C$5:$C$2004,"Buy",'Trade Log'!$I$5:$I$2004,AT$6,'Trade Log'!$B$5:$B$2004,"&lt;="&amp;Dashboard!$C$2)-sumifs('Trade Log'!$V$5:$V$2004,'Trade Log'!$D$5:$D$2004,$B131,'Trade Log'!$C$5:$C$2004,"Sell",'Trade Log'!$I$5:$I$2004,AT$6,'Trade Log'!$B$5:$B$2004,"&lt;="&amp;Dashboard!$C$2))</f>
        <v/>
      </c>
      <c r="AU131" s="100" t="str">
        <f>if($B131="","",sumifs('Trade Log'!$V$5:$V$2004,'Trade Log'!$D$5:$D$2004,$B131,'Trade Log'!$C$5:$C$2004,"Buy",'Trade Log'!$I$5:$I$2004,AU$6,'Trade Log'!$B$5:$B$2004,"&lt;="&amp;Dashboard!$C$2)-sumifs('Trade Log'!$V$5:$V$2004,'Trade Log'!$D$5:$D$2004,$B131,'Trade Log'!$C$5:$C$2004,"Sell",'Trade Log'!$I$5:$I$2004,AU$6,'Trade Log'!$B$5:$B$2004,"&lt;="&amp;Dashboard!$C$2))</f>
        <v/>
      </c>
      <c r="AV131" s="100" t="str">
        <f>if($B131="","",sumifs('Trade Log'!$V$5:$V$2004,'Trade Log'!$D$5:$D$2004,$B131,'Trade Log'!$C$5:$C$2004,"Buy",'Trade Log'!$I$5:$I$2004,AV$6,'Trade Log'!$B$5:$B$2004,"&lt;="&amp;Dashboard!$C$2)-sumifs('Trade Log'!$V$5:$V$2004,'Trade Log'!$D$5:$D$2004,$B131,'Trade Log'!$C$5:$C$2004,"Sell",'Trade Log'!$I$5:$I$2004,AV$6,'Trade Log'!$B$5:$B$2004,"&lt;="&amp;Dashboard!$C$2))</f>
        <v/>
      </c>
      <c r="AW131" s="100" t="str">
        <f>if($B131="","",sumifs('Trade Log'!$V$5:$V$2004,'Trade Log'!$D$5:$D$2004,$B131,'Trade Log'!$C$5:$C$2004,"Buy",'Trade Log'!$I$5:$I$2004,AW$6,'Trade Log'!$B$5:$B$2004,"&lt;="&amp;Dashboard!$C$2)-sumifs('Trade Log'!$V$5:$V$2004,'Trade Log'!$D$5:$D$2004,$B131,'Trade Log'!$C$5:$C$2004,"Sell",'Trade Log'!$I$5:$I$2004,AW$6,'Trade Log'!$B$5:$B$2004,"&lt;="&amp;Dashboard!$C$2))</f>
        <v/>
      </c>
      <c r="AX131" s="100" t="str">
        <f>if($B131="","",sumifs('Trade Log'!$V$5:$V$2004,'Trade Log'!$D$5:$D$2004,$B131,'Trade Log'!$C$5:$C$2004,"Buy",'Trade Log'!$I$5:$I$2004,AX$6,'Trade Log'!$B$5:$B$2004,"&lt;="&amp;Dashboard!$C$2)-sumifs('Trade Log'!$V$5:$V$2004,'Trade Log'!$D$5:$D$2004,$B131,'Trade Log'!$C$5:$C$2004,"Sell",'Trade Log'!$I$5:$I$2004,AX$6,'Trade Log'!$B$5:$B$2004,"&lt;="&amp;Dashboard!$C$2))</f>
        <v/>
      </c>
      <c r="AY131" s="100" t="str">
        <f>if($B131="","",sumifs('Trade Log'!$V$5:$V$2004,'Trade Log'!$D$5:$D$2004,$B131,'Trade Log'!$C$5:$C$2004,"Buy",'Trade Log'!$I$5:$I$2004,AY$6,'Trade Log'!$B$5:$B$2004,"&lt;="&amp;Dashboard!$C$2)-sumifs('Trade Log'!$V$5:$V$2004,'Trade Log'!$D$5:$D$2004,$B131,'Trade Log'!$C$5:$C$2004,"Sell",'Trade Log'!$I$5:$I$2004,AY$6,'Trade Log'!$B$5:$B$2004,"&lt;="&amp;Dashboard!$C$2))</f>
        <v/>
      </c>
      <c r="AZ131" s="185" t="str">
        <f>if($B131="","",sumifs('Trade Log'!$V$5:$V$2004,'Trade Log'!$D$5:$D$2004,$B131,'Trade Log'!$C$5:$C$2004,"Buy",'Trade Log'!$I$5:$I$2004,AZ$6,'Trade Log'!$B$5:$B$2004,"&lt;="&amp;Dashboard!$C$2)-sumifs('Trade Log'!$V$5:$V$2004,'Trade Log'!$D$5:$D$2004,$B131,'Trade Log'!$C$5:$C$2004,"Sell",'Trade Log'!$I$5:$I$2004,AZ$6,'Trade Log'!$B$5:$B$2004,"&lt;="&amp;Dashboard!$C$2))</f>
        <v/>
      </c>
      <c r="BA131" s="81"/>
      <c r="BB131" s="186">
        <f t="shared" si="20"/>
        <v>0</v>
      </c>
      <c r="BC131" s="81"/>
      <c r="BD131" s="187">
        <f t="shared" ref="BD131:BM131" si="150">AQ131*$Q131</f>
        <v>0</v>
      </c>
      <c r="BE131" s="188">
        <f t="shared" si="150"/>
        <v>0</v>
      </c>
      <c r="BF131" s="188">
        <f t="shared" si="150"/>
        <v>0</v>
      </c>
      <c r="BG131" s="188">
        <f t="shared" si="150"/>
        <v>0</v>
      </c>
      <c r="BH131" s="188">
        <f t="shared" si="150"/>
        <v>0</v>
      </c>
      <c r="BI131" s="188">
        <f t="shared" si="150"/>
        <v>0</v>
      </c>
      <c r="BJ131" s="188">
        <f t="shared" si="150"/>
        <v>0</v>
      </c>
      <c r="BK131" s="188">
        <f t="shared" si="150"/>
        <v>0</v>
      </c>
      <c r="BL131" s="188">
        <f t="shared" si="150"/>
        <v>0</v>
      </c>
      <c r="BM131" s="189">
        <f t="shared" si="150"/>
        <v>0</v>
      </c>
      <c r="BN131" s="81"/>
      <c r="BO131" s="190">
        <f t="shared" si="22"/>
        <v>0</v>
      </c>
      <c r="BP131" s="190"/>
      <c r="BQ131" s="191" t="str">
        <f t="shared" si="23"/>
        <v/>
      </c>
      <c r="BR131" s="192" t="s">
        <v>197</v>
      </c>
      <c r="BS131" s="190" t="str">
        <f t="shared" si="24"/>
        <v>N</v>
      </c>
      <c r="BT131" s="190" t="str">
        <f t="shared" si="25"/>
        <v>N</v>
      </c>
      <c r="BU131" s="190" t="str">
        <f t="shared" si="26"/>
        <v>N</v>
      </c>
      <c r="BV131" s="190"/>
      <c r="BW131" s="174">
        <f>countifs('Trade Log'!$D$5:$D$2004,$B167,'Trade Log'!$C$5:$C$2004,"Split")</f>
        <v>0</v>
      </c>
    </row>
    <row r="132">
      <c r="A132" s="17">
        <f t="shared" si="27"/>
        <v>126</v>
      </c>
      <c r="B132" s="193" t="str">
        <f>Setup!B177</f>
        <v/>
      </c>
      <c r="C132" s="194" t="str">
        <f>Setup!C177</f>
        <v/>
      </c>
      <c r="D132" s="194" t="str">
        <f>Setup!D177</f>
        <v/>
      </c>
      <c r="E132" s="195" t="str">
        <f>IF($B132="","",SUMIFS('Trade Log'!$V$5:$V$2004,'Trade Log'!$D$5:$D$2004,'Your Portfolio Holdings'!$B132,'Trade Log'!$C$5:$C$2004,"Buy",'Trade Log'!$B$5:$B$2004,"&lt;="&amp;Dashboard!$C$2)-SUMIFS('Trade Log'!$V$5:$V$2004,'Trade Log'!$D$5:$D$2004,'Your Portfolio Holdings'!$B132,'Trade Log'!$C$5:$C$2004,"Sell",'Trade Log'!$B$5:$B$2004,"&lt;="&amp;Dashboard!$C$2))</f>
        <v/>
      </c>
      <c r="F132" s="196" t="str">
        <f t="shared" si="3"/>
        <v/>
      </c>
      <c r="G132" s="197" t="str">
        <f>IFERROR(__xludf.DUMMYFUNCTION("if($C132=""GBP"", if($B132="""","""",if(Dashboard!$C$2&gt;=today(),iferror(googlefinance($B132)/100,0),iferror(index(googlefinance($B132,""price"",Dashboard!$C$2),2,2)/100,iferror(index(googlefinance($B132,""price"",Dashboard!$C$2-1),2,2)/100,iferror(index(g"&amp;"ooglefinance($B132,""price"",Dashboard!$C$2-2),2,2)/100,iferror(index(googlefinance($B132,""price"",Dashboard!$C$2-3),2,2)/100,iferror(index(googlefinance($B132,""price"",Dashboard!$C$2-4),2,2)/100,iferror(index(googlefinance($B132,""price"",Dashboard!$C$"&amp;"2-5),2,2)/100,iferror(index(googlefinance($B132,""price"",Dashboard!$C$2-6),2,2)/100,0))))))))),if($B132="""","""",if(Dashboard!$C$2&gt;=today(),iferror(googlefinance($B132),0),iferror(index(googlefinance($B132,""price"",Dashboard!$C$2),2,2),iferror(index(go"&amp;"oglefinance($B132,""price"",Dashboard!$C$2-1),2,2),iferror(index(googlefinance($B132,""price"",Dashboard!$C$2-2),2,2),iferror(index(googlefinance($B132,""price"",Dashboard!$C$2-3),2,2),iferror(index(googlefinance($B132,""price"",Dashboard!$C$2-4),2,2),ife"&amp;"rror(index(googlefinance($B132,""price"",Dashboard!$C$2-5),2,2),iferror(index(googlefinance($B132,""price"",Dashboard!$C$2-6),2,2),0))))))))))"),"")</f>
        <v/>
      </c>
      <c r="H132" s="213"/>
      <c r="I132" s="199" t="str">
        <f t="shared" si="4"/>
        <v/>
      </c>
      <c r="J132" s="200" t="str">
        <f t="shared" si="5"/>
        <v/>
      </c>
      <c r="K132" s="201" t="str">
        <f t="array" ref="K132">IFERROR(IF($B132="","",index('Trade Log'!$Q$5:$Q$2004,match(1,($AN132='Trade Log'!$B$5:$B$2004)*($B132='Trade Log'!$D$5:$D$2004)*("Y"='Trade Log'!$T$5:$T$2004),0))),0)</f>
        <v/>
      </c>
      <c r="L132" s="202" t="str">
        <f t="shared" si="6"/>
        <v/>
      </c>
      <c r="M132" s="202" t="str">
        <f t="shared" si="7"/>
        <v/>
      </c>
      <c r="N132" s="203" t="str">
        <f t="shared" si="8"/>
        <v/>
      </c>
      <c r="O132" s="202" t="str">
        <f>if($B132="","",iferror(sumifs('Trade Log'!$G$5:$G$2004,'Trade Log'!$C$5:$C$2004,"Dividend",'Trade Log'!$D$5:$D$2004,$B132,'Trade Log'!$B$5:$B$2004,"&lt;="&amp;Dashboard!$C$2),0))</f>
        <v/>
      </c>
      <c r="P132" s="204" t="str">
        <f t="shared" si="9"/>
        <v/>
      </c>
      <c r="Q132" s="205" t="str">
        <f t="shared" si="10"/>
        <v/>
      </c>
      <c r="R132" s="199" t="str">
        <f t="shared" si="11"/>
        <v/>
      </c>
      <c r="S132" s="200" t="str">
        <f t="shared" si="12"/>
        <v/>
      </c>
      <c r="T132" s="201" t="str">
        <f t="array" ref="T132">IFERROR(IF($B132="","",index('Trade Log'!$AE$5:$AE$2004,match(1,($AN132='Trade Log'!$B$5:$B$2004)*($B132='Trade Log'!$D$5:$D$2004)*("Y"='Trade Log'!$T$5:$T$2004),0))),0)</f>
        <v/>
      </c>
      <c r="U132" s="202" t="str">
        <f t="shared" si="13"/>
        <v/>
      </c>
      <c r="V132" s="203" t="str">
        <f t="shared" si="14"/>
        <v/>
      </c>
      <c r="W132" s="202" t="str">
        <f t="shared" si="15"/>
        <v/>
      </c>
      <c r="X132" s="203" t="str">
        <f t="shared" si="16"/>
        <v/>
      </c>
      <c r="Y132" s="206" t="str">
        <f>if($B132="","",iferror(sumifs('Trade Log'!$AD$5:$AD$2004,'Trade Log'!$C$5:$C$2004,"Dividend",'Trade Log'!$D$5:$D$2004,$B132,'Trade Log'!$B$5:$B$2004,"&lt;="&amp;Dashboard!$C$2),0))</f>
        <v/>
      </c>
      <c r="Z132" s="172"/>
      <c r="AA132" s="207" t="str">
        <f t="array" ref="AA132">IF($B132="","",INDEX('Calculations (Do Not Edit)'!$C$231:$G$235,match($C132,'Calculations (Do Not Edit)'!$C$230:$G$230,0),match(Dashboard!$C$3,'Calculations (Do Not Edit)'!$B$231:$B$235,0)))</f>
        <v/>
      </c>
      <c r="AB132" s="174"/>
      <c r="AC132" s="208" t="str">
        <f>IF($B132="","",SUMIFS('Trade Log'!$X$5:$X$2004,'Trade Log'!$D$5:$D$2004,'Your Portfolio Holdings'!$B132,'Trade Log'!$C$5:$C$2004,"Buy",'Trade Log'!$B$5:$B$2004,"&lt;="&amp;Dashboard!$C$54)-SUMIFS('Trade Log'!$X$5:$X$2004,'Trade Log'!$D$5:$D$2004,'Your Portfolio Holdings'!$B132,'Trade Log'!$C$5:$C$2004,"Sell",'Trade Log'!$B$5:$B$2004,"&lt;="&amp;Dashboard!$C$54))</f>
        <v/>
      </c>
      <c r="AD132" s="209" t="str">
        <f>IFERROR(__xludf.DUMMYFUNCTION("if($C132=""GBP"",if($B132="""","""",if(Dashboard!$C$54&gt;=today(),iferror(googlefinance($B132)/100,0),iferror(index(googlefinance($B132,""price"",Dashboard!$C$54),2,2)/100,iferror(index(googlefinance($B132,""price"",Dashboard!$C$54-1),2,2)/100,iferror(index"&amp;"(googlefinance($B132,""price"",Dashboard!$C$54-2),2,2)/100,iferror(index(googlefinance($B132,""price"",Dashboard!$C$54-3),2,2)/100,iferror(index(googlefinance($B132,""price"",Dashboard!$C$54-4),2,2)/100,iferror(index(googlefinance($B132,""price"",Dashboar"&amp;"d!$C$54-5),2,2)/100,iferror(index(googlefinance($B132,""price"",Dashboard!$C$54-6),2,2)/100,0))))))))), if($B132="""","""",if(Dashboard!$C$54&gt;=today(),iferror(googlefinance($B132),0),iferror(index(googlefinance($B132,""price"",Dashboard!$C$54),2,2),iferro"&amp;"r(index(googlefinance($B132,""price"",Dashboard!$C$54-1),2,2),iferror(index(googlefinance($B132,""price"",Dashboard!$C$54-2),2,2),iferror(index(googlefinance($B132,""price"",Dashboard!$C$54-3),2,2),iferror(index(googlefinance($B132,""price"",Dashboard!$C$"&amp;"54-4),2,2),iferror(index(googlefinance($B132,""price"",Dashboard!$C$54-5),2,2),iferror(index(googlefinance($B132,""price"",Dashboard!$C$54-6),2,2),0))))))))))"),"")</f>
        <v/>
      </c>
      <c r="AE132" s="214"/>
      <c r="AF132" s="211" t="str">
        <f t="array" ref="AF132">IF($B132="","",INDEX('Calculations (Do Not Edit)'!$C$249:$G$253,match($C132,'Calculations (Do Not Edit)'!$C$230:$G$230,0),match(Dashboard!$C$3,'Calculations (Do Not Edit)'!$B$231:$B$235,0)))</f>
        <v/>
      </c>
      <c r="AG132" s="212">
        <f t="shared" si="17"/>
        <v>0</v>
      </c>
      <c r="AH132" s="208" t="str">
        <f>IF($B132="","",SUMIFS('Trade Log'!$Z$5:$Z$2004,'Trade Log'!$D$5:$D$2004,'Your Portfolio Holdings'!$B132,'Trade Log'!$C$5:$C$2004,"Buy",'Trade Log'!$B$5:$B$2004,"&lt;="&amp;Dashboard!$C$55)-SUMIFS('Trade Log'!$Z$5:$Z$2004,'Trade Log'!$D$5:$D$2004,'Your Portfolio Holdings'!$B132,'Trade Log'!$C$5:$C$2004,"Sell",'Trade Log'!$B$5:$B$2004,"&lt;="&amp;Dashboard!$C$55))</f>
        <v/>
      </c>
      <c r="AI132" s="209" t="str">
        <f>IFERROR(__xludf.DUMMYFUNCTION("if($C132=""GBP"",if($B132="""","""",if(Dashboard!$C$55&gt;=today(),iferror(googlefinance($B132)/100,0),iferror(index(googlefinance($B132,""price"",Dashboard!$C$55),2,2)/100,iferror(index(googlefinance($B132,""price"",Dashboard!$C$55-1),2,2)/100,iferror(index"&amp;"(googlefinance($B132,""price"",Dashboard!$C$55-2),2,2)/100,iferror(index(googlefinance($B132,""price"",Dashboard!$C$55-3),2,2)/100,iferror(index(googlefinance($B132,""price"",Dashboard!$C$55-4),2,2)/100,iferror(index(googlefinance($B132,""price"",Dashboar"&amp;"d!$C$55-5),2,2)/100,iferror(index(googlefinance($B132,""price"",Dashboard!$C$55-6),2,2)/100,0))))))))),if($B132="""","""",if(Dashboard!$C$55&gt;=today(),iferror(googlefinance($B132),0),iferror(index(googlefinance($B132,""price"",Dashboard!$C$55),2,2),iferror"&amp;"(index(googlefinance($B132,""price"",Dashboard!$C$55-1),2,2),iferror(index(googlefinance($B132,""price"",Dashboard!$C$55-2),2,2),iferror(index(googlefinance($B132,""price"",Dashboard!$C$55-3),2,2),iferror(index(googlefinance($B132,""price"",Dashboard!$C$5"&amp;"5-4),2,2),iferror(index(googlefinance($B132,""price"",Dashboard!$C$55-5),2,2),iferror(index(googlefinance($B132,""price"",Dashboard!$C$55-6),2,2),0))))))))))"),"")</f>
        <v/>
      </c>
      <c r="AJ132" s="210"/>
      <c r="AK132" s="211" t="str">
        <f t="array" ref="AK132">IF($B132="","",INDEX('Calculations (Do Not Edit)'!$C$267:$G$271,match($C132,'Calculations (Do Not Edit)'!$C$230:$G$230,0),match(Dashboard!$C$3,'Calculations (Do Not Edit)'!$B$231:$B$235,0)))</f>
        <v/>
      </c>
      <c r="AL132" s="212">
        <f t="shared" si="18"/>
        <v>0</v>
      </c>
      <c r="AM132" s="182"/>
      <c r="AN132" s="182" t="str">
        <f>IF($B132="","",MAXIFS('Trade Log'!$B$5:$B$2004,'Trade Log'!$D$5:$D$2004,$B132,'Trade Log'!$B$5:$B$2004,"&lt;="&amp;Dashboard!$C$2))</f>
        <v/>
      </c>
      <c r="AO132" s="81" t="str">
        <f t="shared" si="19"/>
        <v>#N/A</v>
      </c>
      <c r="AP132" s="81"/>
      <c r="AQ132" s="184" t="str">
        <f>if($B132="","",sumifs('Trade Log'!$V$5:$V$2004,'Trade Log'!$D$5:$D$2004,$B132,'Trade Log'!$C$5:$C$2004,"Buy",'Trade Log'!$I$5:$I$2004,AQ$6,'Trade Log'!$B$5:$B$2004,"&lt;="&amp;Dashboard!$C$2)-sumifs('Trade Log'!$V$5:$V$2004,'Trade Log'!$D$5:$D$2004,$B132,'Trade Log'!$C$5:$C$2004,"Sell",'Trade Log'!$I$5:$I$2004,AQ$6,'Trade Log'!$B$5:$B$2004,"&lt;="&amp;Dashboard!$C$2))</f>
        <v/>
      </c>
      <c r="AR132" s="100" t="str">
        <f>if($B132="","",sumifs('Trade Log'!$V$5:$V$2004,'Trade Log'!$D$5:$D$2004,$B132,'Trade Log'!$C$5:$C$2004,"Buy",'Trade Log'!$I$5:$I$2004,AR$6,'Trade Log'!$B$5:$B$2004,"&lt;="&amp;Dashboard!$C$2)-sumifs('Trade Log'!$V$5:$V$2004,'Trade Log'!$D$5:$D$2004,$B132,'Trade Log'!$C$5:$C$2004,"Sell",'Trade Log'!$I$5:$I$2004,AR$6,'Trade Log'!$B$5:$B$2004,"&lt;="&amp;Dashboard!$C$2))</f>
        <v/>
      </c>
      <c r="AS132" s="100" t="str">
        <f>if($B132="","",sumifs('Trade Log'!$V$5:$V$2004,'Trade Log'!$D$5:$D$2004,$B132,'Trade Log'!$C$5:$C$2004,"Buy",'Trade Log'!$I$5:$I$2004,AS$6,'Trade Log'!$B$5:$B$2004,"&lt;="&amp;Dashboard!$C$2)-sumifs('Trade Log'!$V$5:$V$2004,'Trade Log'!$D$5:$D$2004,$B132,'Trade Log'!$C$5:$C$2004,"Sell",'Trade Log'!$I$5:$I$2004,AS$6,'Trade Log'!$B$5:$B$2004,"&lt;="&amp;Dashboard!$C$2))</f>
        <v/>
      </c>
      <c r="AT132" s="100" t="str">
        <f>if($B132="","",sumifs('Trade Log'!$V$5:$V$2004,'Trade Log'!$D$5:$D$2004,$B132,'Trade Log'!$C$5:$C$2004,"Buy",'Trade Log'!$I$5:$I$2004,AT$6,'Trade Log'!$B$5:$B$2004,"&lt;="&amp;Dashboard!$C$2)-sumifs('Trade Log'!$V$5:$V$2004,'Trade Log'!$D$5:$D$2004,$B132,'Trade Log'!$C$5:$C$2004,"Sell",'Trade Log'!$I$5:$I$2004,AT$6,'Trade Log'!$B$5:$B$2004,"&lt;="&amp;Dashboard!$C$2))</f>
        <v/>
      </c>
      <c r="AU132" s="100" t="str">
        <f>if($B132="","",sumifs('Trade Log'!$V$5:$V$2004,'Trade Log'!$D$5:$D$2004,$B132,'Trade Log'!$C$5:$C$2004,"Buy",'Trade Log'!$I$5:$I$2004,AU$6,'Trade Log'!$B$5:$B$2004,"&lt;="&amp;Dashboard!$C$2)-sumifs('Trade Log'!$V$5:$V$2004,'Trade Log'!$D$5:$D$2004,$B132,'Trade Log'!$C$5:$C$2004,"Sell",'Trade Log'!$I$5:$I$2004,AU$6,'Trade Log'!$B$5:$B$2004,"&lt;="&amp;Dashboard!$C$2))</f>
        <v/>
      </c>
      <c r="AV132" s="100" t="str">
        <f>if($B132="","",sumifs('Trade Log'!$V$5:$V$2004,'Trade Log'!$D$5:$D$2004,$B132,'Trade Log'!$C$5:$C$2004,"Buy",'Trade Log'!$I$5:$I$2004,AV$6,'Trade Log'!$B$5:$B$2004,"&lt;="&amp;Dashboard!$C$2)-sumifs('Trade Log'!$V$5:$V$2004,'Trade Log'!$D$5:$D$2004,$B132,'Trade Log'!$C$5:$C$2004,"Sell",'Trade Log'!$I$5:$I$2004,AV$6,'Trade Log'!$B$5:$B$2004,"&lt;="&amp;Dashboard!$C$2))</f>
        <v/>
      </c>
      <c r="AW132" s="100" t="str">
        <f>if($B132="","",sumifs('Trade Log'!$V$5:$V$2004,'Trade Log'!$D$5:$D$2004,$B132,'Trade Log'!$C$5:$C$2004,"Buy",'Trade Log'!$I$5:$I$2004,AW$6,'Trade Log'!$B$5:$B$2004,"&lt;="&amp;Dashboard!$C$2)-sumifs('Trade Log'!$V$5:$V$2004,'Trade Log'!$D$5:$D$2004,$B132,'Trade Log'!$C$5:$C$2004,"Sell",'Trade Log'!$I$5:$I$2004,AW$6,'Trade Log'!$B$5:$B$2004,"&lt;="&amp;Dashboard!$C$2))</f>
        <v/>
      </c>
      <c r="AX132" s="100" t="str">
        <f>if($B132="","",sumifs('Trade Log'!$V$5:$V$2004,'Trade Log'!$D$5:$D$2004,$B132,'Trade Log'!$C$5:$C$2004,"Buy",'Trade Log'!$I$5:$I$2004,AX$6,'Trade Log'!$B$5:$B$2004,"&lt;="&amp;Dashboard!$C$2)-sumifs('Trade Log'!$V$5:$V$2004,'Trade Log'!$D$5:$D$2004,$B132,'Trade Log'!$C$5:$C$2004,"Sell",'Trade Log'!$I$5:$I$2004,AX$6,'Trade Log'!$B$5:$B$2004,"&lt;="&amp;Dashboard!$C$2))</f>
        <v/>
      </c>
      <c r="AY132" s="100" t="str">
        <f>if($B132="","",sumifs('Trade Log'!$V$5:$V$2004,'Trade Log'!$D$5:$D$2004,$B132,'Trade Log'!$C$5:$C$2004,"Buy",'Trade Log'!$I$5:$I$2004,AY$6,'Trade Log'!$B$5:$B$2004,"&lt;="&amp;Dashboard!$C$2)-sumifs('Trade Log'!$V$5:$V$2004,'Trade Log'!$D$5:$D$2004,$B132,'Trade Log'!$C$5:$C$2004,"Sell",'Trade Log'!$I$5:$I$2004,AY$6,'Trade Log'!$B$5:$B$2004,"&lt;="&amp;Dashboard!$C$2))</f>
        <v/>
      </c>
      <c r="AZ132" s="185" t="str">
        <f>if($B132="","",sumifs('Trade Log'!$V$5:$V$2004,'Trade Log'!$D$5:$D$2004,$B132,'Trade Log'!$C$5:$C$2004,"Buy",'Trade Log'!$I$5:$I$2004,AZ$6,'Trade Log'!$B$5:$B$2004,"&lt;="&amp;Dashboard!$C$2)-sumifs('Trade Log'!$V$5:$V$2004,'Trade Log'!$D$5:$D$2004,$B132,'Trade Log'!$C$5:$C$2004,"Sell",'Trade Log'!$I$5:$I$2004,AZ$6,'Trade Log'!$B$5:$B$2004,"&lt;="&amp;Dashboard!$C$2))</f>
        <v/>
      </c>
      <c r="BA132" s="81"/>
      <c r="BB132" s="186">
        <f t="shared" si="20"/>
        <v>0</v>
      </c>
      <c r="BC132" s="81"/>
      <c r="BD132" s="187">
        <f t="shared" ref="BD132:BM132" si="151">AQ132*$Q132</f>
        <v>0</v>
      </c>
      <c r="BE132" s="188">
        <f t="shared" si="151"/>
        <v>0</v>
      </c>
      <c r="BF132" s="188">
        <f t="shared" si="151"/>
        <v>0</v>
      </c>
      <c r="BG132" s="188">
        <f t="shared" si="151"/>
        <v>0</v>
      </c>
      <c r="BH132" s="188">
        <f t="shared" si="151"/>
        <v>0</v>
      </c>
      <c r="BI132" s="188">
        <f t="shared" si="151"/>
        <v>0</v>
      </c>
      <c r="BJ132" s="188">
        <f t="shared" si="151"/>
        <v>0</v>
      </c>
      <c r="BK132" s="188">
        <f t="shared" si="151"/>
        <v>0</v>
      </c>
      <c r="BL132" s="188">
        <f t="shared" si="151"/>
        <v>0</v>
      </c>
      <c r="BM132" s="189">
        <f t="shared" si="151"/>
        <v>0</v>
      </c>
      <c r="BN132" s="81"/>
      <c r="BO132" s="190">
        <f t="shared" si="22"/>
        <v>0</v>
      </c>
      <c r="BP132" s="190"/>
      <c r="BQ132" s="191" t="str">
        <f t="shared" si="23"/>
        <v/>
      </c>
      <c r="BR132" s="192" t="s">
        <v>197</v>
      </c>
      <c r="BS132" s="190" t="str">
        <f t="shared" si="24"/>
        <v>N</v>
      </c>
      <c r="BT132" s="190" t="str">
        <f t="shared" si="25"/>
        <v>N</v>
      </c>
      <c r="BU132" s="190" t="str">
        <f t="shared" si="26"/>
        <v>N</v>
      </c>
      <c r="BV132" s="190"/>
      <c r="BW132" s="174">
        <f>countifs('Trade Log'!$D$5:$D$2004,$B168,'Trade Log'!$C$5:$C$2004,"Split")</f>
        <v>0</v>
      </c>
    </row>
    <row r="133">
      <c r="A133" s="17">
        <f t="shared" si="27"/>
        <v>127</v>
      </c>
      <c r="B133" s="193" t="str">
        <f>Setup!B178</f>
        <v/>
      </c>
      <c r="C133" s="194" t="str">
        <f>Setup!C178</f>
        <v/>
      </c>
      <c r="D133" s="194" t="str">
        <f>Setup!D178</f>
        <v/>
      </c>
      <c r="E133" s="195" t="str">
        <f>IF($B133="","",SUMIFS('Trade Log'!$V$5:$V$2004,'Trade Log'!$D$5:$D$2004,'Your Portfolio Holdings'!$B133,'Trade Log'!$C$5:$C$2004,"Buy",'Trade Log'!$B$5:$B$2004,"&lt;="&amp;Dashboard!$C$2)-SUMIFS('Trade Log'!$V$5:$V$2004,'Trade Log'!$D$5:$D$2004,'Your Portfolio Holdings'!$B133,'Trade Log'!$C$5:$C$2004,"Sell",'Trade Log'!$B$5:$B$2004,"&lt;="&amp;Dashboard!$C$2))</f>
        <v/>
      </c>
      <c r="F133" s="196" t="str">
        <f t="shared" si="3"/>
        <v/>
      </c>
      <c r="G133" s="197" t="str">
        <f>IFERROR(__xludf.DUMMYFUNCTION("if($C133=""GBP"", if($B133="""","""",if(Dashboard!$C$2&gt;=today(),iferror(googlefinance($B133)/100,0),iferror(index(googlefinance($B133,""price"",Dashboard!$C$2),2,2)/100,iferror(index(googlefinance($B133,""price"",Dashboard!$C$2-1),2,2)/100,iferror(index(g"&amp;"ooglefinance($B133,""price"",Dashboard!$C$2-2),2,2)/100,iferror(index(googlefinance($B133,""price"",Dashboard!$C$2-3),2,2)/100,iferror(index(googlefinance($B133,""price"",Dashboard!$C$2-4),2,2)/100,iferror(index(googlefinance($B133,""price"",Dashboard!$C$"&amp;"2-5),2,2)/100,iferror(index(googlefinance($B133,""price"",Dashboard!$C$2-6),2,2)/100,0))))))))),if($B133="""","""",if(Dashboard!$C$2&gt;=today(),iferror(googlefinance($B133),0),iferror(index(googlefinance($B133,""price"",Dashboard!$C$2),2,2),iferror(index(go"&amp;"oglefinance($B133,""price"",Dashboard!$C$2-1),2,2),iferror(index(googlefinance($B133,""price"",Dashboard!$C$2-2),2,2),iferror(index(googlefinance($B133,""price"",Dashboard!$C$2-3),2,2),iferror(index(googlefinance($B133,""price"",Dashboard!$C$2-4),2,2),ife"&amp;"rror(index(googlefinance($B133,""price"",Dashboard!$C$2-5),2,2),iferror(index(googlefinance($B133,""price"",Dashboard!$C$2-6),2,2),0))))))))))"),"")</f>
        <v/>
      </c>
      <c r="H133" s="213"/>
      <c r="I133" s="199" t="str">
        <f t="shared" si="4"/>
        <v/>
      </c>
      <c r="J133" s="200" t="str">
        <f t="shared" si="5"/>
        <v/>
      </c>
      <c r="K133" s="201" t="str">
        <f t="array" ref="K133">IFERROR(IF($B133="","",index('Trade Log'!$Q$5:$Q$2004,match(1,($AN133='Trade Log'!$B$5:$B$2004)*($B133='Trade Log'!$D$5:$D$2004)*("Y"='Trade Log'!$T$5:$T$2004),0))),0)</f>
        <v/>
      </c>
      <c r="L133" s="202" t="str">
        <f t="shared" si="6"/>
        <v/>
      </c>
      <c r="M133" s="202" t="str">
        <f t="shared" si="7"/>
        <v/>
      </c>
      <c r="N133" s="203" t="str">
        <f t="shared" si="8"/>
        <v/>
      </c>
      <c r="O133" s="202" t="str">
        <f>if($B133="","",iferror(sumifs('Trade Log'!$G$5:$G$2004,'Trade Log'!$C$5:$C$2004,"Dividend",'Trade Log'!$D$5:$D$2004,$B133,'Trade Log'!$B$5:$B$2004,"&lt;="&amp;Dashboard!$C$2),0))</f>
        <v/>
      </c>
      <c r="P133" s="204" t="str">
        <f t="shared" si="9"/>
        <v/>
      </c>
      <c r="Q133" s="205" t="str">
        <f t="shared" si="10"/>
        <v/>
      </c>
      <c r="R133" s="199" t="str">
        <f t="shared" si="11"/>
        <v/>
      </c>
      <c r="S133" s="200" t="str">
        <f t="shared" si="12"/>
        <v/>
      </c>
      <c r="T133" s="201" t="str">
        <f t="array" ref="T133">IFERROR(IF($B133="","",index('Trade Log'!$AE$5:$AE$2004,match(1,($AN133='Trade Log'!$B$5:$B$2004)*($B133='Trade Log'!$D$5:$D$2004)*("Y"='Trade Log'!$T$5:$T$2004),0))),0)</f>
        <v/>
      </c>
      <c r="U133" s="202" t="str">
        <f t="shared" si="13"/>
        <v/>
      </c>
      <c r="V133" s="203" t="str">
        <f t="shared" si="14"/>
        <v/>
      </c>
      <c r="W133" s="202" t="str">
        <f t="shared" si="15"/>
        <v/>
      </c>
      <c r="X133" s="203" t="str">
        <f t="shared" si="16"/>
        <v/>
      </c>
      <c r="Y133" s="206" t="str">
        <f>if($B133="","",iferror(sumifs('Trade Log'!$AD$5:$AD$2004,'Trade Log'!$C$5:$C$2004,"Dividend",'Trade Log'!$D$5:$D$2004,$B133,'Trade Log'!$B$5:$B$2004,"&lt;="&amp;Dashboard!$C$2),0))</f>
        <v/>
      </c>
      <c r="Z133" s="172"/>
      <c r="AA133" s="207" t="str">
        <f t="array" ref="AA133">IF($B133="","",INDEX('Calculations (Do Not Edit)'!$C$231:$G$235,match($C133,'Calculations (Do Not Edit)'!$C$230:$G$230,0),match(Dashboard!$C$3,'Calculations (Do Not Edit)'!$B$231:$B$235,0)))</f>
        <v/>
      </c>
      <c r="AB133" s="174"/>
      <c r="AC133" s="208" t="str">
        <f>IF($B133="","",SUMIFS('Trade Log'!$X$5:$X$2004,'Trade Log'!$D$5:$D$2004,'Your Portfolio Holdings'!$B133,'Trade Log'!$C$5:$C$2004,"Buy",'Trade Log'!$B$5:$B$2004,"&lt;="&amp;Dashboard!$C$54)-SUMIFS('Trade Log'!$X$5:$X$2004,'Trade Log'!$D$5:$D$2004,'Your Portfolio Holdings'!$B133,'Trade Log'!$C$5:$C$2004,"Sell",'Trade Log'!$B$5:$B$2004,"&lt;="&amp;Dashboard!$C$54))</f>
        <v/>
      </c>
      <c r="AD133" s="209" t="str">
        <f>IFERROR(__xludf.DUMMYFUNCTION("if($C133=""GBP"",if($B133="""","""",if(Dashboard!$C$54&gt;=today(),iferror(googlefinance($B133)/100,0),iferror(index(googlefinance($B133,""price"",Dashboard!$C$54),2,2)/100,iferror(index(googlefinance($B133,""price"",Dashboard!$C$54-1),2,2)/100,iferror(index"&amp;"(googlefinance($B133,""price"",Dashboard!$C$54-2),2,2)/100,iferror(index(googlefinance($B133,""price"",Dashboard!$C$54-3),2,2)/100,iferror(index(googlefinance($B133,""price"",Dashboard!$C$54-4),2,2)/100,iferror(index(googlefinance($B133,""price"",Dashboar"&amp;"d!$C$54-5),2,2)/100,iferror(index(googlefinance($B133,""price"",Dashboard!$C$54-6),2,2)/100,0))))))))), if($B133="""","""",if(Dashboard!$C$54&gt;=today(),iferror(googlefinance($B133),0),iferror(index(googlefinance($B133,""price"",Dashboard!$C$54),2,2),iferro"&amp;"r(index(googlefinance($B133,""price"",Dashboard!$C$54-1),2,2),iferror(index(googlefinance($B133,""price"",Dashboard!$C$54-2),2,2),iferror(index(googlefinance($B133,""price"",Dashboard!$C$54-3),2,2),iferror(index(googlefinance($B133,""price"",Dashboard!$C$"&amp;"54-4),2,2),iferror(index(googlefinance($B133,""price"",Dashboard!$C$54-5),2,2),iferror(index(googlefinance($B133,""price"",Dashboard!$C$54-6),2,2),0))))))))))"),"")</f>
        <v/>
      </c>
      <c r="AE133" s="214"/>
      <c r="AF133" s="211" t="str">
        <f t="array" ref="AF133">IF($B133="","",INDEX('Calculations (Do Not Edit)'!$C$249:$G$253,match($C133,'Calculations (Do Not Edit)'!$C$230:$G$230,0),match(Dashboard!$C$3,'Calculations (Do Not Edit)'!$B$231:$B$235,0)))</f>
        <v/>
      </c>
      <c r="AG133" s="212">
        <f t="shared" si="17"/>
        <v>0</v>
      </c>
      <c r="AH133" s="208" t="str">
        <f>IF($B133="","",SUMIFS('Trade Log'!$Z$5:$Z$2004,'Trade Log'!$D$5:$D$2004,'Your Portfolio Holdings'!$B133,'Trade Log'!$C$5:$C$2004,"Buy",'Trade Log'!$B$5:$B$2004,"&lt;="&amp;Dashboard!$C$55)-SUMIFS('Trade Log'!$Z$5:$Z$2004,'Trade Log'!$D$5:$D$2004,'Your Portfolio Holdings'!$B133,'Trade Log'!$C$5:$C$2004,"Sell",'Trade Log'!$B$5:$B$2004,"&lt;="&amp;Dashboard!$C$55))</f>
        <v/>
      </c>
      <c r="AI133" s="209" t="str">
        <f>IFERROR(__xludf.DUMMYFUNCTION("if($C133=""GBP"",if($B133="""","""",if(Dashboard!$C$55&gt;=today(),iferror(googlefinance($B133)/100,0),iferror(index(googlefinance($B133,""price"",Dashboard!$C$55),2,2)/100,iferror(index(googlefinance($B133,""price"",Dashboard!$C$55-1),2,2)/100,iferror(index"&amp;"(googlefinance($B133,""price"",Dashboard!$C$55-2),2,2)/100,iferror(index(googlefinance($B133,""price"",Dashboard!$C$55-3),2,2)/100,iferror(index(googlefinance($B133,""price"",Dashboard!$C$55-4),2,2)/100,iferror(index(googlefinance($B133,""price"",Dashboar"&amp;"d!$C$55-5),2,2)/100,iferror(index(googlefinance($B133,""price"",Dashboard!$C$55-6),2,2)/100,0))))))))),if($B133="""","""",if(Dashboard!$C$55&gt;=today(),iferror(googlefinance($B133),0),iferror(index(googlefinance($B133,""price"",Dashboard!$C$55),2,2),iferror"&amp;"(index(googlefinance($B133,""price"",Dashboard!$C$55-1),2,2),iferror(index(googlefinance($B133,""price"",Dashboard!$C$55-2),2,2),iferror(index(googlefinance($B133,""price"",Dashboard!$C$55-3),2,2),iferror(index(googlefinance($B133,""price"",Dashboard!$C$5"&amp;"5-4),2,2),iferror(index(googlefinance($B133,""price"",Dashboard!$C$55-5),2,2),iferror(index(googlefinance($B133,""price"",Dashboard!$C$55-6),2,2),0))))))))))"),"")</f>
        <v/>
      </c>
      <c r="AJ133" s="210"/>
      <c r="AK133" s="211" t="str">
        <f t="array" ref="AK133">IF($B133="","",INDEX('Calculations (Do Not Edit)'!$C$267:$G$271,match($C133,'Calculations (Do Not Edit)'!$C$230:$G$230,0),match(Dashboard!$C$3,'Calculations (Do Not Edit)'!$B$231:$B$235,0)))</f>
        <v/>
      </c>
      <c r="AL133" s="212">
        <f t="shared" si="18"/>
        <v>0</v>
      </c>
      <c r="AM133" s="182"/>
      <c r="AN133" s="182" t="str">
        <f>IF($B133="","",MAXIFS('Trade Log'!$B$5:$B$2004,'Trade Log'!$D$5:$D$2004,$B133,'Trade Log'!$B$5:$B$2004,"&lt;="&amp;Dashboard!$C$2))</f>
        <v/>
      </c>
      <c r="AO133" s="81" t="str">
        <f t="shared" si="19"/>
        <v>#N/A</v>
      </c>
      <c r="AP133" s="81"/>
      <c r="AQ133" s="184" t="str">
        <f>if($B133="","",sumifs('Trade Log'!$V$5:$V$2004,'Trade Log'!$D$5:$D$2004,$B133,'Trade Log'!$C$5:$C$2004,"Buy",'Trade Log'!$I$5:$I$2004,AQ$6,'Trade Log'!$B$5:$B$2004,"&lt;="&amp;Dashboard!$C$2)-sumifs('Trade Log'!$V$5:$V$2004,'Trade Log'!$D$5:$D$2004,$B133,'Trade Log'!$C$5:$C$2004,"Sell",'Trade Log'!$I$5:$I$2004,AQ$6,'Trade Log'!$B$5:$B$2004,"&lt;="&amp;Dashboard!$C$2))</f>
        <v/>
      </c>
      <c r="AR133" s="100" t="str">
        <f>if($B133="","",sumifs('Trade Log'!$V$5:$V$2004,'Trade Log'!$D$5:$D$2004,$B133,'Trade Log'!$C$5:$C$2004,"Buy",'Trade Log'!$I$5:$I$2004,AR$6,'Trade Log'!$B$5:$B$2004,"&lt;="&amp;Dashboard!$C$2)-sumifs('Trade Log'!$V$5:$V$2004,'Trade Log'!$D$5:$D$2004,$B133,'Trade Log'!$C$5:$C$2004,"Sell",'Trade Log'!$I$5:$I$2004,AR$6,'Trade Log'!$B$5:$B$2004,"&lt;="&amp;Dashboard!$C$2))</f>
        <v/>
      </c>
      <c r="AS133" s="100" t="str">
        <f>if($B133="","",sumifs('Trade Log'!$V$5:$V$2004,'Trade Log'!$D$5:$D$2004,$B133,'Trade Log'!$C$5:$C$2004,"Buy",'Trade Log'!$I$5:$I$2004,AS$6,'Trade Log'!$B$5:$B$2004,"&lt;="&amp;Dashboard!$C$2)-sumifs('Trade Log'!$V$5:$V$2004,'Trade Log'!$D$5:$D$2004,$B133,'Trade Log'!$C$5:$C$2004,"Sell",'Trade Log'!$I$5:$I$2004,AS$6,'Trade Log'!$B$5:$B$2004,"&lt;="&amp;Dashboard!$C$2))</f>
        <v/>
      </c>
      <c r="AT133" s="100" t="str">
        <f>if($B133="","",sumifs('Trade Log'!$V$5:$V$2004,'Trade Log'!$D$5:$D$2004,$B133,'Trade Log'!$C$5:$C$2004,"Buy",'Trade Log'!$I$5:$I$2004,AT$6,'Trade Log'!$B$5:$B$2004,"&lt;="&amp;Dashboard!$C$2)-sumifs('Trade Log'!$V$5:$V$2004,'Trade Log'!$D$5:$D$2004,$B133,'Trade Log'!$C$5:$C$2004,"Sell",'Trade Log'!$I$5:$I$2004,AT$6,'Trade Log'!$B$5:$B$2004,"&lt;="&amp;Dashboard!$C$2))</f>
        <v/>
      </c>
      <c r="AU133" s="100" t="str">
        <f>if($B133="","",sumifs('Trade Log'!$V$5:$V$2004,'Trade Log'!$D$5:$D$2004,$B133,'Trade Log'!$C$5:$C$2004,"Buy",'Trade Log'!$I$5:$I$2004,AU$6,'Trade Log'!$B$5:$B$2004,"&lt;="&amp;Dashboard!$C$2)-sumifs('Trade Log'!$V$5:$V$2004,'Trade Log'!$D$5:$D$2004,$B133,'Trade Log'!$C$5:$C$2004,"Sell",'Trade Log'!$I$5:$I$2004,AU$6,'Trade Log'!$B$5:$B$2004,"&lt;="&amp;Dashboard!$C$2))</f>
        <v/>
      </c>
      <c r="AV133" s="100" t="str">
        <f>if($B133="","",sumifs('Trade Log'!$V$5:$V$2004,'Trade Log'!$D$5:$D$2004,$B133,'Trade Log'!$C$5:$C$2004,"Buy",'Trade Log'!$I$5:$I$2004,AV$6,'Trade Log'!$B$5:$B$2004,"&lt;="&amp;Dashboard!$C$2)-sumifs('Trade Log'!$V$5:$V$2004,'Trade Log'!$D$5:$D$2004,$B133,'Trade Log'!$C$5:$C$2004,"Sell",'Trade Log'!$I$5:$I$2004,AV$6,'Trade Log'!$B$5:$B$2004,"&lt;="&amp;Dashboard!$C$2))</f>
        <v/>
      </c>
      <c r="AW133" s="100" t="str">
        <f>if($B133="","",sumifs('Trade Log'!$V$5:$V$2004,'Trade Log'!$D$5:$D$2004,$B133,'Trade Log'!$C$5:$C$2004,"Buy",'Trade Log'!$I$5:$I$2004,AW$6,'Trade Log'!$B$5:$B$2004,"&lt;="&amp;Dashboard!$C$2)-sumifs('Trade Log'!$V$5:$V$2004,'Trade Log'!$D$5:$D$2004,$B133,'Trade Log'!$C$5:$C$2004,"Sell",'Trade Log'!$I$5:$I$2004,AW$6,'Trade Log'!$B$5:$B$2004,"&lt;="&amp;Dashboard!$C$2))</f>
        <v/>
      </c>
      <c r="AX133" s="100" t="str">
        <f>if($B133="","",sumifs('Trade Log'!$V$5:$V$2004,'Trade Log'!$D$5:$D$2004,$B133,'Trade Log'!$C$5:$C$2004,"Buy",'Trade Log'!$I$5:$I$2004,AX$6,'Trade Log'!$B$5:$B$2004,"&lt;="&amp;Dashboard!$C$2)-sumifs('Trade Log'!$V$5:$V$2004,'Trade Log'!$D$5:$D$2004,$B133,'Trade Log'!$C$5:$C$2004,"Sell",'Trade Log'!$I$5:$I$2004,AX$6,'Trade Log'!$B$5:$B$2004,"&lt;="&amp;Dashboard!$C$2))</f>
        <v/>
      </c>
      <c r="AY133" s="100" t="str">
        <f>if($B133="","",sumifs('Trade Log'!$V$5:$V$2004,'Trade Log'!$D$5:$D$2004,$B133,'Trade Log'!$C$5:$C$2004,"Buy",'Trade Log'!$I$5:$I$2004,AY$6,'Trade Log'!$B$5:$B$2004,"&lt;="&amp;Dashboard!$C$2)-sumifs('Trade Log'!$V$5:$V$2004,'Trade Log'!$D$5:$D$2004,$B133,'Trade Log'!$C$5:$C$2004,"Sell",'Trade Log'!$I$5:$I$2004,AY$6,'Trade Log'!$B$5:$B$2004,"&lt;="&amp;Dashboard!$C$2))</f>
        <v/>
      </c>
      <c r="AZ133" s="185" t="str">
        <f>if($B133="","",sumifs('Trade Log'!$V$5:$V$2004,'Trade Log'!$D$5:$D$2004,$B133,'Trade Log'!$C$5:$C$2004,"Buy",'Trade Log'!$I$5:$I$2004,AZ$6,'Trade Log'!$B$5:$B$2004,"&lt;="&amp;Dashboard!$C$2)-sumifs('Trade Log'!$V$5:$V$2004,'Trade Log'!$D$5:$D$2004,$B133,'Trade Log'!$C$5:$C$2004,"Sell",'Trade Log'!$I$5:$I$2004,AZ$6,'Trade Log'!$B$5:$B$2004,"&lt;="&amp;Dashboard!$C$2))</f>
        <v/>
      </c>
      <c r="BA133" s="81"/>
      <c r="BB133" s="186">
        <f t="shared" si="20"/>
        <v>0</v>
      </c>
      <c r="BC133" s="81"/>
      <c r="BD133" s="187">
        <f t="shared" ref="BD133:BM133" si="152">AQ133*$Q133</f>
        <v>0</v>
      </c>
      <c r="BE133" s="188">
        <f t="shared" si="152"/>
        <v>0</v>
      </c>
      <c r="BF133" s="188">
        <f t="shared" si="152"/>
        <v>0</v>
      </c>
      <c r="BG133" s="188">
        <f t="shared" si="152"/>
        <v>0</v>
      </c>
      <c r="BH133" s="188">
        <f t="shared" si="152"/>
        <v>0</v>
      </c>
      <c r="BI133" s="188">
        <f t="shared" si="152"/>
        <v>0</v>
      </c>
      <c r="BJ133" s="188">
        <f t="shared" si="152"/>
        <v>0</v>
      </c>
      <c r="BK133" s="188">
        <f t="shared" si="152"/>
        <v>0</v>
      </c>
      <c r="BL133" s="188">
        <f t="shared" si="152"/>
        <v>0</v>
      </c>
      <c r="BM133" s="189">
        <f t="shared" si="152"/>
        <v>0</v>
      </c>
      <c r="BN133" s="81"/>
      <c r="BO133" s="190">
        <f t="shared" si="22"/>
        <v>0</v>
      </c>
      <c r="BP133" s="190"/>
      <c r="BQ133" s="191" t="str">
        <f t="shared" si="23"/>
        <v/>
      </c>
      <c r="BR133" s="192" t="s">
        <v>197</v>
      </c>
      <c r="BS133" s="190" t="str">
        <f t="shared" si="24"/>
        <v>N</v>
      </c>
      <c r="BT133" s="190" t="str">
        <f t="shared" si="25"/>
        <v>N</v>
      </c>
      <c r="BU133" s="190" t="str">
        <f t="shared" si="26"/>
        <v>N</v>
      </c>
      <c r="BV133" s="190"/>
      <c r="BW133" s="174">
        <f>countifs('Trade Log'!$D$5:$D$2004,$B169,'Trade Log'!$C$5:$C$2004,"Split")</f>
        <v>0</v>
      </c>
    </row>
    <row r="134">
      <c r="A134" s="17">
        <f t="shared" si="27"/>
        <v>128</v>
      </c>
      <c r="B134" s="193" t="str">
        <f>Setup!B179</f>
        <v/>
      </c>
      <c r="C134" s="194" t="str">
        <f>Setup!C179</f>
        <v/>
      </c>
      <c r="D134" s="194" t="str">
        <f>Setup!D179</f>
        <v/>
      </c>
      <c r="E134" s="195" t="str">
        <f>IF($B134="","",SUMIFS('Trade Log'!$V$5:$V$2004,'Trade Log'!$D$5:$D$2004,'Your Portfolio Holdings'!$B134,'Trade Log'!$C$5:$C$2004,"Buy",'Trade Log'!$B$5:$B$2004,"&lt;="&amp;Dashboard!$C$2)-SUMIFS('Trade Log'!$V$5:$V$2004,'Trade Log'!$D$5:$D$2004,'Your Portfolio Holdings'!$B134,'Trade Log'!$C$5:$C$2004,"Sell",'Trade Log'!$B$5:$B$2004,"&lt;="&amp;Dashboard!$C$2))</f>
        <v/>
      </c>
      <c r="F134" s="196" t="str">
        <f t="shared" si="3"/>
        <v/>
      </c>
      <c r="G134" s="197" t="str">
        <f>IFERROR(__xludf.DUMMYFUNCTION("if($C134=""GBP"", if($B134="""","""",if(Dashboard!$C$2&gt;=today(),iferror(googlefinance($B134)/100,0),iferror(index(googlefinance($B134,""price"",Dashboard!$C$2),2,2)/100,iferror(index(googlefinance($B134,""price"",Dashboard!$C$2-1),2,2)/100,iferror(index(g"&amp;"ooglefinance($B134,""price"",Dashboard!$C$2-2),2,2)/100,iferror(index(googlefinance($B134,""price"",Dashboard!$C$2-3),2,2)/100,iferror(index(googlefinance($B134,""price"",Dashboard!$C$2-4),2,2)/100,iferror(index(googlefinance($B134,""price"",Dashboard!$C$"&amp;"2-5),2,2)/100,iferror(index(googlefinance($B134,""price"",Dashboard!$C$2-6),2,2)/100,0))))))))),if($B134="""","""",if(Dashboard!$C$2&gt;=today(),iferror(googlefinance($B134),0),iferror(index(googlefinance($B134,""price"",Dashboard!$C$2),2,2),iferror(index(go"&amp;"oglefinance($B134,""price"",Dashboard!$C$2-1),2,2),iferror(index(googlefinance($B134,""price"",Dashboard!$C$2-2),2,2),iferror(index(googlefinance($B134,""price"",Dashboard!$C$2-3),2,2),iferror(index(googlefinance($B134,""price"",Dashboard!$C$2-4),2,2),ife"&amp;"rror(index(googlefinance($B134,""price"",Dashboard!$C$2-5),2,2),iferror(index(googlefinance($B134,""price"",Dashboard!$C$2-6),2,2),0))))))))))"),"")</f>
        <v/>
      </c>
      <c r="H134" s="213"/>
      <c r="I134" s="199" t="str">
        <f t="shared" si="4"/>
        <v/>
      </c>
      <c r="J134" s="200" t="str">
        <f t="shared" si="5"/>
        <v/>
      </c>
      <c r="K134" s="201" t="str">
        <f t="array" ref="K134">IFERROR(IF($B134="","",index('Trade Log'!$Q$5:$Q$2004,match(1,($AN134='Trade Log'!$B$5:$B$2004)*($B134='Trade Log'!$D$5:$D$2004)*("Y"='Trade Log'!$T$5:$T$2004),0))),0)</f>
        <v/>
      </c>
      <c r="L134" s="202" t="str">
        <f t="shared" si="6"/>
        <v/>
      </c>
      <c r="M134" s="202" t="str">
        <f t="shared" si="7"/>
        <v/>
      </c>
      <c r="N134" s="203" t="str">
        <f t="shared" si="8"/>
        <v/>
      </c>
      <c r="O134" s="202" t="str">
        <f>if($B134="","",iferror(sumifs('Trade Log'!$G$5:$G$2004,'Trade Log'!$C$5:$C$2004,"Dividend",'Trade Log'!$D$5:$D$2004,$B134,'Trade Log'!$B$5:$B$2004,"&lt;="&amp;Dashboard!$C$2),0))</f>
        <v/>
      </c>
      <c r="P134" s="204" t="str">
        <f t="shared" si="9"/>
        <v/>
      </c>
      <c r="Q134" s="205" t="str">
        <f t="shared" si="10"/>
        <v/>
      </c>
      <c r="R134" s="199" t="str">
        <f t="shared" si="11"/>
        <v/>
      </c>
      <c r="S134" s="200" t="str">
        <f t="shared" si="12"/>
        <v/>
      </c>
      <c r="T134" s="201" t="str">
        <f t="array" ref="T134">IFERROR(IF($B134="","",index('Trade Log'!$AE$5:$AE$2004,match(1,($AN134='Trade Log'!$B$5:$B$2004)*($B134='Trade Log'!$D$5:$D$2004)*("Y"='Trade Log'!$T$5:$T$2004),0))),0)</f>
        <v/>
      </c>
      <c r="U134" s="202" t="str">
        <f t="shared" si="13"/>
        <v/>
      </c>
      <c r="V134" s="203" t="str">
        <f t="shared" si="14"/>
        <v/>
      </c>
      <c r="W134" s="202" t="str">
        <f t="shared" si="15"/>
        <v/>
      </c>
      <c r="X134" s="203" t="str">
        <f t="shared" si="16"/>
        <v/>
      </c>
      <c r="Y134" s="206" t="str">
        <f>if($B134="","",iferror(sumifs('Trade Log'!$AD$5:$AD$2004,'Trade Log'!$C$5:$C$2004,"Dividend",'Trade Log'!$D$5:$D$2004,$B134,'Trade Log'!$B$5:$B$2004,"&lt;="&amp;Dashboard!$C$2),0))</f>
        <v/>
      </c>
      <c r="Z134" s="172"/>
      <c r="AA134" s="207" t="str">
        <f t="array" ref="AA134">IF($B134="","",INDEX('Calculations (Do Not Edit)'!$C$231:$G$235,match($C134,'Calculations (Do Not Edit)'!$C$230:$G$230,0),match(Dashboard!$C$3,'Calculations (Do Not Edit)'!$B$231:$B$235,0)))</f>
        <v/>
      </c>
      <c r="AB134" s="174"/>
      <c r="AC134" s="208" t="str">
        <f>IF($B134="","",SUMIFS('Trade Log'!$X$5:$X$2004,'Trade Log'!$D$5:$D$2004,'Your Portfolio Holdings'!$B134,'Trade Log'!$C$5:$C$2004,"Buy",'Trade Log'!$B$5:$B$2004,"&lt;="&amp;Dashboard!$C$54)-SUMIFS('Trade Log'!$X$5:$X$2004,'Trade Log'!$D$5:$D$2004,'Your Portfolio Holdings'!$B134,'Trade Log'!$C$5:$C$2004,"Sell",'Trade Log'!$B$5:$B$2004,"&lt;="&amp;Dashboard!$C$54))</f>
        <v/>
      </c>
      <c r="AD134" s="209" t="str">
        <f>IFERROR(__xludf.DUMMYFUNCTION("if($C134=""GBP"",if($B134="""","""",if(Dashboard!$C$54&gt;=today(),iferror(googlefinance($B134)/100,0),iferror(index(googlefinance($B134,""price"",Dashboard!$C$54),2,2)/100,iferror(index(googlefinance($B134,""price"",Dashboard!$C$54-1),2,2)/100,iferror(index"&amp;"(googlefinance($B134,""price"",Dashboard!$C$54-2),2,2)/100,iferror(index(googlefinance($B134,""price"",Dashboard!$C$54-3),2,2)/100,iferror(index(googlefinance($B134,""price"",Dashboard!$C$54-4),2,2)/100,iferror(index(googlefinance($B134,""price"",Dashboar"&amp;"d!$C$54-5),2,2)/100,iferror(index(googlefinance($B134,""price"",Dashboard!$C$54-6),2,2)/100,0))))))))), if($B134="""","""",if(Dashboard!$C$54&gt;=today(),iferror(googlefinance($B134),0),iferror(index(googlefinance($B134,""price"",Dashboard!$C$54),2,2),iferro"&amp;"r(index(googlefinance($B134,""price"",Dashboard!$C$54-1),2,2),iferror(index(googlefinance($B134,""price"",Dashboard!$C$54-2),2,2),iferror(index(googlefinance($B134,""price"",Dashboard!$C$54-3),2,2),iferror(index(googlefinance($B134,""price"",Dashboard!$C$"&amp;"54-4),2,2),iferror(index(googlefinance($B134,""price"",Dashboard!$C$54-5),2,2),iferror(index(googlefinance($B134,""price"",Dashboard!$C$54-6),2,2),0))))))))))"),"")</f>
        <v/>
      </c>
      <c r="AE134" s="214"/>
      <c r="AF134" s="211" t="str">
        <f t="array" ref="AF134">IF($B134="","",INDEX('Calculations (Do Not Edit)'!$C$249:$G$253,match($C134,'Calculations (Do Not Edit)'!$C$230:$G$230,0),match(Dashboard!$C$3,'Calculations (Do Not Edit)'!$B$231:$B$235,0)))</f>
        <v/>
      </c>
      <c r="AG134" s="212">
        <f t="shared" si="17"/>
        <v>0</v>
      </c>
      <c r="AH134" s="208" t="str">
        <f>IF($B134="","",SUMIFS('Trade Log'!$Z$5:$Z$2004,'Trade Log'!$D$5:$D$2004,'Your Portfolio Holdings'!$B134,'Trade Log'!$C$5:$C$2004,"Buy",'Trade Log'!$B$5:$B$2004,"&lt;="&amp;Dashboard!$C$55)-SUMIFS('Trade Log'!$Z$5:$Z$2004,'Trade Log'!$D$5:$D$2004,'Your Portfolio Holdings'!$B134,'Trade Log'!$C$5:$C$2004,"Sell",'Trade Log'!$B$5:$B$2004,"&lt;="&amp;Dashboard!$C$55))</f>
        <v/>
      </c>
      <c r="AI134" s="209" t="str">
        <f>IFERROR(__xludf.DUMMYFUNCTION("if($C134=""GBP"",if($B134="""","""",if(Dashboard!$C$55&gt;=today(),iferror(googlefinance($B134)/100,0),iferror(index(googlefinance($B134,""price"",Dashboard!$C$55),2,2)/100,iferror(index(googlefinance($B134,""price"",Dashboard!$C$55-1),2,2)/100,iferror(index"&amp;"(googlefinance($B134,""price"",Dashboard!$C$55-2),2,2)/100,iferror(index(googlefinance($B134,""price"",Dashboard!$C$55-3),2,2)/100,iferror(index(googlefinance($B134,""price"",Dashboard!$C$55-4),2,2)/100,iferror(index(googlefinance($B134,""price"",Dashboar"&amp;"d!$C$55-5),2,2)/100,iferror(index(googlefinance($B134,""price"",Dashboard!$C$55-6),2,2)/100,0))))))))),if($B134="""","""",if(Dashboard!$C$55&gt;=today(),iferror(googlefinance($B134),0),iferror(index(googlefinance($B134,""price"",Dashboard!$C$55),2,2),iferror"&amp;"(index(googlefinance($B134,""price"",Dashboard!$C$55-1),2,2),iferror(index(googlefinance($B134,""price"",Dashboard!$C$55-2),2,2),iferror(index(googlefinance($B134,""price"",Dashboard!$C$55-3),2,2),iferror(index(googlefinance($B134,""price"",Dashboard!$C$5"&amp;"5-4),2,2),iferror(index(googlefinance($B134,""price"",Dashboard!$C$55-5),2,2),iferror(index(googlefinance($B134,""price"",Dashboard!$C$55-6),2,2),0))))))))))"),"")</f>
        <v/>
      </c>
      <c r="AJ134" s="210"/>
      <c r="AK134" s="211" t="str">
        <f t="array" ref="AK134">IF($B134="","",INDEX('Calculations (Do Not Edit)'!$C$267:$G$271,match($C134,'Calculations (Do Not Edit)'!$C$230:$G$230,0),match(Dashboard!$C$3,'Calculations (Do Not Edit)'!$B$231:$B$235,0)))</f>
        <v/>
      </c>
      <c r="AL134" s="212">
        <f t="shared" si="18"/>
        <v>0</v>
      </c>
      <c r="AM134" s="182"/>
      <c r="AN134" s="182" t="str">
        <f>IF($B134="","",MAXIFS('Trade Log'!$B$5:$B$2004,'Trade Log'!$D$5:$D$2004,$B134,'Trade Log'!$B$5:$B$2004,"&lt;="&amp;Dashboard!$C$2))</f>
        <v/>
      </c>
      <c r="AO134" s="81" t="str">
        <f t="shared" si="19"/>
        <v>#N/A</v>
      </c>
      <c r="AP134" s="81"/>
      <c r="AQ134" s="184" t="str">
        <f>if($B134="","",sumifs('Trade Log'!$V$5:$V$2004,'Trade Log'!$D$5:$D$2004,$B134,'Trade Log'!$C$5:$C$2004,"Buy",'Trade Log'!$I$5:$I$2004,AQ$6,'Trade Log'!$B$5:$B$2004,"&lt;="&amp;Dashboard!$C$2)-sumifs('Trade Log'!$V$5:$V$2004,'Trade Log'!$D$5:$D$2004,$B134,'Trade Log'!$C$5:$C$2004,"Sell",'Trade Log'!$I$5:$I$2004,AQ$6,'Trade Log'!$B$5:$B$2004,"&lt;="&amp;Dashboard!$C$2))</f>
        <v/>
      </c>
      <c r="AR134" s="100" t="str">
        <f>if($B134="","",sumifs('Trade Log'!$V$5:$V$2004,'Trade Log'!$D$5:$D$2004,$B134,'Trade Log'!$C$5:$C$2004,"Buy",'Trade Log'!$I$5:$I$2004,AR$6,'Trade Log'!$B$5:$B$2004,"&lt;="&amp;Dashboard!$C$2)-sumifs('Trade Log'!$V$5:$V$2004,'Trade Log'!$D$5:$D$2004,$B134,'Trade Log'!$C$5:$C$2004,"Sell",'Trade Log'!$I$5:$I$2004,AR$6,'Trade Log'!$B$5:$B$2004,"&lt;="&amp;Dashboard!$C$2))</f>
        <v/>
      </c>
      <c r="AS134" s="100" t="str">
        <f>if($B134="","",sumifs('Trade Log'!$V$5:$V$2004,'Trade Log'!$D$5:$D$2004,$B134,'Trade Log'!$C$5:$C$2004,"Buy",'Trade Log'!$I$5:$I$2004,AS$6,'Trade Log'!$B$5:$B$2004,"&lt;="&amp;Dashboard!$C$2)-sumifs('Trade Log'!$V$5:$V$2004,'Trade Log'!$D$5:$D$2004,$B134,'Trade Log'!$C$5:$C$2004,"Sell",'Trade Log'!$I$5:$I$2004,AS$6,'Trade Log'!$B$5:$B$2004,"&lt;="&amp;Dashboard!$C$2))</f>
        <v/>
      </c>
      <c r="AT134" s="100" t="str">
        <f>if($B134="","",sumifs('Trade Log'!$V$5:$V$2004,'Trade Log'!$D$5:$D$2004,$B134,'Trade Log'!$C$5:$C$2004,"Buy",'Trade Log'!$I$5:$I$2004,AT$6,'Trade Log'!$B$5:$B$2004,"&lt;="&amp;Dashboard!$C$2)-sumifs('Trade Log'!$V$5:$V$2004,'Trade Log'!$D$5:$D$2004,$B134,'Trade Log'!$C$5:$C$2004,"Sell",'Trade Log'!$I$5:$I$2004,AT$6,'Trade Log'!$B$5:$B$2004,"&lt;="&amp;Dashboard!$C$2))</f>
        <v/>
      </c>
      <c r="AU134" s="100" t="str">
        <f>if($B134="","",sumifs('Trade Log'!$V$5:$V$2004,'Trade Log'!$D$5:$D$2004,$B134,'Trade Log'!$C$5:$C$2004,"Buy",'Trade Log'!$I$5:$I$2004,AU$6,'Trade Log'!$B$5:$B$2004,"&lt;="&amp;Dashboard!$C$2)-sumifs('Trade Log'!$V$5:$V$2004,'Trade Log'!$D$5:$D$2004,$B134,'Trade Log'!$C$5:$C$2004,"Sell",'Trade Log'!$I$5:$I$2004,AU$6,'Trade Log'!$B$5:$B$2004,"&lt;="&amp;Dashboard!$C$2))</f>
        <v/>
      </c>
      <c r="AV134" s="100" t="str">
        <f>if($B134="","",sumifs('Trade Log'!$V$5:$V$2004,'Trade Log'!$D$5:$D$2004,$B134,'Trade Log'!$C$5:$C$2004,"Buy",'Trade Log'!$I$5:$I$2004,AV$6,'Trade Log'!$B$5:$B$2004,"&lt;="&amp;Dashboard!$C$2)-sumifs('Trade Log'!$V$5:$V$2004,'Trade Log'!$D$5:$D$2004,$B134,'Trade Log'!$C$5:$C$2004,"Sell",'Trade Log'!$I$5:$I$2004,AV$6,'Trade Log'!$B$5:$B$2004,"&lt;="&amp;Dashboard!$C$2))</f>
        <v/>
      </c>
      <c r="AW134" s="100" t="str">
        <f>if($B134="","",sumifs('Trade Log'!$V$5:$V$2004,'Trade Log'!$D$5:$D$2004,$B134,'Trade Log'!$C$5:$C$2004,"Buy",'Trade Log'!$I$5:$I$2004,AW$6,'Trade Log'!$B$5:$B$2004,"&lt;="&amp;Dashboard!$C$2)-sumifs('Trade Log'!$V$5:$V$2004,'Trade Log'!$D$5:$D$2004,$B134,'Trade Log'!$C$5:$C$2004,"Sell",'Trade Log'!$I$5:$I$2004,AW$6,'Trade Log'!$B$5:$B$2004,"&lt;="&amp;Dashboard!$C$2))</f>
        <v/>
      </c>
      <c r="AX134" s="100" t="str">
        <f>if($B134="","",sumifs('Trade Log'!$V$5:$V$2004,'Trade Log'!$D$5:$D$2004,$B134,'Trade Log'!$C$5:$C$2004,"Buy",'Trade Log'!$I$5:$I$2004,AX$6,'Trade Log'!$B$5:$B$2004,"&lt;="&amp;Dashboard!$C$2)-sumifs('Trade Log'!$V$5:$V$2004,'Trade Log'!$D$5:$D$2004,$B134,'Trade Log'!$C$5:$C$2004,"Sell",'Trade Log'!$I$5:$I$2004,AX$6,'Trade Log'!$B$5:$B$2004,"&lt;="&amp;Dashboard!$C$2))</f>
        <v/>
      </c>
      <c r="AY134" s="100" t="str">
        <f>if($B134="","",sumifs('Trade Log'!$V$5:$V$2004,'Trade Log'!$D$5:$D$2004,$B134,'Trade Log'!$C$5:$C$2004,"Buy",'Trade Log'!$I$5:$I$2004,AY$6,'Trade Log'!$B$5:$B$2004,"&lt;="&amp;Dashboard!$C$2)-sumifs('Trade Log'!$V$5:$V$2004,'Trade Log'!$D$5:$D$2004,$B134,'Trade Log'!$C$5:$C$2004,"Sell",'Trade Log'!$I$5:$I$2004,AY$6,'Trade Log'!$B$5:$B$2004,"&lt;="&amp;Dashboard!$C$2))</f>
        <v/>
      </c>
      <c r="AZ134" s="185" t="str">
        <f>if($B134="","",sumifs('Trade Log'!$V$5:$V$2004,'Trade Log'!$D$5:$D$2004,$B134,'Trade Log'!$C$5:$C$2004,"Buy",'Trade Log'!$I$5:$I$2004,AZ$6,'Trade Log'!$B$5:$B$2004,"&lt;="&amp;Dashboard!$C$2)-sumifs('Trade Log'!$V$5:$V$2004,'Trade Log'!$D$5:$D$2004,$B134,'Trade Log'!$C$5:$C$2004,"Sell",'Trade Log'!$I$5:$I$2004,AZ$6,'Trade Log'!$B$5:$B$2004,"&lt;="&amp;Dashboard!$C$2))</f>
        <v/>
      </c>
      <c r="BA134" s="81"/>
      <c r="BB134" s="186">
        <f t="shared" si="20"/>
        <v>0</v>
      </c>
      <c r="BC134" s="81"/>
      <c r="BD134" s="187">
        <f t="shared" ref="BD134:BM134" si="153">AQ134*$Q134</f>
        <v>0</v>
      </c>
      <c r="BE134" s="188">
        <f t="shared" si="153"/>
        <v>0</v>
      </c>
      <c r="BF134" s="188">
        <f t="shared" si="153"/>
        <v>0</v>
      </c>
      <c r="BG134" s="188">
        <f t="shared" si="153"/>
        <v>0</v>
      </c>
      <c r="BH134" s="188">
        <f t="shared" si="153"/>
        <v>0</v>
      </c>
      <c r="BI134" s="188">
        <f t="shared" si="153"/>
        <v>0</v>
      </c>
      <c r="BJ134" s="188">
        <f t="shared" si="153"/>
        <v>0</v>
      </c>
      <c r="BK134" s="188">
        <f t="shared" si="153"/>
        <v>0</v>
      </c>
      <c r="BL134" s="188">
        <f t="shared" si="153"/>
        <v>0</v>
      </c>
      <c r="BM134" s="189">
        <f t="shared" si="153"/>
        <v>0</v>
      </c>
      <c r="BN134" s="81"/>
      <c r="BO134" s="190">
        <f t="shared" si="22"/>
        <v>0</v>
      </c>
      <c r="BP134" s="190"/>
      <c r="BQ134" s="191" t="str">
        <f t="shared" si="23"/>
        <v/>
      </c>
      <c r="BR134" s="192" t="s">
        <v>197</v>
      </c>
      <c r="BS134" s="190" t="str">
        <f t="shared" si="24"/>
        <v>N</v>
      </c>
      <c r="BT134" s="190" t="str">
        <f t="shared" si="25"/>
        <v>N</v>
      </c>
      <c r="BU134" s="190" t="str">
        <f t="shared" si="26"/>
        <v>N</v>
      </c>
      <c r="BV134" s="190"/>
      <c r="BW134" s="174">
        <f>countifs('Trade Log'!$D$5:$D$2004,$B170,'Trade Log'!$C$5:$C$2004,"Split")</f>
        <v>0</v>
      </c>
    </row>
    <row r="135">
      <c r="A135" s="17">
        <f t="shared" si="27"/>
        <v>129</v>
      </c>
      <c r="B135" s="193" t="str">
        <f>Setup!B180</f>
        <v/>
      </c>
      <c r="C135" s="194" t="str">
        <f>Setup!C180</f>
        <v/>
      </c>
      <c r="D135" s="194" t="str">
        <f>Setup!D180</f>
        <v/>
      </c>
      <c r="E135" s="195" t="str">
        <f>IF($B135="","",SUMIFS('Trade Log'!$V$5:$V$2004,'Trade Log'!$D$5:$D$2004,'Your Portfolio Holdings'!$B135,'Trade Log'!$C$5:$C$2004,"Buy",'Trade Log'!$B$5:$B$2004,"&lt;="&amp;Dashboard!$C$2)-SUMIFS('Trade Log'!$V$5:$V$2004,'Trade Log'!$D$5:$D$2004,'Your Portfolio Holdings'!$B135,'Trade Log'!$C$5:$C$2004,"Sell",'Trade Log'!$B$5:$B$2004,"&lt;="&amp;Dashboard!$C$2))</f>
        <v/>
      </c>
      <c r="F135" s="196" t="str">
        <f t="shared" si="3"/>
        <v/>
      </c>
      <c r="G135" s="197" t="str">
        <f>IFERROR(__xludf.DUMMYFUNCTION("if($C135=""GBP"", if($B135="""","""",if(Dashboard!$C$2&gt;=today(),iferror(googlefinance($B135)/100,0),iferror(index(googlefinance($B135,""price"",Dashboard!$C$2),2,2)/100,iferror(index(googlefinance($B135,""price"",Dashboard!$C$2-1),2,2)/100,iferror(index(g"&amp;"ooglefinance($B135,""price"",Dashboard!$C$2-2),2,2)/100,iferror(index(googlefinance($B135,""price"",Dashboard!$C$2-3),2,2)/100,iferror(index(googlefinance($B135,""price"",Dashboard!$C$2-4),2,2)/100,iferror(index(googlefinance($B135,""price"",Dashboard!$C$"&amp;"2-5),2,2)/100,iferror(index(googlefinance($B135,""price"",Dashboard!$C$2-6),2,2)/100,0))))))))),if($B135="""","""",if(Dashboard!$C$2&gt;=today(),iferror(googlefinance($B135),0),iferror(index(googlefinance($B135,""price"",Dashboard!$C$2),2,2),iferror(index(go"&amp;"oglefinance($B135,""price"",Dashboard!$C$2-1),2,2),iferror(index(googlefinance($B135,""price"",Dashboard!$C$2-2),2,2),iferror(index(googlefinance($B135,""price"",Dashboard!$C$2-3),2,2),iferror(index(googlefinance($B135,""price"",Dashboard!$C$2-4),2,2),ife"&amp;"rror(index(googlefinance($B135,""price"",Dashboard!$C$2-5),2,2),iferror(index(googlefinance($B135,""price"",Dashboard!$C$2-6),2,2),0))))))))))"),"")</f>
        <v/>
      </c>
      <c r="H135" s="213"/>
      <c r="I135" s="199" t="str">
        <f t="shared" si="4"/>
        <v/>
      </c>
      <c r="J135" s="200" t="str">
        <f t="shared" si="5"/>
        <v/>
      </c>
      <c r="K135" s="201" t="str">
        <f t="array" ref="K135">IFERROR(IF($B135="","",index('Trade Log'!$Q$5:$Q$2004,match(1,($AN135='Trade Log'!$B$5:$B$2004)*($B135='Trade Log'!$D$5:$D$2004)*("Y"='Trade Log'!$T$5:$T$2004),0))),0)</f>
        <v/>
      </c>
      <c r="L135" s="202" t="str">
        <f t="shared" si="6"/>
        <v/>
      </c>
      <c r="M135" s="202" t="str">
        <f t="shared" si="7"/>
        <v/>
      </c>
      <c r="N135" s="203" t="str">
        <f t="shared" si="8"/>
        <v/>
      </c>
      <c r="O135" s="202" t="str">
        <f>if($B135="","",iferror(sumifs('Trade Log'!$G$5:$G$2004,'Trade Log'!$C$5:$C$2004,"Dividend",'Trade Log'!$D$5:$D$2004,$B135,'Trade Log'!$B$5:$B$2004,"&lt;="&amp;Dashboard!$C$2),0))</f>
        <v/>
      </c>
      <c r="P135" s="204" t="str">
        <f t="shared" si="9"/>
        <v/>
      </c>
      <c r="Q135" s="205" t="str">
        <f t="shared" si="10"/>
        <v/>
      </c>
      <c r="R135" s="199" t="str">
        <f t="shared" si="11"/>
        <v/>
      </c>
      <c r="S135" s="200" t="str">
        <f t="shared" si="12"/>
        <v/>
      </c>
      <c r="T135" s="201" t="str">
        <f t="array" ref="T135">IFERROR(IF($B135="","",index('Trade Log'!$AE$5:$AE$2004,match(1,($AN135='Trade Log'!$B$5:$B$2004)*($B135='Trade Log'!$D$5:$D$2004)*("Y"='Trade Log'!$T$5:$T$2004),0))),0)</f>
        <v/>
      </c>
      <c r="U135" s="202" t="str">
        <f t="shared" si="13"/>
        <v/>
      </c>
      <c r="V135" s="203" t="str">
        <f t="shared" si="14"/>
        <v/>
      </c>
      <c r="W135" s="202" t="str">
        <f t="shared" si="15"/>
        <v/>
      </c>
      <c r="X135" s="203" t="str">
        <f t="shared" si="16"/>
        <v/>
      </c>
      <c r="Y135" s="206" t="str">
        <f>if($B135="","",iferror(sumifs('Trade Log'!$AD$5:$AD$2004,'Trade Log'!$C$5:$C$2004,"Dividend",'Trade Log'!$D$5:$D$2004,$B135,'Trade Log'!$B$5:$B$2004,"&lt;="&amp;Dashboard!$C$2),0))</f>
        <v/>
      </c>
      <c r="Z135" s="172"/>
      <c r="AA135" s="207" t="str">
        <f t="array" ref="AA135">IF($B135="","",INDEX('Calculations (Do Not Edit)'!$C$231:$G$235,match($C135,'Calculations (Do Not Edit)'!$C$230:$G$230,0),match(Dashboard!$C$3,'Calculations (Do Not Edit)'!$B$231:$B$235,0)))</f>
        <v/>
      </c>
      <c r="AB135" s="174"/>
      <c r="AC135" s="208" t="str">
        <f>IF($B135="","",SUMIFS('Trade Log'!$X$5:$X$2004,'Trade Log'!$D$5:$D$2004,'Your Portfolio Holdings'!$B135,'Trade Log'!$C$5:$C$2004,"Buy",'Trade Log'!$B$5:$B$2004,"&lt;="&amp;Dashboard!$C$54)-SUMIFS('Trade Log'!$X$5:$X$2004,'Trade Log'!$D$5:$D$2004,'Your Portfolio Holdings'!$B135,'Trade Log'!$C$5:$C$2004,"Sell",'Trade Log'!$B$5:$B$2004,"&lt;="&amp;Dashboard!$C$54))</f>
        <v/>
      </c>
      <c r="AD135" s="209" t="str">
        <f>IFERROR(__xludf.DUMMYFUNCTION("if($C135=""GBP"",if($B135="""","""",if(Dashboard!$C$54&gt;=today(),iferror(googlefinance($B135)/100,0),iferror(index(googlefinance($B135,""price"",Dashboard!$C$54),2,2)/100,iferror(index(googlefinance($B135,""price"",Dashboard!$C$54-1),2,2)/100,iferror(index"&amp;"(googlefinance($B135,""price"",Dashboard!$C$54-2),2,2)/100,iferror(index(googlefinance($B135,""price"",Dashboard!$C$54-3),2,2)/100,iferror(index(googlefinance($B135,""price"",Dashboard!$C$54-4),2,2)/100,iferror(index(googlefinance($B135,""price"",Dashboar"&amp;"d!$C$54-5),2,2)/100,iferror(index(googlefinance($B135,""price"",Dashboard!$C$54-6),2,2)/100,0))))))))), if($B135="""","""",if(Dashboard!$C$54&gt;=today(),iferror(googlefinance($B135),0),iferror(index(googlefinance($B135,""price"",Dashboard!$C$54),2,2),iferro"&amp;"r(index(googlefinance($B135,""price"",Dashboard!$C$54-1),2,2),iferror(index(googlefinance($B135,""price"",Dashboard!$C$54-2),2,2),iferror(index(googlefinance($B135,""price"",Dashboard!$C$54-3),2,2),iferror(index(googlefinance($B135,""price"",Dashboard!$C$"&amp;"54-4),2,2),iferror(index(googlefinance($B135,""price"",Dashboard!$C$54-5),2,2),iferror(index(googlefinance($B135,""price"",Dashboard!$C$54-6),2,2),0))))))))))"),"")</f>
        <v/>
      </c>
      <c r="AE135" s="214"/>
      <c r="AF135" s="211" t="str">
        <f t="array" ref="AF135">IF($B135="","",INDEX('Calculations (Do Not Edit)'!$C$249:$G$253,match($C135,'Calculations (Do Not Edit)'!$C$230:$G$230,0),match(Dashboard!$C$3,'Calculations (Do Not Edit)'!$B$231:$B$235,0)))</f>
        <v/>
      </c>
      <c r="AG135" s="212">
        <f t="shared" si="17"/>
        <v>0</v>
      </c>
      <c r="AH135" s="208" t="str">
        <f>IF($B135="","",SUMIFS('Trade Log'!$Z$5:$Z$2004,'Trade Log'!$D$5:$D$2004,'Your Portfolio Holdings'!$B135,'Trade Log'!$C$5:$C$2004,"Buy",'Trade Log'!$B$5:$B$2004,"&lt;="&amp;Dashboard!$C$55)-SUMIFS('Trade Log'!$Z$5:$Z$2004,'Trade Log'!$D$5:$D$2004,'Your Portfolio Holdings'!$B135,'Trade Log'!$C$5:$C$2004,"Sell",'Trade Log'!$B$5:$B$2004,"&lt;="&amp;Dashboard!$C$55))</f>
        <v/>
      </c>
      <c r="AI135" s="209" t="str">
        <f>IFERROR(__xludf.DUMMYFUNCTION("if($C135=""GBP"",if($B135="""","""",if(Dashboard!$C$55&gt;=today(),iferror(googlefinance($B135)/100,0),iferror(index(googlefinance($B135,""price"",Dashboard!$C$55),2,2)/100,iferror(index(googlefinance($B135,""price"",Dashboard!$C$55-1),2,2)/100,iferror(index"&amp;"(googlefinance($B135,""price"",Dashboard!$C$55-2),2,2)/100,iferror(index(googlefinance($B135,""price"",Dashboard!$C$55-3),2,2)/100,iferror(index(googlefinance($B135,""price"",Dashboard!$C$55-4),2,2)/100,iferror(index(googlefinance($B135,""price"",Dashboar"&amp;"d!$C$55-5),2,2)/100,iferror(index(googlefinance($B135,""price"",Dashboard!$C$55-6),2,2)/100,0))))))))),if($B135="""","""",if(Dashboard!$C$55&gt;=today(),iferror(googlefinance($B135),0),iferror(index(googlefinance($B135,""price"",Dashboard!$C$55),2,2),iferror"&amp;"(index(googlefinance($B135,""price"",Dashboard!$C$55-1),2,2),iferror(index(googlefinance($B135,""price"",Dashboard!$C$55-2),2,2),iferror(index(googlefinance($B135,""price"",Dashboard!$C$55-3),2,2),iferror(index(googlefinance($B135,""price"",Dashboard!$C$5"&amp;"5-4),2,2),iferror(index(googlefinance($B135,""price"",Dashboard!$C$55-5),2,2),iferror(index(googlefinance($B135,""price"",Dashboard!$C$55-6),2,2),0))))))))))"),"")</f>
        <v/>
      </c>
      <c r="AJ135" s="210"/>
      <c r="AK135" s="211" t="str">
        <f t="array" ref="AK135">IF($B135="","",INDEX('Calculations (Do Not Edit)'!$C$267:$G$271,match($C135,'Calculations (Do Not Edit)'!$C$230:$G$230,0),match(Dashboard!$C$3,'Calculations (Do Not Edit)'!$B$231:$B$235,0)))</f>
        <v/>
      </c>
      <c r="AL135" s="212">
        <f t="shared" si="18"/>
        <v>0</v>
      </c>
      <c r="AM135" s="182"/>
      <c r="AN135" s="182" t="str">
        <f>IF($B135="","",MAXIFS('Trade Log'!$B$5:$B$2004,'Trade Log'!$D$5:$D$2004,$B135,'Trade Log'!$B$5:$B$2004,"&lt;="&amp;Dashboard!$C$2))</f>
        <v/>
      </c>
      <c r="AO135" s="81" t="str">
        <f t="shared" si="19"/>
        <v>#N/A</v>
      </c>
      <c r="AP135" s="81"/>
      <c r="AQ135" s="184" t="str">
        <f>if($B135="","",sumifs('Trade Log'!$V$5:$V$2004,'Trade Log'!$D$5:$D$2004,$B135,'Trade Log'!$C$5:$C$2004,"Buy",'Trade Log'!$I$5:$I$2004,AQ$6,'Trade Log'!$B$5:$B$2004,"&lt;="&amp;Dashboard!$C$2)-sumifs('Trade Log'!$V$5:$V$2004,'Trade Log'!$D$5:$D$2004,$B135,'Trade Log'!$C$5:$C$2004,"Sell",'Trade Log'!$I$5:$I$2004,AQ$6,'Trade Log'!$B$5:$B$2004,"&lt;="&amp;Dashboard!$C$2))</f>
        <v/>
      </c>
      <c r="AR135" s="100" t="str">
        <f>if($B135="","",sumifs('Trade Log'!$V$5:$V$2004,'Trade Log'!$D$5:$D$2004,$B135,'Trade Log'!$C$5:$C$2004,"Buy",'Trade Log'!$I$5:$I$2004,AR$6,'Trade Log'!$B$5:$B$2004,"&lt;="&amp;Dashboard!$C$2)-sumifs('Trade Log'!$V$5:$V$2004,'Trade Log'!$D$5:$D$2004,$B135,'Trade Log'!$C$5:$C$2004,"Sell",'Trade Log'!$I$5:$I$2004,AR$6,'Trade Log'!$B$5:$B$2004,"&lt;="&amp;Dashboard!$C$2))</f>
        <v/>
      </c>
      <c r="AS135" s="100" t="str">
        <f>if($B135="","",sumifs('Trade Log'!$V$5:$V$2004,'Trade Log'!$D$5:$D$2004,$B135,'Trade Log'!$C$5:$C$2004,"Buy",'Trade Log'!$I$5:$I$2004,AS$6,'Trade Log'!$B$5:$B$2004,"&lt;="&amp;Dashboard!$C$2)-sumifs('Trade Log'!$V$5:$V$2004,'Trade Log'!$D$5:$D$2004,$B135,'Trade Log'!$C$5:$C$2004,"Sell",'Trade Log'!$I$5:$I$2004,AS$6,'Trade Log'!$B$5:$B$2004,"&lt;="&amp;Dashboard!$C$2))</f>
        <v/>
      </c>
      <c r="AT135" s="100" t="str">
        <f>if($B135="","",sumifs('Trade Log'!$V$5:$V$2004,'Trade Log'!$D$5:$D$2004,$B135,'Trade Log'!$C$5:$C$2004,"Buy",'Trade Log'!$I$5:$I$2004,AT$6,'Trade Log'!$B$5:$B$2004,"&lt;="&amp;Dashboard!$C$2)-sumifs('Trade Log'!$V$5:$V$2004,'Trade Log'!$D$5:$D$2004,$B135,'Trade Log'!$C$5:$C$2004,"Sell",'Trade Log'!$I$5:$I$2004,AT$6,'Trade Log'!$B$5:$B$2004,"&lt;="&amp;Dashboard!$C$2))</f>
        <v/>
      </c>
      <c r="AU135" s="100" t="str">
        <f>if($B135="","",sumifs('Trade Log'!$V$5:$V$2004,'Trade Log'!$D$5:$D$2004,$B135,'Trade Log'!$C$5:$C$2004,"Buy",'Trade Log'!$I$5:$I$2004,AU$6,'Trade Log'!$B$5:$B$2004,"&lt;="&amp;Dashboard!$C$2)-sumifs('Trade Log'!$V$5:$V$2004,'Trade Log'!$D$5:$D$2004,$B135,'Trade Log'!$C$5:$C$2004,"Sell",'Trade Log'!$I$5:$I$2004,AU$6,'Trade Log'!$B$5:$B$2004,"&lt;="&amp;Dashboard!$C$2))</f>
        <v/>
      </c>
      <c r="AV135" s="100" t="str">
        <f>if($B135="","",sumifs('Trade Log'!$V$5:$V$2004,'Trade Log'!$D$5:$D$2004,$B135,'Trade Log'!$C$5:$C$2004,"Buy",'Trade Log'!$I$5:$I$2004,AV$6,'Trade Log'!$B$5:$B$2004,"&lt;="&amp;Dashboard!$C$2)-sumifs('Trade Log'!$V$5:$V$2004,'Trade Log'!$D$5:$D$2004,$B135,'Trade Log'!$C$5:$C$2004,"Sell",'Trade Log'!$I$5:$I$2004,AV$6,'Trade Log'!$B$5:$B$2004,"&lt;="&amp;Dashboard!$C$2))</f>
        <v/>
      </c>
      <c r="AW135" s="100" t="str">
        <f>if($B135="","",sumifs('Trade Log'!$V$5:$V$2004,'Trade Log'!$D$5:$D$2004,$B135,'Trade Log'!$C$5:$C$2004,"Buy",'Trade Log'!$I$5:$I$2004,AW$6,'Trade Log'!$B$5:$B$2004,"&lt;="&amp;Dashboard!$C$2)-sumifs('Trade Log'!$V$5:$V$2004,'Trade Log'!$D$5:$D$2004,$B135,'Trade Log'!$C$5:$C$2004,"Sell",'Trade Log'!$I$5:$I$2004,AW$6,'Trade Log'!$B$5:$B$2004,"&lt;="&amp;Dashboard!$C$2))</f>
        <v/>
      </c>
      <c r="AX135" s="100" t="str">
        <f>if($B135="","",sumifs('Trade Log'!$V$5:$V$2004,'Trade Log'!$D$5:$D$2004,$B135,'Trade Log'!$C$5:$C$2004,"Buy",'Trade Log'!$I$5:$I$2004,AX$6,'Trade Log'!$B$5:$B$2004,"&lt;="&amp;Dashboard!$C$2)-sumifs('Trade Log'!$V$5:$V$2004,'Trade Log'!$D$5:$D$2004,$B135,'Trade Log'!$C$5:$C$2004,"Sell",'Trade Log'!$I$5:$I$2004,AX$6,'Trade Log'!$B$5:$B$2004,"&lt;="&amp;Dashboard!$C$2))</f>
        <v/>
      </c>
      <c r="AY135" s="100" t="str">
        <f>if($B135="","",sumifs('Trade Log'!$V$5:$V$2004,'Trade Log'!$D$5:$D$2004,$B135,'Trade Log'!$C$5:$C$2004,"Buy",'Trade Log'!$I$5:$I$2004,AY$6,'Trade Log'!$B$5:$B$2004,"&lt;="&amp;Dashboard!$C$2)-sumifs('Trade Log'!$V$5:$V$2004,'Trade Log'!$D$5:$D$2004,$B135,'Trade Log'!$C$5:$C$2004,"Sell",'Trade Log'!$I$5:$I$2004,AY$6,'Trade Log'!$B$5:$B$2004,"&lt;="&amp;Dashboard!$C$2))</f>
        <v/>
      </c>
      <c r="AZ135" s="185" t="str">
        <f>if($B135="","",sumifs('Trade Log'!$V$5:$V$2004,'Trade Log'!$D$5:$D$2004,$B135,'Trade Log'!$C$5:$C$2004,"Buy",'Trade Log'!$I$5:$I$2004,AZ$6,'Trade Log'!$B$5:$B$2004,"&lt;="&amp;Dashboard!$C$2)-sumifs('Trade Log'!$V$5:$V$2004,'Trade Log'!$D$5:$D$2004,$B135,'Trade Log'!$C$5:$C$2004,"Sell",'Trade Log'!$I$5:$I$2004,AZ$6,'Trade Log'!$B$5:$B$2004,"&lt;="&amp;Dashboard!$C$2))</f>
        <v/>
      </c>
      <c r="BA135" s="81"/>
      <c r="BB135" s="186">
        <f t="shared" si="20"/>
        <v>0</v>
      </c>
      <c r="BC135" s="81"/>
      <c r="BD135" s="187">
        <f t="shared" ref="BD135:BM135" si="154">AQ135*$Q135</f>
        <v>0</v>
      </c>
      <c r="BE135" s="188">
        <f t="shared" si="154"/>
        <v>0</v>
      </c>
      <c r="BF135" s="188">
        <f t="shared" si="154"/>
        <v>0</v>
      </c>
      <c r="BG135" s="188">
        <f t="shared" si="154"/>
        <v>0</v>
      </c>
      <c r="BH135" s="188">
        <f t="shared" si="154"/>
        <v>0</v>
      </c>
      <c r="BI135" s="188">
        <f t="shared" si="154"/>
        <v>0</v>
      </c>
      <c r="BJ135" s="188">
        <f t="shared" si="154"/>
        <v>0</v>
      </c>
      <c r="BK135" s="188">
        <f t="shared" si="154"/>
        <v>0</v>
      </c>
      <c r="BL135" s="188">
        <f t="shared" si="154"/>
        <v>0</v>
      </c>
      <c r="BM135" s="189">
        <f t="shared" si="154"/>
        <v>0</v>
      </c>
      <c r="BN135" s="81"/>
      <c r="BO135" s="190">
        <f t="shared" si="22"/>
        <v>0</v>
      </c>
      <c r="BP135" s="190"/>
      <c r="BQ135" s="191" t="str">
        <f t="shared" si="23"/>
        <v/>
      </c>
      <c r="BR135" s="192" t="s">
        <v>197</v>
      </c>
      <c r="BS135" s="190" t="str">
        <f t="shared" si="24"/>
        <v>N</v>
      </c>
      <c r="BT135" s="190" t="str">
        <f t="shared" si="25"/>
        <v>N</v>
      </c>
      <c r="BU135" s="190" t="str">
        <f t="shared" si="26"/>
        <v>N</v>
      </c>
      <c r="BV135" s="190"/>
      <c r="BW135" s="174">
        <f>countifs('Trade Log'!$D$5:$D$2004,$B171,'Trade Log'!$C$5:$C$2004,"Split")</f>
        <v>0</v>
      </c>
    </row>
    <row r="136">
      <c r="A136" s="17">
        <f t="shared" si="27"/>
        <v>130</v>
      </c>
      <c r="B136" s="193" t="str">
        <f>Setup!B181</f>
        <v/>
      </c>
      <c r="C136" s="194" t="str">
        <f>Setup!C181</f>
        <v/>
      </c>
      <c r="D136" s="194" t="str">
        <f>Setup!D181</f>
        <v/>
      </c>
      <c r="E136" s="195" t="str">
        <f>IF($B136="","",SUMIFS('Trade Log'!$V$5:$V$2004,'Trade Log'!$D$5:$D$2004,'Your Portfolio Holdings'!$B136,'Trade Log'!$C$5:$C$2004,"Buy",'Trade Log'!$B$5:$B$2004,"&lt;="&amp;Dashboard!$C$2)-SUMIFS('Trade Log'!$V$5:$V$2004,'Trade Log'!$D$5:$D$2004,'Your Portfolio Holdings'!$B136,'Trade Log'!$C$5:$C$2004,"Sell",'Trade Log'!$B$5:$B$2004,"&lt;="&amp;Dashboard!$C$2))</f>
        <v/>
      </c>
      <c r="F136" s="196" t="str">
        <f t="shared" si="3"/>
        <v/>
      </c>
      <c r="G136" s="197" t="str">
        <f>IFERROR(__xludf.DUMMYFUNCTION("if($C136=""GBP"", if($B136="""","""",if(Dashboard!$C$2&gt;=today(),iferror(googlefinance($B136)/100,0),iferror(index(googlefinance($B136,""price"",Dashboard!$C$2),2,2)/100,iferror(index(googlefinance($B136,""price"",Dashboard!$C$2-1),2,2)/100,iferror(index(g"&amp;"ooglefinance($B136,""price"",Dashboard!$C$2-2),2,2)/100,iferror(index(googlefinance($B136,""price"",Dashboard!$C$2-3),2,2)/100,iferror(index(googlefinance($B136,""price"",Dashboard!$C$2-4),2,2)/100,iferror(index(googlefinance($B136,""price"",Dashboard!$C$"&amp;"2-5),2,2)/100,iferror(index(googlefinance($B136,""price"",Dashboard!$C$2-6),2,2)/100,0))))))))),if($B136="""","""",if(Dashboard!$C$2&gt;=today(),iferror(googlefinance($B136),0),iferror(index(googlefinance($B136,""price"",Dashboard!$C$2),2,2),iferror(index(go"&amp;"oglefinance($B136,""price"",Dashboard!$C$2-1),2,2),iferror(index(googlefinance($B136,""price"",Dashboard!$C$2-2),2,2),iferror(index(googlefinance($B136,""price"",Dashboard!$C$2-3),2,2),iferror(index(googlefinance($B136,""price"",Dashboard!$C$2-4),2,2),ife"&amp;"rror(index(googlefinance($B136,""price"",Dashboard!$C$2-5),2,2),iferror(index(googlefinance($B136,""price"",Dashboard!$C$2-6),2,2),0))))))))))"),"")</f>
        <v/>
      </c>
      <c r="H136" s="213"/>
      <c r="I136" s="199" t="str">
        <f t="shared" si="4"/>
        <v/>
      </c>
      <c r="J136" s="200" t="str">
        <f t="shared" si="5"/>
        <v/>
      </c>
      <c r="K136" s="201" t="str">
        <f t="array" ref="K136">IFERROR(IF($B136="","",index('Trade Log'!$Q$5:$Q$2004,match(1,($AN136='Trade Log'!$B$5:$B$2004)*($B136='Trade Log'!$D$5:$D$2004)*("Y"='Trade Log'!$T$5:$T$2004),0))),0)</f>
        <v/>
      </c>
      <c r="L136" s="202" t="str">
        <f t="shared" si="6"/>
        <v/>
      </c>
      <c r="M136" s="202" t="str">
        <f t="shared" si="7"/>
        <v/>
      </c>
      <c r="N136" s="203" t="str">
        <f t="shared" si="8"/>
        <v/>
      </c>
      <c r="O136" s="202" t="str">
        <f>if($B136="","",iferror(sumifs('Trade Log'!$G$5:$G$2004,'Trade Log'!$C$5:$C$2004,"Dividend",'Trade Log'!$D$5:$D$2004,$B136,'Trade Log'!$B$5:$B$2004,"&lt;="&amp;Dashboard!$C$2),0))</f>
        <v/>
      </c>
      <c r="P136" s="204" t="str">
        <f t="shared" si="9"/>
        <v/>
      </c>
      <c r="Q136" s="205" t="str">
        <f t="shared" si="10"/>
        <v/>
      </c>
      <c r="R136" s="199" t="str">
        <f t="shared" si="11"/>
        <v/>
      </c>
      <c r="S136" s="200" t="str">
        <f t="shared" si="12"/>
        <v/>
      </c>
      <c r="T136" s="201" t="str">
        <f t="array" ref="T136">IFERROR(IF($B136="","",index('Trade Log'!$AE$5:$AE$2004,match(1,($AN136='Trade Log'!$B$5:$B$2004)*($B136='Trade Log'!$D$5:$D$2004)*("Y"='Trade Log'!$T$5:$T$2004),0))),0)</f>
        <v/>
      </c>
      <c r="U136" s="202" t="str">
        <f t="shared" si="13"/>
        <v/>
      </c>
      <c r="V136" s="203" t="str">
        <f t="shared" si="14"/>
        <v/>
      </c>
      <c r="W136" s="202" t="str">
        <f t="shared" si="15"/>
        <v/>
      </c>
      <c r="X136" s="203" t="str">
        <f t="shared" si="16"/>
        <v/>
      </c>
      <c r="Y136" s="206" t="str">
        <f>if($B136="","",iferror(sumifs('Trade Log'!$AD$5:$AD$2004,'Trade Log'!$C$5:$C$2004,"Dividend",'Trade Log'!$D$5:$D$2004,$B136,'Trade Log'!$B$5:$B$2004,"&lt;="&amp;Dashboard!$C$2),0))</f>
        <v/>
      </c>
      <c r="Z136" s="172"/>
      <c r="AA136" s="207" t="str">
        <f t="array" ref="AA136">IF($B136="","",INDEX('Calculations (Do Not Edit)'!$C$231:$G$235,match($C136,'Calculations (Do Not Edit)'!$C$230:$G$230,0),match(Dashboard!$C$3,'Calculations (Do Not Edit)'!$B$231:$B$235,0)))</f>
        <v/>
      </c>
      <c r="AB136" s="174"/>
      <c r="AC136" s="208" t="str">
        <f>IF($B136="","",SUMIFS('Trade Log'!$X$5:$X$2004,'Trade Log'!$D$5:$D$2004,'Your Portfolio Holdings'!$B136,'Trade Log'!$C$5:$C$2004,"Buy",'Trade Log'!$B$5:$B$2004,"&lt;="&amp;Dashboard!$C$54)-SUMIFS('Trade Log'!$X$5:$X$2004,'Trade Log'!$D$5:$D$2004,'Your Portfolio Holdings'!$B136,'Trade Log'!$C$5:$C$2004,"Sell",'Trade Log'!$B$5:$B$2004,"&lt;="&amp;Dashboard!$C$54))</f>
        <v/>
      </c>
      <c r="AD136" s="209" t="str">
        <f>IFERROR(__xludf.DUMMYFUNCTION("if($C136=""GBP"",if($B136="""","""",if(Dashboard!$C$54&gt;=today(),iferror(googlefinance($B136)/100,0),iferror(index(googlefinance($B136,""price"",Dashboard!$C$54),2,2)/100,iferror(index(googlefinance($B136,""price"",Dashboard!$C$54-1),2,2)/100,iferror(index"&amp;"(googlefinance($B136,""price"",Dashboard!$C$54-2),2,2)/100,iferror(index(googlefinance($B136,""price"",Dashboard!$C$54-3),2,2)/100,iferror(index(googlefinance($B136,""price"",Dashboard!$C$54-4),2,2)/100,iferror(index(googlefinance($B136,""price"",Dashboar"&amp;"d!$C$54-5),2,2)/100,iferror(index(googlefinance($B136,""price"",Dashboard!$C$54-6),2,2)/100,0))))))))), if($B136="""","""",if(Dashboard!$C$54&gt;=today(),iferror(googlefinance($B136),0),iferror(index(googlefinance($B136,""price"",Dashboard!$C$54),2,2),iferro"&amp;"r(index(googlefinance($B136,""price"",Dashboard!$C$54-1),2,2),iferror(index(googlefinance($B136,""price"",Dashboard!$C$54-2),2,2),iferror(index(googlefinance($B136,""price"",Dashboard!$C$54-3),2,2),iferror(index(googlefinance($B136,""price"",Dashboard!$C$"&amp;"54-4),2,2),iferror(index(googlefinance($B136,""price"",Dashboard!$C$54-5),2,2),iferror(index(googlefinance($B136,""price"",Dashboard!$C$54-6),2,2),0))))))))))"),"")</f>
        <v/>
      </c>
      <c r="AE136" s="214"/>
      <c r="AF136" s="211" t="str">
        <f t="array" ref="AF136">IF($B136="","",INDEX('Calculations (Do Not Edit)'!$C$249:$G$253,match($C136,'Calculations (Do Not Edit)'!$C$230:$G$230,0),match(Dashboard!$C$3,'Calculations (Do Not Edit)'!$B$231:$B$235,0)))</f>
        <v/>
      </c>
      <c r="AG136" s="212">
        <f t="shared" si="17"/>
        <v>0</v>
      </c>
      <c r="AH136" s="208" t="str">
        <f>IF($B136="","",SUMIFS('Trade Log'!$Z$5:$Z$2004,'Trade Log'!$D$5:$D$2004,'Your Portfolio Holdings'!$B136,'Trade Log'!$C$5:$C$2004,"Buy",'Trade Log'!$B$5:$B$2004,"&lt;="&amp;Dashboard!$C$55)-SUMIFS('Trade Log'!$Z$5:$Z$2004,'Trade Log'!$D$5:$D$2004,'Your Portfolio Holdings'!$B136,'Trade Log'!$C$5:$C$2004,"Sell",'Trade Log'!$B$5:$B$2004,"&lt;="&amp;Dashboard!$C$55))</f>
        <v/>
      </c>
      <c r="AI136" s="209" t="str">
        <f>IFERROR(__xludf.DUMMYFUNCTION("if($C136=""GBP"",if($B136="""","""",if(Dashboard!$C$55&gt;=today(),iferror(googlefinance($B136)/100,0),iferror(index(googlefinance($B136,""price"",Dashboard!$C$55),2,2)/100,iferror(index(googlefinance($B136,""price"",Dashboard!$C$55-1),2,2)/100,iferror(index"&amp;"(googlefinance($B136,""price"",Dashboard!$C$55-2),2,2)/100,iferror(index(googlefinance($B136,""price"",Dashboard!$C$55-3),2,2)/100,iferror(index(googlefinance($B136,""price"",Dashboard!$C$55-4),2,2)/100,iferror(index(googlefinance($B136,""price"",Dashboar"&amp;"d!$C$55-5),2,2)/100,iferror(index(googlefinance($B136,""price"",Dashboard!$C$55-6),2,2)/100,0))))))))),if($B136="""","""",if(Dashboard!$C$55&gt;=today(),iferror(googlefinance($B136),0),iferror(index(googlefinance($B136,""price"",Dashboard!$C$55),2,2),iferror"&amp;"(index(googlefinance($B136,""price"",Dashboard!$C$55-1),2,2),iferror(index(googlefinance($B136,""price"",Dashboard!$C$55-2),2,2),iferror(index(googlefinance($B136,""price"",Dashboard!$C$55-3),2,2),iferror(index(googlefinance($B136,""price"",Dashboard!$C$5"&amp;"5-4),2,2),iferror(index(googlefinance($B136,""price"",Dashboard!$C$55-5),2,2),iferror(index(googlefinance($B136,""price"",Dashboard!$C$55-6),2,2),0))))))))))"),"")</f>
        <v/>
      </c>
      <c r="AJ136" s="210"/>
      <c r="AK136" s="211" t="str">
        <f t="array" ref="AK136">IF($B136="","",INDEX('Calculations (Do Not Edit)'!$C$267:$G$271,match($C136,'Calculations (Do Not Edit)'!$C$230:$G$230,0),match(Dashboard!$C$3,'Calculations (Do Not Edit)'!$B$231:$B$235,0)))</f>
        <v/>
      </c>
      <c r="AL136" s="212">
        <f t="shared" si="18"/>
        <v>0</v>
      </c>
      <c r="AM136" s="182"/>
      <c r="AN136" s="182" t="str">
        <f>IF($B136="","",MAXIFS('Trade Log'!$B$5:$B$2004,'Trade Log'!$D$5:$D$2004,$B136,'Trade Log'!$B$5:$B$2004,"&lt;="&amp;Dashboard!$C$2))</f>
        <v/>
      </c>
      <c r="AO136" s="81" t="str">
        <f t="shared" si="19"/>
        <v>#N/A</v>
      </c>
      <c r="AP136" s="81"/>
      <c r="AQ136" s="184" t="str">
        <f>if($B136="","",sumifs('Trade Log'!$V$5:$V$2004,'Trade Log'!$D$5:$D$2004,$B136,'Trade Log'!$C$5:$C$2004,"Buy",'Trade Log'!$I$5:$I$2004,AQ$6,'Trade Log'!$B$5:$B$2004,"&lt;="&amp;Dashboard!$C$2)-sumifs('Trade Log'!$V$5:$V$2004,'Trade Log'!$D$5:$D$2004,$B136,'Trade Log'!$C$5:$C$2004,"Sell",'Trade Log'!$I$5:$I$2004,AQ$6,'Trade Log'!$B$5:$B$2004,"&lt;="&amp;Dashboard!$C$2))</f>
        <v/>
      </c>
      <c r="AR136" s="100" t="str">
        <f>if($B136="","",sumifs('Trade Log'!$V$5:$V$2004,'Trade Log'!$D$5:$D$2004,$B136,'Trade Log'!$C$5:$C$2004,"Buy",'Trade Log'!$I$5:$I$2004,AR$6,'Trade Log'!$B$5:$B$2004,"&lt;="&amp;Dashboard!$C$2)-sumifs('Trade Log'!$V$5:$V$2004,'Trade Log'!$D$5:$D$2004,$B136,'Trade Log'!$C$5:$C$2004,"Sell",'Trade Log'!$I$5:$I$2004,AR$6,'Trade Log'!$B$5:$B$2004,"&lt;="&amp;Dashboard!$C$2))</f>
        <v/>
      </c>
      <c r="AS136" s="100" t="str">
        <f>if($B136="","",sumifs('Trade Log'!$V$5:$V$2004,'Trade Log'!$D$5:$D$2004,$B136,'Trade Log'!$C$5:$C$2004,"Buy",'Trade Log'!$I$5:$I$2004,AS$6,'Trade Log'!$B$5:$B$2004,"&lt;="&amp;Dashboard!$C$2)-sumifs('Trade Log'!$V$5:$V$2004,'Trade Log'!$D$5:$D$2004,$B136,'Trade Log'!$C$5:$C$2004,"Sell",'Trade Log'!$I$5:$I$2004,AS$6,'Trade Log'!$B$5:$B$2004,"&lt;="&amp;Dashboard!$C$2))</f>
        <v/>
      </c>
      <c r="AT136" s="100" t="str">
        <f>if($B136="","",sumifs('Trade Log'!$V$5:$V$2004,'Trade Log'!$D$5:$D$2004,$B136,'Trade Log'!$C$5:$C$2004,"Buy",'Trade Log'!$I$5:$I$2004,AT$6,'Trade Log'!$B$5:$B$2004,"&lt;="&amp;Dashboard!$C$2)-sumifs('Trade Log'!$V$5:$V$2004,'Trade Log'!$D$5:$D$2004,$B136,'Trade Log'!$C$5:$C$2004,"Sell",'Trade Log'!$I$5:$I$2004,AT$6,'Trade Log'!$B$5:$B$2004,"&lt;="&amp;Dashboard!$C$2))</f>
        <v/>
      </c>
      <c r="AU136" s="100" t="str">
        <f>if($B136="","",sumifs('Trade Log'!$V$5:$V$2004,'Trade Log'!$D$5:$D$2004,$B136,'Trade Log'!$C$5:$C$2004,"Buy",'Trade Log'!$I$5:$I$2004,AU$6,'Trade Log'!$B$5:$B$2004,"&lt;="&amp;Dashboard!$C$2)-sumifs('Trade Log'!$V$5:$V$2004,'Trade Log'!$D$5:$D$2004,$B136,'Trade Log'!$C$5:$C$2004,"Sell",'Trade Log'!$I$5:$I$2004,AU$6,'Trade Log'!$B$5:$B$2004,"&lt;="&amp;Dashboard!$C$2))</f>
        <v/>
      </c>
      <c r="AV136" s="100" t="str">
        <f>if($B136="","",sumifs('Trade Log'!$V$5:$V$2004,'Trade Log'!$D$5:$D$2004,$B136,'Trade Log'!$C$5:$C$2004,"Buy",'Trade Log'!$I$5:$I$2004,AV$6,'Trade Log'!$B$5:$B$2004,"&lt;="&amp;Dashboard!$C$2)-sumifs('Trade Log'!$V$5:$V$2004,'Trade Log'!$D$5:$D$2004,$B136,'Trade Log'!$C$5:$C$2004,"Sell",'Trade Log'!$I$5:$I$2004,AV$6,'Trade Log'!$B$5:$B$2004,"&lt;="&amp;Dashboard!$C$2))</f>
        <v/>
      </c>
      <c r="AW136" s="100" t="str">
        <f>if($B136="","",sumifs('Trade Log'!$V$5:$V$2004,'Trade Log'!$D$5:$D$2004,$B136,'Trade Log'!$C$5:$C$2004,"Buy",'Trade Log'!$I$5:$I$2004,AW$6,'Trade Log'!$B$5:$B$2004,"&lt;="&amp;Dashboard!$C$2)-sumifs('Trade Log'!$V$5:$V$2004,'Trade Log'!$D$5:$D$2004,$B136,'Trade Log'!$C$5:$C$2004,"Sell",'Trade Log'!$I$5:$I$2004,AW$6,'Trade Log'!$B$5:$B$2004,"&lt;="&amp;Dashboard!$C$2))</f>
        <v/>
      </c>
      <c r="AX136" s="100" t="str">
        <f>if($B136="","",sumifs('Trade Log'!$V$5:$V$2004,'Trade Log'!$D$5:$D$2004,$B136,'Trade Log'!$C$5:$C$2004,"Buy",'Trade Log'!$I$5:$I$2004,AX$6,'Trade Log'!$B$5:$B$2004,"&lt;="&amp;Dashboard!$C$2)-sumifs('Trade Log'!$V$5:$V$2004,'Trade Log'!$D$5:$D$2004,$B136,'Trade Log'!$C$5:$C$2004,"Sell",'Trade Log'!$I$5:$I$2004,AX$6,'Trade Log'!$B$5:$B$2004,"&lt;="&amp;Dashboard!$C$2))</f>
        <v/>
      </c>
      <c r="AY136" s="100" t="str">
        <f>if($B136="","",sumifs('Trade Log'!$V$5:$V$2004,'Trade Log'!$D$5:$D$2004,$B136,'Trade Log'!$C$5:$C$2004,"Buy",'Trade Log'!$I$5:$I$2004,AY$6,'Trade Log'!$B$5:$B$2004,"&lt;="&amp;Dashboard!$C$2)-sumifs('Trade Log'!$V$5:$V$2004,'Trade Log'!$D$5:$D$2004,$B136,'Trade Log'!$C$5:$C$2004,"Sell",'Trade Log'!$I$5:$I$2004,AY$6,'Trade Log'!$B$5:$B$2004,"&lt;="&amp;Dashboard!$C$2))</f>
        <v/>
      </c>
      <c r="AZ136" s="185" t="str">
        <f>if($B136="","",sumifs('Trade Log'!$V$5:$V$2004,'Trade Log'!$D$5:$D$2004,$B136,'Trade Log'!$C$5:$C$2004,"Buy",'Trade Log'!$I$5:$I$2004,AZ$6,'Trade Log'!$B$5:$B$2004,"&lt;="&amp;Dashboard!$C$2)-sumifs('Trade Log'!$V$5:$V$2004,'Trade Log'!$D$5:$D$2004,$B136,'Trade Log'!$C$5:$C$2004,"Sell",'Trade Log'!$I$5:$I$2004,AZ$6,'Trade Log'!$B$5:$B$2004,"&lt;="&amp;Dashboard!$C$2))</f>
        <v/>
      </c>
      <c r="BA136" s="81"/>
      <c r="BB136" s="186">
        <f t="shared" si="20"/>
        <v>0</v>
      </c>
      <c r="BC136" s="81"/>
      <c r="BD136" s="187">
        <f t="shared" ref="BD136:BM136" si="155">AQ136*$Q136</f>
        <v>0</v>
      </c>
      <c r="BE136" s="188">
        <f t="shared" si="155"/>
        <v>0</v>
      </c>
      <c r="BF136" s="188">
        <f t="shared" si="155"/>
        <v>0</v>
      </c>
      <c r="BG136" s="188">
        <f t="shared" si="155"/>
        <v>0</v>
      </c>
      <c r="BH136" s="188">
        <f t="shared" si="155"/>
        <v>0</v>
      </c>
      <c r="BI136" s="188">
        <f t="shared" si="155"/>
        <v>0</v>
      </c>
      <c r="BJ136" s="188">
        <f t="shared" si="155"/>
        <v>0</v>
      </c>
      <c r="BK136" s="188">
        <f t="shared" si="155"/>
        <v>0</v>
      </c>
      <c r="BL136" s="188">
        <f t="shared" si="155"/>
        <v>0</v>
      </c>
      <c r="BM136" s="189">
        <f t="shared" si="155"/>
        <v>0</v>
      </c>
      <c r="BN136" s="81"/>
      <c r="BO136" s="190">
        <f t="shared" si="22"/>
        <v>0</v>
      </c>
      <c r="BP136" s="190"/>
      <c r="BQ136" s="191" t="str">
        <f t="shared" si="23"/>
        <v/>
      </c>
      <c r="BR136" s="192" t="s">
        <v>197</v>
      </c>
      <c r="BS136" s="190" t="str">
        <f t="shared" si="24"/>
        <v>N</v>
      </c>
      <c r="BT136" s="190" t="str">
        <f t="shared" si="25"/>
        <v>N</v>
      </c>
      <c r="BU136" s="190" t="str">
        <f t="shared" si="26"/>
        <v>N</v>
      </c>
      <c r="BV136" s="190"/>
      <c r="BW136" s="174">
        <f>countifs('Trade Log'!$D$5:$D$2004,$B172,'Trade Log'!$C$5:$C$2004,"Split")</f>
        <v>0</v>
      </c>
    </row>
    <row r="137">
      <c r="A137" s="17">
        <f t="shared" si="27"/>
        <v>131</v>
      </c>
      <c r="B137" s="193" t="str">
        <f>Setup!B182</f>
        <v/>
      </c>
      <c r="C137" s="194" t="str">
        <f>Setup!C182</f>
        <v/>
      </c>
      <c r="D137" s="194" t="str">
        <f>Setup!D182</f>
        <v/>
      </c>
      <c r="E137" s="195" t="str">
        <f>IF($B137="","",SUMIFS('Trade Log'!$V$5:$V$2004,'Trade Log'!$D$5:$D$2004,'Your Portfolio Holdings'!$B137,'Trade Log'!$C$5:$C$2004,"Buy",'Trade Log'!$B$5:$B$2004,"&lt;="&amp;Dashboard!$C$2)-SUMIFS('Trade Log'!$V$5:$V$2004,'Trade Log'!$D$5:$D$2004,'Your Portfolio Holdings'!$B137,'Trade Log'!$C$5:$C$2004,"Sell",'Trade Log'!$B$5:$B$2004,"&lt;="&amp;Dashboard!$C$2))</f>
        <v/>
      </c>
      <c r="F137" s="196" t="str">
        <f t="shared" si="3"/>
        <v/>
      </c>
      <c r="G137" s="197" t="str">
        <f>IFERROR(__xludf.DUMMYFUNCTION("if($C137=""GBP"", if($B137="""","""",if(Dashboard!$C$2&gt;=today(),iferror(googlefinance($B137)/100,0),iferror(index(googlefinance($B137,""price"",Dashboard!$C$2),2,2)/100,iferror(index(googlefinance($B137,""price"",Dashboard!$C$2-1),2,2)/100,iferror(index(g"&amp;"ooglefinance($B137,""price"",Dashboard!$C$2-2),2,2)/100,iferror(index(googlefinance($B137,""price"",Dashboard!$C$2-3),2,2)/100,iferror(index(googlefinance($B137,""price"",Dashboard!$C$2-4),2,2)/100,iferror(index(googlefinance($B137,""price"",Dashboard!$C$"&amp;"2-5),2,2)/100,iferror(index(googlefinance($B137,""price"",Dashboard!$C$2-6),2,2)/100,0))))))))),if($B137="""","""",if(Dashboard!$C$2&gt;=today(),iferror(googlefinance($B137),0),iferror(index(googlefinance($B137,""price"",Dashboard!$C$2),2,2),iferror(index(go"&amp;"oglefinance($B137,""price"",Dashboard!$C$2-1),2,2),iferror(index(googlefinance($B137,""price"",Dashboard!$C$2-2),2,2),iferror(index(googlefinance($B137,""price"",Dashboard!$C$2-3),2,2),iferror(index(googlefinance($B137,""price"",Dashboard!$C$2-4),2,2),ife"&amp;"rror(index(googlefinance($B137,""price"",Dashboard!$C$2-5),2,2),iferror(index(googlefinance($B137,""price"",Dashboard!$C$2-6),2,2),0))))))))))"),"")</f>
        <v/>
      </c>
      <c r="H137" s="213"/>
      <c r="I137" s="199" t="str">
        <f t="shared" si="4"/>
        <v/>
      </c>
      <c r="J137" s="200" t="str">
        <f t="shared" si="5"/>
        <v/>
      </c>
      <c r="K137" s="201" t="str">
        <f t="array" ref="K137">IFERROR(IF($B137="","",index('Trade Log'!$Q$5:$Q$2004,match(1,($AN137='Trade Log'!$B$5:$B$2004)*($B137='Trade Log'!$D$5:$D$2004)*("Y"='Trade Log'!$T$5:$T$2004),0))),0)</f>
        <v/>
      </c>
      <c r="L137" s="202" t="str">
        <f t="shared" si="6"/>
        <v/>
      </c>
      <c r="M137" s="202" t="str">
        <f t="shared" si="7"/>
        <v/>
      </c>
      <c r="N137" s="203" t="str">
        <f t="shared" si="8"/>
        <v/>
      </c>
      <c r="O137" s="202" t="str">
        <f>if($B137="","",iferror(sumifs('Trade Log'!$G$5:$G$2004,'Trade Log'!$C$5:$C$2004,"Dividend",'Trade Log'!$D$5:$D$2004,$B137,'Trade Log'!$B$5:$B$2004,"&lt;="&amp;Dashboard!$C$2),0))</f>
        <v/>
      </c>
      <c r="P137" s="204" t="str">
        <f t="shared" si="9"/>
        <v/>
      </c>
      <c r="Q137" s="205" t="str">
        <f t="shared" si="10"/>
        <v/>
      </c>
      <c r="R137" s="199" t="str">
        <f t="shared" si="11"/>
        <v/>
      </c>
      <c r="S137" s="200" t="str">
        <f t="shared" si="12"/>
        <v/>
      </c>
      <c r="T137" s="201" t="str">
        <f t="array" ref="T137">IFERROR(IF($B137="","",index('Trade Log'!$AE$5:$AE$2004,match(1,($AN137='Trade Log'!$B$5:$B$2004)*($B137='Trade Log'!$D$5:$D$2004)*("Y"='Trade Log'!$T$5:$T$2004),0))),0)</f>
        <v/>
      </c>
      <c r="U137" s="202" t="str">
        <f t="shared" si="13"/>
        <v/>
      </c>
      <c r="V137" s="203" t="str">
        <f t="shared" si="14"/>
        <v/>
      </c>
      <c r="W137" s="202" t="str">
        <f t="shared" si="15"/>
        <v/>
      </c>
      <c r="X137" s="203" t="str">
        <f t="shared" si="16"/>
        <v/>
      </c>
      <c r="Y137" s="206" t="str">
        <f>if($B137="","",iferror(sumifs('Trade Log'!$AD$5:$AD$2004,'Trade Log'!$C$5:$C$2004,"Dividend",'Trade Log'!$D$5:$D$2004,$B137,'Trade Log'!$B$5:$B$2004,"&lt;="&amp;Dashboard!$C$2),0))</f>
        <v/>
      </c>
      <c r="Z137" s="172"/>
      <c r="AA137" s="207" t="str">
        <f t="array" ref="AA137">IF($B137="","",INDEX('Calculations (Do Not Edit)'!$C$231:$G$235,match($C137,'Calculations (Do Not Edit)'!$C$230:$G$230,0),match(Dashboard!$C$3,'Calculations (Do Not Edit)'!$B$231:$B$235,0)))</f>
        <v/>
      </c>
      <c r="AB137" s="174"/>
      <c r="AC137" s="208" t="str">
        <f>IF($B137="","",SUMIFS('Trade Log'!$X$5:$X$2004,'Trade Log'!$D$5:$D$2004,'Your Portfolio Holdings'!$B137,'Trade Log'!$C$5:$C$2004,"Buy",'Trade Log'!$B$5:$B$2004,"&lt;="&amp;Dashboard!$C$54)-SUMIFS('Trade Log'!$X$5:$X$2004,'Trade Log'!$D$5:$D$2004,'Your Portfolio Holdings'!$B137,'Trade Log'!$C$5:$C$2004,"Sell",'Trade Log'!$B$5:$B$2004,"&lt;="&amp;Dashboard!$C$54))</f>
        <v/>
      </c>
      <c r="AD137" s="209" t="str">
        <f>IFERROR(__xludf.DUMMYFUNCTION("if($C137=""GBP"",if($B137="""","""",if(Dashboard!$C$54&gt;=today(),iferror(googlefinance($B137)/100,0),iferror(index(googlefinance($B137,""price"",Dashboard!$C$54),2,2)/100,iferror(index(googlefinance($B137,""price"",Dashboard!$C$54-1),2,2)/100,iferror(index"&amp;"(googlefinance($B137,""price"",Dashboard!$C$54-2),2,2)/100,iferror(index(googlefinance($B137,""price"",Dashboard!$C$54-3),2,2)/100,iferror(index(googlefinance($B137,""price"",Dashboard!$C$54-4),2,2)/100,iferror(index(googlefinance($B137,""price"",Dashboar"&amp;"d!$C$54-5),2,2)/100,iferror(index(googlefinance($B137,""price"",Dashboard!$C$54-6),2,2)/100,0))))))))), if($B137="""","""",if(Dashboard!$C$54&gt;=today(),iferror(googlefinance($B137),0),iferror(index(googlefinance($B137,""price"",Dashboard!$C$54),2,2),iferro"&amp;"r(index(googlefinance($B137,""price"",Dashboard!$C$54-1),2,2),iferror(index(googlefinance($B137,""price"",Dashboard!$C$54-2),2,2),iferror(index(googlefinance($B137,""price"",Dashboard!$C$54-3),2,2),iferror(index(googlefinance($B137,""price"",Dashboard!$C$"&amp;"54-4),2,2),iferror(index(googlefinance($B137,""price"",Dashboard!$C$54-5),2,2),iferror(index(googlefinance($B137,""price"",Dashboard!$C$54-6),2,2),0))))))))))"),"")</f>
        <v/>
      </c>
      <c r="AE137" s="214"/>
      <c r="AF137" s="211" t="str">
        <f t="array" ref="AF137">IF($B137="","",INDEX('Calculations (Do Not Edit)'!$C$249:$G$253,match($C137,'Calculations (Do Not Edit)'!$C$230:$G$230,0),match(Dashboard!$C$3,'Calculations (Do Not Edit)'!$B$231:$B$235,0)))</f>
        <v/>
      </c>
      <c r="AG137" s="212">
        <f t="shared" si="17"/>
        <v>0</v>
      </c>
      <c r="AH137" s="208" t="str">
        <f>IF($B137="","",SUMIFS('Trade Log'!$Z$5:$Z$2004,'Trade Log'!$D$5:$D$2004,'Your Portfolio Holdings'!$B137,'Trade Log'!$C$5:$C$2004,"Buy",'Trade Log'!$B$5:$B$2004,"&lt;="&amp;Dashboard!$C$55)-SUMIFS('Trade Log'!$Z$5:$Z$2004,'Trade Log'!$D$5:$D$2004,'Your Portfolio Holdings'!$B137,'Trade Log'!$C$5:$C$2004,"Sell",'Trade Log'!$B$5:$B$2004,"&lt;="&amp;Dashboard!$C$55))</f>
        <v/>
      </c>
      <c r="AI137" s="209" t="str">
        <f>IFERROR(__xludf.DUMMYFUNCTION("if($C137=""GBP"",if($B137="""","""",if(Dashboard!$C$55&gt;=today(),iferror(googlefinance($B137)/100,0),iferror(index(googlefinance($B137,""price"",Dashboard!$C$55),2,2)/100,iferror(index(googlefinance($B137,""price"",Dashboard!$C$55-1),2,2)/100,iferror(index"&amp;"(googlefinance($B137,""price"",Dashboard!$C$55-2),2,2)/100,iferror(index(googlefinance($B137,""price"",Dashboard!$C$55-3),2,2)/100,iferror(index(googlefinance($B137,""price"",Dashboard!$C$55-4),2,2)/100,iferror(index(googlefinance($B137,""price"",Dashboar"&amp;"d!$C$55-5),2,2)/100,iferror(index(googlefinance($B137,""price"",Dashboard!$C$55-6),2,2)/100,0))))))))),if($B137="""","""",if(Dashboard!$C$55&gt;=today(),iferror(googlefinance($B137),0),iferror(index(googlefinance($B137,""price"",Dashboard!$C$55),2,2),iferror"&amp;"(index(googlefinance($B137,""price"",Dashboard!$C$55-1),2,2),iferror(index(googlefinance($B137,""price"",Dashboard!$C$55-2),2,2),iferror(index(googlefinance($B137,""price"",Dashboard!$C$55-3),2,2),iferror(index(googlefinance($B137,""price"",Dashboard!$C$5"&amp;"5-4),2,2),iferror(index(googlefinance($B137,""price"",Dashboard!$C$55-5),2,2),iferror(index(googlefinance($B137,""price"",Dashboard!$C$55-6),2,2),0))))))))))"),"")</f>
        <v/>
      </c>
      <c r="AJ137" s="210"/>
      <c r="AK137" s="211" t="str">
        <f t="array" ref="AK137">IF($B137="","",INDEX('Calculations (Do Not Edit)'!$C$267:$G$271,match($C137,'Calculations (Do Not Edit)'!$C$230:$G$230,0),match(Dashboard!$C$3,'Calculations (Do Not Edit)'!$B$231:$B$235,0)))</f>
        <v/>
      </c>
      <c r="AL137" s="212">
        <f t="shared" si="18"/>
        <v>0</v>
      </c>
      <c r="AM137" s="182"/>
      <c r="AN137" s="182" t="str">
        <f>IF($B137="","",MAXIFS('Trade Log'!$B$5:$B$2004,'Trade Log'!$D$5:$D$2004,$B137,'Trade Log'!$B$5:$B$2004,"&lt;="&amp;Dashboard!$C$2))</f>
        <v/>
      </c>
      <c r="AO137" s="81" t="str">
        <f t="shared" si="19"/>
        <v>#N/A</v>
      </c>
      <c r="AP137" s="81"/>
      <c r="AQ137" s="184" t="str">
        <f>if($B137="","",sumifs('Trade Log'!$V$5:$V$2004,'Trade Log'!$D$5:$D$2004,$B137,'Trade Log'!$C$5:$C$2004,"Buy",'Trade Log'!$I$5:$I$2004,AQ$6,'Trade Log'!$B$5:$B$2004,"&lt;="&amp;Dashboard!$C$2)-sumifs('Trade Log'!$V$5:$V$2004,'Trade Log'!$D$5:$D$2004,$B137,'Trade Log'!$C$5:$C$2004,"Sell",'Trade Log'!$I$5:$I$2004,AQ$6,'Trade Log'!$B$5:$B$2004,"&lt;="&amp;Dashboard!$C$2))</f>
        <v/>
      </c>
      <c r="AR137" s="100" t="str">
        <f>if($B137="","",sumifs('Trade Log'!$V$5:$V$2004,'Trade Log'!$D$5:$D$2004,$B137,'Trade Log'!$C$5:$C$2004,"Buy",'Trade Log'!$I$5:$I$2004,AR$6,'Trade Log'!$B$5:$B$2004,"&lt;="&amp;Dashboard!$C$2)-sumifs('Trade Log'!$V$5:$V$2004,'Trade Log'!$D$5:$D$2004,$B137,'Trade Log'!$C$5:$C$2004,"Sell",'Trade Log'!$I$5:$I$2004,AR$6,'Trade Log'!$B$5:$B$2004,"&lt;="&amp;Dashboard!$C$2))</f>
        <v/>
      </c>
      <c r="AS137" s="100" t="str">
        <f>if($B137="","",sumifs('Trade Log'!$V$5:$V$2004,'Trade Log'!$D$5:$D$2004,$B137,'Trade Log'!$C$5:$C$2004,"Buy",'Trade Log'!$I$5:$I$2004,AS$6,'Trade Log'!$B$5:$B$2004,"&lt;="&amp;Dashboard!$C$2)-sumifs('Trade Log'!$V$5:$V$2004,'Trade Log'!$D$5:$D$2004,$B137,'Trade Log'!$C$5:$C$2004,"Sell",'Trade Log'!$I$5:$I$2004,AS$6,'Trade Log'!$B$5:$B$2004,"&lt;="&amp;Dashboard!$C$2))</f>
        <v/>
      </c>
      <c r="AT137" s="100" t="str">
        <f>if($B137="","",sumifs('Trade Log'!$V$5:$V$2004,'Trade Log'!$D$5:$D$2004,$B137,'Trade Log'!$C$5:$C$2004,"Buy",'Trade Log'!$I$5:$I$2004,AT$6,'Trade Log'!$B$5:$B$2004,"&lt;="&amp;Dashboard!$C$2)-sumifs('Trade Log'!$V$5:$V$2004,'Trade Log'!$D$5:$D$2004,$B137,'Trade Log'!$C$5:$C$2004,"Sell",'Trade Log'!$I$5:$I$2004,AT$6,'Trade Log'!$B$5:$B$2004,"&lt;="&amp;Dashboard!$C$2))</f>
        <v/>
      </c>
      <c r="AU137" s="100" t="str">
        <f>if($B137="","",sumifs('Trade Log'!$V$5:$V$2004,'Trade Log'!$D$5:$D$2004,$B137,'Trade Log'!$C$5:$C$2004,"Buy",'Trade Log'!$I$5:$I$2004,AU$6,'Trade Log'!$B$5:$B$2004,"&lt;="&amp;Dashboard!$C$2)-sumifs('Trade Log'!$V$5:$V$2004,'Trade Log'!$D$5:$D$2004,$B137,'Trade Log'!$C$5:$C$2004,"Sell",'Trade Log'!$I$5:$I$2004,AU$6,'Trade Log'!$B$5:$B$2004,"&lt;="&amp;Dashboard!$C$2))</f>
        <v/>
      </c>
      <c r="AV137" s="100" t="str">
        <f>if($B137="","",sumifs('Trade Log'!$V$5:$V$2004,'Trade Log'!$D$5:$D$2004,$B137,'Trade Log'!$C$5:$C$2004,"Buy",'Trade Log'!$I$5:$I$2004,AV$6,'Trade Log'!$B$5:$B$2004,"&lt;="&amp;Dashboard!$C$2)-sumifs('Trade Log'!$V$5:$V$2004,'Trade Log'!$D$5:$D$2004,$B137,'Trade Log'!$C$5:$C$2004,"Sell",'Trade Log'!$I$5:$I$2004,AV$6,'Trade Log'!$B$5:$B$2004,"&lt;="&amp;Dashboard!$C$2))</f>
        <v/>
      </c>
      <c r="AW137" s="100" t="str">
        <f>if($B137="","",sumifs('Trade Log'!$V$5:$V$2004,'Trade Log'!$D$5:$D$2004,$B137,'Trade Log'!$C$5:$C$2004,"Buy",'Trade Log'!$I$5:$I$2004,AW$6,'Trade Log'!$B$5:$B$2004,"&lt;="&amp;Dashboard!$C$2)-sumifs('Trade Log'!$V$5:$V$2004,'Trade Log'!$D$5:$D$2004,$B137,'Trade Log'!$C$5:$C$2004,"Sell",'Trade Log'!$I$5:$I$2004,AW$6,'Trade Log'!$B$5:$B$2004,"&lt;="&amp;Dashboard!$C$2))</f>
        <v/>
      </c>
      <c r="AX137" s="100" t="str">
        <f>if($B137="","",sumifs('Trade Log'!$V$5:$V$2004,'Trade Log'!$D$5:$D$2004,$B137,'Trade Log'!$C$5:$C$2004,"Buy",'Trade Log'!$I$5:$I$2004,AX$6,'Trade Log'!$B$5:$B$2004,"&lt;="&amp;Dashboard!$C$2)-sumifs('Trade Log'!$V$5:$V$2004,'Trade Log'!$D$5:$D$2004,$B137,'Trade Log'!$C$5:$C$2004,"Sell",'Trade Log'!$I$5:$I$2004,AX$6,'Trade Log'!$B$5:$B$2004,"&lt;="&amp;Dashboard!$C$2))</f>
        <v/>
      </c>
      <c r="AY137" s="100" t="str">
        <f>if($B137="","",sumifs('Trade Log'!$V$5:$V$2004,'Trade Log'!$D$5:$D$2004,$B137,'Trade Log'!$C$5:$C$2004,"Buy",'Trade Log'!$I$5:$I$2004,AY$6,'Trade Log'!$B$5:$B$2004,"&lt;="&amp;Dashboard!$C$2)-sumifs('Trade Log'!$V$5:$V$2004,'Trade Log'!$D$5:$D$2004,$B137,'Trade Log'!$C$5:$C$2004,"Sell",'Trade Log'!$I$5:$I$2004,AY$6,'Trade Log'!$B$5:$B$2004,"&lt;="&amp;Dashboard!$C$2))</f>
        <v/>
      </c>
      <c r="AZ137" s="185" t="str">
        <f>if($B137="","",sumifs('Trade Log'!$V$5:$V$2004,'Trade Log'!$D$5:$D$2004,$B137,'Trade Log'!$C$5:$C$2004,"Buy",'Trade Log'!$I$5:$I$2004,AZ$6,'Trade Log'!$B$5:$B$2004,"&lt;="&amp;Dashboard!$C$2)-sumifs('Trade Log'!$V$5:$V$2004,'Trade Log'!$D$5:$D$2004,$B137,'Trade Log'!$C$5:$C$2004,"Sell",'Trade Log'!$I$5:$I$2004,AZ$6,'Trade Log'!$B$5:$B$2004,"&lt;="&amp;Dashboard!$C$2))</f>
        <v/>
      </c>
      <c r="BA137" s="81"/>
      <c r="BB137" s="186">
        <f t="shared" si="20"/>
        <v>0</v>
      </c>
      <c r="BC137" s="81"/>
      <c r="BD137" s="187">
        <f t="shared" ref="BD137:BM137" si="156">AQ137*$Q137</f>
        <v>0</v>
      </c>
      <c r="BE137" s="188">
        <f t="shared" si="156"/>
        <v>0</v>
      </c>
      <c r="BF137" s="188">
        <f t="shared" si="156"/>
        <v>0</v>
      </c>
      <c r="BG137" s="188">
        <f t="shared" si="156"/>
        <v>0</v>
      </c>
      <c r="BH137" s="188">
        <f t="shared" si="156"/>
        <v>0</v>
      </c>
      <c r="BI137" s="188">
        <f t="shared" si="156"/>
        <v>0</v>
      </c>
      <c r="BJ137" s="188">
        <f t="shared" si="156"/>
        <v>0</v>
      </c>
      <c r="BK137" s="188">
        <f t="shared" si="156"/>
        <v>0</v>
      </c>
      <c r="BL137" s="188">
        <f t="shared" si="156"/>
        <v>0</v>
      </c>
      <c r="BM137" s="189">
        <f t="shared" si="156"/>
        <v>0</v>
      </c>
      <c r="BN137" s="81"/>
      <c r="BO137" s="190">
        <f t="shared" si="22"/>
        <v>0</v>
      </c>
      <c r="BP137" s="190"/>
      <c r="BQ137" s="191" t="str">
        <f t="shared" si="23"/>
        <v/>
      </c>
      <c r="BR137" s="192" t="s">
        <v>197</v>
      </c>
      <c r="BS137" s="190" t="str">
        <f t="shared" si="24"/>
        <v>N</v>
      </c>
      <c r="BT137" s="190" t="str">
        <f t="shared" si="25"/>
        <v>N</v>
      </c>
      <c r="BU137" s="190" t="str">
        <f t="shared" si="26"/>
        <v>N</v>
      </c>
      <c r="BV137" s="190"/>
      <c r="BW137" s="174">
        <f>countifs('Trade Log'!$D$5:$D$2004,$B173,'Trade Log'!$C$5:$C$2004,"Split")</f>
        <v>0</v>
      </c>
    </row>
    <row r="138">
      <c r="A138" s="17">
        <f t="shared" si="27"/>
        <v>132</v>
      </c>
      <c r="B138" s="193" t="str">
        <f>Setup!B183</f>
        <v/>
      </c>
      <c r="C138" s="194" t="str">
        <f>Setup!C183</f>
        <v/>
      </c>
      <c r="D138" s="194" t="str">
        <f>Setup!D183</f>
        <v/>
      </c>
      <c r="E138" s="195" t="str">
        <f>IF($B138="","",SUMIFS('Trade Log'!$V$5:$V$2004,'Trade Log'!$D$5:$D$2004,'Your Portfolio Holdings'!$B138,'Trade Log'!$C$5:$C$2004,"Buy",'Trade Log'!$B$5:$B$2004,"&lt;="&amp;Dashboard!$C$2)-SUMIFS('Trade Log'!$V$5:$V$2004,'Trade Log'!$D$5:$D$2004,'Your Portfolio Holdings'!$B138,'Trade Log'!$C$5:$C$2004,"Sell",'Trade Log'!$B$5:$B$2004,"&lt;="&amp;Dashboard!$C$2))</f>
        <v/>
      </c>
      <c r="F138" s="196" t="str">
        <f t="shared" si="3"/>
        <v/>
      </c>
      <c r="G138" s="197" t="str">
        <f>IFERROR(__xludf.DUMMYFUNCTION("if($C138=""GBP"", if($B138="""","""",if(Dashboard!$C$2&gt;=today(),iferror(googlefinance($B138)/100,0),iferror(index(googlefinance($B138,""price"",Dashboard!$C$2),2,2)/100,iferror(index(googlefinance($B138,""price"",Dashboard!$C$2-1),2,2)/100,iferror(index(g"&amp;"ooglefinance($B138,""price"",Dashboard!$C$2-2),2,2)/100,iferror(index(googlefinance($B138,""price"",Dashboard!$C$2-3),2,2)/100,iferror(index(googlefinance($B138,""price"",Dashboard!$C$2-4),2,2)/100,iferror(index(googlefinance($B138,""price"",Dashboard!$C$"&amp;"2-5),2,2)/100,iferror(index(googlefinance($B138,""price"",Dashboard!$C$2-6),2,2)/100,0))))))))),if($B138="""","""",if(Dashboard!$C$2&gt;=today(),iferror(googlefinance($B138),0),iferror(index(googlefinance($B138,""price"",Dashboard!$C$2),2,2),iferror(index(go"&amp;"oglefinance($B138,""price"",Dashboard!$C$2-1),2,2),iferror(index(googlefinance($B138,""price"",Dashboard!$C$2-2),2,2),iferror(index(googlefinance($B138,""price"",Dashboard!$C$2-3),2,2),iferror(index(googlefinance($B138,""price"",Dashboard!$C$2-4),2,2),ife"&amp;"rror(index(googlefinance($B138,""price"",Dashboard!$C$2-5),2,2),iferror(index(googlefinance($B138,""price"",Dashboard!$C$2-6),2,2),0))))))))))"),"")</f>
        <v/>
      </c>
      <c r="H138" s="213"/>
      <c r="I138" s="199" t="str">
        <f t="shared" si="4"/>
        <v/>
      </c>
      <c r="J138" s="200" t="str">
        <f t="shared" si="5"/>
        <v/>
      </c>
      <c r="K138" s="201" t="str">
        <f t="array" ref="K138">IFERROR(IF($B138="","",index('Trade Log'!$Q$5:$Q$2004,match(1,($AN138='Trade Log'!$B$5:$B$2004)*($B138='Trade Log'!$D$5:$D$2004)*("Y"='Trade Log'!$T$5:$T$2004),0))),0)</f>
        <v/>
      </c>
      <c r="L138" s="202" t="str">
        <f t="shared" si="6"/>
        <v/>
      </c>
      <c r="M138" s="202" t="str">
        <f t="shared" si="7"/>
        <v/>
      </c>
      <c r="N138" s="203" t="str">
        <f t="shared" si="8"/>
        <v/>
      </c>
      <c r="O138" s="202" t="str">
        <f>if($B138="","",iferror(sumifs('Trade Log'!$G$5:$G$2004,'Trade Log'!$C$5:$C$2004,"Dividend",'Trade Log'!$D$5:$D$2004,$B138,'Trade Log'!$B$5:$B$2004,"&lt;="&amp;Dashboard!$C$2),0))</f>
        <v/>
      </c>
      <c r="P138" s="204" t="str">
        <f t="shared" si="9"/>
        <v/>
      </c>
      <c r="Q138" s="205" t="str">
        <f t="shared" si="10"/>
        <v/>
      </c>
      <c r="R138" s="199" t="str">
        <f t="shared" si="11"/>
        <v/>
      </c>
      <c r="S138" s="200" t="str">
        <f t="shared" si="12"/>
        <v/>
      </c>
      <c r="T138" s="201" t="str">
        <f t="array" ref="T138">IFERROR(IF($B138="","",index('Trade Log'!$AE$5:$AE$2004,match(1,($AN138='Trade Log'!$B$5:$B$2004)*($B138='Trade Log'!$D$5:$D$2004)*("Y"='Trade Log'!$T$5:$T$2004),0))),0)</f>
        <v/>
      </c>
      <c r="U138" s="202" t="str">
        <f t="shared" si="13"/>
        <v/>
      </c>
      <c r="V138" s="203" t="str">
        <f t="shared" si="14"/>
        <v/>
      </c>
      <c r="W138" s="202" t="str">
        <f t="shared" si="15"/>
        <v/>
      </c>
      <c r="X138" s="203" t="str">
        <f t="shared" si="16"/>
        <v/>
      </c>
      <c r="Y138" s="206" t="str">
        <f>if($B138="","",iferror(sumifs('Trade Log'!$AD$5:$AD$2004,'Trade Log'!$C$5:$C$2004,"Dividend",'Trade Log'!$D$5:$D$2004,$B138,'Trade Log'!$B$5:$B$2004,"&lt;="&amp;Dashboard!$C$2),0))</f>
        <v/>
      </c>
      <c r="Z138" s="172"/>
      <c r="AA138" s="207" t="str">
        <f t="array" ref="AA138">IF($B138="","",INDEX('Calculations (Do Not Edit)'!$C$231:$G$235,match($C138,'Calculations (Do Not Edit)'!$C$230:$G$230,0),match(Dashboard!$C$3,'Calculations (Do Not Edit)'!$B$231:$B$235,0)))</f>
        <v/>
      </c>
      <c r="AB138" s="174"/>
      <c r="AC138" s="208" t="str">
        <f>IF($B138="","",SUMIFS('Trade Log'!$X$5:$X$2004,'Trade Log'!$D$5:$D$2004,'Your Portfolio Holdings'!$B138,'Trade Log'!$C$5:$C$2004,"Buy",'Trade Log'!$B$5:$B$2004,"&lt;="&amp;Dashboard!$C$54)-SUMIFS('Trade Log'!$X$5:$X$2004,'Trade Log'!$D$5:$D$2004,'Your Portfolio Holdings'!$B138,'Trade Log'!$C$5:$C$2004,"Sell",'Trade Log'!$B$5:$B$2004,"&lt;="&amp;Dashboard!$C$54))</f>
        <v/>
      </c>
      <c r="AD138" s="209" t="str">
        <f>IFERROR(__xludf.DUMMYFUNCTION("if($C138=""GBP"",if($B138="""","""",if(Dashboard!$C$54&gt;=today(),iferror(googlefinance($B138)/100,0),iferror(index(googlefinance($B138,""price"",Dashboard!$C$54),2,2)/100,iferror(index(googlefinance($B138,""price"",Dashboard!$C$54-1),2,2)/100,iferror(index"&amp;"(googlefinance($B138,""price"",Dashboard!$C$54-2),2,2)/100,iferror(index(googlefinance($B138,""price"",Dashboard!$C$54-3),2,2)/100,iferror(index(googlefinance($B138,""price"",Dashboard!$C$54-4),2,2)/100,iferror(index(googlefinance($B138,""price"",Dashboar"&amp;"d!$C$54-5),2,2)/100,iferror(index(googlefinance($B138,""price"",Dashboard!$C$54-6),2,2)/100,0))))))))), if($B138="""","""",if(Dashboard!$C$54&gt;=today(),iferror(googlefinance($B138),0),iferror(index(googlefinance($B138,""price"",Dashboard!$C$54),2,2),iferro"&amp;"r(index(googlefinance($B138,""price"",Dashboard!$C$54-1),2,2),iferror(index(googlefinance($B138,""price"",Dashboard!$C$54-2),2,2),iferror(index(googlefinance($B138,""price"",Dashboard!$C$54-3),2,2),iferror(index(googlefinance($B138,""price"",Dashboard!$C$"&amp;"54-4),2,2),iferror(index(googlefinance($B138,""price"",Dashboard!$C$54-5),2,2),iferror(index(googlefinance($B138,""price"",Dashboard!$C$54-6),2,2),0))))))))))"),"")</f>
        <v/>
      </c>
      <c r="AE138" s="214"/>
      <c r="AF138" s="211" t="str">
        <f t="array" ref="AF138">IF($B138="","",INDEX('Calculations (Do Not Edit)'!$C$249:$G$253,match($C138,'Calculations (Do Not Edit)'!$C$230:$G$230,0),match(Dashboard!$C$3,'Calculations (Do Not Edit)'!$B$231:$B$235,0)))</f>
        <v/>
      </c>
      <c r="AG138" s="212">
        <f t="shared" si="17"/>
        <v>0</v>
      </c>
      <c r="AH138" s="208" t="str">
        <f>IF($B138="","",SUMIFS('Trade Log'!$Z$5:$Z$2004,'Trade Log'!$D$5:$D$2004,'Your Portfolio Holdings'!$B138,'Trade Log'!$C$5:$C$2004,"Buy",'Trade Log'!$B$5:$B$2004,"&lt;="&amp;Dashboard!$C$55)-SUMIFS('Trade Log'!$Z$5:$Z$2004,'Trade Log'!$D$5:$D$2004,'Your Portfolio Holdings'!$B138,'Trade Log'!$C$5:$C$2004,"Sell",'Trade Log'!$B$5:$B$2004,"&lt;="&amp;Dashboard!$C$55))</f>
        <v/>
      </c>
      <c r="AI138" s="209" t="str">
        <f>IFERROR(__xludf.DUMMYFUNCTION("if($C138=""GBP"",if($B138="""","""",if(Dashboard!$C$55&gt;=today(),iferror(googlefinance($B138)/100,0),iferror(index(googlefinance($B138,""price"",Dashboard!$C$55),2,2)/100,iferror(index(googlefinance($B138,""price"",Dashboard!$C$55-1),2,2)/100,iferror(index"&amp;"(googlefinance($B138,""price"",Dashboard!$C$55-2),2,2)/100,iferror(index(googlefinance($B138,""price"",Dashboard!$C$55-3),2,2)/100,iferror(index(googlefinance($B138,""price"",Dashboard!$C$55-4),2,2)/100,iferror(index(googlefinance($B138,""price"",Dashboar"&amp;"d!$C$55-5),2,2)/100,iferror(index(googlefinance($B138,""price"",Dashboard!$C$55-6),2,2)/100,0))))))))),if($B138="""","""",if(Dashboard!$C$55&gt;=today(),iferror(googlefinance($B138),0),iferror(index(googlefinance($B138,""price"",Dashboard!$C$55),2,2),iferror"&amp;"(index(googlefinance($B138,""price"",Dashboard!$C$55-1),2,2),iferror(index(googlefinance($B138,""price"",Dashboard!$C$55-2),2,2),iferror(index(googlefinance($B138,""price"",Dashboard!$C$55-3),2,2),iferror(index(googlefinance($B138,""price"",Dashboard!$C$5"&amp;"5-4),2,2),iferror(index(googlefinance($B138,""price"",Dashboard!$C$55-5),2,2),iferror(index(googlefinance($B138,""price"",Dashboard!$C$55-6),2,2),0))))))))))"),"")</f>
        <v/>
      </c>
      <c r="AJ138" s="210"/>
      <c r="AK138" s="211" t="str">
        <f t="array" ref="AK138">IF($B138="","",INDEX('Calculations (Do Not Edit)'!$C$267:$G$271,match($C138,'Calculations (Do Not Edit)'!$C$230:$G$230,0),match(Dashboard!$C$3,'Calculations (Do Not Edit)'!$B$231:$B$235,0)))</f>
        <v/>
      </c>
      <c r="AL138" s="212">
        <f t="shared" si="18"/>
        <v>0</v>
      </c>
      <c r="AM138" s="182"/>
      <c r="AN138" s="182" t="str">
        <f>IF($B138="","",MAXIFS('Trade Log'!$B$5:$B$2004,'Trade Log'!$D$5:$D$2004,$B138,'Trade Log'!$B$5:$B$2004,"&lt;="&amp;Dashboard!$C$2))</f>
        <v/>
      </c>
      <c r="AO138" s="81" t="str">
        <f t="shared" si="19"/>
        <v>#N/A</v>
      </c>
      <c r="AP138" s="81"/>
      <c r="AQ138" s="184" t="str">
        <f>if($B138="","",sumifs('Trade Log'!$V$5:$V$2004,'Trade Log'!$D$5:$D$2004,$B138,'Trade Log'!$C$5:$C$2004,"Buy",'Trade Log'!$I$5:$I$2004,AQ$6,'Trade Log'!$B$5:$B$2004,"&lt;="&amp;Dashboard!$C$2)-sumifs('Trade Log'!$V$5:$V$2004,'Trade Log'!$D$5:$D$2004,$B138,'Trade Log'!$C$5:$C$2004,"Sell",'Trade Log'!$I$5:$I$2004,AQ$6,'Trade Log'!$B$5:$B$2004,"&lt;="&amp;Dashboard!$C$2))</f>
        <v/>
      </c>
      <c r="AR138" s="100" t="str">
        <f>if($B138="","",sumifs('Trade Log'!$V$5:$V$2004,'Trade Log'!$D$5:$D$2004,$B138,'Trade Log'!$C$5:$C$2004,"Buy",'Trade Log'!$I$5:$I$2004,AR$6,'Trade Log'!$B$5:$B$2004,"&lt;="&amp;Dashboard!$C$2)-sumifs('Trade Log'!$V$5:$V$2004,'Trade Log'!$D$5:$D$2004,$B138,'Trade Log'!$C$5:$C$2004,"Sell",'Trade Log'!$I$5:$I$2004,AR$6,'Trade Log'!$B$5:$B$2004,"&lt;="&amp;Dashboard!$C$2))</f>
        <v/>
      </c>
      <c r="AS138" s="100" t="str">
        <f>if($B138="","",sumifs('Trade Log'!$V$5:$V$2004,'Trade Log'!$D$5:$D$2004,$B138,'Trade Log'!$C$5:$C$2004,"Buy",'Trade Log'!$I$5:$I$2004,AS$6,'Trade Log'!$B$5:$B$2004,"&lt;="&amp;Dashboard!$C$2)-sumifs('Trade Log'!$V$5:$V$2004,'Trade Log'!$D$5:$D$2004,$B138,'Trade Log'!$C$5:$C$2004,"Sell",'Trade Log'!$I$5:$I$2004,AS$6,'Trade Log'!$B$5:$B$2004,"&lt;="&amp;Dashboard!$C$2))</f>
        <v/>
      </c>
      <c r="AT138" s="100" t="str">
        <f>if($B138="","",sumifs('Trade Log'!$V$5:$V$2004,'Trade Log'!$D$5:$D$2004,$B138,'Trade Log'!$C$5:$C$2004,"Buy",'Trade Log'!$I$5:$I$2004,AT$6,'Trade Log'!$B$5:$B$2004,"&lt;="&amp;Dashboard!$C$2)-sumifs('Trade Log'!$V$5:$V$2004,'Trade Log'!$D$5:$D$2004,$B138,'Trade Log'!$C$5:$C$2004,"Sell",'Trade Log'!$I$5:$I$2004,AT$6,'Trade Log'!$B$5:$B$2004,"&lt;="&amp;Dashboard!$C$2))</f>
        <v/>
      </c>
      <c r="AU138" s="100" t="str">
        <f>if($B138="","",sumifs('Trade Log'!$V$5:$V$2004,'Trade Log'!$D$5:$D$2004,$B138,'Trade Log'!$C$5:$C$2004,"Buy",'Trade Log'!$I$5:$I$2004,AU$6,'Trade Log'!$B$5:$B$2004,"&lt;="&amp;Dashboard!$C$2)-sumifs('Trade Log'!$V$5:$V$2004,'Trade Log'!$D$5:$D$2004,$B138,'Trade Log'!$C$5:$C$2004,"Sell",'Trade Log'!$I$5:$I$2004,AU$6,'Trade Log'!$B$5:$B$2004,"&lt;="&amp;Dashboard!$C$2))</f>
        <v/>
      </c>
      <c r="AV138" s="100" t="str">
        <f>if($B138="","",sumifs('Trade Log'!$V$5:$V$2004,'Trade Log'!$D$5:$D$2004,$B138,'Trade Log'!$C$5:$C$2004,"Buy",'Trade Log'!$I$5:$I$2004,AV$6,'Trade Log'!$B$5:$B$2004,"&lt;="&amp;Dashboard!$C$2)-sumifs('Trade Log'!$V$5:$V$2004,'Trade Log'!$D$5:$D$2004,$B138,'Trade Log'!$C$5:$C$2004,"Sell",'Trade Log'!$I$5:$I$2004,AV$6,'Trade Log'!$B$5:$B$2004,"&lt;="&amp;Dashboard!$C$2))</f>
        <v/>
      </c>
      <c r="AW138" s="100" t="str">
        <f>if($B138="","",sumifs('Trade Log'!$V$5:$V$2004,'Trade Log'!$D$5:$D$2004,$B138,'Trade Log'!$C$5:$C$2004,"Buy",'Trade Log'!$I$5:$I$2004,AW$6,'Trade Log'!$B$5:$B$2004,"&lt;="&amp;Dashboard!$C$2)-sumifs('Trade Log'!$V$5:$V$2004,'Trade Log'!$D$5:$D$2004,$B138,'Trade Log'!$C$5:$C$2004,"Sell",'Trade Log'!$I$5:$I$2004,AW$6,'Trade Log'!$B$5:$B$2004,"&lt;="&amp;Dashboard!$C$2))</f>
        <v/>
      </c>
      <c r="AX138" s="100" t="str">
        <f>if($B138="","",sumifs('Trade Log'!$V$5:$V$2004,'Trade Log'!$D$5:$D$2004,$B138,'Trade Log'!$C$5:$C$2004,"Buy",'Trade Log'!$I$5:$I$2004,AX$6,'Trade Log'!$B$5:$B$2004,"&lt;="&amp;Dashboard!$C$2)-sumifs('Trade Log'!$V$5:$V$2004,'Trade Log'!$D$5:$D$2004,$B138,'Trade Log'!$C$5:$C$2004,"Sell",'Trade Log'!$I$5:$I$2004,AX$6,'Trade Log'!$B$5:$B$2004,"&lt;="&amp;Dashboard!$C$2))</f>
        <v/>
      </c>
      <c r="AY138" s="100" t="str">
        <f>if($B138="","",sumifs('Trade Log'!$V$5:$V$2004,'Trade Log'!$D$5:$D$2004,$B138,'Trade Log'!$C$5:$C$2004,"Buy",'Trade Log'!$I$5:$I$2004,AY$6,'Trade Log'!$B$5:$B$2004,"&lt;="&amp;Dashboard!$C$2)-sumifs('Trade Log'!$V$5:$V$2004,'Trade Log'!$D$5:$D$2004,$B138,'Trade Log'!$C$5:$C$2004,"Sell",'Trade Log'!$I$5:$I$2004,AY$6,'Trade Log'!$B$5:$B$2004,"&lt;="&amp;Dashboard!$C$2))</f>
        <v/>
      </c>
      <c r="AZ138" s="185" t="str">
        <f>if($B138="","",sumifs('Trade Log'!$V$5:$V$2004,'Trade Log'!$D$5:$D$2004,$B138,'Trade Log'!$C$5:$C$2004,"Buy",'Trade Log'!$I$5:$I$2004,AZ$6,'Trade Log'!$B$5:$B$2004,"&lt;="&amp;Dashboard!$C$2)-sumifs('Trade Log'!$V$5:$V$2004,'Trade Log'!$D$5:$D$2004,$B138,'Trade Log'!$C$5:$C$2004,"Sell",'Trade Log'!$I$5:$I$2004,AZ$6,'Trade Log'!$B$5:$B$2004,"&lt;="&amp;Dashboard!$C$2))</f>
        <v/>
      </c>
      <c r="BA138" s="81"/>
      <c r="BB138" s="186">
        <f t="shared" si="20"/>
        <v>0</v>
      </c>
      <c r="BC138" s="81"/>
      <c r="BD138" s="187">
        <f t="shared" ref="BD138:BM138" si="157">AQ138*$Q138</f>
        <v>0</v>
      </c>
      <c r="BE138" s="188">
        <f t="shared" si="157"/>
        <v>0</v>
      </c>
      <c r="BF138" s="188">
        <f t="shared" si="157"/>
        <v>0</v>
      </c>
      <c r="BG138" s="188">
        <f t="shared" si="157"/>
        <v>0</v>
      </c>
      <c r="BH138" s="188">
        <f t="shared" si="157"/>
        <v>0</v>
      </c>
      <c r="BI138" s="188">
        <f t="shared" si="157"/>
        <v>0</v>
      </c>
      <c r="BJ138" s="188">
        <f t="shared" si="157"/>
        <v>0</v>
      </c>
      <c r="BK138" s="188">
        <f t="shared" si="157"/>
        <v>0</v>
      </c>
      <c r="BL138" s="188">
        <f t="shared" si="157"/>
        <v>0</v>
      </c>
      <c r="BM138" s="189">
        <f t="shared" si="157"/>
        <v>0</v>
      </c>
      <c r="BN138" s="81"/>
      <c r="BO138" s="190">
        <f t="shared" si="22"/>
        <v>0</v>
      </c>
      <c r="BP138" s="190"/>
      <c r="BQ138" s="191" t="str">
        <f t="shared" si="23"/>
        <v/>
      </c>
      <c r="BR138" s="192" t="s">
        <v>197</v>
      </c>
      <c r="BS138" s="190" t="str">
        <f t="shared" si="24"/>
        <v>N</v>
      </c>
      <c r="BT138" s="190" t="str">
        <f t="shared" si="25"/>
        <v>N</v>
      </c>
      <c r="BU138" s="190" t="str">
        <f t="shared" si="26"/>
        <v>N</v>
      </c>
      <c r="BV138" s="190"/>
      <c r="BW138" s="174">
        <f>countifs('Trade Log'!$D$5:$D$2004,$B174,'Trade Log'!$C$5:$C$2004,"Split")</f>
        <v>0</v>
      </c>
    </row>
    <row r="139">
      <c r="A139" s="17">
        <f t="shared" si="27"/>
        <v>133</v>
      </c>
      <c r="B139" s="193" t="str">
        <f>Setup!B184</f>
        <v/>
      </c>
      <c r="C139" s="194" t="str">
        <f>Setup!C184</f>
        <v/>
      </c>
      <c r="D139" s="194" t="str">
        <f>Setup!D184</f>
        <v/>
      </c>
      <c r="E139" s="195" t="str">
        <f>IF($B139="","",SUMIFS('Trade Log'!$V$5:$V$2004,'Trade Log'!$D$5:$D$2004,'Your Portfolio Holdings'!$B139,'Trade Log'!$C$5:$C$2004,"Buy",'Trade Log'!$B$5:$B$2004,"&lt;="&amp;Dashboard!$C$2)-SUMIFS('Trade Log'!$V$5:$V$2004,'Trade Log'!$D$5:$D$2004,'Your Portfolio Holdings'!$B139,'Trade Log'!$C$5:$C$2004,"Sell",'Trade Log'!$B$5:$B$2004,"&lt;="&amp;Dashboard!$C$2))</f>
        <v/>
      </c>
      <c r="F139" s="196" t="str">
        <f t="shared" si="3"/>
        <v/>
      </c>
      <c r="G139" s="197" t="str">
        <f>IFERROR(__xludf.DUMMYFUNCTION("if($C139=""GBP"", if($B139="""","""",if(Dashboard!$C$2&gt;=today(),iferror(googlefinance($B139)/100,0),iferror(index(googlefinance($B139,""price"",Dashboard!$C$2),2,2)/100,iferror(index(googlefinance($B139,""price"",Dashboard!$C$2-1),2,2)/100,iferror(index(g"&amp;"ooglefinance($B139,""price"",Dashboard!$C$2-2),2,2)/100,iferror(index(googlefinance($B139,""price"",Dashboard!$C$2-3),2,2)/100,iferror(index(googlefinance($B139,""price"",Dashboard!$C$2-4),2,2)/100,iferror(index(googlefinance($B139,""price"",Dashboard!$C$"&amp;"2-5),2,2)/100,iferror(index(googlefinance($B139,""price"",Dashboard!$C$2-6),2,2)/100,0))))))))),if($B139="""","""",if(Dashboard!$C$2&gt;=today(),iferror(googlefinance($B139),0),iferror(index(googlefinance($B139,""price"",Dashboard!$C$2),2,2),iferror(index(go"&amp;"oglefinance($B139,""price"",Dashboard!$C$2-1),2,2),iferror(index(googlefinance($B139,""price"",Dashboard!$C$2-2),2,2),iferror(index(googlefinance($B139,""price"",Dashboard!$C$2-3),2,2),iferror(index(googlefinance($B139,""price"",Dashboard!$C$2-4),2,2),ife"&amp;"rror(index(googlefinance($B139,""price"",Dashboard!$C$2-5),2,2),iferror(index(googlefinance($B139,""price"",Dashboard!$C$2-6),2,2),0))))))))))"),"")</f>
        <v/>
      </c>
      <c r="H139" s="213"/>
      <c r="I139" s="199" t="str">
        <f t="shared" si="4"/>
        <v/>
      </c>
      <c r="J139" s="200" t="str">
        <f t="shared" si="5"/>
        <v/>
      </c>
      <c r="K139" s="201" t="str">
        <f t="array" ref="K139">IFERROR(IF($B139="","",index('Trade Log'!$Q$5:$Q$2004,match(1,($AN139='Trade Log'!$B$5:$B$2004)*($B139='Trade Log'!$D$5:$D$2004)*("Y"='Trade Log'!$T$5:$T$2004),0))),0)</f>
        <v/>
      </c>
      <c r="L139" s="202" t="str">
        <f t="shared" si="6"/>
        <v/>
      </c>
      <c r="M139" s="202" t="str">
        <f t="shared" si="7"/>
        <v/>
      </c>
      <c r="N139" s="203" t="str">
        <f t="shared" si="8"/>
        <v/>
      </c>
      <c r="O139" s="202" t="str">
        <f>if($B139="","",iferror(sumifs('Trade Log'!$G$5:$G$2004,'Trade Log'!$C$5:$C$2004,"Dividend",'Trade Log'!$D$5:$D$2004,$B139,'Trade Log'!$B$5:$B$2004,"&lt;="&amp;Dashboard!$C$2),0))</f>
        <v/>
      </c>
      <c r="P139" s="204" t="str">
        <f t="shared" si="9"/>
        <v/>
      </c>
      <c r="Q139" s="205" t="str">
        <f t="shared" si="10"/>
        <v/>
      </c>
      <c r="R139" s="199" t="str">
        <f t="shared" si="11"/>
        <v/>
      </c>
      <c r="S139" s="200" t="str">
        <f t="shared" si="12"/>
        <v/>
      </c>
      <c r="T139" s="201" t="str">
        <f t="array" ref="T139">IFERROR(IF($B139="","",index('Trade Log'!$AE$5:$AE$2004,match(1,($AN139='Trade Log'!$B$5:$B$2004)*($B139='Trade Log'!$D$5:$D$2004)*("Y"='Trade Log'!$T$5:$T$2004),0))),0)</f>
        <v/>
      </c>
      <c r="U139" s="202" t="str">
        <f t="shared" si="13"/>
        <v/>
      </c>
      <c r="V139" s="203" t="str">
        <f t="shared" si="14"/>
        <v/>
      </c>
      <c r="W139" s="202" t="str">
        <f t="shared" si="15"/>
        <v/>
      </c>
      <c r="X139" s="203" t="str">
        <f t="shared" si="16"/>
        <v/>
      </c>
      <c r="Y139" s="206" t="str">
        <f>if($B139="","",iferror(sumifs('Trade Log'!$AD$5:$AD$2004,'Trade Log'!$C$5:$C$2004,"Dividend",'Trade Log'!$D$5:$D$2004,$B139,'Trade Log'!$B$5:$B$2004,"&lt;="&amp;Dashboard!$C$2),0))</f>
        <v/>
      </c>
      <c r="Z139" s="172"/>
      <c r="AA139" s="207" t="str">
        <f t="array" ref="AA139">IF($B139="","",INDEX('Calculations (Do Not Edit)'!$C$231:$G$235,match($C139,'Calculations (Do Not Edit)'!$C$230:$G$230,0),match(Dashboard!$C$3,'Calculations (Do Not Edit)'!$B$231:$B$235,0)))</f>
        <v/>
      </c>
      <c r="AB139" s="174"/>
      <c r="AC139" s="208" t="str">
        <f>IF($B139="","",SUMIFS('Trade Log'!$X$5:$X$2004,'Trade Log'!$D$5:$D$2004,'Your Portfolio Holdings'!$B139,'Trade Log'!$C$5:$C$2004,"Buy",'Trade Log'!$B$5:$B$2004,"&lt;="&amp;Dashboard!$C$54)-SUMIFS('Trade Log'!$X$5:$X$2004,'Trade Log'!$D$5:$D$2004,'Your Portfolio Holdings'!$B139,'Trade Log'!$C$5:$C$2004,"Sell",'Trade Log'!$B$5:$B$2004,"&lt;="&amp;Dashboard!$C$54))</f>
        <v/>
      </c>
      <c r="AD139" s="209" t="str">
        <f>IFERROR(__xludf.DUMMYFUNCTION("if($C139=""GBP"",if($B139="""","""",if(Dashboard!$C$54&gt;=today(),iferror(googlefinance($B139)/100,0),iferror(index(googlefinance($B139,""price"",Dashboard!$C$54),2,2)/100,iferror(index(googlefinance($B139,""price"",Dashboard!$C$54-1),2,2)/100,iferror(index"&amp;"(googlefinance($B139,""price"",Dashboard!$C$54-2),2,2)/100,iferror(index(googlefinance($B139,""price"",Dashboard!$C$54-3),2,2)/100,iferror(index(googlefinance($B139,""price"",Dashboard!$C$54-4),2,2)/100,iferror(index(googlefinance($B139,""price"",Dashboar"&amp;"d!$C$54-5),2,2)/100,iferror(index(googlefinance($B139,""price"",Dashboard!$C$54-6),2,2)/100,0))))))))), if($B139="""","""",if(Dashboard!$C$54&gt;=today(),iferror(googlefinance($B139),0),iferror(index(googlefinance($B139,""price"",Dashboard!$C$54),2,2),iferro"&amp;"r(index(googlefinance($B139,""price"",Dashboard!$C$54-1),2,2),iferror(index(googlefinance($B139,""price"",Dashboard!$C$54-2),2,2),iferror(index(googlefinance($B139,""price"",Dashboard!$C$54-3),2,2),iferror(index(googlefinance($B139,""price"",Dashboard!$C$"&amp;"54-4),2,2),iferror(index(googlefinance($B139,""price"",Dashboard!$C$54-5),2,2),iferror(index(googlefinance($B139,""price"",Dashboard!$C$54-6),2,2),0))))))))))"),"")</f>
        <v/>
      </c>
      <c r="AE139" s="214"/>
      <c r="AF139" s="211" t="str">
        <f t="array" ref="AF139">IF($B139="","",INDEX('Calculations (Do Not Edit)'!$C$249:$G$253,match($C139,'Calculations (Do Not Edit)'!$C$230:$G$230,0),match(Dashboard!$C$3,'Calculations (Do Not Edit)'!$B$231:$B$235,0)))</f>
        <v/>
      </c>
      <c r="AG139" s="212">
        <f t="shared" si="17"/>
        <v>0</v>
      </c>
      <c r="AH139" s="208" t="str">
        <f>IF($B139="","",SUMIFS('Trade Log'!$Z$5:$Z$2004,'Trade Log'!$D$5:$D$2004,'Your Portfolio Holdings'!$B139,'Trade Log'!$C$5:$C$2004,"Buy",'Trade Log'!$B$5:$B$2004,"&lt;="&amp;Dashboard!$C$55)-SUMIFS('Trade Log'!$Z$5:$Z$2004,'Trade Log'!$D$5:$D$2004,'Your Portfolio Holdings'!$B139,'Trade Log'!$C$5:$C$2004,"Sell",'Trade Log'!$B$5:$B$2004,"&lt;="&amp;Dashboard!$C$55))</f>
        <v/>
      </c>
      <c r="AI139" s="209" t="str">
        <f>IFERROR(__xludf.DUMMYFUNCTION("if($C139=""GBP"",if($B139="""","""",if(Dashboard!$C$55&gt;=today(),iferror(googlefinance($B139)/100,0),iferror(index(googlefinance($B139,""price"",Dashboard!$C$55),2,2)/100,iferror(index(googlefinance($B139,""price"",Dashboard!$C$55-1),2,2)/100,iferror(index"&amp;"(googlefinance($B139,""price"",Dashboard!$C$55-2),2,2)/100,iferror(index(googlefinance($B139,""price"",Dashboard!$C$55-3),2,2)/100,iferror(index(googlefinance($B139,""price"",Dashboard!$C$55-4),2,2)/100,iferror(index(googlefinance($B139,""price"",Dashboar"&amp;"d!$C$55-5),2,2)/100,iferror(index(googlefinance($B139,""price"",Dashboard!$C$55-6),2,2)/100,0))))))))),if($B139="""","""",if(Dashboard!$C$55&gt;=today(),iferror(googlefinance($B139),0),iferror(index(googlefinance($B139,""price"",Dashboard!$C$55),2,2),iferror"&amp;"(index(googlefinance($B139,""price"",Dashboard!$C$55-1),2,2),iferror(index(googlefinance($B139,""price"",Dashboard!$C$55-2),2,2),iferror(index(googlefinance($B139,""price"",Dashboard!$C$55-3),2,2),iferror(index(googlefinance($B139,""price"",Dashboard!$C$5"&amp;"5-4),2,2),iferror(index(googlefinance($B139,""price"",Dashboard!$C$55-5),2,2),iferror(index(googlefinance($B139,""price"",Dashboard!$C$55-6),2,2),0))))))))))"),"")</f>
        <v/>
      </c>
      <c r="AJ139" s="210"/>
      <c r="AK139" s="211" t="str">
        <f t="array" ref="AK139">IF($B139="","",INDEX('Calculations (Do Not Edit)'!$C$267:$G$271,match($C139,'Calculations (Do Not Edit)'!$C$230:$G$230,0),match(Dashboard!$C$3,'Calculations (Do Not Edit)'!$B$231:$B$235,0)))</f>
        <v/>
      </c>
      <c r="AL139" s="212">
        <f t="shared" si="18"/>
        <v>0</v>
      </c>
      <c r="AM139" s="182"/>
      <c r="AN139" s="182" t="str">
        <f>IF($B139="","",MAXIFS('Trade Log'!$B$5:$B$2004,'Trade Log'!$D$5:$D$2004,$B139,'Trade Log'!$B$5:$B$2004,"&lt;="&amp;Dashboard!$C$2))</f>
        <v/>
      </c>
      <c r="AO139" s="81" t="str">
        <f t="shared" si="19"/>
        <v>#N/A</v>
      </c>
      <c r="AP139" s="81"/>
      <c r="AQ139" s="184" t="str">
        <f>if($B139="","",sumifs('Trade Log'!$V$5:$V$2004,'Trade Log'!$D$5:$D$2004,$B139,'Trade Log'!$C$5:$C$2004,"Buy",'Trade Log'!$I$5:$I$2004,AQ$6,'Trade Log'!$B$5:$B$2004,"&lt;="&amp;Dashboard!$C$2)-sumifs('Trade Log'!$V$5:$V$2004,'Trade Log'!$D$5:$D$2004,$B139,'Trade Log'!$C$5:$C$2004,"Sell",'Trade Log'!$I$5:$I$2004,AQ$6,'Trade Log'!$B$5:$B$2004,"&lt;="&amp;Dashboard!$C$2))</f>
        <v/>
      </c>
      <c r="AR139" s="100" t="str">
        <f>if($B139="","",sumifs('Trade Log'!$V$5:$V$2004,'Trade Log'!$D$5:$D$2004,$B139,'Trade Log'!$C$5:$C$2004,"Buy",'Trade Log'!$I$5:$I$2004,AR$6,'Trade Log'!$B$5:$B$2004,"&lt;="&amp;Dashboard!$C$2)-sumifs('Trade Log'!$V$5:$V$2004,'Trade Log'!$D$5:$D$2004,$B139,'Trade Log'!$C$5:$C$2004,"Sell",'Trade Log'!$I$5:$I$2004,AR$6,'Trade Log'!$B$5:$B$2004,"&lt;="&amp;Dashboard!$C$2))</f>
        <v/>
      </c>
      <c r="AS139" s="100" t="str">
        <f>if($B139="","",sumifs('Trade Log'!$V$5:$V$2004,'Trade Log'!$D$5:$D$2004,$B139,'Trade Log'!$C$5:$C$2004,"Buy",'Trade Log'!$I$5:$I$2004,AS$6,'Trade Log'!$B$5:$B$2004,"&lt;="&amp;Dashboard!$C$2)-sumifs('Trade Log'!$V$5:$V$2004,'Trade Log'!$D$5:$D$2004,$B139,'Trade Log'!$C$5:$C$2004,"Sell",'Trade Log'!$I$5:$I$2004,AS$6,'Trade Log'!$B$5:$B$2004,"&lt;="&amp;Dashboard!$C$2))</f>
        <v/>
      </c>
      <c r="AT139" s="100" t="str">
        <f>if($B139="","",sumifs('Trade Log'!$V$5:$V$2004,'Trade Log'!$D$5:$D$2004,$B139,'Trade Log'!$C$5:$C$2004,"Buy",'Trade Log'!$I$5:$I$2004,AT$6,'Trade Log'!$B$5:$B$2004,"&lt;="&amp;Dashboard!$C$2)-sumifs('Trade Log'!$V$5:$V$2004,'Trade Log'!$D$5:$D$2004,$B139,'Trade Log'!$C$5:$C$2004,"Sell",'Trade Log'!$I$5:$I$2004,AT$6,'Trade Log'!$B$5:$B$2004,"&lt;="&amp;Dashboard!$C$2))</f>
        <v/>
      </c>
      <c r="AU139" s="100" t="str">
        <f>if($B139="","",sumifs('Trade Log'!$V$5:$V$2004,'Trade Log'!$D$5:$D$2004,$B139,'Trade Log'!$C$5:$C$2004,"Buy",'Trade Log'!$I$5:$I$2004,AU$6,'Trade Log'!$B$5:$B$2004,"&lt;="&amp;Dashboard!$C$2)-sumifs('Trade Log'!$V$5:$V$2004,'Trade Log'!$D$5:$D$2004,$B139,'Trade Log'!$C$5:$C$2004,"Sell",'Trade Log'!$I$5:$I$2004,AU$6,'Trade Log'!$B$5:$B$2004,"&lt;="&amp;Dashboard!$C$2))</f>
        <v/>
      </c>
      <c r="AV139" s="100" t="str">
        <f>if($B139="","",sumifs('Trade Log'!$V$5:$V$2004,'Trade Log'!$D$5:$D$2004,$B139,'Trade Log'!$C$5:$C$2004,"Buy",'Trade Log'!$I$5:$I$2004,AV$6,'Trade Log'!$B$5:$B$2004,"&lt;="&amp;Dashboard!$C$2)-sumifs('Trade Log'!$V$5:$V$2004,'Trade Log'!$D$5:$D$2004,$B139,'Trade Log'!$C$5:$C$2004,"Sell",'Trade Log'!$I$5:$I$2004,AV$6,'Trade Log'!$B$5:$B$2004,"&lt;="&amp;Dashboard!$C$2))</f>
        <v/>
      </c>
      <c r="AW139" s="100" t="str">
        <f>if($B139="","",sumifs('Trade Log'!$V$5:$V$2004,'Trade Log'!$D$5:$D$2004,$B139,'Trade Log'!$C$5:$C$2004,"Buy",'Trade Log'!$I$5:$I$2004,AW$6,'Trade Log'!$B$5:$B$2004,"&lt;="&amp;Dashboard!$C$2)-sumifs('Trade Log'!$V$5:$V$2004,'Trade Log'!$D$5:$D$2004,$B139,'Trade Log'!$C$5:$C$2004,"Sell",'Trade Log'!$I$5:$I$2004,AW$6,'Trade Log'!$B$5:$B$2004,"&lt;="&amp;Dashboard!$C$2))</f>
        <v/>
      </c>
      <c r="AX139" s="100" t="str">
        <f>if($B139="","",sumifs('Trade Log'!$V$5:$V$2004,'Trade Log'!$D$5:$D$2004,$B139,'Trade Log'!$C$5:$C$2004,"Buy",'Trade Log'!$I$5:$I$2004,AX$6,'Trade Log'!$B$5:$B$2004,"&lt;="&amp;Dashboard!$C$2)-sumifs('Trade Log'!$V$5:$V$2004,'Trade Log'!$D$5:$D$2004,$B139,'Trade Log'!$C$5:$C$2004,"Sell",'Trade Log'!$I$5:$I$2004,AX$6,'Trade Log'!$B$5:$B$2004,"&lt;="&amp;Dashboard!$C$2))</f>
        <v/>
      </c>
      <c r="AY139" s="100" t="str">
        <f>if($B139="","",sumifs('Trade Log'!$V$5:$V$2004,'Trade Log'!$D$5:$D$2004,$B139,'Trade Log'!$C$5:$C$2004,"Buy",'Trade Log'!$I$5:$I$2004,AY$6,'Trade Log'!$B$5:$B$2004,"&lt;="&amp;Dashboard!$C$2)-sumifs('Trade Log'!$V$5:$V$2004,'Trade Log'!$D$5:$D$2004,$B139,'Trade Log'!$C$5:$C$2004,"Sell",'Trade Log'!$I$5:$I$2004,AY$6,'Trade Log'!$B$5:$B$2004,"&lt;="&amp;Dashboard!$C$2))</f>
        <v/>
      </c>
      <c r="AZ139" s="185" t="str">
        <f>if($B139="","",sumifs('Trade Log'!$V$5:$V$2004,'Trade Log'!$D$5:$D$2004,$B139,'Trade Log'!$C$5:$C$2004,"Buy",'Trade Log'!$I$5:$I$2004,AZ$6,'Trade Log'!$B$5:$B$2004,"&lt;="&amp;Dashboard!$C$2)-sumifs('Trade Log'!$V$5:$V$2004,'Trade Log'!$D$5:$D$2004,$B139,'Trade Log'!$C$5:$C$2004,"Sell",'Trade Log'!$I$5:$I$2004,AZ$6,'Trade Log'!$B$5:$B$2004,"&lt;="&amp;Dashboard!$C$2))</f>
        <v/>
      </c>
      <c r="BA139" s="81"/>
      <c r="BB139" s="186">
        <f t="shared" si="20"/>
        <v>0</v>
      </c>
      <c r="BC139" s="81"/>
      <c r="BD139" s="187">
        <f t="shared" ref="BD139:BM139" si="158">AQ139*$Q139</f>
        <v>0</v>
      </c>
      <c r="BE139" s="188">
        <f t="shared" si="158"/>
        <v>0</v>
      </c>
      <c r="BF139" s="188">
        <f t="shared" si="158"/>
        <v>0</v>
      </c>
      <c r="BG139" s="188">
        <f t="shared" si="158"/>
        <v>0</v>
      </c>
      <c r="BH139" s="188">
        <f t="shared" si="158"/>
        <v>0</v>
      </c>
      <c r="BI139" s="188">
        <f t="shared" si="158"/>
        <v>0</v>
      </c>
      <c r="BJ139" s="188">
        <f t="shared" si="158"/>
        <v>0</v>
      </c>
      <c r="BK139" s="188">
        <f t="shared" si="158"/>
        <v>0</v>
      </c>
      <c r="BL139" s="188">
        <f t="shared" si="158"/>
        <v>0</v>
      </c>
      <c r="BM139" s="189">
        <f t="shared" si="158"/>
        <v>0</v>
      </c>
      <c r="BN139" s="81"/>
      <c r="BO139" s="190">
        <f t="shared" si="22"/>
        <v>0</v>
      </c>
      <c r="BP139" s="190"/>
      <c r="BQ139" s="191" t="str">
        <f t="shared" si="23"/>
        <v/>
      </c>
      <c r="BR139" s="192" t="s">
        <v>197</v>
      </c>
      <c r="BS139" s="190" t="str">
        <f t="shared" si="24"/>
        <v>N</v>
      </c>
      <c r="BT139" s="190" t="str">
        <f t="shared" si="25"/>
        <v>N</v>
      </c>
      <c r="BU139" s="190" t="str">
        <f t="shared" si="26"/>
        <v>N</v>
      </c>
      <c r="BV139" s="190"/>
      <c r="BW139" s="174">
        <f>countifs('Trade Log'!$D$5:$D$2004,$B175,'Trade Log'!$C$5:$C$2004,"Split")</f>
        <v>0</v>
      </c>
    </row>
    <row r="140">
      <c r="A140" s="17">
        <f t="shared" si="27"/>
        <v>134</v>
      </c>
      <c r="B140" s="193" t="str">
        <f>Setup!B185</f>
        <v/>
      </c>
      <c r="C140" s="194" t="str">
        <f>Setup!C185</f>
        <v/>
      </c>
      <c r="D140" s="194" t="str">
        <f>Setup!D185</f>
        <v/>
      </c>
      <c r="E140" s="195" t="str">
        <f>IF($B140="","",SUMIFS('Trade Log'!$V$5:$V$2004,'Trade Log'!$D$5:$D$2004,'Your Portfolio Holdings'!$B140,'Trade Log'!$C$5:$C$2004,"Buy",'Trade Log'!$B$5:$B$2004,"&lt;="&amp;Dashboard!$C$2)-SUMIFS('Trade Log'!$V$5:$V$2004,'Trade Log'!$D$5:$D$2004,'Your Portfolio Holdings'!$B140,'Trade Log'!$C$5:$C$2004,"Sell",'Trade Log'!$B$5:$B$2004,"&lt;="&amp;Dashboard!$C$2))</f>
        <v/>
      </c>
      <c r="F140" s="196" t="str">
        <f t="shared" si="3"/>
        <v/>
      </c>
      <c r="G140" s="197" t="str">
        <f>IFERROR(__xludf.DUMMYFUNCTION("if($C140=""GBP"", if($B140="""","""",if(Dashboard!$C$2&gt;=today(),iferror(googlefinance($B140)/100,0),iferror(index(googlefinance($B140,""price"",Dashboard!$C$2),2,2)/100,iferror(index(googlefinance($B140,""price"",Dashboard!$C$2-1),2,2)/100,iferror(index(g"&amp;"ooglefinance($B140,""price"",Dashboard!$C$2-2),2,2)/100,iferror(index(googlefinance($B140,""price"",Dashboard!$C$2-3),2,2)/100,iferror(index(googlefinance($B140,""price"",Dashboard!$C$2-4),2,2)/100,iferror(index(googlefinance($B140,""price"",Dashboard!$C$"&amp;"2-5),2,2)/100,iferror(index(googlefinance($B140,""price"",Dashboard!$C$2-6),2,2)/100,0))))))))),if($B140="""","""",if(Dashboard!$C$2&gt;=today(),iferror(googlefinance($B140),0),iferror(index(googlefinance($B140,""price"",Dashboard!$C$2),2,2),iferror(index(go"&amp;"oglefinance($B140,""price"",Dashboard!$C$2-1),2,2),iferror(index(googlefinance($B140,""price"",Dashboard!$C$2-2),2,2),iferror(index(googlefinance($B140,""price"",Dashboard!$C$2-3),2,2),iferror(index(googlefinance($B140,""price"",Dashboard!$C$2-4),2,2),ife"&amp;"rror(index(googlefinance($B140,""price"",Dashboard!$C$2-5),2,2),iferror(index(googlefinance($B140,""price"",Dashboard!$C$2-6),2,2),0))))))))))"),"")</f>
        <v/>
      </c>
      <c r="H140" s="213"/>
      <c r="I140" s="199" t="str">
        <f t="shared" si="4"/>
        <v/>
      </c>
      <c r="J140" s="200" t="str">
        <f t="shared" si="5"/>
        <v/>
      </c>
      <c r="K140" s="201" t="str">
        <f t="array" ref="K140">IFERROR(IF($B140="","",index('Trade Log'!$Q$5:$Q$2004,match(1,($AN140='Trade Log'!$B$5:$B$2004)*($B140='Trade Log'!$D$5:$D$2004)*("Y"='Trade Log'!$T$5:$T$2004),0))),0)</f>
        <v/>
      </c>
      <c r="L140" s="202" t="str">
        <f t="shared" si="6"/>
        <v/>
      </c>
      <c r="M140" s="202" t="str">
        <f t="shared" si="7"/>
        <v/>
      </c>
      <c r="N140" s="203" t="str">
        <f t="shared" si="8"/>
        <v/>
      </c>
      <c r="O140" s="202" t="str">
        <f>if($B140="","",iferror(sumifs('Trade Log'!$G$5:$G$2004,'Trade Log'!$C$5:$C$2004,"Dividend",'Trade Log'!$D$5:$D$2004,$B140,'Trade Log'!$B$5:$B$2004,"&lt;="&amp;Dashboard!$C$2),0))</f>
        <v/>
      </c>
      <c r="P140" s="204" t="str">
        <f t="shared" si="9"/>
        <v/>
      </c>
      <c r="Q140" s="205" t="str">
        <f t="shared" si="10"/>
        <v/>
      </c>
      <c r="R140" s="199" t="str">
        <f t="shared" si="11"/>
        <v/>
      </c>
      <c r="S140" s="200" t="str">
        <f t="shared" si="12"/>
        <v/>
      </c>
      <c r="T140" s="201" t="str">
        <f t="array" ref="T140">IFERROR(IF($B140="","",index('Trade Log'!$AE$5:$AE$2004,match(1,($AN140='Trade Log'!$B$5:$B$2004)*($B140='Trade Log'!$D$5:$D$2004)*("Y"='Trade Log'!$T$5:$T$2004),0))),0)</f>
        <v/>
      </c>
      <c r="U140" s="202" t="str">
        <f t="shared" si="13"/>
        <v/>
      </c>
      <c r="V140" s="203" t="str">
        <f t="shared" si="14"/>
        <v/>
      </c>
      <c r="W140" s="202" t="str">
        <f t="shared" si="15"/>
        <v/>
      </c>
      <c r="X140" s="203" t="str">
        <f t="shared" si="16"/>
        <v/>
      </c>
      <c r="Y140" s="206" t="str">
        <f>if($B140="","",iferror(sumifs('Trade Log'!$AD$5:$AD$2004,'Trade Log'!$C$5:$C$2004,"Dividend",'Trade Log'!$D$5:$D$2004,$B140,'Trade Log'!$B$5:$B$2004,"&lt;="&amp;Dashboard!$C$2),0))</f>
        <v/>
      </c>
      <c r="Z140" s="172"/>
      <c r="AA140" s="207" t="str">
        <f t="array" ref="AA140">IF($B140="","",INDEX('Calculations (Do Not Edit)'!$C$231:$G$235,match($C140,'Calculations (Do Not Edit)'!$C$230:$G$230,0),match(Dashboard!$C$3,'Calculations (Do Not Edit)'!$B$231:$B$235,0)))</f>
        <v/>
      </c>
      <c r="AB140" s="174"/>
      <c r="AC140" s="208" t="str">
        <f>IF($B140="","",SUMIFS('Trade Log'!$X$5:$X$2004,'Trade Log'!$D$5:$D$2004,'Your Portfolio Holdings'!$B140,'Trade Log'!$C$5:$C$2004,"Buy",'Trade Log'!$B$5:$B$2004,"&lt;="&amp;Dashboard!$C$54)-SUMIFS('Trade Log'!$X$5:$X$2004,'Trade Log'!$D$5:$D$2004,'Your Portfolio Holdings'!$B140,'Trade Log'!$C$5:$C$2004,"Sell",'Trade Log'!$B$5:$B$2004,"&lt;="&amp;Dashboard!$C$54))</f>
        <v/>
      </c>
      <c r="AD140" s="209" t="str">
        <f>IFERROR(__xludf.DUMMYFUNCTION("if($C140=""GBP"",if($B140="""","""",if(Dashboard!$C$54&gt;=today(),iferror(googlefinance($B140)/100,0),iferror(index(googlefinance($B140,""price"",Dashboard!$C$54),2,2)/100,iferror(index(googlefinance($B140,""price"",Dashboard!$C$54-1),2,2)/100,iferror(index"&amp;"(googlefinance($B140,""price"",Dashboard!$C$54-2),2,2)/100,iferror(index(googlefinance($B140,""price"",Dashboard!$C$54-3),2,2)/100,iferror(index(googlefinance($B140,""price"",Dashboard!$C$54-4),2,2)/100,iferror(index(googlefinance($B140,""price"",Dashboar"&amp;"d!$C$54-5),2,2)/100,iferror(index(googlefinance($B140,""price"",Dashboard!$C$54-6),2,2)/100,0))))))))), if($B140="""","""",if(Dashboard!$C$54&gt;=today(),iferror(googlefinance($B140),0),iferror(index(googlefinance($B140,""price"",Dashboard!$C$54),2,2),iferro"&amp;"r(index(googlefinance($B140,""price"",Dashboard!$C$54-1),2,2),iferror(index(googlefinance($B140,""price"",Dashboard!$C$54-2),2,2),iferror(index(googlefinance($B140,""price"",Dashboard!$C$54-3),2,2),iferror(index(googlefinance($B140,""price"",Dashboard!$C$"&amp;"54-4),2,2),iferror(index(googlefinance($B140,""price"",Dashboard!$C$54-5),2,2),iferror(index(googlefinance($B140,""price"",Dashboard!$C$54-6),2,2),0))))))))))"),"")</f>
        <v/>
      </c>
      <c r="AE140" s="214"/>
      <c r="AF140" s="211" t="str">
        <f t="array" ref="AF140">IF($B140="","",INDEX('Calculations (Do Not Edit)'!$C$249:$G$253,match($C140,'Calculations (Do Not Edit)'!$C$230:$G$230,0),match(Dashboard!$C$3,'Calculations (Do Not Edit)'!$B$231:$B$235,0)))</f>
        <v/>
      </c>
      <c r="AG140" s="212">
        <f t="shared" si="17"/>
        <v>0</v>
      </c>
      <c r="AH140" s="208" t="str">
        <f>IF($B140="","",SUMIFS('Trade Log'!$Z$5:$Z$2004,'Trade Log'!$D$5:$D$2004,'Your Portfolio Holdings'!$B140,'Trade Log'!$C$5:$C$2004,"Buy",'Trade Log'!$B$5:$B$2004,"&lt;="&amp;Dashboard!$C$55)-SUMIFS('Trade Log'!$Z$5:$Z$2004,'Trade Log'!$D$5:$D$2004,'Your Portfolio Holdings'!$B140,'Trade Log'!$C$5:$C$2004,"Sell",'Trade Log'!$B$5:$B$2004,"&lt;="&amp;Dashboard!$C$55))</f>
        <v/>
      </c>
      <c r="AI140" s="209" t="str">
        <f>IFERROR(__xludf.DUMMYFUNCTION("if($C140=""GBP"",if($B140="""","""",if(Dashboard!$C$55&gt;=today(),iferror(googlefinance($B140)/100,0),iferror(index(googlefinance($B140,""price"",Dashboard!$C$55),2,2)/100,iferror(index(googlefinance($B140,""price"",Dashboard!$C$55-1),2,2)/100,iferror(index"&amp;"(googlefinance($B140,""price"",Dashboard!$C$55-2),2,2)/100,iferror(index(googlefinance($B140,""price"",Dashboard!$C$55-3),2,2)/100,iferror(index(googlefinance($B140,""price"",Dashboard!$C$55-4),2,2)/100,iferror(index(googlefinance($B140,""price"",Dashboar"&amp;"d!$C$55-5),2,2)/100,iferror(index(googlefinance($B140,""price"",Dashboard!$C$55-6),2,2)/100,0))))))))),if($B140="""","""",if(Dashboard!$C$55&gt;=today(),iferror(googlefinance($B140),0),iferror(index(googlefinance($B140,""price"",Dashboard!$C$55),2,2),iferror"&amp;"(index(googlefinance($B140,""price"",Dashboard!$C$55-1),2,2),iferror(index(googlefinance($B140,""price"",Dashboard!$C$55-2),2,2),iferror(index(googlefinance($B140,""price"",Dashboard!$C$55-3),2,2),iferror(index(googlefinance($B140,""price"",Dashboard!$C$5"&amp;"5-4),2,2),iferror(index(googlefinance($B140,""price"",Dashboard!$C$55-5),2,2),iferror(index(googlefinance($B140,""price"",Dashboard!$C$55-6),2,2),0))))))))))"),"")</f>
        <v/>
      </c>
      <c r="AJ140" s="210"/>
      <c r="AK140" s="211" t="str">
        <f t="array" ref="AK140">IF($B140="","",INDEX('Calculations (Do Not Edit)'!$C$267:$G$271,match($C140,'Calculations (Do Not Edit)'!$C$230:$G$230,0),match(Dashboard!$C$3,'Calculations (Do Not Edit)'!$B$231:$B$235,0)))</f>
        <v/>
      </c>
      <c r="AL140" s="212">
        <f t="shared" si="18"/>
        <v>0</v>
      </c>
      <c r="AM140" s="182"/>
      <c r="AN140" s="182" t="str">
        <f>IF($B140="","",MAXIFS('Trade Log'!$B$5:$B$2004,'Trade Log'!$D$5:$D$2004,$B140,'Trade Log'!$B$5:$B$2004,"&lt;="&amp;Dashboard!$C$2))</f>
        <v/>
      </c>
      <c r="AO140" s="81" t="str">
        <f t="shared" si="19"/>
        <v>#N/A</v>
      </c>
      <c r="AP140" s="81"/>
      <c r="AQ140" s="184" t="str">
        <f>if($B140="","",sumifs('Trade Log'!$V$5:$V$2004,'Trade Log'!$D$5:$D$2004,$B140,'Trade Log'!$C$5:$C$2004,"Buy",'Trade Log'!$I$5:$I$2004,AQ$6,'Trade Log'!$B$5:$B$2004,"&lt;="&amp;Dashboard!$C$2)-sumifs('Trade Log'!$V$5:$V$2004,'Trade Log'!$D$5:$D$2004,$B140,'Trade Log'!$C$5:$C$2004,"Sell",'Trade Log'!$I$5:$I$2004,AQ$6,'Trade Log'!$B$5:$B$2004,"&lt;="&amp;Dashboard!$C$2))</f>
        <v/>
      </c>
      <c r="AR140" s="100" t="str">
        <f>if($B140="","",sumifs('Trade Log'!$V$5:$V$2004,'Trade Log'!$D$5:$D$2004,$B140,'Trade Log'!$C$5:$C$2004,"Buy",'Trade Log'!$I$5:$I$2004,AR$6,'Trade Log'!$B$5:$B$2004,"&lt;="&amp;Dashboard!$C$2)-sumifs('Trade Log'!$V$5:$V$2004,'Trade Log'!$D$5:$D$2004,$B140,'Trade Log'!$C$5:$C$2004,"Sell",'Trade Log'!$I$5:$I$2004,AR$6,'Trade Log'!$B$5:$B$2004,"&lt;="&amp;Dashboard!$C$2))</f>
        <v/>
      </c>
      <c r="AS140" s="100" t="str">
        <f>if($B140="","",sumifs('Trade Log'!$V$5:$V$2004,'Trade Log'!$D$5:$D$2004,$B140,'Trade Log'!$C$5:$C$2004,"Buy",'Trade Log'!$I$5:$I$2004,AS$6,'Trade Log'!$B$5:$B$2004,"&lt;="&amp;Dashboard!$C$2)-sumifs('Trade Log'!$V$5:$V$2004,'Trade Log'!$D$5:$D$2004,$B140,'Trade Log'!$C$5:$C$2004,"Sell",'Trade Log'!$I$5:$I$2004,AS$6,'Trade Log'!$B$5:$B$2004,"&lt;="&amp;Dashboard!$C$2))</f>
        <v/>
      </c>
      <c r="AT140" s="100" t="str">
        <f>if($B140="","",sumifs('Trade Log'!$V$5:$V$2004,'Trade Log'!$D$5:$D$2004,$B140,'Trade Log'!$C$5:$C$2004,"Buy",'Trade Log'!$I$5:$I$2004,AT$6,'Trade Log'!$B$5:$B$2004,"&lt;="&amp;Dashboard!$C$2)-sumifs('Trade Log'!$V$5:$V$2004,'Trade Log'!$D$5:$D$2004,$B140,'Trade Log'!$C$5:$C$2004,"Sell",'Trade Log'!$I$5:$I$2004,AT$6,'Trade Log'!$B$5:$B$2004,"&lt;="&amp;Dashboard!$C$2))</f>
        <v/>
      </c>
      <c r="AU140" s="100" t="str">
        <f>if($B140="","",sumifs('Trade Log'!$V$5:$V$2004,'Trade Log'!$D$5:$D$2004,$B140,'Trade Log'!$C$5:$C$2004,"Buy",'Trade Log'!$I$5:$I$2004,AU$6,'Trade Log'!$B$5:$B$2004,"&lt;="&amp;Dashboard!$C$2)-sumifs('Trade Log'!$V$5:$V$2004,'Trade Log'!$D$5:$D$2004,$B140,'Trade Log'!$C$5:$C$2004,"Sell",'Trade Log'!$I$5:$I$2004,AU$6,'Trade Log'!$B$5:$B$2004,"&lt;="&amp;Dashboard!$C$2))</f>
        <v/>
      </c>
      <c r="AV140" s="100" t="str">
        <f>if($B140="","",sumifs('Trade Log'!$V$5:$V$2004,'Trade Log'!$D$5:$D$2004,$B140,'Trade Log'!$C$5:$C$2004,"Buy",'Trade Log'!$I$5:$I$2004,AV$6,'Trade Log'!$B$5:$B$2004,"&lt;="&amp;Dashboard!$C$2)-sumifs('Trade Log'!$V$5:$V$2004,'Trade Log'!$D$5:$D$2004,$B140,'Trade Log'!$C$5:$C$2004,"Sell",'Trade Log'!$I$5:$I$2004,AV$6,'Trade Log'!$B$5:$B$2004,"&lt;="&amp;Dashboard!$C$2))</f>
        <v/>
      </c>
      <c r="AW140" s="100" t="str">
        <f>if($B140="","",sumifs('Trade Log'!$V$5:$V$2004,'Trade Log'!$D$5:$D$2004,$B140,'Trade Log'!$C$5:$C$2004,"Buy",'Trade Log'!$I$5:$I$2004,AW$6,'Trade Log'!$B$5:$B$2004,"&lt;="&amp;Dashboard!$C$2)-sumifs('Trade Log'!$V$5:$V$2004,'Trade Log'!$D$5:$D$2004,$B140,'Trade Log'!$C$5:$C$2004,"Sell",'Trade Log'!$I$5:$I$2004,AW$6,'Trade Log'!$B$5:$B$2004,"&lt;="&amp;Dashboard!$C$2))</f>
        <v/>
      </c>
      <c r="AX140" s="100" t="str">
        <f>if($B140="","",sumifs('Trade Log'!$V$5:$V$2004,'Trade Log'!$D$5:$D$2004,$B140,'Trade Log'!$C$5:$C$2004,"Buy",'Trade Log'!$I$5:$I$2004,AX$6,'Trade Log'!$B$5:$B$2004,"&lt;="&amp;Dashboard!$C$2)-sumifs('Trade Log'!$V$5:$V$2004,'Trade Log'!$D$5:$D$2004,$B140,'Trade Log'!$C$5:$C$2004,"Sell",'Trade Log'!$I$5:$I$2004,AX$6,'Trade Log'!$B$5:$B$2004,"&lt;="&amp;Dashboard!$C$2))</f>
        <v/>
      </c>
      <c r="AY140" s="100" t="str">
        <f>if($B140="","",sumifs('Trade Log'!$V$5:$V$2004,'Trade Log'!$D$5:$D$2004,$B140,'Trade Log'!$C$5:$C$2004,"Buy",'Trade Log'!$I$5:$I$2004,AY$6,'Trade Log'!$B$5:$B$2004,"&lt;="&amp;Dashboard!$C$2)-sumifs('Trade Log'!$V$5:$V$2004,'Trade Log'!$D$5:$D$2004,$B140,'Trade Log'!$C$5:$C$2004,"Sell",'Trade Log'!$I$5:$I$2004,AY$6,'Trade Log'!$B$5:$B$2004,"&lt;="&amp;Dashboard!$C$2))</f>
        <v/>
      </c>
      <c r="AZ140" s="185" t="str">
        <f>if($B140="","",sumifs('Trade Log'!$V$5:$V$2004,'Trade Log'!$D$5:$D$2004,$B140,'Trade Log'!$C$5:$C$2004,"Buy",'Trade Log'!$I$5:$I$2004,AZ$6,'Trade Log'!$B$5:$B$2004,"&lt;="&amp;Dashboard!$C$2)-sumifs('Trade Log'!$V$5:$V$2004,'Trade Log'!$D$5:$D$2004,$B140,'Trade Log'!$C$5:$C$2004,"Sell",'Trade Log'!$I$5:$I$2004,AZ$6,'Trade Log'!$B$5:$B$2004,"&lt;="&amp;Dashboard!$C$2))</f>
        <v/>
      </c>
      <c r="BA140" s="81"/>
      <c r="BB140" s="186">
        <f t="shared" si="20"/>
        <v>0</v>
      </c>
      <c r="BC140" s="81"/>
      <c r="BD140" s="187">
        <f t="shared" ref="BD140:BM140" si="159">AQ140*$Q140</f>
        <v>0</v>
      </c>
      <c r="BE140" s="188">
        <f t="shared" si="159"/>
        <v>0</v>
      </c>
      <c r="BF140" s="188">
        <f t="shared" si="159"/>
        <v>0</v>
      </c>
      <c r="BG140" s="188">
        <f t="shared" si="159"/>
        <v>0</v>
      </c>
      <c r="BH140" s="188">
        <f t="shared" si="159"/>
        <v>0</v>
      </c>
      <c r="BI140" s="188">
        <f t="shared" si="159"/>
        <v>0</v>
      </c>
      <c r="BJ140" s="188">
        <f t="shared" si="159"/>
        <v>0</v>
      </c>
      <c r="BK140" s="188">
        <f t="shared" si="159"/>
        <v>0</v>
      </c>
      <c r="BL140" s="188">
        <f t="shared" si="159"/>
        <v>0</v>
      </c>
      <c r="BM140" s="189">
        <f t="shared" si="159"/>
        <v>0</v>
      </c>
      <c r="BN140" s="81"/>
      <c r="BO140" s="190">
        <f t="shared" si="22"/>
        <v>0</v>
      </c>
      <c r="BP140" s="190"/>
      <c r="BQ140" s="191" t="str">
        <f t="shared" si="23"/>
        <v/>
      </c>
      <c r="BR140" s="192" t="s">
        <v>197</v>
      </c>
      <c r="BS140" s="190" t="str">
        <f t="shared" si="24"/>
        <v>N</v>
      </c>
      <c r="BT140" s="190" t="str">
        <f t="shared" si="25"/>
        <v>N</v>
      </c>
      <c r="BU140" s="190" t="str">
        <f t="shared" si="26"/>
        <v>N</v>
      </c>
      <c r="BV140" s="190"/>
      <c r="BW140" s="174">
        <f>countifs('Trade Log'!$D$5:$D$2004,$B176,'Trade Log'!$C$5:$C$2004,"Split")</f>
        <v>0</v>
      </c>
    </row>
    <row r="141">
      <c r="A141" s="17">
        <f t="shared" si="27"/>
        <v>135</v>
      </c>
      <c r="B141" s="193" t="str">
        <f>Setup!B186</f>
        <v/>
      </c>
      <c r="C141" s="194" t="str">
        <f>Setup!C186</f>
        <v/>
      </c>
      <c r="D141" s="194" t="str">
        <f>Setup!D186</f>
        <v/>
      </c>
      <c r="E141" s="195" t="str">
        <f>IF($B141="","",SUMIFS('Trade Log'!$V$5:$V$2004,'Trade Log'!$D$5:$D$2004,'Your Portfolio Holdings'!$B141,'Trade Log'!$C$5:$C$2004,"Buy",'Trade Log'!$B$5:$B$2004,"&lt;="&amp;Dashboard!$C$2)-SUMIFS('Trade Log'!$V$5:$V$2004,'Trade Log'!$D$5:$D$2004,'Your Portfolio Holdings'!$B141,'Trade Log'!$C$5:$C$2004,"Sell",'Trade Log'!$B$5:$B$2004,"&lt;="&amp;Dashboard!$C$2))</f>
        <v/>
      </c>
      <c r="F141" s="196" t="str">
        <f t="shared" si="3"/>
        <v/>
      </c>
      <c r="G141" s="197" t="str">
        <f>IFERROR(__xludf.DUMMYFUNCTION("if($C141=""GBP"", if($B141="""","""",if(Dashboard!$C$2&gt;=today(),iferror(googlefinance($B141)/100,0),iferror(index(googlefinance($B141,""price"",Dashboard!$C$2),2,2)/100,iferror(index(googlefinance($B141,""price"",Dashboard!$C$2-1),2,2)/100,iferror(index(g"&amp;"ooglefinance($B141,""price"",Dashboard!$C$2-2),2,2)/100,iferror(index(googlefinance($B141,""price"",Dashboard!$C$2-3),2,2)/100,iferror(index(googlefinance($B141,""price"",Dashboard!$C$2-4),2,2)/100,iferror(index(googlefinance($B141,""price"",Dashboard!$C$"&amp;"2-5),2,2)/100,iferror(index(googlefinance($B141,""price"",Dashboard!$C$2-6),2,2)/100,0))))))))),if($B141="""","""",if(Dashboard!$C$2&gt;=today(),iferror(googlefinance($B141),0),iferror(index(googlefinance($B141,""price"",Dashboard!$C$2),2,2),iferror(index(go"&amp;"oglefinance($B141,""price"",Dashboard!$C$2-1),2,2),iferror(index(googlefinance($B141,""price"",Dashboard!$C$2-2),2,2),iferror(index(googlefinance($B141,""price"",Dashboard!$C$2-3),2,2),iferror(index(googlefinance($B141,""price"",Dashboard!$C$2-4),2,2),ife"&amp;"rror(index(googlefinance($B141,""price"",Dashboard!$C$2-5),2,2),iferror(index(googlefinance($B141,""price"",Dashboard!$C$2-6),2,2),0))))))))))"),"")</f>
        <v/>
      </c>
      <c r="H141" s="213"/>
      <c r="I141" s="199" t="str">
        <f t="shared" si="4"/>
        <v/>
      </c>
      <c r="J141" s="200" t="str">
        <f t="shared" si="5"/>
        <v/>
      </c>
      <c r="K141" s="201" t="str">
        <f t="array" ref="K141">IFERROR(IF($B141="","",index('Trade Log'!$Q$5:$Q$2004,match(1,($AN141='Trade Log'!$B$5:$B$2004)*($B141='Trade Log'!$D$5:$D$2004)*("Y"='Trade Log'!$T$5:$T$2004),0))),0)</f>
        <v/>
      </c>
      <c r="L141" s="202" t="str">
        <f t="shared" si="6"/>
        <v/>
      </c>
      <c r="M141" s="202" t="str">
        <f t="shared" si="7"/>
        <v/>
      </c>
      <c r="N141" s="203" t="str">
        <f t="shared" si="8"/>
        <v/>
      </c>
      <c r="O141" s="202" t="str">
        <f>if($B141="","",iferror(sumifs('Trade Log'!$G$5:$G$2004,'Trade Log'!$C$5:$C$2004,"Dividend",'Trade Log'!$D$5:$D$2004,$B141,'Trade Log'!$B$5:$B$2004,"&lt;="&amp;Dashboard!$C$2),0))</f>
        <v/>
      </c>
      <c r="P141" s="204" t="str">
        <f t="shared" si="9"/>
        <v/>
      </c>
      <c r="Q141" s="205" t="str">
        <f t="shared" si="10"/>
        <v/>
      </c>
      <c r="R141" s="199" t="str">
        <f t="shared" si="11"/>
        <v/>
      </c>
      <c r="S141" s="200" t="str">
        <f t="shared" si="12"/>
        <v/>
      </c>
      <c r="T141" s="201" t="str">
        <f t="array" ref="T141">IFERROR(IF($B141="","",index('Trade Log'!$AE$5:$AE$2004,match(1,($AN141='Trade Log'!$B$5:$B$2004)*($B141='Trade Log'!$D$5:$D$2004)*("Y"='Trade Log'!$T$5:$T$2004),0))),0)</f>
        <v/>
      </c>
      <c r="U141" s="202" t="str">
        <f t="shared" si="13"/>
        <v/>
      </c>
      <c r="V141" s="203" t="str">
        <f t="shared" si="14"/>
        <v/>
      </c>
      <c r="W141" s="202" t="str">
        <f t="shared" si="15"/>
        <v/>
      </c>
      <c r="X141" s="203" t="str">
        <f t="shared" si="16"/>
        <v/>
      </c>
      <c r="Y141" s="206" t="str">
        <f>if($B141="","",iferror(sumifs('Trade Log'!$AD$5:$AD$2004,'Trade Log'!$C$5:$C$2004,"Dividend",'Trade Log'!$D$5:$D$2004,$B141,'Trade Log'!$B$5:$B$2004,"&lt;="&amp;Dashboard!$C$2),0))</f>
        <v/>
      </c>
      <c r="Z141" s="172"/>
      <c r="AA141" s="207" t="str">
        <f t="array" ref="AA141">IF($B141="","",INDEX('Calculations (Do Not Edit)'!$C$231:$G$235,match($C141,'Calculations (Do Not Edit)'!$C$230:$G$230,0),match(Dashboard!$C$3,'Calculations (Do Not Edit)'!$B$231:$B$235,0)))</f>
        <v/>
      </c>
      <c r="AB141" s="174"/>
      <c r="AC141" s="208" t="str">
        <f>IF($B141="","",SUMIFS('Trade Log'!$X$5:$X$2004,'Trade Log'!$D$5:$D$2004,'Your Portfolio Holdings'!$B141,'Trade Log'!$C$5:$C$2004,"Buy",'Trade Log'!$B$5:$B$2004,"&lt;="&amp;Dashboard!$C$54)-SUMIFS('Trade Log'!$X$5:$X$2004,'Trade Log'!$D$5:$D$2004,'Your Portfolio Holdings'!$B141,'Trade Log'!$C$5:$C$2004,"Sell",'Trade Log'!$B$5:$B$2004,"&lt;="&amp;Dashboard!$C$54))</f>
        <v/>
      </c>
      <c r="AD141" s="209" t="str">
        <f>IFERROR(__xludf.DUMMYFUNCTION("if($C141=""GBP"",if($B141="""","""",if(Dashboard!$C$54&gt;=today(),iferror(googlefinance($B141)/100,0),iferror(index(googlefinance($B141,""price"",Dashboard!$C$54),2,2)/100,iferror(index(googlefinance($B141,""price"",Dashboard!$C$54-1),2,2)/100,iferror(index"&amp;"(googlefinance($B141,""price"",Dashboard!$C$54-2),2,2)/100,iferror(index(googlefinance($B141,""price"",Dashboard!$C$54-3),2,2)/100,iferror(index(googlefinance($B141,""price"",Dashboard!$C$54-4),2,2)/100,iferror(index(googlefinance($B141,""price"",Dashboar"&amp;"d!$C$54-5),2,2)/100,iferror(index(googlefinance($B141,""price"",Dashboard!$C$54-6),2,2)/100,0))))))))), if($B141="""","""",if(Dashboard!$C$54&gt;=today(),iferror(googlefinance($B141),0),iferror(index(googlefinance($B141,""price"",Dashboard!$C$54),2,2),iferro"&amp;"r(index(googlefinance($B141,""price"",Dashboard!$C$54-1),2,2),iferror(index(googlefinance($B141,""price"",Dashboard!$C$54-2),2,2),iferror(index(googlefinance($B141,""price"",Dashboard!$C$54-3),2,2),iferror(index(googlefinance($B141,""price"",Dashboard!$C$"&amp;"54-4),2,2),iferror(index(googlefinance($B141,""price"",Dashboard!$C$54-5),2,2),iferror(index(googlefinance($B141,""price"",Dashboard!$C$54-6),2,2),0))))))))))"),"")</f>
        <v/>
      </c>
      <c r="AE141" s="214"/>
      <c r="AF141" s="211" t="str">
        <f t="array" ref="AF141">IF($B141="","",INDEX('Calculations (Do Not Edit)'!$C$249:$G$253,match($C141,'Calculations (Do Not Edit)'!$C$230:$G$230,0),match(Dashboard!$C$3,'Calculations (Do Not Edit)'!$B$231:$B$235,0)))</f>
        <v/>
      </c>
      <c r="AG141" s="212">
        <f t="shared" si="17"/>
        <v>0</v>
      </c>
      <c r="AH141" s="208" t="str">
        <f>IF($B141="","",SUMIFS('Trade Log'!$Z$5:$Z$2004,'Trade Log'!$D$5:$D$2004,'Your Portfolio Holdings'!$B141,'Trade Log'!$C$5:$C$2004,"Buy",'Trade Log'!$B$5:$B$2004,"&lt;="&amp;Dashboard!$C$55)-SUMIFS('Trade Log'!$Z$5:$Z$2004,'Trade Log'!$D$5:$D$2004,'Your Portfolio Holdings'!$B141,'Trade Log'!$C$5:$C$2004,"Sell",'Trade Log'!$B$5:$B$2004,"&lt;="&amp;Dashboard!$C$55))</f>
        <v/>
      </c>
      <c r="AI141" s="209" t="str">
        <f>IFERROR(__xludf.DUMMYFUNCTION("if($C141=""GBP"",if($B141="""","""",if(Dashboard!$C$55&gt;=today(),iferror(googlefinance($B141)/100,0),iferror(index(googlefinance($B141,""price"",Dashboard!$C$55),2,2)/100,iferror(index(googlefinance($B141,""price"",Dashboard!$C$55-1),2,2)/100,iferror(index"&amp;"(googlefinance($B141,""price"",Dashboard!$C$55-2),2,2)/100,iferror(index(googlefinance($B141,""price"",Dashboard!$C$55-3),2,2)/100,iferror(index(googlefinance($B141,""price"",Dashboard!$C$55-4),2,2)/100,iferror(index(googlefinance($B141,""price"",Dashboar"&amp;"d!$C$55-5),2,2)/100,iferror(index(googlefinance($B141,""price"",Dashboard!$C$55-6),2,2)/100,0))))))))),if($B141="""","""",if(Dashboard!$C$55&gt;=today(),iferror(googlefinance($B141),0),iferror(index(googlefinance($B141,""price"",Dashboard!$C$55),2,2),iferror"&amp;"(index(googlefinance($B141,""price"",Dashboard!$C$55-1),2,2),iferror(index(googlefinance($B141,""price"",Dashboard!$C$55-2),2,2),iferror(index(googlefinance($B141,""price"",Dashboard!$C$55-3),2,2),iferror(index(googlefinance($B141,""price"",Dashboard!$C$5"&amp;"5-4),2,2),iferror(index(googlefinance($B141,""price"",Dashboard!$C$55-5),2,2),iferror(index(googlefinance($B141,""price"",Dashboard!$C$55-6),2,2),0))))))))))"),"")</f>
        <v/>
      </c>
      <c r="AJ141" s="210"/>
      <c r="AK141" s="211" t="str">
        <f t="array" ref="AK141">IF($B141="","",INDEX('Calculations (Do Not Edit)'!$C$267:$G$271,match($C141,'Calculations (Do Not Edit)'!$C$230:$G$230,0),match(Dashboard!$C$3,'Calculations (Do Not Edit)'!$B$231:$B$235,0)))</f>
        <v/>
      </c>
      <c r="AL141" s="212">
        <f t="shared" si="18"/>
        <v>0</v>
      </c>
      <c r="AM141" s="182"/>
      <c r="AN141" s="182" t="str">
        <f>IF($B141="","",MAXIFS('Trade Log'!$B$5:$B$2004,'Trade Log'!$D$5:$D$2004,$B141,'Trade Log'!$B$5:$B$2004,"&lt;="&amp;Dashboard!$C$2))</f>
        <v/>
      </c>
      <c r="AO141" s="81" t="str">
        <f t="shared" si="19"/>
        <v>#N/A</v>
      </c>
      <c r="AP141" s="81"/>
      <c r="AQ141" s="184" t="str">
        <f>if($B141="","",sumifs('Trade Log'!$V$5:$V$2004,'Trade Log'!$D$5:$D$2004,$B141,'Trade Log'!$C$5:$C$2004,"Buy",'Trade Log'!$I$5:$I$2004,AQ$6,'Trade Log'!$B$5:$B$2004,"&lt;="&amp;Dashboard!$C$2)-sumifs('Trade Log'!$V$5:$V$2004,'Trade Log'!$D$5:$D$2004,$B141,'Trade Log'!$C$5:$C$2004,"Sell",'Trade Log'!$I$5:$I$2004,AQ$6,'Trade Log'!$B$5:$B$2004,"&lt;="&amp;Dashboard!$C$2))</f>
        <v/>
      </c>
      <c r="AR141" s="100" t="str">
        <f>if($B141="","",sumifs('Trade Log'!$V$5:$V$2004,'Trade Log'!$D$5:$D$2004,$B141,'Trade Log'!$C$5:$C$2004,"Buy",'Trade Log'!$I$5:$I$2004,AR$6,'Trade Log'!$B$5:$B$2004,"&lt;="&amp;Dashboard!$C$2)-sumifs('Trade Log'!$V$5:$V$2004,'Trade Log'!$D$5:$D$2004,$B141,'Trade Log'!$C$5:$C$2004,"Sell",'Trade Log'!$I$5:$I$2004,AR$6,'Trade Log'!$B$5:$B$2004,"&lt;="&amp;Dashboard!$C$2))</f>
        <v/>
      </c>
      <c r="AS141" s="100" t="str">
        <f>if($B141="","",sumifs('Trade Log'!$V$5:$V$2004,'Trade Log'!$D$5:$D$2004,$B141,'Trade Log'!$C$5:$C$2004,"Buy",'Trade Log'!$I$5:$I$2004,AS$6,'Trade Log'!$B$5:$B$2004,"&lt;="&amp;Dashboard!$C$2)-sumifs('Trade Log'!$V$5:$V$2004,'Trade Log'!$D$5:$D$2004,$B141,'Trade Log'!$C$5:$C$2004,"Sell",'Trade Log'!$I$5:$I$2004,AS$6,'Trade Log'!$B$5:$B$2004,"&lt;="&amp;Dashboard!$C$2))</f>
        <v/>
      </c>
      <c r="AT141" s="100" t="str">
        <f>if($B141="","",sumifs('Trade Log'!$V$5:$V$2004,'Trade Log'!$D$5:$D$2004,$B141,'Trade Log'!$C$5:$C$2004,"Buy",'Trade Log'!$I$5:$I$2004,AT$6,'Trade Log'!$B$5:$B$2004,"&lt;="&amp;Dashboard!$C$2)-sumifs('Trade Log'!$V$5:$V$2004,'Trade Log'!$D$5:$D$2004,$B141,'Trade Log'!$C$5:$C$2004,"Sell",'Trade Log'!$I$5:$I$2004,AT$6,'Trade Log'!$B$5:$B$2004,"&lt;="&amp;Dashboard!$C$2))</f>
        <v/>
      </c>
      <c r="AU141" s="100" t="str">
        <f>if($B141="","",sumifs('Trade Log'!$V$5:$V$2004,'Trade Log'!$D$5:$D$2004,$B141,'Trade Log'!$C$5:$C$2004,"Buy",'Trade Log'!$I$5:$I$2004,AU$6,'Trade Log'!$B$5:$B$2004,"&lt;="&amp;Dashboard!$C$2)-sumifs('Trade Log'!$V$5:$V$2004,'Trade Log'!$D$5:$D$2004,$B141,'Trade Log'!$C$5:$C$2004,"Sell",'Trade Log'!$I$5:$I$2004,AU$6,'Trade Log'!$B$5:$B$2004,"&lt;="&amp;Dashboard!$C$2))</f>
        <v/>
      </c>
      <c r="AV141" s="100" t="str">
        <f>if($B141="","",sumifs('Trade Log'!$V$5:$V$2004,'Trade Log'!$D$5:$D$2004,$B141,'Trade Log'!$C$5:$C$2004,"Buy",'Trade Log'!$I$5:$I$2004,AV$6,'Trade Log'!$B$5:$B$2004,"&lt;="&amp;Dashboard!$C$2)-sumifs('Trade Log'!$V$5:$V$2004,'Trade Log'!$D$5:$D$2004,$B141,'Trade Log'!$C$5:$C$2004,"Sell",'Trade Log'!$I$5:$I$2004,AV$6,'Trade Log'!$B$5:$B$2004,"&lt;="&amp;Dashboard!$C$2))</f>
        <v/>
      </c>
      <c r="AW141" s="100" t="str">
        <f>if($B141="","",sumifs('Trade Log'!$V$5:$V$2004,'Trade Log'!$D$5:$D$2004,$B141,'Trade Log'!$C$5:$C$2004,"Buy",'Trade Log'!$I$5:$I$2004,AW$6,'Trade Log'!$B$5:$B$2004,"&lt;="&amp;Dashboard!$C$2)-sumifs('Trade Log'!$V$5:$V$2004,'Trade Log'!$D$5:$D$2004,$B141,'Trade Log'!$C$5:$C$2004,"Sell",'Trade Log'!$I$5:$I$2004,AW$6,'Trade Log'!$B$5:$B$2004,"&lt;="&amp;Dashboard!$C$2))</f>
        <v/>
      </c>
      <c r="AX141" s="100" t="str">
        <f>if($B141="","",sumifs('Trade Log'!$V$5:$V$2004,'Trade Log'!$D$5:$D$2004,$B141,'Trade Log'!$C$5:$C$2004,"Buy",'Trade Log'!$I$5:$I$2004,AX$6,'Trade Log'!$B$5:$B$2004,"&lt;="&amp;Dashboard!$C$2)-sumifs('Trade Log'!$V$5:$V$2004,'Trade Log'!$D$5:$D$2004,$B141,'Trade Log'!$C$5:$C$2004,"Sell",'Trade Log'!$I$5:$I$2004,AX$6,'Trade Log'!$B$5:$B$2004,"&lt;="&amp;Dashboard!$C$2))</f>
        <v/>
      </c>
      <c r="AY141" s="100" t="str">
        <f>if($B141="","",sumifs('Trade Log'!$V$5:$V$2004,'Trade Log'!$D$5:$D$2004,$B141,'Trade Log'!$C$5:$C$2004,"Buy",'Trade Log'!$I$5:$I$2004,AY$6,'Trade Log'!$B$5:$B$2004,"&lt;="&amp;Dashboard!$C$2)-sumifs('Trade Log'!$V$5:$V$2004,'Trade Log'!$D$5:$D$2004,$B141,'Trade Log'!$C$5:$C$2004,"Sell",'Trade Log'!$I$5:$I$2004,AY$6,'Trade Log'!$B$5:$B$2004,"&lt;="&amp;Dashboard!$C$2))</f>
        <v/>
      </c>
      <c r="AZ141" s="185" t="str">
        <f>if($B141="","",sumifs('Trade Log'!$V$5:$V$2004,'Trade Log'!$D$5:$D$2004,$B141,'Trade Log'!$C$5:$C$2004,"Buy",'Trade Log'!$I$5:$I$2004,AZ$6,'Trade Log'!$B$5:$B$2004,"&lt;="&amp;Dashboard!$C$2)-sumifs('Trade Log'!$V$5:$V$2004,'Trade Log'!$D$5:$D$2004,$B141,'Trade Log'!$C$5:$C$2004,"Sell",'Trade Log'!$I$5:$I$2004,AZ$6,'Trade Log'!$B$5:$B$2004,"&lt;="&amp;Dashboard!$C$2))</f>
        <v/>
      </c>
      <c r="BA141" s="81"/>
      <c r="BB141" s="186">
        <f t="shared" si="20"/>
        <v>0</v>
      </c>
      <c r="BC141" s="81"/>
      <c r="BD141" s="187">
        <f t="shared" ref="BD141:BM141" si="160">AQ141*$Q141</f>
        <v>0</v>
      </c>
      <c r="BE141" s="188">
        <f t="shared" si="160"/>
        <v>0</v>
      </c>
      <c r="BF141" s="188">
        <f t="shared" si="160"/>
        <v>0</v>
      </c>
      <c r="BG141" s="188">
        <f t="shared" si="160"/>
        <v>0</v>
      </c>
      <c r="BH141" s="188">
        <f t="shared" si="160"/>
        <v>0</v>
      </c>
      <c r="BI141" s="188">
        <f t="shared" si="160"/>
        <v>0</v>
      </c>
      <c r="BJ141" s="188">
        <f t="shared" si="160"/>
        <v>0</v>
      </c>
      <c r="BK141" s="188">
        <f t="shared" si="160"/>
        <v>0</v>
      </c>
      <c r="BL141" s="188">
        <f t="shared" si="160"/>
        <v>0</v>
      </c>
      <c r="BM141" s="189">
        <f t="shared" si="160"/>
        <v>0</v>
      </c>
      <c r="BN141" s="81"/>
      <c r="BO141" s="190">
        <f t="shared" si="22"/>
        <v>0</v>
      </c>
      <c r="BP141" s="190"/>
      <c r="BQ141" s="191" t="str">
        <f t="shared" si="23"/>
        <v/>
      </c>
      <c r="BR141" s="192" t="s">
        <v>197</v>
      </c>
      <c r="BS141" s="190" t="str">
        <f t="shared" si="24"/>
        <v>N</v>
      </c>
      <c r="BT141" s="190" t="str">
        <f t="shared" si="25"/>
        <v>N</v>
      </c>
      <c r="BU141" s="190" t="str">
        <f t="shared" si="26"/>
        <v>N</v>
      </c>
      <c r="BV141" s="190"/>
      <c r="BW141" s="174">
        <f>countifs('Trade Log'!$D$5:$D$2004,$B177,'Trade Log'!$C$5:$C$2004,"Split")</f>
        <v>0</v>
      </c>
    </row>
    <row r="142">
      <c r="A142" s="17">
        <f t="shared" si="27"/>
        <v>136</v>
      </c>
      <c r="B142" s="193" t="str">
        <f>Setup!B187</f>
        <v/>
      </c>
      <c r="C142" s="194" t="str">
        <f>Setup!C187</f>
        <v/>
      </c>
      <c r="D142" s="194" t="str">
        <f>Setup!D187</f>
        <v/>
      </c>
      <c r="E142" s="195" t="str">
        <f>IF($B142="","",SUMIFS('Trade Log'!$V$5:$V$2004,'Trade Log'!$D$5:$D$2004,'Your Portfolio Holdings'!$B142,'Trade Log'!$C$5:$C$2004,"Buy",'Trade Log'!$B$5:$B$2004,"&lt;="&amp;Dashboard!$C$2)-SUMIFS('Trade Log'!$V$5:$V$2004,'Trade Log'!$D$5:$D$2004,'Your Portfolio Holdings'!$B142,'Trade Log'!$C$5:$C$2004,"Sell",'Trade Log'!$B$5:$B$2004,"&lt;="&amp;Dashboard!$C$2))</f>
        <v/>
      </c>
      <c r="F142" s="196" t="str">
        <f t="shared" si="3"/>
        <v/>
      </c>
      <c r="G142" s="197" t="str">
        <f>IFERROR(__xludf.DUMMYFUNCTION("if($C142=""GBP"", if($B142="""","""",if(Dashboard!$C$2&gt;=today(),iferror(googlefinance($B142)/100,0),iferror(index(googlefinance($B142,""price"",Dashboard!$C$2),2,2)/100,iferror(index(googlefinance($B142,""price"",Dashboard!$C$2-1),2,2)/100,iferror(index(g"&amp;"ooglefinance($B142,""price"",Dashboard!$C$2-2),2,2)/100,iferror(index(googlefinance($B142,""price"",Dashboard!$C$2-3),2,2)/100,iferror(index(googlefinance($B142,""price"",Dashboard!$C$2-4),2,2)/100,iferror(index(googlefinance($B142,""price"",Dashboard!$C$"&amp;"2-5),2,2)/100,iferror(index(googlefinance($B142,""price"",Dashboard!$C$2-6),2,2)/100,0))))))))),if($B142="""","""",if(Dashboard!$C$2&gt;=today(),iferror(googlefinance($B142),0),iferror(index(googlefinance($B142,""price"",Dashboard!$C$2),2,2),iferror(index(go"&amp;"oglefinance($B142,""price"",Dashboard!$C$2-1),2,2),iferror(index(googlefinance($B142,""price"",Dashboard!$C$2-2),2,2),iferror(index(googlefinance($B142,""price"",Dashboard!$C$2-3),2,2),iferror(index(googlefinance($B142,""price"",Dashboard!$C$2-4),2,2),ife"&amp;"rror(index(googlefinance($B142,""price"",Dashboard!$C$2-5),2,2),iferror(index(googlefinance($B142,""price"",Dashboard!$C$2-6),2,2),0))))))))))"),"")</f>
        <v/>
      </c>
      <c r="H142" s="213"/>
      <c r="I142" s="199" t="str">
        <f t="shared" si="4"/>
        <v/>
      </c>
      <c r="J142" s="200" t="str">
        <f t="shared" si="5"/>
        <v/>
      </c>
      <c r="K142" s="201" t="str">
        <f t="array" ref="K142">IFERROR(IF($B142="","",index('Trade Log'!$Q$5:$Q$2004,match(1,($AN142='Trade Log'!$B$5:$B$2004)*($B142='Trade Log'!$D$5:$D$2004)*("Y"='Trade Log'!$T$5:$T$2004),0))),0)</f>
        <v/>
      </c>
      <c r="L142" s="202" t="str">
        <f t="shared" si="6"/>
        <v/>
      </c>
      <c r="M142" s="202" t="str">
        <f t="shared" si="7"/>
        <v/>
      </c>
      <c r="N142" s="203" t="str">
        <f t="shared" si="8"/>
        <v/>
      </c>
      <c r="O142" s="202" t="str">
        <f>if($B142="","",iferror(sumifs('Trade Log'!$G$5:$G$2004,'Trade Log'!$C$5:$C$2004,"Dividend",'Trade Log'!$D$5:$D$2004,$B142,'Trade Log'!$B$5:$B$2004,"&lt;="&amp;Dashboard!$C$2),0))</f>
        <v/>
      </c>
      <c r="P142" s="204" t="str">
        <f t="shared" si="9"/>
        <v/>
      </c>
      <c r="Q142" s="205" t="str">
        <f t="shared" si="10"/>
        <v/>
      </c>
      <c r="R142" s="199" t="str">
        <f t="shared" si="11"/>
        <v/>
      </c>
      <c r="S142" s="200" t="str">
        <f t="shared" si="12"/>
        <v/>
      </c>
      <c r="T142" s="201" t="str">
        <f t="array" ref="T142">IFERROR(IF($B142="","",index('Trade Log'!$AE$5:$AE$2004,match(1,($AN142='Trade Log'!$B$5:$B$2004)*($B142='Trade Log'!$D$5:$D$2004)*("Y"='Trade Log'!$T$5:$T$2004),0))),0)</f>
        <v/>
      </c>
      <c r="U142" s="202" t="str">
        <f t="shared" si="13"/>
        <v/>
      </c>
      <c r="V142" s="203" t="str">
        <f t="shared" si="14"/>
        <v/>
      </c>
      <c r="W142" s="202" t="str">
        <f t="shared" si="15"/>
        <v/>
      </c>
      <c r="X142" s="203" t="str">
        <f t="shared" si="16"/>
        <v/>
      </c>
      <c r="Y142" s="206" t="str">
        <f>if($B142="","",iferror(sumifs('Trade Log'!$AD$5:$AD$2004,'Trade Log'!$C$5:$C$2004,"Dividend",'Trade Log'!$D$5:$D$2004,$B142,'Trade Log'!$B$5:$B$2004,"&lt;="&amp;Dashboard!$C$2),0))</f>
        <v/>
      </c>
      <c r="Z142" s="172"/>
      <c r="AA142" s="207" t="str">
        <f t="array" ref="AA142">IF($B142="","",INDEX('Calculations (Do Not Edit)'!$C$231:$G$235,match($C142,'Calculations (Do Not Edit)'!$C$230:$G$230,0),match(Dashboard!$C$3,'Calculations (Do Not Edit)'!$B$231:$B$235,0)))</f>
        <v/>
      </c>
      <c r="AB142" s="174"/>
      <c r="AC142" s="208" t="str">
        <f>IF($B142="","",SUMIFS('Trade Log'!$X$5:$X$2004,'Trade Log'!$D$5:$D$2004,'Your Portfolio Holdings'!$B142,'Trade Log'!$C$5:$C$2004,"Buy",'Trade Log'!$B$5:$B$2004,"&lt;="&amp;Dashboard!$C$54)-SUMIFS('Trade Log'!$X$5:$X$2004,'Trade Log'!$D$5:$D$2004,'Your Portfolio Holdings'!$B142,'Trade Log'!$C$5:$C$2004,"Sell",'Trade Log'!$B$5:$B$2004,"&lt;="&amp;Dashboard!$C$54))</f>
        <v/>
      </c>
      <c r="AD142" s="209" t="str">
        <f>IFERROR(__xludf.DUMMYFUNCTION("if($C142=""GBP"",if($B142="""","""",if(Dashboard!$C$54&gt;=today(),iferror(googlefinance($B142)/100,0),iferror(index(googlefinance($B142,""price"",Dashboard!$C$54),2,2)/100,iferror(index(googlefinance($B142,""price"",Dashboard!$C$54-1),2,2)/100,iferror(index"&amp;"(googlefinance($B142,""price"",Dashboard!$C$54-2),2,2)/100,iferror(index(googlefinance($B142,""price"",Dashboard!$C$54-3),2,2)/100,iferror(index(googlefinance($B142,""price"",Dashboard!$C$54-4),2,2)/100,iferror(index(googlefinance($B142,""price"",Dashboar"&amp;"d!$C$54-5),2,2)/100,iferror(index(googlefinance($B142,""price"",Dashboard!$C$54-6),2,2)/100,0))))))))), if($B142="""","""",if(Dashboard!$C$54&gt;=today(),iferror(googlefinance($B142),0),iferror(index(googlefinance($B142,""price"",Dashboard!$C$54),2,2),iferro"&amp;"r(index(googlefinance($B142,""price"",Dashboard!$C$54-1),2,2),iferror(index(googlefinance($B142,""price"",Dashboard!$C$54-2),2,2),iferror(index(googlefinance($B142,""price"",Dashboard!$C$54-3),2,2),iferror(index(googlefinance($B142,""price"",Dashboard!$C$"&amp;"54-4),2,2),iferror(index(googlefinance($B142,""price"",Dashboard!$C$54-5),2,2),iferror(index(googlefinance($B142,""price"",Dashboard!$C$54-6),2,2),0))))))))))"),"")</f>
        <v/>
      </c>
      <c r="AE142" s="214"/>
      <c r="AF142" s="211" t="str">
        <f t="array" ref="AF142">IF($B142="","",INDEX('Calculations (Do Not Edit)'!$C$249:$G$253,match($C142,'Calculations (Do Not Edit)'!$C$230:$G$230,0),match(Dashboard!$C$3,'Calculations (Do Not Edit)'!$B$231:$B$235,0)))</f>
        <v/>
      </c>
      <c r="AG142" s="212">
        <f t="shared" si="17"/>
        <v>0</v>
      </c>
      <c r="AH142" s="208" t="str">
        <f>IF($B142="","",SUMIFS('Trade Log'!$Z$5:$Z$2004,'Trade Log'!$D$5:$D$2004,'Your Portfolio Holdings'!$B142,'Trade Log'!$C$5:$C$2004,"Buy",'Trade Log'!$B$5:$B$2004,"&lt;="&amp;Dashboard!$C$55)-SUMIFS('Trade Log'!$Z$5:$Z$2004,'Trade Log'!$D$5:$D$2004,'Your Portfolio Holdings'!$B142,'Trade Log'!$C$5:$C$2004,"Sell",'Trade Log'!$B$5:$B$2004,"&lt;="&amp;Dashboard!$C$55))</f>
        <v/>
      </c>
      <c r="AI142" s="209" t="str">
        <f>IFERROR(__xludf.DUMMYFUNCTION("if($C142=""GBP"",if($B142="""","""",if(Dashboard!$C$55&gt;=today(),iferror(googlefinance($B142)/100,0),iferror(index(googlefinance($B142,""price"",Dashboard!$C$55),2,2)/100,iferror(index(googlefinance($B142,""price"",Dashboard!$C$55-1),2,2)/100,iferror(index"&amp;"(googlefinance($B142,""price"",Dashboard!$C$55-2),2,2)/100,iferror(index(googlefinance($B142,""price"",Dashboard!$C$55-3),2,2)/100,iferror(index(googlefinance($B142,""price"",Dashboard!$C$55-4),2,2)/100,iferror(index(googlefinance($B142,""price"",Dashboar"&amp;"d!$C$55-5),2,2)/100,iferror(index(googlefinance($B142,""price"",Dashboard!$C$55-6),2,2)/100,0))))))))),if($B142="""","""",if(Dashboard!$C$55&gt;=today(),iferror(googlefinance($B142),0),iferror(index(googlefinance($B142,""price"",Dashboard!$C$55),2,2),iferror"&amp;"(index(googlefinance($B142,""price"",Dashboard!$C$55-1),2,2),iferror(index(googlefinance($B142,""price"",Dashboard!$C$55-2),2,2),iferror(index(googlefinance($B142,""price"",Dashboard!$C$55-3),2,2),iferror(index(googlefinance($B142,""price"",Dashboard!$C$5"&amp;"5-4),2,2),iferror(index(googlefinance($B142,""price"",Dashboard!$C$55-5),2,2),iferror(index(googlefinance($B142,""price"",Dashboard!$C$55-6),2,2),0))))))))))"),"")</f>
        <v/>
      </c>
      <c r="AJ142" s="210"/>
      <c r="AK142" s="211" t="str">
        <f t="array" ref="AK142">IF($B142="","",INDEX('Calculations (Do Not Edit)'!$C$267:$G$271,match($C142,'Calculations (Do Not Edit)'!$C$230:$G$230,0),match(Dashboard!$C$3,'Calculations (Do Not Edit)'!$B$231:$B$235,0)))</f>
        <v/>
      </c>
      <c r="AL142" s="212">
        <f t="shared" si="18"/>
        <v>0</v>
      </c>
      <c r="AM142" s="182"/>
      <c r="AN142" s="182" t="str">
        <f>IF($B142="","",MAXIFS('Trade Log'!$B$5:$B$2004,'Trade Log'!$D$5:$D$2004,$B142,'Trade Log'!$B$5:$B$2004,"&lt;="&amp;Dashboard!$C$2))</f>
        <v/>
      </c>
      <c r="AO142" s="81" t="str">
        <f t="shared" si="19"/>
        <v>#N/A</v>
      </c>
      <c r="AP142" s="81"/>
      <c r="AQ142" s="184" t="str">
        <f>if($B142="","",sumifs('Trade Log'!$V$5:$V$2004,'Trade Log'!$D$5:$D$2004,$B142,'Trade Log'!$C$5:$C$2004,"Buy",'Trade Log'!$I$5:$I$2004,AQ$6,'Trade Log'!$B$5:$B$2004,"&lt;="&amp;Dashboard!$C$2)-sumifs('Trade Log'!$V$5:$V$2004,'Trade Log'!$D$5:$D$2004,$B142,'Trade Log'!$C$5:$C$2004,"Sell",'Trade Log'!$I$5:$I$2004,AQ$6,'Trade Log'!$B$5:$B$2004,"&lt;="&amp;Dashboard!$C$2))</f>
        <v/>
      </c>
      <c r="AR142" s="100" t="str">
        <f>if($B142="","",sumifs('Trade Log'!$V$5:$V$2004,'Trade Log'!$D$5:$D$2004,$B142,'Trade Log'!$C$5:$C$2004,"Buy",'Trade Log'!$I$5:$I$2004,AR$6,'Trade Log'!$B$5:$B$2004,"&lt;="&amp;Dashboard!$C$2)-sumifs('Trade Log'!$V$5:$V$2004,'Trade Log'!$D$5:$D$2004,$B142,'Trade Log'!$C$5:$C$2004,"Sell",'Trade Log'!$I$5:$I$2004,AR$6,'Trade Log'!$B$5:$B$2004,"&lt;="&amp;Dashboard!$C$2))</f>
        <v/>
      </c>
      <c r="AS142" s="100" t="str">
        <f>if($B142="","",sumifs('Trade Log'!$V$5:$V$2004,'Trade Log'!$D$5:$D$2004,$B142,'Trade Log'!$C$5:$C$2004,"Buy",'Trade Log'!$I$5:$I$2004,AS$6,'Trade Log'!$B$5:$B$2004,"&lt;="&amp;Dashboard!$C$2)-sumifs('Trade Log'!$V$5:$V$2004,'Trade Log'!$D$5:$D$2004,$B142,'Trade Log'!$C$5:$C$2004,"Sell",'Trade Log'!$I$5:$I$2004,AS$6,'Trade Log'!$B$5:$B$2004,"&lt;="&amp;Dashboard!$C$2))</f>
        <v/>
      </c>
      <c r="AT142" s="100" t="str">
        <f>if($B142="","",sumifs('Trade Log'!$V$5:$V$2004,'Trade Log'!$D$5:$D$2004,$B142,'Trade Log'!$C$5:$C$2004,"Buy",'Trade Log'!$I$5:$I$2004,AT$6,'Trade Log'!$B$5:$B$2004,"&lt;="&amp;Dashboard!$C$2)-sumifs('Trade Log'!$V$5:$V$2004,'Trade Log'!$D$5:$D$2004,$B142,'Trade Log'!$C$5:$C$2004,"Sell",'Trade Log'!$I$5:$I$2004,AT$6,'Trade Log'!$B$5:$B$2004,"&lt;="&amp;Dashboard!$C$2))</f>
        <v/>
      </c>
      <c r="AU142" s="100" t="str">
        <f>if($B142="","",sumifs('Trade Log'!$V$5:$V$2004,'Trade Log'!$D$5:$D$2004,$B142,'Trade Log'!$C$5:$C$2004,"Buy",'Trade Log'!$I$5:$I$2004,AU$6,'Trade Log'!$B$5:$B$2004,"&lt;="&amp;Dashboard!$C$2)-sumifs('Trade Log'!$V$5:$V$2004,'Trade Log'!$D$5:$D$2004,$B142,'Trade Log'!$C$5:$C$2004,"Sell",'Trade Log'!$I$5:$I$2004,AU$6,'Trade Log'!$B$5:$B$2004,"&lt;="&amp;Dashboard!$C$2))</f>
        <v/>
      </c>
      <c r="AV142" s="100" t="str">
        <f>if($B142="","",sumifs('Trade Log'!$V$5:$V$2004,'Trade Log'!$D$5:$D$2004,$B142,'Trade Log'!$C$5:$C$2004,"Buy",'Trade Log'!$I$5:$I$2004,AV$6,'Trade Log'!$B$5:$B$2004,"&lt;="&amp;Dashboard!$C$2)-sumifs('Trade Log'!$V$5:$V$2004,'Trade Log'!$D$5:$D$2004,$B142,'Trade Log'!$C$5:$C$2004,"Sell",'Trade Log'!$I$5:$I$2004,AV$6,'Trade Log'!$B$5:$B$2004,"&lt;="&amp;Dashboard!$C$2))</f>
        <v/>
      </c>
      <c r="AW142" s="100" t="str">
        <f>if($B142="","",sumifs('Trade Log'!$V$5:$V$2004,'Trade Log'!$D$5:$D$2004,$B142,'Trade Log'!$C$5:$C$2004,"Buy",'Trade Log'!$I$5:$I$2004,AW$6,'Trade Log'!$B$5:$B$2004,"&lt;="&amp;Dashboard!$C$2)-sumifs('Trade Log'!$V$5:$V$2004,'Trade Log'!$D$5:$D$2004,$B142,'Trade Log'!$C$5:$C$2004,"Sell",'Trade Log'!$I$5:$I$2004,AW$6,'Trade Log'!$B$5:$B$2004,"&lt;="&amp;Dashboard!$C$2))</f>
        <v/>
      </c>
      <c r="AX142" s="100" t="str">
        <f>if($B142="","",sumifs('Trade Log'!$V$5:$V$2004,'Trade Log'!$D$5:$D$2004,$B142,'Trade Log'!$C$5:$C$2004,"Buy",'Trade Log'!$I$5:$I$2004,AX$6,'Trade Log'!$B$5:$B$2004,"&lt;="&amp;Dashboard!$C$2)-sumifs('Trade Log'!$V$5:$V$2004,'Trade Log'!$D$5:$D$2004,$B142,'Trade Log'!$C$5:$C$2004,"Sell",'Trade Log'!$I$5:$I$2004,AX$6,'Trade Log'!$B$5:$B$2004,"&lt;="&amp;Dashboard!$C$2))</f>
        <v/>
      </c>
      <c r="AY142" s="100" t="str">
        <f>if($B142="","",sumifs('Trade Log'!$V$5:$V$2004,'Trade Log'!$D$5:$D$2004,$B142,'Trade Log'!$C$5:$C$2004,"Buy",'Trade Log'!$I$5:$I$2004,AY$6,'Trade Log'!$B$5:$B$2004,"&lt;="&amp;Dashboard!$C$2)-sumifs('Trade Log'!$V$5:$V$2004,'Trade Log'!$D$5:$D$2004,$B142,'Trade Log'!$C$5:$C$2004,"Sell",'Trade Log'!$I$5:$I$2004,AY$6,'Trade Log'!$B$5:$B$2004,"&lt;="&amp;Dashboard!$C$2))</f>
        <v/>
      </c>
      <c r="AZ142" s="185" t="str">
        <f>if($B142="","",sumifs('Trade Log'!$V$5:$V$2004,'Trade Log'!$D$5:$D$2004,$B142,'Trade Log'!$C$5:$C$2004,"Buy",'Trade Log'!$I$5:$I$2004,AZ$6,'Trade Log'!$B$5:$B$2004,"&lt;="&amp;Dashboard!$C$2)-sumifs('Trade Log'!$V$5:$V$2004,'Trade Log'!$D$5:$D$2004,$B142,'Trade Log'!$C$5:$C$2004,"Sell",'Trade Log'!$I$5:$I$2004,AZ$6,'Trade Log'!$B$5:$B$2004,"&lt;="&amp;Dashboard!$C$2))</f>
        <v/>
      </c>
      <c r="BA142" s="81"/>
      <c r="BB142" s="186">
        <f t="shared" si="20"/>
        <v>0</v>
      </c>
      <c r="BC142" s="81"/>
      <c r="BD142" s="187">
        <f t="shared" ref="BD142:BM142" si="161">AQ142*$Q142</f>
        <v>0</v>
      </c>
      <c r="BE142" s="188">
        <f t="shared" si="161"/>
        <v>0</v>
      </c>
      <c r="BF142" s="188">
        <f t="shared" si="161"/>
        <v>0</v>
      </c>
      <c r="BG142" s="188">
        <f t="shared" si="161"/>
        <v>0</v>
      </c>
      <c r="BH142" s="188">
        <f t="shared" si="161"/>
        <v>0</v>
      </c>
      <c r="BI142" s="188">
        <f t="shared" si="161"/>
        <v>0</v>
      </c>
      <c r="BJ142" s="188">
        <f t="shared" si="161"/>
        <v>0</v>
      </c>
      <c r="BK142" s="188">
        <f t="shared" si="161"/>
        <v>0</v>
      </c>
      <c r="BL142" s="188">
        <f t="shared" si="161"/>
        <v>0</v>
      </c>
      <c r="BM142" s="189">
        <f t="shared" si="161"/>
        <v>0</v>
      </c>
      <c r="BN142" s="81"/>
      <c r="BO142" s="190">
        <f t="shared" si="22"/>
        <v>0</v>
      </c>
      <c r="BP142" s="190"/>
      <c r="BQ142" s="191" t="str">
        <f t="shared" si="23"/>
        <v/>
      </c>
      <c r="BR142" s="192" t="s">
        <v>197</v>
      </c>
      <c r="BS142" s="190" t="str">
        <f t="shared" si="24"/>
        <v>N</v>
      </c>
      <c r="BT142" s="190" t="str">
        <f t="shared" si="25"/>
        <v>N</v>
      </c>
      <c r="BU142" s="190" t="str">
        <f t="shared" si="26"/>
        <v>N</v>
      </c>
      <c r="BV142" s="190"/>
      <c r="BW142" s="174">
        <f>countifs('Trade Log'!$D$5:$D$2004,$B178,'Trade Log'!$C$5:$C$2004,"Split")</f>
        <v>0</v>
      </c>
    </row>
    <row r="143">
      <c r="A143" s="17">
        <f t="shared" si="27"/>
        <v>137</v>
      </c>
      <c r="B143" s="193" t="str">
        <f>Setup!B188</f>
        <v/>
      </c>
      <c r="C143" s="194" t="str">
        <f>Setup!C188</f>
        <v/>
      </c>
      <c r="D143" s="194" t="str">
        <f>Setup!D188</f>
        <v/>
      </c>
      <c r="E143" s="195" t="str">
        <f>IF($B143="","",SUMIFS('Trade Log'!$V$5:$V$2004,'Trade Log'!$D$5:$D$2004,'Your Portfolio Holdings'!$B143,'Trade Log'!$C$5:$C$2004,"Buy",'Trade Log'!$B$5:$B$2004,"&lt;="&amp;Dashboard!$C$2)-SUMIFS('Trade Log'!$V$5:$V$2004,'Trade Log'!$D$5:$D$2004,'Your Portfolio Holdings'!$B143,'Trade Log'!$C$5:$C$2004,"Sell",'Trade Log'!$B$5:$B$2004,"&lt;="&amp;Dashboard!$C$2))</f>
        <v/>
      </c>
      <c r="F143" s="196" t="str">
        <f t="shared" si="3"/>
        <v/>
      </c>
      <c r="G143" s="197" t="str">
        <f>IFERROR(__xludf.DUMMYFUNCTION("if($C143=""GBP"", if($B143="""","""",if(Dashboard!$C$2&gt;=today(),iferror(googlefinance($B143)/100,0),iferror(index(googlefinance($B143,""price"",Dashboard!$C$2),2,2)/100,iferror(index(googlefinance($B143,""price"",Dashboard!$C$2-1),2,2)/100,iferror(index(g"&amp;"ooglefinance($B143,""price"",Dashboard!$C$2-2),2,2)/100,iferror(index(googlefinance($B143,""price"",Dashboard!$C$2-3),2,2)/100,iferror(index(googlefinance($B143,""price"",Dashboard!$C$2-4),2,2)/100,iferror(index(googlefinance($B143,""price"",Dashboard!$C$"&amp;"2-5),2,2)/100,iferror(index(googlefinance($B143,""price"",Dashboard!$C$2-6),2,2)/100,0))))))))),if($B143="""","""",if(Dashboard!$C$2&gt;=today(),iferror(googlefinance($B143),0),iferror(index(googlefinance($B143,""price"",Dashboard!$C$2),2,2),iferror(index(go"&amp;"oglefinance($B143,""price"",Dashboard!$C$2-1),2,2),iferror(index(googlefinance($B143,""price"",Dashboard!$C$2-2),2,2),iferror(index(googlefinance($B143,""price"",Dashboard!$C$2-3),2,2),iferror(index(googlefinance($B143,""price"",Dashboard!$C$2-4),2,2),ife"&amp;"rror(index(googlefinance($B143,""price"",Dashboard!$C$2-5),2,2),iferror(index(googlefinance($B143,""price"",Dashboard!$C$2-6),2,2),0))))))))))"),"")</f>
        <v/>
      </c>
      <c r="H143" s="213"/>
      <c r="I143" s="199" t="str">
        <f t="shared" si="4"/>
        <v/>
      </c>
      <c r="J143" s="200" t="str">
        <f t="shared" si="5"/>
        <v/>
      </c>
      <c r="K143" s="201" t="str">
        <f t="array" ref="K143">IFERROR(IF($B143="","",index('Trade Log'!$Q$5:$Q$2004,match(1,($AN143='Trade Log'!$B$5:$B$2004)*($B143='Trade Log'!$D$5:$D$2004)*("Y"='Trade Log'!$T$5:$T$2004),0))),0)</f>
        <v/>
      </c>
      <c r="L143" s="202" t="str">
        <f t="shared" si="6"/>
        <v/>
      </c>
      <c r="M143" s="202" t="str">
        <f t="shared" si="7"/>
        <v/>
      </c>
      <c r="N143" s="203" t="str">
        <f t="shared" si="8"/>
        <v/>
      </c>
      <c r="O143" s="202" t="str">
        <f>if($B143="","",iferror(sumifs('Trade Log'!$G$5:$G$2004,'Trade Log'!$C$5:$C$2004,"Dividend",'Trade Log'!$D$5:$D$2004,$B143,'Trade Log'!$B$5:$B$2004,"&lt;="&amp;Dashboard!$C$2),0))</f>
        <v/>
      </c>
      <c r="P143" s="204" t="str">
        <f t="shared" si="9"/>
        <v/>
      </c>
      <c r="Q143" s="205" t="str">
        <f t="shared" si="10"/>
        <v/>
      </c>
      <c r="R143" s="199" t="str">
        <f t="shared" si="11"/>
        <v/>
      </c>
      <c r="S143" s="200" t="str">
        <f t="shared" si="12"/>
        <v/>
      </c>
      <c r="T143" s="201" t="str">
        <f t="array" ref="T143">IFERROR(IF($B143="","",index('Trade Log'!$AE$5:$AE$2004,match(1,($AN143='Trade Log'!$B$5:$B$2004)*($B143='Trade Log'!$D$5:$D$2004)*("Y"='Trade Log'!$T$5:$T$2004),0))),0)</f>
        <v/>
      </c>
      <c r="U143" s="202" t="str">
        <f t="shared" si="13"/>
        <v/>
      </c>
      <c r="V143" s="203" t="str">
        <f t="shared" si="14"/>
        <v/>
      </c>
      <c r="W143" s="202" t="str">
        <f t="shared" si="15"/>
        <v/>
      </c>
      <c r="X143" s="203" t="str">
        <f t="shared" si="16"/>
        <v/>
      </c>
      <c r="Y143" s="206" t="str">
        <f>if($B143="","",iferror(sumifs('Trade Log'!$AD$5:$AD$2004,'Trade Log'!$C$5:$C$2004,"Dividend",'Trade Log'!$D$5:$D$2004,$B143,'Trade Log'!$B$5:$B$2004,"&lt;="&amp;Dashboard!$C$2),0))</f>
        <v/>
      </c>
      <c r="Z143" s="172"/>
      <c r="AA143" s="207" t="str">
        <f t="array" ref="AA143">IF($B143="","",INDEX('Calculations (Do Not Edit)'!$C$231:$G$235,match($C143,'Calculations (Do Not Edit)'!$C$230:$G$230,0),match(Dashboard!$C$3,'Calculations (Do Not Edit)'!$B$231:$B$235,0)))</f>
        <v/>
      </c>
      <c r="AB143" s="174"/>
      <c r="AC143" s="208" t="str">
        <f>IF($B143="","",SUMIFS('Trade Log'!$X$5:$X$2004,'Trade Log'!$D$5:$D$2004,'Your Portfolio Holdings'!$B143,'Trade Log'!$C$5:$C$2004,"Buy",'Trade Log'!$B$5:$B$2004,"&lt;="&amp;Dashboard!$C$54)-SUMIFS('Trade Log'!$X$5:$X$2004,'Trade Log'!$D$5:$D$2004,'Your Portfolio Holdings'!$B143,'Trade Log'!$C$5:$C$2004,"Sell",'Trade Log'!$B$5:$B$2004,"&lt;="&amp;Dashboard!$C$54))</f>
        <v/>
      </c>
      <c r="AD143" s="209" t="str">
        <f>IFERROR(__xludf.DUMMYFUNCTION("if($C143=""GBP"",if($B143="""","""",if(Dashboard!$C$54&gt;=today(),iferror(googlefinance($B143)/100,0),iferror(index(googlefinance($B143,""price"",Dashboard!$C$54),2,2)/100,iferror(index(googlefinance($B143,""price"",Dashboard!$C$54-1),2,2)/100,iferror(index"&amp;"(googlefinance($B143,""price"",Dashboard!$C$54-2),2,2)/100,iferror(index(googlefinance($B143,""price"",Dashboard!$C$54-3),2,2)/100,iferror(index(googlefinance($B143,""price"",Dashboard!$C$54-4),2,2)/100,iferror(index(googlefinance($B143,""price"",Dashboar"&amp;"d!$C$54-5),2,2)/100,iferror(index(googlefinance($B143,""price"",Dashboard!$C$54-6),2,2)/100,0))))))))), if($B143="""","""",if(Dashboard!$C$54&gt;=today(),iferror(googlefinance($B143),0),iferror(index(googlefinance($B143,""price"",Dashboard!$C$54),2,2),iferro"&amp;"r(index(googlefinance($B143,""price"",Dashboard!$C$54-1),2,2),iferror(index(googlefinance($B143,""price"",Dashboard!$C$54-2),2,2),iferror(index(googlefinance($B143,""price"",Dashboard!$C$54-3),2,2),iferror(index(googlefinance($B143,""price"",Dashboard!$C$"&amp;"54-4),2,2),iferror(index(googlefinance($B143,""price"",Dashboard!$C$54-5),2,2),iferror(index(googlefinance($B143,""price"",Dashboard!$C$54-6),2,2),0))))))))))"),"")</f>
        <v/>
      </c>
      <c r="AE143" s="214"/>
      <c r="AF143" s="211" t="str">
        <f t="array" ref="AF143">IF($B143="","",INDEX('Calculations (Do Not Edit)'!$C$249:$G$253,match($C143,'Calculations (Do Not Edit)'!$C$230:$G$230,0),match(Dashboard!$C$3,'Calculations (Do Not Edit)'!$B$231:$B$235,0)))</f>
        <v/>
      </c>
      <c r="AG143" s="212">
        <f t="shared" si="17"/>
        <v>0</v>
      </c>
      <c r="AH143" s="208" t="str">
        <f>IF($B143="","",SUMIFS('Trade Log'!$Z$5:$Z$2004,'Trade Log'!$D$5:$D$2004,'Your Portfolio Holdings'!$B143,'Trade Log'!$C$5:$C$2004,"Buy",'Trade Log'!$B$5:$B$2004,"&lt;="&amp;Dashboard!$C$55)-SUMIFS('Trade Log'!$Z$5:$Z$2004,'Trade Log'!$D$5:$D$2004,'Your Portfolio Holdings'!$B143,'Trade Log'!$C$5:$C$2004,"Sell",'Trade Log'!$B$5:$B$2004,"&lt;="&amp;Dashboard!$C$55))</f>
        <v/>
      </c>
      <c r="AI143" s="209" t="str">
        <f>IFERROR(__xludf.DUMMYFUNCTION("if($C143=""GBP"",if($B143="""","""",if(Dashboard!$C$55&gt;=today(),iferror(googlefinance($B143)/100,0),iferror(index(googlefinance($B143,""price"",Dashboard!$C$55),2,2)/100,iferror(index(googlefinance($B143,""price"",Dashboard!$C$55-1),2,2)/100,iferror(index"&amp;"(googlefinance($B143,""price"",Dashboard!$C$55-2),2,2)/100,iferror(index(googlefinance($B143,""price"",Dashboard!$C$55-3),2,2)/100,iferror(index(googlefinance($B143,""price"",Dashboard!$C$55-4),2,2)/100,iferror(index(googlefinance($B143,""price"",Dashboar"&amp;"d!$C$55-5),2,2)/100,iferror(index(googlefinance($B143,""price"",Dashboard!$C$55-6),2,2)/100,0))))))))),if($B143="""","""",if(Dashboard!$C$55&gt;=today(),iferror(googlefinance($B143),0),iferror(index(googlefinance($B143,""price"",Dashboard!$C$55),2,2),iferror"&amp;"(index(googlefinance($B143,""price"",Dashboard!$C$55-1),2,2),iferror(index(googlefinance($B143,""price"",Dashboard!$C$55-2),2,2),iferror(index(googlefinance($B143,""price"",Dashboard!$C$55-3),2,2),iferror(index(googlefinance($B143,""price"",Dashboard!$C$5"&amp;"5-4),2,2),iferror(index(googlefinance($B143,""price"",Dashboard!$C$55-5),2,2),iferror(index(googlefinance($B143,""price"",Dashboard!$C$55-6),2,2),0))))))))))"),"")</f>
        <v/>
      </c>
      <c r="AJ143" s="210"/>
      <c r="AK143" s="211" t="str">
        <f t="array" ref="AK143">IF($B143="","",INDEX('Calculations (Do Not Edit)'!$C$267:$G$271,match($C143,'Calculations (Do Not Edit)'!$C$230:$G$230,0),match(Dashboard!$C$3,'Calculations (Do Not Edit)'!$B$231:$B$235,0)))</f>
        <v/>
      </c>
      <c r="AL143" s="212">
        <f t="shared" si="18"/>
        <v>0</v>
      </c>
      <c r="AM143" s="182"/>
      <c r="AN143" s="182" t="str">
        <f>IF($B143="","",MAXIFS('Trade Log'!$B$5:$B$2004,'Trade Log'!$D$5:$D$2004,$B143,'Trade Log'!$B$5:$B$2004,"&lt;="&amp;Dashboard!$C$2))</f>
        <v/>
      </c>
      <c r="AO143" s="81" t="str">
        <f t="shared" si="19"/>
        <v>#N/A</v>
      </c>
      <c r="AP143" s="81"/>
      <c r="AQ143" s="184" t="str">
        <f>if($B143="","",sumifs('Trade Log'!$V$5:$V$2004,'Trade Log'!$D$5:$D$2004,$B143,'Trade Log'!$C$5:$C$2004,"Buy",'Trade Log'!$I$5:$I$2004,AQ$6,'Trade Log'!$B$5:$B$2004,"&lt;="&amp;Dashboard!$C$2)-sumifs('Trade Log'!$V$5:$V$2004,'Trade Log'!$D$5:$D$2004,$B143,'Trade Log'!$C$5:$C$2004,"Sell",'Trade Log'!$I$5:$I$2004,AQ$6,'Trade Log'!$B$5:$B$2004,"&lt;="&amp;Dashboard!$C$2))</f>
        <v/>
      </c>
      <c r="AR143" s="100" t="str">
        <f>if($B143="","",sumifs('Trade Log'!$V$5:$V$2004,'Trade Log'!$D$5:$D$2004,$B143,'Trade Log'!$C$5:$C$2004,"Buy",'Trade Log'!$I$5:$I$2004,AR$6,'Trade Log'!$B$5:$B$2004,"&lt;="&amp;Dashboard!$C$2)-sumifs('Trade Log'!$V$5:$V$2004,'Trade Log'!$D$5:$D$2004,$B143,'Trade Log'!$C$5:$C$2004,"Sell",'Trade Log'!$I$5:$I$2004,AR$6,'Trade Log'!$B$5:$B$2004,"&lt;="&amp;Dashboard!$C$2))</f>
        <v/>
      </c>
      <c r="AS143" s="100" t="str">
        <f>if($B143="","",sumifs('Trade Log'!$V$5:$V$2004,'Trade Log'!$D$5:$D$2004,$B143,'Trade Log'!$C$5:$C$2004,"Buy",'Trade Log'!$I$5:$I$2004,AS$6,'Trade Log'!$B$5:$B$2004,"&lt;="&amp;Dashboard!$C$2)-sumifs('Trade Log'!$V$5:$V$2004,'Trade Log'!$D$5:$D$2004,$B143,'Trade Log'!$C$5:$C$2004,"Sell",'Trade Log'!$I$5:$I$2004,AS$6,'Trade Log'!$B$5:$B$2004,"&lt;="&amp;Dashboard!$C$2))</f>
        <v/>
      </c>
      <c r="AT143" s="100" t="str">
        <f>if($B143="","",sumifs('Trade Log'!$V$5:$V$2004,'Trade Log'!$D$5:$D$2004,$B143,'Trade Log'!$C$5:$C$2004,"Buy",'Trade Log'!$I$5:$I$2004,AT$6,'Trade Log'!$B$5:$B$2004,"&lt;="&amp;Dashboard!$C$2)-sumifs('Trade Log'!$V$5:$V$2004,'Trade Log'!$D$5:$D$2004,$B143,'Trade Log'!$C$5:$C$2004,"Sell",'Trade Log'!$I$5:$I$2004,AT$6,'Trade Log'!$B$5:$B$2004,"&lt;="&amp;Dashboard!$C$2))</f>
        <v/>
      </c>
      <c r="AU143" s="100" t="str">
        <f>if($B143="","",sumifs('Trade Log'!$V$5:$V$2004,'Trade Log'!$D$5:$D$2004,$B143,'Trade Log'!$C$5:$C$2004,"Buy",'Trade Log'!$I$5:$I$2004,AU$6,'Trade Log'!$B$5:$B$2004,"&lt;="&amp;Dashboard!$C$2)-sumifs('Trade Log'!$V$5:$V$2004,'Trade Log'!$D$5:$D$2004,$B143,'Trade Log'!$C$5:$C$2004,"Sell",'Trade Log'!$I$5:$I$2004,AU$6,'Trade Log'!$B$5:$B$2004,"&lt;="&amp;Dashboard!$C$2))</f>
        <v/>
      </c>
      <c r="AV143" s="100" t="str">
        <f>if($B143="","",sumifs('Trade Log'!$V$5:$V$2004,'Trade Log'!$D$5:$D$2004,$B143,'Trade Log'!$C$5:$C$2004,"Buy",'Trade Log'!$I$5:$I$2004,AV$6,'Trade Log'!$B$5:$B$2004,"&lt;="&amp;Dashboard!$C$2)-sumifs('Trade Log'!$V$5:$V$2004,'Trade Log'!$D$5:$D$2004,$B143,'Trade Log'!$C$5:$C$2004,"Sell",'Trade Log'!$I$5:$I$2004,AV$6,'Trade Log'!$B$5:$B$2004,"&lt;="&amp;Dashboard!$C$2))</f>
        <v/>
      </c>
      <c r="AW143" s="100" t="str">
        <f>if($B143="","",sumifs('Trade Log'!$V$5:$V$2004,'Trade Log'!$D$5:$D$2004,$B143,'Trade Log'!$C$5:$C$2004,"Buy",'Trade Log'!$I$5:$I$2004,AW$6,'Trade Log'!$B$5:$B$2004,"&lt;="&amp;Dashboard!$C$2)-sumifs('Trade Log'!$V$5:$V$2004,'Trade Log'!$D$5:$D$2004,$B143,'Trade Log'!$C$5:$C$2004,"Sell",'Trade Log'!$I$5:$I$2004,AW$6,'Trade Log'!$B$5:$B$2004,"&lt;="&amp;Dashboard!$C$2))</f>
        <v/>
      </c>
      <c r="AX143" s="100" t="str">
        <f>if($B143="","",sumifs('Trade Log'!$V$5:$V$2004,'Trade Log'!$D$5:$D$2004,$B143,'Trade Log'!$C$5:$C$2004,"Buy",'Trade Log'!$I$5:$I$2004,AX$6,'Trade Log'!$B$5:$B$2004,"&lt;="&amp;Dashboard!$C$2)-sumifs('Trade Log'!$V$5:$V$2004,'Trade Log'!$D$5:$D$2004,$B143,'Trade Log'!$C$5:$C$2004,"Sell",'Trade Log'!$I$5:$I$2004,AX$6,'Trade Log'!$B$5:$B$2004,"&lt;="&amp;Dashboard!$C$2))</f>
        <v/>
      </c>
      <c r="AY143" s="100" t="str">
        <f>if($B143="","",sumifs('Trade Log'!$V$5:$V$2004,'Trade Log'!$D$5:$D$2004,$B143,'Trade Log'!$C$5:$C$2004,"Buy",'Trade Log'!$I$5:$I$2004,AY$6,'Trade Log'!$B$5:$B$2004,"&lt;="&amp;Dashboard!$C$2)-sumifs('Trade Log'!$V$5:$V$2004,'Trade Log'!$D$5:$D$2004,$B143,'Trade Log'!$C$5:$C$2004,"Sell",'Trade Log'!$I$5:$I$2004,AY$6,'Trade Log'!$B$5:$B$2004,"&lt;="&amp;Dashboard!$C$2))</f>
        <v/>
      </c>
      <c r="AZ143" s="185" t="str">
        <f>if($B143="","",sumifs('Trade Log'!$V$5:$V$2004,'Trade Log'!$D$5:$D$2004,$B143,'Trade Log'!$C$5:$C$2004,"Buy",'Trade Log'!$I$5:$I$2004,AZ$6,'Trade Log'!$B$5:$B$2004,"&lt;="&amp;Dashboard!$C$2)-sumifs('Trade Log'!$V$5:$V$2004,'Trade Log'!$D$5:$D$2004,$B143,'Trade Log'!$C$5:$C$2004,"Sell",'Trade Log'!$I$5:$I$2004,AZ$6,'Trade Log'!$B$5:$B$2004,"&lt;="&amp;Dashboard!$C$2))</f>
        <v/>
      </c>
      <c r="BA143" s="81"/>
      <c r="BB143" s="186">
        <f t="shared" si="20"/>
        <v>0</v>
      </c>
      <c r="BC143" s="81"/>
      <c r="BD143" s="187">
        <f t="shared" ref="BD143:BM143" si="162">AQ143*$Q143</f>
        <v>0</v>
      </c>
      <c r="BE143" s="188">
        <f t="shared" si="162"/>
        <v>0</v>
      </c>
      <c r="BF143" s="188">
        <f t="shared" si="162"/>
        <v>0</v>
      </c>
      <c r="BG143" s="188">
        <f t="shared" si="162"/>
        <v>0</v>
      </c>
      <c r="BH143" s="188">
        <f t="shared" si="162"/>
        <v>0</v>
      </c>
      <c r="BI143" s="188">
        <f t="shared" si="162"/>
        <v>0</v>
      </c>
      <c r="BJ143" s="188">
        <f t="shared" si="162"/>
        <v>0</v>
      </c>
      <c r="BK143" s="188">
        <f t="shared" si="162"/>
        <v>0</v>
      </c>
      <c r="BL143" s="188">
        <f t="shared" si="162"/>
        <v>0</v>
      </c>
      <c r="BM143" s="189">
        <f t="shared" si="162"/>
        <v>0</v>
      </c>
      <c r="BN143" s="81"/>
      <c r="BO143" s="190">
        <f t="shared" si="22"/>
        <v>0</v>
      </c>
      <c r="BP143" s="190"/>
      <c r="BQ143" s="191" t="str">
        <f t="shared" si="23"/>
        <v/>
      </c>
      <c r="BR143" s="192" t="s">
        <v>197</v>
      </c>
      <c r="BS143" s="190" t="str">
        <f t="shared" si="24"/>
        <v>N</v>
      </c>
      <c r="BT143" s="190" t="str">
        <f t="shared" si="25"/>
        <v>N</v>
      </c>
      <c r="BU143" s="190" t="str">
        <f t="shared" si="26"/>
        <v>N</v>
      </c>
      <c r="BV143" s="190"/>
      <c r="BW143" s="174">
        <f>countifs('Trade Log'!$D$5:$D$2004,$B179,'Trade Log'!$C$5:$C$2004,"Split")</f>
        <v>0</v>
      </c>
    </row>
    <row r="144">
      <c r="A144" s="17">
        <f t="shared" si="27"/>
        <v>138</v>
      </c>
      <c r="B144" s="193" t="str">
        <f>Setup!B189</f>
        <v/>
      </c>
      <c r="C144" s="194" t="str">
        <f>Setup!C189</f>
        <v/>
      </c>
      <c r="D144" s="194" t="str">
        <f>Setup!D189</f>
        <v/>
      </c>
      <c r="E144" s="195" t="str">
        <f>IF($B144="","",SUMIFS('Trade Log'!$V$5:$V$2004,'Trade Log'!$D$5:$D$2004,'Your Portfolio Holdings'!$B144,'Trade Log'!$C$5:$C$2004,"Buy",'Trade Log'!$B$5:$B$2004,"&lt;="&amp;Dashboard!$C$2)-SUMIFS('Trade Log'!$V$5:$V$2004,'Trade Log'!$D$5:$D$2004,'Your Portfolio Holdings'!$B144,'Trade Log'!$C$5:$C$2004,"Sell",'Trade Log'!$B$5:$B$2004,"&lt;="&amp;Dashboard!$C$2))</f>
        <v/>
      </c>
      <c r="F144" s="196" t="str">
        <f t="shared" si="3"/>
        <v/>
      </c>
      <c r="G144" s="197" t="str">
        <f>IFERROR(__xludf.DUMMYFUNCTION("if($C144=""GBP"", if($B144="""","""",if(Dashboard!$C$2&gt;=today(),iferror(googlefinance($B144)/100,0),iferror(index(googlefinance($B144,""price"",Dashboard!$C$2),2,2)/100,iferror(index(googlefinance($B144,""price"",Dashboard!$C$2-1),2,2)/100,iferror(index(g"&amp;"ooglefinance($B144,""price"",Dashboard!$C$2-2),2,2)/100,iferror(index(googlefinance($B144,""price"",Dashboard!$C$2-3),2,2)/100,iferror(index(googlefinance($B144,""price"",Dashboard!$C$2-4),2,2)/100,iferror(index(googlefinance($B144,""price"",Dashboard!$C$"&amp;"2-5),2,2)/100,iferror(index(googlefinance($B144,""price"",Dashboard!$C$2-6),2,2)/100,0))))))))),if($B144="""","""",if(Dashboard!$C$2&gt;=today(),iferror(googlefinance($B144),0),iferror(index(googlefinance($B144,""price"",Dashboard!$C$2),2,2),iferror(index(go"&amp;"oglefinance($B144,""price"",Dashboard!$C$2-1),2,2),iferror(index(googlefinance($B144,""price"",Dashboard!$C$2-2),2,2),iferror(index(googlefinance($B144,""price"",Dashboard!$C$2-3),2,2),iferror(index(googlefinance($B144,""price"",Dashboard!$C$2-4),2,2),ife"&amp;"rror(index(googlefinance($B144,""price"",Dashboard!$C$2-5),2,2),iferror(index(googlefinance($B144,""price"",Dashboard!$C$2-6),2,2),0))))))))))"),"")</f>
        <v/>
      </c>
      <c r="H144" s="213"/>
      <c r="I144" s="199" t="str">
        <f t="shared" si="4"/>
        <v/>
      </c>
      <c r="J144" s="200" t="str">
        <f t="shared" si="5"/>
        <v/>
      </c>
      <c r="K144" s="201" t="str">
        <f t="array" ref="K144">IFERROR(IF($B144="","",index('Trade Log'!$Q$5:$Q$2004,match(1,($AN144='Trade Log'!$B$5:$B$2004)*($B144='Trade Log'!$D$5:$D$2004)*("Y"='Trade Log'!$T$5:$T$2004),0))),0)</f>
        <v/>
      </c>
      <c r="L144" s="202" t="str">
        <f t="shared" si="6"/>
        <v/>
      </c>
      <c r="M144" s="202" t="str">
        <f t="shared" si="7"/>
        <v/>
      </c>
      <c r="N144" s="203" t="str">
        <f t="shared" si="8"/>
        <v/>
      </c>
      <c r="O144" s="202" t="str">
        <f>if($B144="","",iferror(sumifs('Trade Log'!$G$5:$G$2004,'Trade Log'!$C$5:$C$2004,"Dividend",'Trade Log'!$D$5:$D$2004,$B144,'Trade Log'!$B$5:$B$2004,"&lt;="&amp;Dashboard!$C$2),0))</f>
        <v/>
      </c>
      <c r="P144" s="204" t="str">
        <f t="shared" si="9"/>
        <v/>
      </c>
      <c r="Q144" s="205" t="str">
        <f t="shared" si="10"/>
        <v/>
      </c>
      <c r="R144" s="199" t="str">
        <f t="shared" si="11"/>
        <v/>
      </c>
      <c r="S144" s="200" t="str">
        <f t="shared" si="12"/>
        <v/>
      </c>
      <c r="T144" s="201" t="str">
        <f t="array" ref="T144">IFERROR(IF($B144="","",index('Trade Log'!$AE$5:$AE$2004,match(1,($AN144='Trade Log'!$B$5:$B$2004)*($B144='Trade Log'!$D$5:$D$2004)*("Y"='Trade Log'!$T$5:$T$2004),0))),0)</f>
        <v/>
      </c>
      <c r="U144" s="202" t="str">
        <f t="shared" si="13"/>
        <v/>
      </c>
      <c r="V144" s="203" t="str">
        <f t="shared" si="14"/>
        <v/>
      </c>
      <c r="W144" s="202" t="str">
        <f t="shared" si="15"/>
        <v/>
      </c>
      <c r="X144" s="203" t="str">
        <f t="shared" si="16"/>
        <v/>
      </c>
      <c r="Y144" s="206" t="str">
        <f>if($B144="","",iferror(sumifs('Trade Log'!$AD$5:$AD$2004,'Trade Log'!$C$5:$C$2004,"Dividend",'Trade Log'!$D$5:$D$2004,$B144,'Trade Log'!$B$5:$B$2004,"&lt;="&amp;Dashboard!$C$2),0))</f>
        <v/>
      </c>
      <c r="Z144" s="172"/>
      <c r="AA144" s="207" t="str">
        <f t="array" ref="AA144">IF($B144="","",INDEX('Calculations (Do Not Edit)'!$C$231:$G$235,match($C144,'Calculations (Do Not Edit)'!$C$230:$G$230,0),match(Dashboard!$C$3,'Calculations (Do Not Edit)'!$B$231:$B$235,0)))</f>
        <v/>
      </c>
      <c r="AB144" s="174"/>
      <c r="AC144" s="208" t="str">
        <f>IF($B144="","",SUMIFS('Trade Log'!$X$5:$X$2004,'Trade Log'!$D$5:$D$2004,'Your Portfolio Holdings'!$B144,'Trade Log'!$C$5:$C$2004,"Buy",'Trade Log'!$B$5:$B$2004,"&lt;="&amp;Dashboard!$C$54)-SUMIFS('Trade Log'!$X$5:$X$2004,'Trade Log'!$D$5:$D$2004,'Your Portfolio Holdings'!$B144,'Trade Log'!$C$5:$C$2004,"Sell",'Trade Log'!$B$5:$B$2004,"&lt;="&amp;Dashboard!$C$54))</f>
        <v/>
      </c>
      <c r="AD144" s="209" t="str">
        <f>IFERROR(__xludf.DUMMYFUNCTION("if($C144=""GBP"",if($B144="""","""",if(Dashboard!$C$54&gt;=today(),iferror(googlefinance($B144)/100,0),iferror(index(googlefinance($B144,""price"",Dashboard!$C$54),2,2)/100,iferror(index(googlefinance($B144,""price"",Dashboard!$C$54-1),2,2)/100,iferror(index"&amp;"(googlefinance($B144,""price"",Dashboard!$C$54-2),2,2)/100,iferror(index(googlefinance($B144,""price"",Dashboard!$C$54-3),2,2)/100,iferror(index(googlefinance($B144,""price"",Dashboard!$C$54-4),2,2)/100,iferror(index(googlefinance($B144,""price"",Dashboar"&amp;"d!$C$54-5),2,2)/100,iferror(index(googlefinance($B144,""price"",Dashboard!$C$54-6),2,2)/100,0))))))))), if($B144="""","""",if(Dashboard!$C$54&gt;=today(),iferror(googlefinance($B144),0),iferror(index(googlefinance($B144,""price"",Dashboard!$C$54),2,2),iferro"&amp;"r(index(googlefinance($B144,""price"",Dashboard!$C$54-1),2,2),iferror(index(googlefinance($B144,""price"",Dashboard!$C$54-2),2,2),iferror(index(googlefinance($B144,""price"",Dashboard!$C$54-3),2,2),iferror(index(googlefinance($B144,""price"",Dashboard!$C$"&amp;"54-4),2,2),iferror(index(googlefinance($B144,""price"",Dashboard!$C$54-5),2,2),iferror(index(googlefinance($B144,""price"",Dashboard!$C$54-6),2,2),0))))))))))"),"")</f>
        <v/>
      </c>
      <c r="AE144" s="214"/>
      <c r="AF144" s="211" t="str">
        <f t="array" ref="AF144">IF($B144="","",INDEX('Calculations (Do Not Edit)'!$C$249:$G$253,match($C144,'Calculations (Do Not Edit)'!$C$230:$G$230,0),match(Dashboard!$C$3,'Calculations (Do Not Edit)'!$B$231:$B$235,0)))</f>
        <v/>
      </c>
      <c r="AG144" s="212">
        <f t="shared" si="17"/>
        <v>0</v>
      </c>
      <c r="AH144" s="208" t="str">
        <f>IF($B144="","",SUMIFS('Trade Log'!$Z$5:$Z$2004,'Trade Log'!$D$5:$D$2004,'Your Portfolio Holdings'!$B144,'Trade Log'!$C$5:$C$2004,"Buy",'Trade Log'!$B$5:$B$2004,"&lt;="&amp;Dashboard!$C$55)-SUMIFS('Trade Log'!$Z$5:$Z$2004,'Trade Log'!$D$5:$D$2004,'Your Portfolio Holdings'!$B144,'Trade Log'!$C$5:$C$2004,"Sell",'Trade Log'!$B$5:$B$2004,"&lt;="&amp;Dashboard!$C$55))</f>
        <v/>
      </c>
      <c r="AI144" s="209" t="str">
        <f>IFERROR(__xludf.DUMMYFUNCTION("if($C144=""GBP"",if($B144="""","""",if(Dashboard!$C$55&gt;=today(),iferror(googlefinance($B144)/100,0),iferror(index(googlefinance($B144,""price"",Dashboard!$C$55),2,2)/100,iferror(index(googlefinance($B144,""price"",Dashboard!$C$55-1),2,2)/100,iferror(index"&amp;"(googlefinance($B144,""price"",Dashboard!$C$55-2),2,2)/100,iferror(index(googlefinance($B144,""price"",Dashboard!$C$55-3),2,2)/100,iferror(index(googlefinance($B144,""price"",Dashboard!$C$55-4),2,2)/100,iferror(index(googlefinance($B144,""price"",Dashboar"&amp;"d!$C$55-5),2,2)/100,iferror(index(googlefinance($B144,""price"",Dashboard!$C$55-6),2,2)/100,0))))))))),if($B144="""","""",if(Dashboard!$C$55&gt;=today(),iferror(googlefinance($B144),0),iferror(index(googlefinance($B144,""price"",Dashboard!$C$55),2,2),iferror"&amp;"(index(googlefinance($B144,""price"",Dashboard!$C$55-1),2,2),iferror(index(googlefinance($B144,""price"",Dashboard!$C$55-2),2,2),iferror(index(googlefinance($B144,""price"",Dashboard!$C$55-3),2,2),iferror(index(googlefinance($B144,""price"",Dashboard!$C$5"&amp;"5-4),2,2),iferror(index(googlefinance($B144,""price"",Dashboard!$C$55-5),2,2),iferror(index(googlefinance($B144,""price"",Dashboard!$C$55-6),2,2),0))))))))))"),"")</f>
        <v/>
      </c>
      <c r="AJ144" s="210"/>
      <c r="AK144" s="211" t="str">
        <f t="array" ref="AK144">IF($B144="","",INDEX('Calculations (Do Not Edit)'!$C$267:$G$271,match($C144,'Calculations (Do Not Edit)'!$C$230:$G$230,0),match(Dashboard!$C$3,'Calculations (Do Not Edit)'!$B$231:$B$235,0)))</f>
        <v/>
      </c>
      <c r="AL144" s="212">
        <f t="shared" si="18"/>
        <v>0</v>
      </c>
      <c r="AM144" s="182"/>
      <c r="AN144" s="182" t="str">
        <f>IF($B144="","",MAXIFS('Trade Log'!$B$5:$B$2004,'Trade Log'!$D$5:$D$2004,$B144,'Trade Log'!$B$5:$B$2004,"&lt;="&amp;Dashboard!$C$2))</f>
        <v/>
      </c>
      <c r="AO144" s="81" t="str">
        <f t="shared" si="19"/>
        <v>#N/A</v>
      </c>
      <c r="AP144" s="81"/>
      <c r="AQ144" s="184" t="str">
        <f>if($B144="","",sumifs('Trade Log'!$V$5:$V$2004,'Trade Log'!$D$5:$D$2004,$B144,'Trade Log'!$C$5:$C$2004,"Buy",'Trade Log'!$I$5:$I$2004,AQ$6,'Trade Log'!$B$5:$B$2004,"&lt;="&amp;Dashboard!$C$2)-sumifs('Trade Log'!$V$5:$V$2004,'Trade Log'!$D$5:$D$2004,$B144,'Trade Log'!$C$5:$C$2004,"Sell",'Trade Log'!$I$5:$I$2004,AQ$6,'Trade Log'!$B$5:$B$2004,"&lt;="&amp;Dashboard!$C$2))</f>
        <v/>
      </c>
      <c r="AR144" s="100" t="str">
        <f>if($B144="","",sumifs('Trade Log'!$V$5:$V$2004,'Trade Log'!$D$5:$D$2004,$B144,'Trade Log'!$C$5:$C$2004,"Buy",'Trade Log'!$I$5:$I$2004,AR$6,'Trade Log'!$B$5:$B$2004,"&lt;="&amp;Dashboard!$C$2)-sumifs('Trade Log'!$V$5:$V$2004,'Trade Log'!$D$5:$D$2004,$B144,'Trade Log'!$C$5:$C$2004,"Sell",'Trade Log'!$I$5:$I$2004,AR$6,'Trade Log'!$B$5:$B$2004,"&lt;="&amp;Dashboard!$C$2))</f>
        <v/>
      </c>
      <c r="AS144" s="100" t="str">
        <f>if($B144="","",sumifs('Trade Log'!$V$5:$V$2004,'Trade Log'!$D$5:$D$2004,$B144,'Trade Log'!$C$5:$C$2004,"Buy",'Trade Log'!$I$5:$I$2004,AS$6,'Trade Log'!$B$5:$B$2004,"&lt;="&amp;Dashboard!$C$2)-sumifs('Trade Log'!$V$5:$V$2004,'Trade Log'!$D$5:$D$2004,$B144,'Trade Log'!$C$5:$C$2004,"Sell",'Trade Log'!$I$5:$I$2004,AS$6,'Trade Log'!$B$5:$B$2004,"&lt;="&amp;Dashboard!$C$2))</f>
        <v/>
      </c>
      <c r="AT144" s="100" t="str">
        <f>if($B144="","",sumifs('Trade Log'!$V$5:$V$2004,'Trade Log'!$D$5:$D$2004,$B144,'Trade Log'!$C$5:$C$2004,"Buy",'Trade Log'!$I$5:$I$2004,AT$6,'Trade Log'!$B$5:$B$2004,"&lt;="&amp;Dashboard!$C$2)-sumifs('Trade Log'!$V$5:$V$2004,'Trade Log'!$D$5:$D$2004,$B144,'Trade Log'!$C$5:$C$2004,"Sell",'Trade Log'!$I$5:$I$2004,AT$6,'Trade Log'!$B$5:$B$2004,"&lt;="&amp;Dashboard!$C$2))</f>
        <v/>
      </c>
      <c r="AU144" s="100" t="str">
        <f>if($B144="","",sumifs('Trade Log'!$V$5:$V$2004,'Trade Log'!$D$5:$D$2004,$B144,'Trade Log'!$C$5:$C$2004,"Buy",'Trade Log'!$I$5:$I$2004,AU$6,'Trade Log'!$B$5:$B$2004,"&lt;="&amp;Dashboard!$C$2)-sumifs('Trade Log'!$V$5:$V$2004,'Trade Log'!$D$5:$D$2004,$B144,'Trade Log'!$C$5:$C$2004,"Sell",'Trade Log'!$I$5:$I$2004,AU$6,'Trade Log'!$B$5:$B$2004,"&lt;="&amp;Dashboard!$C$2))</f>
        <v/>
      </c>
      <c r="AV144" s="100" t="str">
        <f>if($B144="","",sumifs('Trade Log'!$V$5:$V$2004,'Trade Log'!$D$5:$D$2004,$B144,'Trade Log'!$C$5:$C$2004,"Buy",'Trade Log'!$I$5:$I$2004,AV$6,'Trade Log'!$B$5:$B$2004,"&lt;="&amp;Dashboard!$C$2)-sumifs('Trade Log'!$V$5:$V$2004,'Trade Log'!$D$5:$D$2004,$B144,'Trade Log'!$C$5:$C$2004,"Sell",'Trade Log'!$I$5:$I$2004,AV$6,'Trade Log'!$B$5:$B$2004,"&lt;="&amp;Dashboard!$C$2))</f>
        <v/>
      </c>
      <c r="AW144" s="100" t="str">
        <f>if($B144="","",sumifs('Trade Log'!$V$5:$V$2004,'Trade Log'!$D$5:$D$2004,$B144,'Trade Log'!$C$5:$C$2004,"Buy",'Trade Log'!$I$5:$I$2004,AW$6,'Trade Log'!$B$5:$B$2004,"&lt;="&amp;Dashboard!$C$2)-sumifs('Trade Log'!$V$5:$V$2004,'Trade Log'!$D$5:$D$2004,$B144,'Trade Log'!$C$5:$C$2004,"Sell",'Trade Log'!$I$5:$I$2004,AW$6,'Trade Log'!$B$5:$B$2004,"&lt;="&amp;Dashboard!$C$2))</f>
        <v/>
      </c>
      <c r="AX144" s="100" t="str">
        <f>if($B144="","",sumifs('Trade Log'!$V$5:$V$2004,'Trade Log'!$D$5:$D$2004,$B144,'Trade Log'!$C$5:$C$2004,"Buy",'Trade Log'!$I$5:$I$2004,AX$6,'Trade Log'!$B$5:$B$2004,"&lt;="&amp;Dashboard!$C$2)-sumifs('Trade Log'!$V$5:$V$2004,'Trade Log'!$D$5:$D$2004,$B144,'Trade Log'!$C$5:$C$2004,"Sell",'Trade Log'!$I$5:$I$2004,AX$6,'Trade Log'!$B$5:$B$2004,"&lt;="&amp;Dashboard!$C$2))</f>
        <v/>
      </c>
      <c r="AY144" s="100" t="str">
        <f>if($B144="","",sumifs('Trade Log'!$V$5:$V$2004,'Trade Log'!$D$5:$D$2004,$B144,'Trade Log'!$C$5:$C$2004,"Buy",'Trade Log'!$I$5:$I$2004,AY$6,'Trade Log'!$B$5:$B$2004,"&lt;="&amp;Dashboard!$C$2)-sumifs('Trade Log'!$V$5:$V$2004,'Trade Log'!$D$5:$D$2004,$B144,'Trade Log'!$C$5:$C$2004,"Sell",'Trade Log'!$I$5:$I$2004,AY$6,'Trade Log'!$B$5:$B$2004,"&lt;="&amp;Dashboard!$C$2))</f>
        <v/>
      </c>
      <c r="AZ144" s="185" t="str">
        <f>if($B144="","",sumifs('Trade Log'!$V$5:$V$2004,'Trade Log'!$D$5:$D$2004,$B144,'Trade Log'!$C$5:$C$2004,"Buy",'Trade Log'!$I$5:$I$2004,AZ$6,'Trade Log'!$B$5:$B$2004,"&lt;="&amp;Dashboard!$C$2)-sumifs('Trade Log'!$V$5:$V$2004,'Trade Log'!$D$5:$D$2004,$B144,'Trade Log'!$C$5:$C$2004,"Sell",'Trade Log'!$I$5:$I$2004,AZ$6,'Trade Log'!$B$5:$B$2004,"&lt;="&amp;Dashboard!$C$2))</f>
        <v/>
      </c>
      <c r="BA144" s="81"/>
      <c r="BB144" s="186">
        <f t="shared" si="20"/>
        <v>0</v>
      </c>
      <c r="BC144" s="81"/>
      <c r="BD144" s="187">
        <f t="shared" ref="BD144:BM144" si="163">AQ144*$Q144</f>
        <v>0</v>
      </c>
      <c r="BE144" s="188">
        <f t="shared" si="163"/>
        <v>0</v>
      </c>
      <c r="BF144" s="188">
        <f t="shared" si="163"/>
        <v>0</v>
      </c>
      <c r="BG144" s="188">
        <f t="shared" si="163"/>
        <v>0</v>
      </c>
      <c r="BH144" s="188">
        <f t="shared" si="163"/>
        <v>0</v>
      </c>
      <c r="BI144" s="188">
        <f t="shared" si="163"/>
        <v>0</v>
      </c>
      <c r="BJ144" s="188">
        <f t="shared" si="163"/>
        <v>0</v>
      </c>
      <c r="BK144" s="188">
        <f t="shared" si="163"/>
        <v>0</v>
      </c>
      <c r="BL144" s="188">
        <f t="shared" si="163"/>
        <v>0</v>
      </c>
      <c r="BM144" s="189">
        <f t="shared" si="163"/>
        <v>0</v>
      </c>
      <c r="BN144" s="81"/>
      <c r="BO144" s="190">
        <f t="shared" si="22"/>
        <v>0</v>
      </c>
      <c r="BP144" s="190"/>
      <c r="BQ144" s="191" t="str">
        <f t="shared" si="23"/>
        <v/>
      </c>
      <c r="BR144" s="192" t="s">
        <v>197</v>
      </c>
      <c r="BS144" s="190" t="str">
        <f t="shared" si="24"/>
        <v>N</v>
      </c>
      <c r="BT144" s="190" t="str">
        <f t="shared" si="25"/>
        <v>N</v>
      </c>
      <c r="BU144" s="190" t="str">
        <f t="shared" si="26"/>
        <v>N</v>
      </c>
      <c r="BV144" s="190"/>
      <c r="BW144" s="174">
        <f>countifs('Trade Log'!$D$5:$D$2004,$B180,'Trade Log'!$C$5:$C$2004,"Split")</f>
        <v>0</v>
      </c>
    </row>
    <row r="145">
      <c r="A145" s="17">
        <f t="shared" si="27"/>
        <v>139</v>
      </c>
      <c r="B145" s="193" t="str">
        <f>Setup!B190</f>
        <v/>
      </c>
      <c r="C145" s="194" t="str">
        <f>Setup!C190</f>
        <v/>
      </c>
      <c r="D145" s="194" t="str">
        <f>Setup!D190</f>
        <v/>
      </c>
      <c r="E145" s="195" t="str">
        <f>IF($B145="","",SUMIFS('Trade Log'!$V$5:$V$2004,'Trade Log'!$D$5:$D$2004,'Your Portfolio Holdings'!$B145,'Trade Log'!$C$5:$C$2004,"Buy",'Trade Log'!$B$5:$B$2004,"&lt;="&amp;Dashboard!$C$2)-SUMIFS('Trade Log'!$V$5:$V$2004,'Trade Log'!$D$5:$D$2004,'Your Portfolio Holdings'!$B145,'Trade Log'!$C$5:$C$2004,"Sell",'Trade Log'!$B$5:$B$2004,"&lt;="&amp;Dashboard!$C$2))</f>
        <v/>
      </c>
      <c r="F145" s="196" t="str">
        <f t="shared" si="3"/>
        <v/>
      </c>
      <c r="G145" s="197" t="str">
        <f>IFERROR(__xludf.DUMMYFUNCTION("if($C145=""GBP"", if($B145="""","""",if(Dashboard!$C$2&gt;=today(),iferror(googlefinance($B145)/100,0),iferror(index(googlefinance($B145,""price"",Dashboard!$C$2),2,2)/100,iferror(index(googlefinance($B145,""price"",Dashboard!$C$2-1),2,2)/100,iferror(index(g"&amp;"ooglefinance($B145,""price"",Dashboard!$C$2-2),2,2)/100,iferror(index(googlefinance($B145,""price"",Dashboard!$C$2-3),2,2)/100,iferror(index(googlefinance($B145,""price"",Dashboard!$C$2-4),2,2)/100,iferror(index(googlefinance($B145,""price"",Dashboard!$C$"&amp;"2-5),2,2)/100,iferror(index(googlefinance($B145,""price"",Dashboard!$C$2-6),2,2)/100,0))))))))),if($B145="""","""",if(Dashboard!$C$2&gt;=today(),iferror(googlefinance($B145),0),iferror(index(googlefinance($B145,""price"",Dashboard!$C$2),2,2),iferror(index(go"&amp;"oglefinance($B145,""price"",Dashboard!$C$2-1),2,2),iferror(index(googlefinance($B145,""price"",Dashboard!$C$2-2),2,2),iferror(index(googlefinance($B145,""price"",Dashboard!$C$2-3),2,2),iferror(index(googlefinance($B145,""price"",Dashboard!$C$2-4),2,2),ife"&amp;"rror(index(googlefinance($B145,""price"",Dashboard!$C$2-5),2,2),iferror(index(googlefinance($B145,""price"",Dashboard!$C$2-6),2,2),0))))))))))"),"")</f>
        <v/>
      </c>
      <c r="H145" s="213"/>
      <c r="I145" s="199" t="str">
        <f t="shared" si="4"/>
        <v/>
      </c>
      <c r="J145" s="200" t="str">
        <f t="shared" si="5"/>
        <v/>
      </c>
      <c r="K145" s="201" t="str">
        <f t="array" ref="K145">IFERROR(IF($B145="","",index('Trade Log'!$Q$5:$Q$2004,match(1,($AN145='Trade Log'!$B$5:$B$2004)*($B145='Trade Log'!$D$5:$D$2004)*("Y"='Trade Log'!$T$5:$T$2004),0))),0)</f>
        <v/>
      </c>
      <c r="L145" s="202" t="str">
        <f t="shared" si="6"/>
        <v/>
      </c>
      <c r="M145" s="202" t="str">
        <f t="shared" si="7"/>
        <v/>
      </c>
      <c r="N145" s="203" t="str">
        <f t="shared" si="8"/>
        <v/>
      </c>
      <c r="O145" s="202" t="str">
        <f>if($B145="","",iferror(sumifs('Trade Log'!$G$5:$G$2004,'Trade Log'!$C$5:$C$2004,"Dividend",'Trade Log'!$D$5:$D$2004,$B145,'Trade Log'!$B$5:$B$2004,"&lt;="&amp;Dashboard!$C$2),0))</f>
        <v/>
      </c>
      <c r="P145" s="204" t="str">
        <f t="shared" si="9"/>
        <v/>
      </c>
      <c r="Q145" s="205" t="str">
        <f t="shared" si="10"/>
        <v/>
      </c>
      <c r="R145" s="199" t="str">
        <f t="shared" si="11"/>
        <v/>
      </c>
      <c r="S145" s="200" t="str">
        <f t="shared" si="12"/>
        <v/>
      </c>
      <c r="T145" s="201" t="str">
        <f t="array" ref="T145">IFERROR(IF($B145="","",index('Trade Log'!$AE$5:$AE$2004,match(1,($AN145='Trade Log'!$B$5:$B$2004)*($B145='Trade Log'!$D$5:$D$2004)*("Y"='Trade Log'!$T$5:$T$2004),0))),0)</f>
        <v/>
      </c>
      <c r="U145" s="202" t="str">
        <f t="shared" si="13"/>
        <v/>
      </c>
      <c r="V145" s="203" t="str">
        <f t="shared" si="14"/>
        <v/>
      </c>
      <c r="W145" s="202" t="str">
        <f t="shared" si="15"/>
        <v/>
      </c>
      <c r="X145" s="203" t="str">
        <f t="shared" si="16"/>
        <v/>
      </c>
      <c r="Y145" s="206" t="str">
        <f>if($B145="","",iferror(sumifs('Trade Log'!$AD$5:$AD$2004,'Trade Log'!$C$5:$C$2004,"Dividend",'Trade Log'!$D$5:$D$2004,$B145,'Trade Log'!$B$5:$B$2004,"&lt;="&amp;Dashboard!$C$2),0))</f>
        <v/>
      </c>
      <c r="Z145" s="172"/>
      <c r="AA145" s="207" t="str">
        <f t="array" ref="AA145">IF($B145="","",INDEX('Calculations (Do Not Edit)'!$C$231:$G$235,match($C145,'Calculations (Do Not Edit)'!$C$230:$G$230,0),match(Dashboard!$C$3,'Calculations (Do Not Edit)'!$B$231:$B$235,0)))</f>
        <v/>
      </c>
      <c r="AB145" s="174"/>
      <c r="AC145" s="208" t="str">
        <f>IF($B145="","",SUMIFS('Trade Log'!$X$5:$X$2004,'Trade Log'!$D$5:$D$2004,'Your Portfolio Holdings'!$B145,'Trade Log'!$C$5:$C$2004,"Buy",'Trade Log'!$B$5:$B$2004,"&lt;="&amp;Dashboard!$C$54)-SUMIFS('Trade Log'!$X$5:$X$2004,'Trade Log'!$D$5:$D$2004,'Your Portfolio Holdings'!$B145,'Trade Log'!$C$5:$C$2004,"Sell",'Trade Log'!$B$5:$B$2004,"&lt;="&amp;Dashboard!$C$54))</f>
        <v/>
      </c>
      <c r="AD145" s="209" t="str">
        <f>IFERROR(__xludf.DUMMYFUNCTION("if($C145=""GBP"",if($B145="""","""",if(Dashboard!$C$54&gt;=today(),iferror(googlefinance($B145)/100,0),iferror(index(googlefinance($B145,""price"",Dashboard!$C$54),2,2)/100,iferror(index(googlefinance($B145,""price"",Dashboard!$C$54-1),2,2)/100,iferror(index"&amp;"(googlefinance($B145,""price"",Dashboard!$C$54-2),2,2)/100,iferror(index(googlefinance($B145,""price"",Dashboard!$C$54-3),2,2)/100,iferror(index(googlefinance($B145,""price"",Dashboard!$C$54-4),2,2)/100,iferror(index(googlefinance($B145,""price"",Dashboar"&amp;"d!$C$54-5),2,2)/100,iferror(index(googlefinance($B145,""price"",Dashboard!$C$54-6),2,2)/100,0))))))))), if($B145="""","""",if(Dashboard!$C$54&gt;=today(),iferror(googlefinance($B145),0),iferror(index(googlefinance($B145,""price"",Dashboard!$C$54),2,2),iferro"&amp;"r(index(googlefinance($B145,""price"",Dashboard!$C$54-1),2,2),iferror(index(googlefinance($B145,""price"",Dashboard!$C$54-2),2,2),iferror(index(googlefinance($B145,""price"",Dashboard!$C$54-3),2,2),iferror(index(googlefinance($B145,""price"",Dashboard!$C$"&amp;"54-4),2,2),iferror(index(googlefinance($B145,""price"",Dashboard!$C$54-5),2,2),iferror(index(googlefinance($B145,""price"",Dashboard!$C$54-6),2,2),0))))))))))"),"")</f>
        <v/>
      </c>
      <c r="AE145" s="214"/>
      <c r="AF145" s="211" t="str">
        <f t="array" ref="AF145">IF($B145="","",INDEX('Calculations (Do Not Edit)'!$C$249:$G$253,match($C145,'Calculations (Do Not Edit)'!$C$230:$G$230,0),match(Dashboard!$C$3,'Calculations (Do Not Edit)'!$B$231:$B$235,0)))</f>
        <v/>
      </c>
      <c r="AG145" s="212">
        <f t="shared" si="17"/>
        <v>0</v>
      </c>
      <c r="AH145" s="208" t="str">
        <f>IF($B145="","",SUMIFS('Trade Log'!$Z$5:$Z$2004,'Trade Log'!$D$5:$D$2004,'Your Portfolio Holdings'!$B145,'Trade Log'!$C$5:$C$2004,"Buy",'Trade Log'!$B$5:$B$2004,"&lt;="&amp;Dashboard!$C$55)-SUMIFS('Trade Log'!$Z$5:$Z$2004,'Trade Log'!$D$5:$D$2004,'Your Portfolio Holdings'!$B145,'Trade Log'!$C$5:$C$2004,"Sell",'Trade Log'!$B$5:$B$2004,"&lt;="&amp;Dashboard!$C$55))</f>
        <v/>
      </c>
      <c r="AI145" s="209" t="str">
        <f>IFERROR(__xludf.DUMMYFUNCTION("if($C145=""GBP"",if($B145="""","""",if(Dashboard!$C$55&gt;=today(),iferror(googlefinance($B145)/100,0),iferror(index(googlefinance($B145,""price"",Dashboard!$C$55),2,2)/100,iferror(index(googlefinance($B145,""price"",Dashboard!$C$55-1),2,2)/100,iferror(index"&amp;"(googlefinance($B145,""price"",Dashboard!$C$55-2),2,2)/100,iferror(index(googlefinance($B145,""price"",Dashboard!$C$55-3),2,2)/100,iferror(index(googlefinance($B145,""price"",Dashboard!$C$55-4),2,2)/100,iferror(index(googlefinance($B145,""price"",Dashboar"&amp;"d!$C$55-5),2,2)/100,iferror(index(googlefinance($B145,""price"",Dashboard!$C$55-6),2,2)/100,0))))))))),if($B145="""","""",if(Dashboard!$C$55&gt;=today(),iferror(googlefinance($B145),0),iferror(index(googlefinance($B145,""price"",Dashboard!$C$55),2,2),iferror"&amp;"(index(googlefinance($B145,""price"",Dashboard!$C$55-1),2,2),iferror(index(googlefinance($B145,""price"",Dashboard!$C$55-2),2,2),iferror(index(googlefinance($B145,""price"",Dashboard!$C$55-3),2,2),iferror(index(googlefinance($B145,""price"",Dashboard!$C$5"&amp;"5-4),2,2),iferror(index(googlefinance($B145,""price"",Dashboard!$C$55-5),2,2),iferror(index(googlefinance($B145,""price"",Dashboard!$C$55-6),2,2),0))))))))))"),"")</f>
        <v/>
      </c>
      <c r="AJ145" s="210"/>
      <c r="AK145" s="211" t="str">
        <f t="array" ref="AK145">IF($B145="","",INDEX('Calculations (Do Not Edit)'!$C$267:$G$271,match($C145,'Calculations (Do Not Edit)'!$C$230:$G$230,0),match(Dashboard!$C$3,'Calculations (Do Not Edit)'!$B$231:$B$235,0)))</f>
        <v/>
      </c>
      <c r="AL145" s="212">
        <f t="shared" si="18"/>
        <v>0</v>
      </c>
      <c r="AM145" s="182"/>
      <c r="AN145" s="182" t="str">
        <f>IF($B145="","",MAXIFS('Trade Log'!$B$5:$B$2004,'Trade Log'!$D$5:$D$2004,$B145,'Trade Log'!$B$5:$B$2004,"&lt;="&amp;Dashboard!$C$2))</f>
        <v/>
      </c>
      <c r="AO145" s="81" t="str">
        <f t="shared" si="19"/>
        <v>#N/A</v>
      </c>
      <c r="AP145" s="81"/>
      <c r="AQ145" s="184" t="str">
        <f>if($B145="","",sumifs('Trade Log'!$V$5:$V$2004,'Trade Log'!$D$5:$D$2004,$B145,'Trade Log'!$C$5:$C$2004,"Buy",'Trade Log'!$I$5:$I$2004,AQ$6,'Trade Log'!$B$5:$B$2004,"&lt;="&amp;Dashboard!$C$2)-sumifs('Trade Log'!$V$5:$V$2004,'Trade Log'!$D$5:$D$2004,$B145,'Trade Log'!$C$5:$C$2004,"Sell",'Trade Log'!$I$5:$I$2004,AQ$6,'Trade Log'!$B$5:$B$2004,"&lt;="&amp;Dashboard!$C$2))</f>
        <v/>
      </c>
      <c r="AR145" s="100" t="str">
        <f>if($B145="","",sumifs('Trade Log'!$V$5:$V$2004,'Trade Log'!$D$5:$D$2004,$B145,'Trade Log'!$C$5:$C$2004,"Buy",'Trade Log'!$I$5:$I$2004,AR$6,'Trade Log'!$B$5:$B$2004,"&lt;="&amp;Dashboard!$C$2)-sumifs('Trade Log'!$V$5:$V$2004,'Trade Log'!$D$5:$D$2004,$B145,'Trade Log'!$C$5:$C$2004,"Sell",'Trade Log'!$I$5:$I$2004,AR$6,'Trade Log'!$B$5:$B$2004,"&lt;="&amp;Dashboard!$C$2))</f>
        <v/>
      </c>
      <c r="AS145" s="100" t="str">
        <f>if($B145="","",sumifs('Trade Log'!$V$5:$V$2004,'Trade Log'!$D$5:$D$2004,$B145,'Trade Log'!$C$5:$C$2004,"Buy",'Trade Log'!$I$5:$I$2004,AS$6,'Trade Log'!$B$5:$B$2004,"&lt;="&amp;Dashboard!$C$2)-sumifs('Trade Log'!$V$5:$V$2004,'Trade Log'!$D$5:$D$2004,$B145,'Trade Log'!$C$5:$C$2004,"Sell",'Trade Log'!$I$5:$I$2004,AS$6,'Trade Log'!$B$5:$B$2004,"&lt;="&amp;Dashboard!$C$2))</f>
        <v/>
      </c>
      <c r="AT145" s="100" t="str">
        <f>if($B145="","",sumifs('Trade Log'!$V$5:$V$2004,'Trade Log'!$D$5:$D$2004,$B145,'Trade Log'!$C$5:$C$2004,"Buy",'Trade Log'!$I$5:$I$2004,AT$6,'Trade Log'!$B$5:$B$2004,"&lt;="&amp;Dashboard!$C$2)-sumifs('Trade Log'!$V$5:$V$2004,'Trade Log'!$D$5:$D$2004,$B145,'Trade Log'!$C$5:$C$2004,"Sell",'Trade Log'!$I$5:$I$2004,AT$6,'Trade Log'!$B$5:$B$2004,"&lt;="&amp;Dashboard!$C$2))</f>
        <v/>
      </c>
      <c r="AU145" s="100" t="str">
        <f>if($B145="","",sumifs('Trade Log'!$V$5:$V$2004,'Trade Log'!$D$5:$D$2004,$B145,'Trade Log'!$C$5:$C$2004,"Buy",'Trade Log'!$I$5:$I$2004,AU$6,'Trade Log'!$B$5:$B$2004,"&lt;="&amp;Dashboard!$C$2)-sumifs('Trade Log'!$V$5:$V$2004,'Trade Log'!$D$5:$D$2004,$B145,'Trade Log'!$C$5:$C$2004,"Sell",'Trade Log'!$I$5:$I$2004,AU$6,'Trade Log'!$B$5:$B$2004,"&lt;="&amp;Dashboard!$C$2))</f>
        <v/>
      </c>
      <c r="AV145" s="100" t="str">
        <f>if($B145="","",sumifs('Trade Log'!$V$5:$V$2004,'Trade Log'!$D$5:$D$2004,$B145,'Trade Log'!$C$5:$C$2004,"Buy",'Trade Log'!$I$5:$I$2004,AV$6,'Trade Log'!$B$5:$B$2004,"&lt;="&amp;Dashboard!$C$2)-sumifs('Trade Log'!$V$5:$V$2004,'Trade Log'!$D$5:$D$2004,$B145,'Trade Log'!$C$5:$C$2004,"Sell",'Trade Log'!$I$5:$I$2004,AV$6,'Trade Log'!$B$5:$B$2004,"&lt;="&amp;Dashboard!$C$2))</f>
        <v/>
      </c>
      <c r="AW145" s="100" t="str">
        <f>if($B145="","",sumifs('Trade Log'!$V$5:$V$2004,'Trade Log'!$D$5:$D$2004,$B145,'Trade Log'!$C$5:$C$2004,"Buy",'Trade Log'!$I$5:$I$2004,AW$6,'Trade Log'!$B$5:$B$2004,"&lt;="&amp;Dashboard!$C$2)-sumifs('Trade Log'!$V$5:$V$2004,'Trade Log'!$D$5:$D$2004,$B145,'Trade Log'!$C$5:$C$2004,"Sell",'Trade Log'!$I$5:$I$2004,AW$6,'Trade Log'!$B$5:$B$2004,"&lt;="&amp;Dashboard!$C$2))</f>
        <v/>
      </c>
      <c r="AX145" s="100" t="str">
        <f>if($B145="","",sumifs('Trade Log'!$V$5:$V$2004,'Trade Log'!$D$5:$D$2004,$B145,'Trade Log'!$C$5:$C$2004,"Buy",'Trade Log'!$I$5:$I$2004,AX$6,'Trade Log'!$B$5:$B$2004,"&lt;="&amp;Dashboard!$C$2)-sumifs('Trade Log'!$V$5:$V$2004,'Trade Log'!$D$5:$D$2004,$B145,'Trade Log'!$C$5:$C$2004,"Sell",'Trade Log'!$I$5:$I$2004,AX$6,'Trade Log'!$B$5:$B$2004,"&lt;="&amp;Dashboard!$C$2))</f>
        <v/>
      </c>
      <c r="AY145" s="100" t="str">
        <f>if($B145="","",sumifs('Trade Log'!$V$5:$V$2004,'Trade Log'!$D$5:$D$2004,$B145,'Trade Log'!$C$5:$C$2004,"Buy",'Trade Log'!$I$5:$I$2004,AY$6,'Trade Log'!$B$5:$B$2004,"&lt;="&amp;Dashboard!$C$2)-sumifs('Trade Log'!$V$5:$V$2004,'Trade Log'!$D$5:$D$2004,$B145,'Trade Log'!$C$5:$C$2004,"Sell",'Trade Log'!$I$5:$I$2004,AY$6,'Trade Log'!$B$5:$B$2004,"&lt;="&amp;Dashboard!$C$2))</f>
        <v/>
      </c>
      <c r="AZ145" s="185" t="str">
        <f>if($B145="","",sumifs('Trade Log'!$V$5:$V$2004,'Trade Log'!$D$5:$D$2004,$B145,'Trade Log'!$C$5:$C$2004,"Buy",'Trade Log'!$I$5:$I$2004,AZ$6,'Trade Log'!$B$5:$B$2004,"&lt;="&amp;Dashboard!$C$2)-sumifs('Trade Log'!$V$5:$V$2004,'Trade Log'!$D$5:$D$2004,$B145,'Trade Log'!$C$5:$C$2004,"Sell",'Trade Log'!$I$5:$I$2004,AZ$6,'Trade Log'!$B$5:$B$2004,"&lt;="&amp;Dashboard!$C$2))</f>
        <v/>
      </c>
      <c r="BA145" s="81"/>
      <c r="BB145" s="186">
        <f t="shared" si="20"/>
        <v>0</v>
      </c>
      <c r="BC145" s="81"/>
      <c r="BD145" s="187">
        <f t="shared" ref="BD145:BM145" si="164">AQ145*$Q145</f>
        <v>0</v>
      </c>
      <c r="BE145" s="188">
        <f t="shared" si="164"/>
        <v>0</v>
      </c>
      <c r="BF145" s="188">
        <f t="shared" si="164"/>
        <v>0</v>
      </c>
      <c r="BG145" s="188">
        <f t="shared" si="164"/>
        <v>0</v>
      </c>
      <c r="BH145" s="188">
        <f t="shared" si="164"/>
        <v>0</v>
      </c>
      <c r="BI145" s="188">
        <f t="shared" si="164"/>
        <v>0</v>
      </c>
      <c r="BJ145" s="188">
        <f t="shared" si="164"/>
        <v>0</v>
      </c>
      <c r="BK145" s="188">
        <f t="shared" si="164"/>
        <v>0</v>
      </c>
      <c r="BL145" s="188">
        <f t="shared" si="164"/>
        <v>0</v>
      </c>
      <c r="BM145" s="189">
        <f t="shared" si="164"/>
        <v>0</v>
      </c>
      <c r="BN145" s="81"/>
      <c r="BO145" s="190">
        <f t="shared" si="22"/>
        <v>0</v>
      </c>
      <c r="BP145" s="190"/>
      <c r="BQ145" s="191" t="str">
        <f t="shared" si="23"/>
        <v/>
      </c>
      <c r="BR145" s="192" t="s">
        <v>197</v>
      </c>
      <c r="BS145" s="190" t="str">
        <f t="shared" si="24"/>
        <v>N</v>
      </c>
      <c r="BT145" s="190" t="str">
        <f t="shared" si="25"/>
        <v>N</v>
      </c>
      <c r="BU145" s="190" t="str">
        <f t="shared" si="26"/>
        <v>N</v>
      </c>
      <c r="BV145" s="190"/>
      <c r="BW145" s="174">
        <f>countifs('Trade Log'!$D$5:$D$2004,$B181,'Trade Log'!$C$5:$C$2004,"Split")</f>
        <v>0</v>
      </c>
    </row>
    <row r="146">
      <c r="A146" s="17">
        <f t="shared" si="27"/>
        <v>140</v>
      </c>
      <c r="B146" s="193" t="str">
        <f>Setup!B191</f>
        <v/>
      </c>
      <c r="C146" s="194" t="str">
        <f>Setup!C191</f>
        <v/>
      </c>
      <c r="D146" s="194" t="str">
        <f>Setup!D191</f>
        <v/>
      </c>
      <c r="E146" s="195" t="str">
        <f>IF($B146="","",SUMIFS('Trade Log'!$V$5:$V$2004,'Trade Log'!$D$5:$D$2004,'Your Portfolio Holdings'!$B146,'Trade Log'!$C$5:$C$2004,"Buy",'Trade Log'!$B$5:$B$2004,"&lt;="&amp;Dashboard!$C$2)-SUMIFS('Trade Log'!$V$5:$V$2004,'Trade Log'!$D$5:$D$2004,'Your Portfolio Holdings'!$B146,'Trade Log'!$C$5:$C$2004,"Sell",'Trade Log'!$B$5:$B$2004,"&lt;="&amp;Dashboard!$C$2))</f>
        <v/>
      </c>
      <c r="F146" s="196" t="str">
        <f t="shared" si="3"/>
        <v/>
      </c>
      <c r="G146" s="197" t="str">
        <f>IFERROR(__xludf.DUMMYFUNCTION("if($C146=""GBP"", if($B146="""","""",if(Dashboard!$C$2&gt;=today(),iferror(googlefinance($B146)/100,0),iferror(index(googlefinance($B146,""price"",Dashboard!$C$2),2,2)/100,iferror(index(googlefinance($B146,""price"",Dashboard!$C$2-1),2,2)/100,iferror(index(g"&amp;"ooglefinance($B146,""price"",Dashboard!$C$2-2),2,2)/100,iferror(index(googlefinance($B146,""price"",Dashboard!$C$2-3),2,2)/100,iferror(index(googlefinance($B146,""price"",Dashboard!$C$2-4),2,2)/100,iferror(index(googlefinance($B146,""price"",Dashboard!$C$"&amp;"2-5),2,2)/100,iferror(index(googlefinance($B146,""price"",Dashboard!$C$2-6),2,2)/100,0))))))))),if($B146="""","""",if(Dashboard!$C$2&gt;=today(),iferror(googlefinance($B146),0),iferror(index(googlefinance($B146,""price"",Dashboard!$C$2),2,2),iferror(index(go"&amp;"oglefinance($B146,""price"",Dashboard!$C$2-1),2,2),iferror(index(googlefinance($B146,""price"",Dashboard!$C$2-2),2,2),iferror(index(googlefinance($B146,""price"",Dashboard!$C$2-3),2,2),iferror(index(googlefinance($B146,""price"",Dashboard!$C$2-4),2,2),ife"&amp;"rror(index(googlefinance($B146,""price"",Dashboard!$C$2-5),2,2),iferror(index(googlefinance($B146,""price"",Dashboard!$C$2-6),2,2),0))))))))))"),"")</f>
        <v/>
      </c>
      <c r="H146" s="213"/>
      <c r="I146" s="199" t="str">
        <f t="shared" si="4"/>
        <v/>
      </c>
      <c r="J146" s="200" t="str">
        <f t="shared" si="5"/>
        <v/>
      </c>
      <c r="K146" s="201" t="str">
        <f t="array" ref="K146">IFERROR(IF($B146="","",index('Trade Log'!$Q$5:$Q$2004,match(1,($AN146='Trade Log'!$B$5:$B$2004)*($B146='Trade Log'!$D$5:$D$2004)*("Y"='Trade Log'!$T$5:$T$2004),0))),0)</f>
        <v/>
      </c>
      <c r="L146" s="202" t="str">
        <f t="shared" si="6"/>
        <v/>
      </c>
      <c r="M146" s="202" t="str">
        <f t="shared" si="7"/>
        <v/>
      </c>
      <c r="N146" s="203" t="str">
        <f t="shared" si="8"/>
        <v/>
      </c>
      <c r="O146" s="202" t="str">
        <f>if($B146="","",iferror(sumifs('Trade Log'!$G$5:$G$2004,'Trade Log'!$C$5:$C$2004,"Dividend",'Trade Log'!$D$5:$D$2004,$B146,'Trade Log'!$B$5:$B$2004,"&lt;="&amp;Dashboard!$C$2),0))</f>
        <v/>
      </c>
      <c r="P146" s="204" t="str">
        <f t="shared" si="9"/>
        <v/>
      </c>
      <c r="Q146" s="205" t="str">
        <f t="shared" si="10"/>
        <v/>
      </c>
      <c r="R146" s="199" t="str">
        <f t="shared" si="11"/>
        <v/>
      </c>
      <c r="S146" s="200" t="str">
        <f t="shared" si="12"/>
        <v/>
      </c>
      <c r="T146" s="201" t="str">
        <f t="array" ref="T146">IFERROR(IF($B146="","",index('Trade Log'!$AE$5:$AE$2004,match(1,($AN146='Trade Log'!$B$5:$B$2004)*($B146='Trade Log'!$D$5:$D$2004)*("Y"='Trade Log'!$T$5:$T$2004),0))),0)</f>
        <v/>
      </c>
      <c r="U146" s="202" t="str">
        <f t="shared" si="13"/>
        <v/>
      </c>
      <c r="V146" s="203" t="str">
        <f t="shared" si="14"/>
        <v/>
      </c>
      <c r="W146" s="202" t="str">
        <f t="shared" si="15"/>
        <v/>
      </c>
      <c r="X146" s="203" t="str">
        <f t="shared" si="16"/>
        <v/>
      </c>
      <c r="Y146" s="206" t="str">
        <f>if($B146="","",iferror(sumifs('Trade Log'!$AD$5:$AD$2004,'Trade Log'!$C$5:$C$2004,"Dividend",'Trade Log'!$D$5:$D$2004,$B146,'Trade Log'!$B$5:$B$2004,"&lt;="&amp;Dashboard!$C$2),0))</f>
        <v/>
      </c>
      <c r="Z146" s="172"/>
      <c r="AA146" s="207" t="str">
        <f t="array" ref="AA146">IF($B146="","",INDEX('Calculations (Do Not Edit)'!$C$231:$G$235,match($C146,'Calculations (Do Not Edit)'!$C$230:$G$230,0),match(Dashboard!$C$3,'Calculations (Do Not Edit)'!$B$231:$B$235,0)))</f>
        <v/>
      </c>
      <c r="AB146" s="174"/>
      <c r="AC146" s="208" t="str">
        <f>IF($B146="","",SUMIFS('Trade Log'!$X$5:$X$2004,'Trade Log'!$D$5:$D$2004,'Your Portfolio Holdings'!$B146,'Trade Log'!$C$5:$C$2004,"Buy",'Trade Log'!$B$5:$B$2004,"&lt;="&amp;Dashboard!$C$54)-SUMIFS('Trade Log'!$X$5:$X$2004,'Trade Log'!$D$5:$D$2004,'Your Portfolio Holdings'!$B146,'Trade Log'!$C$5:$C$2004,"Sell",'Trade Log'!$B$5:$B$2004,"&lt;="&amp;Dashboard!$C$54))</f>
        <v/>
      </c>
      <c r="AD146" s="209" t="str">
        <f>IFERROR(__xludf.DUMMYFUNCTION("if($C146=""GBP"",if($B146="""","""",if(Dashboard!$C$54&gt;=today(),iferror(googlefinance($B146)/100,0),iferror(index(googlefinance($B146,""price"",Dashboard!$C$54),2,2)/100,iferror(index(googlefinance($B146,""price"",Dashboard!$C$54-1),2,2)/100,iferror(index"&amp;"(googlefinance($B146,""price"",Dashboard!$C$54-2),2,2)/100,iferror(index(googlefinance($B146,""price"",Dashboard!$C$54-3),2,2)/100,iferror(index(googlefinance($B146,""price"",Dashboard!$C$54-4),2,2)/100,iferror(index(googlefinance($B146,""price"",Dashboar"&amp;"d!$C$54-5),2,2)/100,iferror(index(googlefinance($B146,""price"",Dashboard!$C$54-6),2,2)/100,0))))))))), if($B146="""","""",if(Dashboard!$C$54&gt;=today(),iferror(googlefinance($B146),0),iferror(index(googlefinance($B146,""price"",Dashboard!$C$54),2,2),iferro"&amp;"r(index(googlefinance($B146,""price"",Dashboard!$C$54-1),2,2),iferror(index(googlefinance($B146,""price"",Dashboard!$C$54-2),2,2),iferror(index(googlefinance($B146,""price"",Dashboard!$C$54-3),2,2),iferror(index(googlefinance($B146,""price"",Dashboard!$C$"&amp;"54-4),2,2),iferror(index(googlefinance($B146,""price"",Dashboard!$C$54-5),2,2),iferror(index(googlefinance($B146,""price"",Dashboard!$C$54-6),2,2),0))))))))))"),"")</f>
        <v/>
      </c>
      <c r="AE146" s="214"/>
      <c r="AF146" s="211" t="str">
        <f t="array" ref="AF146">IF($B146="","",INDEX('Calculations (Do Not Edit)'!$C$249:$G$253,match($C146,'Calculations (Do Not Edit)'!$C$230:$G$230,0),match(Dashboard!$C$3,'Calculations (Do Not Edit)'!$B$231:$B$235,0)))</f>
        <v/>
      </c>
      <c r="AG146" s="212">
        <f t="shared" si="17"/>
        <v>0</v>
      </c>
      <c r="AH146" s="208" t="str">
        <f>IF($B146="","",SUMIFS('Trade Log'!$Z$5:$Z$2004,'Trade Log'!$D$5:$D$2004,'Your Portfolio Holdings'!$B146,'Trade Log'!$C$5:$C$2004,"Buy",'Trade Log'!$B$5:$B$2004,"&lt;="&amp;Dashboard!$C$55)-SUMIFS('Trade Log'!$Z$5:$Z$2004,'Trade Log'!$D$5:$D$2004,'Your Portfolio Holdings'!$B146,'Trade Log'!$C$5:$C$2004,"Sell",'Trade Log'!$B$5:$B$2004,"&lt;="&amp;Dashboard!$C$55))</f>
        <v/>
      </c>
      <c r="AI146" s="209" t="str">
        <f>IFERROR(__xludf.DUMMYFUNCTION("if($C146=""GBP"",if($B146="""","""",if(Dashboard!$C$55&gt;=today(),iferror(googlefinance($B146)/100,0),iferror(index(googlefinance($B146,""price"",Dashboard!$C$55),2,2)/100,iferror(index(googlefinance($B146,""price"",Dashboard!$C$55-1),2,2)/100,iferror(index"&amp;"(googlefinance($B146,""price"",Dashboard!$C$55-2),2,2)/100,iferror(index(googlefinance($B146,""price"",Dashboard!$C$55-3),2,2)/100,iferror(index(googlefinance($B146,""price"",Dashboard!$C$55-4),2,2)/100,iferror(index(googlefinance($B146,""price"",Dashboar"&amp;"d!$C$55-5),2,2)/100,iferror(index(googlefinance($B146,""price"",Dashboard!$C$55-6),2,2)/100,0))))))))),if($B146="""","""",if(Dashboard!$C$55&gt;=today(),iferror(googlefinance($B146),0),iferror(index(googlefinance($B146,""price"",Dashboard!$C$55),2,2),iferror"&amp;"(index(googlefinance($B146,""price"",Dashboard!$C$55-1),2,2),iferror(index(googlefinance($B146,""price"",Dashboard!$C$55-2),2,2),iferror(index(googlefinance($B146,""price"",Dashboard!$C$55-3),2,2),iferror(index(googlefinance($B146,""price"",Dashboard!$C$5"&amp;"5-4),2,2),iferror(index(googlefinance($B146,""price"",Dashboard!$C$55-5),2,2),iferror(index(googlefinance($B146,""price"",Dashboard!$C$55-6),2,2),0))))))))))"),"")</f>
        <v/>
      </c>
      <c r="AJ146" s="210"/>
      <c r="AK146" s="211" t="str">
        <f t="array" ref="AK146">IF($B146="","",INDEX('Calculations (Do Not Edit)'!$C$267:$G$271,match($C146,'Calculations (Do Not Edit)'!$C$230:$G$230,0),match(Dashboard!$C$3,'Calculations (Do Not Edit)'!$B$231:$B$235,0)))</f>
        <v/>
      </c>
      <c r="AL146" s="212">
        <f t="shared" si="18"/>
        <v>0</v>
      </c>
      <c r="AM146" s="182"/>
      <c r="AN146" s="182" t="str">
        <f>IF($B146="","",MAXIFS('Trade Log'!$B$5:$B$2004,'Trade Log'!$D$5:$D$2004,$B146,'Trade Log'!$B$5:$B$2004,"&lt;="&amp;Dashboard!$C$2))</f>
        <v/>
      </c>
      <c r="AO146" s="81" t="str">
        <f t="shared" si="19"/>
        <v>#N/A</v>
      </c>
      <c r="AP146" s="81"/>
      <c r="AQ146" s="184" t="str">
        <f>if($B146="","",sumifs('Trade Log'!$V$5:$V$2004,'Trade Log'!$D$5:$D$2004,$B146,'Trade Log'!$C$5:$C$2004,"Buy",'Trade Log'!$I$5:$I$2004,AQ$6,'Trade Log'!$B$5:$B$2004,"&lt;="&amp;Dashboard!$C$2)-sumifs('Trade Log'!$V$5:$V$2004,'Trade Log'!$D$5:$D$2004,$B146,'Trade Log'!$C$5:$C$2004,"Sell",'Trade Log'!$I$5:$I$2004,AQ$6,'Trade Log'!$B$5:$B$2004,"&lt;="&amp;Dashboard!$C$2))</f>
        <v/>
      </c>
      <c r="AR146" s="100" t="str">
        <f>if($B146="","",sumifs('Trade Log'!$V$5:$V$2004,'Trade Log'!$D$5:$D$2004,$B146,'Trade Log'!$C$5:$C$2004,"Buy",'Trade Log'!$I$5:$I$2004,AR$6,'Trade Log'!$B$5:$B$2004,"&lt;="&amp;Dashboard!$C$2)-sumifs('Trade Log'!$V$5:$V$2004,'Trade Log'!$D$5:$D$2004,$B146,'Trade Log'!$C$5:$C$2004,"Sell",'Trade Log'!$I$5:$I$2004,AR$6,'Trade Log'!$B$5:$B$2004,"&lt;="&amp;Dashboard!$C$2))</f>
        <v/>
      </c>
      <c r="AS146" s="100" t="str">
        <f>if($B146="","",sumifs('Trade Log'!$V$5:$V$2004,'Trade Log'!$D$5:$D$2004,$B146,'Trade Log'!$C$5:$C$2004,"Buy",'Trade Log'!$I$5:$I$2004,AS$6,'Trade Log'!$B$5:$B$2004,"&lt;="&amp;Dashboard!$C$2)-sumifs('Trade Log'!$V$5:$V$2004,'Trade Log'!$D$5:$D$2004,$B146,'Trade Log'!$C$5:$C$2004,"Sell",'Trade Log'!$I$5:$I$2004,AS$6,'Trade Log'!$B$5:$B$2004,"&lt;="&amp;Dashboard!$C$2))</f>
        <v/>
      </c>
      <c r="AT146" s="100" t="str">
        <f>if($B146="","",sumifs('Trade Log'!$V$5:$V$2004,'Trade Log'!$D$5:$D$2004,$B146,'Trade Log'!$C$5:$C$2004,"Buy",'Trade Log'!$I$5:$I$2004,AT$6,'Trade Log'!$B$5:$B$2004,"&lt;="&amp;Dashboard!$C$2)-sumifs('Trade Log'!$V$5:$V$2004,'Trade Log'!$D$5:$D$2004,$B146,'Trade Log'!$C$5:$C$2004,"Sell",'Trade Log'!$I$5:$I$2004,AT$6,'Trade Log'!$B$5:$B$2004,"&lt;="&amp;Dashboard!$C$2))</f>
        <v/>
      </c>
      <c r="AU146" s="100" t="str">
        <f>if($B146="","",sumifs('Trade Log'!$V$5:$V$2004,'Trade Log'!$D$5:$D$2004,$B146,'Trade Log'!$C$5:$C$2004,"Buy",'Trade Log'!$I$5:$I$2004,AU$6,'Trade Log'!$B$5:$B$2004,"&lt;="&amp;Dashboard!$C$2)-sumifs('Trade Log'!$V$5:$V$2004,'Trade Log'!$D$5:$D$2004,$B146,'Trade Log'!$C$5:$C$2004,"Sell",'Trade Log'!$I$5:$I$2004,AU$6,'Trade Log'!$B$5:$B$2004,"&lt;="&amp;Dashboard!$C$2))</f>
        <v/>
      </c>
      <c r="AV146" s="100" t="str">
        <f>if($B146="","",sumifs('Trade Log'!$V$5:$V$2004,'Trade Log'!$D$5:$D$2004,$B146,'Trade Log'!$C$5:$C$2004,"Buy",'Trade Log'!$I$5:$I$2004,AV$6,'Trade Log'!$B$5:$B$2004,"&lt;="&amp;Dashboard!$C$2)-sumifs('Trade Log'!$V$5:$V$2004,'Trade Log'!$D$5:$D$2004,$B146,'Trade Log'!$C$5:$C$2004,"Sell",'Trade Log'!$I$5:$I$2004,AV$6,'Trade Log'!$B$5:$B$2004,"&lt;="&amp;Dashboard!$C$2))</f>
        <v/>
      </c>
      <c r="AW146" s="100" t="str">
        <f>if($B146="","",sumifs('Trade Log'!$V$5:$V$2004,'Trade Log'!$D$5:$D$2004,$B146,'Trade Log'!$C$5:$C$2004,"Buy",'Trade Log'!$I$5:$I$2004,AW$6,'Trade Log'!$B$5:$B$2004,"&lt;="&amp;Dashboard!$C$2)-sumifs('Trade Log'!$V$5:$V$2004,'Trade Log'!$D$5:$D$2004,$B146,'Trade Log'!$C$5:$C$2004,"Sell",'Trade Log'!$I$5:$I$2004,AW$6,'Trade Log'!$B$5:$B$2004,"&lt;="&amp;Dashboard!$C$2))</f>
        <v/>
      </c>
      <c r="AX146" s="100" t="str">
        <f>if($B146="","",sumifs('Trade Log'!$V$5:$V$2004,'Trade Log'!$D$5:$D$2004,$B146,'Trade Log'!$C$5:$C$2004,"Buy",'Trade Log'!$I$5:$I$2004,AX$6,'Trade Log'!$B$5:$B$2004,"&lt;="&amp;Dashboard!$C$2)-sumifs('Trade Log'!$V$5:$V$2004,'Trade Log'!$D$5:$D$2004,$B146,'Trade Log'!$C$5:$C$2004,"Sell",'Trade Log'!$I$5:$I$2004,AX$6,'Trade Log'!$B$5:$B$2004,"&lt;="&amp;Dashboard!$C$2))</f>
        <v/>
      </c>
      <c r="AY146" s="100" t="str">
        <f>if($B146="","",sumifs('Trade Log'!$V$5:$V$2004,'Trade Log'!$D$5:$D$2004,$B146,'Trade Log'!$C$5:$C$2004,"Buy",'Trade Log'!$I$5:$I$2004,AY$6,'Trade Log'!$B$5:$B$2004,"&lt;="&amp;Dashboard!$C$2)-sumifs('Trade Log'!$V$5:$V$2004,'Trade Log'!$D$5:$D$2004,$B146,'Trade Log'!$C$5:$C$2004,"Sell",'Trade Log'!$I$5:$I$2004,AY$6,'Trade Log'!$B$5:$B$2004,"&lt;="&amp;Dashboard!$C$2))</f>
        <v/>
      </c>
      <c r="AZ146" s="185" t="str">
        <f>if($B146="","",sumifs('Trade Log'!$V$5:$V$2004,'Trade Log'!$D$5:$D$2004,$B146,'Trade Log'!$C$5:$C$2004,"Buy",'Trade Log'!$I$5:$I$2004,AZ$6,'Trade Log'!$B$5:$B$2004,"&lt;="&amp;Dashboard!$C$2)-sumifs('Trade Log'!$V$5:$V$2004,'Trade Log'!$D$5:$D$2004,$B146,'Trade Log'!$C$5:$C$2004,"Sell",'Trade Log'!$I$5:$I$2004,AZ$6,'Trade Log'!$B$5:$B$2004,"&lt;="&amp;Dashboard!$C$2))</f>
        <v/>
      </c>
      <c r="BA146" s="81"/>
      <c r="BB146" s="186">
        <f t="shared" si="20"/>
        <v>0</v>
      </c>
      <c r="BC146" s="81"/>
      <c r="BD146" s="187">
        <f t="shared" ref="BD146:BM146" si="165">AQ146*$Q146</f>
        <v>0</v>
      </c>
      <c r="BE146" s="188">
        <f t="shared" si="165"/>
        <v>0</v>
      </c>
      <c r="BF146" s="188">
        <f t="shared" si="165"/>
        <v>0</v>
      </c>
      <c r="BG146" s="188">
        <f t="shared" si="165"/>
        <v>0</v>
      </c>
      <c r="BH146" s="188">
        <f t="shared" si="165"/>
        <v>0</v>
      </c>
      <c r="BI146" s="188">
        <f t="shared" si="165"/>
        <v>0</v>
      </c>
      <c r="BJ146" s="188">
        <f t="shared" si="165"/>
        <v>0</v>
      </c>
      <c r="BK146" s="188">
        <f t="shared" si="165"/>
        <v>0</v>
      </c>
      <c r="BL146" s="188">
        <f t="shared" si="165"/>
        <v>0</v>
      </c>
      <c r="BM146" s="189">
        <f t="shared" si="165"/>
        <v>0</v>
      </c>
      <c r="BN146" s="81"/>
      <c r="BO146" s="190">
        <f t="shared" si="22"/>
        <v>0</v>
      </c>
      <c r="BP146" s="190"/>
      <c r="BQ146" s="191" t="str">
        <f t="shared" si="23"/>
        <v/>
      </c>
      <c r="BR146" s="192" t="s">
        <v>197</v>
      </c>
      <c r="BS146" s="190" t="str">
        <f t="shared" si="24"/>
        <v>N</v>
      </c>
      <c r="BT146" s="190" t="str">
        <f t="shared" si="25"/>
        <v>N</v>
      </c>
      <c r="BU146" s="190" t="str">
        <f t="shared" si="26"/>
        <v>N</v>
      </c>
      <c r="BV146" s="190"/>
      <c r="BW146" s="174">
        <f>countifs('Trade Log'!$D$5:$D$2004,$B182,'Trade Log'!$C$5:$C$2004,"Split")</f>
        <v>0</v>
      </c>
    </row>
    <row r="147">
      <c r="A147" s="17">
        <f t="shared" si="27"/>
        <v>141</v>
      </c>
      <c r="B147" s="193" t="str">
        <f>Setup!B192</f>
        <v/>
      </c>
      <c r="C147" s="194" t="str">
        <f>Setup!C192</f>
        <v/>
      </c>
      <c r="D147" s="194" t="str">
        <f>Setup!D192</f>
        <v/>
      </c>
      <c r="E147" s="195" t="str">
        <f>IF($B147="","",SUMIFS('Trade Log'!$V$5:$V$2004,'Trade Log'!$D$5:$D$2004,'Your Portfolio Holdings'!$B147,'Trade Log'!$C$5:$C$2004,"Buy",'Trade Log'!$B$5:$B$2004,"&lt;="&amp;Dashboard!$C$2)-SUMIFS('Trade Log'!$V$5:$V$2004,'Trade Log'!$D$5:$D$2004,'Your Portfolio Holdings'!$B147,'Trade Log'!$C$5:$C$2004,"Sell",'Trade Log'!$B$5:$B$2004,"&lt;="&amp;Dashboard!$C$2))</f>
        <v/>
      </c>
      <c r="F147" s="196" t="str">
        <f t="shared" si="3"/>
        <v/>
      </c>
      <c r="G147" s="197" t="str">
        <f>IFERROR(__xludf.DUMMYFUNCTION("if($C147=""GBP"", if($B147="""","""",if(Dashboard!$C$2&gt;=today(),iferror(googlefinance($B147)/100,0),iferror(index(googlefinance($B147,""price"",Dashboard!$C$2),2,2)/100,iferror(index(googlefinance($B147,""price"",Dashboard!$C$2-1),2,2)/100,iferror(index(g"&amp;"ooglefinance($B147,""price"",Dashboard!$C$2-2),2,2)/100,iferror(index(googlefinance($B147,""price"",Dashboard!$C$2-3),2,2)/100,iferror(index(googlefinance($B147,""price"",Dashboard!$C$2-4),2,2)/100,iferror(index(googlefinance($B147,""price"",Dashboard!$C$"&amp;"2-5),2,2)/100,iferror(index(googlefinance($B147,""price"",Dashboard!$C$2-6),2,2)/100,0))))))))),if($B147="""","""",if(Dashboard!$C$2&gt;=today(),iferror(googlefinance($B147),0),iferror(index(googlefinance($B147,""price"",Dashboard!$C$2),2,2),iferror(index(go"&amp;"oglefinance($B147,""price"",Dashboard!$C$2-1),2,2),iferror(index(googlefinance($B147,""price"",Dashboard!$C$2-2),2,2),iferror(index(googlefinance($B147,""price"",Dashboard!$C$2-3),2,2),iferror(index(googlefinance($B147,""price"",Dashboard!$C$2-4),2,2),ife"&amp;"rror(index(googlefinance($B147,""price"",Dashboard!$C$2-5),2,2),iferror(index(googlefinance($B147,""price"",Dashboard!$C$2-6),2,2),0))))))))))"),"")</f>
        <v/>
      </c>
      <c r="H147" s="213"/>
      <c r="I147" s="199" t="str">
        <f t="shared" si="4"/>
        <v/>
      </c>
      <c r="J147" s="200" t="str">
        <f t="shared" si="5"/>
        <v/>
      </c>
      <c r="K147" s="201" t="str">
        <f t="array" ref="K147">IFERROR(IF($B147="","",index('Trade Log'!$Q$5:$Q$2004,match(1,($AN147='Trade Log'!$B$5:$B$2004)*($B147='Trade Log'!$D$5:$D$2004)*("Y"='Trade Log'!$T$5:$T$2004),0))),0)</f>
        <v/>
      </c>
      <c r="L147" s="202" t="str">
        <f t="shared" si="6"/>
        <v/>
      </c>
      <c r="M147" s="202" t="str">
        <f t="shared" si="7"/>
        <v/>
      </c>
      <c r="N147" s="203" t="str">
        <f t="shared" si="8"/>
        <v/>
      </c>
      <c r="O147" s="202" t="str">
        <f>if($B147="","",iferror(sumifs('Trade Log'!$G$5:$G$2004,'Trade Log'!$C$5:$C$2004,"Dividend",'Trade Log'!$D$5:$D$2004,$B147,'Trade Log'!$B$5:$B$2004,"&lt;="&amp;Dashboard!$C$2),0))</f>
        <v/>
      </c>
      <c r="P147" s="204" t="str">
        <f t="shared" si="9"/>
        <v/>
      </c>
      <c r="Q147" s="205" t="str">
        <f t="shared" si="10"/>
        <v/>
      </c>
      <c r="R147" s="199" t="str">
        <f t="shared" si="11"/>
        <v/>
      </c>
      <c r="S147" s="200" t="str">
        <f t="shared" si="12"/>
        <v/>
      </c>
      <c r="T147" s="201" t="str">
        <f t="array" ref="T147">IFERROR(IF($B147="","",index('Trade Log'!$AE$5:$AE$2004,match(1,($AN147='Trade Log'!$B$5:$B$2004)*($B147='Trade Log'!$D$5:$D$2004)*("Y"='Trade Log'!$T$5:$T$2004),0))),0)</f>
        <v/>
      </c>
      <c r="U147" s="202" t="str">
        <f t="shared" si="13"/>
        <v/>
      </c>
      <c r="V147" s="203" t="str">
        <f t="shared" si="14"/>
        <v/>
      </c>
      <c r="W147" s="202" t="str">
        <f t="shared" si="15"/>
        <v/>
      </c>
      <c r="X147" s="203" t="str">
        <f t="shared" si="16"/>
        <v/>
      </c>
      <c r="Y147" s="206" t="str">
        <f>if($B147="","",iferror(sumifs('Trade Log'!$AD$5:$AD$2004,'Trade Log'!$C$5:$C$2004,"Dividend",'Trade Log'!$D$5:$D$2004,$B147,'Trade Log'!$B$5:$B$2004,"&lt;="&amp;Dashboard!$C$2),0))</f>
        <v/>
      </c>
      <c r="Z147" s="172"/>
      <c r="AA147" s="207" t="str">
        <f t="array" ref="AA147">IF($B147="","",INDEX('Calculations (Do Not Edit)'!$C$231:$G$235,match($C147,'Calculations (Do Not Edit)'!$C$230:$G$230,0),match(Dashboard!$C$3,'Calculations (Do Not Edit)'!$B$231:$B$235,0)))</f>
        <v/>
      </c>
      <c r="AB147" s="174"/>
      <c r="AC147" s="208" t="str">
        <f>IF($B147="","",SUMIFS('Trade Log'!$X$5:$X$2004,'Trade Log'!$D$5:$D$2004,'Your Portfolio Holdings'!$B147,'Trade Log'!$C$5:$C$2004,"Buy",'Trade Log'!$B$5:$B$2004,"&lt;="&amp;Dashboard!$C$54)-SUMIFS('Trade Log'!$X$5:$X$2004,'Trade Log'!$D$5:$D$2004,'Your Portfolio Holdings'!$B147,'Trade Log'!$C$5:$C$2004,"Sell",'Trade Log'!$B$5:$B$2004,"&lt;="&amp;Dashboard!$C$54))</f>
        <v/>
      </c>
      <c r="AD147" s="209" t="str">
        <f>IFERROR(__xludf.DUMMYFUNCTION("if($C147=""GBP"",if($B147="""","""",if(Dashboard!$C$54&gt;=today(),iferror(googlefinance($B147)/100,0),iferror(index(googlefinance($B147,""price"",Dashboard!$C$54),2,2)/100,iferror(index(googlefinance($B147,""price"",Dashboard!$C$54-1),2,2)/100,iferror(index"&amp;"(googlefinance($B147,""price"",Dashboard!$C$54-2),2,2)/100,iferror(index(googlefinance($B147,""price"",Dashboard!$C$54-3),2,2)/100,iferror(index(googlefinance($B147,""price"",Dashboard!$C$54-4),2,2)/100,iferror(index(googlefinance($B147,""price"",Dashboar"&amp;"d!$C$54-5),2,2)/100,iferror(index(googlefinance($B147,""price"",Dashboard!$C$54-6),2,2)/100,0))))))))), if($B147="""","""",if(Dashboard!$C$54&gt;=today(),iferror(googlefinance($B147),0),iferror(index(googlefinance($B147,""price"",Dashboard!$C$54),2,2),iferro"&amp;"r(index(googlefinance($B147,""price"",Dashboard!$C$54-1),2,2),iferror(index(googlefinance($B147,""price"",Dashboard!$C$54-2),2,2),iferror(index(googlefinance($B147,""price"",Dashboard!$C$54-3),2,2),iferror(index(googlefinance($B147,""price"",Dashboard!$C$"&amp;"54-4),2,2),iferror(index(googlefinance($B147,""price"",Dashboard!$C$54-5),2,2),iferror(index(googlefinance($B147,""price"",Dashboard!$C$54-6),2,2),0))))))))))"),"")</f>
        <v/>
      </c>
      <c r="AE147" s="214"/>
      <c r="AF147" s="211" t="str">
        <f t="array" ref="AF147">IF($B147="","",INDEX('Calculations (Do Not Edit)'!$C$249:$G$253,match($C147,'Calculations (Do Not Edit)'!$C$230:$G$230,0),match(Dashboard!$C$3,'Calculations (Do Not Edit)'!$B$231:$B$235,0)))</f>
        <v/>
      </c>
      <c r="AG147" s="212">
        <f t="shared" si="17"/>
        <v>0</v>
      </c>
      <c r="AH147" s="208" t="str">
        <f>IF($B147="","",SUMIFS('Trade Log'!$Z$5:$Z$2004,'Trade Log'!$D$5:$D$2004,'Your Portfolio Holdings'!$B147,'Trade Log'!$C$5:$C$2004,"Buy",'Trade Log'!$B$5:$B$2004,"&lt;="&amp;Dashboard!$C$55)-SUMIFS('Trade Log'!$Z$5:$Z$2004,'Trade Log'!$D$5:$D$2004,'Your Portfolio Holdings'!$B147,'Trade Log'!$C$5:$C$2004,"Sell",'Trade Log'!$B$5:$B$2004,"&lt;="&amp;Dashboard!$C$55))</f>
        <v/>
      </c>
      <c r="AI147" s="209" t="str">
        <f>IFERROR(__xludf.DUMMYFUNCTION("if($C147=""GBP"",if($B147="""","""",if(Dashboard!$C$55&gt;=today(),iferror(googlefinance($B147)/100,0),iferror(index(googlefinance($B147,""price"",Dashboard!$C$55),2,2)/100,iferror(index(googlefinance($B147,""price"",Dashboard!$C$55-1),2,2)/100,iferror(index"&amp;"(googlefinance($B147,""price"",Dashboard!$C$55-2),2,2)/100,iferror(index(googlefinance($B147,""price"",Dashboard!$C$55-3),2,2)/100,iferror(index(googlefinance($B147,""price"",Dashboard!$C$55-4),2,2)/100,iferror(index(googlefinance($B147,""price"",Dashboar"&amp;"d!$C$55-5),2,2)/100,iferror(index(googlefinance($B147,""price"",Dashboard!$C$55-6),2,2)/100,0))))))))),if($B147="""","""",if(Dashboard!$C$55&gt;=today(),iferror(googlefinance($B147),0),iferror(index(googlefinance($B147,""price"",Dashboard!$C$55),2,2),iferror"&amp;"(index(googlefinance($B147,""price"",Dashboard!$C$55-1),2,2),iferror(index(googlefinance($B147,""price"",Dashboard!$C$55-2),2,2),iferror(index(googlefinance($B147,""price"",Dashboard!$C$55-3),2,2),iferror(index(googlefinance($B147,""price"",Dashboard!$C$5"&amp;"5-4),2,2),iferror(index(googlefinance($B147,""price"",Dashboard!$C$55-5),2,2),iferror(index(googlefinance($B147,""price"",Dashboard!$C$55-6),2,2),0))))))))))"),"")</f>
        <v/>
      </c>
      <c r="AJ147" s="210"/>
      <c r="AK147" s="211" t="str">
        <f t="array" ref="AK147">IF($B147="","",INDEX('Calculations (Do Not Edit)'!$C$267:$G$271,match($C147,'Calculations (Do Not Edit)'!$C$230:$G$230,0),match(Dashboard!$C$3,'Calculations (Do Not Edit)'!$B$231:$B$235,0)))</f>
        <v/>
      </c>
      <c r="AL147" s="212">
        <f t="shared" si="18"/>
        <v>0</v>
      </c>
      <c r="AM147" s="182"/>
      <c r="AN147" s="182" t="str">
        <f>IF($B147="","",MAXIFS('Trade Log'!$B$5:$B$2004,'Trade Log'!$D$5:$D$2004,$B147,'Trade Log'!$B$5:$B$2004,"&lt;="&amp;Dashboard!$C$2))</f>
        <v/>
      </c>
      <c r="AO147" s="81" t="str">
        <f t="shared" si="19"/>
        <v>#N/A</v>
      </c>
      <c r="AP147" s="81"/>
      <c r="AQ147" s="184" t="str">
        <f>if($B147="","",sumifs('Trade Log'!$V$5:$V$2004,'Trade Log'!$D$5:$D$2004,$B147,'Trade Log'!$C$5:$C$2004,"Buy",'Trade Log'!$I$5:$I$2004,AQ$6,'Trade Log'!$B$5:$B$2004,"&lt;="&amp;Dashboard!$C$2)-sumifs('Trade Log'!$V$5:$V$2004,'Trade Log'!$D$5:$D$2004,$B147,'Trade Log'!$C$5:$C$2004,"Sell",'Trade Log'!$I$5:$I$2004,AQ$6,'Trade Log'!$B$5:$B$2004,"&lt;="&amp;Dashboard!$C$2))</f>
        <v/>
      </c>
      <c r="AR147" s="100" t="str">
        <f>if($B147="","",sumifs('Trade Log'!$V$5:$V$2004,'Trade Log'!$D$5:$D$2004,$B147,'Trade Log'!$C$5:$C$2004,"Buy",'Trade Log'!$I$5:$I$2004,AR$6,'Trade Log'!$B$5:$B$2004,"&lt;="&amp;Dashboard!$C$2)-sumifs('Trade Log'!$V$5:$V$2004,'Trade Log'!$D$5:$D$2004,$B147,'Trade Log'!$C$5:$C$2004,"Sell",'Trade Log'!$I$5:$I$2004,AR$6,'Trade Log'!$B$5:$B$2004,"&lt;="&amp;Dashboard!$C$2))</f>
        <v/>
      </c>
      <c r="AS147" s="100" t="str">
        <f>if($B147="","",sumifs('Trade Log'!$V$5:$V$2004,'Trade Log'!$D$5:$D$2004,$B147,'Trade Log'!$C$5:$C$2004,"Buy",'Trade Log'!$I$5:$I$2004,AS$6,'Trade Log'!$B$5:$B$2004,"&lt;="&amp;Dashboard!$C$2)-sumifs('Trade Log'!$V$5:$V$2004,'Trade Log'!$D$5:$D$2004,$B147,'Trade Log'!$C$5:$C$2004,"Sell",'Trade Log'!$I$5:$I$2004,AS$6,'Trade Log'!$B$5:$B$2004,"&lt;="&amp;Dashboard!$C$2))</f>
        <v/>
      </c>
      <c r="AT147" s="100" t="str">
        <f>if($B147="","",sumifs('Trade Log'!$V$5:$V$2004,'Trade Log'!$D$5:$D$2004,$B147,'Trade Log'!$C$5:$C$2004,"Buy",'Trade Log'!$I$5:$I$2004,AT$6,'Trade Log'!$B$5:$B$2004,"&lt;="&amp;Dashboard!$C$2)-sumifs('Trade Log'!$V$5:$V$2004,'Trade Log'!$D$5:$D$2004,$B147,'Trade Log'!$C$5:$C$2004,"Sell",'Trade Log'!$I$5:$I$2004,AT$6,'Trade Log'!$B$5:$B$2004,"&lt;="&amp;Dashboard!$C$2))</f>
        <v/>
      </c>
      <c r="AU147" s="100" t="str">
        <f>if($B147="","",sumifs('Trade Log'!$V$5:$V$2004,'Trade Log'!$D$5:$D$2004,$B147,'Trade Log'!$C$5:$C$2004,"Buy",'Trade Log'!$I$5:$I$2004,AU$6,'Trade Log'!$B$5:$B$2004,"&lt;="&amp;Dashboard!$C$2)-sumifs('Trade Log'!$V$5:$V$2004,'Trade Log'!$D$5:$D$2004,$B147,'Trade Log'!$C$5:$C$2004,"Sell",'Trade Log'!$I$5:$I$2004,AU$6,'Trade Log'!$B$5:$B$2004,"&lt;="&amp;Dashboard!$C$2))</f>
        <v/>
      </c>
      <c r="AV147" s="100" t="str">
        <f>if($B147="","",sumifs('Trade Log'!$V$5:$V$2004,'Trade Log'!$D$5:$D$2004,$B147,'Trade Log'!$C$5:$C$2004,"Buy",'Trade Log'!$I$5:$I$2004,AV$6,'Trade Log'!$B$5:$B$2004,"&lt;="&amp;Dashboard!$C$2)-sumifs('Trade Log'!$V$5:$V$2004,'Trade Log'!$D$5:$D$2004,$B147,'Trade Log'!$C$5:$C$2004,"Sell",'Trade Log'!$I$5:$I$2004,AV$6,'Trade Log'!$B$5:$B$2004,"&lt;="&amp;Dashboard!$C$2))</f>
        <v/>
      </c>
      <c r="AW147" s="100" t="str">
        <f>if($B147="","",sumifs('Trade Log'!$V$5:$V$2004,'Trade Log'!$D$5:$D$2004,$B147,'Trade Log'!$C$5:$C$2004,"Buy",'Trade Log'!$I$5:$I$2004,AW$6,'Trade Log'!$B$5:$B$2004,"&lt;="&amp;Dashboard!$C$2)-sumifs('Trade Log'!$V$5:$V$2004,'Trade Log'!$D$5:$D$2004,$B147,'Trade Log'!$C$5:$C$2004,"Sell",'Trade Log'!$I$5:$I$2004,AW$6,'Trade Log'!$B$5:$B$2004,"&lt;="&amp;Dashboard!$C$2))</f>
        <v/>
      </c>
      <c r="AX147" s="100" t="str">
        <f>if($B147="","",sumifs('Trade Log'!$V$5:$V$2004,'Trade Log'!$D$5:$D$2004,$B147,'Trade Log'!$C$5:$C$2004,"Buy",'Trade Log'!$I$5:$I$2004,AX$6,'Trade Log'!$B$5:$B$2004,"&lt;="&amp;Dashboard!$C$2)-sumifs('Trade Log'!$V$5:$V$2004,'Trade Log'!$D$5:$D$2004,$B147,'Trade Log'!$C$5:$C$2004,"Sell",'Trade Log'!$I$5:$I$2004,AX$6,'Trade Log'!$B$5:$B$2004,"&lt;="&amp;Dashboard!$C$2))</f>
        <v/>
      </c>
      <c r="AY147" s="100" t="str">
        <f>if($B147="","",sumifs('Trade Log'!$V$5:$V$2004,'Trade Log'!$D$5:$D$2004,$B147,'Trade Log'!$C$5:$C$2004,"Buy",'Trade Log'!$I$5:$I$2004,AY$6,'Trade Log'!$B$5:$B$2004,"&lt;="&amp;Dashboard!$C$2)-sumifs('Trade Log'!$V$5:$V$2004,'Trade Log'!$D$5:$D$2004,$B147,'Trade Log'!$C$5:$C$2004,"Sell",'Trade Log'!$I$5:$I$2004,AY$6,'Trade Log'!$B$5:$B$2004,"&lt;="&amp;Dashboard!$C$2))</f>
        <v/>
      </c>
      <c r="AZ147" s="185" t="str">
        <f>if($B147="","",sumifs('Trade Log'!$V$5:$V$2004,'Trade Log'!$D$5:$D$2004,$B147,'Trade Log'!$C$5:$C$2004,"Buy",'Trade Log'!$I$5:$I$2004,AZ$6,'Trade Log'!$B$5:$B$2004,"&lt;="&amp;Dashboard!$C$2)-sumifs('Trade Log'!$V$5:$V$2004,'Trade Log'!$D$5:$D$2004,$B147,'Trade Log'!$C$5:$C$2004,"Sell",'Trade Log'!$I$5:$I$2004,AZ$6,'Trade Log'!$B$5:$B$2004,"&lt;="&amp;Dashboard!$C$2))</f>
        <v/>
      </c>
      <c r="BA147" s="81"/>
      <c r="BB147" s="186">
        <f t="shared" si="20"/>
        <v>0</v>
      </c>
      <c r="BC147" s="81"/>
      <c r="BD147" s="187">
        <f t="shared" ref="BD147:BM147" si="166">AQ147*$Q147</f>
        <v>0</v>
      </c>
      <c r="BE147" s="188">
        <f t="shared" si="166"/>
        <v>0</v>
      </c>
      <c r="BF147" s="188">
        <f t="shared" si="166"/>
        <v>0</v>
      </c>
      <c r="BG147" s="188">
        <f t="shared" si="166"/>
        <v>0</v>
      </c>
      <c r="BH147" s="188">
        <f t="shared" si="166"/>
        <v>0</v>
      </c>
      <c r="BI147" s="188">
        <f t="shared" si="166"/>
        <v>0</v>
      </c>
      <c r="BJ147" s="188">
        <f t="shared" si="166"/>
        <v>0</v>
      </c>
      <c r="BK147" s="188">
        <f t="shared" si="166"/>
        <v>0</v>
      </c>
      <c r="BL147" s="188">
        <f t="shared" si="166"/>
        <v>0</v>
      </c>
      <c r="BM147" s="189">
        <f t="shared" si="166"/>
        <v>0</v>
      </c>
      <c r="BN147" s="81"/>
      <c r="BO147" s="190">
        <f t="shared" si="22"/>
        <v>0</v>
      </c>
      <c r="BP147" s="190"/>
      <c r="BQ147" s="191" t="str">
        <f t="shared" si="23"/>
        <v/>
      </c>
      <c r="BR147" s="192" t="s">
        <v>197</v>
      </c>
      <c r="BS147" s="190" t="str">
        <f t="shared" si="24"/>
        <v>N</v>
      </c>
      <c r="BT147" s="190" t="str">
        <f t="shared" si="25"/>
        <v>N</v>
      </c>
      <c r="BU147" s="190" t="str">
        <f t="shared" si="26"/>
        <v>N</v>
      </c>
      <c r="BV147" s="190"/>
      <c r="BW147" s="174">
        <f>countifs('Trade Log'!$D$5:$D$2004,$B183,'Trade Log'!$C$5:$C$2004,"Split")</f>
        <v>0</v>
      </c>
    </row>
    <row r="148">
      <c r="A148" s="17">
        <f t="shared" si="27"/>
        <v>142</v>
      </c>
      <c r="B148" s="193" t="str">
        <f>Setup!B193</f>
        <v/>
      </c>
      <c r="C148" s="194" t="str">
        <f>Setup!C193</f>
        <v/>
      </c>
      <c r="D148" s="194" t="str">
        <f>Setup!D193</f>
        <v/>
      </c>
      <c r="E148" s="195" t="str">
        <f>IF($B148="","",SUMIFS('Trade Log'!$V$5:$V$2004,'Trade Log'!$D$5:$D$2004,'Your Portfolio Holdings'!$B148,'Trade Log'!$C$5:$C$2004,"Buy",'Trade Log'!$B$5:$B$2004,"&lt;="&amp;Dashboard!$C$2)-SUMIFS('Trade Log'!$V$5:$V$2004,'Trade Log'!$D$5:$D$2004,'Your Portfolio Holdings'!$B148,'Trade Log'!$C$5:$C$2004,"Sell",'Trade Log'!$B$5:$B$2004,"&lt;="&amp;Dashboard!$C$2))</f>
        <v/>
      </c>
      <c r="F148" s="196" t="str">
        <f t="shared" si="3"/>
        <v/>
      </c>
      <c r="G148" s="197" t="str">
        <f>IFERROR(__xludf.DUMMYFUNCTION("if($C148=""GBP"", if($B148="""","""",if(Dashboard!$C$2&gt;=today(),iferror(googlefinance($B148)/100,0),iferror(index(googlefinance($B148,""price"",Dashboard!$C$2),2,2)/100,iferror(index(googlefinance($B148,""price"",Dashboard!$C$2-1),2,2)/100,iferror(index(g"&amp;"ooglefinance($B148,""price"",Dashboard!$C$2-2),2,2)/100,iferror(index(googlefinance($B148,""price"",Dashboard!$C$2-3),2,2)/100,iferror(index(googlefinance($B148,""price"",Dashboard!$C$2-4),2,2)/100,iferror(index(googlefinance($B148,""price"",Dashboard!$C$"&amp;"2-5),2,2)/100,iferror(index(googlefinance($B148,""price"",Dashboard!$C$2-6),2,2)/100,0))))))))),if($B148="""","""",if(Dashboard!$C$2&gt;=today(),iferror(googlefinance($B148),0),iferror(index(googlefinance($B148,""price"",Dashboard!$C$2),2,2),iferror(index(go"&amp;"oglefinance($B148,""price"",Dashboard!$C$2-1),2,2),iferror(index(googlefinance($B148,""price"",Dashboard!$C$2-2),2,2),iferror(index(googlefinance($B148,""price"",Dashboard!$C$2-3),2,2),iferror(index(googlefinance($B148,""price"",Dashboard!$C$2-4),2,2),ife"&amp;"rror(index(googlefinance($B148,""price"",Dashboard!$C$2-5),2,2),iferror(index(googlefinance($B148,""price"",Dashboard!$C$2-6),2,2),0))))))))))"),"")</f>
        <v/>
      </c>
      <c r="H148" s="213"/>
      <c r="I148" s="199" t="str">
        <f t="shared" si="4"/>
        <v/>
      </c>
      <c r="J148" s="200" t="str">
        <f t="shared" si="5"/>
        <v/>
      </c>
      <c r="K148" s="201" t="str">
        <f t="array" ref="K148">IFERROR(IF($B148="","",index('Trade Log'!$Q$5:$Q$2004,match(1,($AN148='Trade Log'!$B$5:$B$2004)*($B148='Trade Log'!$D$5:$D$2004)*("Y"='Trade Log'!$T$5:$T$2004),0))),0)</f>
        <v/>
      </c>
      <c r="L148" s="202" t="str">
        <f t="shared" si="6"/>
        <v/>
      </c>
      <c r="M148" s="202" t="str">
        <f t="shared" si="7"/>
        <v/>
      </c>
      <c r="N148" s="203" t="str">
        <f t="shared" si="8"/>
        <v/>
      </c>
      <c r="O148" s="202" t="str">
        <f>if($B148="","",iferror(sumifs('Trade Log'!$G$5:$G$2004,'Trade Log'!$C$5:$C$2004,"Dividend",'Trade Log'!$D$5:$D$2004,$B148,'Trade Log'!$B$5:$B$2004,"&lt;="&amp;Dashboard!$C$2),0))</f>
        <v/>
      </c>
      <c r="P148" s="204" t="str">
        <f t="shared" si="9"/>
        <v/>
      </c>
      <c r="Q148" s="205" t="str">
        <f t="shared" si="10"/>
        <v/>
      </c>
      <c r="R148" s="199" t="str">
        <f t="shared" si="11"/>
        <v/>
      </c>
      <c r="S148" s="200" t="str">
        <f t="shared" si="12"/>
        <v/>
      </c>
      <c r="T148" s="201" t="str">
        <f t="array" ref="T148">IFERROR(IF($B148="","",index('Trade Log'!$AE$5:$AE$2004,match(1,($AN148='Trade Log'!$B$5:$B$2004)*($B148='Trade Log'!$D$5:$D$2004)*("Y"='Trade Log'!$T$5:$T$2004),0))),0)</f>
        <v/>
      </c>
      <c r="U148" s="202" t="str">
        <f t="shared" si="13"/>
        <v/>
      </c>
      <c r="V148" s="203" t="str">
        <f t="shared" si="14"/>
        <v/>
      </c>
      <c r="W148" s="202" t="str">
        <f t="shared" si="15"/>
        <v/>
      </c>
      <c r="X148" s="203" t="str">
        <f t="shared" si="16"/>
        <v/>
      </c>
      <c r="Y148" s="206" t="str">
        <f>if($B148="","",iferror(sumifs('Trade Log'!$AD$5:$AD$2004,'Trade Log'!$C$5:$C$2004,"Dividend",'Trade Log'!$D$5:$D$2004,$B148,'Trade Log'!$B$5:$B$2004,"&lt;="&amp;Dashboard!$C$2),0))</f>
        <v/>
      </c>
      <c r="Z148" s="172"/>
      <c r="AA148" s="207" t="str">
        <f t="array" ref="AA148">IF($B148="","",INDEX('Calculations (Do Not Edit)'!$C$231:$G$235,match($C148,'Calculations (Do Not Edit)'!$C$230:$G$230,0),match(Dashboard!$C$3,'Calculations (Do Not Edit)'!$B$231:$B$235,0)))</f>
        <v/>
      </c>
      <c r="AB148" s="174"/>
      <c r="AC148" s="208" t="str">
        <f>IF($B148="","",SUMIFS('Trade Log'!$X$5:$X$2004,'Trade Log'!$D$5:$D$2004,'Your Portfolio Holdings'!$B148,'Trade Log'!$C$5:$C$2004,"Buy",'Trade Log'!$B$5:$B$2004,"&lt;="&amp;Dashboard!$C$54)-SUMIFS('Trade Log'!$X$5:$X$2004,'Trade Log'!$D$5:$D$2004,'Your Portfolio Holdings'!$B148,'Trade Log'!$C$5:$C$2004,"Sell",'Trade Log'!$B$5:$B$2004,"&lt;="&amp;Dashboard!$C$54))</f>
        <v/>
      </c>
      <c r="AD148" s="209" t="str">
        <f>IFERROR(__xludf.DUMMYFUNCTION("if($C148=""GBP"",if($B148="""","""",if(Dashboard!$C$54&gt;=today(),iferror(googlefinance($B148)/100,0),iferror(index(googlefinance($B148,""price"",Dashboard!$C$54),2,2)/100,iferror(index(googlefinance($B148,""price"",Dashboard!$C$54-1),2,2)/100,iferror(index"&amp;"(googlefinance($B148,""price"",Dashboard!$C$54-2),2,2)/100,iferror(index(googlefinance($B148,""price"",Dashboard!$C$54-3),2,2)/100,iferror(index(googlefinance($B148,""price"",Dashboard!$C$54-4),2,2)/100,iferror(index(googlefinance($B148,""price"",Dashboar"&amp;"d!$C$54-5),2,2)/100,iferror(index(googlefinance($B148,""price"",Dashboard!$C$54-6),2,2)/100,0))))))))), if($B148="""","""",if(Dashboard!$C$54&gt;=today(),iferror(googlefinance($B148),0),iferror(index(googlefinance($B148,""price"",Dashboard!$C$54),2,2),iferro"&amp;"r(index(googlefinance($B148,""price"",Dashboard!$C$54-1),2,2),iferror(index(googlefinance($B148,""price"",Dashboard!$C$54-2),2,2),iferror(index(googlefinance($B148,""price"",Dashboard!$C$54-3),2,2),iferror(index(googlefinance($B148,""price"",Dashboard!$C$"&amp;"54-4),2,2),iferror(index(googlefinance($B148,""price"",Dashboard!$C$54-5),2,2),iferror(index(googlefinance($B148,""price"",Dashboard!$C$54-6),2,2),0))))))))))"),"")</f>
        <v/>
      </c>
      <c r="AE148" s="214"/>
      <c r="AF148" s="211" t="str">
        <f t="array" ref="AF148">IF($B148="","",INDEX('Calculations (Do Not Edit)'!$C$249:$G$253,match($C148,'Calculations (Do Not Edit)'!$C$230:$G$230,0),match(Dashboard!$C$3,'Calculations (Do Not Edit)'!$B$231:$B$235,0)))</f>
        <v/>
      </c>
      <c r="AG148" s="212">
        <f t="shared" si="17"/>
        <v>0</v>
      </c>
      <c r="AH148" s="208" t="str">
        <f>IF($B148="","",SUMIFS('Trade Log'!$Z$5:$Z$2004,'Trade Log'!$D$5:$D$2004,'Your Portfolio Holdings'!$B148,'Trade Log'!$C$5:$C$2004,"Buy",'Trade Log'!$B$5:$B$2004,"&lt;="&amp;Dashboard!$C$55)-SUMIFS('Trade Log'!$Z$5:$Z$2004,'Trade Log'!$D$5:$D$2004,'Your Portfolio Holdings'!$B148,'Trade Log'!$C$5:$C$2004,"Sell",'Trade Log'!$B$5:$B$2004,"&lt;="&amp;Dashboard!$C$55))</f>
        <v/>
      </c>
      <c r="AI148" s="209" t="str">
        <f>IFERROR(__xludf.DUMMYFUNCTION("if($C148=""GBP"",if($B148="""","""",if(Dashboard!$C$55&gt;=today(),iferror(googlefinance($B148)/100,0),iferror(index(googlefinance($B148,""price"",Dashboard!$C$55),2,2)/100,iferror(index(googlefinance($B148,""price"",Dashboard!$C$55-1),2,2)/100,iferror(index"&amp;"(googlefinance($B148,""price"",Dashboard!$C$55-2),2,2)/100,iferror(index(googlefinance($B148,""price"",Dashboard!$C$55-3),2,2)/100,iferror(index(googlefinance($B148,""price"",Dashboard!$C$55-4),2,2)/100,iferror(index(googlefinance($B148,""price"",Dashboar"&amp;"d!$C$55-5),2,2)/100,iferror(index(googlefinance($B148,""price"",Dashboard!$C$55-6),2,2)/100,0))))))))),if($B148="""","""",if(Dashboard!$C$55&gt;=today(),iferror(googlefinance($B148),0),iferror(index(googlefinance($B148,""price"",Dashboard!$C$55),2,2),iferror"&amp;"(index(googlefinance($B148,""price"",Dashboard!$C$55-1),2,2),iferror(index(googlefinance($B148,""price"",Dashboard!$C$55-2),2,2),iferror(index(googlefinance($B148,""price"",Dashboard!$C$55-3),2,2),iferror(index(googlefinance($B148,""price"",Dashboard!$C$5"&amp;"5-4),2,2),iferror(index(googlefinance($B148,""price"",Dashboard!$C$55-5),2,2),iferror(index(googlefinance($B148,""price"",Dashboard!$C$55-6),2,2),0))))))))))"),"")</f>
        <v/>
      </c>
      <c r="AJ148" s="210"/>
      <c r="AK148" s="211" t="str">
        <f t="array" ref="AK148">IF($B148="","",INDEX('Calculations (Do Not Edit)'!$C$267:$G$271,match($C148,'Calculations (Do Not Edit)'!$C$230:$G$230,0),match(Dashboard!$C$3,'Calculations (Do Not Edit)'!$B$231:$B$235,0)))</f>
        <v/>
      </c>
      <c r="AL148" s="212">
        <f t="shared" si="18"/>
        <v>0</v>
      </c>
      <c r="AM148" s="182"/>
      <c r="AN148" s="182" t="str">
        <f>IF($B148="","",MAXIFS('Trade Log'!$B$5:$B$2004,'Trade Log'!$D$5:$D$2004,$B148,'Trade Log'!$B$5:$B$2004,"&lt;="&amp;Dashboard!$C$2))</f>
        <v/>
      </c>
      <c r="AO148" s="81" t="str">
        <f t="shared" si="19"/>
        <v>#N/A</v>
      </c>
      <c r="AP148" s="81"/>
      <c r="AQ148" s="184" t="str">
        <f>if($B148="","",sumifs('Trade Log'!$V$5:$V$2004,'Trade Log'!$D$5:$D$2004,$B148,'Trade Log'!$C$5:$C$2004,"Buy",'Trade Log'!$I$5:$I$2004,AQ$6,'Trade Log'!$B$5:$B$2004,"&lt;="&amp;Dashboard!$C$2)-sumifs('Trade Log'!$V$5:$V$2004,'Trade Log'!$D$5:$D$2004,$B148,'Trade Log'!$C$5:$C$2004,"Sell",'Trade Log'!$I$5:$I$2004,AQ$6,'Trade Log'!$B$5:$B$2004,"&lt;="&amp;Dashboard!$C$2))</f>
        <v/>
      </c>
      <c r="AR148" s="100" t="str">
        <f>if($B148="","",sumifs('Trade Log'!$V$5:$V$2004,'Trade Log'!$D$5:$D$2004,$B148,'Trade Log'!$C$5:$C$2004,"Buy",'Trade Log'!$I$5:$I$2004,AR$6,'Trade Log'!$B$5:$B$2004,"&lt;="&amp;Dashboard!$C$2)-sumifs('Trade Log'!$V$5:$V$2004,'Trade Log'!$D$5:$D$2004,$B148,'Trade Log'!$C$5:$C$2004,"Sell",'Trade Log'!$I$5:$I$2004,AR$6,'Trade Log'!$B$5:$B$2004,"&lt;="&amp;Dashboard!$C$2))</f>
        <v/>
      </c>
      <c r="AS148" s="100" t="str">
        <f>if($B148="","",sumifs('Trade Log'!$V$5:$V$2004,'Trade Log'!$D$5:$D$2004,$B148,'Trade Log'!$C$5:$C$2004,"Buy",'Trade Log'!$I$5:$I$2004,AS$6,'Trade Log'!$B$5:$B$2004,"&lt;="&amp;Dashboard!$C$2)-sumifs('Trade Log'!$V$5:$V$2004,'Trade Log'!$D$5:$D$2004,$B148,'Trade Log'!$C$5:$C$2004,"Sell",'Trade Log'!$I$5:$I$2004,AS$6,'Trade Log'!$B$5:$B$2004,"&lt;="&amp;Dashboard!$C$2))</f>
        <v/>
      </c>
      <c r="AT148" s="100" t="str">
        <f>if($B148="","",sumifs('Trade Log'!$V$5:$V$2004,'Trade Log'!$D$5:$D$2004,$B148,'Trade Log'!$C$5:$C$2004,"Buy",'Trade Log'!$I$5:$I$2004,AT$6,'Trade Log'!$B$5:$B$2004,"&lt;="&amp;Dashboard!$C$2)-sumifs('Trade Log'!$V$5:$V$2004,'Trade Log'!$D$5:$D$2004,$B148,'Trade Log'!$C$5:$C$2004,"Sell",'Trade Log'!$I$5:$I$2004,AT$6,'Trade Log'!$B$5:$B$2004,"&lt;="&amp;Dashboard!$C$2))</f>
        <v/>
      </c>
      <c r="AU148" s="100" t="str">
        <f>if($B148="","",sumifs('Trade Log'!$V$5:$V$2004,'Trade Log'!$D$5:$D$2004,$B148,'Trade Log'!$C$5:$C$2004,"Buy",'Trade Log'!$I$5:$I$2004,AU$6,'Trade Log'!$B$5:$B$2004,"&lt;="&amp;Dashboard!$C$2)-sumifs('Trade Log'!$V$5:$V$2004,'Trade Log'!$D$5:$D$2004,$B148,'Trade Log'!$C$5:$C$2004,"Sell",'Trade Log'!$I$5:$I$2004,AU$6,'Trade Log'!$B$5:$B$2004,"&lt;="&amp;Dashboard!$C$2))</f>
        <v/>
      </c>
      <c r="AV148" s="100" t="str">
        <f>if($B148="","",sumifs('Trade Log'!$V$5:$V$2004,'Trade Log'!$D$5:$D$2004,$B148,'Trade Log'!$C$5:$C$2004,"Buy",'Trade Log'!$I$5:$I$2004,AV$6,'Trade Log'!$B$5:$B$2004,"&lt;="&amp;Dashboard!$C$2)-sumifs('Trade Log'!$V$5:$V$2004,'Trade Log'!$D$5:$D$2004,$B148,'Trade Log'!$C$5:$C$2004,"Sell",'Trade Log'!$I$5:$I$2004,AV$6,'Trade Log'!$B$5:$B$2004,"&lt;="&amp;Dashboard!$C$2))</f>
        <v/>
      </c>
      <c r="AW148" s="100" t="str">
        <f>if($B148="","",sumifs('Trade Log'!$V$5:$V$2004,'Trade Log'!$D$5:$D$2004,$B148,'Trade Log'!$C$5:$C$2004,"Buy",'Trade Log'!$I$5:$I$2004,AW$6,'Trade Log'!$B$5:$B$2004,"&lt;="&amp;Dashboard!$C$2)-sumifs('Trade Log'!$V$5:$V$2004,'Trade Log'!$D$5:$D$2004,$B148,'Trade Log'!$C$5:$C$2004,"Sell",'Trade Log'!$I$5:$I$2004,AW$6,'Trade Log'!$B$5:$B$2004,"&lt;="&amp;Dashboard!$C$2))</f>
        <v/>
      </c>
      <c r="AX148" s="100" t="str">
        <f>if($B148="","",sumifs('Trade Log'!$V$5:$V$2004,'Trade Log'!$D$5:$D$2004,$B148,'Trade Log'!$C$5:$C$2004,"Buy",'Trade Log'!$I$5:$I$2004,AX$6,'Trade Log'!$B$5:$B$2004,"&lt;="&amp;Dashboard!$C$2)-sumifs('Trade Log'!$V$5:$V$2004,'Trade Log'!$D$5:$D$2004,$B148,'Trade Log'!$C$5:$C$2004,"Sell",'Trade Log'!$I$5:$I$2004,AX$6,'Trade Log'!$B$5:$B$2004,"&lt;="&amp;Dashboard!$C$2))</f>
        <v/>
      </c>
      <c r="AY148" s="100" t="str">
        <f>if($B148="","",sumifs('Trade Log'!$V$5:$V$2004,'Trade Log'!$D$5:$D$2004,$B148,'Trade Log'!$C$5:$C$2004,"Buy",'Trade Log'!$I$5:$I$2004,AY$6,'Trade Log'!$B$5:$B$2004,"&lt;="&amp;Dashboard!$C$2)-sumifs('Trade Log'!$V$5:$V$2004,'Trade Log'!$D$5:$D$2004,$B148,'Trade Log'!$C$5:$C$2004,"Sell",'Trade Log'!$I$5:$I$2004,AY$6,'Trade Log'!$B$5:$B$2004,"&lt;="&amp;Dashboard!$C$2))</f>
        <v/>
      </c>
      <c r="AZ148" s="185" t="str">
        <f>if($B148="","",sumifs('Trade Log'!$V$5:$V$2004,'Trade Log'!$D$5:$D$2004,$B148,'Trade Log'!$C$5:$C$2004,"Buy",'Trade Log'!$I$5:$I$2004,AZ$6,'Trade Log'!$B$5:$B$2004,"&lt;="&amp;Dashboard!$C$2)-sumifs('Trade Log'!$V$5:$V$2004,'Trade Log'!$D$5:$D$2004,$B148,'Trade Log'!$C$5:$C$2004,"Sell",'Trade Log'!$I$5:$I$2004,AZ$6,'Trade Log'!$B$5:$B$2004,"&lt;="&amp;Dashboard!$C$2))</f>
        <v/>
      </c>
      <c r="BA148" s="81"/>
      <c r="BB148" s="186">
        <f t="shared" si="20"/>
        <v>0</v>
      </c>
      <c r="BC148" s="81"/>
      <c r="BD148" s="187">
        <f t="shared" ref="BD148:BM148" si="167">AQ148*$Q148</f>
        <v>0</v>
      </c>
      <c r="BE148" s="188">
        <f t="shared" si="167"/>
        <v>0</v>
      </c>
      <c r="BF148" s="188">
        <f t="shared" si="167"/>
        <v>0</v>
      </c>
      <c r="BG148" s="188">
        <f t="shared" si="167"/>
        <v>0</v>
      </c>
      <c r="BH148" s="188">
        <f t="shared" si="167"/>
        <v>0</v>
      </c>
      <c r="BI148" s="188">
        <f t="shared" si="167"/>
        <v>0</v>
      </c>
      <c r="BJ148" s="188">
        <f t="shared" si="167"/>
        <v>0</v>
      </c>
      <c r="BK148" s="188">
        <f t="shared" si="167"/>
        <v>0</v>
      </c>
      <c r="BL148" s="188">
        <f t="shared" si="167"/>
        <v>0</v>
      </c>
      <c r="BM148" s="189">
        <f t="shared" si="167"/>
        <v>0</v>
      </c>
      <c r="BN148" s="81"/>
      <c r="BO148" s="190">
        <f t="shared" si="22"/>
        <v>0</v>
      </c>
      <c r="BP148" s="190"/>
      <c r="BQ148" s="191" t="str">
        <f t="shared" si="23"/>
        <v/>
      </c>
      <c r="BR148" s="192" t="s">
        <v>197</v>
      </c>
      <c r="BS148" s="190" t="str">
        <f t="shared" si="24"/>
        <v>N</v>
      </c>
      <c r="BT148" s="190" t="str">
        <f t="shared" si="25"/>
        <v>N</v>
      </c>
      <c r="BU148" s="190" t="str">
        <f t="shared" si="26"/>
        <v>N</v>
      </c>
      <c r="BV148" s="190"/>
      <c r="BW148" s="174">
        <f>countifs('Trade Log'!$D$5:$D$2004,$B184,'Trade Log'!$C$5:$C$2004,"Split")</f>
        <v>0</v>
      </c>
    </row>
    <row r="149">
      <c r="A149" s="17">
        <f t="shared" si="27"/>
        <v>143</v>
      </c>
      <c r="B149" s="193" t="str">
        <f>Setup!B194</f>
        <v/>
      </c>
      <c r="C149" s="194" t="str">
        <f>Setup!C194</f>
        <v/>
      </c>
      <c r="D149" s="194" t="str">
        <f>Setup!D194</f>
        <v/>
      </c>
      <c r="E149" s="195" t="str">
        <f>IF($B149="","",SUMIFS('Trade Log'!$V$5:$V$2004,'Trade Log'!$D$5:$D$2004,'Your Portfolio Holdings'!$B149,'Trade Log'!$C$5:$C$2004,"Buy",'Trade Log'!$B$5:$B$2004,"&lt;="&amp;Dashboard!$C$2)-SUMIFS('Trade Log'!$V$5:$V$2004,'Trade Log'!$D$5:$D$2004,'Your Portfolio Holdings'!$B149,'Trade Log'!$C$5:$C$2004,"Sell",'Trade Log'!$B$5:$B$2004,"&lt;="&amp;Dashboard!$C$2))</f>
        <v/>
      </c>
      <c r="F149" s="196" t="str">
        <f t="shared" si="3"/>
        <v/>
      </c>
      <c r="G149" s="197" t="str">
        <f>IFERROR(__xludf.DUMMYFUNCTION("if($C149=""GBP"", if($B149="""","""",if(Dashboard!$C$2&gt;=today(),iferror(googlefinance($B149)/100,0),iferror(index(googlefinance($B149,""price"",Dashboard!$C$2),2,2)/100,iferror(index(googlefinance($B149,""price"",Dashboard!$C$2-1),2,2)/100,iferror(index(g"&amp;"ooglefinance($B149,""price"",Dashboard!$C$2-2),2,2)/100,iferror(index(googlefinance($B149,""price"",Dashboard!$C$2-3),2,2)/100,iferror(index(googlefinance($B149,""price"",Dashboard!$C$2-4),2,2)/100,iferror(index(googlefinance($B149,""price"",Dashboard!$C$"&amp;"2-5),2,2)/100,iferror(index(googlefinance($B149,""price"",Dashboard!$C$2-6),2,2)/100,0))))))))),if($B149="""","""",if(Dashboard!$C$2&gt;=today(),iferror(googlefinance($B149),0),iferror(index(googlefinance($B149,""price"",Dashboard!$C$2),2,2),iferror(index(go"&amp;"oglefinance($B149,""price"",Dashboard!$C$2-1),2,2),iferror(index(googlefinance($B149,""price"",Dashboard!$C$2-2),2,2),iferror(index(googlefinance($B149,""price"",Dashboard!$C$2-3),2,2),iferror(index(googlefinance($B149,""price"",Dashboard!$C$2-4),2,2),ife"&amp;"rror(index(googlefinance($B149,""price"",Dashboard!$C$2-5),2,2),iferror(index(googlefinance($B149,""price"",Dashboard!$C$2-6),2,2),0))))))))))"),"")</f>
        <v/>
      </c>
      <c r="H149" s="213"/>
      <c r="I149" s="199" t="str">
        <f t="shared" si="4"/>
        <v/>
      </c>
      <c r="J149" s="200" t="str">
        <f t="shared" si="5"/>
        <v/>
      </c>
      <c r="K149" s="201" t="str">
        <f t="array" ref="K149">IFERROR(IF($B149="","",index('Trade Log'!$Q$5:$Q$2004,match(1,($AN149='Trade Log'!$B$5:$B$2004)*($B149='Trade Log'!$D$5:$D$2004)*("Y"='Trade Log'!$T$5:$T$2004),0))),0)</f>
        <v/>
      </c>
      <c r="L149" s="202" t="str">
        <f t="shared" si="6"/>
        <v/>
      </c>
      <c r="M149" s="202" t="str">
        <f t="shared" si="7"/>
        <v/>
      </c>
      <c r="N149" s="203" t="str">
        <f t="shared" si="8"/>
        <v/>
      </c>
      <c r="O149" s="202" t="str">
        <f>if($B149="","",iferror(sumifs('Trade Log'!$G$5:$G$2004,'Trade Log'!$C$5:$C$2004,"Dividend",'Trade Log'!$D$5:$D$2004,$B149,'Trade Log'!$B$5:$B$2004,"&lt;="&amp;Dashboard!$C$2),0))</f>
        <v/>
      </c>
      <c r="P149" s="204" t="str">
        <f t="shared" si="9"/>
        <v/>
      </c>
      <c r="Q149" s="205" t="str">
        <f t="shared" si="10"/>
        <v/>
      </c>
      <c r="R149" s="199" t="str">
        <f t="shared" si="11"/>
        <v/>
      </c>
      <c r="S149" s="200" t="str">
        <f t="shared" si="12"/>
        <v/>
      </c>
      <c r="T149" s="201" t="str">
        <f t="array" ref="T149">IFERROR(IF($B149="","",index('Trade Log'!$AE$5:$AE$2004,match(1,($AN149='Trade Log'!$B$5:$B$2004)*($B149='Trade Log'!$D$5:$D$2004)*("Y"='Trade Log'!$T$5:$T$2004),0))),0)</f>
        <v/>
      </c>
      <c r="U149" s="202" t="str">
        <f t="shared" si="13"/>
        <v/>
      </c>
      <c r="V149" s="203" t="str">
        <f t="shared" si="14"/>
        <v/>
      </c>
      <c r="W149" s="202" t="str">
        <f t="shared" si="15"/>
        <v/>
      </c>
      <c r="X149" s="203" t="str">
        <f t="shared" si="16"/>
        <v/>
      </c>
      <c r="Y149" s="206" t="str">
        <f>if($B149="","",iferror(sumifs('Trade Log'!$AD$5:$AD$2004,'Trade Log'!$C$5:$C$2004,"Dividend",'Trade Log'!$D$5:$D$2004,$B149,'Trade Log'!$B$5:$B$2004,"&lt;="&amp;Dashboard!$C$2),0))</f>
        <v/>
      </c>
      <c r="Z149" s="172"/>
      <c r="AA149" s="207" t="str">
        <f t="array" ref="AA149">IF($B149="","",INDEX('Calculations (Do Not Edit)'!$C$231:$G$235,match($C149,'Calculations (Do Not Edit)'!$C$230:$G$230,0),match(Dashboard!$C$3,'Calculations (Do Not Edit)'!$B$231:$B$235,0)))</f>
        <v/>
      </c>
      <c r="AB149" s="174"/>
      <c r="AC149" s="208" t="str">
        <f>IF($B149="","",SUMIFS('Trade Log'!$X$5:$X$2004,'Trade Log'!$D$5:$D$2004,'Your Portfolio Holdings'!$B149,'Trade Log'!$C$5:$C$2004,"Buy",'Trade Log'!$B$5:$B$2004,"&lt;="&amp;Dashboard!$C$54)-SUMIFS('Trade Log'!$X$5:$X$2004,'Trade Log'!$D$5:$D$2004,'Your Portfolio Holdings'!$B149,'Trade Log'!$C$5:$C$2004,"Sell",'Trade Log'!$B$5:$B$2004,"&lt;="&amp;Dashboard!$C$54))</f>
        <v/>
      </c>
      <c r="AD149" s="209" t="str">
        <f>IFERROR(__xludf.DUMMYFUNCTION("if($C149=""GBP"",if($B149="""","""",if(Dashboard!$C$54&gt;=today(),iferror(googlefinance($B149)/100,0),iferror(index(googlefinance($B149,""price"",Dashboard!$C$54),2,2)/100,iferror(index(googlefinance($B149,""price"",Dashboard!$C$54-1),2,2)/100,iferror(index"&amp;"(googlefinance($B149,""price"",Dashboard!$C$54-2),2,2)/100,iferror(index(googlefinance($B149,""price"",Dashboard!$C$54-3),2,2)/100,iferror(index(googlefinance($B149,""price"",Dashboard!$C$54-4),2,2)/100,iferror(index(googlefinance($B149,""price"",Dashboar"&amp;"d!$C$54-5),2,2)/100,iferror(index(googlefinance($B149,""price"",Dashboard!$C$54-6),2,2)/100,0))))))))), if($B149="""","""",if(Dashboard!$C$54&gt;=today(),iferror(googlefinance($B149),0),iferror(index(googlefinance($B149,""price"",Dashboard!$C$54),2,2),iferro"&amp;"r(index(googlefinance($B149,""price"",Dashboard!$C$54-1),2,2),iferror(index(googlefinance($B149,""price"",Dashboard!$C$54-2),2,2),iferror(index(googlefinance($B149,""price"",Dashboard!$C$54-3),2,2),iferror(index(googlefinance($B149,""price"",Dashboard!$C$"&amp;"54-4),2,2),iferror(index(googlefinance($B149,""price"",Dashboard!$C$54-5),2,2),iferror(index(googlefinance($B149,""price"",Dashboard!$C$54-6),2,2),0))))))))))"),"")</f>
        <v/>
      </c>
      <c r="AE149" s="214"/>
      <c r="AF149" s="211" t="str">
        <f t="array" ref="AF149">IF($B149="","",INDEX('Calculations (Do Not Edit)'!$C$249:$G$253,match($C149,'Calculations (Do Not Edit)'!$C$230:$G$230,0),match(Dashboard!$C$3,'Calculations (Do Not Edit)'!$B$231:$B$235,0)))</f>
        <v/>
      </c>
      <c r="AG149" s="212">
        <f t="shared" si="17"/>
        <v>0</v>
      </c>
      <c r="AH149" s="208" t="str">
        <f>IF($B149="","",SUMIFS('Trade Log'!$Z$5:$Z$2004,'Trade Log'!$D$5:$D$2004,'Your Portfolio Holdings'!$B149,'Trade Log'!$C$5:$C$2004,"Buy",'Trade Log'!$B$5:$B$2004,"&lt;="&amp;Dashboard!$C$55)-SUMIFS('Trade Log'!$Z$5:$Z$2004,'Trade Log'!$D$5:$D$2004,'Your Portfolio Holdings'!$B149,'Trade Log'!$C$5:$C$2004,"Sell",'Trade Log'!$B$5:$B$2004,"&lt;="&amp;Dashboard!$C$55))</f>
        <v/>
      </c>
      <c r="AI149" s="209" t="str">
        <f>IFERROR(__xludf.DUMMYFUNCTION("if($C149=""GBP"",if($B149="""","""",if(Dashboard!$C$55&gt;=today(),iferror(googlefinance($B149)/100,0),iferror(index(googlefinance($B149,""price"",Dashboard!$C$55),2,2)/100,iferror(index(googlefinance($B149,""price"",Dashboard!$C$55-1),2,2)/100,iferror(index"&amp;"(googlefinance($B149,""price"",Dashboard!$C$55-2),2,2)/100,iferror(index(googlefinance($B149,""price"",Dashboard!$C$55-3),2,2)/100,iferror(index(googlefinance($B149,""price"",Dashboard!$C$55-4),2,2)/100,iferror(index(googlefinance($B149,""price"",Dashboar"&amp;"d!$C$55-5),2,2)/100,iferror(index(googlefinance($B149,""price"",Dashboard!$C$55-6),2,2)/100,0))))))))),if($B149="""","""",if(Dashboard!$C$55&gt;=today(),iferror(googlefinance($B149),0),iferror(index(googlefinance($B149,""price"",Dashboard!$C$55),2,2),iferror"&amp;"(index(googlefinance($B149,""price"",Dashboard!$C$55-1),2,2),iferror(index(googlefinance($B149,""price"",Dashboard!$C$55-2),2,2),iferror(index(googlefinance($B149,""price"",Dashboard!$C$55-3),2,2),iferror(index(googlefinance($B149,""price"",Dashboard!$C$5"&amp;"5-4),2,2),iferror(index(googlefinance($B149,""price"",Dashboard!$C$55-5),2,2),iferror(index(googlefinance($B149,""price"",Dashboard!$C$55-6),2,2),0))))))))))"),"")</f>
        <v/>
      </c>
      <c r="AJ149" s="210"/>
      <c r="AK149" s="211" t="str">
        <f t="array" ref="AK149">IF($B149="","",INDEX('Calculations (Do Not Edit)'!$C$267:$G$271,match($C149,'Calculations (Do Not Edit)'!$C$230:$G$230,0),match(Dashboard!$C$3,'Calculations (Do Not Edit)'!$B$231:$B$235,0)))</f>
        <v/>
      </c>
      <c r="AL149" s="212">
        <f t="shared" si="18"/>
        <v>0</v>
      </c>
      <c r="AM149" s="182"/>
      <c r="AN149" s="182" t="str">
        <f>IF($B149="","",MAXIFS('Trade Log'!$B$5:$B$2004,'Trade Log'!$D$5:$D$2004,$B149,'Trade Log'!$B$5:$B$2004,"&lt;="&amp;Dashboard!$C$2))</f>
        <v/>
      </c>
      <c r="AO149" s="81" t="str">
        <f t="shared" si="19"/>
        <v>#N/A</v>
      </c>
      <c r="AP149" s="81"/>
      <c r="AQ149" s="184" t="str">
        <f>if($B149="","",sumifs('Trade Log'!$V$5:$V$2004,'Trade Log'!$D$5:$D$2004,$B149,'Trade Log'!$C$5:$C$2004,"Buy",'Trade Log'!$I$5:$I$2004,AQ$6,'Trade Log'!$B$5:$B$2004,"&lt;="&amp;Dashboard!$C$2)-sumifs('Trade Log'!$V$5:$V$2004,'Trade Log'!$D$5:$D$2004,$B149,'Trade Log'!$C$5:$C$2004,"Sell",'Trade Log'!$I$5:$I$2004,AQ$6,'Trade Log'!$B$5:$B$2004,"&lt;="&amp;Dashboard!$C$2))</f>
        <v/>
      </c>
      <c r="AR149" s="100" t="str">
        <f>if($B149="","",sumifs('Trade Log'!$V$5:$V$2004,'Trade Log'!$D$5:$D$2004,$B149,'Trade Log'!$C$5:$C$2004,"Buy",'Trade Log'!$I$5:$I$2004,AR$6,'Trade Log'!$B$5:$B$2004,"&lt;="&amp;Dashboard!$C$2)-sumifs('Trade Log'!$V$5:$V$2004,'Trade Log'!$D$5:$D$2004,$B149,'Trade Log'!$C$5:$C$2004,"Sell",'Trade Log'!$I$5:$I$2004,AR$6,'Trade Log'!$B$5:$B$2004,"&lt;="&amp;Dashboard!$C$2))</f>
        <v/>
      </c>
      <c r="AS149" s="100" t="str">
        <f>if($B149="","",sumifs('Trade Log'!$V$5:$V$2004,'Trade Log'!$D$5:$D$2004,$B149,'Trade Log'!$C$5:$C$2004,"Buy",'Trade Log'!$I$5:$I$2004,AS$6,'Trade Log'!$B$5:$B$2004,"&lt;="&amp;Dashboard!$C$2)-sumifs('Trade Log'!$V$5:$V$2004,'Trade Log'!$D$5:$D$2004,$B149,'Trade Log'!$C$5:$C$2004,"Sell",'Trade Log'!$I$5:$I$2004,AS$6,'Trade Log'!$B$5:$B$2004,"&lt;="&amp;Dashboard!$C$2))</f>
        <v/>
      </c>
      <c r="AT149" s="100" t="str">
        <f>if($B149="","",sumifs('Trade Log'!$V$5:$V$2004,'Trade Log'!$D$5:$D$2004,$B149,'Trade Log'!$C$5:$C$2004,"Buy",'Trade Log'!$I$5:$I$2004,AT$6,'Trade Log'!$B$5:$B$2004,"&lt;="&amp;Dashboard!$C$2)-sumifs('Trade Log'!$V$5:$V$2004,'Trade Log'!$D$5:$D$2004,$B149,'Trade Log'!$C$5:$C$2004,"Sell",'Trade Log'!$I$5:$I$2004,AT$6,'Trade Log'!$B$5:$B$2004,"&lt;="&amp;Dashboard!$C$2))</f>
        <v/>
      </c>
      <c r="AU149" s="100" t="str">
        <f>if($B149="","",sumifs('Trade Log'!$V$5:$V$2004,'Trade Log'!$D$5:$D$2004,$B149,'Trade Log'!$C$5:$C$2004,"Buy",'Trade Log'!$I$5:$I$2004,AU$6,'Trade Log'!$B$5:$B$2004,"&lt;="&amp;Dashboard!$C$2)-sumifs('Trade Log'!$V$5:$V$2004,'Trade Log'!$D$5:$D$2004,$B149,'Trade Log'!$C$5:$C$2004,"Sell",'Trade Log'!$I$5:$I$2004,AU$6,'Trade Log'!$B$5:$B$2004,"&lt;="&amp;Dashboard!$C$2))</f>
        <v/>
      </c>
      <c r="AV149" s="100" t="str">
        <f>if($B149="","",sumifs('Trade Log'!$V$5:$V$2004,'Trade Log'!$D$5:$D$2004,$B149,'Trade Log'!$C$5:$C$2004,"Buy",'Trade Log'!$I$5:$I$2004,AV$6,'Trade Log'!$B$5:$B$2004,"&lt;="&amp;Dashboard!$C$2)-sumifs('Trade Log'!$V$5:$V$2004,'Trade Log'!$D$5:$D$2004,$B149,'Trade Log'!$C$5:$C$2004,"Sell",'Trade Log'!$I$5:$I$2004,AV$6,'Trade Log'!$B$5:$B$2004,"&lt;="&amp;Dashboard!$C$2))</f>
        <v/>
      </c>
      <c r="AW149" s="100" t="str">
        <f>if($B149="","",sumifs('Trade Log'!$V$5:$V$2004,'Trade Log'!$D$5:$D$2004,$B149,'Trade Log'!$C$5:$C$2004,"Buy",'Trade Log'!$I$5:$I$2004,AW$6,'Trade Log'!$B$5:$B$2004,"&lt;="&amp;Dashboard!$C$2)-sumifs('Trade Log'!$V$5:$V$2004,'Trade Log'!$D$5:$D$2004,$B149,'Trade Log'!$C$5:$C$2004,"Sell",'Trade Log'!$I$5:$I$2004,AW$6,'Trade Log'!$B$5:$B$2004,"&lt;="&amp;Dashboard!$C$2))</f>
        <v/>
      </c>
      <c r="AX149" s="100" t="str">
        <f>if($B149="","",sumifs('Trade Log'!$V$5:$V$2004,'Trade Log'!$D$5:$D$2004,$B149,'Trade Log'!$C$5:$C$2004,"Buy",'Trade Log'!$I$5:$I$2004,AX$6,'Trade Log'!$B$5:$B$2004,"&lt;="&amp;Dashboard!$C$2)-sumifs('Trade Log'!$V$5:$V$2004,'Trade Log'!$D$5:$D$2004,$B149,'Trade Log'!$C$5:$C$2004,"Sell",'Trade Log'!$I$5:$I$2004,AX$6,'Trade Log'!$B$5:$B$2004,"&lt;="&amp;Dashboard!$C$2))</f>
        <v/>
      </c>
      <c r="AY149" s="100" t="str">
        <f>if($B149="","",sumifs('Trade Log'!$V$5:$V$2004,'Trade Log'!$D$5:$D$2004,$B149,'Trade Log'!$C$5:$C$2004,"Buy",'Trade Log'!$I$5:$I$2004,AY$6,'Trade Log'!$B$5:$B$2004,"&lt;="&amp;Dashboard!$C$2)-sumifs('Trade Log'!$V$5:$V$2004,'Trade Log'!$D$5:$D$2004,$B149,'Trade Log'!$C$5:$C$2004,"Sell",'Trade Log'!$I$5:$I$2004,AY$6,'Trade Log'!$B$5:$B$2004,"&lt;="&amp;Dashboard!$C$2))</f>
        <v/>
      </c>
      <c r="AZ149" s="185" t="str">
        <f>if($B149="","",sumifs('Trade Log'!$V$5:$V$2004,'Trade Log'!$D$5:$D$2004,$B149,'Trade Log'!$C$5:$C$2004,"Buy",'Trade Log'!$I$5:$I$2004,AZ$6,'Trade Log'!$B$5:$B$2004,"&lt;="&amp;Dashboard!$C$2)-sumifs('Trade Log'!$V$5:$V$2004,'Trade Log'!$D$5:$D$2004,$B149,'Trade Log'!$C$5:$C$2004,"Sell",'Trade Log'!$I$5:$I$2004,AZ$6,'Trade Log'!$B$5:$B$2004,"&lt;="&amp;Dashboard!$C$2))</f>
        <v/>
      </c>
      <c r="BA149" s="81"/>
      <c r="BB149" s="186">
        <f t="shared" si="20"/>
        <v>0</v>
      </c>
      <c r="BC149" s="81"/>
      <c r="BD149" s="187">
        <f t="shared" ref="BD149:BM149" si="168">AQ149*$Q149</f>
        <v>0</v>
      </c>
      <c r="BE149" s="188">
        <f t="shared" si="168"/>
        <v>0</v>
      </c>
      <c r="BF149" s="188">
        <f t="shared" si="168"/>
        <v>0</v>
      </c>
      <c r="BG149" s="188">
        <f t="shared" si="168"/>
        <v>0</v>
      </c>
      <c r="BH149" s="188">
        <f t="shared" si="168"/>
        <v>0</v>
      </c>
      <c r="BI149" s="188">
        <f t="shared" si="168"/>
        <v>0</v>
      </c>
      <c r="BJ149" s="188">
        <f t="shared" si="168"/>
        <v>0</v>
      </c>
      <c r="BK149" s="188">
        <f t="shared" si="168"/>
        <v>0</v>
      </c>
      <c r="BL149" s="188">
        <f t="shared" si="168"/>
        <v>0</v>
      </c>
      <c r="BM149" s="189">
        <f t="shared" si="168"/>
        <v>0</v>
      </c>
      <c r="BN149" s="81"/>
      <c r="BO149" s="190">
        <f t="shared" si="22"/>
        <v>0</v>
      </c>
      <c r="BP149" s="190"/>
      <c r="BQ149" s="191" t="str">
        <f t="shared" si="23"/>
        <v/>
      </c>
      <c r="BR149" s="192" t="s">
        <v>197</v>
      </c>
      <c r="BS149" s="190" t="str">
        <f t="shared" si="24"/>
        <v>N</v>
      </c>
      <c r="BT149" s="190" t="str">
        <f t="shared" si="25"/>
        <v>N</v>
      </c>
      <c r="BU149" s="190" t="str">
        <f t="shared" si="26"/>
        <v>N</v>
      </c>
      <c r="BV149" s="190"/>
      <c r="BW149" s="174">
        <f>countifs('Trade Log'!$D$5:$D$2004,$B185,'Trade Log'!$C$5:$C$2004,"Split")</f>
        <v>0</v>
      </c>
    </row>
    <row r="150">
      <c r="A150" s="17">
        <f t="shared" si="27"/>
        <v>144</v>
      </c>
      <c r="B150" s="193" t="str">
        <f>Setup!B195</f>
        <v/>
      </c>
      <c r="C150" s="194" t="str">
        <f>Setup!C195</f>
        <v/>
      </c>
      <c r="D150" s="194" t="str">
        <f>Setup!D195</f>
        <v/>
      </c>
      <c r="E150" s="195" t="str">
        <f>IF($B150="","",SUMIFS('Trade Log'!$V$5:$V$2004,'Trade Log'!$D$5:$D$2004,'Your Portfolio Holdings'!$B150,'Trade Log'!$C$5:$C$2004,"Buy",'Trade Log'!$B$5:$B$2004,"&lt;="&amp;Dashboard!$C$2)-SUMIFS('Trade Log'!$V$5:$V$2004,'Trade Log'!$D$5:$D$2004,'Your Portfolio Holdings'!$B150,'Trade Log'!$C$5:$C$2004,"Sell",'Trade Log'!$B$5:$B$2004,"&lt;="&amp;Dashboard!$C$2))</f>
        <v/>
      </c>
      <c r="F150" s="196" t="str">
        <f t="shared" si="3"/>
        <v/>
      </c>
      <c r="G150" s="197" t="str">
        <f>IFERROR(__xludf.DUMMYFUNCTION("if($C150=""GBP"", if($B150="""","""",if(Dashboard!$C$2&gt;=today(),iferror(googlefinance($B150)/100,0),iferror(index(googlefinance($B150,""price"",Dashboard!$C$2),2,2)/100,iferror(index(googlefinance($B150,""price"",Dashboard!$C$2-1),2,2)/100,iferror(index(g"&amp;"ooglefinance($B150,""price"",Dashboard!$C$2-2),2,2)/100,iferror(index(googlefinance($B150,""price"",Dashboard!$C$2-3),2,2)/100,iferror(index(googlefinance($B150,""price"",Dashboard!$C$2-4),2,2)/100,iferror(index(googlefinance($B150,""price"",Dashboard!$C$"&amp;"2-5),2,2)/100,iferror(index(googlefinance($B150,""price"",Dashboard!$C$2-6),2,2)/100,0))))))))),if($B150="""","""",if(Dashboard!$C$2&gt;=today(),iferror(googlefinance($B150),0),iferror(index(googlefinance($B150,""price"",Dashboard!$C$2),2,2),iferror(index(go"&amp;"oglefinance($B150,""price"",Dashboard!$C$2-1),2,2),iferror(index(googlefinance($B150,""price"",Dashboard!$C$2-2),2,2),iferror(index(googlefinance($B150,""price"",Dashboard!$C$2-3),2,2),iferror(index(googlefinance($B150,""price"",Dashboard!$C$2-4),2,2),ife"&amp;"rror(index(googlefinance($B150,""price"",Dashboard!$C$2-5),2,2),iferror(index(googlefinance($B150,""price"",Dashboard!$C$2-6),2,2),0))))))))))"),"")</f>
        <v/>
      </c>
      <c r="H150" s="213"/>
      <c r="I150" s="199" t="str">
        <f t="shared" si="4"/>
        <v/>
      </c>
      <c r="J150" s="200" t="str">
        <f t="shared" si="5"/>
        <v/>
      </c>
      <c r="K150" s="201" t="str">
        <f t="array" ref="K150">IFERROR(IF($B150="","",index('Trade Log'!$Q$5:$Q$2004,match(1,($AN150='Trade Log'!$B$5:$B$2004)*($B150='Trade Log'!$D$5:$D$2004)*("Y"='Trade Log'!$T$5:$T$2004),0))),0)</f>
        <v/>
      </c>
      <c r="L150" s="202" t="str">
        <f t="shared" si="6"/>
        <v/>
      </c>
      <c r="M150" s="202" t="str">
        <f t="shared" si="7"/>
        <v/>
      </c>
      <c r="N150" s="203" t="str">
        <f t="shared" si="8"/>
        <v/>
      </c>
      <c r="O150" s="202" t="str">
        <f>if($B150="","",iferror(sumifs('Trade Log'!$G$5:$G$2004,'Trade Log'!$C$5:$C$2004,"Dividend",'Trade Log'!$D$5:$D$2004,$B150,'Trade Log'!$B$5:$B$2004,"&lt;="&amp;Dashboard!$C$2),0))</f>
        <v/>
      </c>
      <c r="P150" s="204" t="str">
        <f t="shared" si="9"/>
        <v/>
      </c>
      <c r="Q150" s="205" t="str">
        <f t="shared" si="10"/>
        <v/>
      </c>
      <c r="R150" s="199" t="str">
        <f t="shared" si="11"/>
        <v/>
      </c>
      <c r="S150" s="200" t="str">
        <f t="shared" si="12"/>
        <v/>
      </c>
      <c r="T150" s="201" t="str">
        <f t="array" ref="T150">IFERROR(IF($B150="","",index('Trade Log'!$AE$5:$AE$2004,match(1,($AN150='Trade Log'!$B$5:$B$2004)*($B150='Trade Log'!$D$5:$D$2004)*("Y"='Trade Log'!$T$5:$T$2004),0))),0)</f>
        <v/>
      </c>
      <c r="U150" s="202" t="str">
        <f t="shared" si="13"/>
        <v/>
      </c>
      <c r="V150" s="203" t="str">
        <f t="shared" si="14"/>
        <v/>
      </c>
      <c r="W150" s="202" t="str">
        <f t="shared" si="15"/>
        <v/>
      </c>
      <c r="X150" s="203" t="str">
        <f t="shared" si="16"/>
        <v/>
      </c>
      <c r="Y150" s="206" t="str">
        <f>if($B150="","",iferror(sumifs('Trade Log'!$AD$5:$AD$2004,'Trade Log'!$C$5:$C$2004,"Dividend",'Trade Log'!$D$5:$D$2004,$B150,'Trade Log'!$B$5:$B$2004,"&lt;="&amp;Dashboard!$C$2),0))</f>
        <v/>
      </c>
      <c r="Z150" s="172"/>
      <c r="AA150" s="207" t="str">
        <f t="array" ref="AA150">IF($B150="","",INDEX('Calculations (Do Not Edit)'!$C$231:$G$235,match($C150,'Calculations (Do Not Edit)'!$C$230:$G$230,0),match(Dashboard!$C$3,'Calculations (Do Not Edit)'!$B$231:$B$235,0)))</f>
        <v/>
      </c>
      <c r="AB150" s="174"/>
      <c r="AC150" s="208" t="str">
        <f>IF($B150="","",SUMIFS('Trade Log'!$X$5:$X$2004,'Trade Log'!$D$5:$D$2004,'Your Portfolio Holdings'!$B150,'Trade Log'!$C$5:$C$2004,"Buy",'Trade Log'!$B$5:$B$2004,"&lt;="&amp;Dashboard!$C$54)-SUMIFS('Trade Log'!$X$5:$X$2004,'Trade Log'!$D$5:$D$2004,'Your Portfolio Holdings'!$B150,'Trade Log'!$C$5:$C$2004,"Sell",'Trade Log'!$B$5:$B$2004,"&lt;="&amp;Dashboard!$C$54))</f>
        <v/>
      </c>
      <c r="AD150" s="209" t="str">
        <f>IFERROR(__xludf.DUMMYFUNCTION("if($C150=""GBP"",if($B150="""","""",if(Dashboard!$C$54&gt;=today(),iferror(googlefinance($B150)/100,0),iferror(index(googlefinance($B150,""price"",Dashboard!$C$54),2,2)/100,iferror(index(googlefinance($B150,""price"",Dashboard!$C$54-1),2,2)/100,iferror(index"&amp;"(googlefinance($B150,""price"",Dashboard!$C$54-2),2,2)/100,iferror(index(googlefinance($B150,""price"",Dashboard!$C$54-3),2,2)/100,iferror(index(googlefinance($B150,""price"",Dashboard!$C$54-4),2,2)/100,iferror(index(googlefinance($B150,""price"",Dashboar"&amp;"d!$C$54-5),2,2)/100,iferror(index(googlefinance($B150,""price"",Dashboard!$C$54-6),2,2)/100,0))))))))), if($B150="""","""",if(Dashboard!$C$54&gt;=today(),iferror(googlefinance($B150),0),iferror(index(googlefinance($B150,""price"",Dashboard!$C$54),2,2),iferro"&amp;"r(index(googlefinance($B150,""price"",Dashboard!$C$54-1),2,2),iferror(index(googlefinance($B150,""price"",Dashboard!$C$54-2),2,2),iferror(index(googlefinance($B150,""price"",Dashboard!$C$54-3),2,2),iferror(index(googlefinance($B150,""price"",Dashboard!$C$"&amp;"54-4),2,2),iferror(index(googlefinance($B150,""price"",Dashboard!$C$54-5),2,2),iferror(index(googlefinance($B150,""price"",Dashboard!$C$54-6),2,2),0))))))))))"),"")</f>
        <v/>
      </c>
      <c r="AE150" s="214"/>
      <c r="AF150" s="211" t="str">
        <f t="array" ref="AF150">IF($B150="","",INDEX('Calculations (Do Not Edit)'!$C$249:$G$253,match($C150,'Calculations (Do Not Edit)'!$C$230:$G$230,0),match(Dashboard!$C$3,'Calculations (Do Not Edit)'!$B$231:$B$235,0)))</f>
        <v/>
      </c>
      <c r="AG150" s="212">
        <f t="shared" si="17"/>
        <v>0</v>
      </c>
      <c r="AH150" s="208" t="str">
        <f>IF($B150="","",SUMIFS('Trade Log'!$Z$5:$Z$2004,'Trade Log'!$D$5:$D$2004,'Your Portfolio Holdings'!$B150,'Trade Log'!$C$5:$C$2004,"Buy",'Trade Log'!$B$5:$B$2004,"&lt;="&amp;Dashboard!$C$55)-SUMIFS('Trade Log'!$Z$5:$Z$2004,'Trade Log'!$D$5:$D$2004,'Your Portfolio Holdings'!$B150,'Trade Log'!$C$5:$C$2004,"Sell",'Trade Log'!$B$5:$B$2004,"&lt;="&amp;Dashboard!$C$55))</f>
        <v/>
      </c>
      <c r="AI150" s="209" t="str">
        <f>IFERROR(__xludf.DUMMYFUNCTION("if($C150=""GBP"",if($B150="""","""",if(Dashboard!$C$55&gt;=today(),iferror(googlefinance($B150)/100,0),iferror(index(googlefinance($B150,""price"",Dashboard!$C$55),2,2)/100,iferror(index(googlefinance($B150,""price"",Dashboard!$C$55-1),2,2)/100,iferror(index"&amp;"(googlefinance($B150,""price"",Dashboard!$C$55-2),2,2)/100,iferror(index(googlefinance($B150,""price"",Dashboard!$C$55-3),2,2)/100,iferror(index(googlefinance($B150,""price"",Dashboard!$C$55-4),2,2)/100,iferror(index(googlefinance($B150,""price"",Dashboar"&amp;"d!$C$55-5),2,2)/100,iferror(index(googlefinance($B150,""price"",Dashboard!$C$55-6),2,2)/100,0))))))))),if($B150="""","""",if(Dashboard!$C$55&gt;=today(),iferror(googlefinance($B150),0),iferror(index(googlefinance($B150,""price"",Dashboard!$C$55),2,2),iferror"&amp;"(index(googlefinance($B150,""price"",Dashboard!$C$55-1),2,2),iferror(index(googlefinance($B150,""price"",Dashboard!$C$55-2),2,2),iferror(index(googlefinance($B150,""price"",Dashboard!$C$55-3),2,2),iferror(index(googlefinance($B150,""price"",Dashboard!$C$5"&amp;"5-4),2,2),iferror(index(googlefinance($B150,""price"",Dashboard!$C$55-5),2,2),iferror(index(googlefinance($B150,""price"",Dashboard!$C$55-6),2,2),0))))))))))"),"")</f>
        <v/>
      </c>
      <c r="AJ150" s="210"/>
      <c r="AK150" s="211" t="str">
        <f t="array" ref="AK150">IF($B150="","",INDEX('Calculations (Do Not Edit)'!$C$267:$G$271,match($C150,'Calculations (Do Not Edit)'!$C$230:$G$230,0),match(Dashboard!$C$3,'Calculations (Do Not Edit)'!$B$231:$B$235,0)))</f>
        <v/>
      </c>
      <c r="AL150" s="212">
        <f t="shared" si="18"/>
        <v>0</v>
      </c>
      <c r="AM150" s="182"/>
      <c r="AN150" s="182" t="str">
        <f>IF($B150="","",MAXIFS('Trade Log'!$B$5:$B$2004,'Trade Log'!$D$5:$D$2004,$B150,'Trade Log'!$B$5:$B$2004,"&lt;="&amp;Dashboard!$C$2))</f>
        <v/>
      </c>
      <c r="AO150" s="81" t="str">
        <f t="shared" si="19"/>
        <v>#N/A</v>
      </c>
      <c r="AP150" s="81"/>
      <c r="AQ150" s="184" t="str">
        <f>if($B150="","",sumifs('Trade Log'!$V$5:$V$2004,'Trade Log'!$D$5:$D$2004,$B150,'Trade Log'!$C$5:$C$2004,"Buy",'Trade Log'!$I$5:$I$2004,AQ$6,'Trade Log'!$B$5:$B$2004,"&lt;="&amp;Dashboard!$C$2)-sumifs('Trade Log'!$V$5:$V$2004,'Trade Log'!$D$5:$D$2004,$B150,'Trade Log'!$C$5:$C$2004,"Sell",'Trade Log'!$I$5:$I$2004,AQ$6,'Trade Log'!$B$5:$B$2004,"&lt;="&amp;Dashboard!$C$2))</f>
        <v/>
      </c>
      <c r="AR150" s="100" t="str">
        <f>if($B150="","",sumifs('Trade Log'!$V$5:$V$2004,'Trade Log'!$D$5:$D$2004,$B150,'Trade Log'!$C$5:$C$2004,"Buy",'Trade Log'!$I$5:$I$2004,AR$6,'Trade Log'!$B$5:$B$2004,"&lt;="&amp;Dashboard!$C$2)-sumifs('Trade Log'!$V$5:$V$2004,'Trade Log'!$D$5:$D$2004,$B150,'Trade Log'!$C$5:$C$2004,"Sell",'Trade Log'!$I$5:$I$2004,AR$6,'Trade Log'!$B$5:$B$2004,"&lt;="&amp;Dashboard!$C$2))</f>
        <v/>
      </c>
      <c r="AS150" s="100" t="str">
        <f>if($B150="","",sumifs('Trade Log'!$V$5:$V$2004,'Trade Log'!$D$5:$D$2004,$B150,'Trade Log'!$C$5:$C$2004,"Buy",'Trade Log'!$I$5:$I$2004,AS$6,'Trade Log'!$B$5:$B$2004,"&lt;="&amp;Dashboard!$C$2)-sumifs('Trade Log'!$V$5:$V$2004,'Trade Log'!$D$5:$D$2004,$B150,'Trade Log'!$C$5:$C$2004,"Sell",'Trade Log'!$I$5:$I$2004,AS$6,'Trade Log'!$B$5:$B$2004,"&lt;="&amp;Dashboard!$C$2))</f>
        <v/>
      </c>
      <c r="AT150" s="100" t="str">
        <f>if($B150="","",sumifs('Trade Log'!$V$5:$V$2004,'Trade Log'!$D$5:$D$2004,$B150,'Trade Log'!$C$5:$C$2004,"Buy",'Trade Log'!$I$5:$I$2004,AT$6,'Trade Log'!$B$5:$B$2004,"&lt;="&amp;Dashboard!$C$2)-sumifs('Trade Log'!$V$5:$V$2004,'Trade Log'!$D$5:$D$2004,$B150,'Trade Log'!$C$5:$C$2004,"Sell",'Trade Log'!$I$5:$I$2004,AT$6,'Trade Log'!$B$5:$B$2004,"&lt;="&amp;Dashboard!$C$2))</f>
        <v/>
      </c>
      <c r="AU150" s="100" t="str">
        <f>if($B150="","",sumifs('Trade Log'!$V$5:$V$2004,'Trade Log'!$D$5:$D$2004,$B150,'Trade Log'!$C$5:$C$2004,"Buy",'Trade Log'!$I$5:$I$2004,AU$6,'Trade Log'!$B$5:$B$2004,"&lt;="&amp;Dashboard!$C$2)-sumifs('Trade Log'!$V$5:$V$2004,'Trade Log'!$D$5:$D$2004,$B150,'Trade Log'!$C$5:$C$2004,"Sell",'Trade Log'!$I$5:$I$2004,AU$6,'Trade Log'!$B$5:$B$2004,"&lt;="&amp;Dashboard!$C$2))</f>
        <v/>
      </c>
      <c r="AV150" s="100" t="str">
        <f>if($B150="","",sumifs('Trade Log'!$V$5:$V$2004,'Trade Log'!$D$5:$D$2004,$B150,'Trade Log'!$C$5:$C$2004,"Buy",'Trade Log'!$I$5:$I$2004,AV$6,'Trade Log'!$B$5:$B$2004,"&lt;="&amp;Dashboard!$C$2)-sumifs('Trade Log'!$V$5:$V$2004,'Trade Log'!$D$5:$D$2004,$B150,'Trade Log'!$C$5:$C$2004,"Sell",'Trade Log'!$I$5:$I$2004,AV$6,'Trade Log'!$B$5:$B$2004,"&lt;="&amp;Dashboard!$C$2))</f>
        <v/>
      </c>
      <c r="AW150" s="100" t="str">
        <f>if($B150="","",sumifs('Trade Log'!$V$5:$V$2004,'Trade Log'!$D$5:$D$2004,$B150,'Trade Log'!$C$5:$C$2004,"Buy",'Trade Log'!$I$5:$I$2004,AW$6,'Trade Log'!$B$5:$B$2004,"&lt;="&amp;Dashboard!$C$2)-sumifs('Trade Log'!$V$5:$V$2004,'Trade Log'!$D$5:$D$2004,$B150,'Trade Log'!$C$5:$C$2004,"Sell",'Trade Log'!$I$5:$I$2004,AW$6,'Trade Log'!$B$5:$B$2004,"&lt;="&amp;Dashboard!$C$2))</f>
        <v/>
      </c>
      <c r="AX150" s="100" t="str">
        <f>if($B150="","",sumifs('Trade Log'!$V$5:$V$2004,'Trade Log'!$D$5:$D$2004,$B150,'Trade Log'!$C$5:$C$2004,"Buy",'Trade Log'!$I$5:$I$2004,AX$6,'Trade Log'!$B$5:$B$2004,"&lt;="&amp;Dashboard!$C$2)-sumifs('Trade Log'!$V$5:$V$2004,'Trade Log'!$D$5:$D$2004,$B150,'Trade Log'!$C$5:$C$2004,"Sell",'Trade Log'!$I$5:$I$2004,AX$6,'Trade Log'!$B$5:$B$2004,"&lt;="&amp;Dashboard!$C$2))</f>
        <v/>
      </c>
      <c r="AY150" s="100" t="str">
        <f>if($B150="","",sumifs('Trade Log'!$V$5:$V$2004,'Trade Log'!$D$5:$D$2004,$B150,'Trade Log'!$C$5:$C$2004,"Buy",'Trade Log'!$I$5:$I$2004,AY$6,'Trade Log'!$B$5:$B$2004,"&lt;="&amp;Dashboard!$C$2)-sumifs('Trade Log'!$V$5:$V$2004,'Trade Log'!$D$5:$D$2004,$B150,'Trade Log'!$C$5:$C$2004,"Sell",'Trade Log'!$I$5:$I$2004,AY$6,'Trade Log'!$B$5:$B$2004,"&lt;="&amp;Dashboard!$C$2))</f>
        <v/>
      </c>
      <c r="AZ150" s="185" t="str">
        <f>if($B150="","",sumifs('Trade Log'!$V$5:$V$2004,'Trade Log'!$D$5:$D$2004,$B150,'Trade Log'!$C$5:$C$2004,"Buy",'Trade Log'!$I$5:$I$2004,AZ$6,'Trade Log'!$B$5:$B$2004,"&lt;="&amp;Dashboard!$C$2)-sumifs('Trade Log'!$V$5:$V$2004,'Trade Log'!$D$5:$D$2004,$B150,'Trade Log'!$C$5:$C$2004,"Sell",'Trade Log'!$I$5:$I$2004,AZ$6,'Trade Log'!$B$5:$B$2004,"&lt;="&amp;Dashboard!$C$2))</f>
        <v/>
      </c>
      <c r="BA150" s="81"/>
      <c r="BB150" s="186">
        <f t="shared" si="20"/>
        <v>0</v>
      </c>
      <c r="BC150" s="81"/>
      <c r="BD150" s="187">
        <f t="shared" ref="BD150:BM150" si="169">AQ150*$Q150</f>
        <v>0</v>
      </c>
      <c r="BE150" s="188">
        <f t="shared" si="169"/>
        <v>0</v>
      </c>
      <c r="BF150" s="188">
        <f t="shared" si="169"/>
        <v>0</v>
      </c>
      <c r="BG150" s="188">
        <f t="shared" si="169"/>
        <v>0</v>
      </c>
      <c r="BH150" s="188">
        <f t="shared" si="169"/>
        <v>0</v>
      </c>
      <c r="BI150" s="188">
        <f t="shared" si="169"/>
        <v>0</v>
      </c>
      <c r="BJ150" s="188">
        <f t="shared" si="169"/>
        <v>0</v>
      </c>
      <c r="BK150" s="188">
        <f t="shared" si="169"/>
        <v>0</v>
      </c>
      <c r="BL150" s="188">
        <f t="shared" si="169"/>
        <v>0</v>
      </c>
      <c r="BM150" s="189">
        <f t="shared" si="169"/>
        <v>0</v>
      </c>
      <c r="BN150" s="81"/>
      <c r="BO150" s="190">
        <f t="shared" si="22"/>
        <v>0</v>
      </c>
      <c r="BP150" s="190"/>
      <c r="BQ150" s="191" t="str">
        <f t="shared" si="23"/>
        <v/>
      </c>
      <c r="BR150" s="192" t="s">
        <v>197</v>
      </c>
      <c r="BS150" s="190" t="str">
        <f t="shared" si="24"/>
        <v>N</v>
      </c>
      <c r="BT150" s="190" t="str">
        <f t="shared" si="25"/>
        <v>N</v>
      </c>
      <c r="BU150" s="190" t="str">
        <f t="shared" si="26"/>
        <v>N</v>
      </c>
      <c r="BV150" s="190"/>
      <c r="BW150" s="174">
        <f>countifs('Trade Log'!$D$5:$D$2004,$B186,'Trade Log'!$C$5:$C$2004,"Split")</f>
        <v>0</v>
      </c>
    </row>
    <row r="151">
      <c r="A151" s="17">
        <f t="shared" si="27"/>
        <v>145</v>
      </c>
      <c r="B151" s="193" t="str">
        <f>Setup!B196</f>
        <v/>
      </c>
      <c r="C151" s="194" t="str">
        <f>Setup!C196</f>
        <v/>
      </c>
      <c r="D151" s="194" t="str">
        <f>Setup!D196</f>
        <v/>
      </c>
      <c r="E151" s="195" t="str">
        <f>IF($B151="","",SUMIFS('Trade Log'!$V$5:$V$2004,'Trade Log'!$D$5:$D$2004,'Your Portfolio Holdings'!$B151,'Trade Log'!$C$5:$C$2004,"Buy",'Trade Log'!$B$5:$B$2004,"&lt;="&amp;Dashboard!$C$2)-SUMIFS('Trade Log'!$V$5:$V$2004,'Trade Log'!$D$5:$D$2004,'Your Portfolio Holdings'!$B151,'Trade Log'!$C$5:$C$2004,"Sell",'Trade Log'!$B$5:$B$2004,"&lt;="&amp;Dashboard!$C$2))</f>
        <v/>
      </c>
      <c r="F151" s="196" t="str">
        <f t="shared" si="3"/>
        <v/>
      </c>
      <c r="G151" s="197" t="str">
        <f>IFERROR(__xludf.DUMMYFUNCTION("if($C151=""GBP"", if($B151="""","""",if(Dashboard!$C$2&gt;=today(),iferror(googlefinance($B151)/100,0),iferror(index(googlefinance($B151,""price"",Dashboard!$C$2),2,2)/100,iferror(index(googlefinance($B151,""price"",Dashboard!$C$2-1),2,2)/100,iferror(index(g"&amp;"ooglefinance($B151,""price"",Dashboard!$C$2-2),2,2)/100,iferror(index(googlefinance($B151,""price"",Dashboard!$C$2-3),2,2)/100,iferror(index(googlefinance($B151,""price"",Dashboard!$C$2-4),2,2)/100,iferror(index(googlefinance($B151,""price"",Dashboard!$C$"&amp;"2-5),2,2)/100,iferror(index(googlefinance($B151,""price"",Dashboard!$C$2-6),2,2)/100,0))))))))),if($B151="""","""",if(Dashboard!$C$2&gt;=today(),iferror(googlefinance($B151),0),iferror(index(googlefinance($B151,""price"",Dashboard!$C$2),2,2),iferror(index(go"&amp;"oglefinance($B151,""price"",Dashboard!$C$2-1),2,2),iferror(index(googlefinance($B151,""price"",Dashboard!$C$2-2),2,2),iferror(index(googlefinance($B151,""price"",Dashboard!$C$2-3),2,2),iferror(index(googlefinance($B151,""price"",Dashboard!$C$2-4),2,2),ife"&amp;"rror(index(googlefinance($B151,""price"",Dashboard!$C$2-5),2,2),iferror(index(googlefinance($B151,""price"",Dashboard!$C$2-6),2,2),0))))))))))"),"")</f>
        <v/>
      </c>
      <c r="H151" s="213"/>
      <c r="I151" s="199" t="str">
        <f t="shared" si="4"/>
        <v/>
      </c>
      <c r="J151" s="200" t="str">
        <f t="shared" si="5"/>
        <v/>
      </c>
      <c r="K151" s="201" t="str">
        <f t="array" ref="K151">IFERROR(IF($B151="","",index('Trade Log'!$Q$5:$Q$2004,match(1,($AN151='Trade Log'!$B$5:$B$2004)*($B151='Trade Log'!$D$5:$D$2004)*("Y"='Trade Log'!$T$5:$T$2004),0))),0)</f>
        <v/>
      </c>
      <c r="L151" s="202" t="str">
        <f t="shared" si="6"/>
        <v/>
      </c>
      <c r="M151" s="202" t="str">
        <f t="shared" si="7"/>
        <v/>
      </c>
      <c r="N151" s="203" t="str">
        <f t="shared" si="8"/>
        <v/>
      </c>
      <c r="O151" s="202" t="str">
        <f>if($B151="","",iferror(sumifs('Trade Log'!$G$5:$G$2004,'Trade Log'!$C$5:$C$2004,"Dividend",'Trade Log'!$D$5:$D$2004,$B151,'Trade Log'!$B$5:$B$2004,"&lt;="&amp;Dashboard!$C$2),0))</f>
        <v/>
      </c>
      <c r="P151" s="204" t="str">
        <f t="shared" si="9"/>
        <v/>
      </c>
      <c r="Q151" s="205" t="str">
        <f t="shared" si="10"/>
        <v/>
      </c>
      <c r="R151" s="199" t="str">
        <f t="shared" si="11"/>
        <v/>
      </c>
      <c r="S151" s="200" t="str">
        <f t="shared" si="12"/>
        <v/>
      </c>
      <c r="T151" s="201" t="str">
        <f t="array" ref="T151">IFERROR(IF($B151="","",index('Trade Log'!$AE$5:$AE$2004,match(1,($AN151='Trade Log'!$B$5:$B$2004)*($B151='Trade Log'!$D$5:$D$2004)*("Y"='Trade Log'!$T$5:$T$2004),0))),0)</f>
        <v/>
      </c>
      <c r="U151" s="202" t="str">
        <f t="shared" si="13"/>
        <v/>
      </c>
      <c r="V151" s="203" t="str">
        <f t="shared" si="14"/>
        <v/>
      </c>
      <c r="W151" s="202" t="str">
        <f t="shared" si="15"/>
        <v/>
      </c>
      <c r="X151" s="203" t="str">
        <f t="shared" si="16"/>
        <v/>
      </c>
      <c r="Y151" s="206" t="str">
        <f>if($B151="","",iferror(sumifs('Trade Log'!$AD$5:$AD$2004,'Trade Log'!$C$5:$C$2004,"Dividend",'Trade Log'!$D$5:$D$2004,$B151,'Trade Log'!$B$5:$B$2004,"&lt;="&amp;Dashboard!$C$2),0))</f>
        <v/>
      </c>
      <c r="Z151" s="172"/>
      <c r="AA151" s="207" t="str">
        <f t="array" ref="AA151">IF($B151="","",INDEX('Calculations (Do Not Edit)'!$C$231:$G$235,match($C151,'Calculations (Do Not Edit)'!$C$230:$G$230,0),match(Dashboard!$C$3,'Calculations (Do Not Edit)'!$B$231:$B$235,0)))</f>
        <v/>
      </c>
      <c r="AB151" s="174"/>
      <c r="AC151" s="208" t="str">
        <f>IF($B151="","",SUMIFS('Trade Log'!$X$5:$X$2004,'Trade Log'!$D$5:$D$2004,'Your Portfolio Holdings'!$B151,'Trade Log'!$C$5:$C$2004,"Buy",'Trade Log'!$B$5:$B$2004,"&lt;="&amp;Dashboard!$C$54)-SUMIFS('Trade Log'!$X$5:$X$2004,'Trade Log'!$D$5:$D$2004,'Your Portfolio Holdings'!$B151,'Trade Log'!$C$5:$C$2004,"Sell",'Trade Log'!$B$5:$B$2004,"&lt;="&amp;Dashboard!$C$54))</f>
        <v/>
      </c>
      <c r="AD151" s="209" t="str">
        <f>IFERROR(__xludf.DUMMYFUNCTION("if($C151=""GBP"",if($B151="""","""",if(Dashboard!$C$54&gt;=today(),iferror(googlefinance($B151)/100,0),iferror(index(googlefinance($B151,""price"",Dashboard!$C$54),2,2)/100,iferror(index(googlefinance($B151,""price"",Dashboard!$C$54-1),2,2)/100,iferror(index"&amp;"(googlefinance($B151,""price"",Dashboard!$C$54-2),2,2)/100,iferror(index(googlefinance($B151,""price"",Dashboard!$C$54-3),2,2)/100,iferror(index(googlefinance($B151,""price"",Dashboard!$C$54-4),2,2)/100,iferror(index(googlefinance($B151,""price"",Dashboar"&amp;"d!$C$54-5),2,2)/100,iferror(index(googlefinance($B151,""price"",Dashboard!$C$54-6),2,2)/100,0))))))))), if($B151="""","""",if(Dashboard!$C$54&gt;=today(),iferror(googlefinance($B151),0),iferror(index(googlefinance($B151,""price"",Dashboard!$C$54),2,2),iferro"&amp;"r(index(googlefinance($B151,""price"",Dashboard!$C$54-1),2,2),iferror(index(googlefinance($B151,""price"",Dashboard!$C$54-2),2,2),iferror(index(googlefinance($B151,""price"",Dashboard!$C$54-3),2,2),iferror(index(googlefinance($B151,""price"",Dashboard!$C$"&amp;"54-4),2,2),iferror(index(googlefinance($B151,""price"",Dashboard!$C$54-5),2,2),iferror(index(googlefinance($B151,""price"",Dashboard!$C$54-6),2,2),0))))))))))"),"")</f>
        <v/>
      </c>
      <c r="AE151" s="214"/>
      <c r="AF151" s="211" t="str">
        <f t="array" ref="AF151">IF($B151="","",INDEX('Calculations (Do Not Edit)'!$C$249:$G$253,match($C151,'Calculations (Do Not Edit)'!$C$230:$G$230,0),match(Dashboard!$C$3,'Calculations (Do Not Edit)'!$B$231:$B$235,0)))</f>
        <v/>
      </c>
      <c r="AG151" s="212">
        <f t="shared" si="17"/>
        <v>0</v>
      </c>
      <c r="AH151" s="208" t="str">
        <f>IF($B151="","",SUMIFS('Trade Log'!$Z$5:$Z$2004,'Trade Log'!$D$5:$D$2004,'Your Portfolio Holdings'!$B151,'Trade Log'!$C$5:$C$2004,"Buy",'Trade Log'!$B$5:$B$2004,"&lt;="&amp;Dashboard!$C$55)-SUMIFS('Trade Log'!$Z$5:$Z$2004,'Trade Log'!$D$5:$D$2004,'Your Portfolio Holdings'!$B151,'Trade Log'!$C$5:$C$2004,"Sell",'Trade Log'!$B$5:$B$2004,"&lt;="&amp;Dashboard!$C$55))</f>
        <v/>
      </c>
      <c r="AI151" s="209" t="str">
        <f>IFERROR(__xludf.DUMMYFUNCTION("if($C151=""GBP"",if($B151="""","""",if(Dashboard!$C$55&gt;=today(),iferror(googlefinance($B151)/100,0),iferror(index(googlefinance($B151,""price"",Dashboard!$C$55),2,2)/100,iferror(index(googlefinance($B151,""price"",Dashboard!$C$55-1),2,2)/100,iferror(index"&amp;"(googlefinance($B151,""price"",Dashboard!$C$55-2),2,2)/100,iferror(index(googlefinance($B151,""price"",Dashboard!$C$55-3),2,2)/100,iferror(index(googlefinance($B151,""price"",Dashboard!$C$55-4),2,2)/100,iferror(index(googlefinance($B151,""price"",Dashboar"&amp;"d!$C$55-5),2,2)/100,iferror(index(googlefinance($B151,""price"",Dashboard!$C$55-6),2,2)/100,0))))))))),if($B151="""","""",if(Dashboard!$C$55&gt;=today(),iferror(googlefinance($B151),0),iferror(index(googlefinance($B151,""price"",Dashboard!$C$55),2,2),iferror"&amp;"(index(googlefinance($B151,""price"",Dashboard!$C$55-1),2,2),iferror(index(googlefinance($B151,""price"",Dashboard!$C$55-2),2,2),iferror(index(googlefinance($B151,""price"",Dashboard!$C$55-3),2,2),iferror(index(googlefinance($B151,""price"",Dashboard!$C$5"&amp;"5-4),2,2),iferror(index(googlefinance($B151,""price"",Dashboard!$C$55-5),2,2),iferror(index(googlefinance($B151,""price"",Dashboard!$C$55-6),2,2),0))))))))))"),"")</f>
        <v/>
      </c>
      <c r="AJ151" s="210"/>
      <c r="AK151" s="211" t="str">
        <f t="array" ref="AK151">IF($B151="","",INDEX('Calculations (Do Not Edit)'!$C$267:$G$271,match($C151,'Calculations (Do Not Edit)'!$C$230:$G$230,0),match(Dashboard!$C$3,'Calculations (Do Not Edit)'!$B$231:$B$235,0)))</f>
        <v/>
      </c>
      <c r="AL151" s="212">
        <f t="shared" si="18"/>
        <v>0</v>
      </c>
      <c r="AM151" s="182"/>
      <c r="AN151" s="182" t="str">
        <f>IF($B151="","",MAXIFS('Trade Log'!$B$5:$B$2004,'Trade Log'!$D$5:$D$2004,$B151,'Trade Log'!$B$5:$B$2004,"&lt;="&amp;Dashboard!$C$2))</f>
        <v/>
      </c>
      <c r="AO151" s="81" t="str">
        <f t="shared" si="19"/>
        <v>#N/A</v>
      </c>
      <c r="AP151" s="81"/>
      <c r="AQ151" s="184" t="str">
        <f>if($B151="","",sumifs('Trade Log'!$V$5:$V$2004,'Trade Log'!$D$5:$D$2004,$B151,'Trade Log'!$C$5:$C$2004,"Buy",'Trade Log'!$I$5:$I$2004,AQ$6,'Trade Log'!$B$5:$B$2004,"&lt;="&amp;Dashboard!$C$2)-sumifs('Trade Log'!$V$5:$V$2004,'Trade Log'!$D$5:$D$2004,$B151,'Trade Log'!$C$5:$C$2004,"Sell",'Trade Log'!$I$5:$I$2004,AQ$6,'Trade Log'!$B$5:$B$2004,"&lt;="&amp;Dashboard!$C$2))</f>
        <v/>
      </c>
      <c r="AR151" s="100" t="str">
        <f>if($B151="","",sumifs('Trade Log'!$V$5:$V$2004,'Trade Log'!$D$5:$D$2004,$B151,'Trade Log'!$C$5:$C$2004,"Buy",'Trade Log'!$I$5:$I$2004,AR$6,'Trade Log'!$B$5:$B$2004,"&lt;="&amp;Dashboard!$C$2)-sumifs('Trade Log'!$V$5:$V$2004,'Trade Log'!$D$5:$D$2004,$B151,'Trade Log'!$C$5:$C$2004,"Sell",'Trade Log'!$I$5:$I$2004,AR$6,'Trade Log'!$B$5:$B$2004,"&lt;="&amp;Dashboard!$C$2))</f>
        <v/>
      </c>
      <c r="AS151" s="100" t="str">
        <f>if($B151="","",sumifs('Trade Log'!$V$5:$V$2004,'Trade Log'!$D$5:$D$2004,$B151,'Trade Log'!$C$5:$C$2004,"Buy",'Trade Log'!$I$5:$I$2004,AS$6,'Trade Log'!$B$5:$B$2004,"&lt;="&amp;Dashboard!$C$2)-sumifs('Trade Log'!$V$5:$V$2004,'Trade Log'!$D$5:$D$2004,$B151,'Trade Log'!$C$5:$C$2004,"Sell",'Trade Log'!$I$5:$I$2004,AS$6,'Trade Log'!$B$5:$B$2004,"&lt;="&amp;Dashboard!$C$2))</f>
        <v/>
      </c>
      <c r="AT151" s="100" t="str">
        <f>if($B151="","",sumifs('Trade Log'!$V$5:$V$2004,'Trade Log'!$D$5:$D$2004,$B151,'Trade Log'!$C$5:$C$2004,"Buy",'Trade Log'!$I$5:$I$2004,AT$6,'Trade Log'!$B$5:$B$2004,"&lt;="&amp;Dashboard!$C$2)-sumifs('Trade Log'!$V$5:$V$2004,'Trade Log'!$D$5:$D$2004,$B151,'Trade Log'!$C$5:$C$2004,"Sell",'Trade Log'!$I$5:$I$2004,AT$6,'Trade Log'!$B$5:$B$2004,"&lt;="&amp;Dashboard!$C$2))</f>
        <v/>
      </c>
      <c r="AU151" s="100" t="str">
        <f>if($B151="","",sumifs('Trade Log'!$V$5:$V$2004,'Trade Log'!$D$5:$D$2004,$B151,'Trade Log'!$C$5:$C$2004,"Buy",'Trade Log'!$I$5:$I$2004,AU$6,'Trade Log'!$B$5:$B$2004,"&lt;="&amp;Dashboard!$C$2)-sumifs('Trade Log'!$V$5:$V$2004,'Trade Log'!$D$5:$D$2004,$B151,'Trade Log'!$C$5:$C$2004,"Sell",'Trade Log'!$I$5:$I$2004,AU$6,'Trade Log'!$B$5:$B$2004,"&lt;="&amp;Dashboard!$C$2))</f>
        <v/>
      </c>
      <c r="AV151" s="100" t="str">
        <f>if($B151="","",sumifs('Trade Log'!$V$5:$V$2004,'Trade Log'!$D$5:$D$2004,$B151,'Trade Log'!$C$5:$C$2004,"Buy",'Trade Log'!$I$5:$I$2004,AV$6,'Trade Log'!$B$5:$B$2004,"&lt;="&amp;Dashboard!$C$2)-sumifs('Trade Log'!$V$5:$V$2004,'Trade Log'!$D$5:$D$2004,$B151,'Trade Log'!$C$5:$C$2004,"Sell",'Trade Log'!$I$5:$I$2004,AV$6,'Trade Log'!$B$5:$B$2004,"&lt;="&amp;Dashboard!$C$2))</f>
        <v/>
      </c>
      <c r="AW151" s="100" t="str">
        <f>if($B151="","",sumifs('Trade Log'!$V$5:$V$2004,'Trade Log'!$D$5:$D$2004,$B151,'Trade Log'!$C$5:$C$2004,"Buy",'Trade Log'!$I$5:$I$2004,AW$6,'Trade Log'!$B$5:$B$2004,"&lt;="&amp;Dashboard!$C$2)-sumifs('Trade Log'!$V$5:$V$2004,'Trade Log'!$D$5:$D$2004,$B151,'Trade Log'!$C$5:$C$2004,"Sell",'Trade Log'!$I$5:$I$2004,AW$6,'Trade Log'!$B$5:$B$2004,"&lt;="&amp;Dashboard!$C$2))</f>
        <v/>
      </c>
      <c r="AX151" s="100" t="str">
        <f>if($B151="","",sumifs('Trade Log'!$V$5:$V$2004,'Trade Log'!$D$5:$D$2004,$B151,'Trade Log'!$C$5:$C$2004,"Buy",'Trade Log'!$I$5:$I$2004,AX$6,'Trade Log'!$B$5:$B$2004,"&lt;="&amp;Dashboard!$C$2)-sumifs('Trade Log'!$V$5:$V$2004,'Trade Log'!$D$5:$D$2004,$B151,'Trade Log'!$C$5:$C$2004,"Sell",'Trade Log'!$I$5:$I$2004,AX$6,'Trade Log'!$B$5:$B$2004,"&lt;="&amp;Dashboard!$C$2))</f>
        <v/>
      </c>
      <c r="AY151" s="100" t="str">
        <f>if($B151="","",sumifs('Trade Log'!$V$5:$V$2004,'Trade Log'!$D$5:$D$2004,$B151,'Trade Log'!$C$5:$C$2004,"Buy",'Trade Log'!$I$5:$I$2004,AY$6,'Trade Log'!$B$5:$B$2004,"&lt;="&amp;Dashboard!$C$2)-sumifs('Trade Log'!$V$5:$V$2004,'Trade Log'!$D$5:$D$2004,$B151,'Trade Log'!$C$5:$C$2004,"Sell",'Trade Log'!$I$5:$I$2004,AY$6,'Trade Log'!$B$5:$B$2004,"&lt;="&amp;Dashboard!$C$2))</f>
        <v/>
      </c>
      <c r="AZ151" s="185" t="str">
        <f>if($B151="","",sumifs('Trade Log'!$V$5:$V$2004,'Trade Log'!$D$5:$D$2004,$B151,'Trade Log'!$C$5:$C$2004,"Buy",'Trade Log'!$I$5:$I$2004,AZ$6,'Trade Log'!$B$5:$B$2004,"&lt;="&amp;Dashboard!$C$2)-sumifs('Trade Log'!$V$5:$V$2004,'Trade Log'!$D$5:$D$2004,$B151,'Trade Log'!$C$5:$C$2004,"Sell",'Trade Log'!$I$5:$I$2004,AZ$6,'Trade Log'!$B$5:$B$2004,"&lt;="&amp;Dashboard!$C$2))</f>
        <v/>
      </c>
      <c r="BA151" s="81"/>
      <c r="BB151" s="186">
        <f t="shared" si="20"/>
        <v>0</v>
      </c>
      <c r="BC151" s="81"/>
      <c r="BD151" s="187">
        <f t="shared" ref="BD151:BM151" si="170">AQ151*$Q151</f>
        <v>0</v>
      </c>
      <c r="BE151" s="188">
        <f t="shared" si="170"/>
        <v>0</v>
      </c>
      <c r="BF151" s="188">
        <f t="shared" si="170"/>
        <v>0</v>
      </c>
      <c r="BG151" s="188">
        <f t="shared" si="170"/>
        <v>0</v>
      </c>
      <c r="BH151" s="188">
        <f t="shared" si="170"/>
        <v>0</v>
      </c>
      <c r="BI151" s="188">
        <f t="shared" si="170"/>
        <v>0</v>
      </c>
      <c r="BJ151" s="188">
        <f t="shared" si="170"/>
        <v>0</v>
      </c>
      <c r="BK151" s="188">
        <f t="shared" si="170"/>
        <v>0</v>
      </c>
      <c r="BL151" s="188">
        <f t="shared" si="170"/>
        <v>0</v>
      </c>
      <c r="BM151" s="189">
        <f t="shared" si="170"/>
        <v>0</v>
      </c>
      <c r="BN151" s="81"/>
      <c r="BO151" s="190">
        <f t="shared" si="22"/>
        <v>0</v>
      </c>
      <c r="BP151" s="190"/>
      <c r="BQ151" s="191" t="str">
        <f t="shared" si="23"/>
        <v/>
      </c>
      <c r="BR151" s="192" t="s">
        <v>197</v>
      </c>
      <c r="BS151" s="190" t="str">
        <f t="shared" si="24"/>
        <v>N</v>
      </c>
      <c r="BT151" s="190" t="str">
        <f t="shared" si="25"/>
        <v>N</v>
      </c>
      <c r="BU151" s="190" t="str">
        <f t="shared" si="26"/>
        <v>N</v>
      </c>
      <c r="BV151" s="190"/>
      <c r="BW151" s="174">
        <f>countifs('Trade Log'!$D$5:$D$2004,$B187,'Trade Log'!$C$5:$C$2004,"Split")</f>
        <v>0</v>
      </c>
    </row>
    <row r="152">
      <c r="A152" s="17">
        <f t="shared" si="27"/>
        <v>146</v>
      </c>
      <c r="B152" s="193" t="str">
        <f>Setup!B197</f>
        <v/>
      </c>
      <c r="C152" s="194" t="str">
        <f>Setup!C197</f>
        <v/>
      </c>
      <c r="D152" s="194" t="str">
        <f>Setup!D197</f>
        <v/>
      </c>
      <c r="E152" s="195" t="str">
        <f>IF($B152="","",SUMIFS('Trade Log'!$V$5:$V$2004,'Trade Log'!$D$5:$D$2004,'Your Portfolio Holdings'!$B152,'Trade Log'!$C$5:$C$2004,"Buy",'Trade Log'!$B$5:$B$2004,"&lt;="&amp;Dashboard!$C$2)-SUMIFS('Trade Log'!$V$5:$V$2004,'Trade Log'!$D$5:$D$2004,'Your Portfolio Holdings'!$B152,'Trade Log'!$C$5:$C$2004,"Sell",'Trade Log'!$B$5:$B$2004,"&lt;="&amp;Dashboard!$C$2))</f>
        <v/>
      </c>
      <c r="F152" s="196" t="str">
        <f t="shared" si="3"/>
        <v/>
      </c>
      <c r="G152" s="197" t="str">
        <f>IFERROR(__xludf.DUMMYFUNCTION("if($C152=""GBP"", if($B152="""","""",if(Dashboard!$C$2&gt;=today(),iferror(googlefinance($B152)/100,0),iferror(index(googlefinance($B152,""price"",Dashboard!$C$2),2,2)/100,iferror(index(googlefinance($B152,""price"",Dashboard!$C$2-1),2,2)/100,iferror(index(g"&amp;"ooglefinance($B152,""price"",Dashboard!$C$2-2),2,2)/100,iferror(index(googlefinance($B152,""price"",Dashboard!$C$2-3),2,2)/100,iferror(index(googlefinance($B152,""price"",Dashboard!$C$2-4),2,2)/100,iferror(index(googlefinance($B152,""price"",Dashboard!$C$"&amp;"2-5),2,2)/100,iferror(index(googlefinance($B152,""price"",Dashboard!$C$2-6),2,2)/100,0))))))))),if($B152="""","""",if(Dashboard!$C$2&gt;=today(),iferror(googlefinance($B152),0),iferror(index(googlefinance($B152,""price"",Dashboard!$C$2),2,2),iferror(index(go"&amp;"oglefinance($B152,""price"",Dashboard!$C$2-1),2,2),iferror(index(googlefinance($B152,""price"",Dashboard!$C$2-2),2,2),iferror(index(googlefinance($B152,""price"",Dashboard!$C$2-3),2,2),iferror(index(googlefinance($B152,""price"",Dashboard!$C$2-4),2,2),ife"&amp;"rror(index(googlefinance($B152,""price"",Dashboard!$C$2-5),2,2),iferror(index(googlefinance($B152,""price"",Dashboard!$C$2-6),2,2),0))))))))))"),"")</f>
        <v/>
      </c>
      <c r="H152" s="213"/>
      <c r="I152" s="199" t="str">
        <f t="shared" si="4"/>
        <v/>
      </c>
      <c r="J152" s="200" t="str">
        <f t="shared" si="5"/>
        <v/>
      </c>
      <c r="K152" s="201" t="str">
        <f t="array" ref="K152">IFERROR(IF($B152="","",index('Trade Log'!$Q$5:$Q$2004,match(1,($AN152='Trade Log'!$B$5:$B$2004)*($B152='Trade Log'!$D$5:$D$2004)*("Y"='Trade Log'!$T$5:$T$2004),0))),0)</f>
        <v/>
      </c>
      <c r="L152" s="202" t="str">
        <f t="shared" si="6"/>
        <v/>
      </c>
      <c r="M152" s="202" t="str">
        <f t="shared" si="7"/>
        <v/>
      </c>
      <c r="N152" s="203" t="str">
        <f t="shared" si="8"/>
        <v/>
      </c>
      <c r="O152" s="202" t="str">
        <f>if($B152="","",iferror(sumifs('Trade Log'!$G$5:$G$2004,'Trade Log'!$C$5:$C$2004,"Dividend",'Trade Log'!$D$5:$D$2004,$B152,'Trade Log'!$B$5:$B$2004,"&lt;="&amp;Dashboard!$C$2),0))</f>
        <v/>
      </c>
      <c r="P152" s="204" t="str">
        <f t="shared" si="9"/>
        <v/>
      </c>
      <c r="Q152" s="205" t="str">
        <f t="shared" si="10"/>
        <v/>
      </c>
      <c r="R152" s="199" t="str">
        <f t="shared" si="11"/>
        <v/>
      </c>
      <c r="S152" s="200" t="str">
        <f t="shared" si="12"/>
        <v/>
      </c>
      <c r="T152" s="201" t="str">
        <f t="array" ref="T152">IFERROR(IF($B152="","",index('Trade Log'!$AE$5:$AE$2004,match(1,($AN152='Trade Log'!$B$5:$B$2004)*($B152='Trade Log'!$D$5:$D$2004)*("Y"='Trade Log'!$T$5:$T$2004),0))),0)</f>
        <v/>
      </c>
      <c r="U152" s="202" t="str">
        <f t="shared" si="13"/>
        <v/>
      </c>
      <c r="V152" s="203" t="str">
        <f t="shared" si="14"/>
        <v/>
      </c>
      <c r="W152" s="202" t="str">
        <f t="shared" si="15"/>
        <v/>
      </c>
      <c r="X152" s="203" t="str">
        <f t="shared" si="16"/>
        <v/>
      </c>
      <c r="Y152" s="206" t="str">
        <f>if($B152="","",iferror(sumifs('Trade Log'!$AD$5:$AD$2004,'Trade Log'!$C$5:$C$2004,"Dividend",'Trade Log'!$D$5:$D$2004,$B152,'Trade Log'!$B$5:$B$2004,"&lt;="&amp;Dashboard!$C$2),0))</f>
        <v/>
      </c>
      <c r="Z152" s="172"/>
      <c r="AA152" s="207" t="str">
        <f t="array" ref="AA152">IF($B152="","",INDEX('Calculations (Do Not Edit)'!$C$231:$G$235,match($C152,'Calculations (Do Not Edit)'!$C$230:$G$230,0),match(Dashboard!$C$3,'Calculations (Do Not Edit)'!$B$231:$B$235,0)))</f>
        <v/>
      </c>
      <c r="AB152" s="174"/>
      <c r="AC152" s="208" t="str">
        <f>IF($B152="","",SUMIFS('Trade Log'!$X$5:$X$2004,'Trade Log'!$D$5:$D$2004,'Your Portfolio Holdings'!$B152,'Trade Log'!$C$5:$C$2004,"Buy",'Trade Log'!$B$5:$B$2004,"&lt;="&amp;Dashboard!$C$54)-SUMIFS('Trade Log'!$X$5:$X$2004,'Trade Log'!$D$5:$D$2004,'Your Portfolio Holdings'!$B152,'Trade Log'!$C$5:$C$2004,"Sell",'Trade Log'!$B$5:$B$2004,"&lt;="&amp;Dashboard!$C$54))</f>
        <v/>
      </c>
      <c r="AD152" s="209" t="str">
        <f>IFERROR(__xludf.DUMMYFUNCTION("if($C152=""GBP"",if($B152="""","""",if(Dashboard!$C$54&gt;=today(),iferror(googlefinance($B152)/100,0),iferror(index(googlefinance($B152,""price"",Dashboard!$C$54),2,2)/100,iferror(index(googlefinance($B152,""price"",Dashboard!$C$54-1),2,2)/100,iferror(index"&amp;"(googlefinance($B152,""price"",Dashboard!$C$54-2),2,2)/100,iferror(index(googlefinance($B152,""price"",Dashboard!$C$54-3),2,2)/100,iferror(index(googlefinance($B152,""price"",Dashboard!$C$54-4),2,2)/100,iferror(index(googlefinance($B152,""price"",Dashboar"&amp;"d!$C$54-5),2,2)/100,iferror(index(googlefinance($B152,""price"",Dashboard!$C$54-6),2,2)/100,0))))))))), if($B152="""","""",if(Dashboard!$C$54&gt;=today(),iferror(googlefinance($B152),0),iferror(index(googlefinance($B152,""price"",Dashboard!$C$54),2,2),iferro"&amp;"r(index(googlefinance($B152,""price"",Dashboard!$C$54-1),2,2),iferror(index(googlefinance($B152,""price"",Dashboard!$C$54-2),2,2),iferror(index(googlefinance($B152,""price"",Dashboard!$C$54-3),2,2),iferror(index(googlefinance($B152,""price"",Dashboard!$C$"&amp;"54-4),2,2),iferror(index(googlefinance($B152,""price"",Dashboard!$C$54-5),2,2),iferror(index(googlefinance($B152,""price"",Dashboard!$C$54-6),2,2),0))))))))))"),"")</f>
        <v/>
      </c>
      <c r="AE152" s="214"/>
      <c r="AF152" s="211" t="str">
        <f t="array" ref="AF152">IF($B152="","",INDEX('Calculations (Do Not Edit)'!$C$249:$G$253,match($C152,'Calculations (Do Not Edit)'!$C$230:$G$230,0),match(Dashboard!$C$3,'Calculations (Do Not Edit)'!$B$231:$B$235,0)))</f>
        <v/>
      </c>
      <c r="AG152" s="212">
        <f t="shared" si="17"/>
        <v>0</v>
      </c>
      <c r="AH152" s="208" t="str">
        <f>IF($B152="","",SUMIFS('Trade Log'!$Z$5:$Z$2004,'Trade Log'!$D$5:$D$2004,'Your Portfolio Holdings'!$B152,'Trade Log'!$C$5:$C$2004,"Buy",'Trade Log'!$B$5:$B$2004,"&lt;="&amp;Dashboard!$C$55)-SUMIFS('Trade Log'!$Z$5:$Z$2004,'Trade Log'!$D$5:$D$2004,'Your Portfolio Holdings'!$B152,'Trade Log'!$C$5:$C$2004,"Sell",'Trade Log'!$B$5:$B$2004,"&lt;="&amp;Dashboard!$C$55))</f>
        <v/>
      </c>
      <c r="AI152" s="209" t="str">
        <f>IFERROR(__xludf.DUMMYFUNCTION("if($C152=""GBP"",if($B152="""","""",if(Dashboard!$C$55&gt;=today(),iferror(googlefinance($B152)/100,0),iferror(index(googlefinance($B152,""price"",Dashboard!$C$55),2,2)/100,iferror(index(googlefinance($B152,""price"",Dashboard!$C$55-1),2,2)/100,iferror(index"&amp;"(googlefinance($B152,""price"",Dashboard!$C$55-2),2,2)/100,iferror(index(googlefinance($B152,""price"",Dashboard!$C$55-3),2,2)/100,iferror(index(googlefinance($B152,""price"",Dashboard!$C$55-4),2,2)/100,iferror(index(googlefinance($B152,""price"",Dashboar"&amp;"d!$C$55-5),2,2)/100,iferror(index(googlefinance($B152,""price"",Dashboard!$C$55-6),2,2)/100,0))))))))),if($B152="""","""",if(Dashboard!$C$55&gt;=today(),iferror(googlefinance($B152),0),iferror(index(googlefinance($B152,""price"",Dashboard!$C$55),2,2),iferror"&amp;"(index(googlefinance($B152,""price"",Dashboard!$C$55-1),2,2),iferror(index(googlefinance($B152,""price"",Dashboard!$C$55-2),2,2),iferror(index(googlefinance($B152,""price"",Dashboard!$C$55-3),2,2),iferror(index(googlefinance($B152,""price"",Dashboard!$C$5"&amp;"5-4),2,2),iferror(index(googlefinance($B152,""price"",Dashboard!$C$55-5),2,2),iferror(index(googlefinance($B152,""price"",Dashboard!$C$55-6),2,2),0))))))))))"),"")</f>
        <v/>
      </c>
      <c r="AJ152" s="210"/>
      <c r="AK152" s="211" t="str">
        <f t="array" ref="AK152">IF($B152="","",INDEX('Calculations (Do Not Edit)'!$C$267:$G$271,match($C152,'Calculations (Do Not Edit)'!$C$230:$G$230,0),match(Dashboard!$C$3,'Calculations (Do Not Edit)'!$B$231:$B$235,0)))</f>
        <v/>
      </c>
      <c r="AL152" s="212">
        <f t="shared" si="18"/>
        <v>0</v>
      </c>
      <c r="AM152" s="182"/>
      <c r="AN152" s="182" t="str">
        <f>IF($B152="","",MAXIFS('Trade Log'!$B$5:$B$2004,'Trade Log'!$D$5:$D$2004,$B152,'Trade Log'!$B$5:$B$2004,"&lt;="&amp;Dashboard!$C$2))</f>
        <v/>
      </c>
      <c r="AO152" s="81" t="str">
        <f t="shared" si="19"/>
        <v>#N/A</v>
      </c>
      <c r="AP152" s="81"/>
      <c r="AQ152" s="184" t="str">
        <f>if($B152="","",sumifs('Trade Log'!$V$5:$V$2004,'Trade Log'!$D$5:$D$2004,$B152,'Trade Log'!$C$5:$C$2004,"Buy",'Trade Log'!$I$5:$I$2004,AQ$6,'Trade Log'!$B$5:$B$2004,"&lt;="&amp;Dashboard!$C$2)-sumifs('Trade Log'!$V$5:$V$2004,'Trade Log'!$D$5:$D$2004,$B152,'Trade Log'!$C$5:$C$2004,"Sell",'Trade Log'!$I$5:$I$2004,AQ$6,'Trade Log'!$B$5:$B$2004,"&lt;="&amp;Dashboard!$C$2))</f>
        <v/>
      </c>
      <c r="AR152" s="100" t="str">
        <f>if($B152="","",sumifs('Trade Log'!$V$5:$V$2004,'Trade Log'!$D$5:$D$2004,$B152,'Trade Log'!$C$5:$C$2004,"Buy",'Trade Log'!$I$5:$I$2004,AR$6,'Trade Log'!$B$5:$B$2004,"&lt;="&amp;Dashboard!$C$2)-sumifs('Trade Log'!$V$5:$V$2004,'Trade Log'!$D$5:$D$2004,$B152,'Trade Log'!$C$5:$C$2004,"Sell",'Trade Log'!$I$5:$I$2004,AR$6,'Trade Log'!$B$5:$B$2004,"&lt;="&amp;Dashboard!$C$2))</f>
        <v/>
      </c>
      <c r="AS152" s="100" t="str">
        <f>if($B152="","",sumifs('Trade Log'!$V$5:$V$2004,'Trade Log'!$D$5:$D$2004,$B152,'Trade Log'!$C$5:$C$2004,"Buy",'Trade Log'!$I$5:$I$2004,AS$6,'Trade Log'!$B$5:$B$2004,"&lt;="&amp;Dashboard!$C$2)-sumifs('Trade Log'!$V$5:$V$2004,'Trade Log'!$D$5:$D$2004,$B152,'Trade Log'!$C$5:$C$2004,"Sell",'Trade Log'!$I$5:$I$2004,AS$6,'Trade Log'!$B$5:$B$2004,"&lt;="&amp;Dashboard!$C$2))</f>
        <v/>
      </c>
      <c r="AT152" s="100" t="str">
        <f>if($B152="","",sumifs('Trade Log'!$V$5:$V$2004,'Trade Log'!$D$5:$D$2004,$B152,'Trade Log'!$C$5:$C$2004,"Buy",'Trade Log'!$I$5:$I$2004,AT$6,'Trade Log'!$B$5:$B$2004,"&lt;="&amp;Dashboard!$C$2)-sumifs('Trade Log'!$V$5:$V$2004,'Trade Log'!$D$5:$D$2004,$B152,'Trade Log'!$C$5:$C$2004,"Sell",'Trade Log'!$I$5:$I$2004,AT$6,'Trade Log'!$B$5:$B$2004,"&lt;="&amp;Dashboard!$C$2))</f>
        <v/>
      </c>
      <c r="AU152" s="100" t="str">
        <f>if($B152="","",sumifs('Trade Log'!$V$5:$V$2004,'Trade Log'!$D$5:$D$2004,$B152,'Trade Log'!$C$5:$C$2004,"Buy",'Trade Log'!$I$5:$I$2004,AU$6,'Trade Log'!$B$5:$B$2004,"&lt;="&amp;Dashboard!$C$2)-sumifs('Trade Log'!$V$5:$V$2004,'Trade Log'!$D$5:$D$2004,$B152,'Trade Log'!$C$5:$C$2004,"Sell",'Trade Log'!$I$5:$I$2004,AU$6,'Trade Log'!$B$5:$B$2004,"&lt;="&amp;Dashboard!$C$2))</f>
        <v/>
      </c>
      <c r="AV152" s="100" t="str">
        <f>if($B152="","",sumifs('Trade Log'!$V$5:$V$2004,'Trade Log'!$D$5:$D$2004,$B152,'Trade Log'!$C$5:$C$2004,"Buy",'Trade Log'!$I$5:$I$2004,AV$6,'Trade Log'!$B$5:$B$2004,"&lt;="&amp;Dashboard!$C$2)-sumifs('Trade Log'!$V$5:$V$2004,'Trade Log'!$D$5:$D$2004,$B152,'Trade Log'!$C$5:$C$2004,"Sell",'Trade Log'!$I$5:$I$2004,AV$6,'Trade Log'!$B$5:$B$2004,"&lt;="&amp;Dashboard!$C$2))</f>
        <v/>
      </c>
      <c r="AW152" s="100" t="str">
        <f>if($B152="","",sumifs('Trade Log'!$V$5:$V$2004,'Trade Log'!$D$5:$D$2004,$B152,'Trade Log'!$C$5:$C$2004,"Buy",'Trade Log'!$I$5:$I$2004,AW$6,'Trade Log'!$B$5:$B$2004,"&lt;="&amp;Dashboard!$C$2)-sumifs('Trade Log'!$V$5:$V$2004,'Trade Log'!$D$5:$D$2004,$B152,'Trade Log'!$C$5:$C$2004,"Sell",'Trade Log'!$I$5:$I$2004,AW$6,'Trade Log'!$B$5:$B$2004,"&lt;="&amp;Dashboard!$C$2))</f>
        <v/>
      </c>
      <c r="AX152" s="100" t="str">
        <f>if($B152="","",sumifs('Trade Log'!$V$5:$V$2004,'Trade Log'!$D$5:$D$2004,$B152,'Trade Log'!$C$5:$C$2004,"Buy",'Trade Log'!$I$5:$I$2004,AX$6,'Trade Log'!$B$5:$B$2004,"&lt;="&amp;Dashboard!$C$2)-sumifs('Trade Log'!$V$5:$V$2004,'Trade Log'!$D$5:$D$2004,$B152,'Trade Log'!$C$5:$C$2004,"Sell",'Trade Log'!$I$5:$I$2004,AX$6,'Trade Log'!$B$5:$B$2004,"&lt;="&amp;Dashboard!$C$2))</f>
        <v/>
      </c>
      <c r="AY152" s="100" t="str">
        <f>if($B152="","",sumifs('Trade Log'!$V$5:$V$2004,'Trade Log'!$D$5:$D$2004,$B152,'Trade Log'!$C$5:$C$2004,"Buy",'Trade Log'!$I$5:$I$2004,AY$6,'Trade Log'!$B$5:$B$2004,"&lt;="&amp;Dashboard!$C$2)-sumifs('Trade Log'!$V$5:$V$2004,'Trade Log'!$D$5:$D$2004,$B152,'Trade Log'!$C$5:$C$2004,"Sell",'Trade Log'!$I$5:$I$2004,AY$6,'Trade Log'!$B$5:$B$2004,"&lt;="&amp;Dashboard!$C$2))</f>
        <v/>
      </c>
      <c r="AZ152" s="185" t="str">
        <f>if($B152="","",sumifs('Trade Log'!$V$5:$V$2004,'Trade Log'!$D$5:$D$2004,$B152,'Trade Log'!$C$5:$C$2004,"Buy",'Trade Log'!$I$5:$I$2004,AZ$6,'Trade Log'!$B$5:$B$2004,"&lt;="&amp;Dashboard!$C$2)-sumifs('Trade Log'!$V$5:$V$2004,'Trade Log'!$D$5:$D$2004,$B152,'Trade Log'!$C$5:$C$2004,"Sell",'Trade Log'!$I$5:$I$2004,AZ$6,'Trade Log'!$B$5:$B$2004,"&lt;="&amp;Dashboard!$C$2))</f>
        <v/>
      </c>
      <c r="BA152" s="81"/>
      <c r="BB152" s="186">
        <f t="shared" si="20"/>
        <v>0</v>
      </c>
      <c r="BC152" s="81"/>
      <c r="BD152" s="187">
        <f t="shared" ref="BD152:BM152" si="171">AQ152*$Q152</f>
        <v>0</v>
      </c>
      <c r="BE152" s="188">
        <f t="shared" si="171"/>
        <v>0</v>
      </c>
      <c r="BF152" s="188">
        <f t="shared" si="171"/>
        <v>0</v>
      </c>
      <c r="BG152" s="188">
        <f t="shared" si="171"/>
        <v>0</v>
      </c>
      <c r="BH152" s="188">
        <f t="shared" si="171"/>
        <v>0</v>
      </c>
      <c r="BI152" s="188">
        <f t="shared" si="171"/>
        <v>0</v>
      </c>
      <c r="BJ152" s="188">
        <f t="shared" si="171"/>
        <v>0</v>
      </c>
      <c r="BK152" s="188">
        <f t="shared" si="171"/>
        <v>0</v>
      </c>
      <c r="BL152" s="188">
        <f t="shared" si="171"/>
        <v>0</v>
      </c>
      <c r="BM152" s="189">
        <f t="shared" si="171"/>
        <v>0</v>
      </c>
      <c r="BN152" s="81"/>
      <c r="BO152" s="190">
        <f t="shared" si="22"/>
        <v>0</v>
      </c>
      <c r="BP152" s="190"/>
      <c r="BQ152" s="191" t="str">
        <f t="shared" si="23"/>
        <v/>
      </c>
      <c r="BR152" s="192" t="s">
        <v>197</v>
      </c>
      <c r="BS152" s="190" t="str">
        <f t="shared" si="24"/>
        <v>N</v>
      </c>
      <c r="BT152" s="190" t="str">
        <f t="shared" si="25"/>
        <v>N</v>
      </c>
      <c r="BU152" s="190" t="str">
        <f t="shared" si="26"/>
        <v>N</v>
      </c>
      <c r="BV152" s="190"/>
      <c r="BW152" s="174">
        <f>countifs('Trade Log'!$D$5:$D$2004,$B188,'Trade Log'!$C$5:$C$2004,"Split")</f>
        <v>0</v>
      </c>
    </row>
    <row r="153">
      <c r="A153" s="17">
        <f t="shared" si="27"/>
        <v>147</v>
      </c>
      <c r="B153" s="193" t="str">
        <f>Setup!B198</f>
        <v/>
      </c>
      <c r="C153" s="194" t="str">
        <f>Setup!C198</f>
        <v/>
      </c>
      <c r="D153" s="194" t="str">
        <f>Setup!D198</f>
        <v/>
      </c>
      <c r="E153" s="195" t="str">
        <f>IF($B153="","",SUMIFS('Trade Log'!$V$5:$V$2004,'Trade Log'!$D$5:$D$2004,'Your Portfolio Holdings'!$B153,'Trade Log'!$C$5:$C$2004,"Buy",'Trade Log'!$B$5:$B$2004,"&lt;="&amp;Dashboard!$C$2)-SUMIFS('Trade Log'!$V$5:$V$2004,'Trade Log'!$D$5:$D$2004,'Your Portfolio Holdings'!$B153,'Trade Log'!$C$5:$C$2004,"Sell",'Trade Log'!$B$5:$B$2004,"&lt;="&amp;Dashboard!$C$2))</f>
        <v/>
      </c>
      <c r="F153" s="196" t="str">
        <f t="shared" si="3"/>
        <v/>
      </c>
      <c r="G153" s="197" t="str">
        <f>IFERROR(__xludf.DUMMYFUNCTION("if($C153=""GBP"", if($B153="""","""",if(Dashboard!$C$2&gt;=today(),iferror(googlefinance($B153)/100,0),iferror(index(googlefinance($B153,""price"",Dashboard!$C$2),2,2)/100,iferror(index(googlefinance($B153,""price"",Dashboard!$C$2-1),2,2)/100,iferror(index(g"&amp;"ooglefinance($B153,""price"",Dashboard!$C$2-2),2,2)/100,iferror(index(googlefinance($B153,""price"",Dashboard!$C$2-3),2,2)/100,iferror(index(googlefinance($B153,""price"",Dashboard!$C$2-4),2,2)/100,iferror(index(googlefinance($B153,""price"",Dashboard!$C$"&amp;"2-5),2,2)/100,iferror(index(googlefinance($B153,""price"",Dashboard!$C$2-6),2,2)/100,0))))))))),if($B153="""","""",if(Dashboard!$C$2&gt;=today(),iferror(googlefinance($B153),0),iferror(index(googlefinance($B153,""price"",Dashboard!$C$2),2,2),iferror(index(go"&amp;"oglefinance($B153,""price"",Dashboard!$C$2-1),2,2),iferror(index(googlefinance($B153,""price"",Dashboard!$C$2-2),2,2),iferror(index(googlefinance($B153,""price"",Dashboard!$C$2-3),2,2),iferror(index(googlefinance($B153,""price"",Dashboard!$C$2-4),2,2),ife"&amp;"rror(index(googlefinance($B153,""price"",Dashboard!$C$2-5),2,2),iferror(index(googlefinance($B153,""price"",Dashboard!$C$2-6),2,2),0))))))))))"),"")</f>
        <v/>
      </c>
      <c r="H153" s="213"/>
      <c r="I153" s="199" t="str">
        <f t="shared" si="4"/>
        <v/>
      </c>
      <c r="J153" s="200" t="str">
        <f t="shared" si="5"/>
        <v/>
      </c>
      <c r="K153" s="201" t="str">
        <f t="array" ref="K153">IFERROR(IF($B153="","",index('Trade Log'!$Q$5:$Q$2004,match(1,($AN153='Trade Log'!$B$5:$B$2004)*($B153='Trade Log'!$D$5:$D$2004)*("Y"='Trade Log'!$T$5:$T$2004),0))),0)</f>
        <v/>
      </c>
      <c r="L153" s="202" t="str">
        <f t="shared" si="6"/>
        <v/>
      </c>
      <c r="M153" s="202" t="str">
        <f t="shared" si="7"/>
        <v/>
      </c>
      <c r="N153" s="203" t="str">
        <f t="shared" si="8"/>
        <v/>
      </c>
      <c r="O153" s="202" t="str">
        <f>if($B153="","",iferror(sumifs('Trade Log'!$G$5:$G$2004,'Trade Log'!$C$5:$C$2004,"Dividend",'Trade Log'!$D$5:$D$2004,$B153,'Trade Log'!$B$5:$B$2004,"&lt;="&amp;Dashboard!$C$2),0))</f>
        <v/>
      </c>
      <c r="P153" s="204" t="str">
        <f t="shared" si="9"/>
        <v/>
      </c>
      <c r="Q153" s="205" t="str">
        <f t="shared" si="10"/>
        <v/>
      </c>
      <c r="R153" s="199" t="str">
        <f t="shared" si="11"/>
        <v/>
      </c>
      <c r="S153" s="200" t="str">
        <f t="shared" si="12"/>
        <v/>
      </c>
      <c r="T153" s="201" t="str">
        <f t="array" ref="T153">IFERROR(IF($B153="","",index('Trade Log'!$AE$5:$AE$2004,match(1,($AN153='Trade Log'!$B$5:$B$2004)*($B153='Trade Log'!$D$5:$D$2004)*("Y"='Trade Log'!$T$5:$T$2004),0))),0)</f>
        <v/>
      </c>
      <c r="U153" s="202" t="str">
        <f t="shared" si="13"/>
        <v/>
      </c>
      <c r="V153" s="203" t="str">
        <f t="shared" si="14"/>
        <v/>
      </c>
      <c r="W153" s="202" t="str">
        <f t="shared" si="15"/>
        <v/>
      </c>
      <c r="X153" s="203" t="str">
        <f t="shared" si="16"/>
        <v/>
      </c>
      <c r="Y153" s="206" t="str">
        <f>if($B153="","",iferror(sumifs('Trade Log'!$AD$5:$AD$2004,'Trade Log'!$C$5:$C$2004,"Dividend",'Trade Log'!$D$5:$D$2004,$B153,'Trade Log'!$B$5:$B$2004,"&lt;="&amp;Dashboard!$C$2),0))</f>
        <v/>
      </c>
      <c r="Z153" s="172"/>
      <c r="AA153" s="207" t="str">
        <f t="array" ref="AA153">IF($B153="","",INDEX('Calculations (Do Not Edit)'!$C$231:$G$235,match($C153,'Calculations (Do Not Edit)'!$C$230:$G$230,0),match(Dashboard!$C$3,'Calculations (Do Not Edit)'!$B$231:$B$235,0)))</f>
        <v/>
      </c>
      <c r="AB153" s="174"/>
      <c r="AC153" s="208" t="str">
        <f>IF($B153="","",SUMIFS('Trade Log'!$X$5:$X$2004,'Trade Log'!$D$5:$D$2004,'Your Portfolio Holdings'!$B153,'Trade Log'!$C$5:$C$2004,"Buy",'Trade Log'!$B$5:$B$2004,"&lt;="&amp;Dashboard!$C$54)-SUMIFS('Trade Log'!$X$5:$X$2004,'Trade Log'!$D$5:$D$2004,'Your Portfolio Holdings'!$B153,'Trade Log'!$C$5:$C$2004,"Sell",'Trade Log'!$B$5:$B$2004,"&lt;="&amp;Dashboard!$C$54))</f>
        <v/>
      </c>
      <c r="AD153" s="209" t="str">
        <f>IFERROR(__xludf.DUMMYFUNCTION("if($C153=""GBP"",if($B153="""","""",if(Dashboard!$C$54&gt;=today(),iferror(googlefinance($B153)/100,0),iferror(index(googlefinance($B153,""price"",Dashboard!$C$54),2,2)/100,iferror(index(googlefinance($B153,""price"",Dashboard!$C$54-1),2,2)/100,iferror(index"&amp;"(googlefinance($B153,""price"",Dashboard!$C$54-2),2,2)/100,iferror(index(googlefinance($B153,""price"",Dashboard!$C$54-3),2,2)/100,iferror(index(googlefinance($B153,""price"",Dashboard!$C$54-4),2,2)/100,iferror(index(googlefinance($B153,""price"",Dashboar"&amp;"d!$C$54-5),2,2)/100,iferror(index(googlefinance($B153,""price"",Dashboard!$C$54-6),2,2)/100,0))))))))), if($B153="""","""",if(Dashboard!$C$54&gt;=today(),iferror(googlefinance($B153),0),iferror(index(googlefinance($B153,""price"",Dashboard!$C$54),2,2),iferro"&amp;"r(index(googlefinance($B153,""price"",Dashboard!$C$54-1),2,2),iferror(index(googlefinance($B153,""price"",Dashboard!$C$54-2),2,2),iferror(index(googlefinance($B153,""price"",Dashboard!$C$54-3),2,2),iferror(index(googlefinance($B153,""price"",Dashboard!$C$"&amp;"54-4),2,2),iferror(index(googlefinance($B153,""price"",Dashboard!$C$54-5),2,2),iferror(index(googlefinance($B153,""price"",Dashboard!$C$54-6),2,2),0))))))))))"),"")</f>
        <v/>
      </c>
      <c r="AE153" s="214"/>
      <c r="AF153" s="211" t="str">
        <f t="array" ref="AF153">IF($B153="","",INDEX('Calculations (Do Not Edit)'!$C$249:$G$253,match($C153,'Calculations (Do Not Edit)'!$C$230:$G$230,0),match(Dashboard!$C$3,'Calculations (Do Not Edit)'!$B$231:$B$235,0)))</f>
        <v/>
      </c>
      <c r="AG153" s="212">
        <f t="shared" si="17"/>
        <v>0</v>
      </c>
      <c r="AH153" s="208" t="str">
        <f>IF($B153="","",SUMIFS('Trade Log'!$Z$5:$Z$2004,'Trade Log'!$D$5:$D$2004,'Your Portfolio Holdings'!$B153,'Trade Log'!$C$5:$C$2004,"Buy",'Trade Log'!$B$5:$B$2004,"&lt;="&amp;Dashboard!$C$55)-SUMIFS('Trade Log'!$Z$5:$Z$2004,'Trade Log'!$D$5:$D$2004,'Your Portfolio Holdings'!$B153,'Trade Log'!$C$5:$C$2004,"Sell",'Trade Log'!$B$5:$B$2004,"&lt;="&amp;Dashboard!$C$55))</f>
        <v/>
      </c>
      <c r="AI153" s="209" t="str">
        <f>IFERROR(__xludf.DUMMYFUNCTION("if($C153=""GBP"",if($B153="""","""",if(Dashboard!$C$55&gt;=today(),iferror(googlefinance($B153)/100,0),iferror(index(googlefinance($B153,""price"",Dashboard!$C$55),2,2)/100,iferror(index(googlefinance($B153,""price"",Dashboard!$C$55-1),2,2)/100,iferror(index"&amp;"(googlefinance($B153,""price"",Dashboard!$C$55-2),2,2)/100,iferror(index(googlefinance($B153,""price"",Dashboard!$C$55-3),2,2)/100,iferror(index(googlefinance($B153,""price"",Dashboard!$C$55-4),2,2)/100,iferror(index(googlefinance($B153,""price"",Dashboar"&amp;"d!$C$55-5),2,2)/100,iferror(index(googlefinance($B153,""price"",Dashboard!$C$55-6),2,2)/100,0))))))))),if($B153="""","""",if(Dashboard!$C$55&gt;=today(),iferror(googlefinance($B153),0),iferror(index(googlefinance($B153,""price"",Dashboard!$C$55),2,2),iferror"&amp;"(index(googlefinance($B153,""price"",Dashboard!$C$55-1),2,2),iferror(index(googlefinance($B153,""price"",Dashboard!$C$55-2),2,2),iferror(index(googlefinance($B153,""price"",Dashboard!$C$55-3),2,2),iferror(index(googlefinance($B153,""price"",Dashboard!$C$5"&amp;"5-4),2,2),iferror(index(googlefinance($B153,""price"",Dashboard!$C$55-5),2,2),iferror(index(googlefinance($B153,""price"",Dashboard!$C$55-6),2,2),0))))))))))"),"")</f>
        <v/>
      </c>
      <c r="AJ153" s="210"/>
      <c r="AK153" s="211" t="str">
        <f t="array" ref="AK153">IF($B153="","",INDEX('Calculations (Do Not Edit)'!$C$267:$G$271,match($C153,'Calculations (Do Not Edit)'!$C$230:$G$230,0),match(Dashboard!$C$3,'Calculations (Do Not Edit)'!$B$231:$B$235,0)))</f>
        <v/>
      </c>
      <c r="AL153" s="212">
        <f t="shared" si="18"/>
        <v>0</v>
      </c>
      <c r="AM153" s="182"/>
      <c r="AN153" s="182" t="str">
        <f>IF($B153="","",MAXIFS('Trade Log'!$B$5:$B$2004,'Trade Log'!$D$5:$D$2004,$B153,'Trade Log'!$B$5:$B$2004,"&lt;="&amp;Dashboard!$C$2))</f>
        <v/>
      </c>
      <c r="AO153" s="81" t="str">
        <f t="shared" si="19"/>
        <v>#N/A</v>
      </c>
      <c r="AP153" s="81"/>
      <c r="AQ153" s="184" t="str">
        <f>if($B153="","",sumifs('Trade Log'!$V$5:$V$2004,'Trade Log'!$D$5:$D$2004,$B153,'Trade Log'!$C$5:$C$2004,"Buy",'Trade Log'!$I$5:$I$2004,AQ$6,'Trade Log'!$B$5:$B$2004,"&lt;="&amp;Dashboard!$C$2)-sumifs('Trade Log'!$V$5:$V$2004,'Trade Log'!$D$5:$D$2004,$B153,'Trade Log'!$C$5:$C$2004,"Sell",'Trade Log'!$I$5:$I$2004,AQ$6,'Trade Log'!$B$5:$B$2004,"&lt;="&amp;Dashboard!$C$2))</f>
        <v/>
      </c>
      <c r="AR153" s="100" t="str">
        <f>if($B153="","",sumifs('Trade Log'!$V$5:$V$2004,'Trade Log'!$D$5:$D$2004,$B153,'Trade Log'!$C$5:$C$2004,"Buy",'Trade Log'!$I$5:$I$2004,AR$6,'Trade Log'!$B$5:$B$2004,"&lt;="&amp;Dashboard!$C$2)-sumifs('Trade Log'!$V$5:$V$2004,'Trade Log'!$D$5:$D$2004,$B153,'Trade Log'!$C$5:$C$2004,"Sell",'Trade Log'!$I$5:$I$2004,AR$6,'Trade Log'!$B$5:$B$2004,"&lt;="&amp;Dashboard!$C$2))</f>
        <v/>
      </c>
      <c r="AS153" s="100" t="str">
        <f>if($B153="","",sumifs('Trade Log'!$V$5:$V$2004,'Trade Log'!$D$5:$D$2004,$B153,'Trade Log'!$C$5:$C$2004,"Buy",'Trade Log'!$I$5:$I$2004,AS$6,'Trade Log'!$B$5:$B$2004,"&lt;="&amp;Dashboard!$C$2)-sumifs('Trade Log'!$V$5:$V$2004,'Trade Log'!$D$5:$D$2004,$B153,'Trade Log'!$C$5:$C$2004,"Sell",'Trade Log'!$I$5:$I$2004,AS$6,'Trade Log'!$B$5:$B$2004,"&lt;="&amp;Dashboard!$C$2))</f>
        <v/>
      </c>
      <c r="AT153" s="100" t="str">
        <f>if($B153="","",sumifs('Trade Log'!$V$5:$V$2004,'Trade Log'!$D$5:$D$2004,$B153,'Trade Log'!$C$5:$C$2004,"Buy",'Trade Log'!$I$5:$I$2004,AT$6,'Trade Log'!$B$5:$B$2004,"&lt;="&amp;Dashboard!$C$2)-sumifs('Trade Log'!$V$5:$V$2004,'Trade Log'!$D$5:$D$2004,$B153,'Trade Log'!$C$5:$C$2004,"Sell",'Trade Log'!$I$5:$I$2004,AT$6,'Trade Log'!$B$5:$B$2004,"&lt;="&amp;Dashboard!$C$2))</f>
        <v/>
      </c>
      <c r="AU153" s="100" t="str">
        <f>if($B153="","",sumifs('Trade Log'!$V$5:$V$2004,'Trade Log'!$D$5:$D$2004,$B153,'Trade Log'!$C$5:$C$2004,"Buy",'Trade Log'!$I$5:$I$2004,AU$6,'Trade Log'!$B$5:$B$2004,"&lt;="&amp;Dashboard!$C$2)-sumifs('Trade Log'!$V$5:$V$2004,'Trade Log'!$D$5:$D$2004,$B153,'Trade Log'!$C$5:$C$2004,"Sell",'Trade Log'!$I$5:$I$2004,AU$6,'Trade Log'!$B$5:$B$2004,"&lt;="&amp;Dashboard!$C$2))</f>
        <v/>
      </c>
      <c r="AV153" s="100" t="str">
        <f>if($B153="","",sumifs('Trade Log'!$V$5:$V$2004,'Trade Log'!$D$5:$D$2004,$B153,'Trade Log'!$C$5:$C$2004,"Buy",'Trade Log'!$I$5:$I$2004,AV$6,'Trade Log'!$B$5:$B$2004,"&lt;="&amp;Dashboard!$C$2)-sumifs('Trade Log'!$V$5:$V$2004,'Trade Log'!$D$5:$D$2004,$B153,'Trade Log'!$C$5:$C$2004,"Sell",'Trade Log'!$I$5:$I$2004,AV$6,'Trade Log'!$B$5:$B$2004,"&lt;="&amp;Dashboard!$C$2))</f>
        <v/>
      </c>
      <c r="AW153" s="100" t="str">
        <f>if($B153="","",sumifs('Trade Log'!$V$5:$V$2004,'Trade Log'!$D$5:$D$2004,$B153,'Trade Log'!$C$5:$C$2004,"Buy",'Trade Log'!$I$5:$I$2004,AW$6,'Trade Log'!$B$5:$B$2004,"&lt;="&amp;Dashboard!$C$2)-sumifs('Trade Log'!$V$5:$V$2004,'Trade Log'!$D$5:$D$2004,$B153,'Trade Log'!$C$5:$C$2004,"Sell",'Trade Log'!$I$5:$I$2004,AW$6,'Trade Log'!$B$5:$B$2004,"&lt;="&amp;Dashboard!$C$2))</f>
        <v/>
      </c>
      <c r="AX153" s="100" t="str">
        <f>if($B153="","",sumifs('Trade Log'!$V$5:$V$2004,'Trade Log'!$D$5:$D$2004,$B153,'Trade Log'!$C$5:$C$2004,"Buy",'Trade Log'!$I$5:$I$2004,AX$6,'Trade Log'!$B$5:$B$2004,"&lt;="&amp;Dashboard!$C$2)-sumifs('Trade Log'!$V$5:$V$2004,'Trade Log'!$D$5:$D$2004,$B153,'Trade Log'!$C$5:$C$2004,"Sell",'Trade Log'!$I$5:$I$2004,AX$6,'Trade Log'!$B$5:$B$2004,"&lt;="&amp;Dashboard!$C$2))</f>
        <v/>
      </c>
      <c r="AY153" s="100" t="str">
        <f>if($B153="","",sumifs('Trade Log'!$V$5:$V$2004,'Trade Log'!$D$5:$D$2004,$B153,'Trade Log'!$C$5:$C$2004,"Buy",'Trade Log'!$I$5:$I$2004,AY$6,'Trade Log'!$B$5:$B$2004,"&lt;="&amp;Dashboard!$C$2)-sumifs('Trade Log'!$V$5:$V$2004,'Trade Log'!$D$5:$D$2004,$B153,'Trade Log'!$C$5:$C$2004,"Sell",'Trade Log'!$I$5:$I$2004,AY$6,'Trade Log'!$B$5:$B$2004,"&lt;="&amp;Dashboard!$C$2))</f>
        <v/>
      </c>
      <c r="AZ153" s="185" t="str">
        <f>if($B153="","",sumifs('Trade Log'!$V$5:$V$2004,'Trade Log'!$D$5:$D$2004,$B153,'Trade Log'!$C$5:$C$2004,"Buy",'Trade Log'!$I$5:$I$2004,AZ$6,'Trade Log'!$B$5:$B$2004,"&lt;="&amp;Dashboard!$C$2)-sumifs('Trade Log'!$V$5:$V$2004,'Trade Log'!$D$5:$D$2004,$B153,'Trade Log'!$C$5:$C$2004,"Sell",'Trade Log'!$I$5:$I$2004,AZ$6,'Trade Log'!$B$5:$B$2004,"&lt;="&amp;Dashboard!$C$2))</f>
        <v/>
      </c>
      <c r="BA153" s="81"/>
      <c r="BB153" s="186">
        <f t="shared" si="20"/>
        <v>0</v>
      </c>
      <c r="BC153" s="81"/>
      <c r="BD153" s="187">
        <f t="shared" ref="BD153:BM153" si="172">AQ153*$Q153</f>
        <v>0</v>
      </c>
      <c r="BE153" s="188">
        <f t="shared" si="172"/>
        <v>0</v>
      </c>
      <c r="BF153" s="188">
        <f t="shared" si="172"/>
        <v>0</v>
      </c>
      <c r="BG153" s="188">
        <f t="shared" si="172"/>
        <v>0</v>
      </c>
      <c r="BH153" s="188">
        <f t="shared" si="172"/>
        <v>0</v>
      </c>
      <c r="BI153" s="188">
        <f t="shared" si="172"/>
        <v>0</v>
      </c>
      <c r="BJ153" s="188">
        <f t="shared" si="172"/>
        <v>0</v>
      </c>
      <c r="BK153" s="188">
        <f t="shared" si="172"/>
        <v>0</v>
      </c>
      <c r="BL153" s="188">
        <f t="shared" si="172"/>
        <v>0</v>
      </c>
      <c r="BM153" s="189">
        <f t="shared" si="172"/>
        <v>0</v>
      </c>
      <c r="BN153" s="81"/>
      <c r="BO153" s="190">
        <f t="shared" si="22"/>
        <v>0</v>
      </c>
      <c r="BP153" s="190"/>
      <c r="BQ153" s="191" t="str">
        <f t="shared" si="23"/>
        <v/>
      </c>
      <c r="BR153" s="192" t="s">
        <v>197</v>
      </c>
      <c r="BS153" s="190" t="str">
        <f t="shared" si="24"/>
        <v>N</v>
      </c>
      <c r="BT153" s="190" t="str">
        <f t="shared" si="25"/>
        <v>N</v>
      </c>
      <c r="BU153" s="190" t="str">
        <f t="shared" si="26"/>
        <v>N</v>
      </c>
      <c r="BV153" s="190"/>
      <c r="BW153" s="174">
        <f>countifs('Trade Log'!$D$5:$D$2004,$B189,'Trade Log'!$C$5:$C$2004,"Split")</f>
        <v>0</v>
      </c>
    </row>
    <row r="154">
      <c r="A154" s="17">
        <f t="shared" si="27"/>
        <v>148</v>
      </c>
      <c r="B154" s="193" t="str">
        <f>Setup!B199</f>
        <v/>
      </c>
      <c r="C154" s="194" t="str">
        <f>Setup!C199</f>
        <v/>
      </c>
      <c r="D154" s="194" t="str">
        <f>Setup!D199</f>
        <v/>
      </c>
      <c r="E154" s="195" t="str">
        <f>IF($B154="","",SUMIFS('Trade Log'!$V$5:$V$2004,'Trade Log'!$D$5:$D$2004,'Your Portfolio Holdings'!$B154,'Trade Log'!$C$5:$C$2004,"Buy",'Trade Log'!$B$5:$B$2004,"&lt;="&amp;Dashboard!$C$2)-SUMIFS('Trade Log'!$V$5:$V$2004,'Trade Log'!$D$5:$D$2004,'Your Portfolio Holdings'!$B154,'Trade Log'!$C$5:$C$2004,"Sell",'Trade Log'!$B$5:$B$2004,"&lt;="&amp;Dashboard!$C$2))</f>
        <v/>
      </c>
      <c r="F154" s="196" t="str">
        <f t="shared" si="3"/>
        <v/>
      </c>
      <c r="G154" s="197" t="str">
        <f>IFERROR(__xludf.DUMMYFUNCTION("if($C154=""GBP"", if($B154="""","""",if(Dashboard!$C$2&gt;=today(),iferror(googlefinance($B154)/100,0),iferror(index(googlefinance($B154,""price"",Dashboard!$C$2),2,2)/100,iferror(index(googlefinance($B154,""price"",Dashboard!$C$2-1),2,2)/100,iferror(index(g"&amp;"ooglefinance($B154,""price"",Dashboard!$C$2-2),2,2)/100,iferror(index(googlefinance($B154,""price"",Dashboard!$C$2-3),2,2)/100,iferror(index(googlefinance($B154,""price"",Dashboard!$C$2-4),2,2)/100,iferror(index(googlefinance($B154,""price"",Dashboard!$C$"&amp;"2-5),2,2)/100,iferror(index(googlefinance($B154,""price"",Dashboard!$C$2-6),2,2)/100,0))))))))),if($B154="""","""",if(Dashboard!$C$2&gt;=today(),iferror(googlefinance($B154),0),iferror(index(googlefinance($B154,""price"",Dashboard!$C$2),2,2),iferror(index(go"&amp;"oglefinance($B154,""price"",Dashboard!$C$2-1),2,2),iferror(index(googlefinance($B154,""price"",Dashboard!$C$2-2),2,2),iferror(index(googlefinance($B154,""price"",Dashboard!$C$2-3),2,2),iferror(index(googlefinance($B154,""price"",Dashboard!$C$2-4),2,2),ife"&amp;"rror(index(googlefinance($B154,""price"",Dashboard!$C$2-5),2,2),iferror(index(googlefinance($B154,""price"",Dashboard!$C$2-6),2,2),0))))))))))"),"")</f>
        <v/>
      </c>
      <c r="H154" s="213"/>
      <c r="I154" s="199" t="str">
        <f t="shared" si="4"/>
        <v/>
      </c>
      <c r="J154" s="200" t="str">
        <f t="shared" si="5"/>
        <v/>
      </c>
      <c r="K154" s="201" t="str">
        <f t="array" ref="K154">IFERROR(IF($B154="","",index('Trade Log'!$Q$5:$Q$2004,match(1,($AN154='Trade Log'!$B$5:$B$2004)*($B154='Trade Log'!$D$5:$D$2004)*("Y"='Trade Log'!$T$5:$T$2004),0))),0)</f>
        <v/>
      </c>
      <c r="L154" s="202" t="str">
        <f t="shared" si="6"/>
        <v/>
      </c>
      <c r="M154" s="202" t="str">
        <f t="shared" si="7"/>
        <v/>
      </c>
      <c r="N154" s="203" t="str">
        <f t="shared" si="8"/>
        <v/>
      </c>
      <c r="O154" s="202" t="str">
        <f>if($B154="","",iferror(sumifs('Trade Log'!$G$5:$G$2004,'Trade Log'!$C$5:$C$2004,"Dividend",'Trade Log'!$D$5:$D$2004,$B154,'Trade Log'!$B$5:$B$2004,"&lt;="&amp;Dashboard!$C$2),0))</f>
        <v/>
      </c>
      <c r="P154" s="204" t="str">
        <f t="shared" si="9"/>
        <v/>
      </c>
      <c r="Q154" s="205" t="str">
        <f t="shared" si="10"/>
        <v/>
      </c>
      <c r="R154" s="199" t="str">
        <f t="shared" si="11"/>
        <v/>
      </c>
      <c r="S154" s="200" t="str">
        <f t="shared" si="12"/>
        <v/>
      </c>
      <c r="T154" s="201" t="str">
        <f t="array" ref="T154">IFERROR(IF($B154="","",index('Trade Log'!$AE$5:$AE$2004,match(1,($AN154='Trade Log'!$B$5:$B$2004)*($B154='Trade Log'!$D$5:$D$2004)*("Y"='Trade Log'!$T$5:$T$2004),0))),0)</f>
        <v/>
      </c>
      <c r="U154" s="202" t="str">
        <f t="shared" si="13"/>
        <v/>
      </c>
      <c r="V154" s="203" t="str">
        <f t="shared" si="14"/>
        <v/>
      </c>
      <c r="W154" s="202" t="str">
        <f t="shared" si="15"/>
        <v/>
      </c>
      <c r="X154" s="203" t="str">
        <f t="shared" si="16"/>
        <v/>
      </c>
      <c r="Y154" s="206" t="str">
        <f>if($B154="","",iferror(sumifs('Trade Log'!$AD$5:$AD$2004,'Trade Log'!$C$5:$C$2004,"Dividend",'Trade Log'!$D$5:$D$2004,$B154,'Trade Log'!$B$5:$B$2004,"&lt;="&amp;Dashboard!$C$2),0))</f>
        <v/>
      </c>
      <c r="Z154" s="172"/>
      <c r="AA154" s="207" t="str">
        <f t="array" ref="AA154">IF($B154="","",INDEX('Calculations (Do Not Edit)'!$C$231:$G$235,match($C154,'Calculations (Do Not Edit)'!$C$230:$G$230,0),match(Dashboard!$C$3,'Calculations (Do Not Edit)'!$B$231:$B$235,0)))</f>
        <v/>
      </c>
      <c r="AB154" s="174"/>
      <c r="AC154" s="208" t="str">
        <f>IF($B154="","",SUMIFS('Trade Log'!$X$5:$X$2004,'Trade Log'!$D$5:$D$2004,'Your Portfolio Holdings'!$B154,'Trade Log'!$C$5:$C$2004,"Buy",'Trade Log'!$B$5:$B$2004,"&lt;="&amp;Dashboard!$C$54)-SUMIFS('Trade Log'!$X$5:$X$2004,'Trade Log'!$D$5:$D$2004,'Your Portfolio Holdings'!$B154,'Trade Log'!$C$5:$C$2004,"Sell",'Trade Log'!$B$5:$B$2004,"&lt;="&amp;Dashboard!$C$54))</f>
        <v/>
      </c>
      <c r="AD154" s="209" t="str">
        <f>IFERROR(__xludf.DUMMYFUNCTION("if($C154=""GBP"",if($B154="""","""",if(Dashboard!$C$54&gt;=today(),iferror(googlefinance($B154)/100,0),iferror(index(googlefinance($B154,""price"",Dashboard!$C$54),2,2)/100,iferror(index(googlefinance($B154,""price"",Dashboard!$C$54-1),2,2)/100,iferror(index"&amp;"(googlefinance($B154,""price"",Dashboard!$C$54-2),2,2)/100,iferror(index(googlefinance($B154,""price"",Dashboard!$C$54-3),2,2)/100,iferror(index(googlefinance($B154,""price"",Dashboard!$C$54-4),2,2)/100,iferror(index(googlefinance($B154,""price"",Dashboar"&amp;"d!$C$54-5),2,2)/100,iferror(index(googlefinance($B154,""price"",Dashboard!$C$54-6),2,2)/100,0))))))))), if($B154="""","""",if(Dashboard!$C$54&gt;=today(),iferror(googlefinance($B154),0),iferror(index(googlefinance($B154,""price"",Dashboard!$C$54),2,2),iferro"&amp;"r(index(googlefinance($B154,""price"",Dashboard!$C$54-1),2,2),iferror(index(googlefinance($B154,""price"",Dashboard!$C$54-2),2,2),iferror(index(googlefinance($B154,""price"",Dashboard!$C$54-3),2,2),iferror(index(googlefinance($B154,""price"",Dashboard!$C$"&amp;"54-4),2,2),iferror(index(googlefinance($B154,""price"",Dashboard!$C$54-5),2,2),iferror(index(googlefinance($B154,""price"",Dashboard!$C$54-6),2,2),0))))))))))"),"")</f>
        <v/>
      </c>
      <c r="AE154" s="214"/>
      <c r="AF154" s="211" t="str">
        <f t="array" ref="AF154">IF($B154="","",INDEX('Calculations (Do Not Edit)'!$C$249:$G$253,match($C154,'Calculations (Do Not Edit)'!$C$230:$G$230,0),match(Dashboard!$C$3,'Calculations (Do Not Edit)'!$B$231:$B$235,0)))</f>
        <v/>
      </c>
      <c r="AG154" s="212">
        <f t="shared" si="17"/>
        <v>0</v>
      </c>
      <c r="AH154" s="208" t="str">
        <f>IF($B154="","",SUMIFS('Trade Log'!$Z$5:$Z$2004,'Trade Log'!$D$5:$D$2004,'Your Portfolio Holdings'!$B154,'Trade Log'!$C$5:$C$2004,"Buy",'Trade Log'!$B$5:$B$2004,"&lt;="&amp;Dashboard!$C$55)-SUMIFS('Trade Log'!$Z$5:$Z$2004,'Trade Log'!$D$5:$D$2004,'Your Portfolio Holdings'!$B154,'Trade Log'!$C$5:$C$2004,"Sell",'Trade Log'!$B$5:$B$2004,"&lt;="&amp;Dashboard!$C$55))</f>
        <v/>
      </c>
      <c r="AI154" s="209" t="str">
        <f>IFERROR(__xludf.DUMMYFUNCTION("if($C154=""GBP"",if($B154="""","""",if(Dashboard!$C$55&gt;=today(),iferror(googlefinance($B154)/100,0),iferror(index(googlefinance($B154,""price"",Dashboard!$C$55),2,2)/100,iferror(index(googlefinance($B154,""price"",Dashboard!$C$55-1),2,2)/100,iferror(index"&amp;"(googlefinance($B154,""price"",Dashboard!$C$55-2),2,2)/100,iferror(index(googlefinance($B154,""price"",Dashboard!$C$55-3),2,2)/100,iferror(index(googlefinance($B154,""price"",Dashboard!$C$55-4),2,2)/100,iferror(index(googlefinance($B154,""price"",Dashboar"&amp;"d!$C$55-5),2,2)/100,iferror(index(googlefinance($B154,""price"",Dashboard!$C$55-6),2,2)/100,0))))))))),if($B154="""","""",if(Dashboard!$C$55&gt;=today(),iferror(googlefinance($B154),0),iferror(index(googlefinance($B154,""price"",Dashboard!$C$55),2,2),iferror"&amp;"(index(googlefinance($B154,""price"",Dashboard!$C$55-1),2,2),iferror(index(googlefinance($B154,""price"",Dashboard!$C$55-2),2,2),iferror(index(googlefinance($B154,""price"",Dashboard!$C$55-3),2,2),iferror(index(googlefinance($B154,""price"",Dashboard!$C$5"&amp;"5-4),2,2),iferror(index(googlefinance($B154,""price"",Dashboard!$C$55-5),2,2),iferror(index(googlefinance($B154,""price"",Dashboard!$C$55-6),2,2),0))))))))))"),"")</f>
        <v/>
      </c>
      <c r="AJ154" s="210"/>
      <c r="AK154" s="211" t="str">
        <f t="array" ref="AK154">IF($B154="","",INDEX('Calculations (Do Not Edit)'!$C$267:$G$271,match($C154,'Calculations (Do Not Edit)'!$C$230:$G$230,0),match(Dashboard!$C$3,'Calculations (Do Not Edit)'!$B$231:$B$235,0)))</f>
        <v/>
      </c>
      <c r="AL154" s="212">
        <f t="shared" si="18"/>
        <v>0</v>
      </c>
      <c r="AM154" s="182"/>
      <c r="AN154" s="182" t="str">
        <f>IF($B154="","",MAXIFS('Trade Log'!$B$5:$B$2004,'Trade Log'!$D$5:$D$2004,$B154,'Trade Log'!$B$5:$B$2004,"&lt;="&amp;Dashboard!$C$2))</f>
        <v/>
      </c>
      <c r="AO154" s="81" t="str">
        <f t="shared" si="19"/>
        <v>#N/A</v>
      </c>
      <c r="AP154" s="81"/>
      <c r="AQ154" s="184" t="str">
        <f>if($B154="","",sumifs('Trade Log'!$V$5:$V$2004,'Trade Log'!$D$5:$D$2004,$B154,'Trade Log'!$C$5:$C$2004,"Buy",'Trade Log'!$I$5:$I$2004,AQ$6,'Trade Log'!$B$5:$B$2004,"&lt;="&amp;Dashboard!$C$2)-sumifs('Trade Log'!$V$5:$V$2004,'Trade Log'!$D$5:$D$2004,$B154,'Trade Log'!$C$5:$C$2004,"Sell",'Trade Log'!$I$5:$I$2004,AQ$6,'Trade Log'!$B$5:$B$2004,"&lt;="&amp;Dashboard!$C$2))</f>
        <v/>
      </c>
      <c r="AR154" s="100" t="str">
        <f>if($B154="","",sumifs('Trade Log'!$V$5:$V$2004,'Trade Log'!$D$5:$D$2004,$B154,'Trade Log'!$C$5:$C$2004,"Buy",'Trade Log'!$I$5:$I$2004,AR$6,'Trade Log'!$B$5:$B$2004,"&lt;="&amp;Dashboard!$C$2)-sumifs('Trade Log'!$V$5:$V$2004,'Trade Log'!$D$5:$D$2004,$B154,'Trade Log'!$C$5:$C$2004,"Sell",'Trade Log'!$I$5:$I$2004,AR$6,'Trade Log'!$B$5:$B$2004,"&lt;="&amp;Dashboard!$C$2))</f>
        <v/>
      </c>
      <c r="AS154" s="100" t="str">
        <f>if($B154="","",sumifs('Trade Log'!$V$5:$V$2004,'Trade Log'!$D$5:$D$2004,$B154,'Trade Log'!$C$5:$C$2004,"Buy",'Trade Log'!$I$5:$I$2004,AS$6,'Trade Log'!$B$5:$B$2004,"&lt;="&amp;Dashboard!$C$2)-sumifs('Trade Log'!$V$5:$V$2004,'Trade Log'!$D$5:$D$2004,$B154,'Trade Log'!$C$5:$C$2004,"Sell",'Trade Log'!$I$5:$I$2004,AS$6,'Trade Log'!$B$5:$B$2004,"&lt;="&amp;Dashboard!$C$2))</f>
        <v/>
      </c>
      <c r="AT154" s="100" t="str">
        <f>if($B154="","",sumifs('Trade Log'!$V$5:$V$2004,'Trade Log'!$D$5:$D$2004,$B154,'Trade Log'!$C$5:$C$2004,"Buy",'Trade Log'!$I$5:$I$2004,AT$6,'Trade Log'!$B$5:$B$2004,"&lt;="&amp;Dashboard!$C$2)-sumifs('Trade Log'!$V$5:$V$2004,'Trade Log'!$D$5:$D$2004,$B154,'Trade Log'!$C$5:$C$2004,"Sell",'Trade Log'!$I$5:$I$2004,AT$6,'Trade Log'!$B$5:$B$2004,"&lt;="&amp;Dashboard!$C$2))</f>
        <v/>
      </c>
      <c r="AU154" s="100" t="str">
        <f>if($B154="","",sumifs('Trade Log'!$V$5:$V$2004,'Trade Log'!$D$5:$D$2004,$B154,'Trade Log'!$C$5:$C$2004,"Buy",'Trade Log'!$I$5:$I$2004,AU$6,'Trade Log'!$B$5:$B$2004,"&lt;="&amp;Dashboard!$C$2)-sumifs('Trade Log'!$V$5:$V$2004,'Trade Log'!$D$5:$D$2004,$B154,'Trade Log'!$C$5:$C$2004,"Sell",'Trade Log'!$I$5:$I$2004,AU$6,'Trade Log'!$B$5:$B$2004,"&lt;="&amp;Dashboard!$C$2))</f>
        <v/>
      </c>
      <c r="AV154" s="100" t="str">
        <f>if($B154="","",sumifs('Trade Log'!$V$5:$V$2004,'Trade Log'!$D$5:$D$2004,$B154,'Trade Log'!$C$5:$C$2004,"Buy",'Trade Log'!$I$5:$I$2004,AV$6,'Trade Log'!$B$5:$B$2004,"&lt;="&amp;Dashboard!$C$2)-sumifs('Trade Log'!$V$5:$V$2004,'Trade Log'!$D$5:$D$2004,$B154,'Trade Log'!$C$5:$C$2004,"Sell",'Trade Log'!$I$5:$I$2004,AV$6,'Trade Log'!$B$5:$B$2004,"&lt;="&amp;Dashboard!$C$2))</f>
        <v/>
      </c>
      <c r="AW154" s="100" t="str">
        <f>if($B154="","",sumifs('Trade Log'!$V$5:$V$2004,'Trade Log'!$D$5:$D$2004,$B154,'Trade Log'!$C$5:$C$2004,"Buy",'Trade Log'!$I$5:$I$2004,AW$6,'Trade Log'!$B$5:$B$2004,"&lt;="&amp;Dashboard!$C$2)-sumifs('Trade Log'!$V$5:$V$2004,'Trade Log'!$D$5:$D$2004,$B154,'Trade Log'!$C$5:$C$2004,"Sell",'Trade Log'!$I$5:$I$2004,AW$6,'Trade Log'!$B$5:$B$2004,"&lt;="&amp;Dashboard!$C$2))</f>
        <v/>
      </c>
      <c r="AX154" s="100" t="str">
        <f>if($B154="","",sumifs('Trade Log'!$V$5:$V$2004,'Trade Log'!$D$5:$D$2004,$B154,'Trade Log'!$C$5:$C$2004,"Buy",'Trade Log'!$I$5:$I$2004,AX$6,'Trade Log'!$B$5:$B$2004,"&lt;="&amp;Dashboard!$C$2)-sumifs('Trade Log'!$V$5:$V$2004,'Trade Log'!$D$5:$D$2004,$B154,'Trade Log'!$C$5:$C$2004,"Sell",'Trade Log'!$I$5:$I$2004,AX$6,'Trade Log'!$B$5:$B$2004,"&lt;="&amp;Dashboard!$C$2))</f>
        <v/>
      </c>
      <c r="AY154" s="100" t="str">
        <f>if($B154="","",sumifs('Trade Log'!$V$5:$V$2004,'Trade Log'!$D$5:$D$2004,$B154,'Trade Log'!$C$5:$C$2004,"Buy",'Trade Log'!$I$5:$I$2004,AY$6,'Trade Log'!$B$5:$B$2004,"&lt;="&amp;Dashboard!$C$2)-sumifs('Trade Log'!$V$5:$V$2004,'Trade Log'!$D$5:$D$2004,$B154,'Trade Log'!$C$5:$C$2004,"Sell",'Trade Log'!$I$5:$I$2004,AY$6,'Trade Log'!$B$5:$B$2004,"&lt;="&amp;Dashboard!$C$2))</f>
        <v/>
      </c>
      <c r="AZ154" s="185" t="str">
        <f>if($B154="","",sumifs('Trade Log'!$V$5:$V$2004,'Trade Log'!$D$5:$D$2004,$B154,'Trade Log'!$C$5:$C$2004,"Buy",'Trade Log'!$I$5:$I$2004,AZ$6,'Trade Log'!$B$5:$B$2004,"&lt;="&amp;Dashboard!$C$2)-sumifs('Trade Log'!$V$5:$V$2004,'Trade Log'!$D$5:$D$2004,$B154,'Trade Log'!$C$5:$C$2004,"Sell",'Trade Log'!$I$5:$I$2004,AZ$6,'Trade Log'!$B$5:$B$2004,"&lt;="&amp;Dashboard!$C$2))</f>
        <v/>
      </c>
      <c r="BA154" s="81"/>
      <c r="BB154" s="186">
        <f t="shared" si="20"/>
        <v>0</v>
      </c>
      <c r="BC154" s="81"/>
      <c r="BD154" s="187">
        <f t="shared" ref="BD154:BM154" si="173">AQ154*$Q154</f>
        <v>0</v>
      </c>
      <c r="BE154" s="188">
        <f t="shared" si="173"/>
        <v>0</v>
      </c>
      <c r="BF154" s="188">
        <f t="shared" si="173"/>
        <v>0</v>
      </c>
      <c r="BG154" s="188">
        <f t="shared" si="173"/>
        <v>0</v>
      </c>
      <c r="BH154" s="188">
        <f t="shared" si="173"/>
        <v>0</v>
      </c>
      <c r="BI154" s="188">
        <f t="shared" si="173"/>
        <v>0</v>
      </c>
      <c r="BJ154" s="188">
        <f t="shared" si="173"/>
        <v>0</v>
      </c>
      <c r="BK154" s="188">
        <f t="shared" si="173"/>
        <v>0</v>
      </c>
      <c r="BL154" s="188">
        <f t="shared" si="173"/>
        <v>0</v>
      </c>
      <c r="BM154" s="189">
        <f t="shared" si="173"/>
        <v>0</v>
      </c>
      <c r="BN154" s="81"/>
      <c r="BO154" s="190">
        <f t="shared" si="22"/>
        <v>0</v>
      </c>
      <c r="BP154" s="190"/>
      <c r="BQ154" s="191" t="str">
        <f t="shared" si="23"/>
        <v/>
      </c>
      <c r="BR154" s="192" t="s">
        <v>197</v>
      </c>
      <c r="BS154" s="190" t="str">
        <f t="shared" si="24"/>
        <v>N</v>
      </c>
      <c r="BT154" s="190" t="str">
        <f t="shared" si="25"/>
        <v>N</v>
      </c>
      <c r="BU154" s="190" t="str">
        <f t="shared" si="26"/>
        <v>N</v>
      </c>
      <c r="BV154" s="190"/>
      <c r="BW154" s="174">
        <f>countifs('Trade Log'!$D$5:$D$2004,$B190,'Trade Log'!$C$5:$C$2004,"Split")</f>
        <v>0</v>
      </c>
    </row>
    <row r="155">
      <c r="A155" s="17">
        <f t="shared" si="27"/>
        <v>149</v>
      </c>
      <c r="B155" s="193" t="str">
        <f>Setup!B200</f>
        <v/>
      </c>
      <c r="C155" s="194" t="str">
        <f>Setup!C200</f>
        <v/>
      </c>
      <c r="D155" s="194" t="str">
        <f>Setup!D200</f>
        <v/>
      </c>
      <c r="E155" s="195" t="str">
        <f>IF($B155="","",SUMIFS('Trade Log'!$V$5:$V$2004,'Trade Log'!$D$5:$D$2004,'Your Portfolio Holdings'!$B155,'Trade Log'!$C$5:$C$2004,"Buy",'Trade Log'!$B$5:$B$2004,"&lt;="&amp;Dashboard!$C$2)-SUMIFS('Trade Log'!$V$5:$V$2004,'Trade Log'!$D$5:$D$2004,'Your Portfolio Holdings'!$B155,'Trade Log'!$C$5:$C$2004,"Sell",'Trade Log'!$B$5:$B$2004,"&lt;="&amp;Dashboard!$C$2))</f>
        <v/>
      </c>
      <c r="F155" s="196" t="str">
        <f t="shared" si="3"/>
        <v/>
      </c>
      <c r="G155" s="197" t="str">
        <f>IFERROR(__xludf.DUMMYFUNCTION("if($C155=""GBP"", if($B155="""","""",if(Dashboard!$C$2&gt;=today(),iferror(googlefinance($B155)/100,0),iferror(index(googlefinance($B155,""price"",Dashboard!$C$2),2,2)/100,iferror(index(googlefinance($B155,""price"",Dashboard!$C$2-1),2,2)/100,iferror(index(g"&amp;"ooglefinance($B155,""price"",Dashboard!$C$2-2),2,2)/100,iferror(index(googlefinance($B155,""price"",Dashboard!$C$2-3),2,2)/100,iferror(index(googlefinance($B155,""price"",Dashboard!$C$2-4),2,2)/100,iferror(index(googlefinance($B155,""price"",Dashboard!$C$"&amp;"2-5),2,2)/100,iferror(index(googlefinance($B155,""price"",Dashboard!$C$2-6),2,2)/100,0))))))))),if($B155="""","""",if(Dashboard!$C$2&gt;=today(),iferror(googlefinance($B155),0),iferror(index(googlefinance($B155,""price"",Dashboard!$C$2),2,2),iferror(index(go"&amp;"oglefinance($B155,""price"",Dashboard!$C$2-1),2,2),iferror(index(googlefinance($B155,""price"",Dashboard!$C$2-2),2,2),iferror(index(googlefinance($B155,""price"",Dashboard!$C$2-3),2,2),iferror(index(googlefinance($B155,""price"",Dashboard!$C$2-4),2,2),ife"&amp;"rror(index(googlefinance($B155,""price"",Dashboard!$C$2-5),2,2),iferror(index(googlefinance($B155,""price"",Dashboard!$C$2-6),2,2),0))))))))))"),"")</f>
        <v/>
      </c>
      <c r="H155" s="213"/>
      <c r="I155" s="199" t="str">
        <f t="shared" si="4"/>
        <v/>
      </c>
      <c r="J155" s="200" t="str">
        <f t="shared" si="5"/>
        <v/>
      </c>
      <c r="K155" s="201" t="str">
        <f t="array" ref="K155">IFERROR(IF($B155="","",index('Trade Log'!$Q$5:$Q$2004,match(1,($AN155='Trade Log'!$B$5:$B$2004)*($B155='Trade Log'!$D$5:$D$2004)*("Y"='Trade Log'!$T$5:$T$2004),0))),0)</f>
        <v/>
      </c>
      <c r="L155" s="202" t="str">
        <f t="shared" si="6"/>
        <v/>
      </c>
      <c r="M155" s="202" t="str">
        <f t="shared" si="7"/>
        <v/>
      </c>
      <c r="N155" s="203" t="str">
        <f t="shared" si="8"/>
        <v/>
      </c>
      <c r="O155" s="202" t="str">
        <f>if($B155="","",iferror(sumifs('Trade Log'!$G$5:$G$2004,'Trade Log'!$C$5:$C$2004,"Dividend",'Trade Log'!$D$5:$D$2004,$B155,'Trade Log'!$B$5:$B$2004,"&lt;="&amp;Dashboard!$C$2),0))</f>
        <v/>
      </c>
      <c r="P155" s="204" t="str">
        <f t="shared" si="9"/>
        <v/>
      </c>
      <c r="Q155" s="205" t="str">
        <f t="shared" si="10"/>
        <v/>
      </c>
      <c r="R155" s="199" t="str">
        <f t="shared" si="11"/>
        <v/>
      </c>
      <c r="S155" s="200" t="str">
        <f t="shared" si="12"/>
        <v/>
      </c>
      <c r="T155" s="201" t="str">
        <f t="array" ref="T155">IFERROR(IF($B155="","",index('Trade Log'!$AE$5:$AE$2004,match(1,($AN155='Trade Log'!$B$5:$B$2004)*($B155='Trade Log'!$D$5:$D$2004)*("Y"='Trade Log'!$T$5:$T$2004),0))),0)</f>
        <v/>
      </c>
      <c r="U155" s="202" t="str">
        <f t="shared" si="13"/>
        <v/>
      </c>
      <c r="V155" s="203" t="str">
        <f t="shared" si="14"/>
        <v/>
      </c>
      <c r="W155" s="202" t="str">
        <f t="shared" si="15"/>
        <v/>
      </c>
      <c r="X155" s="203" t="str">
        <f t="shared" si="16"/>
        <v/>
      </c>
      <c r="Y155" s="206" t="str">
        <f>if($B155="","",iferror(sumifs('Trade Log'!$AD$5:$AD$2004,'Trade Log'!$C$5:$C$2004,"Dividend",'Trade Log'!$D$5:$D$2004,$B155,'Trade Log'!$B$5:$B$2004,"&lt;="&amp;Dashboard!$C$2),0))</f>
        <v/>
      </c>
      <c r="Z155" s="172"/>
      <c r="AA155" s="207" t="str">
        <f t="array" ref="AA155">IF($B155="","",INDEX('Calculations (Do Not Edit)'!$C$231:$G$235,match($C155,'Calculations (Do Not Edit)'!$C$230:$G$230,0),match(Dashboard!$C$3,'Calculations (Do Not Edit)'!$B$231:$B$235,0)))</f>
        <v/>
      </c>
      <c r="AB155" s="174"/>
      <c r="AC155" s="208" t="str">
        <f>IF($B155="","",SUMIFS('Trade Log'!$X$5:$X$2004,'Trade Log'!$D$5:$D$2004,'Your Portfolio Holdings'!$B155,'Trade Log'!$C$5:$C$2004,"Buy",'Trade Log'!$B$5:$B$2004,"&lt;="&amp;Dashboard!$C$54)-SUMIFS('Trade Log'!$X$5:$X$2004,'Trade Log'!$D$5:$D$2004,'Your Portfolio Holdings'!$B155,'Trade Log'!$C$5:$C$2004,"Sell",'Trade Log'!$B$5:$B$2004,"&lt;="&amp;Dashboard!$C$54))</f>
        <v/>
      </c>
      <c r="AD155" s="209" t="str">
        <f>IFERROR(__xludf.DUMMYFUNCTION("if($C155=""GBP"",if($B155="""","""",if(Dashboard!$C$54&gt;=today(),iferror(googlefinance($B155)/100,0),iferror(index(googlefinance($B155,""price"",Dashboard!$C$54),2,2)/100,iferror(index(googlefinance($B155,""price"",Dashboard!$C$54-1),2,2)/100,iferror(index"&amp;"(googlefinance($B155,""price"",Dashboard!$C$54-2),2,2)/100,iferror(index(googlefinance($B155,""price"",Dashboard!$C$54-3),2,2)/100,iferror(index(googlefinance($B155,""price"",Dashboard!$C$54-4),2,2)/100,iferror(index(googlefinance($B155,""price"",Dashboar"&amp;"d!$C$54-5),2,2)/100,iferror(index(googlefinance($B155,""price"",Dashboard!$C$54-6),2,2)/100,0))))))))), if($B155="""","""",if(Dashboard!$C$54&gt;=today(),iferror(googlefinance($B155),0),iferror(index(googlefinance($B155,""price"",Dashboard!$C$54),2,2),iferro"&amp;"r(index(googlefinance($B155,""price"",Dashboard!$C$54-1),2,2),iferror(index(googlefinance($B155,""price"",Dashboard!$C$54-2),2,2),iferror(index(googlefinance($B155,""price"",Dashboard!$C$54-3),2,2),iferror(index(googlefinance($B155,""price"",Dashboard!$C$"&amp;"54-4),2,2),iferror(index(googlefinance($B155,""price"",Dashboard!$C$54-5),2,2),iferror(index(googlefinance($B155,""price"",Dashboard!$C$54-6),2,2),0))))))))))"),"")</f>
        <v/>
      </c>
      <c r="AE155" s="214"/>
      <c r="AF155" s="211" t="str">
        <f t="array" ref="AF155">IF($B155="","",INDEX('Calculations (Do Not Edit)'!$C$249:$G$253,match($C155,'Calculations (Do Not Edit)'!$C$230:$G$230,0),match(Dashboard!$C$3,'Calculations (Do Not Edit)'!$B$231:$B$235,0)))</f>
        <v/>
      </c>
      <c r="AG155" s="212">
        <f t="shared" si="17"/>
        <v>0</v>
      </c>
      <c r="AH155" s="208" t="str">
        <f>IF($B155="","",SUMIFS('Trade Log'!$Z$5:$Z$2004,'Trade Log'!$D$5:$D$2004,'Your Portfolio Holdings'!$B155,'Trade Log'!$C$5:$C$2004,"Buy",'Trade Log'!$B$5:$B$2004,"&lt;="&amp;Dashboard!$C$55)-SUMIFS('Trade Log'!$Z$5:$Z$2004,'Trade Log'!$D$5:$D$2004,'Your Portfolio Holdings'!$B155,'Trade Log'!$C$5:$C$2004,"Sell",'Trade Log'!$B$5:$B$2004,"&lt;="&amp;Dashboard!$C$55))</f>
        <v/>
      </c>
      <c r="AI155" s="209" t="str">
        <f>IFERROR(__xludf.DUMMYFUNCTION("if($C155=""GBP"",if($B155="""","""",if(Dashboard!$C$55&gt;=today(),iferror(googlefinance($B155)/100,0),iferror(index(googlefinance($B155,""price"",Dashboard!$C$55),2,2)/100,iferror(index(googlefinance($B155,""price"",Dashboard!$C$55-1),2,2)/100,iferror(index"&amp;"(googlefinance($B155,""price"",Dashboard!$C$55-2),2,2)/100,iferror(index(googlefinance($B155,""price"",Dashboard!$C$55-3),2,2)/100,iferror(index(googlefinance($B155,""price"",Dashboard!$C$55-4),2,2)/100,iferror(index(googlefinance($B155,""price"",Dashboar"&amp;"d!$C$55-5),2,2)/100,iferror(index(googlefinance($B155,""price"",Dashboard!$C$55-6),2,2)/100,0))))))))),if($B155="""","""",if(Dashboard!$C$55&gt;=today(),iferror(googlefinance($B155),0),iferror(index(googlefinance($B155,""price"",Dashboard!$C$55),2,2),iferror"&amp;"(index(googlefinance($B155,""price"",Dashboard!$C$55-1),2,2),iferror(index(googlefinance($B155,""price"",Dashboard!$C$55-2),2,2),iferror(index(googlefinance($B155,""price"",Dashboard!$C$55-3),2,2),iferror(index(googlefinance($B155,""price"",Dashboard!$C$5"&amp;"5-4),2,2),iferror(index(googlefinance($B155,""price"",Dashboard!$C$55-5),2,2),iferror(index(googlefinance($B155,""price"",Dashboard!$C$55-6),2,2),0))))))))))"),"")</f>
        <v/>
      </c>
      <c r="AJ155" s="210"/>
      <c r="AK155" s="211" t="str">
        <f t="array" ref="AK155">IF($B155="","",INDEX('Calculations (Do Not Edit)'!$C$267:$G$271,match($C155,'Calculations (Do Not Edit)'!$C$230:$G$230,0),match(Dashboard!$C$3,'Calculations (Do Not Edit)'!$B$231:$B$235,0)))</f>
        <v/>
      </c>
      <c r="AL155" s="212">
        <f t="shared" si="18"/>
        <v>0</v>
      </c>
      <c r="AM155" s="182"/>
      <c r="AN155" s="182" t="str">
        <f>IF($B155="","",MAXIFS('Trade Log'!$B$5:$B$2004,'Trade Log'!$D$5:$D$2004,$B155,'Trade Log'!$B$5:$B$2004,"&lt;="&amp;Dashboard!$C$2))</f>
        <v/>
      </c>
      <c r="AO155" s="81" t="str">
        <f t="shared" si="19"/>
        <v>#N/A</v>
      </c>
      <c r="AP155" s="81"/>
      <c r="AQ155" s="184" t="str">
        <f>if($B155="","",sumifs('Trade Log'!$V$5:$V$2004,'Trade Log'!$D$5:$D$2004,$B155,'Trade Log'!$C$5:$C$2004,"Buy",'Trade Log'!$I$5:$I$2004,AQ$6,'Trade Log'!$B$5:$B$2004,"&lt;="&amp;Dashboard!$C$2)-sumifs('Trade Log'!$V$5:$V$2004,'Trade Log'!$D$5:$D$2004,$B155,'Trade Log'!$C$5:$C$2004,"Sell",'Trade Log'!$I$5:$I$2004,AQ$6,'Trade Log'!$B$5:$B$2004,"&lt;="&amp;Dashboard!$C$2))</f>
        <v/>
      </c>
      <c r="AR155" s="100" t="str">
        <f>if($B155="","",sumifs('Trade Log'!$V$5:$V$2004,'Trade Log'!$D$5:$D$2004,$B155,'Trade Log'!$C$5:$C$2004,"Buy",'Trade Log'!$I$5:$I$2004,AR$6,'Trade Log'!$B$5:$B$2004,"&lt;="&amp;Dashboard!$C$2)-sumifs('Trade Log'!$V$5:$V$2004,'Trade Log'!$D$5:$D$2004,$B155,'Trade Log'!$C$5:$C$2004,"Sell",'Trade Log'!$I$5:$I$2004,AR$6,'Trade Log'!$B$5:$B$2004,"&lt;="&amp;Dashboard!$C$2))</f>
        <v/>
      </c>
      <c r="AS155" s="100" t="str">
        <f>if($B155="","",sumifs('Trade Log'!$V$5:$V$2004,'Trade Log'!$D$5:$D$2004,$B155,'Trade Log'!$C$5:$C$2004,"Buy",'Trade Log'!$I$5:$I$2004,AS$6,'Trade Log'!$B$5:$B$2004,"&lt;="&amp;Dashboard!$C$2)-sumifs('Trade Log'!$V$5:$V$2004,'Trade Log'!$D$5:$D$2004,$B155,'Trade Log'!$C$5:$C$2004,"Sell",'Trade Log'!$I$5:$I$2004,AS$6,'Trade Log'!$B$5:$B$2004,"&lt;="&amp;Dashboard!$C$2))</f>
        <v/>
      </c>
      <c r="AT155" s="100" t="str">
        <f>if($B155="","",sumifs('Trade Log'!$V$5:$V$2004,'Trade Log'!$D$5:$D$2004,$B155,'Trade Log'!$C$5:$C$2004,"Buy",'Trade Log'!$I$5:$I$2004,AT$6,'Trade Log'!$B$5:$B$2004,"&lt;="&amp;Dashboard!$C$2)-sumifs('Trade Log'!$V$5:$V$2004,'Trade Log'!$D$5:$D$2004,$B155,'Trade Log'!$C$5:$C$2004,"Sell",'Trade Log'!$I$5:$I$2004,AT$6,'Trade Log'!$B$5:$B$2004,"&lt;="&amp;Dashboard!$C$2))</f>
        <v/>
      </c>
      <c r="AU155" s="100" t="str">
        <f>if($B155="","",sumifs('Trade Log'!$V$5:$V$2004,'Trade Log'!$D$5:$D$2004,$B155,'Trade Log'!$C$5:$C$2004,"Buy",'Trade Log'!$I$5:$I$2004,AU$6,'Trade Log'!$B$5:$B$2004,"&lt;="&amp;Dashboard!$C$2)-sumifs('Trade Log'!$V$5:$V$2004,'Trade Log'!$D$5:$D$2004,$B155,'Trade Log'!$C$5:$C$2004,"Sell",'Trade Log'!$I$5:$I$2004,AU$6,'Trade Log'!$B$5:$B$2004,"&lt;="&amp;Dashboard!$C$2))</f>
        <v/>
      </c>
      <c r="AV155" s="100" t="str">
        <f>if($B155="","",sumifs('Trade Log'!$V$5:$V$2004,'Trade Log'!$D$5:$D$2004,$B155,'Trade Log'!$C$5:$C$2004,"Buy",'Trade Log'!$I$5:$I$2004,AV$6,'Trade Log'!$B$5:$B$2004,"&lt;="&amp;Dashboard!$C$2)-sumifs('Trade Log'!$V$5:$V$2004,'Trade Log'!$D$5:$D$2004,$B155,'Trade Log'!$C$5:$C$2004,"Sell",'Trade Log'!$I$5:$I$2004,AV$6,'Trade Log'!$B$5:$B$2004,"&lt;="&amp;Dashboard!$C$2))</f>
        <v/>
      </c>
      <c r="AW155" s="100" t="str">
        <f>if($B155="","",sumifs('Trade Log'!$V$5:$V$2004,'Trade Log'!$D$5:$D$2004,$B155,'Trade Log'!$C$5:$C$2004,"Buy",'Trade Log'!$I$5:$I$2004,AW$6,'Trade Log'!$B$5:$B$2004,"&lt;="&amp;Dashboard!$C$2)-sumifs('Trade Log'!$V$5:$V$2004,'Trade Log'!$D$5:$D$2004,$B155,'Trade Log'!$C$5:$C$2004,"Sell",'Trade Log'!$I$5:$I$2004,AW$6,'Trade Log'!$B$5:$B$2004,"&lt;="&amp;Dashboard!$C$2))</f>
        <v/>
      </c>
      <c r="AX155" s="100" t="str">
        <f>if($B155="","",sumifs('Trade Log'!$V$5:$V$2004,'Trade Log'!$D$5:$D$2004,$B155,'Trade Log'!$C$5:$C$2004,"Buy",'Trade Log'!$I$5:$I$2004,AX$6,'Trade Log'!$B$5:$B$2004,"&lt;="&amp;Dashboard!$C$2)-sumifs('Trade Log'!$V$5:$V$2004,'Trade Log'!$D$5:$D$2004,$B155,'Trade Log'!$C$5:$C$2004,"Sell",'Trade Log'!$I$5:$I$2004,AX$6,'Trade Log'!$B$5:$B$2004,"&lt;="&amp;Dashboard!$C$2))</f>
        <v/>
      </c>
      <c r="AY155" s="100" t="str">
        <f>if($B155="","",sumifs('Trade Log'!$V$5:$V$2004,'Trade Log'!$D$5:$D$2004,$B155,'Trade Log'!$C$5:$C$2004,"Buy",'Trade Log'!$I$5:$I$2004,AY$6,'Trade Log'!$B$5:$B$2004,"&lt;="&amp;Dashboard!$C$2)-sumifs('Trade Log'!$V$5:$V$2004,'Trade Log'!$D$5:$D$2004,$B155,'Trade Log'!$C$5:$C$2004,"Sell",'Trade Log'!$I$5:$I$2004,AY$6,'Trade Log'!$B$5:$B$2004,"&lt;="&amp;Dashboard!$C$2))</f>
        <v/>
      </c>
      <c r="AZ155" s="185" t="str">
        <f>if($B155="","",sumifs('Trade Log'!$V$5:$V$2004,'Trade Log'!$D$5:$D$2004,$B155,'Trade Log'!$C$5:$C$2004,"Buy",'Trade Log'!$I$5:$I$2004,AZ$6,'Trade Log'!$B$5:$B$2004,"&lt;="&amp;Dashboard!$C$2)-sumifs('Trade Log'!$V$5:$V$2004,'Trade Log'!$D$5:$D$2004,$B155,'Trade Log'!$C$5:$C$2004,"Sell",'Trade Log'!$I$5:$I$2004,AZ$6,'Trade Log'!$B$5:$B$2004,"&lt;="&amp;Dashboard!$C$2))</f>
        <v/>
      </c>
      <c r="BA155" s="81"/>
      <c r="BB155" s="186">
        <f t="shared" si="20"/>
        <v>0</v>
      </c>
      <c r="BC155" s="81"/>
      <c r="BD155" s="187">
        <f t="shared" ref="BD155:BM155" si="174">AQ155*$Q155</f>
        <v>0</v>
      </c>
      <c r="BE155" s="188">
        <f t="shared" si="174"/>
        <v>0</v>
      </c>
      <c r="BF155" s="188">
        <f t="shared" si="174"/>
        <v>0</v>
      </c>
      <c r="BG155" s="188">
        <f t="shared" si="174"/>
        <v>0</v>
      </c>
      <c r="BH155" s="188">
        <f t="shared" si="174"/>
        <v>0</v>
      </c>
      <c r="BI155" s="188">
        <f t="shared" si="174"/>
        <v>0</v>
      </c>
      <c r="BJ155" s="188">
        <f t="shared" si="174"/>
        <v>0</v>
      </c>
      <c r="BK155" s="188">
        <f t="shared" si="174"/>
        <v>0</v>
      </c>
      <c r="BL155" s="188">
        <f t="shared" si="174"/>
        <v>0</v>
      </c>
      <c r="BM155" s="189">
        <f t="shared" si="174"/>
        <v>0</v>
      </c>
      <c r="BN155" s="81"/>
      <c r="BO155" s="190">
        <f t="shared" si="22"/>
        <v>0</v>
      </c>
      <c r="BP155" s="190"/>
      <c r="BQ155" s="191" t="str">
        <f t="shared" si="23"/>
        <v/>
      </c>
      <c r="BR155" s="192" t="s">
        <v>197</v>
      </c>
      <c r="BS155" s="190" t="str">
        <f t="shared" si="24"/>
        <v>N</v>
      </c>
      <c r="BT155" s="190" t="str">
        <f t="shared" si="25"/>
        <v>N</v>
      </c>
      <c r="BU155" s="190" t="str">
        <f t="shared" si="26"/>
        <v>N</v>
      </c>
      <c r="BV155" s="190"/>
      <c r="BW155" s="174">
        <f>countifs('Trade Log'!$D$5:$D$2004,$B191,'Trade Log'!$C$5:$C$2004,"Split")</f>
        <v>0</v>
      </c>
    </row>
    <row r="156">
      <c r="A156" s="407">
        <f t="shared" si="27"/>
        <v>150</v>
      </c>
      <c r="B156" s="408" t="str">
        <f>Setup!B201</f>
        <v/>
      </c>
      <c r="C156" s="408" t="str">
        <f>Setup!C201</f>
        <v/>
      </c>
      <c r="D156" s="408" t="str">
        <f>Setup!D201</f>
        <v/>
      </c>
      <c r="E156" s="409" t="str">
        <f>IF($B156="","",SUMIFS('Trade Log'!$V$5:$V$2004,'Trade Log'!$D$5:$D$2004,'Your Portfolio Holdings'!$B156,'Trade Log'!$C$5:$C$2004,"Buy",'Trade Log'!$B$5:$B$2004,"&lt;="&amp;Dashboard!$C$2)-SUMIFS('Trade Log'!$V$5:$V$2004,'Trade Log'!$D$5:$D$2004,'Your Portfolio Holdings'!$B156,'Trade Log'!$C$5:$C$2004,"Sell",'Trade Log'!$B$5:$B$2004,"&lt;="&amp;Dashboard!$C$2))</f>
        <v/>
      </c>
      <c r="F156" s="410" t="str">
        <f t="shared" si="3"/>
        <v/>
      </c>
      <c r="G156" s="410" t="str">
        <f>IFERROR(__xludf.DUMMYFUNCTION("if($C156=""GBP"", if($B156="""","""",if(Dashboard!$C$2&gt;=today(),iferror(googlefinance($B156)/100,0),iferror(index(googlefinance($B156,""price"",Dashboard!$C$2),2,2)/100,iferror(index(googlefinance($B156,""price"",Dashboard!$C$2-1),2,2)/100,iferror(index(g"&amp;"ooglefinance($B156,""price"",Dashboard!$C$2-2),2,2)/100,iferror(index(googlefinance($B156,""price"",Dashboard!$C$2-3),2,2)/100,iferror(index(googlefinance($B156,""price"",Dashboard!$C$2-4),2,2)/100,iferror(index(googlefinance($B156,""price"",Dashboard!$C$"&amp;"2-5),2,2)/100,iferror(index(googlefinance($B156,""price"",Dashboard!$C$2-6),2,2)/100,0))))))))),if($B156="""","""",if(Dashboard!$C$2&gt;=today(),iferror(googlefinance($B156),0),iferror(index(googlefinance($B156,""price"",Dashboard!$C$2),2,2),iferror(index(go"&amp;"oglefinance($B156,""price"",Dashboard!$C$2-1),2,2),iferror(index(googlefinance($B156,""price"",Dashboard!$C$2-2),2,2),iferror(index(googlefinance($B156,""price"",Dashboard!$C$2-3),2,2),iferror(index(googlefinance($B156,""price"",Dashboard!$C$2-4),2,2),ife"&amp;"rror(index(googlefinance($B156,""price"",Dashboard!$C$2-5),2,2),iferror(index(googlefinance($B156,""price"",Dashboard!$C$2-6),2,2),0))))))))))"),"")</f>
        <v/>
      </c>
      <c r="H156" s="411"/>
      <c r="I156" s="410" t="str">
        <f t="shared" si="4"/>
        <v/>
      </c>
      <c r="J156" s="412" t="str">
        <f t="shared" si="5"/>
        <v/>
      </c>
      <c r="K156" s="413" t="str">
        <f t="array" ref="K156">IFERROR(IF($B156="","",index('Trade Log'!$Q$5:$Q$2004,match(1,($AN156='Trade Log'!$B$5:$B$2004)*($B156='Trade Log'!$D$5:$D$2004)*("Y"='Trade Log'!$T$5:$T$2004),0))),0)</f>
        <v/>
      </c>
      <c r="L156" s="413" t="str">
        <f t="shared" si="6"/>
        <v/>
      </c>
      <c r="M156" s="413" t="str">
        <f t="shared" si="7"/>
        <v/>
      </c>
      <c r="N156" s="414" t="str">
        <f t="shared" si="8"/>
        <v/>
      </c>
      <c r="O156" s="415" t="str">
        <f>if($B156="","",iferror(sumifs('Trade Log'!$G$5:$G$2004,'Trade Log'!$C$5:$C$2004,"Dividend",'Trade Log'!$D$5:$D$2004,$B156,'Trade Log'!$B$5:$B$2004,"&lt;="&amp;Dashboard!$C$2),0))</f>
        <v/>
      </c>
      <c r="P156" s="410" t="str">
        <f t="shared" si="9"/>
        <v/>
      </c>
      <c r="Q156" s="410" t="str">
        <f t="shared" si="10"/>
        <v/>
      </c>
      <c r="R156" s="410" t="str">
        <f t="shared" si="11"/>
        <v/>
      </c>
      <c r="S156" s="412" t="str">
        <f t="shared" si="12"/>
        <v/>
      </c>
      <c r="T156" s="413" t="str">
        <f t="array" ref="T156">IFERROR(IF($B156="","",index('Trade Log'!$AE$5:$AE$2004,match(1,($AN156='Trade Log'!$B$5:$B$2004)*($B156='Trade Log'!$D$5:$D$2004)*("Y"='Trade Log'!$T$5:$T$2004),0))),0)</f>
        <v/>
      </c>
      <c r="U156" s="413" t="str">
        <f t="shared" si="13"/>
        <v/>
      </c>
      <c r="V156" s="414" t="str">
        <f t="shared" si="14"/>
        <v/>
      </c>
      <c r="W156" s="413" t="str">
        <f t="shared" si="15"/>
        <v/>
      </c>
      <c r="X156" s="414" t="str">
        <f t="shared" si="16"/>
        <v/>
      </c>
      <c r="Y156" s="416" t="str">
        <f>if($B156="","",iferror(sumifs('Trade Log'!$AD$5:$AD$2004,'Trade Log'!$C$5:$C$2004,"Dividend",'Trade Log'!$D$5:$D$2004,$B156,'Trade Log'!$B$5:$B$2004,"&lt;="&amp;Dashboard!$C$2),0))</f>
        <v/>
      </c>
      <c r="Z156" s="417"/>
      <c r="AA156" s="418" t="str">
        <f t="array" ref="AA156">IF($B156="","",INDEX('Calculations (Do Not Edit)'!$C$231:$G$235,match($C156,'Calculations (Do Not Edit)'!$C$230:$G$230,0),match(Dashboard!$C$3,'Calculations (Do Not Edit)'!$B$231:$B$235,0)))</f>
        <v/>
      </c>
      <c r="AB156" s="419"/>
      <c r="AC156" s="420" t="str">
        <f>IF($B156="","",SUMIFS('Trade Log'!$X$5:$X$2004,'Trade Log'!$D$5:$D$2004,'Your Portfolio Holdings'!$B156,'Trade Log'!$C$5:$C$2004,"Buy",'Trade Log'!$B$5:$B$2004,"&lt;="&amp;Dashboard!$C$54)-SUMIFS('Trade Log'!$X$5:$X$2004,'Trade Log'!$D$5:$D$2004,'Your Portfolio Holdings'!$B156,'Trade Log'!$C$5:$C$2004,"Sell",'Trade Log'!$B$5:$B$2004,"&lt;="&amp;Dashboard!$C$54))</f>
        <v/>
      </c>
      <c r="AD156" s="410" t="str">
        <f>IFERROR(__xludf.DUMMYFUNCTION("if($C156=""GBP"",if($B156="""","""",if(Dashboard!$C$54&gt;=today(),iferror(googlefinance($B156)/100,0),iferror(index(googlefinance($B156,""price"",Dashboard!$C$54),2,2)/100,iferror(index(googlefinance($B156,""price"",Dashboard!$C$54-1),2,2)/100,iferror(index"&amp;"(googlefinance($B156,""price"",Dashboard!$C$54-2),2,2)/100,iferror(index(googlefinance($B156,""price"",Dashboard!$C$54-3),2,2)/100,iferror(index(googlefinance($B156,""price"",Dashboard!$C$54-4),2,2)/100,iferror(index(googlefinance($B156,""price"",Dashboar"&amp;"d!$C$54-5),2,2)/100,iferror(index(googlefinance($B156,""price"",Dashboard!$C$54-6),2,2)/100,0))))))))), if($B156="""","""",if(Dashboard!$C$54&gt;=today(),iferror(googlefinance($B156),0),iferror(index(googlefinance($B156,""price"",Dashboard!$C$54),2,2),iferro"&amp;"r(index(googlefinance($B156,""price"",Dashboard!$C$54-1),2,2),iferror(index(googlefinance($B156,""price"",Dashboard!$C$54-2),2,2),iferror(index(googlefinance($B156,""price"",Dashboard!$C$54-3),2,2),iferror(index(googlefinance($B156,""price"",Dashboard!$C$"&amp;"54-4),2,2),iferror(index(googlefinance($B156,""price"",Dashboard!$C$54-5),2,2),iferror(index(googlefinance($B156,""price"",Dashboard!$C$54-6),2,2),0))))))))))"),"")</f>
        <v/>
      </c>
      <c r="AE156" s="421"/>
      <c r="AF156" s="422" t="str">
        <f t="array" ref="AF156">IF($B156="","",INDEX('Calculations (Do Not Edit)'!$C$249:$G$253,match($C156,'Calculations (Do Not Edit)'!$C$230:$G$230,0),match(Dashboard!$C$3,'Calculations (Do Not Edit)'!$B$231:$B$235,0)))</f>
        <v/>
      </c>
      <c r="AG156" s="423">
        <f t="shared" si="17"/>
        <v>0</v>
      </c>
      <c r="AH156" s="420" t="str">
        <f>IF($B156="","",SUMIFS('Trade Log'!$Z$5:$Z$2004,'Trade Log'!$D$5:$D$2004,'Your Portfolio Holdings'!$B156,'Trade Log'!$C$5:$C$2004,"Buy",'Trade Log'!$B$5:$B$2004,"&lt;="&amp;Dashboard!$C$55)-SUMIFS('Trade Log'!$Z$5:$Z$2004,'Trade Log'!$D$5:$D$2004,'Your Portfolio Holdings'!$B156,'Trade Log'!$C$5:$C$2004,"Sell",'Trade Log'!$B$5:$B$2004,"&lt;="&amp;Dashboard!$C$55))</f>
        <v/>
      </c>
      <c r="AI156" s="410" t="str">
        <f>IFERROR(__xludf.DUMMYFUNCTION("if($C156=""GBP"",if($B156="""","""",if(Dashboard!$C$55&gt;=today(),iferror(googlefinance($B156)/100,0),iferror(index(googlefinance($B156,""price"",Dashboard!$C$55),2,2)/100,iferror(index(googlefinance($B156,""price"",Dashboard!$C$55-1),2,2)/100,iferror(index"&amp;"(googlefinance($B156,""price"",Dashboard!$C$55-2),2,2)/100,iferror(index(googlefinance($B156,""price"",Dashboard!$C$55-3),2,2)/100,iferror(index(googlefinance($B156,""price"",Dashboard!$C$55-4),2,2)/100,iferror(index(googlefinance($B156,""price"",Dashboar"&amp;"d!$C$55-5),2,2)/100,iferror(index(googlefinance($B156,""price"",Dashboard!$C$55-6),2,2)/100,0))))))))),if($B156="""","""",if(Dashboard!$C$55&gt;=today(),iferror(googlefinance($B156),0),iferror(index(googlefinance($B156,""price"",Dashboard!$C$55),2,2),iferror"&amp;"(index(googlefinance($B156,""price"",Dashboard!$C$55-1),2,2),iferror(index(googlefinance($B156,""price"",Dashboard!$C$55-2),2,2),iferror(index(googlefinance($B156,""price"",Dashboard!$C$55-3),2,2),iferror(index(googlefinance($B156,""price"",Dashboard!$C$5"&amp;"5-4),2,2),iferror(index(googlefinance($B156,""price"",Dashboard!$C$55-5),2,2),iferror(index(googlefinance($B156,""price"",Dashboard!$C$55-6),2,2),0))))))))))"),"")</f>
        <v/>
      </c>
      <c r="AJ156" s="421"/>
      <c r="AK156" s="422" t="str">
        <f t="array" ref="AK156">IF($B156="","",INDEX('Calculations (Do Not Edit)'!$C$267:$G$271,match($C156,'Calculations (Do Not Edit)'!$C$230:$G$230,0),match(Dashboard!$C$3,'Calculations (Do Not Edit)'!$B$231:$B$235,0)))</f>
        <v/>
      </c>
      <c r="AL156" s="423">
        <f t="shared" si="18"/>
        <v>0</v>
      </c>
      <c r="AM156" s="424"/>
      <c r="AN156" s="182" t="str">
        <f>IF($B156="","",MAXIFS('Trade Log'!$B$5:$B$2004,'Trade Log'!$D$5:$D$2004,$B156,'Trade Log'!$B$5:$B$2004,"&lt;="&amp;Dashboard!$C$2))</f>
        <v/>
      </c>
      <c r="AO156" s="81" t="str">
        <f t="shared" si="19"/>
        <v>#N/A</v>
      </c>
      <c r="AP156" s="417"/>
      <c r="AQ156" s="61" t="str">
        <f>if($B156="","",sumifs('Trade Log'!$V$5:$V$2004,'Trade Log'!$D$5:$D$2004,$B156,'Trade Log'!$C$5:$C$2004,"Buy",'Trade Log'!$I$5:$I$2004,AQ$6,'Trade Log'!$B$5:$B$2004,"&lt;="&amp;Dashboard!$C$2)-sumifs('Trade Log'!$V$5:$V$2004,'Trade Log'!$D$5:$D$2004,$B156,'Trade Log'!$C$5:$C$2004,"Sell",'Trade Log'!$I$5:$I$2004,AQ$6,'Trade Log'!$B$5:$B$2004,"&lt;="&amp;Dashboard!$C$2))</f>
        <v/>
      </c>
      <c r="AR156" s="61" t="str">
        <f>if($B156="","",sumifs('Trade Log'!$V$5:$V$2004,'Trade Log'!$D$5:$D$2004,$B156,'Trade Log'!$C$5:$C$2004,"Buy",'Trade Log'!$I$5:$I$2004,AR$6,'Trade Log'!$B$5:$B$2004,"&lt;="&amp;Dashboard!$C$2)-sumifs('Trade Log'!$V$5:$V$2004,'Trade Log'!$D$5:$D$2004,$B156,'Trade Log'!$C$5:$C$2004,"Sell",'Trade Log'!$I$5:$I$2004,AR$6,'Trade Log'!$B$5:$B$2004,"&lt;="&amp;Dashboard!$C$2))</f>
        <v/>
      </c>
      <c r="AS156" s="61" t="str">
        <f>if($B156="","",sumifs('Trade Log'!$V$5:$V$2004,'Trade Log'!$D$5:$D$2004,$B156,'Trade Log'!$C$5:$C$2004,"Buy",'Trade Log'!$I$5:$I$2004,AS$6,'Trade Log'!$B$5:$B$2004,"&lt;="&amp;Dashboard!$C$2)-sumifs('Trade Log'!$V$5:$V$2004,'Trade Log'!$D$5:$D$2004,$B156,'Trade Log'!$C$5:$C$2004,"Sell",'Trade Log'!$I$5:$I$2004,AS$6,'Trade Log'!$B$5:$B$2004,"&lt;="&amp;Dashboard!$C$2))</f>
        <v/>
      </c>
      <c r="AT156" s="61" t="str">
        <f>if($B156="","",sumifs('Trade Log'!$V$5:$V$2004,'Trade Log'!$D$5:$D$2004,$B156,'Trade Log'!$C$5:$C$2004,"Buy",'Trade Log'!$I$5:$I$2004,AT$6,'Trade Log'!$B$5:$B$2004,"&lt;="&amp;Dashboard!$C$2)-sumifs('Trade Log'!$V$5:$V$2004,'Trade Log'!$D$5:$D$2004,$B156,'Trade Log'!$C$5:$C$2004,"Sell",'Trade Log'!$I$5:$I$2004,AT$6,'Trade Log'!$B$5:$B$2004,"&lt;="&amp;Dashboard!$C$2))</f>
        <v/>
      </c>
      <c r="AU156" s="61" t="str">
        <f>if($B156="","",sumifs('Trade Log'!$V$5:$V$2004,'Trade Log'!$D$5:$D$2004,$B156,'Trade Log'!$C$5:$C$2004,"Buy",'Trade Log'!$I$5:$I$2004,AU$6,'Trade Log'!$B$5:$B$2004,"&lt;="&amp;Dashboard!$C$2)-sumifs('Trade Log'!$V$5:$V$2004,'Trade Log'!$D$5:$D$2004,$B156,'Trade Log'!$C$5:$C$2004,"Sell",'Trade Log'!$I$5:$I$2004,AU$6,'Trade Log'!$B$5:$B$2004,"&lt;="&amp;Dashboard!$C$2))</f>
        <v/>
      </c>
      <c r="AV156" s="61" t="str">
        <f>if($B156="","",sumifs('Trade Log'!$V$5:$V$2004,'Trade Log'!$D$5:$D$2004,$B156,'Trade Log'!$C$5:$C$2004,"Buy",'Trade Log'!$I$5:$I$2004,AV$6,'Trade Log'!$B$5:$B$2004,"&lt;="&amp;Dashboard!$C$2)-sumifs('Trade Log'!$V$5:$V$2004,'Trade Log'!$D$5:$D$2004,$B156,'Trade Log'!$C$5:$C$2004,"Sell",'Trade Log'!$I$5:$I$2004,AV$6,'Trade Log'!$B$5:$B$2004,"&lt;="&amp;Dashboard!$C$2))</f>
        <v/>
      </c>
      <c r="AW156" s="61" t="str">
        <f>if($B156="","",sumifs('Trade Log'!$V$5:$V$2004,'Trade Log'!$D$5:$D$2004,$B156,'Trade Log'!$C$5:$C$2004,"Buy",'Trade Log'!$I$5:$I$2004,AW$6,'Trade Log'!$B$5:$B$2004,"&lt;="&amp;Dashboard!$C$2)-sumifs('Trade Log'!$V$5:$V$2004,'Trade Log'!$D$5:$D$2004,$B156,'Trade Log'!$C$5:$C$2004,"Sell",'Trade Log'!$I$5:$I$2004,AW$6,'Trade Log'!$B$5:$B$2004,"&lt;="&amp;Dashboard!$C$2))</f>
        <v/>
      </c>
      <c r="AX156" s="61" t="str">
        <f>if($B156="","",sumifs('Trade Log'!$V$5:$V$2004,'Trade Log'!$D$5:$D$2004,$B156,'Trade Log'!$C$5:$C$2004,"Buy",'Trade Log'!$I$5:$I$2004,AX$6,'Trade Log'!$B$5:$B$2004,"&lt;="&amp;Dashboard!$C$2)-sumifs('Trade Log'!$V$5:$V$2004,'Trade Log'!$D$5:$D$2004,$B156,'Trade Log'!$C$5:$C$2004,"Sell",'Trade Log'!$I$5:$I$2004,AX$6,'Trade Log'!$B$5:$B$2004,"&lt;="&amp;Dashboard!$C$2))</f>
        <v/>
      </c>
      <c r="AY156" s="61" t="str">
        <f>if($B156="","",sumifs('Trade Log'!$V$5:$V$2004,'Trade Log'!$D$5:$D$2004,$B156,'Trade Log'!$C$5:$C$2004,"Buy",'Trade Log'!$I$5:$I$2004,AY$6,'Trade Log'!$B$5:$B$2004,"&lt;="&amp;Dashboard!$C$2)-sumifs('Trade Log'!$V$5:$V$2004,'Trade Log'!$D$5:$D$2004,$B156,'Trade Log'!$C$5:$C$2004,"Sell",'Trade Log'!$I$5:$I$2004,AY$6,'Trade Log'!$B$5:$B$2004,"&lt;="&amp;Dashboard!$C$2))</f>
        <v/>
      </c>
      <c r="AZ156" s="425" t="str">
        <f>if($B156="","",sumifs('Trade Log'!$V$5:$V$2004,'Trade Log'!$D$5:$D$2004,$B156,'Trade Log'!$C$5:$C$2004,"Buy",'Trade Log'!$I$5:$I$2004,AZ$6,'Trade Log'!$B$5:$B$2004,"&lt;="&amp;Dashboard!$C$2)-sumifs('Trade Log'!$V$5:$V$2004,'Trade Log'!$D$5:$D$2004,$B156,'Trade Log'!$C$5:$C$2004,"Sell",'Trade Log'!$I$5:$I$2004,AZ$6,'Trade Log'!$B$5:$B$2004,"&lt;="&amp;Dashboard!$C$2))</f>
        <v/>
      </c>
      <c r="BA156" s="38"/>
      <c r="BB156" s="426">
        <f t="shared" si="20"/>
        <v>0</v>
      </c>
      <c r="BC156" s="417"/>
      <c r="BD156" s="427">
        <f t="shared" ref="BD156:BM156" si="175">AQ156*$Q156</f>
        <v>0</v>
      </c>
      <c r="BE156" s="427">
        <f t="shared" si="175"/>
        <v>0</v>
      </c>
      <c r="BF156" s="427">
        <f t="shared" si="175"/>
        <v>0</v>
      </c>
      <c r="BG156" s="427">
        <f t="shared" si="175"/>
        <v>0</v>
      </c>
      <c r="BH156" s="427">
        <f t="shared" si="175"/>
        <v>0</v>
      </c>
      <c r="BI156" s="427">
        <f t="shared" si="175"/>
        <v>0</v>
      </c>
      <c r="BJ156" s="427">
        <f t="shared" si="175"/>
        <v>0</v>
      </c>
      <c r="BK156" s="427">
        <f t="shared" si="175"/>
        <v>0</v>
      </c>
      <c r="BL156" s="427">
        <f t="shared" si="175"/>
        <v>0</v>
      </c>
      <c r="BM156" s="428">
        <f t="shared" si="175"/>
        <v>0</v>
      </c>
      <c r="BN156" s="38"/>
      <c r="BO156" s="429">
        <f t="shared" si="22"/>
        <v>0</v>
      </c>
      <c r="BP156" s="429"/>
      <c r="BQ156" s="430" t="str">
        <f t="shared" si="23"/>
        <v/>
      </c>
      <c r="BR156" s="431" t="s">
        <v>197</v>
      </c>
      <c r="BS156" s="429" t="str">
        <f t="shared" si="24"/>
        <v>N</v>
      </c>
      <c r="BT156" s="429" t="str">
        <f t="shared" si="25"/>
        <v>N</v>
      </c>
      <c r="BU156" s="429" t="str">
        <f t="shared" si="26"/>
        <v>N</v>
      </c>
      <c r="BV156" s="429"/>
      <c r="BW156" s="174">
        <f>countifs('Trade Log'!$D$5:$D$2004,$B192,'Trade Log'!$C$5:$C$2004,"Split")</f>
        <v>0</v>
      </c>
    </row>
    <row r="157">
      <c r="A157" s="81"/>
      <c r="B157" s="432" t="s">
        <v>132</v>
      </c>
      <c r="C157" s="433"/>
      <c r="D157" s="433"/>
      <c r="E157" s="433"/>
      <c r="F157" s="434"/>
      <c r="G157" s="433"/>
      <c r="H157" s="433"/>
      <c r="I157" s="433"/>
      <c r="J157" s="433"/>
      <c r="K157" s="435"/>
      <c r="L157" s="433"/>
      <c r="M157" s="433"/>
      <c r="N157" s="433"/>
      <c r="O157" s="433"/>
      <c r="P157" s="436"/>
      <c r="Q157" s="433"/>
      <c r="R157" s="433"/>
      <c r="S157" s="433"/>
      <c r="T157" s="437">
        <f t="shared" ref="T157:W157" si="176">sum(T7:T156)</f>
        <v>0</v>
      </c>
      <c r="U157" s="438">
        <f t="shared" si="176"/>
        <v>0</v>
      </c>
      <c r="V157" s="439">
        <f t="shared" si="176"/>
        <v>0</v>
      </c>
      <c r="W157" s="438">
        <f t="shared" si="176"/>
        <v>0</v>
      </c>
      <c r="X157" s="440">
        <f>iferror(W157/T157,0)</f>
        <v>0</v>
      </c>
      <c r="Y157" s="441">
        <f>sum(Y7:Y156)</f>
        <v>0</v>
      </c>
      <c r="Z157" s="81"/>
      <c r="AA157" s="81"/>
      <c r="AB157" s="190"/>
      <c r="AC157" s="442"/>
      <c r="AD157" s="442"/>
      <c r="AE157" s="442"/>
      <c r="AF157" s="442"/>
      <c r="AG157" s="442">
        <f>sum(AG7:AG156)</f>
        <v>0</v>
      </c>
      <c r="AH157" s="442"/>
      <c r="AI157" s="442"/>
      <c r="AJ157" s="442"/>
      <c r="AK157" s="442"/>
      <c r="AL157" s="442">
        <f>sum(AL7:AL156)</f>
        <v>0</v>
      </c>
      <c r="AM157" s="81"/>
      <c r="AN157" s="81"/>
      <c r="AO157" s="81"/>
      <c r="AP157" s="81"/>
      <c r="AQ157" s="81"/>
      <c r="AR157" s="81"/>
      <c r="AS157" s="81"/>
      <c r="AT157" s="81"/>
      <c r="AU157" s="81"/>
      <c r="AV157" s="81"/>
      <c r="AW157" s="81"/>
      <c r="AX157" s="81"/>
      <c r="AY157" s="81"/>
      <c r="AZ157" s="81"/>
      <c r="BA157" s="81"/>
      <c r="BB157" s="81"/>
      <c r="BC157" s="81"/>
      <c r="BD157" s="188">
        <f t="shared" ref="BD157:BM157" si="177">sum(BD7:BD156)</f>
        <v>0</v>
      </c>
      <c r="BE157" s="188">
        <f t="shared" si="177"/>
        <v>0</v>
      </c>
      <c r="BF157" s="188">
        <f t="shared" si="177"/>
        <v>0</v>
      </c>
      <c r="BG157" s="188">
        <f t="shared" si="177"/>
        <v>0</v>
      </c>
      <c r="BH157" s="188">
        <f t="shared" si="177"/>
        <v>0</v>
      </c>
      <c r="BI157" s="188">
        <f t="shared" si="177"/>
        <v>0</v>
      </c>
      <c r="BJ157" s="188">
        <f t="shared" si="177"/>
        <v>0</v>
      </c>
      <c r="BK157" s="188">
        <f t="shared" si="177"/>
        <v>0</v>
      </c>
      <c r="BL157" s="188">
        <f t="shared" si="177"/>
        <v>0</v>
      </c>
      <c r="BM157" s="188">
        <f t="shared" si="177"/>
        <v>0</v>
      </c>
      <c r="BN157" s="81"/>
      <c r="BO157" s="190"/>
      <c r="BP157" s="190"/>
      <c r="BQ157" s="190"/>
      <c r="BR157" s="190"/>
      <c r="BS157" s="190"/>
      <c r="BT157" s="190"/>
      <c r="BU157" s="190"/>
      <c r="BV157" s="190"/>
      <c r="BW157" s="190"/>
    </row>
    <row r="158">
      <c r="A158" s="81"/>
      <c r="B158" s="81"/>
      <c r="C158" s="81"/>
      <c r="D158" s="81"/>
      <c r="E158" s="81"/>
      <c r="F158" s="81"/>
      <c r="G158" s="81"/>
      <c r="H158" s="81"/>
      <c r="I158" s="81"/>
      <c r="J158" s="81"/>
      <c r="K158" s="81"/>
      <c r="L158" s="81"/>
      <c r="M158" s="81"/>
      <c r="N158" s="81"/>
      <c r="O158" s="81"/>
      <c r="P158" s="81"/>
      <c r="Q158" s="81"/>
      <c r="R158" s="443"/>
      <c r="S158" s="444"/>
      <c r="T158" s="81"/>
      <c r="U158" s="81"/>
      <c r="V158" s="81"/>
      <c r="W158" s="81"/>
      <c r="X158" s="81"/>
      <c r="Y158" s="81"/>
      <c r="Z158" s="81"/>
      <c r="AA158" s="81"/>
      <c r="AB158" s="190"/>
      <c r="AC158" s="190"/>
      <c r="AD158" s="190"/>
      <c r="AE158" s="190"/>
      <c r="AF158" s="190"/>
      <c r="AG158" s="190"/>
      <c r="AH158" s="190"/>
      <c r="AI158" s="190"/>
      <c r="AJ158" s="190"/>
      <c r="AK158" s="190"/>
      <c r="AL158" s="190"/>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190"/>
      <c r="BP158" s="190"/>
      <c r="BQ158" s="190"/>
      <c r="BR158" s="190"/>
      <c r="BS158" s="190"/>
      <c r="BT158" s="190"/>
      <c r="BU158" s="190"/>
      <c r="BV158" s="190"/>
      <c r="BW158" s="190"/>
    </row>
    <row r="159">
      <c r="A159" s="81"/>
      <c r="B159" s="81"/>
      <c r="C159" s="81"/>
      <c r="E159" s="106" t="s">
        <v>212</v>
      </c>
      <c r="F159" s="81"/>
      <c r="G159" s="81"/>
      <c r="H159" s="445" t="s">
        <v>144</v>
      </c>
      <c r="I159" s="81"/>
      <c r="J159" s="81"/>
      <c r="K159" s="81"/>
      <c r="L159" s="81"/>
      <c r="M159" s="81"/>
      <c r="N159" s="81"/>
      <c r="O159" s="81"/>
      <c r="P159" s="81"/>
      <c r="Q159" s="81"/>
      <c r="R159" s="443"/>
      <c r="S159" s="444"/>
      <c r="T159" s="81"/>
      <c r="U159" s="81"/>
      <c r="V159" s="81"/>
      <c r="W159" s="81"/>
      <c r="X159" s="81"/>
      <c r="Y159" s="81"/>
      <c r="Z159" s="81"/>
      <c r="AA159" s="81"/>
      <c r="AB159" s="190"/>
      <c r="AC159" s="190"/>
      <c r="AD159" s="190"/>
      <c r="AE159" s="190"/>
      <c r="AF159" s="190"/>
      <c r="AG159" s="190"/>
      <c r="AH159" s="190"/>
      <c r="AI159" s="190"/>
      <c r="AJ159" s="190"/>
      <c r="AK159" s="190"/>
      <c r="AL159" s="190"/>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c r="BI159" s="81"/>
      <c r="BJ159" s="81"/>
      <c r="BK159" s="81"/>
      <c r="BL159" s="81"/>
      <c r="BM159" s="81"/>
      <c r="BN159" s="81"/>
      <c r="BO159" s="190"/>
      <c r="BP159" s="190"/>
      <c r="BQ159" s="190"/>
      <c r="BR159" s="190"/>
      <c r="BS159" s="190"/>
      <c r="BT159" s="190"/>
      <c r="BU159" s="190"/>
      <c r="BV159" s="190"/>
      <c r="BW159" s="190"/>
    </row>
    <row r="160">
      <c r="A160" s="81"/>
      <c r="B160" s="81"/>
      <c r="C160" s="81"/>
      <c r="D160" s="81"/>
      <c r="E160" s="85" t="s">
        <v>213</v>
      </c>
      <c r="F160" s="81"/>
      <c r="G160" s="81"/>
      <c r="H160" s="81"/>
      <c r="I160" s="81"/>
      <c r="J160" s="81"/>
      <c r="K160" s="81"/>
      <c r="L160" s="81"/>
      <c r="M160" s="81"/>
      <c r="N160" s="81"/>
      <c r="O160" s="81"/>
      <c r="P160" s="81"/>
      <c r="Q160" s="81"/>
      <c r="R160" s="443"/>
      <c r="S160" s="444"/>
      <c r="T160" s="81"/>
      <c r="U160" s="81"/>
      <c r="V160" s="81"/>
      <c r="W160" s="81"/>
      <c r="X160" s="81"/>
      <c r="Y160" s="81"/>
      <c r="Z160" s="81"/>
      <c r="AA160" s="81"/>
      <c r="AB160" s="190"/>
      <c r="AC160" s="190"/>
      <c r="AD160" s="190"/>
      <c r="AE160" s="190"/>
      <c r="AF160" s="190"/>
      <c r="AG160" s="190"/>
      <c r="AH160" s="190"/>
      <c r="AI160" s="190"/>
      <c r="AJ160" s="190"/>
      <c r="AK160" s="190"/>
      <c r="AL160" s="190"/>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190"/>
      <c r="BP160" s="190"/>
      <c r="BQ160" s="190"/>
      <c r="BR160" s="190"/>
      <c r="BS160" s="190"/>
      <c r="BT160" s="190"/>
      <c r="BU160" s="190"/>
      <c r="BV160" s="190"/>
      <c r="BW160" s="190"/>
    </row>
  </sheetData>
  <mergeCells count="8">
    <mergeCell ref="P5:S5"/>
    <mergeCell ref="F5:J5"/>
    <mergeCell ref="F4:O4"/>
    <mergeCell ref="K5:O5"/>
    <mergeCell ref="P4:Y4"/>
    <mergeCell ref="AC5:AG5"/>
    <mergeCell ref="AH5:AL5"/>
    <mergeCell ref="T5:Y5"/>
  </mergeCells>
  <conditionalFormatting sqref="G7:G156">
    <cfRule type="expression" dxfId="2" priority="1">
      <formula>BS7="Y"</formula>
    </cfRule>
  </conditionalFormatting>
  <conditionalFormatting sqref="I7:J156">
    <cfRule type="expression" dxfId="3" priority="2">
      <formula>I7&gt;0</formula>
    </cfRule>
  </conditionalFormatting>
  <conditionalFormatting sqref="I7:J156">
    <cfRule type="expression" dxfId="4" priority="3">
      <formula>I7&lt;0</formula>
    </cfRule>
  </conditionalFormatting>
  <conditionalFormatting sqref="M7:N156">
    <cfRule type="expression" dxfId="3" priority="4">
      <formula>M7&gt;0</formula>
    </cfRule>
  </conditionalFormatting>
  <conditionalFormatting sqref="M7:N156">
    <cfRule type="expression" dxfId="4" priority="5">
      <formula>M7&lt;0</formula>
    </cfRule>
  </conditionalFormatting>
  <conditionalFormatting sqref="R7:S156">
    <cfRule type="expression" dxfId="3" priority="6">
      <formula>R7&gt;0</formula>
    </cfRule>
  </conditionalFormatting>
  <conditionalFormatting sqref="R7:S156">
    <cfRule type="expression" dxfId="4" priority="7">
      <formula>R7&lt;0</formula>
    </cfRule>
  </conditionalFormatting>
  <conditionalFormatting sqref="W7:X157">
    <cfRule type="expression" dxfId="3" priority="8">
      <formula>W7&gt;0</formula>
    </cfRule>
  </conditionalFormatting>
  <conditionalFormatting sqref="W7:X157">
    <cfRule type="expression" dxfId="4" priority="9">
      <formula>W7&lt;0</formula>
    </cfRule>
  </conditionalFormatting>
  <conditionalFormatting sqref="AD7:AD156">
    <cfRule type="expression" dxfId="2" priority="10">
      <formula>BT7="Y"</formula>
    </cfRule>
  </conditionalFormatting>
  <conditionalFormatting sqref="AI7:AI156">
    <cfRule type="expression" dxfId="2" priority="11">
      <formula>BU7="Y"</formula>
    </cfRule>
  </conditionalFormatting>
  <dataValidations>
    <dataValidation type="list" allowBlank="1" showInputMessage="1" showErrorMessage="1" prompt="Enter Yes or No" sqref="H159">
      <formula1>"Yes,No"</formula1>
    </dataValidation>
    <dataValidation type="decimal" operator="greaterThanOrEqual" allowBlank="1" showDropDown="1" showInputMessage="1" showErrorMessage="1" prompt="Enter a number greater than or equal to 0" sqref="H7:H156 AE7:AE156 AJ7:AJ156">
      <formula1>0.0</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outlineLevelCol="1"/>
  <cols>
    <col customWidth="1" min="1" max="1" width="4.43"/>
    <col customWidth="1" min="2" max="2" width="26.0"/>
    <col customWidth="1" min="3" max="11" width="18.0"/>
    <col collapsed="1" customWidth="1" min="12" max="12" width="18.0"/>
    <col customWidth="1" hidden="1" min="13" max="18" width="18.0" outlineLevel="1"/>
  </cols>
  <sheetData>
    <row r="1">
      <c r="A1" s="81"/>
      <c r="B1" s="81"/>
      <c r="C1" s="81"/>
      <c r="D1" s="81"/>
      <c r="E1" s="81"/>
      <c r="F1" s="81"/>
      <c r="G1" s="81"/>
      <c r="H1" s="81"/>
      <c r="I1" s="81"/>
      <c r="J1" s="81"/>
      <c r="K1" s="81"/>
      <c r="L1" s="81"/>
      <c r="M1" s="81"/>
      <c r="N1" s="81"/>
      <c r="O1" s="81"/>
      <c r="P1" s="81"/>
      <c r="Q1" s="81"/>
      <c r="R1" s="81"/>
    </row>
    <row r="2">
      <c r="A2" s="81"/>
      <c r="B2" s="290" t="str">
        <f>"Your Asset Allocation as of "&amp;text(Dashboard!C2,"mmm-dd-yyyy")&amp;" (measured in "&amp;Dashboard!C3&amp;")"</f>
        <v>Your Asset Allocation as of Mar-31-2019 (measured in CAD)</v>
      </c>
      <c r="C2" s="291"/>
      <c r="D2" s="291"/>
      <c r="E2" s="291"/>
      <c r="F2" s="291"/>
      <c r="G2" s="291"/>
      <c r="H2" s="291"/>
      <c r="I2" s="81"/>
      <c r="J2" s="81"/>
      <c r="K2" s="81"/>
      <c r="L2" s="81"/>
      <c r="M2" s="81"/>
      <c r="N2" s="81"/>
      <c r="O2" s="81"/>
      <c r="P2" s="81"/>
      <c r="Q2" s="81"/>
      <c r="R2" s="81"/>
    </row>
    <row r="3">
      <c r="A3" s="81"/>
      <c r="B3" s="81"/>
      <c r="C3" s="81"/>
      <c r="D3" s="81"/>
      <c r="E3" s="81"/>
      <c r="F3" s="81"/>
      <c r="G3" s="81"/>
      <c r="H3" s="81"/>
      <c r="I3" s="81"/>
      <c r="J3" s="81"/>
      <c r="K3" s="81"/>
      <c r="L3" s="81"/>
      <c r="M3" s="81"/>
      <c r="N3" s="81"/>
      <c r="O3" s="81"/>
      <c r="P3" s="81"/>
      <c r="Q3" s="81"/>
      <c r="R3" s="81"/>
    </row>
    <row r="4">
      <c r="A4" s="81"/>
      <c r="B4" s="292" t="s">
        <v>133</v>
      </c>
      <c r="C4" s="81"/>
      <c r="D4" s="81"/>
      <c r="E4" s="81"/>
      <c r="F4" s="81"/>
      <c r="G4" s="81"/>
      <c r="H4" s="81"/>
      <c r="I4" s="81"/>
      <c r="J4" s="81"/>
      <c r="K4" s="81"/>
      <c r="L4" s="81"/>
      <c r="M4" s="81"/>
      <c r="N4" s="81"/>
      <c r="O4" s="81"/>
      <c r="P4" s="81"/>
      <c r="Q4" s="81"/>
      <c r="R4" s="81"/>
    </row>
    <row r="5">
      <c r="A5" s="81"/>
      <c r="B5" s="81"/>
      <c r="C5" s="81"/>
      <c r="D5" s="81"/>
      <c r="E5" s="81"/>
      <c r="F5" s="81"/>
      <c r="G5" s="81"/>
      <c r="H5" s="81"/>
      <c r="I5" s="81"/>
      <c r="J5" s="81"/>
      <c r="K5" s="81"/>
      <c r="L5" s="81"/>
      <c r="M5" s="81"/>
      <c r="N5" s="81"/>
      <c r="O5" s="81"/>
      <c r="P5" s="81"/>
      <c r="Q5" s="81"/>
      <c r="R5" s="81"/>
    </row>
    <row r="6">
      <c r="A6" s="81"/>
      <c r="B6" s="293"/>
      <c r="C6" s="294" t="s">
        <v>134</v>
      </c>
      <c r="D6" s="295"/>
      <c r="E6" s="294" t="s">
        <v>135</v>
      </c>
      <c r="F6" s="295"/>
      <c r="G6" s="294" t="s">
        <v>136</v>
      </c>
      <c r="H6" s="295"/>
      <c r="I6" s="81"/>
      <c r="J6" s="81"/>
      <c r="K6" s="81"/>
      <c r="L6" s="81"/>
      <c r="M6" s="81"/>
      <c r="N6" s="81"/>
      <c r="O6" s="81"/>
      <c r="P6" s="81"/>
      <c r="Q6" s="81"/>
      <c r="R6" s="81"/>
    </row>
    <row r="7">
      <c r="A7" s="81"/>
      <c r="B7" s="293" t="s">
        <v>69</v>
      </c>
      <c r="C7" s="296" t="s">
        <v>137</v>
      </c>
      <c r="D7" s="296" t="s">
        <v>138</v>
      </c>
      <c r="E7" s="296" t="s">
        <v>137</v>
      </c>
      <c r="F7" s="297" t="s">
        <v>138</v>
      </c>
      <c r="G7" s="296" t="s">
        <v>137</v>
      </c>
      <c r="H7" s="296" t="s">
        <v>138</v>
      </c>
      <c r="I7" s="81"/>
      <c r="J7" s="81"/>
      <c r="K7" s="81"/>
      <c r="L7" s="81"/>
      <c r="M7" s="81"/>
      <c r="N7" s="81"/>
      <c r="O7" s="81"/>
      <c r="P7" s="81"/>
      <c r="Q7" s="81"/>
      <c r="R7" s="81"/>
    </row>
    <row r="8">
      <c r="A8" s="157">
        <v>1.0</v>
      </c>
      <c r="B8" s="81" t="str">
        <f>if('Calculations (Do Not Edit)'!F28=0,"",'Calculations (Do Not Edit)'!F28)</f>
        <v>Domestic equity</v>
      </c>
      <c r="C8" s="298">
        <f>if('Calculations (Do Not Edit)'!G28="","",'Calculations (Do Not Edit)'!G28)</f>
        <v>0</v>
      </c>
      <c r="D8" s="299">
        <f t="shared" ref="D8:D17" si="2">iferror(C8/C$18,0)</f>
        <v>0</v>
      </c>
      <c r="E8" s="300">
        <f t="shared" ref="E8:E17" si="3">$C$18*$F8</f>
        <v>0</v>
      </c>
      <c r="F8" s="301">
        <v>0.3</v>
      </c>
      <c r="G8" s="300">
        <f t="shared" ref="G8:H8" si="1">iferror(C8-E8,0)</f>
        <v>0</v>
      </c>
      <c r="H8" s="165">
        <f t="shared" si="1"/>
        <v>-0.3</v>
      </c>
      <c r="I8" s="81"/>
      <c r="J8" s="81"/>
      <c r="K8" s="81"/>
      <c r="L8" s="81"/>
      <c r="M8" s="81"/>
      <c r="N8" s="81"/>
      <c r="O8" s="81"/>
      <c r="P8" s="81"/>
      <c r="Q8" s="81"/>
      <c r="R8" s="81"/>
    </row>
    <row r="9">
      <c r="A9" s="100">
        <f t="shared" ref="A9:A17" si="5">A8+1</f>
        <v>2</v>
      </c>
      <c r="B9" s="302" t="str">
        <f>if('Calculations (Do Not Edit)'!F29="","",'Calculations (Do Not Edit)'!F29)</f>
        <v>Domestic fixed income</v>
      </c>
      <c r="C9" s="303">
        <f>if('Calculations (Do Not Edit)'!G29="","",'Calculations (Do Not Edit)'!G29)</f>
        <v>0</v>
      </c>
      <c r="D9" s="304">
        <f t="shared" si="2"/>
        <v>0</v>
      </c>
      <c r="E9" s="305">
        <f t="shared" si="3"/>
        <v>0</v>
      </c>
      <c r="F9" s="306">
        <v>0.2</v>
      </c>
      <c r="G9" s="305">
        <f t="shared" ref="G9:H9" si="4">iferror(C9-E9,0)</f>
        <v>0</v>
      </c>
      <c r="H9" s="200">
        <f t="shared" si="4"/>
        <v>-0.2</v>
      </c>
      <c r="I9" s="81"/>
      <c r="J9" s="81"/>
      <c r="K9" s="81"/>
      <c r="L9" s="81"/>
      <c r="M9" s="81"/>
      <c r="N9" s="81"/>
      <c r="O9" s="81"/>
      <c r="P9" s="81"/>
      <c r="Q9" s="81"/>
      <c r="R9" s="81"/>
    </row>
    <row r="10">
      <c r="A10" s="100">
        <f t="shared" si="5"/>
        <v>3</v>
      </c>
      <c r="B10" s="302" t="str">
        <f>if('Calculations (Do Not Edit)'!F30="","",'Calculations (Do Not Edit)'!F30)</f>
        <v>International equity</v>
      </c>
      <c r="C10" s="303">
        <f>if('Calculations (Do Not Edit)'!G30="","",'Calculations (Do Not Edit)'!G30)</f>
        <v>0</v>
      </c>
      <c r="D10" s="304">
        <f t="shared" si="2"/>
        <v>0</v>
      </c>
      <c r="E10" s="305">
        <f t="shared" si="3"/>
        <v>0</v>
      </c>
      <c r="F10" s="306">
        <v>0.2</v>
      </c>
      <c r="G10" s="305">
        <f t="shared" ref="G10:H10" si="6">iferror(C10-E10,0)</f>
        <v>0</v>
      </c>
      <c r="H10" s="200">
        <f t="shared" si="6"/>
        <v>-0.2</v>
      </c>
      <c r="I10" s="81"/>
      <c r="J10" s="81"/>
      <c r="K10" s="81"/>
      <c r="L10" s="81"/>
      <c r="M10" s="81"/>
      <c r="N10" s="81"/>
      <c r="O10" s="81"/>
      <c r="P10" s="81"/>
      <c r="Q10" s="81"/>
      <c r="R10" s="81"/>
    </row>
    <row r="11">
      <c r="A11" s="100">
        <f t="shared" si="5"/>
        <v>4</v>
      </c>
      <c r="B11" s="302" t="str">
        <f>if('Calculations (Do Not Edit)'!F31="","",'Calculations (Do Not Edit)'!F31)</f>
        <v>International fixed income</v>
      </c>
      <c r="C11" s="303">
        <f>if('Calculations (Do Not Edit)'!G31="","",'Calculations (Do Not Edit)'!G31)</f>
        <v>0</v>
      </c>
      <c r="D11" s="304">
        <f t="shared" si="2"/>
        <v>0</v>
      </c>
      <c r="E11" s="305">
        <f t="shared" si="3"/>
        <v>0</v>
      </c>
      <c r="F11" s="306">
        <v>0.2</v>
      </c>
      <c r="G11" s="305">
        <f t="shared" ref="G11:H11" si="7">iferror(C11-E11,0)</f>
        <v>0</v>
      </c>
      <c r="H11" s="200">
        <f t="shared" si="7"/>
        <v>-0.2</v>
      </c>
      <c r="I11" s="81"/>
      <c r="J11" s="81"/>
      <c r="K11" s="81"/>
      <c r="L11" s="81"/>
      <c r="M11" s="81"/>
      <c r="N11" s="81"/>
      <c r="O11" s="81"/>
      <c r="P11" s="81"/>
      <c r="Q11" s="81"/>
      <c r="R11" s="81"/>
    </row>
    <row r="12">
      <c r="A12" s="100">
        <f t="shared" si="5"/>
        <v>5</v>
      </c>
      <c r="B12" s="302" t="str">
        <f>if('Calculations (Do Not Edit)'!F32="","",'Calculations (Do Not Edit)'!F32)</f>
        <v>REIT</v>
      </c>
      <c r="C12" s="303">
        <f>if('Calculations (Do Not Edit)'!G32="","",'Calculations (Do Not Edit)'!G32)</f>
        <v>0</v>
      </c>
      <c r="D12" s="304">
        <f t="shared" si="2"/>
        <v>0</v>
      </c>
      <c r="E12" s="305">
        <f t="shared" si="3"/>
        <v>0</v>
      </c>
      <c r="F12" s="306">
        <v>0.1</v>
      </c>
      <c r="G12" s="305">
        <f t="shared" ref="G12:H12" si="8">iferror(C12-E12,0)</f>
        <v>0</v>
      </c>
      <c r="H12" s="200">
        <f t="shared" si="8"/>
        <v>-0.1</v>
      </c>
      <c r="I12" s="81"/>
      <c r="J12" s="81"/>
      <c r="K12" s="81"/>
      <c r="L12" s="81"/>
      <c r="M12" s="81"/>
      <c r="N12" s="81"/>
      <c r="O12" s="81"/>
      <c r="P12" s="81"/>
      <c r="Q12" s="81"/>
      <c r="R12" s="81"/>
    </row>
    <row r="13">
      <c r="A13" s="100">
        <f t="shared" si="5"/>
        <v>6</v>
      </c>
      <c r="B13" s="302" t="str">
        <f>if('Calculations (Do Not Edit)'!F33="","",'Calculations (Do Not Edit)'!F33)</f>
        <v/>
      </c>
      <c r="C13" s="303">
        <f>if('Calculations (Do Not Edit)'!G33="","",'Calculations (Do Not Edit)'!G33)</f>
        <v>0</v>
      </c>
      <c r="D13" s="304">
        <f t="shared" si="2"/>
        <v>0</v>
      </c>
      <c r="E13" s="305">
        <f t="shared" si="3"/>
        <v>0</v>
      </c>
      <c r="F13" s="306">
        <v>0.0</v>
      </c>
      <c r="G13" s="305">
        <f t="shared" ref="G13:H13" si="9">iferror(C13-E13,0)</f>
        <v>0</v>
      </c>
      <c r="H13" s="200">
        <f t="shared" si="9"/>
        <v>0</v>
      </c>
      <c r="I13" s="81"/>
      <c r="J13" s="81"/>
      <c r="K13" s="81"/>
      <c r="L13" s="81"/>
      <c r="M13" s="81"/>
      <c r="N13" s="81"/>
      <c r="O13" s="81"/>
      <c r="P13" s="81"/>
      <c r="Q13" s="81"/>
      <c r="R13" s="81"/>
    </row>
    <row r="14">
      <c r="A14" s="100">
        <f t="shared" si="5"/>
        <v>7</v>
      </c>
      <c r="B14" s="302" t="str">
        <f>if('Calculations (Do Not Edit)'!F34="","",'Calculations (Do Not Edit)'!F34)</f>
        <v/>
      </c>
      <c r="C14" s="303">
        <f>if('Calculations (Do Not Edit)'!G34="","",'Calculations (Do Not Edit)'!G34)</f>
        <v>0</v>
      </c>
      <c r="D14" s="304">
        <f t="shared" si="2"/>
        <v>0</v>
      </c>
      <c r="E14" s="305">
        <f t="shared" si="3"/>
        <v>0</v>
      </c>
      <c r="F14" s="306">
        <v>0.0</v>
      </c>
      <c r="G14" s="305">
        <f t="shared" ref="G14:H14" si="10">iferror(C14-E14,0)</f>
        <v>0</v>
      </c>
      <c r="H14" s="200">
        <f t="shared" si="10"/>
        <v>0</v>
      </c>
      <c r="I14" s="81"/>
      <c r="J14" s="81"/>
      <c r="K14" s="81"/>
      <c r="L14" s="81"/>
      <c r="M14" s="81"/>
      <c r="N14" s="81"/>
      <c r="O14" s="81"/>
      <c r="P14" s="81"/>
      <c r="Q14" s="81"/>
      <c r="R14" s="81"/>
    </row>
    <row r="15">
      <c r="A15" s="100">
        <f t="shared" si="5"/>
        <v>8</v>
      </c>
      <c r="B15" s="302" t="str">
        <f>if('Calculations (Do Not Edit)'!F35="","",'Calculations (Do Not Edit)'!F35)</f>
        <v/>
      </c>
      <c r="C15" s="303">
        <f>if('Calculations (Do Not Edit)'!G35="","",'Calculations (Do Not Edit)'!G35)</f>
        <v>0</v>
      </c>
      <c r="D15" s="304">
        <f t="shared" si="2"/>
        <v>0</v>
      </c>
      <c r="E15" s="305">
        <f t="shared" si="3"/>
        <v>0</v>
      </c>
      <c r="F15" s="306">
        <v>0.0</v>
      </c>
      <c r="G15" s="305">
        <f t="shared" ref="G15:H15" si="11">iferror(C15-E15,0)</f>
        <v>0</v>
      </c>
      <c r="H15" s="200">
        <f t="shared" si="11"/>
        <v>0</v>
      </c>
      <c r="I15" s="81"/>
      <c r="J15" s="81"/>
      <c r="K15" s="81"/>
      <c r="L15" s="81"/>
      <c r="M15" s="81"/>
      <c r="N15" s="81"/>
      <c r="O15" s="81"/>
      <c r="P15" s="81"/>
      <c r="Q15" s="81"/>
      <c r="R15" s="81"/>
    </row>
    <row r="16">
      <c r="A16" s="100">
        <f t="shared" si="5"/>
        <v>9</v>
      </c>
      <c r="B16" s="302" t="str">
        <f>if('Calculations (Do Not Edit)'!F36="","",'Calculations (Do Not Edit)'!F36)</f>
        <v/>
      </c>
      <c r="C16" s="303">
        <f>if('Calculations (Do Not Edit)'!G36="","",'Calculations (Do Not Edit)'!G36)</f>
        <v>0</v>
      </c>
      <c r="D16" s="304">
        <f t="shared" si="2"/>
        <v>0</v>
      </c>
      <c r="E16" s="305">
        <f t="shared" si="3"/>
        <v>0</v>
      </c>
      <c r="F16" s="306">
        <v>0.0</v>
      </c>
      <c r="G16" s="305">
        <f t="shared" ref="G16:H16" si="12">iferror(C16-E16,0)</f>
        <v>0</v>
      </c>
      <c r="H16" s="200">
        <f t="shared" si="12"/>
        <v>0</v>
      </c>
      <c r="I16" s="81"/>
      <c r="J16" s="81"/>
      <c r="K16" s="81"/>
      <c r="L16" s="81"/>
      <c r="M16" s="81"/>
      <c r="N16" s="81"/>
      <c r="O16" s="81"/>
      <c r="P16" s="81"/>
      <c r="Q16" s="81"/>
      <c r="R16" s="81"/>
    </row>
    <row r="17">
      <c r="A17" s="100">
        <f t="shared" si="5"/>
        <v>10</v>
      </c>
      <c r="B17" s="81" t="str">
        <f>if('Calculations (Do Not Edit)'!F37="","",'Calculations (Do Not Edit)'!F37)</f>
        <v/>
      </c>
      <c r="C17" s="298">
        <f>if('Calculations (Do Not Edit)'!G37="","",'Calculations (Do Not Edit)'!G37)</f>
        <v>0</v>
      </c>
      <c r="D17" s="299">
        <f t="shared" si="2"/>
        <v>0</v>
      </c>
      <c r="E17" s="300">
        <f t="shared" si="3"/>
        <v>0</v>
      </c>
      <c r="F17" s="301">
        <v>0.0</v>
      </c>
      <c r="G17" s="300">
        <f t="shared" ref="G17:H17" si="13">iferror(C17-E17,0)</f>
        <v>0</v>
      </c>
      <c r="H17" s="165">
        <f t="shared" si="13"/>
        <v>0</v>
      </c>
      <c r="I17" s="81"/>
      <c r="J17" s="81"/>
      <c r="K17" s="81"/>
      <c r="L17" s="81"/>
      <c r="M17" s="81"/>
      <c r="N17" s="81"/>
      <c r="O17" s="81"/>
      <c r="P17" s="81"/>
      <c r="Q17" s="81"/>
      <c r="R17" s="81"/>
    </row>
    <row r="18">
      <c r="A18" s="81"/>
      <c r="B18" s="307" t="s">
        <v>132</v>
      </c>
      <c r="C18" s="308">
        <f t="shared" ref="C18:H18" si="14">sum(C8:C17)</f>
        <v>0</v>
      </c>
      <c r="D18" s="309">
        <f t="shared" si="14"/>
        <v>0</v>
      </c>
      <c r="E18" s="310">
        <f t="shared" si="14"/>
        <v>0</v>
      </c>
      <c r="F18" s="311">
        <f t="shared" si="14"/>
        <v>1</v>
      </c>
      <c r="G18" s="310">
        <f t="shared" si="14"/>
        <v>0</v>
      </c>
      <c r="H18" s="312">
        <f t="shared" si="14"/>
        <v>-1</v>
      </c>
      <c r="I18" s="81"/>
      <c r="J18" s="81"/>
      <c r="K18" s="81"/>
      <c r="L18" s="81"/>
      <c r="M18" s="81"/>
      <c r="N18" s="81"/>
      <c r="O18" s="81"/>
      <c r="P18" s="81"/>
      <c r="Q18" s="81"/>
      <c r="R18" s="81"/>
    </row>
    <row r="19">
      <c r="A19" s="81"/>
      <c r="B19" s="81"/>
      <c r="C19" s="81"/>
      <c r="D19" s="81"/>
      <c r="E19" s="81"/>
      <c r="F19" s="81"/>
      <c r="G19" s="81"/>
      <c r="H19" s="81"/>
      <c r="I19" s="81"/>
      <c r="J19" s="81"/>
      <c r="K19" s="81"/>
      <c r="L19" s="81"/>
      <c r="M19" s="81"/>
      <c r="N19" s="81"/>
      <c r="O19" s="81"/>
      <c r="P19" s="81"/>
      <c r="Q19" s="81"/>
      <c r="R19" s="81"/>
    </row>
    <row r="20">
      <c r="A20" s="81"/>
      <c r="B20" s="81"/>
      <c r="C20" s="81"/>
      <c r="D20" s="81"/>
      <c r="E20" s="81"/>
      <c r="F20" s="81"/>
      <c r="G20" s="81"/>
      <c r="H20" s="81"/>
      <c r="I20" s="81"/>
      <c r="J20" s="81"/>
      <c r="K20" s="81"/>
      <c r="L20" s="81"/>
      <c r="M20" s="81"/>
      <c r="N20" s="81"/>
      <c r="O20" s="81"/>
      <c r="P20" s="81"/>
      <c r="Q20" s="81"/>
      <c r="R20" s="81"/>
    </row>
    <row r="21">
      <c r="A21" s="81"/>
      <c r="B21" s="290" t="s">
        <v>139</v>
      </c>
      <c r="C21" s="291"/>
      <c r="D21" s="291"/>
      <c r="E21" s="291"/>
      <c r="F21" s="291"/>
      <c r="G21" s="291"/>
      <c r="H21" s="291"/>
      <c r="I21" s="291"/>
      <c r="J21" s="291"/>
      <c r="K21" s="291"/>
      <c r="L21" s="313"/>
      <c r="M21" s="313"/>
      <c r="N21" s="313"/>
      <c r="O21" s="313"/>
      <c r="P21" s="313"/>
      <c r="Q21" s="313"/>
      <c r="R21" s="313"/>
    </row>
    <row r="22">
      <c r="A22" s="81"/>
      <c r="B22" s="81"/>
      <c r="C22" s="81"/>
      <c r="D22" s="81"/>
      <c r="H22" s="81"/>
      <c r="I22" s="81"/>
      <c r="J22" s="81"/>
      <c r="K22" s="81"/>
      <c r="L22" s="81"/>
      <c r="M22" s="81"/>
      <c r="N22" s="81"/>
      <c r="O22" s="81"/>
      <c r="P22" s="81"/>
      <c r="Q22" s="81"/>
      <c r="R22" s="81"/>
    </row>
    <row r="23">
      <c r="A23" s="81"/>
      <c r="B23" s="292" t="s">
        <v>140</v>
      </c>
      <c r="C23" s="81"/>
      <c r="D23" s="81"/>
      <c r="H23" s="81"/>
      <c r="I23" s="81"/>
      <c r="J23" s="81"/>
      <c r="K23" s="81"/>
      <c r="L23" s="81"/>
      <c r="M23" s="81"/>
      <c r="N23" s="81"/>
      <c r="O23" s="81"/>
      <c r="P23" s="81"/>
      <c r="Q23" s="81"/>
      <c r="R23" s="81"/>
    </row>
    <row r="24">
      <c r="A24" s="81"/>
      <c r="B24" s="292" t="s">
        <v>141</v>
      </c>
      <c r="C24" s="81"/>
      <c r="D24" s="81"/>
      <c r="H24" s="81"/>
      <c r="I24" s="81"/>
      <c r="J24" s="81"/>
      <c r="K24" s="81"/>
      <c r="L24" s="81"/>
      <c r="M24" s="81"/>
      <c r="N24" s="81"/>
      <c r="O24" s="81"/>
      <c r="P24" s="81"/>
      <c r="Q24" s="81"/>
      <c r="R24" s="81"/>
    </row>
    <row r="25">
      <c r="A25" s="81"/>
      <c r="B25" s="81"/>
      <c r="C25" s="81"/>
      <c r="D25" s="81"/>
      <c r="H25" s="81"/>
      <c r="I25" s="81"/>
      <c r="J25" s="81"/>
      <c r="K25" s="81"/>
      <c r="L25" s="81"/>
      <c r="M25" s="81"/>
      <c r="N25" s="81"/>
      <c r="O25" s="81"/>
      <c r="P25" s="81"/>
      <c r="Q25" s="81"/>
      <c r="R25" s="81"/>
    </row>
    <row r="26">
      <c r="A26" s="81"/>
      <c r="B26" s="152" t="s">
        <v>142</v>
      </c>
      <c r="C26" s="81"/>
      <c r="D26" s="81"/>
      <c r="E26" s="314">
        <v>0.0</v>
      </c>
      <c r="H26" s="81"/>
      <c r="I26" s="81"/>
      <c r="J26" s="81"/>
      <c r="K26" s="81"/>
      <c r="L26" s="81"/>
      <c r="M26" s="81"/>
      <c r="N26" s="81"/>
      <c r="O26" s="81"/>
      <c r="P26" s="81"/>
      <c r="Q26" s="81"/>
      <c r="R26" s="81"/>
    </row>
    <row r="27">
      <c r="A27" s="81"/>
      <c r="B27" s="152" t="s">
        <v>143</v>
      </c>
      <c r="C27" s="81"/>
      <c r="D27" s="81"/>
      <c r="E27" s="315" t="s">
        <v>144</v>
      </c>
      <c r="H27" s="81"/>
      <c r="I27" s="81"/>
      <c r="J27" s="81"/>
      <c r="K27" s="81"/>
      <c r="L27" s="81"/>
      <c r="M27" s="81"/>
      <c r="N27" s="81"/>
      <c r="O27" s="81"/>
      <c r="P27" s="81"/>
      <c r="Q27" s="81"/>
      <c r="R27" s="81"/>
    </row>
    <row r="28">
      <c r="A28" s="81"/>
      <c r="B28" s="81"/>
      <c r="C28" s="81"/>
      <c r="D28" s="81"/>
      <c r="H28" s="81"/>
      <c r="I28" s="81"/>
      <c r="J28" s="81"/>
      <c r="K28" s="81"/>
      <c r="L28" s="81"/>
      <c r="M28" s="81"/>
      <c r="N28" s="81"/>
      <c r="O28" s="81"/>
      <c r="P28" s="81"/>
      <c r="Q28" s="81"/>
      <c r="R28" s="81"/>
    </row>
    <row r="29">
      <c r="A29" s="81"/>
      <c r="B29" s="293"/>
      <c r="C29" s="294" t="s">
        <v>145</v>
      </c>
      <c r="D29" s="295"/>
      <c r="E29" s="296"/>
      <c r="F29" s="294" t="s">
        <v>146</v>
      </c>
      <c r="G29" s="295"/>
      <c r="H29" s="294" t="s">
        <v>135</v>
      </c>
      <c r="I29" s="316"/>
      <c r="J29" s="294" t="s">
        <v>136</v>
      </c>
      <c r="K29" s="295"/>
      <c r="L29" s="127"/>
      <c r="M29" s="317" t="s">
        <v>147</v>
      </c>
      <c r="N29" s="317"/>
      <c r="O29" s="317"/>
      <c r="P29" s="317"/>
      <c r="Q29" s="317"/>
      <c r="R29" s="127"/>
    </row>
    <row r="30">
      <c r="A30" s="81"/>
      <c r="B30" s="293" t="s">
        <v>69</v>
      </c>
      <c r="C30" s="296" t="s">
        <v>137</v>
      </c>
      <c r="D30" s="296" t="s">
        <v>138</v>
      </c>
      <c r="E30" s="141" t="s">
        <v>148</v>
      </c>
      <c r="F30" s="296" t="s">
        <v>137</v>
      </c>
      <c r="G30" s="296" t="s">
        <v>138</v>
      </c>
      <c r="H30" s="296" t="s">
        <v>137</v>
      </c>
      <c r="I30" s="296" t="s">
        <v>138</v>
      </c>
      <c r="J30" s="296" t="s">
        <v>137</v>
      </c>
      <c r="K30" s="296" t="s">
        <v>138</v>
      </c>
      <c r="L30" s="318"/>
      <c r="M30" s="319" t="s">
        <v>149</v>
      </c>
      <c r="N30" s="320"/>
      <c r="O30" s="319" t="s">
        <v>150</v>
      </c>
      <c r="P30" s="319" t="s">
        <v>138</v>
      </c>
      <c r="Q30" s="319" t="s">
        <v>151</v>
      </c>
      <c r="R30" s="320"/>
    </row>
    <row r="31">
      <c r="A31" s="157">
        <v>1.0</v>
      </c>
      <c r="B31" s="81" t="str">
        <f t="shared" ref="B31:C31" si="15">B8</f>
        <v>Domestic equity</v>
      </c>
      <c r="C31" s="298">
        <f t="shared" si="15"/>
        <v>0</v>
      </c>
      <c r="D31" s="299">
        <f t="shared" ref="D31:D40" si="18">iferror(C31/C$41,0)</f>
        <v>0</v>
      </c>
      <c r="E31" s="321">
        <f t="shared" ref="E31:E40" si="19">if($E$27="Yes",M31,Q31)</f>
        <v>0</v>
      </c>
      <c r="F31" s="298">
        <f t="shared" ref="F31:F40" si="20">C31+E31</f>
        <v>0</v>
      </c>
      <c r="G31" s="299">
        <f t="shared" ref="G31:G40" si="21">iferror(F31/F$41,0)</f>
        <v>0</v>
      </c>
      <c r="H31" s="300">
        <f t="shared" ref="H31:H40" si="22">$I31*$F$41</f>
        <v>0</v>
      </c>
      <c r="I31" s="322">
        <f t="shared" ref="I31:I40" si="23">F8</f>
        <v>0.3</v>
      </c>
      <c r="J31" s="300">
        <f t="shared" ref="J31:K31" si="16">iferror(F31-H31,0)</f>
        <v>0</v>
      </c>
      <c r="K31" s="165">
        <f t="shared" si="16"/>
        <v>-0.3</v>
      </c>
      <c r="L31" s="165"/>
      <c r="M31" s="323">
        <f t="shared" ref="M31:M40" si="25">($C$41+$E$26)*$I31-$C31</f>
        <v>0</v>
      </c>
      <c r="O31" s="323">
        <f t="shared" ref="O31:O40" si="26">MAX(($C$41+$E$26)*$I31-$C31,0)</f>
        <v>0</v>
      </c>
      <c r="P31" s="324">
        <f t="shared" ref="P31:P40" si="27">iferror(O31/$O$41,0)</f>
        <v>0</v>
      </c>
      <c r="Q31" s="323">
        <f t="shared" ref="Q31:Q40" si="28">$E$26*$P31</f>
        <v>0</v>
      </c>
      <c r="R31" s="325"/>
    </row>
    <row r="32">
      <c r="A32" s="100">
        <f t="shared" ref="A32:A40" si="29">A31+1</f>
        <v>2</v>
      </c>
      <c r="B32" s="302" t="str">
        <f t="shared" ref="B32:C32" si="17">B9</f>
        <v>Domestic fixed income</v>
      </c>
      <c r="C32" s="303">
        <f t="shared" si="17"/>
        <v>0</v>
      </c>
      <c r="D32" s="304">
        <f t="shared" si="18"/>
        <v>0</v>
      </c>
      <c r="E32" s="326">
        <f t="shared" si="19"/>
        <v>0</v>
      </c>
      <c r="F32" s="303">
        <f t="shared" si="20"/>
        <v>0</v>
      </c>
      <c r="G32" s="304">
        <f t="shared" si="21"/>
        <v>0</v>
      </c>
      <c r="H32" s="305">
        <f t="shared" si="22"/>
        <v>0</v>
      </c>
      <c r="I32" s="327">
        <f t="shared" si="23"/>
        <v>0.2</v>
      </c>
      <c r="J32" s="305">
        <f t="shared" ref="J32:K32" si="24">iferror(F32-H32,0)</f>
        <v>0</v>
      </c>
      <c r="K32" s="200">
        <f t="shared" si="24"/>
        <v>-0.2</v>
      </c>
      <c r="L32" s="165"/>
      <c r="M32" s="323">
        <f t="shared" si="25"/>
        <v>0</v>
      </c>
      <c r="O32" s="323">
        <f t="shared" si="26"/>
        <v>0</v>
      </c>
      <c r="P32" s="324">
        <f t="shared" si="27"/>
        <v>0</v>
      </c>
      <c r="Q32" s="323">
        <f t="shared" si="28"/>
        <v>0</v>
      </c>
      <c r="R32" s="325"/>
    </row>
    <row r="33">
      <c r="A33" s="100">
        <f t="shared" si="29"/>
        <v>3</v>
      </c>
      <c r="B33" s="302" t="str">
        <f t="shared" ref="B33:C33" si="30">B10</f>
        <v>International equity</v>
      </c>
      <c r="C33" s="303">
        <f t="shared" si="30"/>
        <v>0</v>
      </c>
      <c r="D33" s="304">
        <f t="shared" si="18"/>
        <v>0</v>
      </c>
      <c r="E33" s="326">
        <f t="shared" si="19"/>
        <v>0</v>
      </c>
      <c r="F33" s="303">
        <f t="shared" si="20"/>
        <v>0</v>
      </c>
      <c r="G33" s="304">
        <f t="shared" si="21"/>
        <v>0</v>
      </c>
      <c r="H33" s="305">
        <f t="shared" si="22"/>
        <v>0</v>
      </c>
      <c r="I33" s="327">
        <f t="shared" si="23"/>
        <v>0.2</v>
      </c>
      <c r="J33" s="305">
        <f t="shared" ref="J33:K33" si="31">iferror(F33-H33,0)</f>
        <v>0</v>
      </c>
      <c r="K33" s="200">
        <f t="shared" si="31"/>
        <v>-0.2</v>
      </c>
      <c r="L33" s="165"/>
      <c r="M33" s="323">
        <f t="shared" si="25"/>
        <v>0</v>
      </c>
      <c r="O33" s="323">
        <f t="shared" si="26"/>
        <v>0</v>
      </c>
      <c r="P33" s="324">
        <f t="shared" si="27"/>
        <v>0</v>
      </c>
      <c r="Q33" s="323">
        <f t="shared" si="28"/>
        <v>0</v>
      </c>
      <c r="R33" s="325"/>
    </row>
    <row r="34">
      <c r="A34" s="100">
        <f t="shared" si="29"/>
        <v>4</v>
      </c>
      <c r="B34" s="302" t="str">
        <f t="shared" ref="B34:C34" si="32">B11</f>
        <v>International fixed income</v>
      </c>
      <c r="C34" s="303">
        <f t="shared" si="32"/>
        <v>0</v>
      </c>
      <c r="D34" s="304">
        <f t="shared" si="18"/>
        <v>0</v>
      </c>
      <c r="E34" s="326">
        <f t="shared" si="19"/>
        <v>0</v>
      </c>
      <c r="F34" s="303">
        <f t="shared" si="20"/>
        <v>0</v>
      </c>
      <c r="G34" s="304">
        <f t="shared" si="21"/>
        <v>0</v>
      </c>
      <c r="H34" s="305">
        <f t="shared" si="22"/>
        <v>0</v>
      </c>
      <c r="I34" s="327">
        <f t="shared" si="23"/>
        <v>0.2</v>
      </c>
      <c r="J34" s="305">
        <f t="shared" ref="J34:K34" si="33">iferror(F34-H34,0)</f>
        <v>0</v>
      </c>
      <c r="K34" s="200">
        <f t="shared" si="33"/>
        <v>-0.2</v>
      </c>
      <c r="L34" s="165"/>
      <c r="M34" s="323">
        <f t="shared" si="25"/>
        <v>0</v>
      </c>
      <c r="O34" s="323">
        <f t="shared" si="26"/>
        <v>0</v>
      </c>
      <c r="P34" s="324">
        <f t="shared" si="27"/>
        <v>0</v>
      </c>
      <c r="Q34" s="323">
        <f t="shared" si="28"/>
        <v>0</v>
      </c>
      <c r="R34" s="325"/>
    </row>
    <row r="35">
      <c r="A35" s="100">
        <f t="shared" si="29"/>
        <v>5</v>
      </c>
      <c r="B35" s="302" t="str">
        <f t="shared" ref="B35:C35" si="34">B12</f>
        <v>REIT</v>
      </c>
      <c r="C35" s="303">
        <f t="shared" si="34"/>
        <v>0</v>
      </c>
      <c r="D35" s="304">
        <f t="shared" si="18"/>
        <v>0</v>
      </c>
      <c r="E35" s="326">
        <f t="shared" si="19"/>
        <v>0</v>
      </c>
      <c r="F35" s="303">
        <f t="shared" si="20"/>
        <v>0</v>
      </c>
      <c r="G35" s="304">
        <f t="shared" si="21"/>
        <v>0</v>
      </c>
      <c r="H35" s="305">
        <f t="shared" si="22"/>
        <v>0</v>
      </c>
      <c r="I35" s="327">
        <f t="shared" si="23"/>
        <v>0.1</v>
      </c>
      <c r="J35" s="305">
        <f t="shared" ref="J35:K35" si="35">iferror(F35-H35,0)</f>
        <v>0</v>
      </c>
      <c r="K35" s="200">
        <f t="shared" si="35"/>
        <v>-0.1</v>
      </c>
      <c r="L35" s="165"/>
      <c r="M35" s="323">
        <f t="shared" si="25"/>
        <v>0</v>
      </c>
      <c r="O35" s="323">
        <f t="shared" si="26"/>
        <v>0</v>
      </c>
      <c r="P35" s="324">
        <f t="shared" si="27"/>
        <v>0</v>
      </c>
      <c r="Q35" s="323">
        <f t="shared" si="28"/>
        <v>0</v>
      </c>
      <c r="R35" s="325"/>
    </row>
    <row r="36">
      <c r="A36" s="100">
        <f t="shared" si="29"/>
        <v>6</v>
      </c>
      <c r="B36" s="302" t="str">
        <f t="shared" ref="B36:C36" si="36">B13</f>
        <v/>
      </c>
      <c r="C36" s="303">
        <f t="shared" si="36"/>
        <v>0</v>
      </c>
      <c r="D36" s="304">
        <f t="shared" si="18"/>
        <v>0</v>
      </c>
      <c r="E36" s="326">
        <f t="shared" si="19"/>
        <v>0</v>
      </c>
      <c r="F36" s="303">
        <f t="shared" si="20"/>
        <v>0</v>
      </c>
      <c r="G36" s="304">
        <f t="shared" si="21"/>
        <v>0</v>
      </c>
      <c r="H36" s="305">
        <f t="shared" si="22"/>
        <v>0</v>
      </c>
      <c r="I36" s="327">
        <f t="shared" si="23"/>
        <v>0</v>
      </c>
      <c r="J36" s="305">
        <f t="shared" ref="J36:K36" si="37">iferror(F36-H36,0)</f>
        <v>0</v>
      </c>
      <c r="K36" s="200">
        <f t="shared" si="37"/>
        <v>0</v>
      </c>
      <c r="L36" s="165"/>
      <c r="M36" s="323">
        <f t="shared" si="25"/>
        <v>0</v>
      </c>
      <c r="O36" s="323">
        <f t="shared" si="26"/>
        <v>0</v>
      </c>
      <c r="P36" s="324">
        <f t="shared" si="27"/>
        <v>0</v>
      </c>
      <c r="Q36" s="323">
        <f t="shared" si="28"/>
        <v>0</v>
      </c>
      <c r="R36" s="325"/>
    </row>
    <row r="37">
      <c r="A37" s="100">
        <f t="shared" si="29"/>
        <v>7</v>
      </c>
      <c r="B37" s="302" t="str">
        <f t="shared" ref="B37:C37" si="38">B14</f>
        <v/>
      </c>
      <c r="C37" s="303">
        <f t="shared" si="38"/>
        <v>0</v>
      </c>
      <c r="D37" s="304">
        <f t="shared" si="18"/>
        <v>0</v>
      </c>
      <c r="E37" s="326">
        <f t="shared" si="19"/>
        <v>0</v>
      </c>
      <c r="F37" s="303">
        <f t="shared" si="20"/>
        <v>0</v>
      </c>
      <c r="G37" s="304">
        <f t="shared" si="21"/>
        <v>0</v>
      </c>
      <c r="H37" s="305">
        <f t="shared" si="22"/>
        <v>0</v>
      </c>
      <c r="I37" s="327">
        <f t="shared" si="23"/>
        <v>0</v>
      </c>
      <c r="J37" s="305">
        <f t="shared" ref="J37:K37" si="39">iferror(F37-H37,0)</f>
        <v>0</v>
      </c>
      <c r="K37" s="200">
        <f t="shared" si="39"/>
        <v>0</v>
      </c>
      <c r="L37" s="165"/>
      <c r="M37" s="323">
        <f t="shared" si="25"/>
        <v>0</v>
      </c>
      <c r="O37" s="323">
        <f t="shared" si="26"/>
        <v>0</v>
      </c>
      <c r="P37" s="324">
        <f t="shared" si="27"/>
        <v>0</v>
      </c>
      <c r="Q37" s="323">
        <f t="shared" si="28"/>
        <v>0</v>
      </c>
      <c r="R37" s="325"/>
    </row>
    <row r="38">
      <c r="A38" s="100">
        <f t="shared" si="29"/>
        <v>8</v>
      </c>
      <c r="B38" s="302" t="str">
        <f t="shared" ref="B38:C38" si="40">B15</f>
        <v/>
      </c>
      <c r="C38" s="303">
        <f t="shared" si="40"/>
        <v>0</v>
      </c>
      <c r="D38" s="304">
        <f t="shared" si="18"/>
        <v>0</v>
      </c>
      <c r="E38" s="326">
        <f t="shared" si="19"/>
        <v>0</v>
      </c>
      <c r="F38" s="303">
        <f t="shared" si="20"/>
        <v>0</v>
      </c>
      <c r="G38" s="304">
        <f t="shared" si="21"/>
        <v>0</v>
      </c>
      <c r="H38" s="305">
        <f t="shared" si="22"/>
        <v>0</v>
      </c>
      <c r="I38" s="327">
        <f t="shared" si="23"/>
        <v>0</v>
      </c>
      <c r="J38" s="305">
        <f t="shared" ref="J38:K38" si="41">iferror(F38-H38,0)</f>
        <v>0</v>
      </c>
      <c r="K38" s="200">
        <f t="shared" si="41"/>
        <v>0</v>
      </c>
      <c r="L38" s="165"/>
      <c r="M38" s="323">
        <f t="shared" si="25"/>
        <v>0</v>
      </c>
      <c r="O38" s="323">
        <f t="shared" si="26"/>
        <v>0</v>
      </c>
      <c r="P38" s="324">
        <f t="shared" si="27"/>
        <v>0</v>
      </c>
      <c r="Q38" s="323">
        <f t="shared" si="28"/>
        <v>0</v>
      </c>
      <c r="R38" s="325"/>
    </row>
    <row r="39">
      <c r="A39" s="100">
        <f t="shared" si="29"/>
        <v>9</v>
      </c>
      <c r="B39" s="302" t="str">
        <f t="shared" ref="B39:C39" si="42">B16</f>
        <v/>
      </c>
      <c r="C39" s="303">
        <f t="shared" si="42"/>
        <v>0</v>
      </c>
      <c r="D39" s="304">
        <f t="shared" si="18"/>
        <v>0</v>
      </c>
      <c r="E39" s="326">
        <f t="shared" si="19"/>
        <v>0</v>
      </c>
      <c r="F39" s="303">
        <f t="shared" si="20"/>
        <v>0</v>
      </c>
      <c r="G39" s="304">
        <f t="shared" si="21"/>
        <v>0</v>
      </c>
      <c r="H39" s="305">
        <f t="shared" si="22"/>
        <v>0</v>
      </c>
      <c r="I39" s="327">
        <f t="shared" si="23"/>
        <v>0</v>
      </c>
      <c r="J39" s="305">
        <f t="shared" ref="J39:K39" si="43">iferror(F39-H39,0)</f>
        <v>0</v>
      </c>
      <c r="K39" s="200">
        <f t="shared" si="43"/>
        <v>0</v>
      </c>
      <c r="L39" s="165"/>
      <c r="M39" s="323">
        <f t="shared" si="25"/>
        <v>0</v>
      </c>
      <c r="O39" s="323">
        <f t="shared" si="26"/>
        <v>0</v>
      </c>
      <c r="P39" s="324">
        <f t="shared" si="27"/>
        <v>0</v>
      </c>
      <c r="Q39" s="323">
        <f t="shared" si="28"/>
        <v>0</v>
      </c>
      <c r="R39" s="325"/>
    </row>
    <row r="40">
      <c r="A40" s="100">
        <f t="shared" si="29"/>
        <v>10</v>
      </c>
      <c r="B40" s="81" t="str">
        <f t="shared" ref="B40:C40" si="44">B17</f>
        <v/>
      </c>
      <c r="C40" s="298">
        <f t="shared" si="44"/>
        <v>0</v>
      </c>
      <c r="D40" s="299">
        <f t="shared" si="18"/>
        <v>0</v>
      </c>
      <c r="E40" s="321">
        <f t="shared" si="19"/>
        <v>0</v>
      </c>
      <c r="F40" s="298">
        <f t="shared" si="20"/>
        <v>0</v>
      </c>
      <c r="G40" s="299">
        <f t="shared" si="21"/>
        <v>0</v>
      </c>
      <c r="H40" s="300">
        <f t="shared" si="22"/>
        <v>0</v>
      </c>
      <c r="I40" s="322">
        <f t="shared" si="23"/>
        <v>0</v>
      </c>
      <c r="J40" s="300">
        <f t="shared" ref="J40:K40" si="45">iferror(F40-H40,0)</f>
        <v>0</v>
      </c>
      <c r="K40" s="165">
        <f t="shared" si="45"/>
        <v>0</v>
      </c>
      <c r="L40" s="165"/>
      <c r="M40" s="323">
        <f t="shared" si="25"/>
        <v>0</v>
      </c>
      <c r="O40" s="323">
        <f t="shared" si="26"/>
        <v>0</v>
      </c>
      <c r="P40" s="324">
        <f t="shared" si="27"/>
        <v>0</v>
      </c>
      <c r="Q40" s="323">
        <f t="shared" si="28"/>
        <v>0</v>
      </c>
      <c r="R40" s="325"/>
    </row>
    <row r="41">
      <c r="A41" s="81"/>
      <c r="B41" s="307" t="s">
        <v>132</v>
      </c>
      <c r="C41" s="308">
        <f t="shared" ref="C41:K41" si="46">sum(C31:C40)</f>
        <v>0</v>
      </c>
      <c r="D41" s="309">
        <f t="shared" si="46"/>
        <v>0</v>
      </c>
      <c r="E41" s="328">
        <f t="shared" si="46"/>
        <v>0</v>
      </c>
      <c r="F41" s="308">
        <f t="shared" si="46"/>
        <v>0</v>
      </c>
      <c r="G41" s="309">
        <f t="shared" si="46"/>
        <v>0</v>
      </c>
      <c r="H41" s="310">
        <f t="shared" si="46"/>
        <v>0</v>
      </c>
      <c r="I41" s="309">
        <f t="shared" si="46"/>
        <v>1</v>
      </c>
      <c r="J41" s="310">
        <f t="shared" si="46"/>
        <v>0</v>
      </c>
      <c r="K41" s="312">
        <f t="shared" si="46"/>
        <v>-1</v>
      </c>
      <c r="L41" s="329"/>
      <c r="M41" s="330">
        <f>sum(M31:M40)</f>
        <v>0</v>
      </c>
      <c r="O41" s="330">
        <f t="shared" ref="O41:Q41" si="47">sum(O31:O40)</f>
        <v>0</v>
      </c>
      <c r="P41" s="331">
        <f t="shared" si="47"/>
        <v>0</v>
      </c>
      <c r="Q41" s="332">
        <f t="shared" si="47"/>
        <v>0</v>
      </c>
      <c r="R41" s="329"/>
    </row>
    <row r="42">
      <c r="A42" s="81"/>
      <c r="B42" s="81"/>
      <c r="C42" s="81"/>
      <c r="D42" s="81"/>
      <c r="E42" s="81"/>
      <c r="F42" s="81"/>
      <c r="G42" s="81"/>
      <c r="H42" s="81"/>
      <c r="I42" s="81"/>
      <c r="J42" s="81"/>
      <c r="K42" s="81"/>
      <c r="L42" s="81"/>
      <c r="M42" s="81"/>
      <c r="N42" s="81"/>
      <c r="O42" s="81"/>
      <c r="P42" s="81"/>
      <c r="Q42" s="81"/>
      <c r="R42" s="81"/>
    </row>
    <row r="43">
      <c r="A43" s="81"/>
      <c r="B43" s="81"/>
      <c r="C43" s="81"/>
      <c r="D43" s="81"/>
      <c r="E43" s="81"/>
      <c r="F43" s="81"/>
      <c r="G43" s="81"/>
      <c r="H43" s="81"/>
      <c r="I43" s="81"/>
      <c r="J43" s="81"/>
      <c r="K43" s="81"/>
      <c r="L43" s="81"/>
      <c r="M43" s="81"/>
      <c r="N43" s="81"/>
      <c r="O43" s="81"/>
      <c r="P43" s="81"/>
      <c r="Q43" s="81"/>
      <c r="R43" s="81"/>
    </row>
    <row r="44">
      <c r="A44" s="81"/>
      <c r="B44" s="290" t="s">
        <v>152</v>
      </c>
      <c r="C44" s="291"/>
      <c r="D44" s="291"/>
      <c r="E44" s="291"/>
      <c r="F44" s="291"/>
      <c r="G44" s="291"/>
      <c r="H44" s="291"/>
      <c r="I44" s="291"/>
      <c r="J44" s="291"/>
      <c r="K44" s="291"/>
      <c r="L44" s="313"/>
      <c r="M44" s="313"/>
      <c r="N44" s="313"/>
      <c r="O44" s="313"/>
      <c r="P44" s="313"/>
      <c r="Q44" s="313"/>
      <c r="R44" s="313"/>
    </row>
    <row r="45">
      <c r="A45" s="81"/>
      <c r="B45" s="81"/>
      <c r="C45" s="81"/>
      <c r="D45" s="81"/>
      <c r="H45" s="81"/>
      <c r="I45" s="81"/>
      <c r="J45" s="81"/>
      <c r="K45" s="81"/>
      <c r="L45" s="81"/>
      <c r="M45" s="81"/>
      <c r="N45" s="81"/>
      <c r="O45" s="81"/>
      <c r="P45" s="81"/>
      <c r="Q45" s="81"/>
      <c r="R45" s="81"/>
    </row>
    <row r="46">
      <c r="A46" s="81"/>
      <c r="B46" s="292" t="s">
        <v>153</v>
      </c>
      <c r="C46" s="81"/>
      <c r="D46" s="81"/>
      <c r="H46" s="81"/>
      <c r="I46" s="81"/>
      <c r="J46" s="81"/>
      <c r="K46" s="81"/>
      <c r="L46" s="81"/>
      <c r="M46" s="81"/>
      <c r="N46" s="81"/>
      <c r="O46" s="81"/>
      <c r="P46" s="81"/>
      <c r="Q46" s="81"/>
      <c r="R46" s="81"/>
    </row>
    <row r="47">
      <c r="A47" s="81"/>
      <c r="B47" s="81"/>
      <c r="C47" s="81"/>
      <c r="D47" s="81"/>
      <c r="H47" s="81"/>
      <c r="I47" s="81"/>
      <c r="J47" s="81"/>
      <c r="K47" s="81"/>
      <c r="L47" s="81"/>
      <c r="M47" s="81"/>
      <c r="N47" s="81"/>
      <c r="O47" s="81"/>
      <c r="P47" s="81"/>
      <c r="Q47" s="81"/>
      <c r="R47" s="81"/>
    </row>
    <row r="48">
      <c r="A48" s="81"/>
      <c r="B48" s="293"/>
      <c r="C48" s="294" t="s">
        <v>145</v>
      </c>
      <c r="D48" s="295"/>
      <c r="E48" s="296"/>
      <c r="F48" s="294" t="s">
        <v>146</v>
      </c>
      <c r="G48" s="295"/>
      <c r="H48" s="294" t="s">
        <v>135</v>
      </c>
      <c r="I48" s="316"/>
      <c r="J48" s="294" t="s">
        <v>136</v>
      </c>
      <c r="K48" s="295"/>
      <c r="L48" s="127"/>
      <c r="M48" s="127"/>
      <c r="N48" s="127"/>
      <c r="O48" s="127"/>
      <c r="P48" s="127"/>
      <c r="Q48" s="127"/>
      <c r="R48" s="127"/>
    </row>
    <row r="49">
      <c r="A49" s="81"/>
      <c r="B49" s="293" t="s">
        <v>69</v>
      </c>
      <c r="C49" s="296" t="s">
        <v>137</v>
      </c>
      <c r="D49" s="296" t="s">
        <v>138</v>
      </c>
      <c r="E49" s="141" t="s">
        <v>148</v>
      </c>
      <c r="F49" s="296" t="s">
        <v>137</v>
      </c>
      <c r="G49" s="296" t="s">
        <v>138</v>
      </c>
      <c r="H49" s="296" t="s">
        <v>137</v>
      </c>
      <c r="I49" s="296" t="s">
        <v>138</v>
      </c>
      <c r="J49" s="296" t="s">
        <v>137</v>
      </c>
      <c r="K49" s="296" t="s">
        <v>138</v>
      </c>
      <c r="L49" s="318"/>
      <c r="M49" s="318"/>
      <c r="N49" s="318"/>
      <c r="O49" s="318"/>
      <c r="P49" s="318"/>
      <c r="Q49" s="318"/>
      <c r="R49" s="318"/>
    </row>
    <row r="50">
      <c r="A50" s="157">
        <v>1.0</v>
      </c>
      <c r="B50" s="81" t="str">
        <f t="shared" ref="B50:C50" si="48">B8</f>
        <v>Domestic equity</v>
      </c>
      <c r="C50" s="298">
        <f t="shared" si="48"/>
        <v>0</v>
      </c>
      <c r="D50" s="299">
        <f t="shared" ref="D50:D59" si="51">iferror(C50/C$60,0)</f>
        <v>0</v>
      </c>
      <c r="E50" s="333">
        <v>0.0</v>
      </c>
      <c r="F50" s="298">
        <f t="shared" ref="F50:F59" si="52">C50+E50</f>
        <v>0</v>
      </c>
      <c r="G50" s="299">
        <f t="shared" ref="G50:G59" si="53">iferror(F50/F$60,0)</f>
        <v>0</v>
      </c>
      <c r="H50" s="300">
        <f t="shared" ref="H50:H59" si="54">$I50*$F$60</f>
        <v>0</v>
      </c>
      <c r="I50" s="322">
        <f t="shared" ref="I50:I59" si="55">F8</f>
        <v>0.3</v>
      </c>
      <c r="J50" s="300">
        <f t="shared" ref="J50:K50" si="49">iferror(F50-H50,0)</f>
        <v>0</v>
      </c>
      <c r="K50" s="165">
        <f t="shared" si="49"/>
        <v>-0.3</v>
      </c>
      <c r="L50" s="165"/>
      <c r="M50" s="165"/>
      <c r="N50" s="165"/>
      <c r="O50" s="165"/>
      <c r="P50" s="165"/>
      <c r="Q50" s="165"/>
      <c r="R50" s="165"/>
    </row>
    <row r="51">
      <c r="A51" s="100">
        <f t="shared" ref="A51:A59" si="57">A50+1</f>
        <v>2</v>
      </c>
      <c r="B51" s="302" t="str">
        <f t="shared" ref="B51:C51" si="50">B9</f>
        <v>Domestic fixed income</v>
      </c>
      <c r="C51" s="303">
        <f t="shared" si="50"/>
        <v>0</v>
      </c>
      <c r="D51" s="304">
        <f t="shared" si="51"/>
        <v>0</v>
      </c>
      <c r="E51" s="334">
        <v>0.0</v>
      </c>
      <c r="F51" s="303">
        <f t="shared" si="52"/>
        <v>0</v>
      </c>
      <c r="G51" s="304">
        <f t="shared" si="53"/>
        <v>0</v>
      </c>
      <c r="H51" s="305">
        <f t="shared" si="54"/>
        <v>0</v>
      </c>
      <c r="I51" s="327">
        <f t="shared" si="55"/>
        <v>0.2</v>
      </c>
      <c r="J51" s="305">
        <f t="shared" ref="J51:K51" si="56">iferror(F51-H51,0)</f>
        <v>0</v>
      </c>
      <c r="K51" s="200">
        <f t="shared" si="56"/>
        <v>-0.2</v>
      </c>
      <c r="L51" s="165"/>
      <c r="M51" s="165"/>
      <c r="N51" s="165"/>
      <c r="O51" s="165"/>
      <c r="P51" s="165"/>
      <c r="Q51" s="165"/>
      <c r="R51" s="165"/>
    </row>
    <row r="52">
      <c r="A52" s="100">
        <f t="shared" si="57"/>
        <v>3</v>
      </c>
      <c r="B52" s="302" t="str">
        <f t="shared" ref="B52:C52" si="58">B10</f>
        <v>International equity</v>
      </c>
      <c r="C52" s="303">
        <f t="shared" si="58"/>
        <v>0</v>
      </c>
      <c r="D52" s="304">
        <f t="shared" si="51"/>
        <v>0</v>
      </c>
      <c r="E52" s="334">
        <v>0.0</v>
      </c>
      <c r="F52" s="303">
        <f t="shared" si="52"/>
        <v>0</v>
      </c>
      <c r="G52" s="304">
        <f t="shared" si="53"/>
        <v>0</v>
      </c>
      <c r="H52" s="305">
        <f t="shared" si="54"/>
        <v>0</v>
      </c>
      <c r="I52" s="327">
        <f t="shared" si="55"/>
        <v>0.2</v>
      </c>
      <c r="J52" s="305">
        <f t="shared" ref="J52:K52" si="59">iferror(F52-H52,0)</f>
        <v>0</v>
      </c>
      <c r="K52" s="200">
        <f t="shared" si="59"/>
        <v>-0.2</v>
      </c>
      <c r="L52" s="165"/>
      <c r="M52" s="165"/>
      <c r="N52" s="165"/>
      <c r="O52" s="165"/>
      <c r="P52" s="165"/>
      <c r="Q52" s="165"/>
      <c r="R52" s="165"/>
    </row>
    <row r="53">
      <c r="A53" s="100">
        <f t="shared" si="57"/>
        <v>4</v>
      </c>
      <c r="B53" s="302" t="str">
        <f t="shared" ref="B53:C53" si="60">B11</f>
        <v>International fixed income</v>
      </c>
      <c r="C53" s="303">
        <f t="shared" si="60"/>
        <v>0</v>
      </c>
      <c r="D53" s="304">
        <f t="shared" si="51"/>
        <v>0</v>
      </c>
      <c r="E53" s="334">
        <v>0.0</v>
      </c>
      <c r="F53" s="303">
        <f t="shared" si="52"/>
        <v>0</v>
      </c>
      <c r="G53" s="304">
        <f t="shared" si="53"/>
        <v>0</v>
      </c>
      <c r="H53" s="305">
        <f t="shared" si="54"/>
        <v>0</v>
      </c>
      <c r="I53" s="327">
        <f t="shared" si="55"/>
        <v>0.2</v>
      </c>
      <c r="J53" s="305">
        <f t="shared" ref="J53:K53" si="61">iferror(F53-H53,0)</f>
        <v>0</v>
      </c>
      <c r="K53" s="200">
        <f t="shared" si="61"/>
        <v>-0.2</v>
      </c>
      <c r="L53" s="165"/>
      <c r="M53" s="165"/>
      <c r="N53" s="165"/>
      <c r="O53" s="165"/>
      <c r="P53" s="165"/>
      <c r="Q53" s="165"/>
      <c r="R53" s="165"/>
    </row>
    <row r="54">
      <c r="A54" s="100">
        <f t="shared" si="57"/>
        <v>5</v>
      </c>
      <c r="B54" s="302" t="str">
        <f t="shared" ref="B54:C54" si="62">B12</f>
        <v>REIT</v>
      </c>
      <c r="C54" s="303">
        <f t="shared" si="62"/>
        <v>0</v>
      </c>
      <c r="D54" s="304">
        <f t="shared" si="51"/>
        <v>0</v>
      </c>
      <c r="E54" s="334">
        <v>0.0</v>
      </c>
      <c r="F54" s="303">
        <f t="shared" si="52"/>
        <v>0</v>
      </c>
      <c r="G54" s="304">
        <f t="shared" si="53"/>
        <v>0</v>
      </c>
      <c r="H54" s="305">
        <f t="shared" si="54"/>
        <v>0</v>
      </c>
      <c r="I54" s="327">
        <f t="shared" si="55"/>
        <v>0.1</v>
      </c>
      <c r="J54" s="305">
        <f t="shared" ref="J54:K54" si="63">iferror(F54-H54,0)</f>
        <v>0</v>
      </c>
      <c r="K54" s="200">
        <f t="shared" si="63"/>
        <v>-0.1</v>
      </c>
      <c r="L54" s="165"/>
      <c r="M54" s="165"/>
      <c r="N54" s="165"/>
      <c r="O54" s="165"/>
      <c r="P54" s="165"/>
      <c r="Q54" s="165"/>
      <c r="R54" s="165"/>
    </row>
    <row r="55">
      <c r="A55" s="100">
        <f t="shared" si="57"/>
        <v>6</v>
      </c>
      <c r="B55" s="302" t="str">
        <f t="shared" ref="B55:C55" si="64">B13</f>
        <v/>
      </c>
      <c r="C55" s="303">
        <f t="shared" si="64"/>
        <v>0</v>
      </c>
      <c r="D55" s="304">
        <f t="shared" si="51"/>
        <v>0</v>
      </c>
      <c r="E55" s="334">
        <v>0.0</v>
      </c>
      <c r="F55" s="303">
        <f t="shared" si="52"/>
        <v>0</v>
      </c>
      <c r="G55" s="304">
        <f t="shared" si="53"/>
        <v>0</v>
      </c>
      <c r="H55" s="305">
        <f t="shared" si="54"/>
        <v>0</v>
      </c>
      <c r="I55" s="327">
        <f t="shared" si="55"/>
        <v>0</v>
      </c>
      <c r="J55" s="305">
        <f t="shared" ref="J55:K55" si="65">iferror(F55-H55,0)</f>
        <v>0</v>
      </c>
      <c r="K55" s="200">
        <f t="shared" si="65"/>
        <v>0</v>
      </c>
      <c r="L55" s="165"/>
      <c r="M55" s="165"/>
      <c r="N55" s="165"/>
      <c r="O55" s="165"/>
      <c r="P55" s="165"/>
      <c r="Q55" s="165"/>
      <c r="R55" s="165"/>
    </row>
    <row r="56">
      <c r="A56" s="100">
        <f t="shared" si="57"/>
        <v>7</v>
      </c>
      <c r="B56" s="302" t="str">
        <f t="shared" ref="B56:C56" si="66">B14</f>
        <v/>
      </c>
      <c r="C56" s="303">
        <f t="shared" si="66"/>
        <v>0</v>
      </c>
      <c r="D56" s="304">
        <f t="shared" si="51"/>
        <v>0</v>
      </c>
      <c r="E56" s="334">
        <v>0.0</v>
      </c>
      <c r="F56" s="303">
        <f t="shared" si="52"/>
        <v>0</v>
      </c>
      <c r="G56" s="304">
        <f t="shared" si="53"/>
        <v>0</v>
      </c>
      <c r="H56" s="305">
        <f t="shared" si="54"/>
        <v>0</v>
      </c>
      <c r="I56" s="327">
        <f t="shared" si="55"/>
        <v>0</v>
      </c>
      <c r="J56" s="305">
        <f t="shared" ref="J56:K56" si="67">iferror(F56-H56,0)</f>
        <v>0</v>
      </c>
      <c r="K56" s="200">
        <f t="shared" si="67"/>
        <v>0</v>
      </c>
      <c r="L56" s="165"/>
      <c r="M56" s="165"/>
      <c r="N56" s="165"/>
      <c r="O56" s="165"/>
      <c r="P56" s="165"/>
      <c r="Q56" s="165"/>
      <c r="R56" s="165"/>
    </row>
    <row r="57">
      <c r="A57" s="100">
        <f t="shared" si="57"/>
        <v>8</v>
      </c>
      <c r="B57" s="302" t="str">
        <f t="shared" ref="B57:C57" si="68">B15</f>
        <v/>
      </c>
      <c r="C57" s="303">
        <f t="shared" si="68"/>
        <v>0</v>
      </c>
      <c r="D57" s="304">
        <f t="shared" si="51"/>
        <v>0</v>
      </c>
      <c r="E57" s="334">
        <v>0.0</v>
      </c>
      <c r="F57" s="303">
        <f t="shared" si="52"/>
        <v>0</v>
      </c>
      <c r="G57" s="304">
        <f t="shared" si="53"/>
        <v>0</v>
      </c>
      <c r="H57" s="305">
        <f t="shared" si="54"/>
        <v>0</v>
      </c>
      <c r="I57" s="327">
        <f t="shared" si="55"/>
        <v>0</v>
      </c>
      <c r="J57" s="305">
        <f t="shared" ref="J57:K57" si="69">iferror(F57-H57,0)</f>
        <v>0</v>
      </c>
      <c r="K57" s="200">
        <f t="shared" si="69"/>
        <v>0</v>
      </c>
      <c r="L57" s="165"/>
      <c r="M57" s="165"/>
      <c r="N57" s="165"/>
      <c r="O57" s="165"/>
      <c r="P57" s="165"/>
      <c r="Q57" s="165"/>
      <c r="R57" s="165"/>
    </row>
    <row r="58">
      <c r="A58" s="100">
        <f t="shared" si="57"/>
        <v>9</v>
      </c>
      <c r="B58" s="302" t="str">
        <f t="shared" ref="B58:C58" si="70">B16</f>
        <v/>
      </c>
      <c r="C58" s="303">
        <f t="shared" si="70"/>
        <v>0</v>
      </c>
      <c r="D58" s="304">
        <f t="shared" si="51"/>
        <v>0</v>
      </c>
      <c r="E58" s="334">
        <v>0.0</v>
      </c>
      <c r="F58" s="303">
        <f t="shared" si="52"/>
        <v>0</v>
      </c>
      <c r="G58" s="304">
        <f t="shared" si="53"/>
        <v>0</v>
      </c>
      <c r="H58" s="305">
        <f t="shared" si="54"/>
        <v>0</v>
      </c>
      <c r="I58" s="327">
        <f t="shared" si="55"/>
        <v>0</v>
      </c>
      <c r="J58" s="305">
        <f t="shared" ref="J58:K58" si="71">iferror(F58-H58,0)</f>
        <v>0</v>
      </c>
      <c r="K58" s="200">
        <f t="shared" si="71"/>
        <v>0</v>
      </c>
      <c r="L58" s="165"/>
      <c r="M58" s="165"/>
      <c r="N58" s="165"/>
      <c r="O58" s="165"/>
      <c r="P58" s="165"/>
      <c r="Q58" s="165"/>
      <c r="R58" s="165"/>
    </row>
    <row r="59">
      <c r="A59" s="100">
        <f t="shared" si="57"/>
        <v>10</v>
      </c>
      <c r="B59" s="81" t="str">
        <f t="shared" ref="B59:C59" si="72">B17</f>
        <v/>
      </c>
      <c r="C59" s="298">
        <f t="shared" si="72"/>
        <v>0</v>
      </c>
      <c r="D59" s="299">
        <f t="shared" si="51"/>
        <v>0</v>
      </c>
      <c r="E59" s="333">
        <v>0.0</v>
      </c>
      <c r="F59" s="298">
        <f t="shared" si="52"/>
        <v>0</v>
      </c>
      <c r="G59" s="299">
        <f t="shared" si="53"/>
        <v>0</v>
      </c>
      <c r="H59" s="300">
        <f t="shared" si="54"/>
        <v>0</v>
      </c>
      <c r="I59" s="322">
        <f t="shared" si="55"/>
        <v>0</v>
      </c>
      <c r="J59" s="300">
        <f t="shared" ref="J59:K59" si="73">iferror(F59-H59,0)</f>
        <v>0</v>
      </c>
      <c r="K59" s="165">
        <f t="shared" si="73"/>
        <v>0</v>
      </c>
      <c r="L59" s="165"/>
      <c r="M59" s="165"/>
      <c r="N59" s="165"/>
      <c r="O59" s="165"/>
      <c r="P59" s="165"/>
      <c r="Q59" s="165"/>
      <c r="R59" s="165"/>
    </row>
    <row r="60">
      <c r="A60" s="81"/>
      <c r="B60" s="307" t="s">
        <v>132</v>
      </c>
      <c r="C60" s="308">
        <f t="shared" ref="C60:K60" si="74">sum(C50:C59)</f>
        <v>0</v>
      </c>
      <c r="D60" s="309">
        <f t="shared" si="74"/>
        <v>0</v>
      </c>
      <c r="E60" s="328">
        <f t="shared" si="74"/>
        <v>0</v>
      </c>
      <c r="F60" s="308">
        <f t="shared" si="74"/>
        <v>0</v>
      </c>
      <c r="G60" s="309">
        <f t="shared" si="74"/>
        <v>0</v>
      </c>
      <c r="H60" s="310">
        <f t="shared" si="74"/>
        <v>0</v>
      </c>
      <c r="I60" s="309">
        <f t="shared" si="74"/>
        <v>1</v>
      </c>
      <c r="J60" s="310">
        <f t="shared" si="74"/>
        <v>0</v>
      </c>
      <c r="K60" s="312">
        <f t="shared" si="74"/>
        <v>-1</v>
      </c>
      <c r="L60" s="329"/>
      <c r="M60" s="329"/>
      <c r="N60" s="329"/>
      <c r="O60" s="329"/>
      <c r="P60" s="329"/>
      <c r="Q60" s="329"/>
      <c r="R60" s="329"/>
    </row>
    <row r="61">
      <c r="A61" s="81"/>
      <c r="B61" s="81"/>
      <c r="C61" s="81"/>
      <c r="D61" s="81"/>
      <c r="E61" s="81"/>
      <c r="F61" s="81"/>
      <c r="G61" s="81"/>
      <c r="H61" s="81"/>
      <c r="I61" s="81"/>
      <c r="J61" s="81"/>
      <c r="K61" s="81"/>
      <c r="L61" s="81"/>
      <c r="M61" s="81"/>
      <c r="N61" s="81"/>
      <c r="O61" s="81"/>
      <c r="P61" s="81"/>
      <c r="Q61" s="81"/>
      <c r="R61" s="81"/>
    </row>
  </sheetData>
  <mergeCells count="11">
    <mergeCell ref="F29:G29"/>
    <mergeCell ref="C29:D29"/>
    <mergeCell ref="H29:I29"/>
    <mergeCell ref="J29:K29"/>
    <mergeCell ref="E6:F6"/>
    <mergeCell ref="C6:D6"/>
    <mergeCell ref="G6:H6"/>
    <mergeCell ref="F48:G48"/>
    <mergeCell ref="C48:D48"/>
    <mergeCell ref="H48:I48"/>
    <mergeCell ref="J48:K48"/>
  </mergeCells>
  <conditionalFormatting sqref="F18">
    <cfRule type="expression" dxfId="2" priority="1">
      <formula>F18&gt;1</formula>
    </cfRule>
  </conditionalFormatting>
  <conditionalFormatting sqref="F18">
    <cfRule type="expression" dxfId="2" priority="2">
      <formula>F18&lt;1</formula>
    </cfRule>
  </conditionalFormatting>
  <dataValidations>
    <dataValidation type="decimal" allowBlank="1" showDropDown="1" showInputMessage="1" showErrorMessage="1" prompt="Enter a valid number" sqref="E26 E50:E59">
      <formula1>-1.0E12</formula1>
      <formula2>1.0E12</formula2>
    </dataValidation>
    <dataValidation type="list" allowBlank="1" showInputMessage="1" showErrorMessage="1" prompt="Enter Yes or No" sqref="E27">
      <formula1>"Yes,No"</formula1>
    </dataValidation>
    <dataValidation type="decimal" allowBlank="1" showDropDown="1" showInputMessage="1" showErrorMessage="1" prompt="Enter a percentage between 0% and 100%" sqref="F8:F17">
      <formula1>0.0</formula1>
      <formula2>1.0</formula2>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3.57"/>
  </cols>
  <sheetData>
    <row r="2">
      <c r="B2" s="335" t="s">
        <v>154</v>
      </c>
      <c r="C2" s="336"/>
      <c r="D2" s="336"/>
      <c r="E2" s="336"/>
      <c r="F2" s="336"/>
      <c r="G2" s="336"/>
      <c r="H2" s="336"/>
      <c r="I2" s="336"/>
      <c r="J2" s="336"/>
      <c r="K2" s="336"/>
    </row>
    <row r="3">
      <c r="B3" s="337"/>
    </row>
    <row r="4">
      <c r="B4" s="337" t="s">
        <v>155</v>
      </c>
    </row>
    <row r="5">
      <c r="B5" s="338" t="s">
        <v>156</v>
      </c>
    </row>
    <row r="6">
      <c r="B6" s="339" t="s">
        <v>157</v>
      </c>
    </row>
    <row r="7">
      <c r="B7" s="337"/>
    </row>
    <row r="8">
      <c r="B8" s="337" t="s">
        <v>158</v>
      </c>
    </row>
    <row r="9">
      <c r="B9" s="338" t="s">
        <v>159</v>
      </c>
    </row>
    <row r="10">
      <c r="B10" s="337"/>
    </row>
    <row r="11">
      <c r="B11" s="337" t="s">
        <v>160</v>
      </c>
    </row>
    <row r="12">
      <c r="B12" s="338" t="s">
        <v>161</v>
      </c>
    </row>
    <row r="13">
      <c r="B13" s="339" t="s">
        <v>162</v>
      </c>
    </row>
    <row r="14">
      <c r="B14" s="337"/>
    </row>
    <row r="15">
      <c r="B15" s="337" t="s">
        <v>163</v>
      </c>
    </row>
    <row r="16">
      <c r="B16" s="338" t="s">
        <v>164</v>
      </c>
    </row>
    <row r="17">
      <c r="B17" s="337"/>
    </row>
    <row r="18">
      <c r="B18" s="337" t="s">
        <v>165</v>
      </c>
    </row>
    <row r="19">
      <c r="B19" s="338" t="s">
        <v>166</v>
      </c>
    </row>
    <row r="20">
      <c r="B20" s="339" t="s">
        <v>167</v>
      </c>
    </row>
    <row r="21">
      <c r="B21" s="340" t="s">
        <v>168</v>
      </c>
    </row>
    <row r="22">
      <c r="B22" s="337"/>
    </row>
    <row r="23">
      <c r="B23" s="337" t="s">
        <v>169</v>
      </c>
    </row>
    <row r="24">
      <c r="B24" s="338" t="s">
        <v>170</v>
      </c>
    </row>
    <row r="25">
      <c r="B25" s="337"/>
    </row>
    <row r="26">
      <c r="B26" s="337" t="s">
        <v>171</v>
      </c>
    </row>
    <row r="27">
      <c r="B27" s="338" t="s">
        <v>172</v>
      </c>
    </row>
    <row r="28">
      <c r="B28" s="337"/>
    </row>
    <row r="29">
      <c r="B29" s="337" t="s">
        <v>173</v>
      </c>
    </row>
    <row r="30">
      <c r="B30" s="338" t="s">
        <v>174</v>
      </c>
    </row>
    <row r="31">
      <c r="B31" s="338" t="s">
        <v>175</v>
      </c>
    </row>
    <row r="33">
      <c r="B33" s="337" t="s">
        <v>176</v>
      </c>
    </row>
    <row r="34">
      <c r="B34" s="338" t="s">
        <v>177</v>
      </c>
    </row>
    <row r="36">
      <c r="B36" s="337" t="s">
        <v>178</v>
      </c>
    </row>
    <row r="37">
      <c r="B37" s="338" t="s">
        <v>179</v>
      </c>
    </row>
  </sheetData>
  <hyperlinks>
    <hyperlink r:id="rId1" ref="B21"/>
  </hyperlinks>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sheetData>
    <row r="1" ht="31.5" customHeight="1">
      <c r="A1" s="81"/>
      <c r="B1" s="341" t="s">
        <v>180</v>
      </c>
      <c r="H1" s="81"/>
      <c r="I1" s="81"/>
      <c r="J1" s="81"/>
      <c r="K1" s="81"/>
      <c r="L1" s="81"/>
      <c r="M1" s="81"/>
      <c r="N1" s="81"/>
      <c r="O1" s="81"/>
      <c r="P1" s="81"/>
      <c r="Q1" s="81"/>
      <c r="R1" s="81"/>
      <c r="S1" s="81"/>
      <c r="T1" s="81"/>
      <c r="U1" s="81"/>
      <c r="V1" s="81"/>
      <c r="W1" s="81"/>
      <c r="X1" s="81"/>
      <c r="Y1" s="81"/>
      <c r="Z1" s="81"/>
      <c r="AA1" s="81"/>
      <c r="AB1" s="81"/>
      <c r="AC1" s="81"/>
      <c r="AD1" s="81"/>
      <c r="AE1" s="81"/>
      <c r="AF1" s="81"/>
      <c r="AG1" s="81"/>
    </row>
    <row r="2">
      <c r="A2" s="81"/>
      <c r="B2" s="342" t="s">
        <v>181</v>
      </c>
      <c r="C2" s="343"/>
      <c r="D2" s="344"/>
      <c r="E2" s="342"/>
      <c r="F2" s="344"/>
      <c r="G2" s="344"/>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row>
    <row r="3">
      <c r="A3" s="81"/>
      <c r="B3" s="346"/>
      <c r="C3" s="38"/>
      <c r="D3" s="346"/>
      <c r="E3" s="345"/>
      <c r="F3" s="346"/>
      <c r="G3" s="346"/>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row>
    <row r="4">
      <c r="A4" s="81"/>
      <c r="B4" s="347" t="s">
        <v>182</v>
      </c>
      <c r="C4" s="348"/>
      <c r="D4" s="347" t="s">
        <v>183</v>
      </c>
      <c r="E4" s="349" t="s">
        <v>184</v>
      </c>
      <c r="F4" s="347" t="s">
        <v>185</v>
      </c>
      <c r="G4" s="347" t="s">
        <v>186</v>
      </c>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row>
    <row r="5">
      <c r="A5" s="81"/>
      <c r="B5" s="350">
        <f>'Your Portfolio Holdings'!T157</f>
        <v>0</v>
      </c>
      <c r="C5" s="351" t="s">
        <v>187</v>
      </c>
      <c r="D5" s="352">
        <v>0.0</v>
      </c>
      <c r="E5" s="352">
        <f>B5</f>
        <v>0</v>
      </c>
      <c r="F5" s="352"/>
      <c r="G5" s="353"/>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row>
    <row r="6">
      <c r="A6" s="81"/>
      <c r="B6" s="355">
        <f>'Your Portfolio Holdings'!W157</f>
        <v>0</v>
      </c>
      <c r="C6" s="351" t="s">
        <v>188</v>
      </c>
      <c r="D6" s="352">
        <f>if(B6&gt;=0,sum(B$5:B5),sum(B$5:B6))</f>
        <v>0</v>
      </c>
      <c r="E6" s="352"/>
      <c r="F6" s="352">
        <f>max(B6,0)</f>
        <v>0</v>
      </c>
      <c r="G6" s="356">
        <f>-min(B6,0)</f>
        <v>0</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row>
    <row r="7">
      <c r="A7" s="81"/>
      <c r="B7" s="350">
        <f>'Your Portfolio Holdings'!U157</f>
        <v>0</v>
      </c>
      <c r="C7" s="351" t="s">
        <v>189</v>
      </c>
      <c r="D7" s="352">
        <v>0.0</v>
      </c>
      <c r="E7" s="352">
        <f>B7</f>
        <v>0</v>
      </c>
      <c r="F7" s="352"/>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row>
    <row r="8">
      <c r="A8" s="81"/>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row>
    <row r="9">
      <c r="A9" s="81"/>
      <c r="B9" s="81"/>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row>
    <row r="10">
      <c r="A10" s="81"/>
      <c r="B10" s="342" t="s">
        <v>190</v>
      </c>
      <c r="C10" s="343"/>
      <c r="D10" s="344"/>
      <c r="E10" s="342"/>
      <c r="F10" s="344"/>
      <c r="G10" s="344"/>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row>
    <row r="11">
      <c r="A11" s="81"/>
      <c r="B11" s="152" t="s">
        <v>191</v>
      </c>
      <c r="C11" s="81"/>
      <c r="D11" s="81"/>
      <c r="E11" s="81"/>
      <c r="F11" s="152" t="s">
        <v>192</v>
      </c>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row>
    <row r="12">
      <c r="A12" s="2"/>
      <c r="B12" s="357" t="s">
        <v>62</v>
      </c>
      <c r="C12" s="357" t="s">
        <v>193</v>
      </c>
      <c r="D12" s="358" t="s">
        <v>194</v>
      </c>
      <c r="E12" s="81"/>
      <c r="F12" s="357" t="s">
        <v>62</v>
      </c>
      <c r="G12" s="357" t="s">
        <v>193</v>
      </c>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row>
    <row r="13">
      <c r="A13" s="17">
        <v>1.0</v>
      </c>
      <c r="B13" s="359" t="str">
        <f>Setup!B39</f>
        <v>IRA</v>
      </c>
      <c r="C13" s="360">
        <f t="array" ref="C13:C22">transpose('Your Portfolio Holdings'!BD157:BM157)</f>
        <v>0</v>
      </c>
      <c r="D13" s="81">
        <f t="shared" ref="D13:D22" si="1">rank(C13,C$13:C$22,0)+countifs(C$13:C13,C13)-1</f>
        <v>1</v>
      </c>
      <c r="E13" s="81"/>
      <c r="F13" s="359" t="str">
        <f t="shared" ref="F13:F22" si="2">index($B$13:$B$22,match($A13,$D$13:$D$22,0),0)</f>
        <v>IRA</v>
      </c>
      <c r="G13" s="360">
        <f t="shared" ref="G13:G22" si="3">index($C$13:$C$22,match($A13,$D$13:$D$22,0),0)</f>
        <v>0</v>
      </c>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row>
    <row r="14">
      <c r="A14" s="17">
        <v>2.0</v>
      </c>
      <c r="B14" s="359" t="str">
        <f>Setup!B40</f>
        <v>401k</v>
      </c>
      <c r="C14" s="360">
        <v>0.0</v>
      </c>
      <c r="D14" s="81">
        <f t="shared" si="1"/>
        <v>2</v>
      </c>
      <c r="E14" s="81"/>
      <c r="F14" s="359" t="str">
        <f t="shared" si="2"/>
        <v>401k</v>
      </c>
      <c r="G14" s="360">
        <f t="shared" si="3"/>
        <v>0</v>
      </c>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row>
    <row r="15">
      <c r="A15" s="17">
        <v>3.0</v>
      </c>
      <c r="B15" s="359" t="str">
        <f>Setup!B41</f>
        <v>Taxable</v>
      </c>
      <c r="C15" s="360">
        <v>0.0</v>
      </c>
      <c r="D15" s="81">
        <f t="shared" si="1"/>
        <v>3</v>
      </c>
      <c r="E15" s="81"/>
      <c r="F15" s="359" t="str">
        <f t="shared" si="2"/>
        <v>Taxable</v>
      </c>
      <c r="G15" s="360">
        <f t="shared" si="3"/>
        <v>0</v>
      </c>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row>
    <row r="16">
      <c r="A16" s="17">
        <v>4.0</v>
      </c>
      <c r="B16" s="359" t="str">
        <f>Setup!B42</f>
        <v>TFSA</v>
      </c>
      <c r="C16" s="360">
        <v>0.0</v>
      </c>
      <c r="D16" s="81">
        <f t="shared" si="1"/>
        <v>4</v>
      </c>
      <c r="E16" s="81"/>
      <c r="F16" s="359" t="str">
        <f t="shared" si="2"/>
        <v>TFSA</v>
      </c>
      <c r="G16" s="360">
        <f t="shared" si="3"/>
        <v>0</v>
      </c>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row>
    <row r="17">
      <c r="A17" s="17">
        <v>5.0</v>
      </c>
      <c r="B17" s="361" t="str">
        <f>Setup!B43</f>
        <v>RRSP</v>
      </c>
      <c r="C17" s="362">
        <v>0.0</v>
      </c>
      <c r="D17" s="81">
        <f t="shared" si="1"/>
        <v>5</v>
      </c>
      <c r="E17" s="81"/>
      <c r="F17" s="361" t="str">
        <f t="shared" si="2"/>
        <v>RRSP</v>
      </c>
      <c r="G17" s="362">
        <f t="shared" si="3"/>
        <v>0</v>
      </c>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row>
    <row r="18">
      <c r="A18" s="17">
        <v>6.0</v>
      </c>
      <c r="B18" s="363" t="str">
        <f>Setup!B44</f>
        <v>RESP</v>
      </c>
      <c r="C18" s="364">
        <v>0.0</v>
      </c>
      <c r="D18" s="81">
        <f t="shared" si="1"/>
        <v>6</v>
      </c>
      <c r="E18" s="81"/>
      <c r="F18" s="363" t="str">
        <f t="shared" si="2"/>
        <v>RESP</v>
      </c>
      <c r="G18" s="364">
        <f t="shared" si="3"/>
        <v>0</v>
      </c>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row>
    <row r="19">
      <c r="A19" s="17">
        <v>7.0</v>
      </c>
      <c r="B19" s="365" t="str">
        <f>Setup!B45</f>
        <v/>
      </c>
      <c r="C19" s="366">
        <v>0.0</v>
      </c>
      <c r="D19" s="81">
        <f t="shared" si="1"/>
        <v>7</v>
      </c>
      <c r="E19" s="81"/>
      <c r="F19" s="365" t="str">
        <f t="shared" si="2"/>
        <v/>
      </c>
      <c r="G19" s="366">
        <f t="shared" si="3"/>
        <v>0</v>
      </c>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row>
    <row r="20">
      <c r="A20" s="17">
        <v>8.0</v>
      </c>
      <c r="B20" s="365" t="str">
        <f>Setup!B46</f>
        <v/>
      </c>
      <c r="C20" s="366">
        <v>0.0</v>
      </c>
      <c r="D20" s="81">
        <f t="shared" si="1"/>
        <v>8</v>
      </c>
      <c r="E20" s="81"/>
      <c r="F20" s="365" t="str">
        <f t="shared" si="2"/>
        <v/>
      </c>
      <c r="G20" s="366">
        <f t="shared" si="3"/>
        <v>0</v>
      </c>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row>
    <row r="21">
      <c r="A21" s="17">
        <v>9.0</v>
      </c>
      <c r="B21" s="365" t="str">
        <f>Setup!B47</f>
        <v/>
      </c>
      <c r="C21" s="366">
        <v>0.0</v>
      </c>
      <c r="D21" s="81">
        <f t="shared" si="1"/>
        <v>9</v>
      </c>
      <c r="E21" s="81"/>
      <c r="F21" s="365" t="str">
        <f t="shared" si="2"/>
        <v/>
      </c>
      <c r="G21" s="366">
        <f t="shared" si="3"/>
        <v>0</v>
      </c>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row>
    <row r="22">
      <c r="A22" s="17">
        <v>10.0</v>
      </c>
      <c r="B22" s="367" t="str">
        <f>Setup!B48</f>
        <v/>
      </c>
      <c r="C22" s="368">
        <v>0.0</v>
      </c>
      <c r="D22" s="81">
        <f t="shared" si="1"/>
        <v>10</v>
      </c>
      <c r="E22" s="81"/>
      <c r="F22" s="367" t="str">
        <f t="shared" si="2"/>
        <v/>
      </c>
      <c r="G22" s="368">
        <f t="shared" si="3"/>
        <v>0</v>
      </c>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row>
    <row r="23">
      <c r="A23" s="81"/>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row>
    <row r="24">
      <c r="A24" s="81"/>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row>
    <row r="25">
      <c r="A25" s="81"/>
      <c r="B25" s="342" t="s">
        <v>195</v>
      </c>
      <c r="C25" s="343"/>
      <c r="D25" s="344"/>
      <c r="E25" s="342"/>
      <c r="F25" s="344"/>
      <c r="G25" s="344"/>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row>
    <row r="26">
      <c r="A26" s="81"/>
      <c r="B26" s="152" t="s">
        <v>191</v>
      </c>
      <c r="C26" s="81"/>
      <c r="D26" s="81"/>
      <c r="E26" s="81"/>
      <c r="F26" s="152" t="s">
        <v>192</v>
      </c>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row>
    <row r="27">
      <c r="A27" s="2"/>
      <c r="B27" s="357" t="s">
        <v>62</v>
      </c>
      <c r="C27" s="357" t="s">
        <v>193</v>
      </c>
      <c r="D27" s="358" t="s">
        <v>194</v>
      </c>
      <c r="E27" s="81"/>
      <c r="F27" s="357" t="s">
        <v>62</v>
      </c>
      <c r="G27" s="357" t="s">
        <v>193</v>
      </c>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row>
    <row r="28">
      <c r="A28" s="17">
        <v>1.0</v>
      </c>
      <c r="B28" s="359" t="str">
        <f>Setup!B12</f>
        <v>Domestic equity</v>
      </c>
      <c r="C28" s="360">
        <f>if(B28="",0,sumifs('Your Portfolio Holdings'!$U$7:$U$156,'Your Portfolio Holdings'!$D$7:$D$156,$B28))</f>
        <v>0</v>
      </c>
      <c r="D28" s="81">
        <f t="shared" ref="D28:D52" si="4">rank(C28,C$28:C$52,0)+countifs(C$28:C28,C28)-1</f>
        <v>1</v>
      </c>
      <c r="E28" s="81"/>
      <c r="F28" s="359" t="str">
        <f t="shared" ref="F28:F52" si="5">index($B$28:$B$52,match($A28,$D$28:$D$52,0),0)</f>
        <v>Domestic equity</v>
      </c>
      <c r="G28" s="360">
        <f t="shared" ref="G28:G52" si="6">index($C$28:$C$52,match($A28,$D$28:$D$52,0),0)</f>
        <v>0</v>
      </c>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row>
    <row r="29">
      <c r="A29" s="17">
        <v>2.0</v>
      </c>
      <c r="B29" s="359" t="str">
        <f>Setup!B13</f>
        <v>Domestic fixed income</v>
      </c>
      <c r="C29" s="360">
        <f>if(B29="",0,sumifs('Your Portfolio Holdings'!$U$7:$U$156,'Your Portfolio Holdings'!$D$7:$D$156,$B29))</f>
        <v>0</v>
      </c>
      <c r="D29" s="81">
        <f t="shared" si="4"/>
        <v>2</v>
      </c>
      <c r="E29" s="81"/>
      <c r="F29" s="359" t="str">
        <f t="shared" si="5"/>
        <v>Domestic fixed income</v>
      </c>
      <c r="G29" s="360">
        <f t="shared" si="6"/>
        <v>0</v>
      </c>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row>
    <row r="30">
      <c r="A30" s="17">
        <v>3.0</v>
      </c>
      <c r="B30" s="359" t="str">
        <f>Setup!B14</f>
        <v>International equity</v>
      </c>
      <c r="C30" s="360">
        <f>if(B30="",0,sumifs('Your Portfolio Holdings'!$U$7:$U$156,'Your Portfolio Holdings'!$D$7:$D$156,$B30))</f>
        <v>0</v>
      </c>
      <c r="D30" s="81">
        <f t="shared" si="4"/>
        <v>3</v>
      </c>
      <c r="E30" s="81"/>
      <c r="F30" s="359" t="str">
        <f t="shared" si="5"/>
        <v>International equity</v>
      </c>
      <c r="G30" s="360">
        <f t="shared" si="6"/>
        <v>0</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row>
    <row r="31">
      <c r="A31" s="17">
        <v>4.0</v>
      </c>
      <c r="B31" s="359" t="str">
        <f>Setup!B15</f>
        <v>International fixed income</v>
      </c>
      <c r="C31" s="360">
        <f>if(B31="",0,sumifs('Your Portfolio Holdings'!$U$7:$U$156,'Your Portfolio Holdings'!$D$7:$D$156,$B31))</f>
        <v>0</v>
      </c>
      <c r="D31" s="81">
        <f t="shared" si="4"/>
        <v>4</v>
      </c>
      <c r="E31" s="81"/>
      <c r="F31" s="359" t="str">
        <f t="shared" si="5"/>
        <v>International fixed income</v>
      </c>
      <c r="G31" s="360">
        <f t="shared" si="6"/>
        <v>0</v>
      </c>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row>
    <row r="32">
      <c r="A32" s="17">
        <v>5.0</v>
      </c>
      <c r="B32" s="361" t="str">
        <f>Setup!B16</f>
        <v>REIT</v>
      </c>
      <c r="C32" s="360">
        <f>if(B32="",0,sumifs('Your Portfolio Holdings'!$U$7:$U$156,'Your Portfolio Holdings'!$D$7:$D$156,$B32))</f>
        <v>0</v>
      </c>
      <c r="D32" s="81">
        <f t="shared" si="4"/>
        <v>5</v>
      </c>
      <c r="E32" s="81"/>
      <c r="F32" s="361" t="str">
        <f t="shared" si="5"/>
        <v>REIT</v>
      </c>
      <c r="G32" s="362">
        <f t="shared" si="6"/>
        <v>0</v>
      </c>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row>
    <row r="33">
      <c r="A33" s="17">
        <v>6.0</v>
      </c>
      <c r="B33" s="363" t="str">
        <f>Setup!B17</f>
        <v/>
      </c>
      <c r="C33" s="360">
        <f>if(B33="",0,sumifs('Your Portfolio Holdings'!$U$7:$U$156,'Your Portfolio Holdings'!$D$7:$D$156,$B33))</f>
        <v>0</v>
      </c>
      <c r="D33" s="81">
        <f t="shared" si="4"/>
        <v>6</v>
      </c>
      <c r="E33" s="81"/>
      <c r="F33" s="363" t="str">
        <f t="shared" si="5"/>
        <v/>
      </c>
      <c r="G33" s="364">
        <f t="shared" si="6"/>
        <v>0</v>
      </c>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row>
    <row r="34">
      <c r="A34" s="17">
        <v>7.0</v>
      </c>
      <c r="B34" s="363" t="str">
        <f>Setup!B18</f>
        <v/>
      </c>
      <c r="C34" s="360">
        <f>if(B34="",0,sumifs('Your Portfolio Holdings'!$U$7:$U$156,'Your Portfolio Holdings'!$D$7:$D$156,$B34))</f>
        <v>0</v>
      </c>
      <c r="D34" s="81">
        <f t="shared" si="4"/>
        <v>7</v>
      </c>
      <c r="E34" s="81"/>
      <c r="F34" s="363" t="str">
        <f t="shared" si="5"/>
        <v/>
      </c>
      <c r="G34" s="364">
        <f t="shared" si="6"/>
        <v>0</v>
      </c>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row>
    <row r="35">
      <c r="A35" s="17">
        <v>8.0</v>
      </c>
      <c r="B35" s="363" t="str">
        <f>Setup!B19</f>
        <v/>
      </c>
      <c r="C35" s="360">
        <f>if(B35="",0,sumifs('Your Portfolio Holdings'!$U$7:$U$156,'Your Portfolio Holdings'!$D$7:$D$156,$B35))</f>
        <v>0</v>
      </c>
      <c r="D35" s="81">
        <f t="shared" si="4"/>
        <v>8</v>
      </c>
      <c r="E35" s="81"/>
      <c r="F35" s="363" t="str">
        <f t="shared" si="5"/>
        <v/>
      </c>
      <c r="G35" s="364">
        <f t="shared" si="6"/>
        <v>0</v>
      </c>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row>
    <row r="36">
      <c r="A36" s="17">
        <v>9.0</v>
      </c>
      <c r="B36" s="363" t="str">
        <f>Setup!B20</f>
        <v/>
      </c>
      <c r="C36" s="360">
        <f>if(B36="",0,sumifs('Your Portfolio Holdings'!$U$7:$U$156,'Your Portfolio Holdings'!$D$7:$D$156,$B36))</f>
        <v>0</v>
      </c>
      <c r="D36" s="81">
        <f t="shared" si="4"/>
        <v>9</v>
      </c>
      <c r="E36" s="81"/>
      <c r="F36" s="363" t="str">
        <f t="shared" si="5"/>
        <v/>
      </c>
      <c r="G36" s="364">
        <f t="shared" si="6"/>
        <v>0</v>
      </c>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row>
    <row r="37">
      <c r="A37" s="17">
        <v>10.0</v>
      </c>
      <c r="B37" s="363" t="str">
        <f>Setup!B21</f>
        <v/>
      </c>
      <c r="C37" s="360">
        <f>if(B37="",0,sumifs('Your Portfolio Holdings'!$U$7:$U$156,'Your Portfolio Holdings'!$D$7:$D$156,$B37))</f>
        <v>0</v>
      </c>
      <c r="D37" s="81">
        <f t="shared" si="4"/>
        <v>10</v>
      </c>
      <c r="E37" s="81"/>
      <c r="F37" s="363" t="str">
        <f t="shared" si="5"/>
        <v/>
      </c>
      <c r="G37" s="364">
        <f t="shared" si="6"/>
        <v>0</v>
      </c>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row>
    <row r="38">
      <c r="A38" s="17">
        <v>11.0</v>
      </c>
      <c r="B38" s="363" t="str">
        <f>Setup!B22</f>
        <v/>
      </c>
      <c r="C38" s="360">
        <f>if(B38="",0,sumifs('Your Portfolio Holdings'!$U$7:$U$156,'Your Portfolio Holdings'!$D$7:$D$156,$B38))</f>
        <v>0</v>
      </c>
      <c r="D38" s="81">
        <f t="shared" si="4"/>
        <v>11</v>
      </c>
      <c r="E38" s="81"/>
      <c r="F38" s="363" t="str">
        <f t="shared" si="5"/>
        <v/>
      </c>
      <c r="G38" s="364">
        <f t="shared" si="6"/>
        <v>0</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row>
    <row r="39">
      <c r="A39" s="17">
        <v>12.0</v>
      </c>
      <c r="B39" s="363" t="str">
        <f>Setup!B23</f>
        <v/>
      </c>
      <c r="C39" s="360">
        <f>if(B39="",0,sumifs('Your Portfolio Holdings'!$U$7:$U$156,'Your Portfolio Holdings'!$D$7:$D$156,$B39))</f>
        <v>0</v>
      </c>
      <c r="D39" s="81">
        <f t="shared" si="4"/>
        <v>12</v>
      </c>
      <c r="E39" s="81"/>
      <c r="F39" s="363" t="str">
        <f t="shared" si="5"/>
        <v/>
      </c>
      <c r="G39" s="364">
        <f t="shared" si="6"/>
        <v>0</v>
      </c>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row>
    <row r="40">
      <c r="A40" s="17">
        <v>13.0</v>
      </c>
      <c r="B40" s="363" t="str">
        <f>Setup!B24</f>
        <v/>
      </c>
      <c r="C40" s="360">
        <f>if(B40="",0,sumifs('Your Portfolio Holdings'!$U$7:$U$156,'Your Portfolio Holdings'!$D$7:$D$156,$B40))</f>
        <v>0</v>
      </c>
      <c r="D40" s="81">
        <f t="shared" si="4"/>
        <v>13</v>
      </c>
      <c r="E40" s="81"/>
      <c r="F40" s="363" t="str">
        <f t="shared" si="5"/>
        <v/>
      </c>
      <c r="G40" s="364">
        <f t="shared" si="6"/>
        <v>0</v>
      </c>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row>
    <row r="41">
      <c r="A41" s="17">
        <v>14.0</v>
      </c>
      <c r="B41" s="363" t="str">
        <f>Setup!B25</f>
        <v/>
      </c>
      <c r="C41" s="360">
        <f>if(B41="",0,sumifs('Your Portfolio Holdings'!$U$7:$U$156,'Your Portfolio Holdings'!$D$7:$D$156,$B41))</f>
        <v>0</v>
      </c>
      <c r="D41" s="81">
        <f t="shared" si="4"/>
        <v>14</v>
      </c>
      <c r="E41" s="81"/>
      <c r="F41" s="363" t="str">
        <f t="shared" si="5"/>
        <v/>
      </c>
      <c r="G41" s="364">
        <f t="shared" si="6"/>
        <v>0</v>
      </c>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row>
    <row r="42">
      <c r="A42" s="17">
        <v>15.0</v>
      </c>
      <c r="B42" s="363" t="str">
        <f>Setup!B26</f>
        <v/>
      </c>
      <c r="C42" s="360">
        <f>if(B42="",0,sumifs('Your Portfolio Holdings'!$U$7:$U$156,'Your Portfolio Holdings'!$D$7:$D$156,$B42))</f>
        <v>0</v>
      </c>
      <c r="D42" s="81">
        <f t="shared" si="4"/>
        <v>15</v>
      </c>
      <c r="E42" s="81"/>
      <c r="F42" s="363" t="str">
        <f t="shared" si="5"/>
        <v/>
      </c>
      <c r="G42" s="364">
        <f t="shared" si="6"/>
        <v>0</v>
      </c>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row>
    <row r="43">
      <c r="A43" s="17">
        <v>16.0</v>
      </c>
      <c r="B43" s="363" t="str">
        <f>Setup!B27</f>
        <v/>
      </c>
      <c r="C43" s="360">
        <f>if(B43="",0,sumifs('Your Portfolio Holdings'!$U$7:$U$156,'Your Portfolio Holdings'!$D$7:$D$156,$B43))</f>
        <v>0</v>
      </c>
      <c r="D43" s="81">
        <f t="shared" si="4"/>
        <v>16</v>
      </c>
      <c r="E43" s="81"/>
      <c r="F43" s="363" t="str">
        <f t="shared" si="5"/>
        <v/>
      </c>
      <c r="G43" s="364">
        <f t="shared" si="6"/>
        <v>0</v>
      </c>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row>
    <row r="44">
      <c r="A44" s="17">
        <v>17.0</v>
      </c>
      <c r="B44" s="363" t="str">
        <f>Setup!B28</f>
        <v/>
      </c>
      <c r="C44" s="360">
        <f>if(B44="",0,sumifs('Your Portfolio Holdings'!$U$7:$U$156,'Your Portfolio Holdings'!$D$7:$D$156,$B44))</f>
        <v>0</v>
      </c>
      <c r="D44" s="81">
        <f t="shared" si="4"/>
        <v>17</v>
      </c>
      <c r="E44" s="81"/>
      <c r="F44" s="363" t="str">
        <f t="shared" si="5"/>
        <v/>
      </c>
      <c r="G44" s="364">
        <f t="shared" si="6"/>
        <v>0</v>
      </c>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row>
    <row r="45">
      <c r="A45" s="17">
        <v>18.0</v>
      </c>
      <c r="B45" s="363" t="str">
        <f>Setup!B29</f>
        <v/>
      </c>
      <c r="C45" s="360">
        <f>if(B45="",0,sumifs('Your Portfolio Holdings'!$U$7:$U$156,'Your Portfolio Holdings'!$D$7:$D$156,$B45))</f>
        <v>0</v>
      </c>
      <c r="D45" s="81">
        <f t="shared" si="4"/>
        <v>18</v>
      </c>
      <c r="E45" s="81"/>
      <c r="F45" s="363" t="str">
        <f t="shared" si="5"/>
        <v/>
      </c>
      <c r="G45" s="364">
        <f t="shared" si="6"/>
        <v>0</v>
      </c>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row>
    <row r="46">
      <c r="A46" s="17">
        <v>19.0</v>
      </c>
      <c r="B46" s="363" t="str">
        <f>Setup!B30</f>
        <v/>
      </c>
      <c r="C46" s="360">
        <f>if(B46="",0,sumifs('Your Portfolio Holdings'!$U$7:$U$156,'Your Portfolio Holdings'!$D$7:$D$156,$B46))</f>
        <v>0</v>
      </c>
      <c r="D46" s="81">
        <f t="shared" si="4"/>
        <v>19</v>
      </c>
      <c r="E46" s="81"/>
      <c r="F46" s="363" t="str">
        <f t="shared" si="5"/>
        <v/>
      </c>
      <c r="G46" s="364">
        <f t="shared" si="6"/>
        <v>0</v>
      </c>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row>
    <row r="47">
      <c r="A47" s="17">
        <v>20.0</v>
      </c>
      <c r="B47" s="363" t="str">
        <f>Setup!B31</f>
        <v/>
      </c>
      <c r="C47" s="360">
        <f>if(B47="",0,sumifs('Your Portfolio Holdings'!$U$7:$U$156,'Your Portfolio Holdings'!$D$7:$D$156,$B47))</f>
        <v>0</v>
      </c>
      <c r="D47" s="81">
        <f t="shared" si="4"/>
        <v>20</v>
      </c>
      <c r="E47" s="81"/>
      <c r="F47" s="363" t="str">
        <f t="shared" si="5"/>
        <v/>
      </c>
      <c r="G47" s="364">
        <f t="shared" si="6"/>
        <v>0</v>
      </c>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row>
    <row r="48">
      <c r="A48" s="17">
        <v>21.0</v>
      </c>
      <c r="B48" s="363" t="str">
        <f>Setup!B32</f>
        <v/>
      </c>
      <c r="C48" s="360">
        <f>if(B48="",0,sumifs('Your Portfolio Holdings'!$U$7:$U$156,'Your Portfolio Holdings'!$D$7:$D$156,$B48))</f>
        <v>0</v>
      </c>
      <c r="D48" s="81">
        <f t="shared" si="4"/>
        <v>21</v>
      </c>
      <c r="E48" s="81"/>
      <c r="F48" s="363" t="str">
        <f t="shared" si="5"/>
        <v/>
      </c>
      <c r="G48" s="364">
        <f t="shared" si="6"/>
        <v>0</v>
      </c>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row>
    <row r="49">
      <c r="A49" s="17">
        <v>22.0</v>
      </c>
      <c r="B49" s="363" t="str">
        <f>Setup!B33</f>
        <v/>
      </c>
      <c r="C49" s="360">
        <f>if(B49="",0,sumifs('Your Portfolio Holdings'!$U$7:$U$156,'Your Portfolio Holdings'!$D$7:$D$156,$B49))</f>
        <v>0</v>
      </c>
      <c r="D49" s="81">
        <f t="shared" si="4"/>
        <v>22</v>
      </c>
      <c r="E49" s="81"/>
      <c r="F49" s="363" t="str">
        <f t="shared" si="5"/>
        <v/>
      </c>
      <c r="G49" s="364">
        <f t="shared" si="6"/>
        <v>0</v>
      </c>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row>
    <row r="50">
      <c r="A50" s="17">
        <v>23.0</v>
      </c>
      <c r="B50" s="363" t="str">
        <f>Setup!B34</f>
        <v/>
      </c>
      <c r="C50" s="360">
        <f>if(B50="",0,sumifs('Your Portfolio Holdings'!$U$7:$U$156,'Your Portfolio Holdings'!$D$7:$D$156,$B50))</f>
        <v>0</v>
      </c>
      <c r="D50" s="81">
        <f t="shared" si="4"/>
        <v>23</v>
      </c>
      <c r="E50" s="81"/>
      <c r="F50" s="363" t="str">
        <f t="shared" si="5"/>
        <v/>
      </c>
      <c r="G50" s="364">
        <f t="shared" si="6"/>
        <v>0</v>
      </c>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row>
    <row r="51">
      <c r="A51" s="17">
        <v>24.0</v>
      </c>
      <c r="B51" s="363" t="str">
        <f>Setup!B35</f>
        <v/>
      </c>
      <c r="C51" s="360">
        <f>if(B51="",0,sumifs('Your Portfolio Holdings'!$U$7:$U$156,'Your Portfolio Holdings'!$D$7:$D$156,$B51))</f>
        <v>0</v>
      </c>
      <c r="D51" s="81">
        <f t="shared" si="4"/>
        <v>24</v>
      </c>
      <c r="E51" s="81"/>
      <c r="F51" s="363" t="str">
        <f t="shared" si="5"/>
        <v/>
      </c>
      <c r="G51" s="364">
        <f t="shared" si="6"/>
        <v>0</v>
      </c>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row>
    <row r="52">
      <c r="A52" s="17">
        <v>25.0</v>
      </c>
      <c r="B52" s="367" t="str">
        <f>Setup!B36</f>
        <v/>
      </c>
      <c r="C52" s="369">
        <f>if(B52="",0,sumifs('Your Portfolio Holdings'!$U$7:$U$156,'Your Portfolio Holdings'!$D$7:$D$156,$B52))</f>
        <v>0</v>
      </c>
      <c r="D52" s="81">
        <f t="shared" si="4"/>
        <v>25</v>
      </c>
      <c r="E52" s="81"/>
      <c r="F52" s="367" t="str">
        <f t="shared" si="5"/>
        <v/>
      </c>
      <c r="G52" s="368">
        <f t="shared" si="6"/>
        <v>0</v>
      </c>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row>
    <row r="53">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row>
    <row r="54">
      <c r="A54" s="81"/>
      <c r="B54" s="370"/>
      <c r="C54" s="371"/>
      <c r="D54" s="372"/>
      <c r="E54" s="370"/>
      <c r="F54" s="372"/>
      <c r="G54" s="372"/>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row>
    <row r="55">
      <c r="A55" s="81"/>
      <c r="B55" s="342" t="s">
        <v>196</v>
      </c>
      <c r="C55" s="343"/>
      <c r="D55" s="344"/>
      <c r="E55" s="342"/>
      <c r="F55" s="344"/>
      <c r="G55" s="344"/>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row>
    <row r="56">
      <c r="A56" s="81"/>
      <c r="B56" s="152" t="s">
        <v>192</v>
      </c>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row>
    <row r="57">
      <c r="A57" s="2"/>
      <c r="B57" s="357" t="s">
        <v>62</v>
      </c>
      <c r="C57" s="357" t="s">
        <v>193</v>
      </c>
      <c r="D57" s="358"/>
      <c r="E57" s="358" t="s">
        <v>102</v>
      </c>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row>
    <row r="58">
      <c r="A58" s="17">
        <v>1.0</v>
      </c>
      <c r="B58" s="359" t="str">
        <f t="array" ref="B58">iferror(index('Your Portfolio Holdings'!$B$7:$B$156,match($A58,'Your Portfolio Holdings'!$AO$7:$AO$156,0),0),"")</f>
        <v/>
      </c>
      <c r="C58" s="360" t="str">
        <f t="array" ref="C58">iferror(index('Your Portfolio Holdings'!$U$7:$U$156,match($A58,'Your Portfolio Holdings'!$AO$7:$AO$156,0),0),"")</f>
        <v/>
      </c>
      <c r="D58" s="81"/>
      <c r="E58" s="81">
        <f>countifs('Trade Log'!$D$5:$D$2004,$B58,'Trade Log'!$C$5:$C$2004,"Split")</f>
        <v>0</v>
      </c>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row>
    <row r="59">
      <c r="A59" s="17">
        <f t="shared" ref="A59:A207" si="7">A58+1</f>
        <v>2</v>
      </c>
      <c r="B59" s="359" t="str">
        <f t="array" ref="B59">iferror(index('Your Portfolio Holdings'!$B$7:$B$156,match($A59,'Your Portfolio Holdings'!$AO$7:$AO$156,0),0),"")</f>
        <v/>
      </c>
      <c r="C59" s="360" t="str">
        <f t="array" ref="C59">iferror(index('Your Portfolio Holdings'!$U$7:$U$156,match($A59,'Your Portfolio Holdings'!$AO$7:$AO$156,0),0),"")</f>
        <v/>
      </c>
      <c r="D59" s="81"/>
      <c r="E59" s="81">
        <f>countifs('Trade Log'!$D$5:$D$2004,$B59,'Trade Log'!$C$5:$C$2004,"Split")</f>
        <v>0</v>
      </c>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row>
    <row r="60">
      <c r="A60" s="17">
        <f t="shared" si="7"/>
        <v>3</v>
      </c>
      <c r="B60" s="359" t="str">
        <f t="array" ref="B60">iferror(index('Your Portfolio Holdings'!$B$7:$B$156,match($A60,'Your Portfolio Holdings'!$AO$7:$AO$156,0),0),"")</f>
        <v/>
      </c>
      <c r="C60" s="360" t="str">
        <f t="array" ref="C60">iferror(index('Your Portfolio Holdings'!$U$7:$U$156,match($A60,'Your Portfolio Holdings'!$AO$7:$AO$156,0),0),"")</f>
        <v/>
      </c>
      <c r="D60" s="81"/>
      <c r="E60" s="81">
        <f>countifs('Trade Log'!$D$5:$D$2004,$B60,'Trade Log'!$C$5:$C$2004,"Split")</f>
        <v>0</v>
      </c>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row>
    <row r="61">
      <c r="A61" s="17">
        <f t="shared" si="7"/>
        <v>4</v>
      </c>
      <c r="B61" s="359" t="str">
        <f t="array" ref="B61">iferror(index('Your Portfolio Holdings'!$B$7:$B$156,match($A61,'Your Portfolio Holdings'!$AO$7:$AO$156,0),0),"")</f>
        <v/>
      </c>
      <c r="C61" s="360" t="str">
        <f t="array" ref="C61">iferror(index('Your Portfolio Holdings'!$U$7:$U$156,match($A61,'Your Portfolio Holdings'!$AO$7:$AO$156,0),0),"")</f>
        <v/>
      </c>
      <c r="D61" s="81"/>
      <c r="E61" s="81">
        <f>countifs('Trade Log'!$D$5:$D$2004,$B61,'Trade Log'!$C$5:$C$2004,"Split")</f>
        <v>0</v>
      </c>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row>
    <row r="62">
      <c r="A62" s="17">
        <f t="shared" si="7"/>
        <v>5</v>
      </c>
      <c r="B62" s="361" t="str">
        <f t="array" ref="B62">iferror(index('Your Portfolio Holdings'!$B$7:$B$156,match($A62,'Your Portfolio Holdings'!$AO$7:$AO$156,0),0),"")</f>
        <v/>
      </c>
      <c r="C62" s="362" t="str">
        <f t="array" ref="C62">iferror(index('Your Portfolio Holdings'!$U$7:$U$156,match($A62,'Your Portfolio Holdings'!$AO$7:$AO$156,0),0),"")</f>
        <v/>
      </c>
      <c r="D62" s="81"/>
      <c r="E62" s="81">
        <f>countifs('Trade Log'!$D$5:$D$2004,$B62,'Trade Log'!$C$5:$C$2004,"Split")</f>
        <v>0</v>
      </c>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row>
    <row r="63">
      <c r="A63" s="17">
        <f t="shared" si="7"/>
        <v>6</v>
      </c>
      <c r="B63" s="363" t="str">
        <f t="array" ref="B63">iferror(index('Your Portfolio Holdings'!$B$7:$B$156,match($A63,'Your Portfolio Holdings'!$AO$7:$AO$156,0),0),"")</f>
        <v/>
      </c>
      <c r="C63" s="364" t="str">
        <f t="array" ref="C63">iferror(index('Your Portfolio Holdings'!$U$7:$U$156,match($A63,'Your Portfolio Holdings'!$AO$7:$AO$156,0),0),"")</f>
        <v/>
      </c>
      <c r="D63" s="81"/>
      <c r="E63" s="81">
        <f>countifs('Trade Log'!$D$5:$D$2004,$B63,'Trade Log'!$C$5:$C$2004,"Split")</f>
        <v>0</v>
      </c>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row>
    <row r="64">
      <c r="A64" s="17">
        <f t="shared" si="7"/>
        <v>7</v>
      </c>
      <c r="B64" s="365" t="str">
        <f t="array" ref="B64">iferror(index('Your Portfolio Holdings'!$B$7:$B$156,match($A64,'Your Portfolio Holdings'!$AO$7:$AO$156,0),0),"")</f>
        <v/>
      </c>
      <c r="C64" s="366" t="str">
        <f t="array" ref="C64">iferror(index('Your Portfolio Holdings'!$U$7:$U$156,match($A64,'Your Portfolio Holdings'!$AO$7:$AO$156,0),0),"")</f>
        <v/>
      </c>
      <c r="D64" s="81"/>
      <c r="E64" s="81">
        <f>countifs('Trade Log'!$D$5:$D$2004,$B64,'Trade Log'!$C$5:$C$2004,"Split")</f>
        <v>0</v>
      </c>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row>
    <row r="65">
      <c r="A65" s="17">
        <f t="shared" si="7"/>
        <v>8</v>
      </c>
      <c r="B65" s="365" t="str">
        <f t="array" ref="B65">iferror(index('Your Portfolio Holdings'!$B$7:$B$156,match($A65,'Your Portfolio Holdings'!$AO$7:$AO$156,0),0),"")</f>
        <v/>
      </c>
      <c r="C65" s="366" t="str">
        <f t="array" ref="C65">iferror(index('Your Portfolio Holdings'!$U$7:$U$156,match($A65,'Your Portfolio Holdings'!$AO$7:$AO$156,0),0),"")</f>
        <v/>
      </c>
      <c r="D65" s="81"/>
      <c r="E65" s="81">
        <f>countifs('Trade Log'!$D$5:$D$2004,$B65,'Trade Log'!$C$5:$C$2004,"Split")</f>
        <v>0</v>
      </c>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row>
    <row r="66">
      <c r="A66" s="17">
        <f t="shared" si="7"/>
        <v>9</v>
      </c>
      <c r="B66" s="365" t="str">
        <f t="array" ref="B66">iferror(index('Your Portfolio Holdings'!$B$7:$B$156,match($A66,'Your Portfolio Holdings'!$AO$7:$AO$156,0),0),"")</f>
        <v/>
      </c>
      <c r="C66" s="366" t="str">
        <f t="array" ref="C66">iferror(index('Your Portfolio Holdings'!$U$7:$U$156,match($A66,'Your Portfolio Holdings'!$AO$7:$AO$156,0),0),"")</f>
        <v/>
      </c>
      <c r="D66" s="81"/>
      <c r="E66" s="81">
        <f>countifs('Trade Log'!$D$5:$D$2004,$B66,'Trade Log'!$C$5:$C$2004,"Split")</f>
        <v>0</v>
      </c>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row>
    <row r="67">
      <c r="A67" s="17">
        <f t="shared" si="7"/>
        <v>10</v>
      </c>
      <c r="B67" s="365" t="str">
        <f t="array" ref="B67">iferror(index('Your Portfolio Holdings'!$B$7:$B$156,match($A67,'Your Portfolio Holdings'!$AO$7:$AO$156,0),0),"")</f>
        <v/>
      </c>
      <c r="C67" s="366" t="str">
        <f t="array" ref="C67">iferror(index('Your Portfolio Holdings'!$U$7:$U$156,match($A67,'Your Portfolio Holdings'!$AO$7:$AO$156,0),0),"")</f>
        <v/>
      </c>
      <c r="D67" s="81"/>
      <c r="E67" s="81">
        <f>countifs('Trade Log'!$D$5:$D$2004,$B67,'Trade Log'!$C$5:$C$2004,"Split")</f>
        <v>0</v>
      </c>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row>
    <row r="68">
      <c r="A68" s="17">
        <f t="shared" si="7"/>
        <v>11</v>
      </c>
      <c r="B68" s="365" t="str">
        <f t="array" ref="B68">iferror(index('Your Portfolio Holdings'!$B$7:$B$156,match($A68,'Your Portfolio Holdings'!$AO$7:$AO$156,0),0),"")</f>
        <v/>
      </c>
      <c r="C68" s="366" t="str">
        <f t="array" ref="C68">iferror(index('Your Portfolio Holdings'!$U$7:$U$156,match($A68,'Your Portfolio Holdings'!$AO$7:$AO$156,0),0),"")</f>
        <v/>
      </c>
      <c r="D68" s="81"/>
      <c r="E68" s="81">
        <f>countifs('Trade Log'!$D$5:$D$2004,$B68,'Trade Log'!$C$5:$C$2004,"Split")</f>
        <v>0</v>
      </c>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row>
    <row r="69">
      <c r="A69" s="17">
        <f t="shared" si="7"/>
        <v>12</v>
      </c>
      <c r="B69" s="365" t="str">
        <f t="array" ref="B69">iferror(index('Your Portfolio Holdings'!$B$7:$B$156,match($A69,'Your Portfolio Holdings'!$AO$7:$AO$156,0),0),"")</f>
        <v/>
      </c>
      <c r="C69" s="366" t="str">
        <f t="array" ref="C69">iferror(index('Your Portfolio Holdings'!$U$7:$U$156,match($A69,'Your Portfolio Holdings'!$AO$7:$AO$156,0),0),"")</f>
        <v/>
      </c>
      <c r="D69" s="81"/>
      <c r="E69" s="81">
        <f>countifs('Trade Log'!$D$5:$D$2004,$B69,'Trade Log'!$C$5:$C$2004,"Split")</f>
        <v>0</v>
      </c>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row>
    <row r="70">
      <c r="A70" s="17">
        <f t="shared" si="7"/>
        <v>13</v>
      </c>
      <c r="B70" s="365" t="str">
        <f t="array" ref="B70">iferror(index('Your Portfolio Holdings'!$B$7:$B$156,match($A70,'Your Portfolio Holdings'!$AO$7:$AO$156,0),0),"")</f>
        <v/>
      </c>
      <c r="C70" s="366" t="str">
        <f t="array" ref="C70">iferror(index('Your Portfolio Holdings'!$U$7:$U$156,match($A70,'Your Portfolio Holdings'!$AO$7:$AO$156,0),0),"")</f>
        <v/>
      </c>
      <c r="D70" s="81"/>
      <c r="E70" s="81">
        <f>countifs('Trade Log'!$D$5:$D$2004,$B70,'Trade Log'!$C$5:$C$2004,"Split")</f>
        <v>0</v>
      </c>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row>
    <row r="71">
      <c r="A71" s="17">
        <f t="shared" si="7"/>
        <v>14</v>
      </c>
      <c r="B71" s="365" t="str">
        <f t="array" ref="B71">iferror(index('Your Portfolio Holdings'!$B$7:$B$156,match($A71,'Your Portfolio Holdings'!$AO$7:$AO$156,0),0),"")</f>
        <v/>
      </c>
      <c r="C71" s="366" t="str">
        <f t="array" ref="C71">iferror(index('Your Portfolio Holdings'!$U$7:$U$156,match($A71,'Your Portfolio Holdings'!$AO$7:$AO$156,0),0),"")</f>
        <v/>
      </c>
      <c r="D71" s="81"/>
      <c r="E71" s="81">
        <f>countifs('Trade Log'!$D$5:$D$2004,$B71,'Trade Log'!$C$5:$C$2004,"Split")</f>
        <v>0</v>
      </c>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row>
    <row r="72">
      <c r="A72" s="17">
        <f t="shared" si="7"/>
        <v>15</v>
      </c>
      <c r="B72" s="365" t="str">
        <f t="array" ref="B72">iferror(index('Your Portfolio Holdings'!$B$7:$B$156,match($A72,'Your Portfolio Holdings'!$AO$7:$AO$156,0),0),"")</f>
        <v/>
      </c>
      <c r="C72" s="366" t="str">
        <f t="array" ref="C72">iferror(index('Your Portfolio Holdings'!$U$7:$U$156,match($A72,'Your Portfolio Holdings'!$AO$7:$AO$156,0),0),"")</f>
        <v/>
      </c>
      <c r="D72" s="81"/>
      <c r="E72" s="81">
        <f>countifs('Trade Log'!$D$5:$D$2004,$B72,'Trade Log'!$C$5:$C$2004,"Split")</f>
        <v>0</v>
      </c>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row>
    <row r="73">
      <c r="A73" s="17">
        <f t="shared" si="7"/>
        <v>16</v>
      </c>
      <c r="B73" s="365" t="str">
        <f t="array" ref="B73">iferror(index('Your Portfolio Holdings'!$B$7:$B$156,match($A73,'Your Portfolio Holdings'!$AO$7:$AO$156,0),0),"")</f>
        <v/>
      </c>
      <c r="C73" s="366" t="str">
        <f t="array" ref="C73">iferror(index('Your Portfolio Holdings'!$U$7:$U$156,match($A73,'Your Portfolio Holdings'!$AO$7:$AO$156,0),0),"")</f>
        <v/>
      </c>
      <c r="D73" s="81"/>
      <c r="E73" s="81">
        <f>countifs('Trade Log'!$D$5:$D$2004,$B73,'Trade Log'!$C$5:$C$2004,"Split")</f>
        <v>0</v>
      </c>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row>
    <row r="74">
      <c r="A74" s="17">
        <f t="shared" si="7"/>
        <v>17</v>
      </c>
      <c r="B74" s="365" t="str">
        <f t="array" ref="B74">iferror(index('Your Portfolio Holdings'!$B$7:$B$156,match($A74,'Your Portfolio Holdings'!$AO$7:$AO$156,0),0),"")</f>
        <v/>
      </c>
      <c r="C74" s="366" t="str">
        <f t="array" ref="C74">iferror(index('Your Portfolio Holdings'!$U$7:$U$156,match($A74,'Your Portfolio Holdings'!$AO$7:$AO$156,0),0),"")</f>
        <v/>
      </c>
      <c r="D74" s="81"/>
      <c r="E74" s="81">
        <f>countifs('Trade Log'!$D$5:$D$2004,$B74,'Trade Log'!$C$5:$C$2004,"Split")</f>
        <v>0</v>
      </c>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row>
    <row r="75">
      <c r="A75" s="17">
        <f t="shared" si="7"/>
        <v>18</v>
      </c>
      <c r="B75" s="365" t="str">
        <f t="array" ref="B75">iferror(index('Your Portfolio Holdings'!$B$7:$B$156,match($A75,'Your Portfolio Holdings'!$AO$7:$AO$156,0),0),"")</f>
        <v/>
      </c>
      <c r="C75" s="366" t="str">
        <f t="array" ref="C75">iferror(index('Your Portfolio Holdings'!$U$7:$U$156,match($A75,'Your Portfolio Holdings'!$AO$7:$AO$156,0),0),"")</f>
        <v/>
      </c>
      <c r="D75" s="81"/>
      <c r="E75" s="81">
        <f>countifs('Trade Log'!$D$5:$D$2004,$B75,'Trade Log'!$C$5:$C$2004,"Split")</f>
        <v>0</v>
      </c>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row>
    <row r="76">
      <c r="A76" s="17">
        <f t="shared" si="7"/>
        <v>19</v>
      </c>
      <c r="B76" s="365" t="str">
        <f t="array" ref="B76">iferror(index('Your Portfolio Holdings'!$B$7:$B$156,match($A76,'Your Portfolio Holdings'!$AO$7:$AO$156,0),0),"")</f>
        <v/>
      </c>
      <c r="C76" s="366" t="str">
        <f t="array" ref="C76">iferror(index('Your Portfolio Holdings'!$U$7:$U$156,match($A76,'Your Portfolio Holdings'!$AO$7:$AO$156,0),0),"")</f>
        <v/>
      </c>
      <c r="D76" s="81"/>
      <c r="E76" s="81">
        <f>countifs('Trade Log'!$D$5:$D$2004,$B76,'Trade Log'!$C$5:$C$2004,"Split")</f>
        <v>0</v>
      </c>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row>
    <row r="77">
      <c r="A77" s="17">
        <f t="shared" si="7"/>
        <v>20</v>
      </c>
      <c r="B77" s="365" t="str">
        <f t="array" ref="B77">iferror(index('Your Portfolio Holdings'!$B$7:$B$156,match($A77,'Your Portfolio Holdings'!$AO$7:$AO$156,0),0),"")</f>
        <v/>
      </c>
      <c r="C77" s="366" t="str">
        <f t="array" ref="C77">iferror(index('Your Portfolio Holdings'!$U$7:$U$156,match($A77,'Your Portfolio Holdings'!$AO$7:$AO$156,0),0),"")</f>
        <v/>
      </c>
      <c r="D77" s="81"/>
      <c r="E77" s="81">
        <f>countifs('Trade Log'!$D$5:$D$2004,$B77,'Trade Log'!$C$5:$C$2004,"Split")</f>
        <v>0</v>
      </c>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row>
    <row r="78">
      <c r="A78" s="17">
        <f t="shared" si="7"/>
        <v>21</v>
      </c>
      <c r="B78" s="365" t="str">
        <f t="array" ref="B78">iferror(index('Your Portfolio Holdings'!$B$7:$B$156,match($A78,'Your Portfolio Holdings'!$AO$7:$AO$156,0),0),"")</f>
        <v/>
      </c>
      <c r="C78" s="366" t="str">
        <f t="array" ref="C78">iferror(index('Your Portfolio Holdings'!$U$7:$U$156,match($A78,'Your Portfolio Holdings'!$AO$7:$AO$156,0),0),"")</f>
        <v/>
      </c>
      <c r="D78" s="81"/>
      <c r="E78" s="81">
        <f>countifs('Trade Log'!$D$5:$D$2004,$B78,'Trade Log'!$C$5:$C$2004,"Split")</f>
        <v>0</v>
      </c>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row>
    <row r="79">
      <c r="A79" s="17">
        <f t="shared" si="7"/>
        <v>22</v>
      </c>
      <c r="B79" s="365" t="str">
        <f t="array" ref="B79">iferror(index('Your Portfolio Holdings'!$B$7:$B$156,match($A79,'Your Portfolio Holdings'!$AO$7:$AO$156,0),0),"")</f>
        <v/>
      </c>
      <c r="C79" s="366" t="str">
        <f t="array" ref="C79">iferror(index('Your Portfolio Holdings'!$U$7:$U$156,match($A79,'Your Portfolio Holdings'!$AO$7:$AO$156,0),0),"")</f>
        <v/>
      </c>
      <c r="D79" s="81"/>
      <c r="E79" s="81">
        <f>countifs('Trade Log'!$D$5:$D$2004,$B79,'Trade Log'!$C$5:$C$2004,"Split")</f>
        <v>0</v>
      </c>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row>
    <row r="80">
      <c r="A80" s="17">
        <f t="shared" si="7"/>
        <v>23</v>
      </c>
      <c r="B80" s="365" t="str">
        <f t="array" ref="B80">iferror(index('Your Portfolio Holdings'!$B$7:$B$156,match($A80,'Your Portfolio Holdings'!$AO$7:$AO$156,0),0),"")</f>
        <v/>
      </c>
      <c r="C80" s="366" t="str">
        <f t="array" ref="C80">iferror(index('Your Portfolio Holdings'!$U$7:$U$156,match($A80,'Your Portfolio Holdings'!$AO$7:$AO$156,0),0),"")</f>
        <v/>
      </c>
      <c r="D80" s="81"/>
      <c r="E80" s="81">
        <f>countifs('Trade Log'!$D$5:$D$2004,$B80,'Trade Log'!$C$5:$C$2004,"Split")</f>
        <v>0</v>
      </c>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row>
    <row r="81">
      <c r="A81" s="17">
        <f t="shared" si="7"/>
        <v>24</v>
      </c>
      <c r="B81" s="365" t="str">
        <f t="array" ref="B81">iferror(index('Your Portfolio Holdings'!$B$7:$B$156,match($A81,'Your Portfolio Holdings'!$AO$7:$AO$156,0),0),"")</f>
        <v/>
      </c>
      <c r="C81" s="366" t="str">
        <f t="array" ref="C81">iferror(index('Your Portfolio Holdings'!$U$7:$U$156,match($A81,'Your Portfolio Holdings'!$AO$7:$AO$156,0),0),"")</f>
        <v/>
      </c>
      <c r="D81" s="81"/>
      <c r="E81" s="81">
        <f>countifs('Trade Log'!$D$5:$D$2004,$B81,'Trade Log'!$C$5:$C$2004,"Split")</f>
        <v>0</v>
      </c>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row>
    <row r="82">
      <c r="A82" s="17">
        <f t="shared" si="7"/>
        <v>25</v>
      </c>
      <c r="B82" s="365" t="str">
        <f t="array" ref="B82">iferror(index('Your Portfolio Holdings'!$B$7:$B$156,match($A82,'Your Portfolio Holdings'!$AO$7:$AO$156,0),0),"")</f>
        <v/>
      </c>
      <c r="C82" s="366" t="str">
        <f t="array" ref="C82">iferror(index('Your Portfolio Holdings'!$U$7:$U$156,match($A82,'Your Portfolio Holdings'!$AO$7:$AO$156,0),0),"")</f>
        <v/>
      </c>
      <c r="D82" s="81"/>
      <c r="E82" s="81">
        <f>countifs('Trade Log'!$D$5:$D$2004,$B82,'Trade Log'!$C$5:$C$2004,"Split")</f>
        <v>0</v>
      </c>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row>
    <row r="83">
      <c r="A83" s="17">
        <f t="shared" si="7"/>
        <v>26</v>
      </c>
      <c r="B83" s="365" t="str">
        <f t="array" ref="B83">iferror(index('Your Portfolio Holdings'!$B$7:$B$156,match($A83,'Your Portfolio Holdings'!$AO$7:$AO$156,0),0),"")</f>
        <v/>
      </c>
      <c r="C83" s="366" t="str">
        <f t="array" ref="C83">iferror(index('Your Portfolio Holdings'!$U$7:$U$156,match($A83,'Your Portfolio Holdings'!$AO$7:$AO$156,0),0),"")</f>
        <v/>
      </c>
      <c r="D83" s="81"/>
      <c r="E83" s="81">
        <f>countifs('Trade Log'!$D$5:$D$2004,$B83,'Trade Log'!$C$5:$C$2004,"Split")</f>
        <v>0</v>
      </c>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row>
    <row r="84">
      <c r="A84" s="17">
        <f t="shared" si="7"/>
        <v>27</v>
      </c>
      <c r="B84" s="365" t="str">
        <f t="array" ref="B84">iferror(index('Your Portfolio Holdings'!$B$7:$B$156,match($A84,'Your Portfolio Holdings'!$AO$7:$AO$156,0),0),"")</f>
        <v/>
      </c>
      <c r="C84" s="366" t="str">
        <f t="array" ref="C84">iferror(index('Your Portfolio Holdings'!$U$7:$U$156,match($A84,'Your Portfolio Holdings'!$AO$7:$AO$156,0),0),"")</f>
        <v/>
      </c>
      <c r="D84" s="81"/>
      <c r="E84" s="81">
        <f>countifs('Trade Log'!$D$5:$D$2004,$B84,'Trade Log'!$C$5:$C$2004,"Split")</f>
        <v>0</v>
      </c>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c r="AE84" s="81"/>
      <c r="AF84" s="81"/>
      <c r="AG84" s="81"/>
    </row>
    <row r="85">
      <c r="A85" s="17">
        <f t="shared" si="7"/>
        <v>28</v>
      </c>
      <c r="B85" s="365" t="str">
        <f t="array" ref="B85">iferror(index('Your Portfolio Holdings'!$B$7:$B$156,match($A85,'Your Portfolio Holdings'!$AO$7:$AO$156,0),0),"")</f>
        <v/>
      </c>
      <c r="C85" s="366" t="str">
        <f t="array" ref="C85">iferror(index('Your Portfolio Holdings'!$U$7:$U$156,match($A85,'Your Portfolio Holdings'!$AO$7:$AO$156,0),0),"")</f>
        <v/>
      </c>
      <c r="D85" s="81"/>
      <c r="E85" s="81">
        <f>countifs('Trade Log'!$D$5:$D$2004,$B85,'Trade Log'!$C$5:$C$2004,"Split")</f>
        <v>0</v>
      </c>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row>
    <row r="86">
      <c r="A86" s="17">
        <f t="shared" si="7"/>
        <v>29</v>
      </c>
      <c r="B86" s="365" t="str">
        <f t="array" ref="B86">iferror(index('Your Portfolio Holdings'!$B$7:$B$156,match($A86,'Your Portfolio Holdings'!$AO$7:$AO$156,0),0),"")</f>
        <v/>
      </c>
      <c r="C86" s="366" t="str">
        <f t="array" ref="C86">iferror(index('Your Portfolio Holdings'!$U$7:$U$156,match($A86,'Your Portfolio Holdings'!$AO$7:$AO$156,0),0),"")</f>
        <v/>
      </c>
      <c r="D86" s="81"/>
      <c r="E86" s="81">
        <f>countifs('Trade Log'!$D$5:$D$2004,$B86,'Trade Log'!$C$5:$C$2004,"Split")</f>
        <v>0</v>
      </c>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c r="AE86" s="81"/>
      <c r="AF86" s="81"/>
      <c r="AG86" s="81"/>
    </row>
    <row r="87">
      <c r="A87" s="17">
        <f t="shared" si="7"/>
        <v>30</v>
      </c>
      <c r="B87" s="365" t="str">
        <f t="array" ref="B87">iferror(index('Your Portfolio Holdings'!$B$7:$B$156,match($A87,'Your Portfolio Holdings'!$AO$7:$AO$156,0),0),"")</f>
        <v/>
      </c>
      <c r="C87" s="366" t="str">
        <f t="array" ref="C87">iferror(index('Your Portfolio Holdings'!$U$7:$U$156,match($A87,'Your Portfolio Holdings'!$AO$7:$AO$156,0),0),"")</f>
        <v/>
      </c>
      <c r="D87" s="81"/>
      <c r="E87" s="81">
        <f>countifs('Trade Log'!$D$5:$D$2004,$B87,'Trade Log'!$C$5:$C$2004,"Split")</f>
        <v>0</v>
      </c>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row>
    <row r="88">
      <c r="A88" s="17">
        <f t="shared" si="7"/>
        <v>31</v>
      </c>
      <c r="B88" s="365" t="str">
        <f t="array" ref="B88">iferror(index('Your Portfolio Holdings'!$B$7:$B$156,match($A88,'Your Portfolio Holdings'!$AO$7:$AO$156,0),0),"")</f>
        <v/>
      </c>
      <c r="C88" s="366" t="str">
        <f t="array" ref="C88">iferror(index('Your Portfolio Holdings'!$U$7:$U$156,match($A88,'Your Portfolio Holdings'!$AO$7:$AO$156,0),0),"")</f>
        <v/>
      </c>
      <c r="D88" s="81"/>
      <c r="E88" s="81">
        <f>countifs('Trade Log'!$D$5:$D$2004,$B88,'Trade Log'!$C$5:$C$2004,"Split")</f>
        <v>0</v>
      </c>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row>
    <row r="89">
      <c r="A89" s="17">
        <f t="shared" si="7"/>
        <v>32</v>
      </c>
      <c r="B89" s="365" t="str">
        <f t="array" ref="B89">iferror(index('Your Portfolio Holdings'!$B$7:$B$156,match($A89,'Your Portfolio Holdings'!$AO$7:$AO$156,0),0),"")</f>
        <v/>
      </c>
      <c r="C89" s="366" t="str">
        <f t="array" ref="C89">iferror(index('Your Portfolio Holdings'!$U$7:$U$156,match($A89,'Your Portfolio Holdings'!$AO$7:$AO$156,0),0),"")</f>
        <v/>
      </c>
      <c r="D89" s="81"/>
      <c r="E89" s="81">
        <f>countifs('Trade Log'!$D$5:$D$2004,$B89,'Trade Log'!$C$5:$C$2004,"Split")</f>
        <v>0</v>
      </c>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row>
    <row r="90">
      <c r="A90" s="17">
        <f t="shared" si="7"/>
        <v>33</v>
      </c>
      <c r="B90" s="365" t="str">
        <f t="array" ref="B90">iferror(index('Your Portfolio Holdings'!$B$7:$B$156,match($A90,'Your Portfolio Holdings'!$AO$7:$AO$156,0),0),"")</f>
        <v/>
      </c>
      <c r="C90" s="366" t="str">
        <f t="array" ref="C90">iferror(index('Your Portfolio Holdings'!$U$7:$U$156,match($A90,'Your Portfolio Holdings'!$AO$7:$AO$156,0),0),"")</f>
        <v/>
      </c>
      <c r="D90" s="81"/>
      <c r="E90" s="81">
        <f>countifs('Trade Log'!$D$5:$D$2004,$B90,'Trade Log'!$C$5:$C$2004,"Split")</f>
        <v>0</v>
      </c>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81"/>
      <c r="AF90" s="81"/>
      <c r="AG90" s="81"/>
    </row>
    <row r="91">
      <c r="A91" s="17">
        <f t="shared" si="7"/>
        <v>34</v>
      </c>
      <c r="B91" s="365" t="str">
        <f t="array" ref="B91">iferror(index('Your Portfolio Holdings'!$B$7:$B$156,match($A91,'Your Portfolio Holdings'!$AO$7:$AO$156,0),0),"")</f>
        <v/>
      </c>
      <c r="C91" s="366" t="str">
        <f t="array" ref="C91">iferror(index('Your Portfolio Holdings'!$U$7:$U$156,match($A91,'Your Portfolio Holdings'!$AO$7:$AO$156,0),0),"")</f>
        <v/>
      </c>
      <c r="D91" s="81"/>
      <c r="E91" s="81">
        <f>countifs('Trade Log'!$D$5:$D$2004,$B91,'Trade Log'!$C$5:$C$2004,"Split")</f>
        <v>0</v>
      </c>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row>
    <row r="92">
      <c r="A92" s="17">
        <f t="shared" si="7"/>
        <v>35</v>
      </c>
      <c r="B92" s="365" t="str">
        <f t="array" ref="B92">iferror(index('Your Portfolio Holdings'!$B$7:$B$156,match($A92,'Your Portfolio Holdings'!$AO$7:$AO$156,0),0),"")</f>
        <v/>
      </c>
      <c r="C92" s="366" t="str">
        <f t="array" ref="C92">iferror(index('Your Portfolio Holdings'!$U$7:$U$156,match($A92,'Your Portfolio Holdings'!$AO$7:$AO$156,0),0),"")</f>
        <v/>
      </c>
      <c r="D92" s="81"/>
      <c r="E92" s="81">
        <f>countifs('Trade Log'!$D$5:$D$2004,$B92,'Trade Log'!$C$5:$C$2004,"Split")</f>
        <v>0</v>
      </c>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row>
    <row r="93">
      <c r="A93" s="17">
        <f t="shared" si="7"/>
        <v>36</v>
      </c>
      <c r="B93" s="365" t="str">
        <f t="array" ref="B93">iferror(index('Your Portfolio Holdings'!$B$7:$B$156,match($A93,'Your Portfolio Holdings'!$AO$7:$AO$156,0),0),"")</f>
        <v/>
      </c>
      <c r="C93" s="366" t="str">
        <f t="array" ref="C93">iferror(index('Your Portfolio Holdings'!$U$7:$U$156,match($A93,'Your Portfolio Holdings'!$AO$7:$AO$156,0),0),"")</f>
        <v/>
      </c>
      <c r="D93" s="81"/>
      <c r="E93" s="81">
        <f>countifs('Trade Log'!$D$5:$D$2004,$B93,'Trade Log'!$C$5:$C$2004,"Split")</f>
        <v>0</v>
      </c>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81"/>
      <c r="AF93" s="81"/>
      <c r="AG93" s="81"/>
    </row>
    <row r="94">
      <c r="A94" s="17">
        <f t="shared" si="7"/>
        <v>37</v>
      </c>
      <c r="B94" s="365" t="str">
        <f t="array" ref="B94">iferror(index('Your Portfolio Holdings'!$B$7:$B$156,match($A94,'Your Portfolio Holdings'!$AO$7:$AO$156,0),0),"")</f>
        <v/>
      </c>
      <c r="C94" s="366" t="str">
        <f t="array" ref="C94">iferror(index('Your Portfolio Holdings'!$U$7:$U$156,match($A94,'Your Portfolio Holdings'!$AO$7:$AO$156,0),0),"")</f>
        <v/>
      </c>
      <c r="D94" s="81"/>
      <c r="E94" s="81">
        <f>countifs('Trade Log'!$D$5:$D$2004,$B94,'Trade Log'!$C$5:$C$2004,"Split")</f>
        <v>0</v>
      </c>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row>
    <row r="95">
      <c r="A95" s="17">
        <f t="shared" si="7"/>
        <v>38</v>
      </c>
      <c r="B95" s="365" t="str">
        <f t="array" ref="B95">iferror(index('Your Portfolio Holdings'!$B$7:$B$156,match($A95,'Your Portfolio Holdings'!$AO$7:$AO$156,0),0),"")</f>
        <v/>
      </c>
      <c r="C95" s="366" t="str">
        <f t="array" ref="C95">iferror(index('Your Portfolio Holdings'!$U$7:$U$156,match($A95,'Your Portfolio Holdings'!$AO$7:$AO$156,0),0),"")</f>
        <v/>
      </c>
      <c r="D95" s="81"/>
      <c r="E95" s="81">
        <f>countifs('Trade Log'!$D$5:$D$2004,$B95,'Trade Log'!$C$5:$C$2004,"Split")</f>
        <v>0</v>
      </c>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row>
    <row r="96">
      <c r="A96" s="17">
        <f t="shared" si="7"/>
        <v>39</v>
      </c>
      <c r="B96" s="365" t="str">
        <f t="array" ref="B96">iferror(index('Your Portfolio Holdings'!$B$7:$B$156,match($A96,'Your Portfolio Holdings'!$AO$7:$AO$156,0),0),"")</f>
        <v/>
      </c>
      <c r="C96" s="366" t="str">
        <f t="array" ref="C96">iferror(index('Your Portfolio Holdings'!$U$7:$U$156,match($A96,'Your Portfolio Holdings'!$AO$7:$AO$156,0),0),"")</f>
        <v/>
      </c>
      <c r="D96" s="81"/>
      <c r="E96" s="81">
        <f>countifs('Trade Log'!$D$5:$D$2004,$B96,'Trade Log'!$C$5:$C$2004,"Split")</f>
        <v>0</v>
      </c>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row>
    <row r="97">
      <c r="A97" s="17">
        <f t="shared" si="7"/>
        <v>40</v>
      </c>
      <c r="B97" s="365" t="str">
        <f t="array" ref="B97">iferror(index('Your Portfolio Holdings'!$B$7:$B$156,match($A97,'Your Portfolio Holdings'!$AO$7:$AO$156,0),0),"")</f>
        <v/>
      </c>
      <c r="C97" s="366" t="str">
        <f t="array" ref="C97">iferror(index('Your Portfolio Holdings'!$U$7:$U$156,match($A97,'Your Portfolio Holdings'!$AO$7:$AO$156,0),0),"")</f>
        <v/>
      </c>
      <c r="D97" s="81"/>
      <c r="E97" s="81">
        <f>countifs('Trade Log'!$D$5:$D$2004,$B97,'Trade Log'!$C$5:$C$2004,"Split")</f>
        <v>0</v>
      </c>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row>
    <row r="98">
      <c r="A98" s="17">
        <f t="shared" si="7"/>
        <v>41</v>
      </c>
      <c r="B98" s="365" t="str">
        <f t="array" ref="B98">iferror(index('Your Portfolio Holdings'!$B$7:$B$156,match($A98,'Your Portfolio Holdings'!$AO$7:$AO$156,0),0),"")</f>
        <v/>
      </c>
      <c r="C98" s="366" t="str">
        <f t="array" ref="C98">iferror(index('Your Portfolio Holdings'!$U$7:$U$156,match($A98,'Your Portfolio Holdings'!$AO$7:$AO$156,0),0),"")</f>
        <v/>
      </c>
      <c r="D98" s="81"/>
      <c r="E98" s="81">
        <f>countifs('Trade Log'!$D$5:$D$2004,$B98,'Trade Log'!$C$5:$C$2004,"Split")</f>
        <v>0</v>
      </c>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row>
    <row r="99">
      <c r="A99" s="17">
        <f t="shared" si="7"/>
        <v>42</v>
      </c>
      <c r="B99" s="365" t="str">
        <f t="array" ref="B99">iferror(index('Your Portfolio Holdings'!$B$7:$B$156,match($A99,'Your Portfolio Holdings'!$AO$7:$AO$156,0),0),"")</f>
        <v/>
      </c>
      <c r="C99" s="366" t="str">
        <f t="array" ref="C99">iferror(index('Your Portfolio Holdings'!$U$7:$U$156,match($A99,'Your Portfolio Holdings'!$AO$7:$AO$156,0),0),"")</f>
        <v/>
      </c>
      <c r="D99" s="81"/>
      <c r="E99" s="81">
        <f>countifs('Trade Log'!$D$5:$D$2004,$B99,'Trade Log'!$C$5:$C$2004,"Split")</f>
        <v>0</v>
      </c>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row>
    <row r="100">
      <c r="A100" s="17">
        <f t="shared" si="7"/>
        <v>43</v>
      </c>
      <c r="B100" s="365" t="str">
        <f t="array" ref="B100">iferror(index('Your Portfolio Holdings'!$B$7:$B$156,match($A100,'Your Portfolio Holdings'!$AO$7:$AO$156,0),0),"")</f>
        <v/>
      </c>
      <c r="C100" s="366" t="str">
        <f t="array" ref="C100">iferror(index('Your Portfolio Holdings'!$U$7:$U$156,match($A100,'Your Portfolio Holdings'!$AO$7:$AO$156,0),0),"")</f>
        <v/>
      </c>
      <c r="D100" s="81"/>
      <c r="E100" s="81">
        <f>countifs('Trade Log'!$D$5:$D$2004,$B100,'Trade Log'!$C$5:$C$2004,"Split")</f>
        <v>0</v>
      </c>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row>
    <row r="101">
      <c r="A101" s="17">
        <f t="shared" si="7"/>
        <v>44</v>
      </c>
      <c r="B101" s="365" t="str">
        <f t="array" ref="B101">iferror(index('Your Portfolio Holdings'!$B$7:$B$156,match($A101,'Your Portfolio Holdings'!$AO$7:$AO$156,0),0),"")</f>
        <v/>
      </c>
      <c r="C101" s="366" t="str">
        <f t="array" ref="C101">iferror(index('Your Portfolio Holdings'!$U$7:$U$156,match($A101,'Your Portfolio Holdings'!$AO$7:$AO$156,0),0),"")</f>
        <v/>
      </c>
      <c r="D101" s="81"/>
      <c r="E101" s="81">
        <f>countifs('Trade Log'!$D$5:$D$2004,$B101,'Trade Log'!$C$5:$C$2004,"Split")</f>
        <v>0</v>
      </c>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row>
    <row r="102">
      <c r="A102" s="17">
        <f t="shared" si="7"/>
        <v>45</v>
      </c>
      <c r="B102" s="365" t="str">
        <f t="array" ref="B102">iferror(index('Your Portfolio Holdings'!$B$7:$B$156,match($A102,'Your Portfolio Holdings'!$AO$7:$AO$156,0),0),"")</f>
        <v/>
      </c>
      <c r="C102" s="366" t="str">
        <f t="array" ref="C102">iferror(index('Your Portfolio Holdings'!$U$7:$U$156,match($A102,'Your Portfolio Holdings'!$AO$7:$AO$156,0),0),"")</f>
        <v/>
      </c>
      <c r="D102" s="81"/>
      <c r="E102" s="81">
        <f>countifs('Trade Log'!$D$5:$D$2004,$B102,'Trade Log'!$C$5:$C$2004,"Split")</f>
        <v>0</v>
      </c>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row>
    <row r="103">
      <c r="A103" s="17">
        <f t="shared" si="7"/>
        <v>46</v>
      </c>
      <c r="B103" s="365" t="str">
        <f t="array" ref="B103">iferror(index('Your Portfolio Holdings'!$B$7:$B$156,match($A103,'Your Portfolio Holdings'!$AO$7:$AO$156,0),0),"")</f>
        <v/>
      </c>
      <c r="C103" s="366" t="str">
        <f t="array" ref="C103">iferror(index('Your Portfolio Holdings'!$U$7:$U$156,match($A103,'Your Portfolio Holdings'!$AO$7:$AO$156,0),0),"")</f>
        <v/>
      </c>
      <c r="D103" s="81"/>
      <c r="E103" s="81">
        <f>countifs('Trade Log'!$D$5:$D$2004,$B103,'Trade Log'!$C$5:$C$2004,"Split")</f>
        <v>0</v>
      </c>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row>
    <row r="104">
      <c r="A104" s="17">
        <f t="shared" si="7"/>
        <v>47</v>
      </c>
      <c r="B104" s="365" t="str">
        <f t="array" ref="B104">iferror(index('Your Portfolio Holdings'!$B$7:$B$156,match($A104,'Your Portfolio Holdings'!$AO$7:$AO$156,0),0),"")</f>
        <v/>
      </c>
      <c r="C104" s="366" t="str">
        <f t="array" ref="C104">iferror(index('Your Portfolio Holdings'!$U$7:$U$156,match($A104,'Your Portfolio Holdings'!$AO$7:$AO$156,0),0),"")</f>
        <v/>
      </c>
      <c r="D104" s="81"/>
      <c r="E104" s="81">
        <f>countifs('Trade Log'!$D$5:$D$2004,$B104,'Trade Log'!$C$5:$C$2004,"Split")</f>
        <v>0</v>
      </c>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row>
    <row r="105">
      <c r="A105" s="17">
        <f t="shared" si="7"/>
        <v>48</v>
      </c>
      <c r="B105" s="365" t="str">
        <f t="array" ref="B105">iferror(index('Your Portfolio Holdings'!$B$7:$B$156,match($A105,'Your Portfolio Holdings'!$AO$7:$AO$156,0),0),"")</f>
        <v/>
      </c>
      <c r="C105" s="366" t="str">
        <f t="array" ref="C105">iferror(index('Your Portfolio Holdings'!$U$7:$U$156,match($A105,'Your Portfolio Holdings'!$AO$7:$AO$156,0),0),"")</f>
        <v/>
      </c>
      <c r="D105" s="81"/>
      <c r="E105" s="81">
        <f>countifs('Trade Log'!$D$5:$D$2004,$B105,'Trade Log'!$C$5:$C$2004,"Split")</f>
        <v>0</v>
      </c>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row>
    <row r="106">
      <c r="A106" s="17">
        <f t="shared" si="7"/>
        <v>49</v>
      </c>
      <c r="B106" s="365" t="str">
        <f t="array" ref="B106">iferror(index('Your Portfolio Holdings'!$B$7:$B$156,match($A106,'Your Portfolio Holdings'!$AO$7:$AO$156,0),0),"")</f>
        <v/>
      </c>
      <c r="C106" s="366" t="str">
        <f t="array" ref="C106">iferror(index('Your Portfolio Holdings'!$U$7:$U$156,match($A106,'Your Portfolio Holdings'!$AO$7:$AO$156,0),0),"")</f>
        <v/>
      </c>
      <c r="D106" s="81"/>
      <c r="E106" s="81">
        <f>countifs('Trade Log'!$D$5:$D$2004,$B106,'Trade Log'!$C$5:$C$2004,"Split")</f>
        <v>0</v>
      </c>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row>
    <row r="107">
      <c r="A107" s="17">
        <f t="shared" si="7"/>
        <v>50</v>
      </c>
      <c r="B107" s="365" t="str">
        <f t="array" ref="B107">iferror(index('Your Portfolio Holdings'!$B$7:$B$156,match($A107,'Your Portfolio Holdings'!$AO$7:$AO$156,0),0),"")</f>
        <v/>
      </c>
      <c r="C107" s="366" t="str">
        <f t="array" ref="C107">iferror(index('Your Portfolio Holdings'!$U$7:$U$156,match($A107,'Your Portfolio Holdings'!$AO$7:$AO$156,0),0),"")</f>
        <v/>
      </c>
      <c r="D107" s="81"/>
      <c r="E107" s="81">
        <f>countifs('Trade Log'!$D$5:$D$2004,$B107,'Trade Log'!$C$5:$C$2004,"Split")</f>
        <v>0</v>
      </c>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row>
    <row r="108">
      <c r="A108" s="17">
        <f t="shared" si="7"/>
        <v>51</v>
      </c>
      <c r="B108" s="365" t="str">
        <f t="array" ref="B108">iferror(index('Your Portfolio Holdings'!$B$7:$B$156,match($A108,'Your Portfolio Holdings'!$AO$7:$AO$156,0),0),"")</f>
        <v/>
      </c>
      <c r="C108" s="366" t="str">
        <f t="array" ref="C108">iferror(index('Your Portfolio Holdings'!$U$7:$U$156,match($A108,'Your Portfolio Holdings'!$AO$7:$AO$156,0),0),"")</f>
        <v/>
      </c>
      <c r="D108" s="81"/>
      <c r="E108" s="81">
        <f>countifs('Trade Log'!$D$5:$D$2004,$B108,'Trade Log'!$C$5:$C$2004,"Split")</f>
        <v>0</v>
      </c>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row>
    <row r="109">
      <c r="A109" s="17">
        <f t="shared" si="7"/>
        <v>52</v>
      </c>
      <c r="B109" s="365" t="str">
        <f t="array" ref="B109">iferror(index('Your Portfolio Holdings'!$B$7:$B$156,match($A109,'Your Portfolio Holdings'!$AO$7:$AO$156,0),0),"")</f>
        <v/>
      </c>
      <c r="C109" s="366" t="str">
        <f t="array" ref="C109">iferror(index('Your Portfolio Holdings'!$U$7:$U$156,match($A109,'Your Portfolio Holdings'!$AO$7:$AO$156,0),0),"")</f>
        <v/>
      </c>
      <c r="D109" s="81"/>
      <c r="E109" s="81">
        <f>countifs('Trade Log'!$D$5:$D$2004,$B109,'Trade Log'!$C$5:$C$2004,"Split")</f>
        <v>0</v>
      </c>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row>
    <row r="110">
      <c r="A110" s="17">
        <f t="shared" si="7"/>
        <v>53</v>
      </c>
      <c r="B110" s="365" t="str">
        <f t="array" ref="B110">iferror(index('Your Portfolio Holdings'!$B$7:$B$156,match($A110,'Your Portfolio Holdings'!$AO$7:$AO$156,0),0),"")</f>
        <v/>
      </c>
      <c r="C110" s="366" t="str">
        <f t="array" ref="C110">iferror(index('Your Portfolio Holdings'!$U$7:$U$156,match($A110,'Your Portfolio Holdings'!$AO$7:$AO$156,0),0),"")</f>
        <v/>
      </c>
      <c r="D110" s="81"/>
      <c r="E110" s="81">
        <f>countifs('Trade Log'!$D$5:$D$2004,$B110,'Trade Log'!$C$5:$C$2004,"Split")</f>
        <v>0</v>
      </c>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row>
    <row r="111">
      <c r="A111" s="17">
        <f t="shared" si="7"/>
        <v>54</v>
      </c>
      <c r="B111" s="365" t="str">
        <f t="array" ref="B111">iferror(index('Your Portfolio Holdings'!$B$7:$B$156,match($A111,'Your Portfolio Holdings'!$AO$7:$AO$156,0),0),"")</f>
        <v/>
      </c>
      <c r="C111" s="366" t="str">
        <f t="array" ref="C111">iferror(index('Your Portfolio Holdings'!$U$7:$U$156,match($A111,'Your Portfolio Holdings'!$AO$7:$AO$156,0),0),"")</f>
        <v/>
      </c>
      <c r="D111" s="81"/>
      <c r="E111" s="81">
        <f>countifs('Trade Log'!$D$5:$D$2004,$B111,'Trade Log'!$C$5:$C$2004,"Split")</f>
        <v>0</v>
      </c>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row>
    <row r="112">
      <c r="A112" s="17">
        <f t="shared" si="7"/>
        <v>55</v>
      </c>
      <c r="B112" s="365" t="str">
        <f t="array" ref="B112">iferror(index('Your Portfolio Holdings'!$B$7:$B$156,match($A112,'Your Portfolio Holdings'!$AO$7:$AO$156,0),0),"")</f>
        <v/>
      </c>
      <c r="C112" s="366" t="str">
        <f t="array" ref="C112">iferror(index('Your Portfolio Holdings'!$U$7:$U$156,match($A112,'Your Portfolio Holdings'!$AO$7:$AO$156,0),0),"")</f>
        <v/>
      </c>
      <c r="D112" s="81"/>
      <c r="E112" s="81">
        <f>countifs('Trade Log'!$D$5:$D$2004,$B112,'Trade Log'!$C$5:$C$2004,"Split")</f>
        <v>0</v>
      </c>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row>
    <row r="113">
      <c r="A113" s="17">
        <f t="shared" si="7"/>
        <v>56</v>
      </c>
      <c r="B113" s="365" t="str">
        <f t="array" ref="B113">iferror(index('Your Portfolio Holdings'!$B$7:$B$156,match($A113,'Your Portfolio Holdings'!$AO$7:$AO$156,0),0),"")</f>
        <v/>
      </c>
      <c r="C113" s="366" t="str">
        <f t="array" ref="C113">iferror(index('Your Portfolio Holdings'!$U$7:$U$156,match($A113,'Your Portfolio Holdings'!$AO$7:$AO$156,0),0),"")</f>
        <v/>
      </c>
      <c r="D113" s="81"/>
      <c r="E113" s="81">
        <f>countifs('Trade Log'!$D$5:$D$2004,$B113,'Trade Log'!$C$5:$C$2004,"Split")</f>
        <v>0</v>
      </c>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row>
    <row r="114">
      <c r="A114" s="17">
        <f t="shared" si="7"/>
        <v>57</v>
      </c>
      <c r="B114" s="365" t="str">
        <f t="array" ref="B114">iferror(index('Your Portfolio Holdings'!$B$7:$B$156,match($A114,'Your Portfolio Holdings'!$AO$7:$AO$156,0),0),"")</f>
        <v/>
      </c>
      <c r="C114" s="366" t="str">
        <f t="array" ref="C114">iferror(index('Your Portfolio Holdings'!$U$7:$U$156,match($A114,'Your Portfolio Holdings'!$AO$7:$AO$156,0),0),"")</f>
        <v/>
      </c>
      <c r="D114" s="81"/>
      <c r="E114" s="81">
        <f>countifs('Trade Log'!$D$5:$D$2004,$B114,'Trade Log'!$C$5:$C$2004,"Split")</f>
        <v>0</v>
      </c>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row>
    <row r="115">
      <c r="A115" s="17">
        <f t="shared" si="7"/>
        <v>58</v>
      </c>
      <c r="B115" s="365" t="str">
        <f t="array" ref="B115">iferror(index('Your Portfolio Holdings'!$B$7:$B$156,match($A115,'Your Portfolio Holdings'!$AO$7:$AO$156,0),0),"")</f>
        <v/>
      </c>
      <c r="C115" s="366" t="str">
        <f t="array" ref="C115">iferror(index('Your Portfolio Holdings'!$U$7:$U$156,match($A115,'Your Portfolio Holdings'!$AO$7:$AO$156,0),0),"")</f>
        <v/>
      </c>
      <c r="D115" s="81"/>
      <c r="E115" s="81">
        <f>countifs('Trade Log'!$D$5:$D$2004,$B115,'Trade Log'!$C$5:$C$2004,"Split")</f>
        <v>0</v>
      </c>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row>
    <row r="116">
      <c r="A116" s="17">
        <f t="shared" si="7"/>
        <v>59</v>
      </c>
      <c r="B116" s="365" t="str">
        <f t="array" ref="B116">iferror(index('Your Portfolio Holdings'!$B$7:$B$156,match($A116,'Your Portfolio Holdings'!$AO$7:$AO$156,0),0),"")</f>
        <v/>
      </c>
      <c r="C116" s="366" t="str">
        <f t="array" ref="C116">iferror(index('Your Portfolio Holdings'!$U$7:$U$156,match($A116,'Your Portfolio Holdings'!$AO$7:$AO$156,0),0),"")</f>
        <v/>
      </c>
      <c r="D116" s="81"/>
      <c r="E116" s="81">
        <f>countifs('Trade Log'!$D$5:$D$2004,$B116,'Trade Log'!$C$5:$C$2004,"Split")</f>
        <v>0</v>
      </c>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row>
    <row r="117">
      <c r="A117" s="17">
        <f t="shared" si="7"/>
        <v>60</v>
      </c>
      <c r="B117" s="365" t="str">
        <f t="array" ref="B117">iferror(index('Your Portfolio Holdings'!$B$7:$B$156,match($A117,'Your Portfolio Holdings'!$AO$7:$AO$156,0),0),"")</f>
        <v/>
      </c>
      <c r="C117" s="366" t="str">
        <f t="array" ref="C117">iferror(index('Your Portfolio Holdings'!$U$7:$U$156,match($A117,'Your Portfolio Holdings'!$AO$7:$AO$156,0),0),"")</f>
        <v/>
      </c>
      <c r="D117" s="81"/>
      <c r="E117" s="81">
        <f>countifs('Trade Log'!$D$5:$D$2004,$B117,'Trade Log'!$C$5:$C$2004,"Split")</f>
        <v>0</v>
      </c>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row>
    <row r="118">
      <c r="A118" s="17">
        <f t="shared" si="7"/>
        <v>61</v>
      </c>
      <c r="B118" s="365" t="str">
        <f t="array" ref="B118">iferror(index('Your Portfolio Holdings'!$B$7:$B$156,match($A118,'Your Portfolio Holdings'!$AO$7:$AO$156,0),0),"")</f>
        <v/>
      </c>
      <c r="C118" s="366" t="str">
        <f t="array" ref="C118">iferror(index('Your Portfolio Holdings'!$U$7:$U$156,match($A118,'Your Portfolio Holdings'!$AO$7:$AO$156,0),0),"")</f>
        <v/>
      </c>
      <c r="D118" s="81"/>
      <c r="E118" s="81">
        <f>countifs('Trade Log'!$D$5:$D$2004,$B118,'Trade Log'!$C$5:$C$2004,"Split")</f>
        <v>0</v>
      </c>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row>
    <row r="119">
      <c r="A119" s="17">
        <f t="shared" si="7"/>
        <v>62</v>
      </c>
      <c r="B119" s="365" t="str">
        <f t="array" ref="B119">iferror(index('Your Portfolio Holdings'!$B$7:$B$156,match($A119,'Your Portfolio Holdings'!$AO$7:$AO$156,0),0),"")</f>
        <v/>
      </c>
      <c r="C119" s="366" t="str">
        <f t="array" ref="C119">iferror(index('Your Portfolio Holdings'!$U$7:$U$156,match($A119,'Your Portfolio Holdings'!$AO$7:$AO$156,0),0),"")</f>
        <v/>
      </c>
      <c r="D119" s="81"/>
      <c r="E119" s="81">
        <f>countifs('Trade Log'!$D$5:$D$2004,$B119,'Trade Log'!$C$5:$C$2004,"Split")</f>
        <v>0</v>
      </c>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row>
    <row r="120">
      <c r="A120" s="17">
        <f t="shared" si="7"/>
        <v>63</v>
      </c>
      <c r="B120" s="365" t="str">
        <f t="array" ref="B120">iferror(index('Your Portfolio Holdings'!$B$7:$B$156,match($A120,'Your Portfolio Holdings'!$AO$7:$AO$156,0),0),"")</f>
        <v/>
      </c>
      <c r="C120" s="366" t="str">
        <f t="array" ref="C120">iferror(index('Your Portfolio Holdings'!$U$7:$U$156,match($A120,'Your Portfolio Holdings'!$AO$7:$AO$156,0),0),"")</f>
        <v/>
      </c>
      <c r="D120" s="81"/>
      <c r="E120" s="81">
        <f>countifs('Trade Log'!$D$5:$D$2004,$B120,'Trade Log'!$C$5:$C$2004,"Split")</f>
        <v>0</v>
      </c>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row>
    <row r="121">
      <c r="A121" s="17">
        <f t="shared" si="7"/>
        <v>64</v>
      </c>
      <c r="B121" s="365" t="str">
        <f t="array" ref="B121">iferror(index('Your Portfolio Holdings'!$B$7:$B$156,match($A121,'Your Portfolio Holdings'!$AO$7:$AO$156,0),0),"")</f>
        <v/>
      </c>
      <c r="C121" s="366" t="str">
        <f t="array" ref="C121">iferror(index('Your Portfolio Holdings'!$U$7:$U$156,match($A121,'Your Portfolio Holdings'!$AO$7:$AO$156,0),0),"")</f>
        <v/>
      </c>
      <c r="D121" s="81"/>
      <c r="E121" s="81">
        <f>countifs('Trade Log'!$D$5:$D$2004,$B121,'Trade Log'!$C$5:$C$2004,"Split")</f>
        <v>0</v>
      </c>
      <c r="F121" s="81"/>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1"/>
      <c r="AG121" s="81"/>
    </row>
    <row r="122">
      <c r="A122" s="17">
        <f t="shared" si="7"/>
        <v>65</v>
      </c>
      <c r="B122" s="365" t="str">
        <f t="array" ref="B122">iferror(index('Your Portfolio Holdings'!$B$7:$B$156,match($A122,'Your Portfolio Holdings'!$AO$7:$AO$156,0),0),"")</f>
        <v/>
      </c>
      <c r="C122" s="366" t="str">
        <f t="array" ref="C122">iferror(index('Your Portfolio Holdings'!$U$7:$U$156,match($A122,'Your Portfolio Holdings'!$AO$7:$AO$156,0),0),"")</f>
        <v/>
      </c>
      <c r="D122" s="81"/>
      <c r="E122" s="81">
        <f>countifs('Trade Log'!$D$5:$D$2004,$B122,'Trade Log'!$C$5:$C$2004,"Split")</f>
        <v>0</v>
      </c>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row>
    <row r="123">
      <c r="A123" s="17">
        <f t="shared" si="7"/>
        <v>66</v>
      </c>
      <c r="B123" s="365" t="str">
        <f t="array" ref="B123">iferror(index('Your Portfolio Holdings'!$B$7:$B$156,match($A123,'Your Portfolio Holdings'!$AO$7:$AO$156,0),0),"")</f>
        <v/>
      </c>
      <c r="C123" s="366" t="str">
        <f t="array" ref="C123">iferror(index('Your Portfolio Holdings'!$U$7:$U$156,match($A123,'Your Portfolio Holdings'!$AO$7:$AO$156,0),0),"")</f>
        <v/>
      </c>
      <c r="D123" s="81"/>
      <c r="E123" s="81">
        <f>countifs('Trade Log'!$D$5:$D$2004,$B123,'Trade Log'!$C$5:$C$2004,"Split")</f>
        <v>0</v>
      </c>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row>
    <row r="124">
      <c r="A124" s="17">
        <f t="shared" si="7"/>
        <v>67</v>
      </c>
      <c r="B124" s="365" t="str">
        <f t="array" ref="B124">iferror(index('Your Portfolio Holdings'!$B$7:$B$156,match($A124,'Your Portfolio Holdings'!$AO$7:$AO$156,0),0),"")</f>
        <v/>
      </c>
      <c r="C124" s="366" t="str">
        <f t="array" ref="C124">iferror(index('Your Portfolio Holdings'!$U$7:$U$156,match($A124,'Your Portfolio Holdings'!$AO$7:$AO$156,0),0),"")</f>
        <v/>
      </c>
      <c r="D124" s="81"/>
      <c r="E124" s="81">
        <f>countifs('Trade Log'!$D$5:$D$2004,$B124,'Trade Log'!$C$5:$C$2004,"Split")</f>
        <v>0</v>
      </c>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row>
    <row r="125">
      <c r="A125" s="17">
        <f t="shared" si="7"/>
        <v>68</v>
      </c>
      <c r="B125" s="365" t="str">
        <f t="array" ref="B125">iferror(index('Your Portfolio Holdings'!$B$7:$B$156,match($A125,'Your Portfolio Holdings'!$AO$7:$AO$156,0),0),"")</f>
        <v/>
      </c>
      <c r="C125" s="366" t="str">
        <f t="array" ref="C125">iferror(index('Your Portfolio Holdings'!$U$7:$U$156,match($A125,'Your Portfolio Holdings'!$AO$7:$AO$156,0),0),"")</f>
        <v/>
      </c>
      <c r="D125" s="81"/>
      <c r="E125" s="81">
        <f>countifs('Trade Log'!$D$5:$D$2004,$B125,'Trade Log'!$C$5:$C$2004,"Split")</f>
        <v>0</v>
      </c>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row>
    <row r="126">
      <c r="A126" s="17">
        <f t="shared" si="7"/>
        <v>69</v>
      </c>
      <c r="B126" s="365" t="str">
        <f t="array" ref="B126">iferror(index('Your Portfolio Holdings'!$B$7:$B$156,match($A126,'Your Portfolio Holdings'!$AO$7:$AO$156,0),0),"")</f>
        <v/>
      </c>
      <c r="C126" s="366" t="str">
        <f t="array" ref="C126">iferror(index('Your Portfolio Holdings'!$U$7:$U$156,match($A126,'Your Portfolio Holdings'!$AO$7:$AO$156,0),0),"")</f>
        <v/>
      </c>
      <c r="D126" s="81"/>
      <c r="E126" s="81">
        <f>countifs('Trade Log'!$D$5:$D$2004,$B126,'Trade Log'!$C$5:$C$2004,"Split")</f>
        <v>0</v>
      </c>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row>
    <row r="127">
      <c r="A127" s="17">
        <f t="shared" si="7"/>
        <v>70</v>
      </c>
      <c r="B127" s="365" t="str">
        <f t="array" ref="B127">iferror(index('Your Portfolio Holdings'!$B$7:$B$156,match($A127,'Your Portfolio Holdings'!$AO$7:$AO$156,0),0),"")</f>
        <v/>
      </c>
      <c r="C127" s="366" t="str">
        <f t="array" ref="C127">iferror(index('Your Portfolio Holdings'!$U$7:$U$156,match($A127,'Your Portfolio Holdings'!$AO$7:$AO$156,0),0),"")</f>
        <v/>
      </c>
      <c r="D127" s="81"/>
      <c r="E127" s="81">
        <f>countifs('Trade Log'!$D$5:$D$2004,$B127,'Trade Log'!$C$5:$C$2004,"Split")</f>
        <v>0</v>
      </c>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row>
    <row r="128">
      <c r="A128" s="17">
        <f t="shared" si="7"/>
        <v>71</v>
      </c>
      <c r="B128" s="365" t="str">
        <f t="array" ref="B128">iferror(index('Your Portfolio Holdings'!$B$7:$B$156,match($A128,'Your Portfolio Holdings'!$AO$7:$AO$156,0),0),"")</f>
        <v/>
      </c>
      <c r="C128" s="366" t="str">
        <f t="array" ref="C128">iferror(index('Your Portfolio Holdings'!$U$7:$U$156,match($A128,'Your Portfolio Holdings'!$AO$7:$AO$156,0),0),"")</f>
        <v/>
      </c>
      <c r="D128" s="81"/>
      <c r="E128" s="81">
        <f>countifs('Trade Log'!$D$5:$D$2004,$B128,'Trade Log'!$C$5:$C$2004,"Split")</f>
        <v>0</v>
      </c>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row>
    <row r="129">
      <c r="A129" s="17">
        <f t="shared" si="7"/>
        <v>72</v>
      </c>
      <c r="B129" s="365" t="str">
        <f t="array" ref="B129">iferror(index('Your Portfolio Holdings'!$B$7:$B$156,match($A129,'Your Portfolio Holdings'!$AO$7:$AO$156,0),0),"")</f>
        <v/>
      </c>
      <c r="C129" s="366" t="str">
        <f t="array" ref="C129">iferror(index('Your Portfolio Holdings'!$U$7:$U$156,match($A129,'Your Portfolio Holdings'!$AO$7:$AO$156,0),0),"")</f>
        <v/>
      </c>
      <c r="D129" s="81"/>
      <c r="E129" s="81">
        <f>countifs('Trade Log'!$D$5:$D$2004,$B129,'Trade Log'!$C$5:$C$2004,"Split")</f>
        <v>0</v>
      </c>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row>
    <row r="130">
      <c r="A130" s="17">
        <f t="shared" si="7"/>
        <v>73</v>
      </c>
      <c r="B130" s="365" t="str">
        <f t="array" ref="B130">iferror(index('Your Portfolio Holdings'!$B$7:$B$156,match($A130,'Your Portfolio Holdings'!$AO$7:$AO$156,0),0),"")</f>
        <v/>
      </c>
      <c r="C130" s="366" t="str">
        <f t="array" ref="C130">iferror(index('Your Portfolio Holdings'!$U$7:$U$156,match($A130,'Your Portfolio Holdings'!$AO$7:$AO$156,0),0),"")</f>
        <v/>
      </c>
      <c r="D130" s="81"/>
      <c r="E130" s="81">
        <f>countifs('Trade Log'!$D$5:$D$2004,$B130,'Trade Log'!$C$5:$C$2004,"Split")</f>
        <v>0</v>
      </c>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row>
    <row r="131">
      <c r="A131" s="17">
        <f t="shared" si="7"/>
        <v>74</v>
      </c>
      <c r="B131" s="365" t="str">
        <f t="array" ref="B131">iferror(index('Your Portfolio Holdings'!$B$7:$B$156,match($A131,'Your Portfolio Holdings'!$AO$7:$AO$156,0),0),"")</f>
        <v/>
      </c>
      <c r="C131" s="366" t="str">
        <f t="array" ref="C131">iferror(index('Your Portfolio Holdings'!$U$7:$U$156,match($A131,'Your Portfolio Holdings'!$AO$7:$AO$156,0),0),"")</f>
        <v/>
      </c>
      <c r="D131" s="81"/>
      <c r="E131" s="81">
        <f>countifs('Trade Log'!$D$5:$D$2004,$B131,'Trade Log'!$C$5:$C$2004,"Split")</f>
        <v>0</v>
      </c>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row>
    <row r="132">
      <c r="A132" s="17">
        <f t="shared" si="7"/>
        <v>75</v>
      </c>
      <c r="B132" s="365" t="str">
        <f t="array" ref="B132">iferror(index('Your Portfolio Holdings'!$B$7:$B$156,match($A132,'Your Portfolio Holdings'!$AO$7:$AO$156,0),0),"")</f>
        <v/>
      </c>
      <c r="C132" s="366" t="str">
        <f t="array" ref="C132">iferror(index('Your Portfolio Holdings'!$U$7:$U$156,match($A132,'Your Portfolio Holdings'!$AO$7:$AO$156,0),0),"")</f>
        <v/>
      </c>
      <c r="D132" s="81"/>
      <c r="E132" s="81">
        <f>countifs('Trade Log'!$D$5:$D$2004,$B132,'Trade Log'!$C$5:$C$2004,"Split")</f>
        <v>0</v>
      </c>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row>
    <row r="133">
      <c r="A133" s="17">
        <f t="shared" si="7"/>
        <v>76</v>
      </c>
      <c r="B133" s="365" t="str">
        <f t="array" ref="B133">iferror(index('Your Portfolio Holdings'!$B$7:$B$156,match($A133,'Your Portfolio Holdings'!$AO$7:$AO$156,0),0),"")</f>
        <v/>
      </c>
      <c r="C133" s="366" t="str">
        <f t="array" ref="C133">iferror(index('Your Portfolio Holdings'!$U$7:$U$156,match($A133,'Your Portfolio Holdings'!$AO$7:$AO$156,0),0),"")</f>
        <v/>
      </c>
      <c r="D133" s="81"/>
      <c r="E133" s="81">
        <f>countifs('Trade Log'!$D$5:$D$2004,$B133,'Trade Log'!$C$5:$C$2004,"Split")</f>
        <v>0</v>
      </c>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row>
    <row r="134">
      <c r="A134" s="17">
        <f t="shared" si="7"/>
        <v>77</v>
      </c>
      <c r="B134" s="365" t="str">
        <f t="array" ref="B134">iferror(index('Your Portfolio Holdings'!$B$7:$B$156,match($A134,'Your Portfolio Holdings'!$AO$7:$AO$156,0),0),"")</f>
        <v/>
      </c>
      <c r="C134" s="366" t="str">
        <f t="array" ref="C134">iferror(index('Your Portfolio Holdings'!$U$7:$U$156,match($A134,'Your Portfolio Holdings'!$AO$7:$AO$156,0),0),"")</f>
        <v/>
      </c>
      <c r="D134" s="81"/>
      <c r="E134" s="81">
        <f>countifs('Trade Log'!$D$5:$D$2004,$B134,'Trade Log'!$C$5:$C$2004,"Split")</f>
        <v>0</v>
      </c>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row>
    <row r="135">
      <c r="A135" s="17">
        <f t="shared" si="7"/>
        <v>78</v>
      </c>
      <c r="B135" s="365" t="str">
        <f t="array" ref="B135">iferror(index('Your Portfolio Holdings'!$B$7:$B$156,match($A135,'Your Portfolio Holdings'!$AO$7:$AO$156,0),0),"")</f>
        <v/>
      </c>
      <c r="C135" s="366" t="str">
        <f t="array" ref="C135">iferror(index('Your Portfolio Holdings'!$U$7:$U$156,match($A135,'Your Portfolio Holdings'!$AO$7:$AO$156,0),0),"")</f>
        <v/>
      </c>
      <c r="D135" s="81"/>
      <c r="E135" s="81">
        <f>countifs('Trade Log'!$D$5:$D$2004,$B135,'Trade Log'!$C$5:$C$2004,"Split")</f>
        <v>0</v>
      </c>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row>
    <row r="136">
      <c r="A136" s="17">
        <f t="shared" si="7"/>
        <v>79</v>
      </c>
      <c r="B136" s="365" t="str">
        <f t="array" ref="B136">iferror(index('Your Portfolio Holdings'!$B$7:$B$156,match($A136,'Your Portfolio Holdings'!$AO$7:$AO$156,0),0),"")</f>
        <v/>
      </c>
      <c r="C136" s="366" t="str">
        <f t="array" ref="C136">iferror(index('Your Portfolio Holdings'!$U$7:$U$156,match($A136,'Your Portfolio Holdings'!$AO$7:$AO$156,0),0),"")</f>
        <v/>
      </c>
      <c r="D136" s="81"/>
      <c r="E136" s="81">
        <f>countifs('Trade Log'!$D$5:$D$2004,$B136,'Trade Log'!$C$5:$C$2004,"Split")</f>
        <v>0</v>
      </c>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row>
    <row r="137">
      <c r="A137" s="17">
        <f t="shared" si="7"/>
        <v>80</v>
      </c>
      <c r="B137" s="365" t="str">
        <f t="array" ref="B137">iferror(index('Your Portfolio Holdings'!$B$7:$B$156,match($A137,'Your Portfolio Holdings'!$AO$7:$AO$156,0),0),"")</f>
        <v/>
      </c>
      <c r="C137" s="366" t="str">
        <f t="array" ref="C137">iferror(index('Your Portfolio Holdings'!$U$7:$U$156,match($A137,'Your Portfolio Holdings'!$AO$7:$AO$156,0),0),"")</f>
        <v/>
      </c>
      <c r="D137" s="81"/>
      <c r="E137" s="81">
        <f>countifs('Trade Log'!$D$5:$D$2004,$B137,'Trade Log'!$C$5:$C$2004,"Split")</f>
        <v>0</v>
      </c>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row>
    <row r="138">
      <c r="A138" s="17">
        <f t="shared" si="7"/>
        <v>81</v>
      </c>
      <c r="B138" s="365" t="str">
        <f t="array" ref="B138">iferror(index('Your Portfolio Holdings'!$B$7:$B$156,match($A138,'Your Portfolio Holdings'!$AO$7:$AO$156,0),0),"")</f>
        <v/>
      </c>
      <c r="C138" s="366" t="str">
        <f t="array" ref="C138">iferror(index('Your Portfolio Holdings'!$U$7:$U$156,match($A138,'Your Portfolio Holdings'!$AO$7:$AO$156,0),0),"")</f>
        <v/>
      </c>
      <c r="D138" s="81"/>
      <c r="E138" s="81">
        <f>countifs('Trade Log'!$D$5:$D$2004,$B138,'Trade Log'!$C$5:$C$2004,"Split")</f>
        <v>0</v>
      </c>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row>
    <row r="139">
      <c r="A139" s="17">
        <f t="shared" si="7"/>
        <v>82</v>
      </c>
      <c r="B139" s="365" t="str">
        <f t="array" ref="B139">iferror(index('Your Portfolio Holdings'!$B$7:$B$156,match($A139,'Your Portfolio Holdings'!$AO$7:$AO$156,0),0),"")</f>
        <v/>
      </c>
      <c r="C139" s="366" t="str">
        <f t="array" ref="C139">iferror(index('Your Portfolio Holdings'!$U$7:$U$156,match($A139,'Your Portfolio Holdings'!$AO$7:$AO$156,0),0),"")</f>
        <v/>
      </c>
      <c r="D139" s="81"/>
      <c r="E139" s="81">
        <f>countifs('Trade Log'!$D$5:$D$2004,$B139,'Trade Log'!$C$5:$C$2004,"Split")</f>
        <v>0</v>
      </c>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row>
    <row r="140">
      <c r="A140" s="17">
        <f t="shared" si="7"/>
        <v>83</v>
      </c>
      <c r="B140" s="365" t="str">
        <f t="array" ref="B140">iferror(index('Your Portfolio Holdings'!$B$7:$B$156,match($A140,'Your Portfolio Holdings'!$AO$7:$AO$156,0),0),"")</f>
        <v/>
      </c>
      <c r="C140" s="366" t="str">
        <f t="array" ref="C140">iferror(index('Your Portfolio Holdings'!$U$7:$U$156,match($A140,'Your Portfolio Holdings'!$AO$7:$AO$156,0),0),"")</f>
        <v/>
      </c>
      <c r="D140" s="81"/>
      <c r="E140" s="81">
        <f>countifs('Trade Log'!$D$5:$D$2004,$B140,'Trade Log'!$C$5:$C$2004,"Split")</f>
        <v>0</v>
      </c>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row>
    <row r="141">
      <c r="A141" s="17">
        <f t="shared" si="7"/>
        <v>84</v>
      </c>
      <c r="B141" s="365" t="str">
        <f t="array" ref="B141">iferror(index('Your Portfolio Holdings'!$B$7:$B$156,match($A141,'Your Portfolio Holdings'!$AO$7:$AO$156,0),0),"")</f>
        <v/>
      </c>
      <c r="C141" s="366" t="str">
        <f t="array" ref="C141">iferror(index('Your Portfolio Holdings'!$U$7:$U$156,match($A141,'Your Portfolio Holdings'!$AO$7:$AO$156,0),0),"")</f>
        <v/>
      </c>
      <c r="D141" s="81"/>
      <c r="E141" s="81">
        <f>countifs('Trade Log'!$D$5:$D$2004,$B141,'Trade Log'!$C$5:$C$2004,"Split")</f>
        <v>0</v>
      </c>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row>
    <row r="142">
      <c r="A142" s="17">
        <f t="shared" si="7"/>
        <v>85</v>
      </c>
      <c r="B142" s="365" t="str">
        <f t="array" ref="B142">iferror(index('Your Portfolio Holdings'!$B$7:$B$156,match($A142,'Your Portfolio Holdings'!$AO$7:$AO$156,0),0),"")</f>
        <v/>
      </c>
      <c r="C142" s="366" t="str">
        <f t="array" ref="C142">iferror(index('Your Portfolio Holdings'!$U$7:$U$156,match($A142,'Your Portfolio Holdings'!$AO$7:$AO$156,0),0),"")</f>
        <v/>
      </c>
      <c r="D142" s="81"/>
      <c r="E142" s="81">
        <f>countifs('Trade Log'!$D$5:$D$2004,$B142,'Trade Log'!$C$5:$C$2004,"Split")</f>
        <v>0</v>
      </c>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row>
    <row r="143">
      <c r="A143" s="17">
        <f t="shared" si="7"/>
        <v>86</v>
      </c>
      <c r="B143" s="365" t="str">
        <f t="array" ref="B143">iferror(index('Your Portfolio Holdings'!$B$7:$B$156,match($A143,'Your Portfolio Holdings'!$AO$7:$AO$156,0),0),"")</f>
        <v/>
      </c>
      <c r="C143" s="366" t="str">
        <f t="array" ref="C143">iferror(index('Your Portfolio Holdings'!$U$7:$U$156,match($A143,'Your Portfolio Holdings'!$AO$7:$AO$156,0),0),"")</f>
        <v/>
      </c>
      <c r="D143" s="81"/>
      <c r="E143" s="81">
        <f>countifs('Trade Log'!$D$5:$D$2004,$B143,'Trade Log'!$C$5:$C$2004,"Split")</f>
        <v>0</v>
      </c>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row>
    <row r="144">
      <c r="A144" s="17">
        <f t="shared" si="7"/>
        <v>87</v>
      </c>
      <c r="B144" s="365" t="str">
        <f t="array" ref="B144">iferror(index('Your Portfolio Holdings'!$B$7:$B$156,match($A144,'Your Portfolio Holdings'!$AO$7:$AO$156,0),0),"")</f>
        <v/>
      </c>
      <c r="C144" s="366" t="str">
        <f t="array" ref="C144">iferror(index('Your Portfolio Holdings'!$U$7:$U$156,match($A144,'Your Portfolio Holdings'!$AO$7:$AO$156,0),0),"")</f>
        <v/>
      </c>
      <c r="D144" s="81"/>
      <c r="E144" s="81">
        <f>countifs('Trade Log'!$D$5:$D$2004,$B144,'Trade Log'!$C$5:$C$2004,"Split")</f>
        <v>0</v>
      </c>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row>
    <row r="145">
      <c r="A145" s="17">
        <f t="shared" si="7"/>
        <v>88</v>
      </c>
      <c r="B145" s="365" t="str">
        <f t="array" ref="B145">iferror(index('Your Portfolio Holdings'!$B$7:$B$156,match($A145,'Your Portfolio Holdings'!$AO$7:$AO$156,0),0),"")</f>
        <v/>
      </c>
      <c r="C145" s="366" t="str">
        <f t="array" ref="C145">iferror(index('Your Portfolio Holdings'!$U$7:$U$156,match($A145,'Your Portfolio Holdings'!$AO$7:$AO$156,0),0),"")</f>
        <v/>
      </c>
      <c r="D145" s="81"/>
      <c r="E145" s="81">
        <f>countifs('Trade Log'!$D$5:$D$2004,$B145,'Trade Log'!$C$5:$C$2004,"Split")</f>
        <v>0</v>
      </c>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row>
    <row r="146">
      <c r="A146" s="17">
        <f t="shared" si="7"/>
        <v>89</v>
      </c>
      <c r="B146" s="365" t="str">
        <f t="array" ref="B146">iferror(index('Your Portfolio Holdings'!$B$7:$B$156,match($A146,'Your Portfolio Holdings'!$AO$7:$AO$156,0),0),"")</f>
        <v/>
      </c>
      <c r="C146" s="366" t="str">
        <f t="array" ref="C146">iferror(index('Your Portfolio Holdings'!$U$7:$U$156,match($A146,'Your Portfolio Holdings'!$AO$7:$AO$156,0),0),"")</f>
        <v/>
      </c>
      <c r="D146" s="81"/>
      <c r="E146" s="81">
        <f>countifs('Trade Log'!$D$5:$D$2004,$B146,'Trade Log'!$C$5:$C$2004,"Split")</f>
        <v>0</v>
      </c>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row>
    <row r="147">
      <c r="A147" s="17">
        <f t="shared" si="7"/>
        <v>90</v>
      </c>
      <c r="B147" s="365" t="str">
        <f t="array" ref="B147">iferror(index('Your Portfolio Holdings'!$B$7:$B$156,match($A147,'Your Portfolio Holdings'!$AO$7:$AO$156,0),0),"")</f>
        <v/>
      </c>
      <c r="C147" s="366" t="str">
        <f t="array" ref="C147">iferror(index('Your Portfolio Holdings'!$U$7:$U$156,match($A147,'Your Portfolio Holdings'!$AO$7:$AO$156,0),0),"")</f>
        <v/>
      </c>
      <c r="D147" s="81"/>
      <c r="E147" s="81">
        <f>countifs('Trade Log'!$D$5:$D$2004,$B147,'Trade Log'!$C$5:$C$2004,"Split")</f>
        <v>0</v>
      </c>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row>
    <row r="148">
      <c r="A148" s="17">
        <f t="shared" si="7"/>
        <v>91</v>
      </c>
      <c r="B148" s="365" t="str">
        <f t="array" ref="B148">iferror(index('Your Portfolio Holdings'!$B$7:$B$156,match($A148,'Your Portfolio Holdings'!$AO$7:$AO$156,0),0),"")</f>
        <v/>
      </c>
      <c r="C148" s="366" t="str">
        <f t="array" ref="C148">iferror(index('Your Portfolio Holdings'!$U$7:$U$156,match($A148,'Your Portfolio Holdings'!$AO$7:$AO$156,0),0),"")</f>
        <v/>
      </c>
      <c r="D148" s="81"/>
      <c r="E148" s="81">
        <f>countifs('Trade Log'!$D$5:$D$2004,$B148,'Trade Log'!$C$5:$C$2004,"Split")</f>
        <v>0</v>
      </c>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row>
    <row r="149">
      <c r="A149" s="17">
        <f t="shared" si="7"/>
        <v>92</v>
      </c>
      <c r="B149" s="365" t="str">
        <f t="array" ref="B149">iferror(index('Your Portfolio Holdings'!$B$7:$B$156,match($A149,'Your Portfolio Holdings'!$AO$7:$AO$156,0),0),"")</f>
        <v/>
      </c>
      <c r="C149" s="366" t="str">
        <f t="array" ref="C149">iferror(index('Your Portfolio Holdings'!$U$7:$U$156,match($A149,'Your Portfolio Holdings'!$AO$7:$AO$156,0),0),"")</f>
        <v/>
      </c>
      <c r="D149" s="81"/>
      <c r="E149" s="81">
        <f>countifs('Trade Log'!$D$5:$D$2004,$B149,'Trade Log'!$C$5:$C$2004,"Split")</f>
        <v>0</v>
      </c>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row>
    <row r="150">
      <c r="A150" s="17">
        <f t="shared" si="7"/>
        <v>93</v>
      </c>
      <c r="B150" s="365" t="str">
        <f t="array" ref="B150">iferror(index('Your Portfolio Holdings'!$B$7:$B$156,match($A150,'Your Portfolio Holdings'!$AO$7:$AO$156,0),0),"")</f>
        <v/>
      </c>
      <c r="C150" s="366" t="str">
        <f t="array" ref="C150">iferror(index('Your Portfolio Holdings'!$U$7:$U$156,match($A150,'Your Portfolio Holdings'!$AO$7:$AO$156,0),0),"")</f>
        <v/>
      </c>
      <c r="D150" s="81"/>
      <c r="E150" s="81">
        <f>countifs('Trade Log'!$D$5:$D$2004,$B150,'Trade Log'!$C$5:$C$2004,"Split")</f>
        <v>0</v>
      </c>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row>
    <row r="151">
      <c r="A151" s="17">
        <f t="shared" si="7"/>
        <v>94</v>
      </c>
      <c r="B151" s="365" t="str">
        <f t="array" ref="B151">iferror(index('Your Portfolio Holdings'!$B$7:$B$156,match($A151,'Your Portfolio Holdings'!$AO$7:$AO$156,0),0),"")</f>
        <v/>
      </c>
      <c r="C151" s="366" t="str">
        <f t="array" ref="C151">iferror(index('Your Portfolio Holdings'!$U$7:$U$156,match($A151,'Your Portfolio Holdings'!$AO$7:$AO$156,0),0),"")</f>
        <v/>
      </c>
      <c r="D151" s="81"/>
      <c r="E151" s="81">
        <f>countifs('Trade Log'!$D$5:$D$2004,$B151,'Trade Log'!$C$5:$C$2004,"Split")</f>
        <v>0</v>
      </c>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row>
    <row r="152">
      <c r="A152" s="17">
        <f t="shared" si="7"/>
        <v>95</v>
      </c>
      <c r="B152" s="365" t="str">
        <f t="array" ref="B152">iferror(index('Your Portfolio Holdings'!$B$7:$B$156,match($A152,'Your Portfolio Holdings'!$AO$7:$AO$156,0),0),"")</f>
        <v/>
      </c>
      <c r="C152" s="366" t="str">
        <f t="array" ref="C152">iferror(index('Your Portfolio Holdings'!$U$7:$U$156,match($A152,'Your Portfolio Holdings'!$AO$7:$AO$156,0),0),"")</f>
        <v/>
      </c>
      <c r="D152" s="81"/>
      <c r="E152" s="81">
        <f>countifs('Trade Log'!$D$5:$D$2004,$B152,'Trade Log'!$C$5:$C$2004,"Split")</f>
        <v>0</v>
      </c>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row>
    <row r="153">
      <c r="A153" s="17">
        <f t="shared" si="7"/>
        <v>96</v>
      </c>
      <c r="B153" s="365" t="str">
        <f t="array" ref="B153">iferror(index('Your Portfolio Holdings'!$B$7:$B$156,match($A153,'Your Portfolio Holdings'!$AO$7:$AO$156,0),0),"")</f>
        <v/>
      </c>
      <c r="C153" s="366" t="str">
        <f t="array" ref="C153">iferror(index('Your Portfolio Holdings'!$U$7:$U$156,match($A153,'Your Portfolio Holdings'!$AO$7:$AO$156,0),0),"")</f>
        <v/>
      </c>
      <c r="D153" s="81"/>
      <c r="E153" s="81">
        <f>countifs('Trade Log'!$D$5:$D$2004,$B153,'Trade Log'!$C$5:$C$2004,"Split")</f>
        <v>0</v>
      </c>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row>
    <row r="154">
      <c r="A154" s="17">
        <f t="shared" si="7"/>
        <v>97</v>
      </c>
      <c r="B154" s="365" t="str">
        <f t="array" ref="B154">iferror(index('Your Portfolio Holdings'!$B$7:$B$156,match($A154,'Your Portfolio Holdings'!$AO$7:$AO$156,0),0),"")</f>
        <v/>
      </c>
      <c r="C154" s="366" t="str">
        <f t="array" ref="C154">iferror(index('Your Portfolio Holdings'!$U$7:$U$156,match($A154,'Your Portfolio Holdings'!$AO$7:$AO$156,0),0),"")</f>
        <v/>
      </c>
      <c r="D154" s="81"/>
      <c r="E154" s="81">
        <f>countifs('Trade Log'!$D$5:$D$2004,$B154,'Trade Log'!$C$5:$C$2004,"Split")</f>
        <v>0</v>
      </c>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row>
    <row r="155">
      <c r="A155" s="17">
        <f t="shared" si="7"/>
        <v>98</v>
      </c>
      <c r="B155" s="365" t="str">
        <f t="array" ref="B155">iferror(index('Your Portfolio Holdings'!$B$7:$B$156,match($A155,'Your Portfolio Holdings'!$AO$7:$AO$156,0),0),"")</f>
        <v/>
      </c>
      <c r="C155" s="366" t="str">
        <f t="array" ref="C155">iferror(index('Your Portfolio Holdings'!$U$7:$U$156,match($A155,'Your Portfolio Holdings'!$AO$7:$AO$156,0),0),"")</f>
        <v/>
      </c>
      <c r="D155" s="81"/>
      <c r="E155" s="81">
        <f>countifs('Trade Log'!$D$5:$D$2004,$B155,'Trade Log'!$C$5:$C$2004,"Split")</f>
        <v>0</v>
      </c>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row>
    <row r="156">
      <c r="A156" s="17">
        <f t="shared" si="7"/>
        <v>99</v>
      </c>
      <c r="B156" s="365" t="str">
        <f t="array" ref="B156">iferror(index('Your Portfolio Holdings'!$B$7:$B$156,match($A156,'Your Portfolio Holdings'!$AO$7:$AO$156,0),0),"")</f>
        <v/>
      </c>
      <c r="C156" s="366" t="str">
        <f t="array" ref="C156">iferror(index('Your Portfolio Holdings'!$U$7:$U$156,match($A156,'Your Portfolio Holdings'!$AO$7:$AO$156,0),0),"")</f>
        <v/>
      </c>
      <c r="D156" s="81"/>
      <c r="E156" s="81">
        <f>countifs('Trade Log'!$D$5:$D$2004,$B156,'Trade Log'!$C$5:$C$2004,"Split")</f>
        <v>0</v>
      </c>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row>
    <row r="157">
      <c r="A157" s="17">
        <f t="shared" si="7"/>
        <v>100</v>
      </c>
      <c r="B157" s="365" t="str">
        <f t="array" ref="B157">iferror(index('Your Portfolio Holdings'!$B$7:$B$156,match($A157,'Your Portfolio Holdings'!$AO$7:$AO$156,0),0),"")</f>
        <v/>
      </c>
      <c r="C157" s="366" t="str">
        <f t="array" ref="C157">iferror(index('Your Portfolio Holdings'!$U$7:$U$156,match($A157,'Your Portfolio Holdings'!$AO$7:$AO$156,0),0),"")</f>
        <v/>
      </c>
      <c r="D157" s="81"/>
      <c r="E157" s="81">
        <f>countifs('Trade Log'!$D$5:$D$2004,$B157,'Trade Log'!$C$5:$C$2004,"Split")</f>
        <v>0</v>
      </c>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row>
    <row r="158">
      <c r="A158" s="17">
        <f t="shared" si="7"/>
        <v>101</v>
      </c>
      <c r="B158" s="365" t="str">
        <f t="array" ref="B158">iferror(index('Your Portfolio Holdings'!$B$7:$B$156,match($A158,'Your Portfolio Holdings'!$AO$7:$AO$156,0),0),"")</f>
        <v/>
      </c>
      <c r="C158" s="366" t="str">
        <f t="array" ref="C158">iferror(index('Your Portfolio Holdings'!$U$7:$U$156,match($A158,'Your Portfolio Holdings'!$AO$7:$AO$156,0),0),"")</f>
        <v/>
      </c>
      <c r="D158" s="81"/>
      <c r="E158" s="81">
        <f>countifs('Trade Log'!$D$5:$D$2004,$B158,'Trade Log'!$C$5:$C$2004,"Split")</f>
        <v>0</v>
      </c>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row>
    <row r="159">
      <c r="A159" s="17">
        <f t="shared" si="7"/>
        <v>102</v>
      </c>
      <c r="B159" s="365" t="str">
        <f t="array" ref="B159">iferror(index('Your Portfolio Holdings'!$B$7:$B$156,match($A159,'Your Portfolio Holdings'!$AO$7:$AO$156,0),0),"")</f>
        <v/>
      </c>
      <c r="C159" s="366" t="str">
        <f t="array" ref="C159">iferror(index('Your Portfolio Holdings'!$U$7:$U$156,match($A159,'Your Portfolio Holdings'!$AO$7:$AO$156,0),0),"")</f>
        <v/>
      </c>
      <c r="D159" s="81"/>
      <c r="E159" s="81">
        <f>countifs('Trade Log'!$D$5:$D$2004,$B159,'Trade Log'!$C$5:$C$2004,"Split")</f>
        <v>0</v>
      </c>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row>
    <row r="160">
      <c r="A160" s="17">
        <f t="shared" si="7"/>
        <v>103</v>
      </c>
      <c r="B160" s="365" t="str">
        <f t="array" ref="B160">iferror(index('Your Portfolio Holdings'!$B$7:$B$156,match($A160,'Your Portfolio Holdings'!$AO$7:$AO$156,0),0),"")</f>
        <v/>
      </c>
      <c r="C160" s="366" t="str">
        <f t="array" ref="C160">iferror(index('Your Portfolio Holdings'!$U$7:$U$156,match($A160,'Your Portfolio Holdings'!$AO$7:$AO$156,0),0),"")</f>
        <v/>
      </c>
      <c r="D160" s="81"/>
      <c r="E160" s="81">
        <f>countifs('Trade Log'!$D$5:$D$2004,$B160,'Trade Log'!$C$5:$C$2004,"Split")</f>
        <v>0</v>
      </c>
      <c r="F160" s="81"/>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row>
    <row r="161">
      <c r="A161" s="17">
        <f t="shared" si="7"/>
        <v>104</v>
      </c>
      <c r="B161" s="365" t="str">
        <f t="array" ref="B161">iferror(index('Your Portfolio Holdings'!$B$7:$B$156,match($A161,'Your Portfolio Holdings'!$AO$7:$AO$156,0),0),"")</f>
        <v/>
      </c>
      <c r="C161" s="366" t="str">
        <f t="array" ref="C161">iferror(index('Your Portfolio Holdings'!$U$7:$U$156,match($A161,'Your Portfolio Holdings'!$AO$7:$AO$156,0),0),"")</f>
        <v/>
      </c>
      <c r="D161" s="81"/>
      <c r="E161" s="81">
        <f>countifs('Trade Log'!$D$5:$D$2004,$B161,'Trade Log'!$C$5:$C$2004,"Split")</f>
        <v>0</v>
      </c>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row>
    <row r="162">
      <c r="A162" s="17">
        <f t="shared" si="7"/>
        <v>105</v>
      </c>
      <c r="B162" s="365" t="str">
        <f t="array" ref="B162">iferror(index('Your Portfolio Holdings'!$B$7:$B$156,match($A162,'Your Portfolio Holdings'!$AO$7:$AO$156,0),0),"")</f>
        <v/>
      </c>
      <c r="C162" s="366" t="str">
        <f t="array" ref="C162">iferror(index('Your Portfolio Holdings'!$U$7:$U$156,match($A162,'Your Portfolio Holdings'!$AO$7:$AO$156,0),0),"")</f>
        <v/>
      </c>
      <c r="D162" s="81"/>
      <c r="E162" s="81">
        <f>countifs('Trade Log'!$D$5:$D$2004,$B162,'Trade Log'!$C$5:$C$2004,"Split")</f>
        <v>0</v>
      </c>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row>
    <row r="163">
      <c r="A163" s="17">
        <f t="shared" si="7"/>
        <v>106</v>
      </c>
      <c r="B163" s="365" t="str">
        <f t="array" ref="B163">iferror(index('Your Portfolio Holdings'!$B$7:$B$156,match($A163,'Your Portfolio Holdings'!$AO$7:$AO$156,0),0),"")</f>
        <v/>
      </c>
      <c r="C163" s="366" t="str">
        <f t="array" ref="C163">iferror(index('Your Portfolio Holdings'!$U$7:$U$156,match($A163,'Your Portfolio Holdings'!$AO$7:$AO$156,0),0),"")</f>
        <v/>
      </c>
      <c r="D163" s="81"/>
      <c r="E163" s="81">
        <f>countifs('Trade Log'!$D$5:$D$2004,$B163,'Trade Log'!$C$5:$C$2004,"Split")</f>
        <v>0</v>
      </c>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row>
    <row r="164">
      <c r="A164" s="17">
        <f t="shared" si="7"/>
        <v>107</v>
      </c>
      <c r="B164" s="365" t="str">
        <f t="array" ref="B164">iferror(index('Your Portfolio Holdings'!$B$7:$B$156,match($A164,'Your Portfolio Holdings'!$AO$7:$AO$156,0),0),"")</f>
        <v/>
      </c>
      <c r="C164" s="366" t="str">
        <f t="array" ref="C164">iferror(index('Your Portfolio Holdings'!$U$7:$U$156,match($A164,'Your Portfolio Holdings'!$AO$7:$AO$156,0),0),"")</f>
        <v/>
      </c>
      <c r="D164" s="81"/>
      <c r="E164" s="81">
        <f>countifs('Trade Log'!$D$5:$D$2004,$B164,'Trade Log'!$C$5:$C$2004,"Split")</f>
        <v>0</v>
      </c>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row>
    <row r="165">
      <c r="A165" s="17">
        <f t="shared" si="7"/>
        <v>108</v>
      </c>
      <c r="B165" s="365" t="str">
        <f t="array" ref="B165">iferror(index('Your Portfolio Holdings'!$B$7:$B$156,match($A165,'Your Portfolio Holdings'!$AO$7:$AO$156,0),0),"")</f>
        <v/>
      </c>
      <c r="C165" s="366" t="str">
        <f t="array" ref="C165">iferror(index('Your Portfolio Holdings'!$U$7:$U$156,match($A165,'Your Portfolio Holdings'!$AO$7:$AO$156,0),0),"")</f>
        <v/>
      </c>
      <c r="D165" s="81"/>
      <c r="E165" s="81">
        <f>countifs('Trade Log'!$D$5:$D$2004,$B165,'Trade Log'!$C$5:$C$2004,"Split")</f>
        <v>0</v>
      </c>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c r="AE165" s="81"/>
      <c r="AF165" s="81"/>
      <c r="AG165" s="81"/>
    </row>
    <row r="166">
      <c r="A166" s="17">
        <f t="shared" si="7"/>
        <v>109</v>
      </c>
      <c r="B166" s="365" t="str">
        <f t="array" ref="B166">iferror(index('Your Portfolio Holdings'!$B$7:$B$156,match($A166,'Your Portfolio Holdings'!$AO$7:$AO$156,0),0),"")</f>
        <v/>
      </c>
      <c r="C166" s="366" t="str">
        <f t="array" ref="C166">iferror(index('Your Portfolio Holdings'!$U$7:$U$156,match($A166,'Your Portfolio Holdings'!$AO$7:$AO$156,0),0),"")</f>
        <v/>
      </c>
      <c r="D166" s="81"/>
      <c r="E166" s="81">
        <f>countifs('Trade Log'!$D$5:$D$2004,$B166,'Trade Log'!$C$5:$C$2004,"Split")</f>
        <v>0</v>
      </c>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c r="AE166" s="81"/>
      <c r="AF166" s="81"/>
      <c r="AG166" s="81"/>
    </row>
    <row r="167">
      <c r="A167" s="17">
        <f t="shared" si="7"/>
        <v>110</v>
      </c>
      <c r="B167" s="365" t="str">
        <f t="array" ref="B167">iferror(index('Your Portfolio Holdings'!$B$7:$B$156,match($A167,'Your Portfolio Holdings'!$AO$7:$AO$156,0),0),"")</f>
        <v/>
      </c>
      <c r="C167" s="366" t="str">
        <f t="array" ref="C167">iferror(index('Your Portfolio Holdings'!$U$7:$U$156,match($A167,'Your Portfolio Holdings'!$AO$7:$AO$156,0),0),"")</f>
        <v/>
      </c>
      <c r="D167" s="81"/>
      <c r="E167" s="81">
        <f>countifs('Trade Log'!$D$5:$D$2004,$B167,'Trade Log'!$C$5:$C$2004,"Split")</f>
        <v>0</v>
      </c>
      <c r="F167" s="81"/>
      <c r="G167" s="81"/>
      <c r="H167" s="81"/>
      <c r="I167" s="81"/>
      <c r="J167" s="81"/>
      <c r="K167" s="81"/>
      <c r="L167" s="81"/>
      <c r="M167" s="81"/>
      <c r="N167" s="81"/>
      <c r="O167" s="81"/>
      <c r="P167" s="81"/>
      <c r="Q167" s="81"/>
      <c r="R167" s="81"/>
      <c r="S167" s="81"/>
      <c r="T167" s="81"/>
      <c r="U167" s="81"/>
      <c r="V167" s="81"/>
      <c r="W167" s="81"/>
      <c r="X167" s="81"/>
      <c r="Y167" s="81"/>
      <c r="Z167" s="81"/>
      <c r="AA167" s="81"/>
      <c r="AB167" s="81"/>
      <c r="AC167" s="81"/>
      <c r="AD167" s="81"/>
      <c r="AE167" s="81"/>
      <c r="AF167" s="81"/>
      <c r="AG167" s="81"/>
    </row>
    <row r="168">
      <c r="A168" s="17">
        <f t="shared" si="7"/>
        <v>111</v>
      </c>
      <c r="B168" s="365" t="str">
        <f t="array" ref="B168">iferror(index('Your Portfolio Holdings'!$B$7:$B$156,match($A168,'Your Portfolio Holdings'!$AO$7:$AO$156,0),0),"")</f>
        <v/>
      </c>
      <c r="C168" s="366" t="str">
        <f t="array" ref="C168">iferror(index('Your Portfolio Holdings'!$U$7:$U$156,match($A168,'Your Portfolio Holdings'!$AO$7:$AO$156,0),0),"")</f>
        <v/>
      </c>
      <c r="D168" s="81"/>
      <c r="E168" s="81">
        <f>countifs('Trade Log'!$D$5:$D$2004,$B168,'Trade Log'!$C$5:$C$2004,"Split")</f>
        <v>0</v>
      </c>
      <c r="F168" s="81"/>
      <c r="G168" s="81"/>
      <c r="H168" s="81"/>
      <c r="I168" s="81"/>
      <c r="J168" s="81"/>
      <c r="K168" s="81"/>
      <c r="L168" s="81"/>
      <c r="M168" s="81"/>
      <c r="N168" s="81"/>
      <c r="O168" s="81"/>
      <c r="P168" s="81"/>
      <c r="Q168" s="81"/>
      <c r="R168" s="81"/>
      <c r="S168" s="81"/>
      <c r="T168" s="81"/>
      <c r="U168" s="81"/>
      <c r="V168" s="81"/>
      <c r="W168" s="81"/>
      <c r="X168" s="81"/>
      <c r="Y168" s="81"/>
      <c r="Z168" s="81"/>
      <c r="AA168" s="81"/>
      <c r="AB168" s="81"/>
      <c r="AC168" s="81"/>
      <c r="AD168" s="81"/>
      <c r="AE168" s="81"/>
      <c r="AF168" s="81"/>
      <c r="AG168" s="81"/>
    </row>
    <row r="169">
      <c r="A169" s="17">
        <f t="shared" si="7"/>
        <v>112</v>
      </c>
      <c r="B169" s="365" t="str">
        <f t="array" ref="B169">iferror(index('Your Portfolio Holdings'!$B$7:$B$156,match($A169,'Your Portfolio Holdings'!$AO$7:$AO$156,0),0),"")</f>
        <v/>
      </c>
      <c r="C169" s="366" t="str">
        <f t="array" ref="C169">iferror(index('Your Portfolio Holdings'!$U$7:$U$156,match($A169,'Your Portfolio Holdings'!$AO$7:$AO$156,0),0),"")</f>
        <v/>
      </c>
      <c r="D169" s="81"/>
      <c r="E169" s="81">
        <f>countifs('Trade Log'!$D$5:$D$2004,$B169,'Trade Log'!$C$5:$C$2004,"Split")</f>
        <v>0</v>
      </c>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c r="AE169" s="81"/>
      <c r="AF169" s="81"/>
      <c r="AG169" s="81"/>
    </row>
    <row r="170">
      <c r="A170" s="17">
        <f t="shared" si="7"/>
        <v>113</v>
      </c>
      <c r="B170" s="365" t="str">
        <f t="array" ref="B170">iferror(index('Your Portfolio Holdings'!$B$7:$B$156,match($A170,'Your Portfolio Holdings'!$AO$7:$AO$156,0),0),"")</f>
        <v/>
      </c>
      <c r="C170" s="366" t="str">
        <f t="array" ref="C170">iferror(index('Your Portfolio Holdings'!$U$7:$U$156,match($A170,'Your Portfolio Holdings'!$AO$7:$AO$156,0),0),"")</f>
        <v/>
      </c>
      <c r="D170" s="81"/>
      <c r="E170" s="81">
        <f>countifs('Trade Log'!$D$5:$D$2004,$B170,'Trade Log'!$C$5:$C$2004,"Split")</f>
        <v>0</v>
      </c>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row>
    <row r="171">
      <c r="A171" s="17">
        <f t="shared" si="7"/>
        <v>114</v>
      </c>
      <c r="B171" s="365" t="str">
        <f t="array" ref="B171">iferror(index('Your Portfolio Holdings'!$B$7:$B$156,match($A171,'Your Portfolio Holdings'!$AO$7:$AO$156,0),0),"")</f>
        <v/>
      </c>
      <c r="C171" s="366" t="str">
        <f t="array" ref="C171">iferror(index('Your Portfolio Holdings'!$U$7:$U$156,match($A171,'Your Portfolio Holdings'!$AO$7:$AO$156,0),0),"")</f>
        <v/>
      </c>
      <c r="D171" s="81"/>
      <c r="E171" s="81">
        <f>countifs('Trade Log'!$D$5:$D$2004,$B171,'Trade Log'!$C$5:$C$2004,"Split")</f>
        <v>0</v>
      </c>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c r="AE171" s="81"/>
      <c r="AF171" s="81"/>
      <c r="AG171" s="81"/>
    </row>
    <row r="172">
      <c r="A172" s="17">
        <f t="shared" si="7"/>
        <v>115</v>
      </c>
      <c r="B172" s="365" t="str">
        <f t="array" ref="B172">iferror(index('Your Portfolio Holdings'!$B$7:$B$156,match($A172,'Your Portfolio Holdings'!$AO$7:$AO$156,0),0),"")</f>
        <v/>
      </c>
      <c r="C172" s="366" t="str">
        <f t="array" ref="C172">iferror(index('Your Portfolio Holdings'!$U$7:$U$156,match($A172,'Your Portfolio Holdings'!$AO$7:$AO$156,0),0),"")</f>
        <v/>
      </c>
      <c r="D172" s="81"/>
      <c r="E172" s="81">
        <f>countifs('Trade Log'!$D$5:$D$2004,$B172,'Trade Log'!$C$5:$C$2004,"Split")</f>
        <v>0</v>
      </c>
      <c r="F172" s="81"/>
      <c r="G172" s="81"/>
      <c r="H172" s="81"/>
      <c r="I172" s="81"/>
      <c r="J172" s="81"/>
      <c r="K172" s="81"/>
      <c r="L172" s="81"/>
      <c r="M172" s="81"/>
      <c r="N172" s="81"/>
      <c r="O172" s="81"/>
      <c r="P172" s="81"/>
      <c r="Q172" s="81"/>
      <c r="R172" s="81"/>
      <c r="S172" s="81"/>
      <c r="T172" s="81"/>
      <c r="U172" s="81"/>
      <c r="V172" s="81"/>
      <c r="W172" s="81"/>
      <c r="X172" s="81"/>
      <c r="Y172" s="81"/>
      <c r="Z172" s="81"/>
      <c r="AA172" s="81"/>
      <c r="AB172" s="81"/>
      <c r="AC172" s="81"/>
      <c r="AD172" s="81"/>
      <c r="AE172" s="81"/>
      <c r="AF172" s="81"/>
      <c r="AG172" s="81"/>
    </row>
    <row r="173">
      <c r="A173" s="17">
        <f t="shared" si="7"/>
        <v>116</v>
      </c>
      <c r="B173" s="365" t="str">
        <f t="array" ref="B173">iferror(index('Your Portfolio Holdings'!$B$7:$B$156,match($A173,'Your Portfolio Holdings'!$AO$7:$AO$156,0),0),"")</f>
        <v/>
      </c>
      <c r="C173" s="366" t="str">
        <f t="array" ref="C173">iferror(index('Your Portfolio Holdings'!$U$7:$U$156,match($A173,'Your Portfolio Holdings'!$AO$7:$AO$156,0),0),"")</f>
        <v/>
      </c>
      <c r="D173" s="81"/>
      <c r="E173" s="81">
        <f>countifs('Trade Log'!$D$5:$D$2004,$B173,'Trade Log'!$C$5:$C$2004,"Split")</f>
        <v>0</v>
      </c>
      <c r="F173" s="81"/>
      <c r="G173" s="81"/>
      <c r="H173" s="81"/>
      <c r="I173" s="81"/>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row>
    <row r="174">
      <c r="A174" s="17">
        <f t="shared" si="7"/>
        <v>117</v>
      </c>
      <c r="B174" s="365" t="str">
        <f t="array" ref="B174">iferror(index('Your Portfolio Holdings'!$B$7:$B$156,match($A174,'Your Portfolio Holdings'!$AO$7:$AO$156,0),0),"")</f>
        <v/>
      </c>
      <c r="C174" s="366" t="str">
        <f t="array" ref="C174">iferror(index('Your Portfolio Holdings'!$U$7:$U$156,match($A174,'Your Portfolio Holdings'!$AO$7:$AO$156,0),0),"")</f>
        <v/>
      </c>
      <c r="D174" s="81"/>
      <c r="E174" s="81">
        <f>countifs('Trade Log'!$D$5:$D$2004,$B174,'Trade Log'!$C$5:$C$2004,"Split")</f>
        <v>0</v>
      </c>
      <c r="F174" s="81"/>
      <c r="G174" s="81"/>
      <c r="H174" s="81"/>
      <c r="I174" s="81"/>
      <c r="J174" s="81"/>
      <c r="K174" s="81"/>
      <c r="L174" s="81"/>
      <c r="M174" s="81"/>
      <c r="N174" s="81"/>
      <c r="O174" s="81"/>
      <c r="P174" s="81"/>
      <c r="Q174" s="81"/>
      <c r="R174" s="81"/>
      <c r="S174" s="81"/>
      <c r="T174" s="81"/>
      <c r="U174" s="81"/>
      <c r="V174" s="81"/>
      <c r="W174" s="81"/>
      <c r="X174" s="81"/>
      <c r="Y174" s="81"/>
      <c r="Z174" s="81"/>
      <c r="AA174" s="81"/>
      <c r="AB174" s="81"/>
      <c r="AC174" s="81"/>
      <c r="AD174" s="81"/>
      <c r="AE174" s="81"/>
      <c r="AF174" s="81"/>
      <c r="AG174" s="81"/>
    </row>
    <row r="175">
      <c r="A175" s="17">
        <f t="shared" si="7"/>
        <v>118</v>
      </c>
      <c r="B175" s="365" t="str">
        <f t="array" ref="B175">iferror(index('Your Portfolio Holdings'!$B$7:$B$156,match($A175,'Your Portfolio Holdings'!$AO$7:$AO$156,0),0),"")</f>
        <v/>
      </c>
      <c r="C175" s="366" t="str">
        <f t="array" ref="C175">iferror(index('Your Portfolio Holdings'!$U$7:$U$156,match($A175,'Your Portfolio Holdings'!$AO$7:$AO$156,0),0),"")</f>
        <v/>
      </c>
      <c r="D175" s="81"/>
      <c r="E175" s="81">
        <f>countifs('Trade Log'!$D$5:$D$2004,$B175,'Trade Log'!$C$5:$C$2004,"Split")</f>
        <v>0</v>
      </c>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c r="AE175" s="81"/>
      <c r="AF175" s="81"/>
      <c r="AG175" s="81"/>
    </row>
    <row r="176">
      <c r="A176" s="17">
        <f t="shared" si="7"/>
        <v>119</v>
      </c>
      <c r="B176" s="365" t="str">
        <f t="array" ref="B176">iferror(index('Your Portfolio Holdings'!$B$7:$B$156,match($A176,'Your Portfolio Holdings'!$AO$7:$AO$156,0),0),"")</f>
        <v/>
      </c>
      <c r="C176" s="366" t="str">
        <f t="array" ref="C176">iferror(index('Your Portfolio Holdings'!$U$7:$U$156,match($A176,'Your Portfolio Holdings'!$AO$7:$AO$156,0),0),"")</f>
        <v/>
      </c>
      <c r="D176" s="81"/>
      <c r="E176" s="81">
        <f>countifs('Trade Log'!$D$5:$D$2004,$B176,'Trade Log'!$C$5:$C$2004,"Split")</f>
        <v>0</v>
      </c>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row>
    <row r="177">
      <c r="A177" s="17">
        <f t="shared" si="7"/>
        <v>120</v>
      </c>
      <c r="B177" s="365" t="str">
        <f t="array" ref="B177">iferror(index('Your Portfolio Holdings'!$B$7:$B$156,match($A177,'Your Portfolio Holdings'!$AO$7:$AO$156,0),0),"")</f>
        <v/>
      </c>
      <c r="C177" s="366" t="str">
        <f t="array" ref="C177">iferror(index('Your Portfolio Holdings'!$U$7:$U$156,match($A177,'Your Portfolio Holdings'!$AO$7:$AO$156,0),0),"")</f>
        <v/>
      </c>
      <c r="D177" s="81"/>
      <c r="E177" s="81">
        <f>countifs('Trade Log'!$D$5:$D$2004,$B177,'Trade Log'!$C$5:$C$2004,"Split")</f>
        <v>0</v>
      </c>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c r="AE177" s="81"/>
      <c r="AF177" s="81"/>
      <c r="AG177" s="81"/>
    </row>
    <row r="178">
      <c r="A178" s="17">
        <f t="shared" si="7"/>
        <v>121</v>
      </c>
      <c r="B178" s="365" t="str">
        <f t="array" ref="B178">iferror(index('Your Portfolio Holdings'!$B$7:$B$156,match($A178,'Your Portfolio Holdings'!$AO$7:$AO$156,0),0),"")</f>
        <v/>
      </c>
      <c r="C178" s="366" t="str">
        <f t="array" ref="C178">iferror(index('Your Portfolio Holdings'!$U$7:$U$156,match($A178,'Your Portfolio Holdings'!$AO$7:$AO$156,0),0),"")</f>
        <v/>
      </c>
      <c r="D178" s="81"/>
      <c r="E178" s="81">
        <f>countifs('Trade Log'!$D$5:$D$2004,$B178,'Trade Log'!$C$5:$C$2004,"Split")</f>
        <v>0</v>
      </c>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row>
    <row r="179">
      <c r="A179" s="17">
        <f t="shared" si="7"/>
        <v>122</v>
      </c>
      <c r="B179" s="365" t="str">
        <f t="array" ref="B179">iferror(index('Your Portfolio Holdings'!$B$7:$B$156,match($A179,'Your Portfolio Holdings'!$AO$7:$AO$156,0),0),"")</f>
        <v/>
      </c>
      <c r="C179" s="366" t="str">
        <f t="array" ref="C179">iferror(index('Your Portfolio Holdings'!$U$7:$U$156,match($A179,'Your Portfolio Holdings'!$AO$7:$AO$156,0),0),"")</f>
        <v/>
      </c>
      <c r="D179" s="81"/>
      <c r="E179" s="81">
        <f>countifs('Trade Log'!$D$5:$D$2004,$B179,'Trade Log'!$C$5:$C$2004,"Split")</f>
        <v>0</v>
      </c>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row>
    <row r="180">
      <c r="A180" s="17">
        <f t="shared" si="7"/>
        <v>123</v>
      </c>
      <c r="B180" s="365" t="str">
        <f t="array" ref="B180">iferror(index('Your Portfolio Holdings'!$B$7:$B$156,match($A180,'Your Portfolio Holdings'!$AO$7:$AO$156,0),0),"")</f>
        <v/>
      </c>
      <c r="C180" s="366" t="str">
        <f t="array" ref="C180">iferror(index('Your Portfolio Holdings'!$U$7:$U$156,match($A180,'Your Portfolio Holdings'!$AO$7:$AO$156,0),0),"")</f>
        <v/>
      </c>
      <c r="D180" s="81"/>
      <c r="E180" s="81">
        <f>countifs('Trade Log'!$D$5:$D$2004,$B180,'Trade Log'!$C$5:$C$2004,"Split")</f>
        <v>0</v>
      </c>
      <c r="F180" s="81"/>
      <c r="G180" s="81"/>
      <c r="H180" s="81"/>
      <c r="I180" s="81"/>
      <c r="J180" s="81"/>
      <c r="K180" s="81"/>
      <c r="L180" s="81"/>
      <c r="M180" s="81"/>
      <c r="N180" s="81"/>
      <c r="O180" s="81"/>
      <c r="P180" s="81"/>
      <c r="Q180" s="81"/>
      <c r="R180" s="81"/>
      <c r="S180" s="81"/>
      <c r="T180" s="81"/>
      <c r="U180" s="81"/>
      <c r="V180" s="81"/>
      <c r="W180" s="81"/>
      <c r="X180" s="81"/>
      <c r="Y180" s="81"/>
      <c r="Z180" s="81"/>
      <c r="AA180" s="81"/>
      <c r="AB180" s="81"/>
      <c r="AC180" s="81"/>
      <c r="AD180" s="81"/>
      <c r="AE180" s="81"/>
      <c r="AF180" s="81"/>
      <c r="AG180" s="81"/>
    </row>
    <row r="181">
      <c r="A181" s="17">
        <f t="shared" si="7"/>
        <v>124</v>
      </c>
      <c r="B181" s="365" t="str">
        <f t="array" ref="B181">iferror(index('Your Portfolio Holdings'!$B$7:$B$156,match($A181,'Your Portfolio Holdings'!$AO$7:$AO$156,0),0),"")</f>
        <v/>
      </c>
      <c r="C181" s="366" t="str">
        <f t="array" ref="C181">iferror(index('Your Portfolio Holdings'!$U$7:$U$156,match($A181,'Your Portfolio Holdings'!$AO$7:$AO$156,0),0),"")</f>
        <v/>
      </c>
      <c r="D181" s="81"/>
      <c r="E181" s="81">
        <f>countifs('Trade Log'!$D$5:$D$2004,$B181,'Trade Log'!$C$5:$C$2004,"Split")</f>
        <v>0</v>
      </c>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row>
    <row r="182">
      <c r="A182" s="17">
        <f t="shared" si="7"/>
        <v>125</v>
      </c>
      <c r="B182" s="365" t="str">
        <f t="array" ref="B182">iferror(index('Your Portfolio Holdings'!$B$7:$B$156,match($A182,'Your Portfolio Holdings'!$AO$7:$AO$156,0),0),"")</f>
        <v/>
      </c>
      <c r="C182" s="366" t="str">
        <f t="array" ref="C182">iferror(index('Your Portfolio Holdings'!$U$7:$U$156,match($A182,'Your Portfolio Holdings'!$AO$7:$AO$156,0),0),"")</f>
        <v/>
      </c>
      <c r="D182" s="81"/>
      <c r="E182" s="81">
        <f>countifs('Trade Log'!$D$5:$D$2004,$B182,'Trade Log'!$C$5:$C$2004,"Split")</f>
        <v>0</v>
      </c>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c r="AE182" s="81"/>
      <c r="AF182" s="81"/>
      <c r="AG182" s="81"/>
    </row>
    <row r="183">
      <c r="A183" s="17">
        <f t="shared" si="7"/>
        <v>126</v>
      </c>
      <c r="B183" s="365" t="str">
        <f t="array" ref="B183">iferror(index('Your Portfolio Holdings'!$B$7:$B$156,match($A183,'Your Portfolio Holdings'!$AO$7:$AO$156,0),0),"")</f>
        <v/>
      </c>
      <c r="C183" s="366" t="str">
        <f t="array" ref="C183">iferror(index('Your Portfolio Holdings'!$U$7:$U$156,match($A183,'Your Portfolio Holdings'!$AO$7:$AO$156,0),0),"")</f>
        <v/>
      </c>
      <c r="D183" s="81"/>
      <c r="E183" s="81">
        <f>countifs('Trade Log'!$D$5:$D$2004,$B183,'Trade Log'!$C$5:$C$2004,"Split")</f>
        <v>0</v>
      </c>
      <c r="F183" s="81"/>
      <c r="G183" s="81"/>
      <c r="H183" s="81"/>
      <c r="I183" s="81"/>
      <c r="J183" s="81"/>
      <c r="K183" s="81"/>
      <c r="L183" s="81"/>
      <c r="M183" s="81"/>
      <c r="N183" s="81"/>
      <c r="O183" s="81"/>
      <c r="P183" s="81"/>
      <c r="Q183" s="81"/>
      <c r="R183" s="81"/>
      <c r="S183" s="81"/>
      <c r="T183" s="81"/>
      <c r="U183" s="81"/>
      <c r="V183" s="81"/>
      <c r="W183" s="81"/>
      <c r="X183" s="81"/>
      <c r="Y183" s="81"/>
      <c r="Z183" s="81"/>
      <c r="AA183" s="81"/>
      <c r="AB183" s="81"/>
      <c r="AC183" s="81"/>
      <c r="AD183" s="81"/>
      <c r="AE183" s="81"/>
      <c r="AF183" s="81"/>
      <c r="AG183" s="81"/>
    </row>
    <row r="184">
      <c r="A184" s="17">
        <f t="shared" si="7"/>
        <v>127</v>
      </c>
      <c r="B184" s="365" t="str">
        <f t="array" ref="B184">iferror(index('Your Portfolio Holdings'!$B$7:$B$156,match($A184,'Your Portfolio Holdings'!$AO$7:$AO$156,0),0),"")</f>
        <v/>
      </c>
      <c r="C184" s="366" t="str">
        <f t="array" ref="C184">iferror(index('Your Portfolio Holdings'!$U$7:$U$156,match($A184,'Your Portfolio Holdings'!$AO$7:$AO$156,0),0),"")</f>
        <v/>
      </c>
      <c r="D184" s="81"/>
      <c r="E184" s="81">
        <f>countifs('Trade Log'!$D$5:$D$2004,$B184,'Trade Log'!$C$5:$C$2004,"Split")</f>
        <v>0</v>
      </c>
      <c r="F184" s="81"/>
      <c r="G184" s="81"/>
      <c r="H184" s="81"/>
      <c r="I184" s="81"/>
      <c r="J184" s="81"/>
      <c r="K184" s="81"/>
      <c r="L184" s="81"/>
      <c r="M184" s="81"/>
      <c r="N184" s="81"/>
      <c r="O184" s="81"/>
      <c r="P184" s="81"/>
      <c r="Q184" s="81"/>
      <c r="R184" s="81"/>
      <c r="S184" s="81"/>
      <c r="T184" s="81"/>
      <c r="U184" s="81"/>
      <c r="V184" s="81"/>
      <c r="W184" s="81"/>
      <c r="X184" s="81"/>
      <c r="Y184" s="81"/>
      <c r="Z184" s="81"/>
      <c r="AA184" s="81"/>
      <c r="AB184" s="81"/>
      <c r="AC184" s="81"/>
      <c r="AD184" s="81"/>
      <c r="AE184" s="81"/>
      <c r="AF184" s="81"/>
      <c r="AG184" s="81"/>
    </row>
    <row r="185">
      <c r="A185" s="17">
        <f t="shared" si="7"/>
        <v>128</v>
      </c>
      <c r="B185" s="365" t="str">
        <f t="array" ref="B185">iferror(index('Your Portfolio Holdings'!$B$7:$B$156,match($A185,'Your Portfolio Holdings'!$AO$7:$AO$156,0),0),"")</f>
        <v/>
      </c>
      <c r="C185" s="366" t="str">
        <f t="array" ref="C185">iferror(index('Your Portfolio Holdings'!$U$7:$U$156,match($A185,'Your Portfolio Holdings'!$AO$7:$AO$156,0),0),"")</f>
        <v/>
      </c>
      <c r="D185" s="81"/>
      <c r="E185" s="81">
        <f>countifs('Trade Log'!$D$5:$D$2004,$B185,'Trade Log'!$C$5:$C$2004,"Split")</f>
        <v>0</v>
      </c>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c r="AE185" s="81"/>
      <c r="AF185" s="81"/>
      <c r="AG185" s="81"/>
    </row>
    <row r="186">
      <c r="A186" s="17">
        <f t="shared" si="7"/>
        <v>129</v>
      </c>
      <c r="B186" s="365" t="str">
        <f t="array" ref="B186">iferror(index('Your Portfolio Holdings'!$B$7:$B$156,match($A186,'Your Portfolio Holdings'!$AO$7:$AO$156,0),0),"")</f>
        <v/>
      </c>
      <c r="C186" s="366" t="str">
        <f t="array" ref="C186">iferror(index('Your Portfolio Holdings'!$U$7:$U$156,match($A186,'Your Portfolio Holdings'!$AO$7:$AO$156,0),0),"")</f>
        <v/>
      </c>
      <c r="D186" s="81"/>
      <c r="E186" s="81">
        <f>countifs('Trade Log'!$D$5:$D$2004,$B186,'Trade Log'!$C$5:$C$2004,"Split")</f>
        <v>0</v>
      </c>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c r="AE186" s="81"/>
      <c r="AF186" s="81"/>
      <c r="AG186" s="81"/>
    </row>
    <row r="187">
      <c r="A187" s="17">
        <f t="shared" si="7"/>
        <v>130</v>
      </c>
      <c r="B187" s="365" t="str">
        <f t="array" ref="B187">iferror(index('Your Portfolio Holdings'!$B$7:$B$156,match($A187,'Your Portfolio Holdings'!$AO$7:$AO$156,0),0),"")</f>
        <v/>
      </c>
      <c r="C187" s="366" t="str">
        <f t="array" ref="C187">iferror(index('Your Portfolio Holdings'!$U$7:$U$156,match($A187,'Your Portfolio Holdings'!$AO$7:$AO$156,0),0),"")</f>
        <v/>
      </c>
      <c r="D187" s="81"/>
      <c r="E187" s="81">
        <f>countifs('Trade Log'!$D$5:$D$2004,$B187,'Trade Log'!$C$5:$C$2004,"Split")</f>
        <v>0</v>
      </c>
      <c r="F187" s="81"/>
      <c r="G187" s="81"/>
      <c r="H187" s="81"/>
      <c r="I187" s="81"/>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row>
    <row r="188">
      <c r="A188" s="17">
        <f t="shared" si="7"/>
        <v>131</v>
      </c>
      <c r="B188" s="365" t="str">
        <f t="array" ref="B188">iferror(index('Your Portfolio Holdings'!$B$7:$B$156,match($A188,'Your Portfolio Holdings'!$AO$7:$AO$156,0),0),"")</f>
        <v/>
      </c>
      <c r="C188" s="366" t="str">
        <f t="array" ref="C188">iferror(index('Your Portfolio Holdings'!$U$7:$U$156,match($A188,'Your Portfolio Holdings'!$AO$7:$AO$156,0),0),"")</f>
        <v/>
      </c>
      <c r="D188" s="81"/>
      <c r="E188" s="81">
        <f>countifs('Trade Log'!$D$5:$D$2004,$B188,'Trade Log'!$C$5:$C$2004,"Split")</f>
        <v>0</v>
      </c>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row>
    <row r="189">
      <c r="A189" s="17">
        <f t="shared" si="7"/>
        <v>132</v>
      </c>
      <c r="B189" s="365" t="str">
        <f t="array" ref="B189">iferror(index('Your Portfolio Holdings'!$B$7:$B$156,match($A189,'Your Portfolio Holdings'!$AO$7:$AO$156,0),0),"")</f>
        <v/>
      </c>
      <c r="C189" s="366" t="str">
        <f t="array" ref="C189">iferror(index('Your Portfolio Holdings'!$U$7:$U$156,match($A189,'Your Portfolio Holdings'!$AO$7:$AO$156,0),0),"")</f>
        <v/>
      </c>
      <c r="D189" s="81"/>
      <c r="E189" s="81">
        <f>countifs('Trade Log'!$D$5:$D$2004,$B189,'Trade Log'!$C$5:$C$2004,"Split")</f>
        <v>0</v>
      </c>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row>
    <row r="190">
      <c r="A190" s="17">
        <f t="shared" si="7"/>
        <v>133</v>
      </c>
      <c r="B190" s="365" t="str">
        <f t="array" ref="B190">iferror(index('Your Portfolio Holdings'!$B$7:$B$156,match($A190,'Your Portfolio Holdings'!$AO$7:$AO$156,0),0),"")</f>
        <v/>
      </c>
      <c r="C190" s="366" t="str">
        <f t="array" ref="C190">iferror(index('Your Portfolio Holdings'!$U$7:$U$156,match($A190,'Your Portfolio Holdings'!$AO$7:$AO$156,0),0),"")</f>
        <v/>
      </c>
      <c r="D190" s="81"/>
      <c r="E190" s="81">
        <f>countifs('Trade Log'!$D$5:$D$2004,$B190,'Trade Log'!$C$5:$C$2004,"Split")</f>
        <v>0</v>
      </c>
      <c r="F190" s="81"/>
      <c r="G190" s="81"/>
      <c r="H190" s="81"/>
      <c r="I190" s="81"/>
      <c r="J190" s="81"/>
      <c r="K190" s="81"/>
      <c r="L190" s="81"/>
      <c r="M190" s="81"/>
      <c r="N190" s="81"/>
      <c r="O190" s="81"/>
      <c r="P190" s="81"/>
      <c r="Q190" s="81"/>
      <c r="R190" s="81"/>
      <c r="S190" s="81"/>
      <c r="T190" s="81"/>
      <c r="U190" s="81"/>
      <c r="V190" s="81"/>
      <c r="W190" s="81"/>
      <c r="X190" s="81"/>
      <c r="Y190" s="81"/>
      <c r="Z190" s="81"/>
      <c r="AA190" s="81"/>
      <c r="AB190" s="81"/>
      <c r="AC190" s="81"/>
      <c r="AD190" s="81"/>
      <c r="AE190" s="81"/>
      <c r="AF190" s="81"/>
      <c r="AG190" s="81"/>
    </row>
    <row r="191">
      <c r="A191" s="17">
        <f t="shared" si="7"/>
        <v>134</v>
      </c>
      <c r="B191" s="365" t="str">
        <f t="array" ref="B191">iferror(index('Your Portfolio Holdings'!$B$7:$B$156,match($A191,'Your Portfolio Holdings'!$AO$7:$AO$156,0),0),"")</f>
        <v/>
      </c>
      <c r="C191" s="366" t="str">
        <f t="array" ref="C191">iferror(index('Your Portfolio Holdings'!$U$7:$U$156,match($A191,'Your Portfolio Holdings'!$AO$7:$AO$156,0),0),"")</f>
        <v/>
      </c>
      <c r="D191" s="81"/>
      <c r="E191" s="81">
        <f>countifs('Trade Log'!$D$5:$D$2004,$B191,'Trade Log'!$C$5:$C$2004,"Split")</f>
        <v>0</v>
      </c>
      <c r="F191" s="81"/>
      <c r="G191" s="81"/>
      <c r="H191" s="81"/>
      <c r="I191" s="81"/>
      <c r="J191" s="81"/>
      <c r="K191" s="81"/>
      <c r="L191" s="81"/>
      <c r="M191" s="81"/>
      <c r="N191" s="81"/>
      <c r="O191" s="81"/>
      <c r="P191" s="81"/>
      <c r="Q191" s="81"/>
      <c r="R191" s="81"/>
      <c r="S191" s="81"/>
      <c r="T191" s="81"/>
      <c r="U191" s="81"/>
      <c r="V191" s="81"/>
      <c r="W191" s="81"/>
      <c r="X191" s="81"/>
      <c r="Y191" s="81"/>
      <c r="Z191" s="81"/>
      <c r="AA191" s="81"/>
      <c r="AB191" s="81"/>
      <c r="AC191" s="81"/>
      <c r="AD191" s="81"/>
      <c r="AE191" s="81"/>
      <c r="AF191" s="81"/>
      <c r="AG191" s="81"/>
    </row>
    <row r="192">
      <c r="A192" s="17">
        <f t="shared" si="7"/>
        <v>135</v>
      </c>
      <c r="B192" s="365" t="str">
        <f t="array" ref="B192">iferror(index('Your Portfolio Holdings'!$B$7:$B$156,match($A192,'Your Portfolio Holdings'!$AO$7:$AO$156,0),0),"")</f>
        <v/>
      </c>
      <c r="C192" s="366" t="str">
        <f t="array" ref="C192">iferror(index('Your Portfolio Holdings'!$U$7:$U$156,match($A192,'Your Portfolio Holdings'!$AO$7:$AO$156,0),0),"")</f>
        <v/>
      </c>
      <c r="D192" s="81"/>
      <c r="E192" s="81">
        <f>countifs('Trade Log'!$D$5:$D$2004,$B192,'Trade Log'!$C$5:$C$2004,"Split")</f>
        <v>0</v>
      </c>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c r="AD192" s="81"/>
      <c r="AE192" s="81"/>
      <c r="AF192" s="81"/>
      <c r="AG192" s="81"/>
    </row>
    <row r="193">
      <c r="A193" s="17">
        <f t="shared" si="7"/>
        <v>136</v>
      </c>
      <c r="B193" s="365" t="str">
        <f t="array" ref="B193">iferror(index('Your Portfolio Holdings'!$B$7:$B$156,match($A193,'Your Portfolio Holdings'!$AO$7:$AO$156,0),0),"")</f>
        <v/>
      </c>
      <c r="C193" s="366" t="str">
        <f t="array" ref="C193">iferror(index('Your Portfolio Holdings'!$U$7:$U$156,match($A193,'Your Portfolio Holdings'!$AO$7:$AO$156,0),0),"")</f>
        <v/>
      </c>
      <c r="D193" s="81"/>
      <c r="E193" s="81">
        <f>countifs('Trade Log'!$D$5:$D$2004,$B193,'Trade Log'!$C$5:$C$2004,"Split")</f>
        <v>0</v>
      </c>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c r="AD193" s="81"/>
      <c r="AE193" s="81"/>
      <c r="AF193" s="81"/>
      <c r="AG193" s="81"/>
    </row>
    <row r="194">
      <c r="A194" s="17">
        <f t="shared" si="7"/>
        <v>137</v>
      </c>
      <c r="B194" s="365" t="str">
        <f t="array" ref="B194">iferror(index('Your Portfolio Holdings'!$B$7:$B$156,match($A194,'Your Portfolio Holdings'!$AO$7:$AO$156,0),0),"")</f>
        <v/>
      </c>
      <c r="C194" s="366" t="str">
        <f t="array" ref="C194">iferror(index('Your Portfolio Holdings'!$U$7:$U$156,match($A194,'Your Portfolio Holdings'!$AO$7:$AO$156,0),0),"")</f>
        <v/>
      </c>
      <c r="D194" s="81"/>
      <c r="E194" s="81">
        <f>countifs('Trade Log'!$D$5:$D$2004,$B194,'Trade Log'!$C$5:$C$2004,"Split")</f>
        <v>0</v>
      </c>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c r="AD194" s="81"/>
      <c r="AE194" s="81"/>
      <c r="AF194" s="81"/>
      <c r="AG194" s="81"/>
    </row>
    <row r="195">
      <c r="A195" s="17">
        <f t="shared" si="7"/>
        <v>138</v>
      </c>
      <c r="B195" s="365" t="str">
        <f t="array" ref="B195">iferror(index('Your Portfolio Holdings'!$B$7:$B$156,match($A195,'Your Portfolio Holdings'!$AO$7:$AO$156,0),0),"")</f>
        <v/>
      </c>
      <c r="C195" s="366" t="str">
        <f t="array" ref="C195">iferror(index('Your Portfolio Holdings'!$U$7:$U$156,match($A195,'Your Portfolio Holdings'!$AO$7:$AO$156,0),0),"")</f>
        <v/>
      </c>
      <c r="D195" s="81"/>
      <c r="E195" s="81">
        <f>countifs('Trade Log'!$D$5:$D$2004,$B195,'Trade Log'!$C$5:$C$2004,"Split")</f>
        <v>0</v>
      </c>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row>
    <row r="196">
      <c r="A196" s="17">
        <f t="shared" si="7"/>
        <v>139</v>
      </c>
      <c r="B196" s="365" t="str">
        <f t="array" ref="B196">iferror(index('Your Portfolio Holdings'!$B$7:$B$156,match($A196,'Your Portfolio Holdings'!$AO$7:$AO$156,0),0),"")</f>
        <v/>
      </c>
      <c r="C196" s="366" t="str">
        <f t="array" ref="C196">iferror(index('Your Portfolio Holdings'!$U$7:$U$156,match($A196,'Your Portfolio Holdings'!$AO$7:$AO$156,0),0),"")</f>
        <v/>
      </c>
      <c r="D196" s="81"/>
      <c r="E196" s="81">
        <f>countifs('Trade Log'!$D$5:$D$2004,$B196,'Trade Log'!$C$5:$C$2004,"Split")</f>
        <v>0</v>
      </c>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c r="AD196" s="81"/>
      <c r="AE196" s="81"/>
      <c r="AF196" s="81"/>
      <c r="AG196" s="81"/>
    </row>
    <row r="197">
      <c r="A197" s="17">
        <f t="shared" si="7"/>
        <v>140</v>
      </c>
      <c r="B197" s="365" t="str">
        <f t="array" ref="B197">iferror(index('Your Portfolio Holdings'!$B$7:$B$156,match($A197,'Your Portfolio Holdings'!$AO$7:$AO$156,0),0),"")</f>
        <v/>
      </c>
      <c r="C197" s="366" t="str">
        <f t="array" ref="C197">iferror(index('Your Portfolio Holdings'!$U$7:$U$156,match($A197,'Your Portfolio Holdings'!$AO$7:$AO$156,0),0),"")</f>
        <v/>
      </c>
      <c r="D197" s="81"/>
      <c r="E197" s="81">
        <f>countifs('Trade Log'!$D$5:$D$2004,$B197,'Trade Log'!$C$5:$C$2004,"Split")</f>
        <v>0</v>
      </c>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c r="AD197" s="81"/>
      <c r="AE197" s="81"/>
      <c r="AF197" s="81"/>
      <c r="AG197" s="81"/>
    </row>
    <row r="198">
      <c r="A198" s="17">
        <f t="shared" si="7"/>
        <v>141</v>
      </c>
      <c r="B198" s="365" t="str">
        <f t="array" ref="B198">iferror(index('Your Portfolio Holdings'!$B$7:$B$156,match($A198,'Your Portfolio Holdings'!$AO$7:$AO$156,0),0),"")</f>
        <v/>
      </c>
      <c r="C198" s="366" t="str">
        <f t="array" ref="C198">iferror(index('Your Portfolio Holdings'!$U$7:$U$156,match($A198,'Your Portfolio Holdings'!$AO$7:$AO$156,0),0),"")</f>
        <v/>
      </c>
      <c r="D198" s="81"/>
      <c r="E198" s="81">
        <f>countifs('Trade Log'!$D$5:$D$2004,$B198,'Trade Log'!$C$5:$C$2004,"Split")</f>
        <v>0</v>
      </c>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c r="AD198" s="81"/>
      <c r="AE198" s="81"/>
      <c r="AF198" s="81"/>
      <c r="AG198" s="81"/>
    </row>
    <row r="199">
      <c r="A199" s="17">
        <f t="shared" si="7"/>
        <v>142</v>
      </c>
      <c r="B199" s="365" t="str">
        <f t="array" ref="B199">iferror(index('Your Portfolio Holdings'!$B$7:$B$156,match($A199,'Your Portfolio Holdings'!$AO$7:$AO$156,0),0),"")</f>
        <v/>
      </c>
      <c r="C199" s="366" t="str">
        <f t="array" ref="C199">iferror(index('Your Portfolio Holdings'!$U$7:$U$156,match($A199,'Your Portfolio Holdings'!$AO$7:$AO$156,0),0),"")</f>
        <v/>
      </c>
      <c r="D199" s="81"/>
      <c r="E199" s="81">
        <f>countifs('Trade Log'!$D$5:$D$2004,$B199,'Trade Log'!$C$5:$C$2004,"Split")</f>
        <v>0</v>
      </c>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c r="AD199" s="81"/>
      <c r="AE199" s="81"/>
      <c r="AF199" s="81"/>
      <c r="AG199" s="81"/>
    </row>
    <row r="200">
      <c r="A200" s="17">
        <f t="shared" si="7"/>
        <v>143</v>
      </c>
      <c r="B200" s="365" t="str">
        <f t="array" ref="B200">iferror(index('Your Portfolio Holdings'!$B$7:$B$156,match($A200,'Your Portfolio Holdings'!$AO$7:$AO$156,0),0),"")</f>
        <v/>
      </c>
      <c r="C200" s="366" t="str">
        <f t="array" ref="C200">iferror(index('Your Portfolio Holdings'!$U$7:$U$156,match($A200,'Your Portfolio Holdings'!$AO$7:$AO$156,0),0),"")</f>
        <v/>
      </c>
      <c r="D200" s="81"/>
      <c r="E200" s="81">
        <f>countifs('Trade Log'!$D$5:$D$2004,$B200,'Trade Log'!$C$5:$C$2004,"Split")</f>
        <v>0</v>
      </c>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c r="AD200" s="81"/>
      <c r="AE200" s="81"/>
      <c r="AF200" s="81"/>
      <c r="AG200" s="81"/>
    </row>
    <row r="201">
      <c r="A201" s="17">
        <f t="shared" si="7"/>
        <v>144</v>
      </c>
      <c r="B201" s="365" t="str">
        <f t="array" ref="B201">iferror(index('Your Portfolio Holdings'!$B$7:$B$156,match($A201,'Your Portfolio Holdings'!$AO$7:$AO$156,0),0),"")</f>
        <v/>
      </c>
      <c r="C201" s="366" t="str">
        <f t="array" ref="C201">iferror(index('Your Portfolio Holdings'!$U$7:$U$156,match($A201,'Your Portfolio Holdings'!$AO$7:$AO$156,0),0),"")</f>
        <v/>
      </c>
      <c r="D201" s="81"/>
      <c r="E201" s="81">
        <f>countifs('Trade Log'!$D$5:$D$2004,$B201,'Trade Log'!$C$5:$C$2004,"Split")</f>
        <v>0</v>
      </c>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c r="AD201" s="81"/>
      <c r="AE201" s="81"/>
      <c r="AF201" s="81"/>
      <c r="AG201" s="81"/>
    </row>
    <row r="202">
      <c r="A202" s="17">
        <f t="shared" si="7"/>
        <v>145</v>
      </c>
      <c r="B202" s="365" t="str">
        <f t="array" ref="B202">iferror(index('Your Portfolio Holdings'!$B$7:$B$156,match($A202,'Your Portfolio Holdings'!$AO$7:$AO$156,0),0),"")</f>
        <v/>
      </c>
      <c r="C202" s="366" t="str">
        <f t="array" ref="C202">iferror(index('Your Portfolio Holdings'!$U$7:$U$156,match($A202,'Your Portfolio Holdings'!$AO$7:$AO$156,0),0),"")</f>
        <v/>
      </c>
      <c r="D202" s="81"/>
      <c r="E202" s="81">
        <f>countifs('Trade Log'!$D$5:$D$2004,$B202,'Trade Log'!$C$5:$C$2004,"Split")</f>
        <v>0</v>
      </c>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c r="AD202" s="81"/>
      <c r="AE202" s="81"/>
      <c r="AF202" s="81"/>
      <c r="AG202" s="81"/>
    </row>
    <row r="203">
      <c r="A203" s="17">
        <f t="shared" si="7"/>
        <v>146</v>
      </c>
      <c r="B203" s="365" t="str">
        <f t="array" ref="B203">iferror(index('Your Portfolio Holdings'!$B$7:$B$156,match($A203,'Your Portfolio Holdings'!$AO$7:$AO$156,0),0),"")</f>
        <v/>
      </c>
      <c r="C203" s="366" t="str">
        <f t="array" ref="C203">iferror(index('Your Portfolio Holdings'!$U$7:$U$156,match($A203,'Your Portfolio Holdings'!$AO$7:$AO$156,0),0),"")</f>
        <v/>
      </c>
      <c r="D203" s="81"/>
      <c r="E203" s="81">
        <f>countifs('Trade Log'!$D$5:$D$2004,$B203,'Trade Log'!$C$5:$C$2004,"Split")</f>
        <v>0</v>
      </c>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row>
    <row r="204">
      <c r="A204" s="17">
        <f t="shared" si="7"/>
        <v>147</v>
      </c>
      <c r="B204" s="365" t="str">
        <f t="array" ref="B204">iferror(index('Your Portfolio Holdings'!$B$7:$B$156,match($A204,'Your Portfolio Holdings'!$AO$7:$AO$156,0),0),"")</f>
        <v/>
      </c>
      <c r="C204" s="366" t="str">
        <f t="array" ref="C204">iferror(index('Your Portfolio Holdings'!$U$7:$U$156,match($A204,'Your Portfolio Holdings'!$AO$7:$AO$156,0),0),"")</f>
        <v/>
      </c>
      <c r="D204" s="81"/>
      <c r="E204" s="81">
        <f>countifs('Trade Log'!$D$5:$D$2004,$B204,'Trade Log'!$C$5:$C$2004,"Split")</f>
        <v>0</v>
      </c>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c r="AD204" s="81"/>
      <c r="AE204" s="81"/>
      <c r="AF204" s="81"/>
      <c r="AG204" s="81"/>
    </row>
    <row r="205">
      <c r="A205" s="17">
        <f t="shared" si="7"/>
        <v>148</v>
      </c>
      <c r="B205" s="365" t="str">
        <f t="array" ref="B205">iferror(index('Your Portfolio Holdings'!$B$7:$B$156,match($A205,'Your Portfolio Holdings'!$AO$7:$AO$156,0),0),"")</f>
        <v/>
      </c>
      <c r="C205" s="366" t="str">
        <f t="array" ref="C205">iferror(index('Your Portfolio Holdings'!$U$7:$U$156,match($A205,'Your Portfolio Holdings'!$AO$7:$AO$156,0),0),"")</f>
        <v/>
      </c>
      <c r="D205" s="81"/>
      <c r="E205" s="81">
        <f>countifs('Trade Log'!$D$5:$D$2004,$B205,'Trade Log'!$C$5:$C$2004,"Split")</f>
        <v>0</v>
      </c>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row>
    <row r="206">
      <c r="A206" s="17">
        <f t="shared" si="7"/>
        <v>149</v>
      </c>
      <c r="B206" s="365" t="str">
        <f t="array" ref="B206">iferror(index('Your Portfolio Holdings'!$B$7:$B$156,match($A206,'Your Portfolio Holdings'!$AO$7:$AO$156,0),0),"")</f>
        <v/>
      </c>
      <c r="C206" s="366" t="str">
        <f t="array" ref="C206">iferror(index('Your Portfolio Holdings'!$U$7:$U$156,match($A206,'Your Portfolio Holdings'!$AO$7:$AO$156,0),0),"")</f>
        <v/>
      </c>
      <c r="D206" s="81"/>
      <c r="E206" s="81">
        <f>countifs('Trade Log'!$D$5:$D$2004,$B206,'Trade Log'!$C$5:$C$2004,"Split")</f>
        <v>0</v>
      </c>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c r="AD206" s="81"/>
      <c r="AE206" s="81"/>
      <c r="AF206" s="81"/>
      <c r="AG206" s="81"/>
    </row>
    <row r="207">
      <c r="A207" s="17">
        <f t="shared" si="7"/>
        <v>150</v>
      </c>
      <c r="B207" s="367" t="str">
        <f t="array" ref="B207">iferror(index('Your Portfolio Holdings'!$B$7:$B$156,match($A207,'Your Portfolio Holdings'!$AO$7:$AO$156,0),0),"")</f>
        <v/>
      </c>
      <c r="C207" s="368" t="str">
        <f t="array" ref="C207">iferror(index('Your Portfolio Holdings'!$U$7:$U$156,match($A207,'Your Portfolio Holdings'!$AO$7:$AO$156,0),0),"")</f>
        <v/>
      </c>
      <c r="D207" s="81"/>
      <c r="E207" s="81">
        <f>countifs('Trade Log'!$D$5:$D$2004,$B207,'Trade Log'!$C$5:$C$2004,"Split")</f>
        <v>0</v>
      </c>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81"/>
      <c r="AF207" s="81"/>
      <c r="AG207" s="81"/>
    </row>
    <row r="208">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81"/>
      <c r="AF208" s="81"/>
      <c r="AG208" s="81"/>
    </row>
    <row r="209">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81"/>
      <c r="AF209" s="81"/>
      <c r="AG209" s="81"/>
    </row>
    <row r="210">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81"/>
      <c r="AF210" s="81"/>
      <c r="AG210" s="81"/>
    </row>
    <row r="211">
      <c r="A211" s="81"/>
      <c r="B211" s="342" t="s">
        <v>198</v>
      </c>
      <c r="C211" s="343"/>
      <c r="D211" s="344"/>
      <c r="E211" s="342"/>
      <c r="F211" s="344"/>
      <c r="G211" s="344"/>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row>
    <row r="212">
      <c r="A212" s="81"/>
      <c r="B212" s="152" t="s">
        <v>191</v>
      </c>
      <c r="C212" s="81"/>
      <c r="D212" s="81"/>
      <c r="E212" s="81"/>
      <c r="F212" s="152" t="s">
        <v>192</v>
      </c>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81"/>
      <c r="AF212" s="81"/>
      <c r="AG212" s="81"/>
    </row>
    <row r="213">
      <c r="A213" s="81"/>
      <c r="B213" s="357" t="s">
        <v>30</v>
      </c>
      <c r="C213" s="357" t="s">
        <v>199</v>
      </c>
      <c r="D213" s="358" t="s">
        <v>194</v>
      </c>
      <c r="E213" s="81"/>
      <c r="F213" s="357" t="s">
        <v>62</v>
      </c>
      <c r="G213" s="357" t="s">
        <v>193</v>
      </c>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81"/>
      <c r="AF213" s="81"/>
      <c r="AG213" s="81"/>
    </row>
    <row r="214">
      <c r="A214" s="17">
        <v>1.0</v>
      </c>
      <c r="B214" s="359" t="str">
        <f>Setup!B5</f>
        <v>USD</v>
      </c>
      <c r="C214" s="360">
        <f>if(B214="",0,sumifs('Your Portfolio Holdings'!$U$7:$U$156,'Your Portfolio Holdings'!$C$7:$C$156,$B214))</f>
        <v>0</v>
      </c>
      <c r="D214" s="81">
        <f t="shared" ref="D214:D218" si="8">rank(C214,C$214:C$218,0)+countifs(C$214:C214,C214)-1</f>
        <v>1</v>
      </c>
      <c r="E214" s="81"/>
      <c r="F214" s="359" t="str">
        <f t="shared" ref="F214:F218" si="9">index($B$214:$B$218,match($A214,$D$214:$D$218,0),0)</f>
        <v>USD</v>
      </c>
      <c r="G214" s="360">
        <f t="shared" ref="G214:G218" si="10">index($C$214:$C$218,match($A214,$D$214:$D$218,0),0)</f>
        <v>0</v>
      </c>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row>
    <row r="215">
      <c r="A215" s="17">
        <f t="shared" ref="A215:A218" si="11">A214+1</f>
        <v>2</v>
      </c>
      <c r="B215" s="359" t="str">
        <f>Setup!B6</f>
        <v>CAD</v>
      </c>
      <c r="C215" s="360">
        <f>if(B215="",0,sumifs('Your Portfolio Holdings'!$U$7:$U$156,'Your Portfolio Holdings'!$C$7:$C$156,$B215))</f>
        <v>0</v>
      </c>
      <c r="D215" s="81">
        <f t="shared" si="8"/>
        <v>2</v>
      </c>
      <c r="E215" s="81"/>
      <c r="F215" s="359" t="str">
        <f t="shared" si="9"/>
        <v>CAD</v>
      </c>
      <c r="G215" s="360">
        <f t="shared" si="10"/>
        <v>0</v>
      </c>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c r="AE215" s="81"/>
      <c r="AF215" s="81"/>
      <c r="AG215" s="81"/>
    </row>
    <row r="216">
      <c r="A216" s="17">
        <f t="shared" si="11"/>
        <v>3</v>
      </c>
      <c r="B216" s="359" t="str">
        <f>Setup!B7</f>
        <v>EUR</v>
      </c>
      <c r="C216" s="360">
        <f>if(B216="",0,sumifs('Your Portfolio Holdings'!$U$7:$U$156,'Your Portfolio Holdings'!$C$7:$C$156,$B216))</f>
        <v>0</v>
      </c>
      <c r="D216" s="81">
        <f t="shared" si="8"/>
        <v>3</v>
      </c>
      <c r="E216" s="81"/>
      <c r="F216" s="359" t="str">
        <f t="shared" si="9"/>
        <v>EUR</v>
      </c>
      <c r="G216" s="360">
        <f t="shared" si="10"/>
        <v>0</v>
      </c>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row>
    <row r="217">
      <c r="A217" s="17">
        <f t="shared" si="11"/>
        <v>4</v>
      </c>
      <c r="B217" s="359" t="str">
        <f>Setup!B8</f>
        <v>JPY</v>
      </c>
      <c r="C217" s="360">
        <f>if(B217="",0,sumifs('Your Portfolio Holdings'!$U$7:$U$156,'Your Portfolio Holdings'!$C$7:$C$156,$B217))</f>
        <v>0</v>
      </c>
      <c r="D217" s="81">
        <f t="shared" si="8"/>
        <v>4</v>
      </c>
      <c r="E217" s="81"/>
      <c r="F217" s="359" t="str">
        <f t="shared" si="9"/>
        <v>JPY</v>
      </c>
      <c r="G217" s="360">
        <f t="shared" si="10"/>
        <v>0</v>
      </c>
      <c r="H217" s="81"/>
      <c r="I217" s="81"/>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row>
    <row r="218">
      <c r="A218" s="17">
        <f t="shared" si="11"/>
        <v>5</v>
      </c>
      <c r="B218" s="373" t="str">
        <f>Setup!B9</f>
        <v>GBP</v>
      </c>
      <c r="C218" s="369">
        <f>if(B218="",0,sumifs('Your Portfolio Holdings'!$U$7:$U$156,'Your Portfolio Holdings'!$C$7:$C$156,$B218))</f>
        <v>0</v>
      </c>
      <c r="D218" s="81">
        <f t="shared" si="8"/>
        <v>5</v>
      </c>
      <c r="E218" s="81"/>
      <c r="F218" s="373" t="str">
        <f t="shared" si="9"/>
        <v>GBP</v>
      </c>
      <c r="G218" s="369">
        <f t="shared" si="10"/>
        <v>0</v>
      </c>
      <c r="H218" s="81"/>
      <c r="I218" s="81"/>
      <c r="J218" s="81"/>
      <c r="K218" s="81"/>
      <c r="L218" s="81"/>
      <c r="M218" s="81"/>
      <c r="N218" s="81"/>
      <c r="O218" s="81"/>
      <c r="P218" s="81"/>
      <c r="Q218" s="81"/>
      <c r="R218" s="81"/>
      <c r="S218" s="81"/>
      <c r="T218" s="81"/>
      <c r="U218" s="81"/>
      <c r="V218" s="81"/>
      <c r="W218" s="81"/>
      <c r="X218" s="81"/>
      <c r="Y218" s="81"/>
      <c r="Z218" s="81"/>
      <c r="AA218" s="81"/>
      <c r="AB218" s="81"/>
      <c r="AC218" s="81"/>
      <c r="AD218" s="81"/>
      <c r="AE218" s="81"/>
      <c r="AF218" s="81"/>
      <c r="AG218" s="81"/>
    </row>
    <row r="219">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c r="AD219" s="81"/>
      <c r="AE219" s="81"/>
      <c r="AF219" s="81"/>
      <c r="AG219" s="81"/>
    </row>
    <row r="220">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c r="AE220" s="81"/>
      <c r="AF220" s="81"/>
      <c r="AG220" s="81"/>
    </row>
    <row r="221">
      <c r="A221" s="81"/>
      <c r="B221" s="342" t="s">
        <v>200</v>
      </c>
      <c r="C221" s="343"/>
      <c r="D221" s="344"/>
      <c r="E221" s="342"/>
      <c r="F221" s="344"/>
      <c r="G221" s="344"/>
      <c r="H221" s="81"/>
      <c r="I221" s="81"/>
      <c r="J221" s="81"/>
      <c r="K221" s="81"/>
      <c r="L221" s="81"/>
      <c r="M221" s="81"/>
      <c r="N221" s="81"/>
      <c r="O221" s="81"/>
      <c r="P221" s="81"/>
      <c r="Q221" s="81"/>
      <c r="R221" s="81"/>
      <c r="S221" s="81"/>
      <c r="T221" s="81"/>
      <c r="U221" s="81"/>
      <c r="V221" s="81"/>
      <c r="W221" s="81"/>
      <c r="X221" s="81"/>
      <c r="Y221" s="81"/>
      <c r="Z221" s="81"/>
      <c r="AA221" s="81"/>
      <c r="AB221" s="81"/>
      <c r="AC221" s="81"/>
      <c r="AD221" s="81"/>
      <c r="AE221" s="81"/>
      <c r="AF221" s="81"/>
      <c r="AG221" s="81"/>
    </row>
    <row r="222">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c r="AD222" s="81"/>
      <c r="AE222" s="81"/>
      <c r="AF222" s="81"/>
      <c r="AG222" s="81"/>
    </row>
    <row r="223">
      <c r="A223" s="81"/>
      <c r="B223" s="152" t="s">
        <v>201</v>
      </c>
      <c r="C223" s="81"/>
      <c r="D223" s="81"/>
      <c r="E223" s="81">
        <f>Dashboard!D165</f>
        <v>0</v>
      </c>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c r="AD223" s="81"/>
      <c r="AE223" s="81"/>
      <c r="AF223" s="81"/>
      <c r="AG223" s="81"/>
    </row>
    <row r="224">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c r="AD224" s="81"/>
      <c r="AE224" s="81"/>
      <c r="AF224" s="81"/>
      <c r="AG224" s="81"/>
    </row>
    <row r="225">
      <c r="A225" s="81"/>
      <c r="B225" s="152" t="s">
        <v>202</v>
      </c>
      <c r="C225" s="81"/>
      <c r="D225" s="81"/>
      <c r="E225" s="81" t="str">
        <f>if(E223=0,"All Google Finance price quotes are working!",text(E223,"#,##0")&amp;" prices from Google Finance are showing up as zero. Please try refreshing this page. If that does not work, please manually enter the prices on the 'Your Portfolio Holdings' tab (in columns H, AE, and AJ)")</f>
        <v>All Google Finance price quotes are working!</v>
      </c>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c r="AE225" s="81"/>
      <c r="AF225" s="81"/>
      <c r="AG225" s="81"/>
    </row>
    <row r="226">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row>
    <row r="227">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c r="AD227" s="81"/>
      <c r="AE227" s="81"/>
      <c r="AF227" s="81"/>
      <c r="AG227" s="81"/>
    </row>
    <row r="228">
      <c r="A228" s="81"/>
      <c r="B228" s="374" t="s">
        <v>203</v>
      </c>
      <c r="C228" s="375"/>
      <c r="D228" s="375"/>
      <c r="E228" s="375"/>
      <c r="F228" s="375"/>
      <c r="G228" s="375"/>
      <c r="H228" s="81"/>
      <c r="I228" s="81"/>
      <c r="J228" s="81"/>
      <c r="K228" s="81"/>
      <c r="L228" s="81"/>
      <c r="M228" s="81"/>
      <c r="N228" s="81"/>
      <c r="O228" s="81"/>
      <c r="P228" s="81"/>
      <c r="Q228" s="81"/>
      <c r="R228" s="81"/>
      <c r="S228" s="81"/>
      <c r="T228" s="81"/>
      <c r="U228" s="81"/>
      <c r="V228" s="81"/>
      <c r="W228" s="81"/>
      <c r="X228" s="81"/>
      <c r="Y228" s="81"/>
      <c r="Z228" s="81"/>
      <c r="AA228" s="81"/>
      <c r="AB228" s="81"/>
      <c r="AC228" s="81"/>
      <c r="AD228" s="81"/>
      <c r="AE228" s="81"/>
      <c r="AF228" s="81"/>
      <c r="AG228" s="81"/>
    </row>
    <row r="229">
      <c r="A229" s="81"/>
      <c r="B229" s="81"/>
      <c r="C229" s="100"/>
      <c r="D229" s="100"/>
      <c r="E229" s="100"/>
      <c r="F229" s="100"/>
      <c r="G229" s="100"/>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c r="AE229" s="81"/>
      <c r="AF229" s="81"/>
      <c r="AG229" s="81"/>
    </row>
    <row r="230">
      <c r="A230" s="81"/>
      <c r="B230" s="81"/>
      <c r="C230" s="100" t="str">
        <f t="shared" ref="C230:G230" si="12">C238</f>
        <v>USD</v>
      </c>
      <c r="D230" s="100" t="str">
        <f t="shared" si="12"/>
        <v>CAD</v>
      </c>
      <c r="E230" s="100" t="str">
        <f t="shared" si="12"/>
        <v>EUR</v>
      </c>
      <c r="F230" s="100" t="str">
        <f t="shared" si="12"/>
        <v>JPY</v>
      </c>
      <c r="G230" s="100" t="str">
        <f t="shared" si="12"/>
        <v>GBP</v>
      </c>
      <c r="H230" s="81"/>
      <c r="I230" s="81"/>
      <c r="J230" s="81"/>
      <c r="K230" s="81"/>
      <c r="L230" s="81"/>
      <c r="M230" s="81"/>
      <c r="N230" s="81"/>
      <c r="O230" s="81"/>
      <c r="P230" s="81"/>
      <c r="Q230" s="81"/>
      <c r="R230" s="81"/>
      <c r="S230" s="81"/>
      <c r="T230" s="81"/>
      <c r="U230" s="81"/>
      <c r="V230" s="81"/>
      <c r="W230" s="81"/>
      <c r="X230" s="81"/>
      <c r="Y230" s="81"/>
      <c r="Z230" s="81"/>
      <c r="AA230" s="81"/>
      <c r="AB230" s="81"/>
      <c r="AC230" s="81"/>
      <c r="AD230" s="81"/>
      <c r="AE230" s="81"/>
      <c r="AF230" s="81"/>
      <c r="AG230" s="81"/>
    </row>
    <row r="231">
      <c r="A231" s="81"/>
      <c r="B231" s="81" t="str">
        <f t="shared" ref="B231:B235" si="13">B239</f>
        <v>USD</v>
      </c>
      <c r="C231" s="376">
        <f>IFERROR(__xludf.DUMMYFUNCTION("IF(C$230=$B231,1,IF(Dashboard!$C$2&gt;=today(),GOOGLEFINANCE(C239),IFERROR(INDEX(GOOGLEFINANCE(C239,""close"",Dashboard!$C$2),2, 2),IFERROR(INDEX(GOOGLEFINANCE(C239,""close"",Dashboard!$C$2-1),2, 2),IFERROR(INDEX(GOOGLEFINANCE(C239,""close"",Dashboard!$C$2-2"&amp;"),2, 2),IFERROR(INDEX(GOOGLEFINANCE(C239,""close"",Dashboard!$C$2-3),2, 2),""n/a""))))))"),1.0)</f>
        <v>1</v>
      </c>
      <c r="D231" s="377" t="str">
        <f>IFERROR(__xludf.DUMMYFUNCTION("IF(D$230=$B231,1,IF(Dashboard!$C$2&gt;=today(),GOOGLEFINANCE(D239),IFERROR(INDEX(GOOGLEFINANCE(D239,""close"",Dashboard!$C$2),2, 2),IFERROR(INDEX(GOOGLEFINANCE(D239,""close"",Dashboard!$C$2-1),2, 2),IFERROR(INDEX(GOOGLEFINANCE(D239,""close"",Dashboard!$C$2-2"&amp;"),2, 2),IFERROR(INDEX(GOOGLEFINANCE(D239,""close"",Dashboard!$C$2-3),2, 2),""n/a""))))))"),"n/a")</f>
        <v>n/a</v>
      </c>
      <c r="E231" s="377" t="str">
        <f>IFERROR(__xludf.DUMMYFUNCTION("IF(E$230=$B231,1,IF(Dashboard!$C$2&gt;=today(),GOOGLEFINANCE(E239),IFERROR(INDEX(GOOGLEFINANCE(E239,""close"",Dashboard!$C$2),2, 2),IFERROR(INDEX(GOOGLEFINANCE(E239,""close"",Dashboard!$C$2-1),2, 2),IFERROR(INDEX(GOOGLEFINANCE(E239,""close"",Dashboard!$C$2-2"&amp;"),2, 2),IFERROR(INDEX(GOOGLEFINANCE(E239,""close"",Dashboard!$C$2-3),2, 2),""n/a""))))))"),"n/a")</f>
        <v>n/a</v>
      </c>
      <c r="F231" s="377" t="str">
        <f>IFERROR(__xludf.DUMMYFUNCTION("IF(F$230=$B231,1,IF(Dashboard!$C$2&gt;=today(),GOOGLEFINANCE(F239),IFERROR(INDEX(GOOGLEFINANCE(F239,""close"",Dashboard!$C$2),2, 2),IFERROR(INDEX(GOOGLEFINANCE(F239,""close"",Dashboard!$C$2-1),2, 2),IFERROR(INDEX(GOOGLEFINANCE(F239,""close"",Dashboard!$C$2-2"&amp;"),2, 2),IFERROR(INDEX(GOOGLEFINANCE(F239,""close"",Dashboard!$C$2-3),2, 2),""n/a""))))))"),"n/a")</f>
        <v>n/a</v>
      </c>
      <c r="G231" s="378" t="str">
        <f>IFERROR(__xludf.DUMMYFUNCTION("IF(G$230=$B231,1,IF(Dashboard!$C$2&gt;=today(),GOOGLEFINANCE(G239),IFERROR(INDEX(GOOGLEFINANCE(G239,""close"",Dashboard!$C$2),2, 2),IFERROR(INDEX(GOOGLEFINANCE(G239,""close"",Dashboard!$C$2-1),2, 2),IFERROR(INDEX(GOOGLEFINANCE(G239,""close"",Dashboard!$C$2-2"&amp;"),2, 2),IFERROR(INDEX(GOOGLEFINANCE(G239,""close"",Dashboard!$C$2-3),2, 2),""n/a""))))))"),"n/a")</f>
        <v>n/a</v>
      </c>
      <c r="H231" s="81"/>
      <c r="I231" s="81"/>
      <c r="J231" s="81"/>
      <c r="K231" s="81"/>
      <c r="L231" s="81"/>
      <c r="M231" s="81"/>
      <c r="N231" s="81"/>
      <c r="O231" s="81"/>
      <c r="P231" s="81"/>
      <c r="Q231" s="81"/>
      <c r="R231" s="81"/>
      <c r="S231" s="81"/>
      <c r="T231" s="81"/>
      <c r="U231" s="81"/>
      <c r="V231" s="81"/>
      <c r="W231" s="81"/>
      <c r="X231" s="81"/>
      <c r="Y231" s="81"/>
      <c r="Z231" s="81"/>
      <c r="AA231" s="81"/>
      <c r="AB231" s="81"/>
      <c r="AC231" s="81"/>
      <c r="AD231" s="81"/>
      <c r="AE231" s="81"/>
      <c r="AF231" s="81"/>
      <c r="AG231" s="81"/>
    </row>
    <row r="232">
      <c r="A232" s="81"/>
      <c r="B232" s="81" t="str">
        <f t="shared" si="13"/>
        <v>CAD</v>
      </c>
      <c r="C232" s="379" t="str">
        <f>IFERROR(__xludf.DUMMYFUNCTION("IF(C$230=$B232,1,IF(Dashboard!$C$2&gt;=today(),GOOGLEFINANCE(C240),IFERROR(INDEX(GOOGLEFINANCE(C240,""close"",Dashboard!$C$2),2, 2),IFERROR(INDEX(GOOGLEFINANCE(C240,""close"",Dashboard!$C$2-1),2, 2),IFERROR(INDEX(GOOGLEFINANCE(C240,""close"",Dashboard!$C$2-2"&amp;"),2, 2),IFERROR(INDEX(GOOGLEFINANCE(C240,""close"",Dashboard!$C$2-3),2, 2),""n/a""))))))"),"n/a")</f>
        <v>n/a</v>
      </c>
      <c r="D232" s="380">
        <f>IFERROR(__xludf.DUMMYFUNCTION("IF(D$230=$B232,1,IF(Dashboard!$C$2&gt;=today(),GOOGLEFINANCE(D240),IFERROR(INDEX(GOOGLEFINANCE(D240,""close"",Dashboard!$C$2),2, 2),IFERROR(INDEX(GOOGLEFINANCE(D240,""close"",Dashboard!$C$2-1),2, 2),IFERROR(INDEX(GOOGLEFINANCE(D240,""close"",Dashboard!$C$2-2"&amp;"),2, 2),IFERROR(INDEX(GOOGLEFINANCE(D240,""close"",Dashboard!$C$2-3),2, 2),""n/a""))))))"),1.0)</f>
        <v>1</v>
      </c>
      <c r="E232" s="381" t="str">
        <f>IFERROR(__xludf.DUMMYFUNCTION("IF(E$230=$B232,1,IF(Dashboard!$C$2&gt;=today(),GOOGLEFINANCE(E240),IFERROR(INDEX(GOOGLEFINANCE(E240,""close"",Dashboard!$C$2),2, 2),IFERROR(INDEX(GOOGLEFINANCE(E240,""close"",Dashboard!$C$2-1),2, 2),IFERROR(INDEX(GOOGLEFINANCE(E240,""close"",Dashboard!$C$2-2"&amp;"),2, 2),IFERROR(INDEX(GOOGLEFINANCE(E240,""close"",Dashboard!$C$2-3),2, 2),""n/a""))))))"),"n/a")</f>
        <v>n/a</v>
      </c>
      <c r="F232" s="381" t="str">
        <f>IFERROR(__xludf.DUMMYFUNCTION("IF(F$230=$B232,1,IF(Dashboard!$C$2&gt;=today(),GOOGLEFINANCE(F240),IFERROR(INDEX(GOOGLEFINANCE(F240,""close"",Dashboard!$C$2),2, 2),IFERROR(INDEX(GOOGLEFINANCE(F240,""close"",Dashboard!$C$2-1),2, 2),IFERROR(INDEX(GOOGLEFINANCE(F240,""close"",Dashboard!$C$2-2"&amp;"),2, 2),IFERROR(INDEX(GOOGLEFINANCE(F240,""close"",Dashboard!$C$2-3),2, 2),""n/a""))))))"),"n/a")</f>
        <v>n/a</v>
      </c>
      <c r="G232" s="382" t="str">
        <f>IFERROR(__xludf.DUMMYFUNCTION("IF(G$230=$B232,1,IF(Dashboard!$C$2&gt;=today(),GOOGLEFINANCE(G240),IFERROR(INDEX(GOOGLEFINANCE(G240,""close"",Dashboard!$C$2),2, 2),IFERROR(INDEX(GOOGLEFINANCE(G240,""close"",Dashboard!$C$2-1),2, 2),IFERROR(INDEX(GOOGLEFINANCE(G240,""close"",Dashboard!$C$2-2"&amp;"),2, 2),IFERROR(INDEX(GOOGLEFINANCE(G240,""close"",Dashboard!$C$2-3),2, 2),""n/a""))))))"),"n/a")</f>
        <v>n/a</v>
      </c>
      <c r="H232" s="81"/>
      <c r="I232" s="81"/>
      <c r="J232" s="81"/>
      <c r="K232" s="81"/>
      <c r="L232" s="81"/>
      <c r="M232" s="81"/>
      <c r="N232" s="81"/>
      <c r="O232" s="81"/>
      <c r="P232" s="81"/>
      <c r="Q232" s="81"/>
      <c r="R232" s="81"/>
      <c r="S232" s="81"/>
      <c r="T232" s="81"/>
      <c r="U232" s="81"/>
      <c r="V232" s="81"/>
      <c r="W232" s="81"/>
      <c r="X232" s="81"/>
      <c r="Y232" s="81"/>
      <c r="Z232" s="81"/>
      <c r="AA232" s="81"/>
      <c r="AB232" s="81"/>
      <c r="AC232" s="81"/>
      <c r="AD232" s="81"/>
      <c r="AE232" s="81"/>
      <c r="AF232" s="81"/>
      <c r="AG232" s="81"/>
    </row>
    <row r="233">
      <c r="A233" s="81"/>
      <c r="B233" s="81" t="str">
        <f t="shared" si="13"/>
        <v>EUR</v>
      </c>
      <c r="C233" s="379" t="str">
        <f>IFERROR(__xludf.DUMMYFUNCTION("IF(C$230=$B233,1,IF(Dashboard!$C$2&gt;=today(),GOOGLEFINANCE(C241),IFERROR(INDEX(GOOGLEFINANCE(C241,""close"",Dashboard!$C$2),2, 2),IFERROR(INDEX(GOOGLEFINANCE(C241,""close"",Dashboard!$C$2-1),2, 2),IFERROR(INDEX(GOOGLEFINANCE(C241,""close"",Dashboard!$C$2-2"&amp;"),2, 2),IFERROR(INDEX(GOOGLEFINANCE(C241,""close"",Dashboard!$C$2-3),2, 2),""n/a""))))))"),"n/a")</f>
        <v>n/a</v>
      </c>
      <c r="D233" s="381" t="str">
        <f>IFERROR(__xludf.DUMMYFUNCTION("IF(D$230=$B233,1,IF(Dashboard!$C$2&gt;=today(),GOOGLEFINANCE(D241),IFERROR(INDEX(GOOGLEFINANCE(D241,""close"",Dashboard!$C$2),2, 2),IFERROR(INDEX(GOOGLEFINANCE(D241,""close"",Dashboard!$C$2-1),2, 2),IFERROR(INDEX(GOOGLEFINANCE(D241,""close"",Dashboard!$C$2-2"&amp;"),2, 2),IFERROR(INDEX(GOOGLEFINANCE(D241,""close"",Dashboard!$C$2-3),2, 2),""n/a""))))))"),"n/a")</f>
        <v>n/a</v>
      </c>
      <c r="E233" s="380">
        <f>IFERROR(__xludf.DUMMYFUNCTION("IF(E$230=$B233,1,IF(Dashboard!$C$2&gt;=today(),GOOGLEFINANCE(E241),IFERROR(INDEX(GOOGLEFINANCE(E241,""close"",Dashboard!$C$2),2, 2),IFERROR(INDEX(GOOGLEFINANCE(E241,""close"",Dashboard!$C$2-1),2, 2),IFERROR(INDEX(GOOGLEFINANCE(E241,""close"",Dashboard!$C$2-2"&amp;"),2, 2),IFERROR(INDEX(GOOGLEFINANCE(E241,""close"",Dashboard!$C$2-3),2, 2),""n/a""))))))"),1.0)</f>
        <v>1</v>
      </c>
      <c r="F233" s="381" t="str">
        <f>IFERROR(__xludf.DUMMYFUNCTION("IF(F$230=$B233,1,IF(Dashboard!$C$2&gt;=today(),GOOGLEFINANCE(F241),IFERROR(INDEX(GOOGLEFINANCE(F241,""close"",Dashboard!$C$2),2, 2),IFERROR(INDEX(GOOGLEFINANCE(F241,""close"",Dashboard!$C$2-1),2, 2),IFERROR(INDEX(GOOGLEFINANCE(F241,""close"",Dashboard!$C$2-2"&amp;"),2, 2),IFERROR(INDEX(GOOGLEFINANCE(F241,""close"",Dashboard!$C$2-3),2, 2),""n/a""))))))"),"n/a")</f>
        <v>n/a</v>
      </c>
      <c r="G233" s="382" t="str">
        <f>IFERROR(__xludf.DUMMYFUNCTION("IF(G$230=$B233,1,IF(Dashboard!$C$2&gt;=today(),GOOGLEFINANCE(G241),IFERROR(INDEX(GOOGLEFINANCE(G241,""close"",Dashboard!$C$2),2, 2),IFERROR(INDEX(GOOGLEFINANCE(G241,""close"",Dashboard!$C$2-1),2, 2),IFERROR(INDEX(GOOGLEFINANCE(G241,""close"",Dashboard!$C$2-2"&amp;"),2, 2),IFERROR(INDEX(GOOGLEFINANCE(G241,""close"",Dashboard!$C$2-3),2, 2),""n/a""))))))"),"n/a")</f>
        <v>n/a</v>
      </c>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row>
    <row r="234">
      <c r="A234" s="81"/>
      <c r="B234" s="81" t="str">
        <f t="shared" si="13"/>
        <v>JPY</v>
      </c>
      <c r="C234" s="379" t="str">
        <f>IFERROR(__xludf.DUMMYFUNCTION("IF(C$230=$B234,1,IF(Dashboard!$C$2&gt;=today(),GOOGLEFINANCE(C242),IFERROR(INDEX(GOOGLEFINANCE(C242,""close"",Dashboard!$C$2),2, 2),IFERROR(INDEX(GOOGLEFINANCE(C242,""close"",Dashboard!$C$2-1),2, 2),IFERROR(INDEX(GOOGLEFINANCE(C242,""close"",Dashboard!$C$2-2"&amp;"),2, 2),IFERROR(INDEX(GOOGLEFINANCE(C242,""close"",Dashboard!$C$2-3),2, 2),""n/a""))))))"),"n/a")</f>
        <v>n/a</v>
      </c>
      <c r="D234" s="381" t="str">
        <f>IFERROR(__xludf.DUMMYFUNCTION("IF(D$230=$B234,1,IF(Dashboard!$C$2&gt;=today(),GOOGLEFINANCE(D242),IFERROR(INDEX(GOOGLEFINANCE(D242,""close"",Dashboard!$C$2),2, 2),IFERROR(INDEX(GOOGLEFINANCE(D242,""close"",Dashboard!$C$2-1),2, 2),IFERROR(INDEX(GOOGLEFINANCE(D242,""close"",Dashboard!$C$2-2"&amp;"),2, 2),IFERROR(INDEX(GOOGLEFINANCE(D242,""close"",Dashboard!$C$2-3),2, 2),""n/a""))))))"),"n/a")</f>
        <v>n/a</v>
      </c>
      <c r="E234" s="381" t="str">
        <f>IFERROR(__xludf.DUMMYFUNCTION("IF(E$230=$B234,1,IF(Dashboard!$C$2&gt;=today(),GOOGLEFINANCE(E242),IFERROR(INDEX(GOOGLEFINANCE(E242,""close"",Dashboard!$C$2),2, 2),IFERROR(INDEX(GOOGLEFINANCE(E242,""close"",Dashboard!$C$2-1),2, 2),IFERROR(INDEX(GOOGLEFINANCE(E242,""close"",Dashboard!$C$2-2"&amp;"),2, 2),IFERROR(INDEX(GOOGLEFINANCE(E242,""close"",Dashboard!$C$2-3),2, 2),""n/a""))))))"),"n/a")</f>
        <v>n/a</v>
      </c>
      <c r="F234" s="380">
        <f>IFERROR(__xludf.DUMMYFUNCTION("IF(F$230=$B234,1,IF(Dashboard!$C$2&gt;=today(),GOOGLEFINANCE(F242),IFERROR(INDEX(GOOGLEFINANCE(F242,""close"",Dashboard!$C$2),2, 2),IFERROR(INDEX(GOOGLEFINANCE(F242,""close"",Dashboard!$C$2-1),2, 2),IFERROR(INDEX(GOOGLEFINANCE(F242,""close"",Dashboard!$C$2-2"&amp;"),2, 2),IFERROR(INDEX(GOOGLEFINANCE(F242,""close"",Dashboard!$C$2-3),2, 2),""n/a""))))))"),1.0)</f>
        <v>1</v>
      </c>
      <c r="G234" s="382" t="str">
        <f>IFERROR(__xludf.DUMMYFUNCTION("IF(G$230=$B234,1,IF(Dashboard!$C$2&gt;=today(),GOOGLEFINANCE(G242),IFERROR(INDEX(GOOGLEFINANCE(G242,""close"",Dashboard!$C$2),2, 2),IFERROR(INDEX(GOOGLEFINANCE(G242,""close"",Dashboard!$C$2-1),2, 2),IFERROR(INDEX(GOOGLEFINANCE(G242,""close"",Dashboard!$C$2-2"&amp;"),2, 2),IFERROR(INDEX(GOOGLEFINANCE(G242,""close"",Dashboard!$C$2-3),2, 2),""n/a""))))))"),"n/a")</f>
        <v>n/a</v>
      </c>
      <c r="H234" s="81"/>
      <c r="I234" s="81"/>
      <c r="J234" s="81"/>
      <c r="K234" s="81"/>
      <c r="L234" s="81"/>
      <c r="M234" s="81"/>
      <c r="N234" s="81"/>
      <c r="O234" s="81"/>
      <c r="P234" s="81"/>
      <c r="Q234" s="81"/>
      <c r="R234" s="81"/>
      <c r="S234" s="81"/>
      <c r="T234" s="81"/>
      <c r="U234" s="81"/>
      <c r="V234" s="81"/>
      <c r="W234" s="81"/>
      <c r="X234" s="81"/>
      <c r="Y234" s="81"/>
      <c r="Z234" s="81"/>
      <c r="AA234" s="81"/>
      <c r="AB234" s="81"/>
      <c r="AC234" s="81"/>
      <c r="AD234" s="81"/>
      <c r="AE234" s="81"/>
      <c r="AF234" s="81"/>
      <c r="AG234" s="81"/>
    </row>
    <row r="235">
      <c r="A235" s="81"/>
      <c r="B235" s="81" t="str">
        <f t="shared" si="13"/>
        <v>GBP</v>
      </c>
      <c r="C235" s="383" t="str">
        <f>IFERROR(__xludf.DUMMYFUNCTION("IF(C$230=$B235,1,IF(Dashboard!$C$2&gt;=today(),GOOGLEFINANCE(C243),IFERROR(INDEX(GOOGLEFINANCE(C243,""close"",Dashboard!$C$2),2, 2),IFERROR(INDEX(GOOGLEFINANCE(C243,""close"",Dashboard!$C$2-1),2, 2),IFERROR(INDEX(GOOGLEFINANCE(C243,""close"",Dashboard!$C$2-2"&amp;"),2, 2),IFERROR(INDEX(GOOGLEFINANCE(C243,""close"",Dashboard!$C$2-3),2, 2),""n/a""))))))"),"n/a")</f>
        <v>n/a</v>
      </c>
      <c r="D235" s="384" t="str">
        <f>IFERROR(__xludf.DUMMYFUNCTION("IF(D$230=$B235,1,IF(Dashboard!$C$2&gt;=today(),GOOGLEFINANCE(D243),IFERROR(INDEX(GOOGLEFINANCE(D243,""close"",Dashboard!$C$2),2, 2),IFERROR(INDEX(GOOGLEFINANCE(D243,""close"",Dashboard!$C$2-1),2, 2),IFERROR(INDEX(GOOGLEFINANCE(D243,""close"",Dashboard!$C$2-2"&amp;"),2, 2),IFERROR(INDEX(GOOGLEFINANCE(D243,""close"",Dashboard!$C$2-3),2, 2),""n/a""))))))"),"n/a")</f>
        <v>n/a</v>
      </c>
      <c r="E235" s="384" t="str">
        <f>IFERROR(__xludf.DUMMYFUNCTION("IF(E$230=$B235,1,IF(Dashboard!$C$2&gt;=today(),GOOGLEFINANCE(E243),IFERROR(INDEX(GOOGLEFINANCE(E243,""close"",Dashboard!$C$2),2, 2),IFERROR(INDEX(GOOGLEFINANCE(E243,""close"",Dashboard!$C$2-1),2, 2),IFERROR(INDEX(GOOGLEFINANCE(E243,""close"",Dashboard!$C$2-2"&amp;"),2, 2),IFERROR(INDEX(GOOGLEFINANCE(E243,""close"",Dashboard!$C$2-3),2, 2),""n/a""))))))"),"n/a")</f>
        <v>n/a</v>
      </c>
      <c r="F235" s="384" t="str">
        <f>IFERROR(__xludf.DUMMYFUNCTION("IF(F$230=$B235,1,IF(Dashboard!$C$2&gt;=today(),GOOGLEFINANCE(F243),IFERROR(INDEX(GOOGLEFINANCE(F243,""close"",Dashboard!$C$2),2, 2),IFERROR(INDEX(GOOGLEFINANCE(F243,""close"",Dashboard!$C$2-1),2, 2),IFERROR(INDEX(GOOGLEFINANCE(F243,""close"",Dashboard!$C$2-2"&amp;"),2, 2),IFERROR(INDEX(GOOGLEFINANCE(F243,""close"",Dashboard!$C$2-3),2, 2),""n/a""))))))"),"n/a")</f>
        <v>n/a</v>
      </c>
      <c r="G235" s="385">
        <f>IFERROR(__xludf.DUMMYFUNCTION("IF(G$230=$B235,1,IF(Dashboard!$C$2&gt;=today(),GOOGLEFINANCE(G243),IFERROR(INDEX(GOOGLEFINANCE(G243,""close"",Dashboard!$C$2),2, 2),IFERROR(INDEX(GOOGLEFINANCE(G243,""close"",Dashboard!$C$2-1),2, 2),IFERROR(INDEX(GOOGLEFINANCE(G243,""close"",Dashboard!$C$2-2"&amp;"),2, 2),IFERROR(INDEX(GOOGLEFINANCE(G243,""close"",Dashboard!$C$2-3),2, 2),""n/a""))))))"),1.0)</f>
        <v>1</v>
      </c>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c r="AE235" s="81"/>
      <c r="AF235" s="81"/>
      <c r="AG235" s="81"/>
    </row>
    <row r="236">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c r="AD236" s="81"/>
      <c r="AE236" s="81"/>
      <c r="AF236" s="81"/>
      <c r="AG236" s="81"/>
    </row>
    <row r="237">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c r="AE237" s="81"/>
      <c r="AF237" s="81"/>
      <c r="AG237" s="81"/>
    </row>
    <row r="238">
      <c r="A238" s="81"/>
      <c r="B238" s="81"/>
      <c r="C238" s="100" t="str">
        <f t="array" ref="C238:G238">transpose($B$239:$B$243)</f>
        <v>USD</v>
      </c>
      <c r="D238" s="100" t="s">
        <v>50</v>
      </c>
      <c r="E238" s="100" t="s">
        <v>51</v>
      </c>
      <c r="F238" s="100" t="s">
        <v>52</v>
      </c>
      <c r="G238" s="100" t="s">
        <v>53</v>
      </c>
      <c r="H238" s="81"/>
      <c r="I238" s="81"/>
      <c r="J238" s="81"/>
      <c r="K238" s="81"/>
      <c r="L238" s="81"/>
      <c r="M238" s="81"/>
      <c r="N238" s="81"/>
      <c r="O238" s="81"/>
      <c r="P238" s="81"/>
      <c r="Q238" s="81"/>
      <c r="R238" s="81"/>
      <c r="S238" s="81"/>
      <c r="T238" s="81"/>
      <c r="U238" s="81"/>
      <c r="V238" s="81"/>
      <c r="W238" s="81"/>
      <c r="X238" s="81"/>
      <c r="Y238" s="81"/>
      <c r="Z238" s="81"/>
      <c r="AA238" s="81"/>
      <c r="AB238" s="81"/>
      <c r="AC238" s="81"/>
      <c r="AD238" s="81"/>
      <c r="AE238" s="81"/>
      <c r="AF238" s="81"/>
      <c r="AG238" s="81"/>
    </row>
    <row r="239">
      <c r="A239" s="81"/>
      <c r="B239" s="81" t="str">
        <f>Setup!$B$5</f>
        <v>USD</v>
      </c>
      <c r="C239" s="386" t="str">
        <f t="shared" ref="C239:G239" si="14">"CURRENCY:"&amp;$B239&amp;C$238</f>
        <v>CURRENCY:USDUSD</v>
      </c>
      <c r="D239" s="387" t="str">
        <f t="shared" si="14"/>
        <v>CURRENCY:USDCAD</v>
      </c>
      <c r="E239" s="387" t="str">
        <f t="shared" si="14"/>
        <v>CURRENCY:USDEUR</v>
      </c>
      <c r="F239" s="387" t="str">
        <f t="shared" si="14"/>
        <v>CURRENCY:USDJPY</v>
      </c>
      <c r="G239" s="388" t="str">
        <f t="shared" si="14"/>
        <v>CURRENCY:USDGBP</v>
      </c>
      <c r="H239" s="81"/>
      <c r="I239" s="81"/>
      <c r="J239" s="81"/>
      <c r="K239" s="81"/>
      <c r="L239" s="81"/>
      <c r="M239" s="81"/>
      <c r="N239" s="81"/>
      <c r="O239" s="81"/>
      <c r="P239" s="81"/>
      <c r="Q239" s="81"/>
      <c r="R239" s="81"/>
      <c r="S239" s="81"/>
      <c r="T239" s="81"/>
      <c r="U239" s="81"/>
      <c r="V239" s="81"/>
      <c r="W239" s="81"/>
      <c r="X239" s="81"/>
      <c r="Y239" s="81"/>
      <c r="Z239" s="81"/>
      <c r="AA239" s="81"/>
      <c r="AB239" s="81"/>
      <c r="AC239" s="81"/>
      <c r="AD239" s="81"/>
      <c r="AE239" s="81"/>
      <c r="AF239" s="81"/>
      <c r="AG239" s="81"/>
    </row>
    <row r="240">
      <c r="A240" s="81"/>
      <c r="B240" s="81" t="str">
        <f>Setup!$B$6</f>
        <v>CAD</v>
      </c>
      <c r="C240" s="184" t="str">
        <f t="shared" ref="C240:G240" si="15">"CURRENCY:"&amp;$B240&amp;C$238</f>
        <v>CURRENCY:CADUSD</v>
      </c>
      <c r="D240" s="100" t="str">
        <f t="shared" si="15"/>
        <v>CURRENCY:CADCAD</v>
      </c>
      <c r="E240" s="100" t="str">
        <f t="shared" si="15"/>
        <v>CURRENCY:CADEUR</v>
      </c>
      <c r="F240" s="100" t="str">
        <f t="shared" si="15"/>
        <v>CURRENCY:CADJPY</v>
      </c>
      <c r="G240" s="185" t="str">
        <f t="shared" si="15"/>
        <v>CURRENCY:CADGBP</v>
      </c>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c r="AE240" s="81"/>
      <c r="AF240" s="81"/>
      <c r="AG240" s="81"/>
    </row>
    <row r="241">
      <c r="A241" s="81"/>
      <c r="B241" s="81" t="str">
        <f>Setup!$B$7</f>
        <v>EUR</v>
      </c>
      <c r="C241" s="184" t="str">
        <f t="shared" ref="C241:G241" si="16">"CURRENCY:"&amp;$B241&amp;C$238</f>
        <v>CURRENCY:EURUSD</v>
      </c>
      <c r="D241" s="100" t="str">
        <f t="shared" si="16"/>
        <v>CURRENCY:EURCAD</v>
      </c>
      <c r="E241" s="100" t="str">
        <f t="shared" si="16"/>
        <v>CURRENCY:EUREUR</v>
      </c>
      <c r="F241" s="100" t="str">
        <f t="shared" si="16"/>
        <v>CURRENCY:EURJPY</v>
      </c>
      <c r="G241" s="185" t="str">
        <f t="shared" si="16"/>
        <v>CURRENCY:EURGBP</v>
      </c>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c r="AE241" s="81"/>
      <c r="AF241" s="81"/>
      <c r="AG241" s="81"/>
    </row>
    <row r="242">
      <c r="A242" s="81"/>
      <c r="B242" s="81" t="str">
        <f>Setup!$B$8</f>
        <v>JPY</v>
      </c>
      <c r="C242" s="184" t="str">
        <f t="shared" ref="C242:G242" si="17">"CURRENCY:"&amp;$B242&amp;C$238</f>
        <v>CURRENCY:JPYUSD</v>
      </c>
      <c r="D242" s="100" t="str">
        <f t="shared" si="17"/>
        <v>CURRENCY:JPYCAD</v>
      </c>
      <c r="E242" s="100" t="str">
        <f t="shared" si="17"/>
        <v>CURRENCY:JPYEUR</v>
      </c>
      <c r="F242" s="100" t="str">
        <f t="shared" si="17"/>
        <v>CURRENCY:JPYJPY</v>
      </c>
      <c r="G242" s="185" t="str">
        <f t="shared" si="17"/>
        <v>CURRENCY:JPYGBP</v>
      </c>
      <c r="H242" s="81"/>
      <c r="I242" s="81"/>
      <c r="J242" s="81"/>
      <c r="K242" s="81"/>
      <c r="L242" s="81"/>
      <c r="M242" s="81"/>
      <c r="N242" s="81"/>
      <c r="O242" s="81"/>
      <c r="P242" s="81"/>
      <c r="Q242" s="81"/>
      <c r="R242" s="81"/>
      <c r="S242" s="81"/>
      <c r="T242" s="81"/>
      <c r="U242" s="81"/>
      <c r="V242" s="81"/>
      <c r="W242" s="81"/>
      <c r="X242" s="81"/>
      <c r="Y242" s="81"/>
      <c r="Z242" s="81"/>
      <c r="AA242" s="81"/>
      <c r="AB242" s="81"/>
      <c r="AC242" s="81"/>
      <c r="AD242" s="81"/>
      <c r="AE242" s="81"/>
      <c r="AF242" s="81"/>
      <c r="AG242" s="81"/>
    </row>
    <row r="243">
      <c r="A243" s="81"/>
      <c r="B243" s="81" t="str">
        <f>Setup!$B$9</f>
        <v>GBP</v>
      </c>
      <c r="C243" s="389" t="str">
        <f t="shared" ref="C243:G243" si="18">"CURRENCY:"&amp;$B243&amp;C$238</f>
        <v>CURRENCY:GBPUSD</v>
      </c>
      <c r="D243" s="390" t="str">
        <f t="shared" si="18"/>
        <v>CURRENCY:GBPCAD</v>
      </c>
      <c r="E243" s="390" t="str">
        <f t="shared" si="18"/>
        <v>CURRENCY:GBPEUR</v>
      </c>
      <c r="F243" s="390" t="str">
        <f t="shared" si="18"/>
        <v>CURRENCY:GBPJPY</v>
      </c>
      <c r="G243" s="391" t="str">
        <f t="shared" si="18"/>
        <v>CURRENCY:GBPGBP</v>
      </c>
      <c r="H243" s="81"/>
      <c r="I243" s="81"/>
      <c r="J243" s="81"/>
      <c r="K243" s="81"/>
      <c r="L243" s="81"/>
      <c r="M243" s="81"/>
      <c r="N243" s="81"/>
      <c r="O243" s="81"/>
      <c r="P243" s="81"/>
      <c r="Q243" s="81"/>
      <c r="R243" s="81"/>
      <c r="S243" s="81"/>
      <c r="T243" s="81"/>
      <c r="U243" s="81"/>
      <c r="V243" s="81"/>
      <c r="W243" s="81"/>
      <c r="X243" s="81"/>
      <c r="Y243" s="81"/>
      <c r="Z243" s="81"/>
      <c r="AA243" s="81"/>
      <c r="AB243" s="81"/>
      <c r="AC243" s="81"/>
      <c r="AD243" s="81"/>
      <c r="AE243" s="81"/>
      <c r="AF243" s="81"/>
      <c r="AG243" s="81"/>
    </row>
    <row r="244">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c r="AD244" s="81"/>
      <c r="AE244" s="81"/>
      <c r="AF244" s="81"/>
      <c r="AG244" s="81"/>
    </row>
    <row r="245">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row>
    <row r="246">
      <c r="A246" s="81"/>
      <c r="B246" s="374" t="s">
        <v>204</v>
      </c>
      <c r="C246" s="375"/>
      <c r="D246" s="375"/>
      <c r="E246" s="375"/>
      <c r="F246" s="375"/>
      <c r="G246" s="375"/>
      <c r="H246" s="81"/>
      <c r="I246" s="81"/>
      <c r="J246" s="81"/>
      <c r="K246" s="81"/>
      <c r="L246" s="81"/>
      <c r="M246" s="81"/>
      <c r="N246" s="81"/>
      <c r="O246" s="81"/>
      <c r="P246" s="81"/>
      <c r="Q246" s="81"/>
      <c r="R246" s="81"/>
      <c r="S246" s="81"/>
      <c r="T246" s="81"/>
      <c r="U246" s="81"/>
      <c r="V246" s="81"/>
      <c r="W246" s="81"/>
      <c r="X246" s="81"/>
      <c r="Y246" s="81"/>
      <c r="Z246" s="81"/>
      <c r="AA246" s="81"/>
      <c r="AB246" s="81"/>
      <c r="AC246" s="81"/>
      <c r="AD246" s="81"/>
      <c r="AE246" s="81"/>
      <c r="AF246" s="81"/>
      <c r="AG246" s="81"/>
    </row>
    <row r="247">
      <c r="A247" s="81"/>
      <c r="B247" s="81"/>
      <c r="C247" s="100"/>
      <c r="D247" s="100"/>
      <c r="E247" s="100"/>
      <c r="F247" s="100"/>
      <c r="G247" s="100"/>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row>
    <row r="248">
      <c r="A248" s="81"/>
      <c r="B248" s="81"/>
      <c r="C248" s="100" t="str">
        <f t="shared" ref="C248:G248" si="19">C256</f>
        <v>USD</v>
      </c>
      <c r="D248" s="100" t="str">
        <f t="shared" si="19"/>
        <v>CAD</v>
      </c>
      <c r="E248" s="100" t="str">
        <f t="shared" si="19"/>
        <v>EUR</v>
      </c>
      <c r="F248" s="100" t="str">
        <f t="shared" si="19"/>
        <v>JPY</v>
      </c>
      <c r="G248" s="100" t="str">
        <f t="shared" si="19"/>
        <v>GBP</v>
      </c>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c r="AE248" s="81"/>
      <c r="AF248" s="81"/>
      <c r="AG248" s="81"/>
    </row>
    <row r="249">
      <c r="A249" s="81"/>
      <c r="B249" s="81" t="str">
        <f t="shared" ref="B249:B253" si="20">B257</f>
        <v>USD</v>
      </c>
      <c r="C249" s="376">
        <f>IFERROR(__xludf.DUMMYFUNCTION("IF(C$248=$B249,1,IF(Dashboard!$C$54&gt;=today(),googlefinance(C257),IFERROR(INDEX(GOOGLEFINANCE(C257,""close"",Dashboard!$C$54),2, 2),IFERROR(INDEX(GOOGLEFINANCE(C257,""close"",Dashboard!$C$54-1),2, 2),IFERROR(INDEX(GOOGLEFINANCE(C257,""close"",Dashboard!$C$"&amp;"54-2),2, 2),IFERROR(INDEX(GOOGLEFINANCE(C257,""close"",Dashboard!$C$54-3),2, 2),""n/a""))))))"),1.0)</f>
        <v>1</v>
      </c>
      <c r="D249" s="377" t="str">
        <f>IFERROR(__xludf.DUMMYFUNCTION("IF(D$248=$B249,1,IF(Dashboard!$C$54&gt;=today(),googlefinance(D257),IFERROR(INDEX(GOOGLEFINANCE(D257,""close"",Dashboard!$C$54),2, 2),IFERROR(INDEX(GOOGLEFINANCE(D257,""close"",Dashboard!$C$54-1),2, 2),IFERROR(INDEX(GOOGLEFINANCE(D257,""close"",Dashboard!$C$"&amp;"54-2),2, 2),IFERROR(INDEX(GOOGLEFINANCE(D257,""close"",Dashboard!$C$54-3),2, 2),""n/a""))))))"),"n/a")</f>
        <v>n/a</v>
      </c>
      <c r="E249" s="377" t="str">
        <f>IFERROR(__xludf.DUMMYFUNCTION("IF(E$248=$B249,1,IF(Dashboard!$C$54&gt;=today(),googlefinance(E257),IFERROR(INDEX(GOOGLEFINANCE(E257,""close"",Dashboard!$C$54),2, 2),IFERROR(INDEX(GOOGLEFINANCE(E257,""close"",Dashboard!$C$54-1),2, 2),IFERROR(INDEX(GOOGLEFINANCE(E257,""close"",Dashboard!$C$"&amp;"54-2),2, 2),IFERROR(INDEX(GOOGLEFINANCE(E257,""close"",Dashboard!$C$54-3),2, 2),""n/a""))))))"),"n/a")</f>
        <v>n/a</v>
      </c>
      <c r="F249" s="377" t="str">
        <f>IFERROR(__xludf.DUMMYFUNCTION("IF(F$248=$B249,1,IF(Dashboard!$C$54&gt;=today(),googlefinance(F257),IFERROR(INDEX(GOOGLEFINANCE(F257,""close"",Dashboard!$C$54),2, 2),IFERROR(INDEX(GOOGLEFINANCE(F257,""close"",Dashboard!$C$54-1),2, 2),IFERROR(INDEX(GOOGLEFINANCE(F257,""close"",Dashboard!$C$"&amp;"54-2),2, 2),IFERROR(INDEX(GOOGLEFINANCE(F257,""close"",Dashboard!$C$54-3),2, 2),""n/a""))))))"),"n/a")</f>
        <v>n/a</v>
      </c>
      <c r="G249" s="378" t="str">
        <f>IFERROR(__xludf.DUMMYFUNCTION("IF(G$248=$B249,1,IF(Dashboard!$C$54&gt;=today(),googlefinance(G257),IFERROR(INDEX(GOOGLEFINANCE(G257,""close"",Dashboard!$C$54),2, 2),IFERROR(INDEX(GOOGLEFINANCE(G257,""close"",Dashboard!$C$54-1),2, 2),IFERROR(INDEX(GOOGLEFINANCE(G257,""close"",Dashboard!$C$"&amp;"54-2),2, 2),IFERROR(INDEX(GOOGLEFINANCE(G257,""close"",Dashboard!$C$54-3),2, 2),""n/a""))))))"),"n/a")</f>
        <v>n/a</v>
      </c>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row>
    <row r="250">
      <c r="A250" s="81"/>
      <c r="B250" s="81" t="str">
        <f t="shared" si="20"/>
        <v>CAD</v>
      </c>
      <c r="C250" s="379" t="str">
        <f>IFERROR(__xludf.DUMMYFUNCTION("IF(C$248=$B250,1,IF(Dashboard!$C$54&gt;=today(),googlefinance(C258),IFERROR(INDEX(GOOGLEFINANCE(C258,""close"",Dashboard!$C$54),2, 2),IFERROR(INDEX(GOOGLEFINANCE(C258,""close"",Dashboard!$C$54-1),2, 2),IFERROR(INDEX(GOOGLEFINANCE(C258,""close"",Dashboard!$C$"&amp;"54-2),2, 2),IFERROR(INDEX(GOOGLEFINANCE(C258,""close"",Dashboard!$C$54-3),2, 2),""n/a""))))))"),"n/a")</f>
        <v>n/a</v>
      </c>
      <c r="D250" s="380">
        <f>IFERROR(__xludf.DUMMYFUNCTION("IF(D$248=$B250,1,IF(Dashboard!$C$54&gt;=today(),googlefinance(D258),IFERROR(INDEX(GOOGLEFINANCE(D258,""close"",Dashboard!$C$54),2, 2),IFERROR(INDEX(GOOGLEFINANCE(D258,""close"",Dashboard!$C$54-1),2, 2),IFERROR(INDEX(GOOGLEFINANCE(D258,""close"",Dashboard!$C$"&amp;"54-2),2, 2),IFERROR(INDEX(GOOGLEFINANCE(D258,""close"",Dashboard!$C$54-3),2, 2),""n/a""))))))"),1.0)</f>
        <v>1</v>
      </c>
      <c r="E250" s="381" t="str">
        <f>IFERROR(__xludf.DUMMYFUNCTION("IF(E$248=$B250,1,IF(Dashboard!$C$54&gt;=today(),googlefinance(E258),IFERROR(INDEX(GOOGLEFINANCE(E258,""close"",Dashboard!$C$54),2, 2),IFERROR(INDEX(GOOGLEFINANCE(E258,""close"",Dashboard!$C$54-1),2, 2),IFERROR(INDEX(GOOGLEFINANCE(E258,""close"",Dashboard!$C$"&amp;"54-2),2, 2),IFERROR(INDEX(GOOGLEFINANCE(E258,""close"",Dashboard!$C$54-3),2, 2),""n/a""))))))"),"n/a")</f>
        <v>n/a</v>
      </c>
      <c r="F250" s="381" t="str">
        <f>IFERROR(__xludf.DUMMYFUNCTION("IF(F$248=$B250,1,IF(Dashboard!$C$54&gt;=today(),googlefinance(F258),IFERROR(INDEX(GOOGLEFINANCE(F258,""close"",Dashboard!$C$54),2, 2),IFERROR(INDEX(GOOGLEFINANCE(F258,""close"",Dashboard!$C$54-1),2, 2),IFERROR(INDEX(GOOGLEFINANCE(F258,""close"",Dashboard!$C$"&amp;"54-2),2, 2),IFERROR(INDEX(GOOGLEFINANCE(F258,""close"",Dashboard!$C$54-3),2, 2),""n/a""))))))"),"n/a")</f>
        <v>n/a</v>
      </c>
      <c r="G250" s="382" t="str">
        <f>IFERROR(__xludf.DUMMYFUNCTION("IF(G$248=$B250,1,IF(Dashboard!$C$54&gt;=today(),googlefinance(G258),IFERROR(INDEX(GOOGLEFINANCE(G258,""close"",Dashboard!$C$54),2, 2),IFERROR(INDEX(GOOGLEFINANCE(G258,""close"",Dashboard!$C$54-1),2, 2),IFERROR(INDEX(GOOGLEFINANCE(G258,""close"",Dashboard!$C$"&amp;"54-2),2, 2),IFERROR(INDEX(GOOGLEFINANCE(G258,""close"",Dashboard!$C$54-3),2, 2),""n/a""))))))"),"n/a")</f>
        <v>n/a</v>
      </c>
      <c r="H250" s="81"/>
      <c r="I250" s="81"/>
      <c r="J250" s="81"/>
      <c r="K250" s="81"/>
      <c r="L250" s="81"/>
      <c r="M250" s="81"/>
      <c r="N250" s="81"/>
      <c r="O250" s="81"/>
      <c r="P250" s="81"/>
      <c r="Q250" s="81"/>
      <c r="R250" s="81"/>
      <c r="S250" s="81"/>
      <c r="T250" s="81"/>
      <c r="U250" s="81"/>
      <c r="V250" s="81"/>
      <c r="W250" s="81"/>
      <c r="X250" s="81"/>
      <c r="Y250" s="81"/>
      <c r="Z250" s="81"/>
      <c r="AA250" s="81"/>
      <c r="AB250" s="81"/>
      <c r="AC250" s="81"/>
      <c r="AD250" s="81"/>
      <c r="AE250" s="81"/>
      <c r="AF250" s="81"/>
      <c r="AG250" s="81"/>
    </row>
    <row r="251">
      <c r="A251" s="81"/>
      <c r="B251" s="81" t="str">
        <f t="shared" si="20"/>
        <v>EUR</v>
      </c>
      <c r="C251" s="379" t="str">
        <f>IFERROR(__xludf.DUMMYFUNCTION("IF(C$248=$B251,1,IF(Dashboard!$C$54&gt;=today(),googlefinance(C259),IFERROR(INDEX(GOOGLEFINANCE(C259,""close"",Dashboard!$C$54),2, 2),IFERROR(INDEX(GOOGLEFINANCE(C259,""close"",Dashboard!$C$54-1),2, 2),IFERROR(INDEX(GOOGLEFINANCE(C259,""close"",Dashboard!$C$"&amp;"54-2),2, 2),IFERROR(INDEX(GOOGLEFINANCE(C259,""close"",Dashboard!$C$54-3),2, 2),""n/a""))))))"),"n/a")</f>
        <v>n/a</v>
      </c>
      <c r="D251" s="381" t="str">
        <f>IFERROR(__xludf.DUMMYFUNCTION("IF(D$248=$B251,1,IF(Dashboard!$C$54&gt;=today(),googlefinance(D259),IFERROR(INDEX(GOOGLEFINANCE(D259,""close"",Dashboard!$C$54),2, 2),IFERROR(INDEX(GOOGLEFINANCE(D259,""close"",Dashboard!$C$54-1),2, 2),IFERROR(INDEX(GOOGLEFINANCE(D259,""close"",Dashboard!$C$"&amp;"54-2),2, 2),IFERROR(INDEX(GOOGLEFINANCE(D259,""close"",Dashboard!$C$54-3),2, 2),""n/a""))))))"),"n/a")</f>
        <v>n/a</v>
      </c>
      <c r="E251" s="380">
        <f>IFERROR(__xludf.DUMMYFUNCTION("IF(E$248=$B251,1,IF(Dashboard!$C$54&gt;=today(),googlefinance(E259),IFERROR(INDEX(GOOGLEFINANCE(E259,""close"",Dashboard!$C$54),2, 2),IFERROR(INDEX(GOOGLEFINANCE(E259,""close"",Dashboard!$C$54-1),2, 2),IFERROR(INDEX(GOOGLEFINANCE(E259,""close"",Dashboard!$C$"&amp;"54-2),2, 2),IFERROR(INDEX(GOOGLEFINANCE(E259,""close"",Dashboard!$C$54-3),2, 2),""n/a""))))))"),1.0)</f>
        <v>1</v>
      </c>
      <c r="F251" s="381" t="str">
        <f>IFERROR(__xludf.DUMMYFUNCTION("IF(F$248=$B251,1,IF(Dashboard!$C$54&gt;=today(),googlefinance(F259),IFERROR(INDEX(GOOGLEFINANCE(F259,""close"",Dashboard!$C$54),2, 2),IFERROR(INDEX(GOOGLEFINANCE(F259,""close"",Dashboard!$C$54-1),2, 2),IFERROR(INDEX(GOOGLEFINANCE(F259,""close"",Dashboard!$C$"&amp;"54-2),2, 2),IFERROR(INDEX(GOOGLEFINANCE(F259,""close"",Dashboard!$C$54-3),2, 2),""n/a""))))))"),"n/a")</f>
        <v>n/a</v>
      </c>
      <c r="G251" s="382" t="str">
        <f>IFERROR(__xludf.DUMMYFUNCTION("IF(G$248=$B251,1,IF(Dashboard!$C$54&gt;=today(),googlefinance(G259),IFERROR(INDEX(GOOGLEFINANCE(G259,""close"",Dashboard!$C$54),2, 2),IFERROR(INDEX(GOOGLEFINANCE(G259,""close"",Dashboard!$C$54-1),2, 2),IFERROR(INDEX(GOOGLEFINANCE(G259,""close"",Dashboard!$C$"&amp;"54-2),2, 2),IFERROR(INDEX(GOOGLEFINANCE(G259,""close"",Dashboard!$C$54-3),2, 2),""n/a""))))))"),"n/a")</f>
        <v>n/a</v>
      </c>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c r="AE251" s="81"/>
      <c r="AF251" s="81"/>
      <c r="AG251" s="81"/>
    </row>
    <row r="252">
      <c r="A252" s="81"/>
      <c r="B252" s="81" t="str">
        <f t="shared" si="20"/>
        <v>JPY</v>
      </c>
      <c r="C252" s="379" t="str">
        <f>IFERROR(__xludf.DUMMYFUNCTION("IF(C$248=$B252,1,IF(Dashboard!$C$54&gt;=today(),googlefinance(C260),IFERROR(INDEX(GOOGLEFINANCE(C260,""close"",Dashboard!$C$54),2, 2),IFERROR(INDEX(GOOGLEFINANCE(C260,""close"",Dashboard!$C$54-1),2, 2),IFERROR(INDEX(GOOGLEFINANCE(C260,""close"",Dashboard!$C$"&amp;"54-2),2, 2),IFERROR(INDEX(GOOGLEFINANCE(C260,""close"",Dashboard!$C$54-3),2, 2),""n/a""))))))"),"n/a")</f>
        <v>n/a</v>
      </c>
      <c r="D252" s="381" t="str">
        <f>IFERROR(__xludf.DUMMYFUNCTION("IF(D$248=$B252,1,IF(Dashboard!$C$54&gt;=today(),googlefinance(D260),IFERROR(INDEX(GOOGLEFINANCE(D260,""close"",Dashboard!$C$54),2, 2),IFERROR(INDEX(GOOGLEFINANCE(D260,""close"",Dashboard!$C$54-1),2, 2),IFERROR(INDEX(GOOGLEFINANCE(D260,""close"",Dashboard!$C$"&amp;"54-2),2, 2),IFERROR(INDEX(GOOGLEFINANCE(D260,""close"",Dashboard!$C$54-3),2, 2),""n/a""))))))"),"n/a")</f>
        <v>n/a</v>
      </c>
      <c r="E252" s="381" t="str">
        <f>IFERROR(__xludf.DUMMYFUNCTION("IF(E$248=$B252,1,IF(Dashboard!$C$54&gt;=today(),googlefinance(E260),IFERROR(INDEX(GOOGLEFINANCE(E260,""close"",Dashboard!$C$54),2, 2),IFERROR(INDEX(GOOGLEFINANCE(E260,""close"",Dashboard!$C$54-1),2, 2),IFERROR(INDEX(GOOGLEFINANCE(E260,""close"",Dashboard!$C$"&amp;"54-2),2, 2),IFERROR(INDEX(GOOGLEFINANCE(E260,""close"",Dashboard!$C$54-3),2, 2),""n/a""))))))"),"n/a")</f>
        <v>n/a</v>
      </c>
      <c r="F252" s="380">
        <f>IFERROR(__xludf.DUMMYFUNCTION("IF(F$248=$B252,1,IF(Dashboard!$C$54&gt;=today(),googlefinance(F260),IFERROR(INDEX(GOOGLEFINANCE(F260,""close"",Dashboard!$C$54),2, 2),IFERROR(INDEX(GOOGLEFINANCE(F260,""close"",Dashboard!$C$54-1),2, 2),IFERROR(INDEX(GOOGLEFINANCE(F260,""close"",Dashboard!$C$"&amp;"54-2),2, 2),IFERROR(INDEX(GOOGLEFINANCE(F260,""close"",Dashboard!$C$54-3),2, 2),""n/a""))))))"),1.0)</f>
        <v>1</v>
      </c>
      <c r="G252" s="382" t="str">
        <f>IFERROR(__xludf.DUMMYFUNCTION("IF(G$248=$B252,1,IF(Dashboard!$C$54&gt;=today(),googlefinance(G260),IFERROR(INDEX(GOOGLEFINANCE(G260,""close"",Dashboard!$C$54),2, 2),IFERROR(INDEX(GOOGLEFINANCE(G260,""close"",Dashboard!$C$54-1),2, 2),IFERROR(INDEX(GOOGLEFINANCE(G260,""close"",Dashboard!$C$"&amp;"54-2),2, 2),IFERROR(INDEX(GOOGLEFINANCE(G260,""close"",Dashboard!$C$54-3),2, 2),""n/a""))))))"),"n/a")</f>
        <v>n/a</v>
      </c>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row>
    <row r="253">
      <c r="A253" s="81"/>
      <c r="B253" s="81" t="str">
        <f t="shared" si="20"/>
        <v>GBP</v>
      </c>
      <c r="C253" s="383" t="str">
        <f>IFERROR(__xludf.DUMMYFUNCTION("IF(C$248=$B253,1,IF(Dashboard!$C$54&gt;=today(),googlefinance(C261),IFERROR(INDEX(GOOGLEFINANCE(C261,""close"",Dashboard!$C$54),2, 2),IFERROR(INDEX(GOOGLEFINANCE(C261,""close"",Dashboard!$C$54-1),2, 2),IFERROR(INDEX(GOOGLEFINANCE(C261,""close"",Dashboard!$C$"&amp;"54-2),2, 2),IFERROR(INDEX(GOOGLEFINANCE(C261,""close"",Dashboard!$C$54-3),2, 2),""n/a""))))))"),"n/a")</f>
        <v>n/a</v>
      </c>
      <c r="D253" s="384" t="str">
        <f>IFERROR(__xludf.DUMMYFUNCTION("IF(D$248=$B253,1,IF(Dashboard!$C$54&gt;=today(),googlefinance(D261),IFERROR(INDEX(GOOGLEFINANCE(D261,""close"",Dashboard!$C$54),2, 2),IFERROR(INDEX(GOOGLEFINANCE(D261,""close"",Dashboard!$C$54-1),2, 2),IFERROR(INDEX(GOOGLEFINANCE(D261,""close"",Dashboard!$C$"&amp;"54-2),2, 2),IFERROR(INDEX(GOOGLEFINANCE(D261,""close"",Dashboard!$C$54-3),2, 2),""n/a""))))))"),"n/a")</f>
        <v>n/a</v>
      </c>
      <c r="E253" s="384" t="str">
        <f>IFERROR(__xludf.DUMMYFUNCTION("IF(E$248=$B253,1,IF(Dashboard!$C$54&gt;=today(),googlefinance(E261),IFERROR(INDEX(GOOGLEFINANCE(E261,""close"",Dashboard!$C$54),2, 2),IFERROR(INDEX(GOOGLEFINANCE(E261,""close"",Dashboard!$C$54-1),2, 2),IFERROR(INDEX(GOOGLEFINANCE(E261,""close"",Dashboard!$C$"&amp;"54-2),2, 2),IFERROR(INDEX(GOOGLEFINANCE(E261,""close"",Dashboard!$C$54-3),2, 2),""n/a""))))))"),"n/a")</f>
        <v>n/a</v>
      </c>
      <c r="F253" s="384" t="str">
        <f>IFERROR(__xludf.DUMMYFUNCTION("IF(F$248=$B253,1,IF(Dashboard!$C$54&gt;=today(),googlefinance(F261),IFERROR(INDEX(GOOGLEFINANCE(F261,""close"",Dashboard!$C$54),2, 2),IFERROR(INDEX(GOOGLEFINANCE(F261,""close"",Dashboard!$C$54-1),2, 2),IFERROR(INDEX(GOOGLEFINANCE(F261,""close"",Dashboard!$C$"&amp;"54-2),2, 2),IFERROR(INDEX(GOOGLEFINANCE(F261,""close"",Dashboard!$C$54-3),2, 2),""n/a""))))))"),"n/a")</f>
        <v>n/a</v>
      </c>
      <c r="G253" s="385">
        <f>IFERROR(__xludf.DUMMYFUNCTION("IF(G$248=$B253,1,IF(Dashboard!$C$54&gt;=today(),googlefinance(G261),IFERROR(INDEX(GOOGLEFINANCE(G261,""close"",Dashboard!$C$54),2, 2),IFERROR(INDEX(GOOGLEFINANCE(G261,""close"",Dashboard!$C$54-1),2, 2),IFERROR(INDEX(GOOGLEFINANCE(G261,""close"",Dashboard!$C$"&amp;"54-2),2, 2),IFERROR(INDEX(GOOGLEFINANCE(G261,""close"",Dashboard!$C$54-3),2, 2),""n/a""))))))"),1.0)</f>
        <v>1</v>
      </c>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row>
    <row r="254">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c r="AD254" s="81"/>
      <c r="AE254" s="81"/>
      <c r="AF254" s="81"/>
      <c r="AG254" s="81"/>
    </row>
    <row r="255">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c r="AE255" s="81"/>
      <c r="AF255" s="81"/>
      <c r="AG255" s="81"/>
    </row>
    <row r="256">
      <c r="A256" s="81"/>
      <c r="B256" s="81"/>
      <c r="C256" s="100" t="str">
        <f t="array" ref="C256:G256">transpose($B$239:$B$243)</f>
        <v>USD</v>
      </c>
      <c r="D256" s="100" t="s">
        <v>50</v>
      </c>
      <c r="E256" s="100" t="s">
        <v>51</v>
      </c>
      <c r="F256" s="100" t="s">
        <v>52</v>
      </c>
      <c r="G256" s="100" t="s">
        <v>53</v>
      </c>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c r="AE256" s="81"/>
      <c r="AF256" s="81"/>
      <c r="AG256" s="81"/>
    </row>
    <row r="257">
      <c r="A257" s="81"/>
      <c r="B257" s="81" t="str">
        <f>Setup!$B$5</f>
        <v>USD</v>
      </c>
      <c r="C257" s="386" t="str">
        <f t="shared" ref="C257:G257" si="21">"CURRENCY:"&amp;$B257&amp;C$256</f>
        <v>CURRENCY:USDUSD</v>
      </c>
      <c r="D257" s="387" t="str">
        <f t="shared" si="21"/>
        <v>CURRENCY:USDCAD</v>
      </c>
      <c r="E257" s="387" t="str">
        <f t="shared" si="21"/>
        <v>CURRENCY:USDEUR</v>
      </c>
      <c r="F257" s="387" t="str">
        <f t="shared" si="21"/>
        <v>CURRENCY:USDJPY</v>
      </c>
      <c r="G257" s="388" t="str">
        <f t="shared" si="21"/>
        <v>CURRENCY:USDGBP</v>
      </c>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row>
    <row r="258">
      <c r="A258" s="81"/>
      <c r="B258" s="81" t="str">
        <f>Setup!$B$6</f>
        <v>CAD</v>
      </c>
      <c r="C258" s="184" t="str">
        <f t="shared" ref="C258:G258" si="22">"CURRENCY:"&amp;$B258&amp;C$256</f>
        <v>CURRENCY:CADUSD</v>
      </c>
      <c r="D258" s="100" t="str">
        <f t="shared" si="22"/>
        <v>CURRENCY:CADCAD</v>
      </c>
      <c r="E258" s="100" t="str">
        <f t="shared" si="22"/>
        <v>CURRENCY:CADEUR</v>
      </c>
      <c r="F258" s="100" t="str">
        <f t="shared" si="22"/>
        <v>CURRENCY:CADJPY</v>
      </c>
      <c r="G258" s="185" t="str">
        <f t="shared" si="22"/>
        <v>CURRENCY:CADGBP</v>
      </c>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row>
    <row r="259">
      <c r="A259" s="81"/>
      <c r="B259" s="81" t="str">
        <f>Setup!$B$7</f>
        <v>EUR</v>
      </c>
      <c r="C259" s="184" t="str">
        <f t="shared" ref="C259:G259" si="23">"CURRENCY:"&amp;$B259&amp;C$256</f>
        <v>CURRENCY:EURUSD</v>
      </c>
      <c r="D259" s="100" t="str">
        <f t="shared" si="23"/>
        <v>CURRENCY:EURCAD</v>
      </c>
      <c r="E259" s="100" t="str">
        <f t="shared" si="23"/>
        <v>CURRENCY:EUREUR</v>
      </c>
      <c r="F259" s="100" t="str">
        <f t="shared" si="23"/>
        <v>CURRENCY:EURJPY</v>
      </c>
      <c r="G259" s="185" t="str">
        <f t="shared" si="23"/>
        <v>CURRENCY:EURGBP</v>
      </c>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row>
    <row r="260">
      <c r="A260" s="81"/>
      <c r="B260" s="81" t="str">
        <f>Setup!$B$8</f>
        <v>JPY</v>
      </c>
      <c r="C260" s="184" t="str">
        <f t="shared" ref="C260:G260" si="24">"CURRENCY:"&amp;$B260&amp;C$256</f>
        <v>CURRENCY:JPYUSD</v>
      </c>
      <c r="D260" s="100" t="str">
        <f t="shared" si="24"/>
        <v>CURRENCY:JPYCAD</v>
      </c>
      <c r="E260" s="100" t="str">
        <f t="shared" si="24"/>
        <v>CURRENCY:JPYEUR</v>
      </c>
      <c r="F260" s="100" t="str">
        <f t="shared" si="24"/>
        <v>CURRENCY:JPYJPY</v>
      </c>
      <c r="G260" s="185" t="str">
        <f t="shared" si="24"/>
        <v>CURRENCY:JPYGBP</v>
      </c>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row>
    <row r="261">
      <c r="A261" s="81"/>
      <c r="B261" s="81" t="str">
        <f>Setup!$B$9</f>
        <v>GBP</v>
      </c>
      <c r="C261" s="389" t="str">
        <f t="shared" ref="C261:G261" si="25">"CURRENCY:"&amp;$B261&amp;C$256</f>
        <v>CURRENCY:GBPUSD</v>
      </c>
      <c r="D261" s="390" t="str">
        <f t="shared" si="25"/>
        <v>CURRENCY:GBPCAD</v>
      </c>
      <c r="E261" s="390" t="str">
        <f t="shared" si="25"/>
        <v>CURRENCY:GBPEUR</v>
      </c>
      <c r="F261" s="390" t="str">
        <f t="shared" si="25"/>
        <v>CURRENCY:GBPJPY</v>
      </c>
      <c r="G261" s="391" t="str">
        <f t="shared" si="25"/>
        <v>CURRENCY:GBPGBP</v>
      </c>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row>
    <row r="262">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row>
    <row r="263">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row>
    <row r="264">
      <c r="A264" s="81"/>
      <c r="B264" s="374" t="s">
        <v>205</v>
      </c>
      <c r="C264" s="375"/>
      <c r="D264" s="375"/>
      <c r="E264" s="375"/>
      <c r="F264" s="375"/>
      <c r="G264" s="375"/>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row>
    <row r="265">
      <c r="A265" s="81"/>
      <c r="B265" s="81"/>
      <c r="C265" s="100"/>
      <c r="D265" s="100"/>
      <c r="E265" s="100"/>
      <c r="F265" s="100"/>
      <c r="G265" s="100"/>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row>
    <row r="266">
      <c r="A266" s="81"/>
      <c r="B266" s="81"/>
      <c r="C266" s="100" t="str">
        <f t="shared" ref="C266:G266" si="26">C274</f>
        <v>USD</v>
      </c>
      <c r="D266" s="100" t="str">
        <f t="shared" si="26"/>
        <v>CAD</v>
      </c>
      <c r="E266" s="100" t="str">
        <f t="shared" si="26"/>
        <v>EUR</v>
      </c>
      <c r="F266" s="100" t="str">
        <f t="shared" si="26"/>
        <v>JPY</v>
      </c>
      <c r="G266" s="100" t="str">
        <f t="shared" si="26"/>
        <v>GBP</v>
      </c>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c r="AE266" s="81"/>
      <c r="AF266" s="81"/>
      <c r="AG266" s="81"/>
    </row>
    <row r="267">
      <c r="A267" s="81"/>
      <c r="B267" s="81" t="str">
        <f t="shared" ref="B267:B271" si="27">B275</f>
        <v>USD</v>
      </c>
      <c r="C267" s="376">
        <f>IFERROR(__xludf.DUMMYFUNCTION("IF(C$266=$B267,1,IF(Dashboard!$C$55&gt;=today(),GOOGLEFINANCE(C275),IFERROR(INDEX(GOOGLEFINANCE(C275,""close"",Dashboard!$C$55),2, 2),IFERROR(INDEX(GOOGLEFINANCE(C275,""close"",Dashboard!$C$55-1),2, 2),IFERROR(INDEX(GOOGLEFINANCE(C275,""close"",Dashboard!$C$"&amp;"55-2),2, 2),IFERROR(INDEX(GOOGLEFINANCE(C275,""close"",Dashboard!$C$55-3),2, 2),""n/a""))))))"),1.0)</f>
        <v>1</v>
      </c>
      <c r="D267" s="377" t="str">
        <f>IFERROR(__xludf.DUMMYFUNCTION("IF(D$266=$B267,1,IF(Dashboard!$C$55&gt;=today(),GOOGLEFINANCE(D275),IFERROR(INDEX(GOOGLEFINANCE(D275,""close"",Dashboard!$C$55),2, 2),IFERROR(INDEX(GOOGLEFINANCE(D275,""close"",Dashboard!$C$55-1),2, 2),IFERROR(INDEX(GOOGLEFINANCE(D275,""close"",Dashboard!$C$"&amp;"55-2),2, 2),IFERROR(INDEX(GOOGLEFINANCE(D275,""close"",Dashboard!$C$55-3),2, 2),""n/a""))))))"),"n/a")</f>
        <v>n/a</v>
      </c>
      <c r="E267" s="377" t="str">
        <f>IFERROR(__xludf.DUMMYFUNCTION("IF(E$266=$B267,1,IF(Dashboard!$C$55&gt;=today(),GOOGLEFINANCE(E275),IFERROR(INDEX(GOOGLEFINANCE(E275,""close"",Dashboard!$C$55),2, 2),IFERROR(INDEX(GOOGLEFINANCE(E275,""close"",Dashboard!$C$55-1),2, 2),IFERROR(INDEX(GOOGLEFINANCE(E275,""close"",Dashboard!$C$"&amp;"55-2),2, 2),IFERROR(INDEX(GOOGLEFINANCE(E275,""close"",Dashboard!$C$55-3),2, 2),""n/a""))))))"),"n/a")</f>
        <v>n/a</v>
      </c>
      <c r="F267" s="377" t="str">
        <f>IFERROR(__xludf.DUMMYFUNCTION("IF(F$266=$B267,1,IF(Dashboard!$C$55&gt;=today(),GOOGLEFINANCE(F275),IFERROR(INDEX(GOOGLEFINANCE(F275,""close"",Dashboard!$C$55),2, 2),IFERROR(INDEX(GOOGLEFINANCE(F275,""close"",Dashboard!$C$55-1),2, 2),IFERROR(INDEX(GOOGLEFINANCE(F275,""close"",Dashboard!$C$"&amp;"55-2),2, 2),IFERROR(INDEX(GOOGLEFINANCE(F275,""close"",Dashboard!$C$55-3),2, 2),""n/a""))))))"),"n/a")</f>
        <v>n/a</v>
      </c>
      <c r="G267" s="378" t="str">
        <f>IFERROR(__xludf.DUMMYFUNCTION("IF(G$266=$B267,1,IF(Dashboard!$C$55&gt;=today(),GOOGLEFINANCE(G275),IFERROR(INDEX(GOOGLEFINANCE(G275,""close"",Dashboard!$C$55),2, 2),IFERROR(INDEX(GOOGLEFINANCE(G275,""close"",Dashboard!$C$55-1),2, 2),IFERROR(INDEX(GOOGLEFINANCE(G275,""close"",Dashboard!$C$"&amp;"55-2),2, 2),IFERROR(INDEX(GOOGLEFINANCE(G275,""close"",Dashboard!$C$55-3),2, 2),""n/a""))))))"),"n/a")</f>
        <v>n/a</v>
      </c>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row>
    <row r="268">
      <c r="A268" s="81"/>
      <c r="B268" s="81" t="str">
        <f t="shared" si="27"/>
        <v>CAD</v>
      </c>
      <c r="C268" s="379" t="str">
        <f>IFERROR(__xludf.DUMMYFUNCTION("IF(C$266=$B268,1,IF(Dashboard!$C$55&gt;=today(),GOOGLEFINANCE(C276),IFERROR(INDEX(GOOGLEFINANCE(C276,""close"",Dashboard!$C$55),2, 2),IFERROR(INDEX(GOOGLEFINANCE(C276,""close"",Dashboard!$C$55-1),2, 2),IFERROR(INDEX(GOOGLEFINANCE(C276,""close"",Dashboard!$C$"&amp;"55-2),2, 2),IFERROR(INDEX(GOOGLEFINANCE(C276,""close"",Dashboard!$C$55-3),2, 2),""n/a""))))))"),"n/a")</f>
        <v>n/a</v>
      </c>
      <c r="D268" s="380">
        <f>IFERROR(__xludf.DUMMYFUNCTION("IF(D$266=$B268,1,IF(Dashboard!$C$55&gt;=today(),GOOGLEFINANCE(D276),IFERROR(INDEX(GOOGLEFINANCE(D276,""close"",Dashboard!$C$55),2, 2),IFERROR(INDEX(GOOGLEFINANCE(D276,""close"",Dashboard!$C$55-1),2, 2),IFERROR(INDEX(GOOGLEFINANCE(D276,""close"",Dashboard!$C$"&amp;"55-2),2, 2),IFERROR(INDEX(GOOGLEFINANCE(D276,""close"",Dashboard!$C$55-3),2, 2),""n/a""))))))"),1.0)</f>
        <v>1</v>
      </c>
      <c r="E268" s="381" t="str">
        <f>IFERROR(__xludf.DUMMYFUNCTION("IF(E$266=$B268,1,IF(Dashboard!$C$55&gt;=today(),GOOGLEFINANCE(E276),IFERROR(INDEX(GOOGLEFINANCE(E276,""close"",Dashboard!$C$55),2, 2),IFERROR(INDEX(GOOGLEFINANCE(E276,""close"",Dashboard!$C$55-1),2, 2),IFERROR(INDEX(GOOGLEFINANCE(E276,""close"",Dashboard!$C$"&amp;"55-2),2, 2),IFERROR(INDEX(GOOGLEFINANCE(E276,""close"",Dashboard!$C$55-3),2, 2),""n/a""))))))"),"n/a")</f>
        <v>n/a</v>
      </c>
      <c r="F268" s="381" t="str">
        <f>IFERROR(__xludf.DUMMYFUNCTION("IF(F$266=$B268,1,IF(Dashboard!$C$55&gt;=today(),GOOGLEFINANCE(F276),IFERROR(INDEX(GOOGLEFINANCE(F276,""close"",Dashboard!$C$55),2, 2),IFERROR(INDEX(GOOGLEFINANCE(F276,""close"",Dashboard!$C$55-1),2, 2),IFERROR(INDEX(GOOGLEFINANCE(F276,""close"",Dashboard!$C$"&amp;"55-2),2, 2),IFERROR(INDEX(GOOGLEFINANCE(F276,""close"",Dashboard!$C$55-3),2, 2),""n/a""))))))"),"n/a")</f>
        <v>n/a</v>
      </c>
      <c r="G268" s="382" t="str">
        <f>IFERROR(__xludf.DUMMYFUNCTION("IF(G$266=$B268,1,IF(Dashboard!$C$55&gt;=today(),GOOGLEFINANCE(G276),IFERROR(INDEX(GOOGLEFINANCE(G276,""close"",Dashboard!$C$55),2, 2),IFERROR(INDEX(GOOGLEFINANCE(G276,""close"",Dashboard!$C$55-1),2, 2),IFERROR(INDEX(GOOGLEFINANCE(G276,""close"",Dashboard!$C$"&amp;"55-2),2, 2),IFERROR(INDEX(GOOGLEFINANCE(G276,""close"",Dashboard!$C$55-3),2, 2),""n/a""))))))"),"n/a")</f>
        <v>n/a</v>
      </c>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c r="AE268" s="81"/>
      <c r="AF268" s="81"/>
      <c r="AG268" s="81"/>
    </row>
    <row r="269">
      <c r="A269" s="81"/>
      <c r="B269" s="81" t="str">
        <f t="shared" si="27"/>
        <v>EUR</v>
      </c>
      <c r="C269" s="379" t="str">
        <f>IFERROR(__xludf.DUMMYFUNCTION("IF(C$266=$B269,1,IF(Dashboard!$C$55&gt;=today(),GOOGLEFINANCE(C277),IFERROR(INDEX(GOOGLEFINANCE(C277,""close"",Dashboard!$C$55),2, 2),IFERROR(INDEX(GOOGLEFINANCE(C277,""close"",Dashboard!$C$55-1),2, 2),IFERROR(INDEX(GOOGLEFINANCE(C277,""close"",Dashboard!$C$"&amp;"55-2),2, 2),IFERROR(INDEX(GOOGLEFINANCE(C277,""close"",Dashboard!$C$55-3),2, 2),""n/a""))))))"),"n/a")</f>
        <v>n/a</v>
      </c>
      <c r="D269" s="381" t="str">
        <f>IFERROR(__xludf.DUMMYFUNCTION("IF(D$266=$B269,1,IF(Dashboard!$C$55&gt;=today(),GOOGLEFINANCE(D277),IFERROR(INDEX(GOOGLEFINANCE(D277,""close"",Dashboard!$C$55),2, 2),IFERROR(INDEX(GOOGLEFINANCE(D277,""close"",Dashboard!$C$55-1),2, 2),IFERROR(INDEX(GOOGLEFINANCE(D277,""close"",Dashboard!$C$"&amp;"55-2),2, 2),IFERROR(INDEX(GOOGLEFINANCE(D277,""close"",Dashboard!$C$55-3),2, 2),""n/a""))))))"),"n/a")</f>
        <v>n/a</v>
      </c>
      <c r="E269" s="380">
        <f>IFERROR(__xludf.DUMMYFUNCTION("IF(E$266=$B269,1,IF(Dashboard!$C$55&gt;=today(),GOOGLEFINANCE(E277),IFERROR(INDEX(GOOGLEFINANCE(E277,""close"",Dashboard!$C$55),2, 2),IFERROR(INDEX(GOOGLEFINANCE(E277,""close"",Dashboard!$C$55-1),2, 2),IFERROR(INDEX(GOOGLEFINANCE(E277,""close"",Dashboard!$C$"&amp;"55-2),2, 2),IFERROR(INDEX(GOOGLEFINANCE(E277,""close"",Dashboard!$C$55-3),2, 2),""n/a""))))))"),1.0)</f>
        <v>1</v>
      </c>
      <c r="F269" s="381" t="str">
        <f>IFERROR(__xludf.DUMMYFUNCTION("IF(F$266=$B269,1,IF(Dashboard!$C$55&gt;=today(),GOOGLEFINANCE(F277),IFERROR(INDEX(GOOGLEFINANCE(F277,""close"",Dashboard!$C$55),2, 2),IFERROR(INDEX(GOOGLEFINANCE(F277,""close"",Dashboard!$C$55-1),2, 2),IFERROR(INDEX(GOOGLEFINANCE(F277,""close"",Dashboard!$C$"&amp;"55-2),2, 2),IFERROR(INDEX(GOOGLEFINANCE(F277,""close"",Dashboard!$C$55-3),2, 2),""n/a""))))))"),"n/a")</f>
        <v>n/a</v>
      </c>
      <c r="G269" s="382" t="str">
        <f>IFERROR(__xludf.DUMMYFUNCTION("IF(G$266=$B269,1,IF(Dashboard!$C$55&gt;=today(),GOOGLEFINANCE(G277),IFERROR(INDEX(GOOGLEFINANCE(G277,""close"",Dashboard!$C$55),2, 2),IFERROR(INDEX(GOOGLEFINANCE(G277,""close"",Dashboard!$C$55-1),2, 2),IFERROR(INDEX(GOOGLEFINANCE(G277,""close"",Dashboard!$C$"&amp;"55-2),2, 2),IFERROR(INDEX(GOOGLEFINANCE(G277,""close"",Dashboard!$C$55-3),2, 2),""n/a""))))))"),"n/a")</f>
        <v>n/a</v>
      </c>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81"/>
      <c r="AF269" s="81"/>
      <c r="AG269" s="81"/>
    </row>
    <row r="270">
      <c r="A270" s="81"/>
      <c r="B270" s="81" t="str">
        <f t="shared" si="27"/>
        <v>JPY</v>
      </c>
      <c r="C270" s="379" t="str">
        <f>IFERROR(__xludf.DUMMYFUNCTION("IF(C$266=$B270,1,IF(Dashboard!$C$55&gt;=today(),GOOGLEFINANCE(C278),IFERROR(INDEX(GOOGLEFINANCE(C278,""close"",Dashboard!$C$55),2, 2),IFERROR(INDEX(GOOGLEFINANCE(C278,""close"",Dashboard!$C$55-1),2, 2),IFERROR(INDEX(GOOGLEFINANCE(C278,""close"",Dashboard!$C$"&amp;"55-2),2, 2),IFERROR(INDEX(GOOGLEFINANCE(C278,""close"",Dashboard!$C$55-3),2, 2),""n/a""))))))"),"n/a")</f>
        <v>n/a</v>
      </c>
      <c r="D270" s="381" t="str">
        <f>IFERROR(__xludf.DUMMYFUNCTION("IF(D$266=$B270,1,IF(Dashboard!$C$55&gt;=today(),GOOGLEFINANCE(D278),IFERROR(INDEX(GOOGLEFINANCE(D278,""close"",Dashboard!$C$55),2, 2),IFERROR(INDEX(GOOGLEFINANCE(D278,""close"",Dashboard!$C$55-1),2, 2),IFERROR(INDEX(GOOGLEFINANCE(D278,""close"",Dashboard!$C$"&amp;"55-2),2, 2),IFERROR(INDEX(GOOGLEFINANCE(D278,""close"",Dashboard!$C$55-3),2, 2),""n/a""))))))"),"n/a")</f>
        <v>n/a</v>
      </c>
      <c r="E270" s="381" t="str">
        <f>IFERROR(__xludf.DUMMYFUNCTION("IF(E$266=$B270,1,IF(Dashboard!$C$55&gt;=today(),GOOGLEFINANCE(E278),IFERROR(INDEX(GOOGLEFINANCE(E278,""close"",Dashboard!$C$55),2, 2),IFERROR(INDEX(GOOGLEFINANCE(E278,""close"",Dashboard!$C$55-1),2, 2),IFERROR(INDEX(GOOGLEFINANCE(E278,""close"",Dashboard!$C$"&amp;"55-2),2, 2),IFERROR(INDEX(GOOGLEFINANCE(E278,""close"",Dashboard!$C$55-3),2, 2),""n/a""))))))"),"n/a")</f>
        <v>n/a</v>
      </c>
      <c r="F270" s="380">
        <f>IFERROR(__xludf.DUMMYFUNCTION("IF(F$266=$B270,1,IF(Dashboard!$C$55&gt;=today(),GOOGLEFINANCE(F278),IFERROR(INDEX(GOOGLEFINANCE(F278,""close"",Dashboard!$C$55),2, 2),IFERROR(INDEX(GOOGLEFINANCE(F278,""close"",Dashboard!$C$55-1),2, 2),IFERROR(INDEX(GOOGLEFINANCE(F278,""close"",Dashboard!$C$"&amp;"55-2),2, 2),IFERROR(INDEX(GOOGLEFINANCE(F278,""close"",Dashboard!$C$55-3),2, 2),""n/a""))))))"),1.0)</f>
        <v>1</v>
      </c>
      <c r="G270" s="382" t="str">
        <f>IFERROR(__xludf.DUMMYFUNCTION("IF(G$266=$B270,1,IF(Dashboard!$C$55&gt;=today(),GOOGLEFINANCE(G278),IFERROR(INDEX(GOOGLEFINANCE(G278,""close"",Dashboard!$C$55),2, 2),IFERROR(INDEX(GOOGLEFINANCE(G278,""close"",Dashboard!$C$55-1),2, 2),IFERROR(INDEX(GOOGLEFINANCE(G278,""close"",Dashboard!$C$"&amp;"55-2),2, 2),IFERROR(INDEX(GOOGLEFINANCE(G278,""close"",Dashboard!$C$55-3),2, 2),""n/a""))))))"),"n/a")</f>
        <v>n/a</v>
      </c>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row>
    <row r="271">
      <c r="A271" s="81"/>
      <c r="B271" s="81" t="str">
        <f t="shared" si="27"/>
        <v>GBP</v>
      </c>
      <c r="C271" s="383" t="str">
        <f>IFERROR(__xludf.DUMMYFUNCTION("IF(C$266=$B271,1,IF(Dashboard!$C$55&gt;=today(),GOOGLEFINANCE(C279),IFERROR(INDEX(GOOGLEFINANCE(C279,""close"",Dashboard!$C$55),2, 2),IFERROR(INDEX(GOOGLEFINANCE(C279,""close"",Dashboard!$C$55-1),2, 2),IFERROR(INDEX(GOOGLEFINANCE(C279,""close"",Dashboard!$C$"&amp;"55-2),2, 2),IFERROR(INDEX(GOOGLEFINANCE(C279,""close"",Dashboard!$C$55-3),2, 2),""n/a""))))))"),"n/a")</f>
        <v>n/a</v>
      </c>
      <c r="D271" s="384" t="str">
        <f>IFERROR(__xludf.DUMMYFUNCTION("IF(D$266=$B271,1,IF(Dashboard!$C$55&gt;=today(),GOOGLEFINANCE(D279),IFERROR(INDEX(GOOGLEFINANCE(D279,""close"",Dashboard!$C$55),2, 2),IFERROR(INDEX(GOOGLEFINANCE(D279,""close"",Dashboard!$C$55-1),2, 2),IFERROR(INDEX(GOOGLEFINANCE(D279,""close"",Dashboard!$C$"&amp;"55-2),2, 2),IFERROR(INDEX(GOOGLEFINANCE(D279,""close"",Dashboard!$C$55-3),2, 2),""n/a""))))))"),"n/a")</f>
        <v>n/a</v>
      </c>
      <c r="E271" s="384" t="str">
        <f>IFERROR(__xludf.DUMMYFUNCTION("IF(E$266=$B271,1,IF(Dashboard!$C$55&gt;=today(),GOOGLEFINANCE(E279),IFERROR(INDEX(GOOGLEFINANCE(E279,""close"",Dashboard!$C$55),2, 2),IFERROR(INDEX(GOOGLEFINANCE(E279,""close"",Dashboard!$C$55-1),2, 2),IFERROR(INDEX(GOOGLEFINANCE(E279,""close"",Dashboard!$C$"&amp;"55-2),2, 2),IFERROR(INDEX(GOOGLEFINANCE(E279,""close"",Dashboard!$C$55-3),2, 2),""n/a""))))))"),"n/a")</f>
        <v>n/a</v>
      </c>
      <c r="F271" s="384" t="str">
        <f>IFERROR(__xludf.DUMMYFUNCTION("IF(F$266=$B271,1,IF(Dashboard!$C$55&gt;=today(),GOOGLEFINANCE(F279),IFERROR(INDEX(GOOGLEFINANCE(F279,""close"",Dashboard!$C$55),2, 2),IFERROR(INDEX(GOOGLEFINANCE(F279,""close"",Dashboard!$C$55-1),2, 2),IFERROR(INDEX(GOOGLEFINANCE(F279,""close"",Dashboard!$C$"&amp;"55-2),2, 2),IFERROR(INDEX(GOOGLEFINANCE(F279,""close"",Dashboard!$C$55-3),2, 2),""n/a""))))))"),"n/a")</f>
        <v>n/a</v>
      </c>
      <c r="G271" s="385">
        <f>IFERROR(__xludf.DUMMYFUNCTION("IF(G$266=$B271,1,IF(Dashboard!$C$55&gt;=today(),GOOGLEFINANCE(G279),IFERROR(INDEX(GOOGLEFINANCE(G279,""close"",Dashboard!$C$55),2, 2),IFERROR(INDEX(GOOGLEFINANCE(G279,""close"",Dashboard!$C$55-1),2, 2),IFERROR(INDEX(GOOGLEFINANCE(G279,""close"",Dashboard!$C$"&amp;"55-2),2, 2),IFERROR(INDEX(GOOGLEFINANCE(G279,""close"",Dashboard!$C$55-3),2, 2),""n/a""))))))"),1.0)</f>
        <v>1</v>
      </c>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row>
    <row r="272">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81"/>
      <c r="AF272" s="81"/>
      <c r="AG272" s="81"/>
    </row>
    <row r="273">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row>
    <row r="274">
      <c r="A274" s="81"/>
      <c r="B274" s="81"/>
      <c r="C274" s="100" t="str">
        <f t="array" ref="C274:G274">transpose($B$239:$B$243)</f>
        <v>USD</v>
      </c>
      <c r="D274" s="100" t="s">
        <v>50</v>
      </c>
      <c r="E274" s="100" t="s">
        <v>51</v>
      </c>
      <c r="F274" s="100" t="s">
        <v>52</v>
      </c>
      <c r="G274" s="100" t="s">
        <v>53</v>
      </c>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row>
    <row r="275">
      <c r="A275" s="81"/>
      <c r="B275" s="81" t="str">
        <f>Setup!$B$5</f>
        <v>USD</v>
      </c>
      <c r="C275" s="386" t="str">
        <f t="shared" ref="C275:G275" si="28">"CURRENCY:"&amp;$B275&amp;C$274</f>
        <v>CURRENCY:USDUSD</v>
      </c>
      <c r="D275" s="387" t="str">
        <f t="shared" si="28"/>
        <v>CURRENCY:USDCAD</v>
      </c>
      <c r="E275" s="387" t="str">
        <f t="shared" si="28"/>
        <v>CURRENCY:USDEUR</v>
      </c>
      <c r="F275" s="387" t="str">
        <f t="shared" si="28"/>
        <v>CURRENCY:USDJPY</v>
      </c>
      <c r="G275" s="388" t="str">
        <f t="shared" si="28"/>
        <v>CURRENCY:USDGBP</v>
      </c>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row>
    <row r="276">
      <c r="A276" s="81"/>
      <c r="B276" s="81" t="str">
        <f>Setup!$B$6</f>
        <v>CAD</v>
      </c>
      <c r="C276" s="184" t="str">
        <f t="shared" ref="C276:G276" si="29">"CURRENCY:"&amp;$B276&amp;C$274</f>
        <v>CURRENCY:CADUSD</v>
      </c>
      <c r="D276" s="100" t="str">
        <f t="shared" si="29"/>
        <v>CURRENCY:CADCAD</v>
      </c>
      <c r="E276" s="100" t="str">
        <f t="shared" si="29"/>
        <v>CURRENCY:CADEUR</v>
      </c>
      <c r="F276" s="100" t="str">
        <f t="shared" si="29"/>
        <v>CURRENCY:CADJPY</v>
      </c>
      <c r="G276" s="185" t="str">
        <f t="shared" si="29"/>
        <v>CURRENCY:CADGBP</v>
      </c>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81"/>
      <c r="AF276" s="81"/>
      <c r="AG276" s="81"/>
    </row>
    <row r="277">
      <c r="A277" s="81"/>
      <c r="B277" s="81" t="str">
        <f>Setup!$B$7</f>
        <v>EUR</v>
      </c>
      <c r="C277" s="184" t="str">
        <f t="shared" ref="C277:G277" si="30">"CURRENCY:"&amp;$B277&amp;C$274</f>
        <v>CURRENCY:EURUSD</v>
      </c>
      <c r="D277" s="100" t="str">
        <f t="shared" si="30"/>
        <v>CURRENCY:EURCAD</v>
      </c>
      <c r="E277" s="100" t="str">
        <f t="shared" si="30"/>
        <v>CURRENCY:EUREUR</v>
      </c>
      <c r="F277" s="100" t="str">
        <f t="shared" si="30"/>
        <v>CURRENCY:EURJPY</v>
      </c>
      <c r="G277" s="185" t="str">
        <f t="shared" si="30"/>
        <v>CURRENCY:EURGBP</v>
      </c>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81"/>
      <c r="AF277" s="81"/>
      <c r="AG277" s="81"/>
    </row>
    <row r="278">
      <c r="A278" s="81"/>
      <c r="B278" s="81" t="str">
        <f>Setup!$B$8</f>
        <v>JPY</v>
      </c>
      <c r="C278" s="184" t="str">
        <f t="shared" ref="C278:G278" si="31">"CURRENCY:"&amp;$B278&amp;C$274</f>
        <v>CURRENCY:JPYUSD</v>
      </c>
      <c r="D278" s="100" t="str">
        <f t="shared" si="31"/>
        <v>CURRENCY:JPYCAD</v>
      </c>
      <c r="E278" s="100" t="str">
        <f t="shared" si="31"/>
        <v>CURRENCY:JPYEUR</v>
      </c>
      <c r="F278" s="100" t="str">
        <f t="shared" si="31"/>
        <v>CURRENCY:JPYJPY</v>
      </c>
      <c r="G278" s="185" t="str">
        <f t="shared" si="31"/>
        <v>CURRENCY:JPYGBP</v>
      </c>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row>
    <row r="279">
      <c r="A279" s="81"/>
      <c r="B279" s="81" t="str">
        <f>Setup!$B$9</f>
        <v>GBP</v>
      </c>
      <c r="C279" s="389" t="str">
        <f t="shared" ref="C279:G279" si="32">"CURRENCY:"&amp;$B279&amp;C$274</f>
        <v>CURRENCY:GBPUSD</v>
      </c>
      <c r="D279" s="390" t="str">
        <f t="shared" si="32"/>
        <v>CURRENCY:GBPCAD</v>
      </c>
      <c r="E279" s="390" t="str">
        <f t="shared" si="32"/>
        <v>CURRENCY:GBPEUR</v>
      </c>
      <c r="F279" s="390" t="str">
        <f t="shared" si="32"/>
        <v>CURRENCY:GBPJPY</v>
      </c>
      <c r="G279" s="391" t="str">
        <f t="shared" si="32"/>
        <v>CURRENCY:GBPGBP</v>
      </c>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81"/>
      <c r="AF279" s="81"/>
      <c r="AG279" s="81"/>
    </row>
    <row r="280">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row>
    <row r="28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row>
    <row r="282">
      <c r="A282" s="81"/>
      <c r="B282" s="374" t="s">
        <v>206</v>
      </c>
      <c r="C282" s="375"/>
      <c r="D282" s="375"/>
      <c r="E282" s="375"/>
      <c r="F282" s="375"/>
      <c r="G282" s="375"/>
      <c r="H282" s="375"/>
      <c r="I282" s="375"/>
      <c r="J282" s="375"/>
      <c r="K282" s="375"/>
      <c r="L282" s="375"/>
      <c r="M282" s="375"/>
      <c r="N282" s="375"/>
      <c r="O282" s="375"/>
      <c r="P282" s="375"/>
      <c r="Q282" s="375"/>
      <c r="R282" s="375"/>
      <c r="S282" s="375"/>
      <c r="T282" s="375"/>
      <c r="U282" s="375"/>
      <c r="V282" s="375"/>
      <c r="W282" s="375"/>
      <c r="X282" s="375"/>
      <c r="Y282" s="375"/>
      <c r="Z282" s="375"/>
      <c r="AA282" s="375"/>
      <c r="AB282" s="375"/>
      <c r="AC282" s="375"/>
      <c r="AD282" s="375"/>
      <c r="AE282" s="375"/>
      <c r="AF282" s="375"/>
      <c r="AG282" s="375"/>
    </row>
    <row r="283">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c r="AE283" s="81"/>
      <c r="AF283" s="81"/>
      <c r="AG283" s="81"/>
    </row>
    <row r="284">
      <c r="A284" s="81"/>
      <c r="B284" s="247" t="s">
        <v>207</v>
      </c>
      <c r="D284" s="1">
        <f>max('Trade Log'!$AA$5:$AA$2004)</f>
        <v>0</v>
      </c>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c r="AE284" s="81"/>
      <c r="AF284" s="81"/>
      <c r="AG284" s="81"/>
    </row>
    <row r="285">
      <c r="A285" s="81"/>
      <c r="B285" s="157"/>
      <c r="C285" s="157"/>
      <c r="D285" s="158"/>
      <c r="E285" s="152"/>
      <c r="F285" s="81"/>
      <c r="G285" s="81"/>
      <c r="H285" s="81"/>
      <c r="I285" s="392">
        <v>1.0</v>
      </c>
      <c r="J285" s="393">
        <f t="shared" ref="J285:AG285" si="33">I285+1</f>
        <v>2</v>
      </c>
      <c r="K285" s="393">
        <f t="shared" si="33"/>
        <v>3</v>
      </c>
      <c r="L285" s="393">
        <f t="shared" si="33"/>
        <v>4</v>
      </c>
      <c r="M285" s="393">
        <f t="shared" si="33"/>
        <v>5</v>
      </c>
      <c r="N285" s="393">
        <f t="shared" si="33"/>
        <v>6</v>
      </c>
      <c r="O285" s="393">
        <f t="shared" si="33"/>
        <v>7</v>
      </c>
      <c r="P285" s="393">
        <f t="shared" si="33"/>
        <v>8</v>
      </c>
      <c r="Q285" s="393">
        <f t="shared" si="33"/>
        <v>9</v>
      </c>
      <c r="R285" s="393">
        <f t="shared" si="33"/>
        <v>10</v>
      </c>
      <c r="S285" s="393">
        <f t="shared" si="33"/>
        <v>11</v>
      </c>
      <c r="T285" s="393">
        <f t="shared" si="33"/>
        <v>12</v>
      </c>
      <c r="U285" s="393">
        <f t="shared" si="33"/>
        <v>13</v>
      </c>
      <c r="V285" s="393">
        <f t="shared" si="33"/>
        <v>14</v>
      </c>
      <c r="W285" s="393">
        <f t="shared" si="33"/>
        <v>15</v>
      </c>
      <c r="X285" s="393">
        <f t="shared" si="33"/>
        <v>16</v>
      </c>
      <c r="Y285" s="393">
        <f t="shared" si="33"/>
        <v>17</v>
      </c>
      <c r="Z285" s="393">
        <f t="shared" si="33"/>
        <v>18</v>
      </c>
      <c r="AA285" s="393">
        <f t="shared" si="33"/>
        <v>19</v>
      </c>
      <c r="AB285" s="393">
        <f t="shared" si="33"/>
        <v>20</v>
      </c>
      <c r="AC285" s="393">
        <f t="shared" si="33"/>
        <v>21</v>
      </c>
      <c r="AD285" s="393">
        <f t="shared" si="33"/>
        <v>22</v>
      </c>
      <c r="AE285" s="393">
        <f t="shared" si="33"/>
        <v>23</v>
      </c>
      <c r="AF285" s="393">
        <f t="shared" si="33"/>
        <v>24</v>
      </c>
      <c r="AG285" s="393">
        <f t="shared" si="33"/>
        <v>25</v>
      </c>
    </row>
    <row r="286">
      <c r="A286" s="81"/>
      <c r="B286" s="148"/>
      <c r="C286" s="148"/>
      <c r="D286" s="148"/>
      <c r="E286" s="148"/>
      <c r="F286" s="394"/>
      <c r="G286" s="394"/>
      <c r="H286" s="81"/>
      <c r="I286" s="106" t="s">
        <v>208</v>
      </c>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row>
    <row r="287">
      <c r="A287" s="81"/>
      <c r="B287" s="395" t="s">
        <v>130</v>
      </c>
      <c r="C287" s="395" t="s">
        <v>209</v>
      </c>
      <c r="D287" s="395" t="s">
        <v>210</v>
      </c>
      <c r="E287" s="395" t="s">
        <v>208</v>
      </c>
      <c r="F287" s="25" t="s">
        <v>23</v>
      </c>
      <c r="G287" s="25" t="s">
        <v>69</v>
      </c>
      <c r="H287" s="81"/>
      <c r="I287" s="25" t="str">
        <f t="array" ref="I287:AG287">transpose(Setup!B12:B36)</f>
        <v>Domestic equity</v>
      </c>
      <c r="J287" s="25" t="s">
        <v>56</v>
      </c>
      <c r="K287" s="25" t="s">
        <v>57</v>
      </c>
      <c r="L287" s="25" t="s">
        <v>58</v>
      </c>
      <c r="M287" s="25" t="s">
        <v>59</v>
      </c>
      <c r="N287" s="25"/>
      <c r="O287" s="25"/>
      <c r="P287" s="25"/>
      <c r="Q287" s="25"/>
      <c r="R287" s="25"/>
      <c r="S287" s="25"/>
      <c r="T287" s="25"/>
      <c r="U287" s="25"/>
      <c r="V287" s="25"/>
      <c r="W287" s="25"/>
      <c r="X287" s="25"/>
      <c r="Y287" s="25"/>
      <c r="Z287" s="25"/>
      <c r="AA287" s="25"/>
      <c r="AB287" s="25"/>
      <c r="AC287" s="25"/>
      <c r="AD287" s="25"/>
      <c r="AE287" s="25"/>
      <c r="AF287" s="25"/>
      <c r="AG287" s="25"/>
    </row>
    <row r="288">
      <c r="A288" s="157" t="s">
        <v>211</v>
      </c>
      <c r="B288" s="396">
        <f>Dashboard!C54</f>
        <v>43100</v>
      </c>
      <c r="C288" s="100"/>
      <c r="D288" s="397">
        <f>'Your Portfolio Holdings'!AG157</f>
        <v>0</v>
      </c>
      <c r="E288" s="398">
        <f>D288</f>
        <v>0</v>
      </c>
      <c r="F288" s="81"/>
      <c r="G288" s="81"/>
      <c r="H288" s="81"/>
      <c r="I288" s="397">
        <f>IFERROR(SUMIFS('Your Portfolio Holdings'!$AG$7:$AG$156,'Your Portfolio Holdings'!$D$7:$D$156,I$287),0)</f>
        <v>0</v>
      </c>
      <c r="J288" s="397">
        <f>IFERROR(SUMIFS('Your Portfolio Holdings'!$AG$7:$AG$156,'Your Portfolio Holdings'!$D$7:$D$156,J$287),0)</f>
        <v>0</v>
      </c>
      <c r="K288" s="397">
        <f>IFERROR(SUMIFS('Your Portfolio Holdings'!$AG$7:$AG$156,'Your Portfolio Holdings'!$D$7:$D$156,K$287),0)</f>
        <v>0</v>
      </c>
      <c r="L288" s="397">
        <f>IFERROR(SUMIFS('Your Portfolio Holdings'!$AG$7:$AG$156,'Your Portfolio Holdings'!$D$7:$D$156,L$287),0)</f>
        <v>0</v>
      </c>
      <c r="M288" s="397">
        <f>IFERROR(SUMIFS('Your Portfolio Holdings'!$AG$7:$AG$156,'Your Portfolio Holdings'!$D$7:$D$156,M$287),0)</f>
        <v>0</v>
      </c>
      <c r="N288" s="397">
        <f>IFERROR(SUMIFS('Your Portfolio Holdings'!$AG$7:$AG$156,'Your Portfolio Holdings'!$D$7:$D$156,N$287),0)</f>
        <v>0</v>
      </c>
      <c r="O288" s="397">
        <f>IFERROR(SUMIFS('Your Portfolio Holdings'!$AG$7:$AG$156,'Your Portfolio Holdings'!$D$7:$D$156,O$287),0)</f>
        <v>0</v>
      </c>
      <c r="P288" s="397">
        <f>IFERROR(SUMIFS('Your Portfolio Holdings'!$AG$7:$AG$156,'Your Portfolio Holdings'!$D$7:$D$156,P$287),0)</f>
        <v>0</v>
      </c>
      <c r="Q288" s="397">
        <f>IFERROR(SUMIFS('Your Portfolio Holdings'!$AG$7:$AG$156,'Your Portfolio Holdings'!$D$7:$D$156,Q$287),0)</f>
        <v>0</v>
      </c>
      <c r="R288" s="397">
        <f>IFERROR(SUMIFS('Your Portfolio Holdings'!$AG$7:$AG$156,'Your Portfolio Holdings'!$D$7:$D$156,R$287),0)</f>
        <v>0</v>
      </c>
      <c r="S288" s="397">
        <f>IFERROR(SUMIFS('Your Portfolio Holdings'!$AG$7:$AG$156,'Your Portfolio Holdings'!$D$7:$D$156,S$287),0)</f>
        <v>0</v>
      </c>
      <c r="T288" s="397">
        <f>IFERROR(SUMIFS('Your Portfolio Holdings'!$AG$7:$AG$156,'Your Portfolio Holdings'!$D$7:$D$156,T$287),0)</f>
        <v>0</v>
      </c>
      <c r="U288" s="397">
        <f>IFERROR(SUMIFS('Your Portfolio Holdings'!$AG$7:$AG$156,'Your Portfolio Holdings'!$D$7:$D$156,U$287),0)</f>
        <v>0</v>
      </c>
      <c r="V288" s="397">
        <f>IFERROR(SUMIFS('Your Portfolio Holdings'!$AG$7:$AG$156,'Your Portfolio Holdings'!$D$7:$D$156,V$287),0)</f>
        <v>0</v>
      </c>
      <c r="W288" s="397">
        <f>IFERROR(SUMIFS('Your Portfolio Holdings'!$AG$7:$AG$156,'Your Portfolio Holdings'!$D$7:$D$156,W$287),0)</f>
        <v>0</v>
      </c>
      <c r="X288" s="397">
        <f>IFERROR(SUMIFS('Your Portfolio Holdings'!$AG$7:$AG$156,'Your Portfolio Holdings'!$D$7:$D$156,X$287),0)</f>
        <v>0</v>
      </c>
      <c r="Y288" s="397">
        <f>IFERROR(SUMIFS('Your Portfolio Holdings'!$AG$7:$AG$156,'Your Portfolio Holdings'!$D$7:$D$156,Y$287),0)</f>
        <v>0</v>
      </c>
      <c r="Z288" s="397">
        <f>IFERROR(SUMIFS('Your Portfolio Holdings'!$AG$7:$AG$156,'Your Portfolio Holdings'!$D$7:$D$156,Z$287),0)</f>
        <v>0</v>
      </c>
      <c r="AA288" s="397">
        <f>IFERROR(SUMIFS('Your Portfolio Holdings'!$AG$7:$AG$156,'Your Portfolio Holdings'!$D$7:$D$156,AA$287),0)</f>
        <v>0</v>
      </c>
      <c r="AB288" s="397">
        <f>IFERROR(SUMIFS('Your Portfolio Holdings'!$AG$7:$AG$156,'Your Portfolio Holdings'!$D$7:$D$156,AB$287),0)</f>
        <v>0</v>
      </c>
      <c r="AC288" s="397">
        <f>IFERROR(SUMIFS('Your Portfolio Holdings'!$AG$7:$AG$156,'Your Portfolio Holdings'!$D$7:$D$156,AC$287),0)</f>
        <v>0</v>
      </c>
      <c r="AD288" s="397">
        <f>IFERROR(SUMIFS('Your Portfolio Holdings'!$AG$7:$AG$156,'Your Portfolio Holdings'!$D$7:$D$156,AD$287),0)</f>
        <v>0</v>
      </c>
      <c r="AE288" s="397">
        <f>IFERROR(SUMIFS('Your Portfolio Holdings'!$AG$7:$AG$156,'Your Portfolio Holdings'!$D$7:$D$156,AE$287),0)</f>
        <v>0</v>
      </c>
      <c r="AF288" s="397">
        <f>IFERROR(SUMIFS('Your Portfolio Holdings'!$AG$7:$AG$156,'Your Portfolio Holdings'!$D$7:$D$156,AF$287),0)</f>
        <v>0</v>
      </c>
      <c r="AG288" s="397">
        <f>IFERROR(SUMIFS('Your Portfolio Holdings'!$AG$7:$AG$156,'Your Portfolio Holdings'!$D$7:$D$156,AG$287),0)</f>
        <v>0</v>
      </c>
    </row>
    <row r="289">
      <c r="A289" s="157">
        <v>1.0</v>
      </c>
      <c r="B289" s="396">
        <f t="array" ref="B289">IF($A289="n/a",Dashboard!$C$54,iferror(index('Trade Log'!$B$5:$B$2004,match($A289,'Trade Log'!$AA$5:$AA$2004,0),0),Dashboard!$C$54))</f>
        <v>43100</v>
      </c>
      <c r="C289" s="100" t="str">
        <f t="array" ref="C289">IF($A289="n/a","",iferror(index('Trade Log'!$C$5:$C$2004,match($A289,'Trade Log'!$AA$5:$AA$2004,0),0),""))</f>
        <v/>
      </c>
      <c r="D289" s="398">
        <f t="array" ref="D289">IF($A289="n/a",0,iferror(index('Trade Log'!$AD$5:$AD$2004,match($A289,'Trade Log'!$AA$5:$AA$2004,0),0),0))</f>
        <v>0</v>
      </c>
      <c r="E289" s="398">
        <f t="shared" ref="E289:E1575" si="35">iferror(if(OR(C289="Sell",C289="Dividend",C289="Return of capital"),D289*-1,D289),"")</f>
        <v>0</v>
      </c>
      <c r="F289" s="100" t="str">
        <f t="array" ref="F289">IF($A289="n/a","",iferror(index('Trade Log'!$D$5:$D$2004,match($A289,'Trade Log'!$AA$5:$AA$2004,0),0),"n/a"))</f>
        <v>n/a</v>
      </c>
      <c r="G289" s="100" t="str">
        <f t="array" ref="G289">IF($A289="n/a","",IFERROR(index(Setup!$D$52:$D$201,match($F289,Setup!$B$52:$B$201,0),0),"n/a"))</f>
        <v>n/a</v>
      </c>
      <c r="H289" s="81"/>
      <c r="I289" s="398">
        <f t="shared" ref="I289:AG289" si="34">IF($A289="n/a",0,IFERROR(IF($G289=I$287,$E289,0),0))</f>
        <v>0</v>
      </c>
      <c r="J289" s="398">
        <f t="shared" si="34"/>
        <v>0</v>
      </c>
      <c r="K289" s="398">
        <f t="shared" si="34"/>
        <v>0</v>
      </c>
      <c r="L289" s="398">
        <f t="shared" si="34"/>
        <v>0</v>
      </c>
      <c r="M289" s="398">
        <f t="shared" si="34"/>
        <v>0</v>
      </c>
      <c r="N289" s="398">
        <f t="shared" si="34"/>
        <v>0</v>
      </c>
      <c r="O289" s="398">
        <f t="shared" si="34"/>
        <v>0</v>
      </c>
      <c r="P289" s="398">
        <f t="shared" si="34"/>
        <v>0</v>
      </c>
      <c r="Q289" s="398">
        <f t="shared" si="34"/>
        <v>0</v>
      </c>
      <c r="R289" s="398">
        <f t="shared" si="34"/>
        <v>0</v>
      </c>
      <c r="S289" s="398">
        <f t="shared" si="34"/>
        <v>0</v>
      </c>
      <c r="T289" s="398">
        <f t="shared" si="34"/>
        <v>0</v>
      </c>
      <c r="U289" s="398">
        <f t="shared" si="34"/>
        <v>0</v>
      </c>
      <c r="V289" s="398">
        <f t="shared" si="34"/>
        <v>0</v>
      </c>
      <c r="W289" s="398">
        <f t="shared" si="34"/>
        <v>0</v>
      </c>
      <c r="X289" s="398">
        <f t="shared" si="34"/>
        <v>0</v>
      </c>
      <c r="Y289" s="398">
        <f t="shared" si="34"/>
        <v>0</v>
      </c>
      <c r="Z289" s="398">
        <f t="shared" si="34"/>
        <v>0</v>
      </c>
      <c r="AA289" s="398">
        <f t="shared" si="34"/>
        <v>0</v>
      </c>
      <c r="AB289" s="398">
        <f t="shared" si="34"/>
        <v>0</v>
      </c>
      <c r="AC289" s="398">
        <f t="shared" si="34"/>
        <v>0</v>
      </c>
      <c r="AD289" s="398">
        <f t="shared" si="34"/>
        <v>0</v>
      </c>
      <c r="AE289" s="398">
        <f t="shared" si="34"/>
        <v>0</v>
      </c>
      <c r="AF289" s="398">
        <f t="shared" si="34"/>
        <v>0</v>
      </c>
      <c r="AG289" s="398">
        <f t="shared" si="34"/>
        <v>0</v>
      </c>
    </row>
    <row r="290">
      <c r="A290" s="100" t="str">
        <f t="shared" ref="A290:A1575" si="37">iferror(if(A289+1&gt;$D$284,"n/a",A289+1),"n/a")</f>
        <v>n/a</v>
      </c>
      <c r="B290" s="396">
        <f t="array" ref="B290">IF($A290="n/a",Dashboard!$C$54,iferror(index('Trade Log'!$B$5:$B$2004,match($A290,'Trade Log'!$AA$5:$AA$2004,0),0),Dashboard!$C$54))</f>
        <v>43100</v>
      </c>
      <c r="C290" s="100" t="str">
        <f t="array" ref="C290">IF($A290="n/a","",iferror(index('Trade Log'!$C$5:$C$2004,match($A290,'Trade Log'!$AA$5:$AA$2004,0),0),""))</f>
        <v/>
      </c>
      <c r="D290" s="398">
        <f t="array" ref="D290">IF($A290="n/a",0,iferror(index('Trade Log'!$AD$5:$AD$2004,match($A290,'Trade Log'!$AA$5:$AA$2004,0),0),0))</f>
        <v>0</v>
      </c>
      <c r="E290" s="398">
        <f t="shared" si="35"/>
        <v>0</v>
      </c>
      <c r="F290" s="100" t="str">
        <f t="array" ref="F290">IF($A290="n/a","",iferror(index('Trade Log'!$D$5:$D$2004,match($A290,'Trade Log'!$AA$5:$AA$2004,0),0),"n/a"))</f>
        <v/>
      </c>
      <c r="G290" s="100" t="str">
        <f t="array" ref="G290">IF($A290="n/a","",IFERROR(index(Setup!$D$52:$D$201,match($F290,Setup!$B$52:$B$201,0),0),"n/a"))</f>
        <v/>
      </c>
      <c r="H290" s="81"/>
      <c r="I290" s="398">
        <f t="shared" ref="I290:AG290" si="36">IF($A290="n/a",0,IFERROR(IF($G290=I$287,$E290,0),0))</f>
        <v>0</v>
      </c>
      <c r="J290" s="398">
        <f t="shared" si="36"/>
        <v>0</v>
      </c>
      <c r="K290" s="398">
        <f t="shared" si="36"/>
        <v>0</v>
      </c>
      <c r="L290" s="398">
        <f t="shared" si="36"/>
        <v>0</v>
      </c>
      <c r="M290" s="398">
        <f t="shared" si="36"/>
        <v>0</v>
      </c>
      <c r="N290" s="398">
        <f t="shared" si="36"/>
        <v>0</v>
      </c>
      <c r="O290" s="398">
        <f t="shared" si="36"/>
        <v>0</v>
      </c>
      <c r="P290" s="398">
        <f t="shared" si="36"/>
        <v>0</v>
      </c>
      <c r="Q290" s="398">
        <f t="shared" si="36"/>
        <v>0</v>
      </c>
      <c r="R290" s="398">
        <f t="shared" si="36"/>
        <v>0</v>
      </c>
      <c r="S290" s="398">
        <f t="shared" si="36"/>
        <v>0</v>
      </c>
      <c r="T290" s="398">
        <f t="shared" si="36"/>
        <v>0</v>
      </c>
      <c r="U290" s="398">
        <f t="shared" si="36"/>
        <v>0</v>
      </c>
      <c r="V290" s="398">
        <f t="shared" si="36"/>
        <v>0</v>
      </c>
      <c r="W290" s="398">
        <f t="shared" si="36"/>
        <v>0</v>
      </c>
      <c r="X290" s="398">
        <f t="shared" si="36"/>
        <v>0</v>
      </c>
      <c r="Y290" s="398">
        <f t="shared" si="36"/>
        <v>0</v>
      </c>
      <c r="Z290" s="398">
        <f t="shared" si="36"/>
        <v>0</v>
      </c>
      <c r="AA290" s="398">
        <f t="shared" si="36"/>
        <v>0</v>
      </c>
      <c r="AB290" s="398">
        <f t="shared" si="36"/>
        <v>0</v>
      </c>
      <c r="AC290" s="398">
        <f t="shared" si="36"/>
        <v>0</v>
      </c>
      <c r="AD290" s="398">
        <f t="shared" si="36"/>
        <v>0</v>
      </c>
      <c r="AE290" s="398">
        <f t="shared" si="36"/>
        <v>0</v>
      </c>
      <c r="AF290" s="398">
        <f t="shared" si="36"/>
        <v>0</v>
      </c>
      <c r="AG290" s="398">
        <f t="shared" si="36"/>
        <v>0</v>
      </c>
    </row>
    <row r="291">
      <c r="A291" s="100" t="str">
        <f t="shared" si="37"/>
        <v>n/a</v>
      </c>
      <c r="B291" s="396">
        <f t="array" ref="B291">IF($A291="n/a",Dashboard!$C$54,iferror(index('Trade Log'!$B$5:$B$2004,match($A291,'Trade Log'!$AA$5:$AA$2004,0),0),Dashboard!$C$54))</f>
        <v>43100</v>
      </c>
      <c r="C291" s="100" t="str">
        <f t="array" ref="C291">IF($A291="n/a","",iferror(index('Trade Log'!$C$5:$C$2004,match($A291,'Trade Log'!$AA$5:$AA$2004,0),0),""))</f>
        <v/>
      </c>
      <c r="D291" s="398">
        <f t="array" ref="D291">IF($A291="n/a",0,iferror(index('Trade Log'!$AD$5:$AD$2004,match($A291,'Trade Log'!$AA$5:$AA$2004,0),0),0))</f>
        <v>0</v>
      </c>
      <c r="E291" s="398">
        <f t="shared" si="35"/>
        <v>0</v>
      </c>
      <c r="F291" s="100" t="str">
        <f t="array" ref="F291">IF($A291="n/a","",iferror(index('Trade Log'!$D$5:$D$2004,match($A291,'Trade Log'!$AA$5:$AA$2004,0),0),"n/a"))</f>
        <v/>
      </c>
      <c r="G291" s="100" t="str">
        <f t="array" ref="G291">IF($A291="n/a","",IFERROR(index(Setup!$D$52:$D$201,match($F291,Setup!$B$52:$B$201,0),0),"n/a"))</f>
        <v/>
      </c>
      <c r="H291" s="81"/>
      <c r="I291" s="398">
        <f t="shared" ref="I291:AG291" si="38">IF($A291="n/a",0,IFERROR(IF($G291=I$287,$E291,0),0))</f>
        <v>0</v>
      </c>
      <c r="J291" s="398">
        <f t="shared" si="38"/>
        <v>0</v>
      </c>
      <c r="K291" s="398">
        <f t="shared" si="38"/>
        <v>0</v>
      </c>
      <c r="L291" s="398">
        <f t="shared" si="38"/>
        <v>0</v>
      </c>
      <c r="M291" s="398">
        <f t="shared" si="38"/>
        <v>0</v>
      </c>
      <c r="N291" s="398">
        <f t="shared" si="38"/>
        <v>0</v>
      </c>
      <c r="O291" s="398">
        <f t="shared" si="38"/>
        <v>0</v>
      </c>
      <c r="P291" s="398">
        <f t="shared" si="38"/>
        <v>0</v>
      </c>
      <c r="Q291" s="398">
        <f t="shared" si="38"/>
        <v>0</v>
      </c>
      <c r="R291" s="398">
        <f t="shared" si="38"/>
        <v>0</v>
      </c>
      <c r="S291" s="398">
        <f t="shared" si="38"/>
        <v>0</v>
      </c>
      <c r="T291" s="398">
        <f t="shared" si="38"/>
        <v>0</v>
      </c>
      <c r="U291" s="398">
        <f t="shared" si="38"/>
        <v>0</v>
      </c>
      <c r="V291" s="398">
        <f t="shared" si="38"/>
        <v>0</v>
      </c>
      <c r="W291" s="398">
        <f t="shared" si="38"/>
        <v>0</v>
      </c>
      <c r="X291" s="398">
        <f t="shared" si="38"/>
        <v>0</v>
      </c>
      <c r="Y291" s="398">
        <f t="shared" si="38"/>
        <v>0</v>
      </c>
      <c r="Z291" s="398">
        <f t="shared" si="38"/>
        <v>0</v>
      </c>
      <c r="AA291" s="398">
        <f t="shared" si="38"/>
        <v>0</v>
      </c>
      <c r="AB291" s="398">
        <f t="shared" si="38"/>
        <v>0</v>
      </c>
      <c r="AC291" s="398">
        <f t="shared" si="38"/>
        <v>0</v>
      </c>
      <c r="AD291" s="398">
        <f t="shared" si="38"/>
        <v>0</v>
      </c>
      <c r="AE291" s="398">
        <f t="shared" si="38"/>
        <v>0</v>
      </c>
      <c r="AF291" s="398">
        <f t="shared" si="38"/>
        <v>0</v>
      </c>
      <c r="AG291" s="398">
        <f t="shared" si="38"/>
        <v>0</v>
      </c>
    </row>
    <row r="292">
      <c r="A292" s="100" t="str">
        <f t="shared" si="37"/>
        <v>n/a</v>
      </c>
      <c r="B292" s="396">
        <f t="array" ref="B292">IF($A292="n/a",Dashboard!$C$54,iferror(index('Trade Log'!$B$5:$B$2004,match($A292,'Trade Log'!$AA$5:$AA$2004,0),0),Dashboard!$C$54))</f>
        <v>43100</v>
      </c>
      <c r="C292" s="100" t="str">
        <f t="array" ref="C292">IF($A292="n/a","",iferror(index('Trade Log'!$C$5:$C$2004,match($A292,'Trade Log'!$AA$5:$AA$2004,0),0),""))</f>
        <v/>
      </c>
      <c r="D292" s="398">
        <f t="array" ref="D292">IF($A292="n/a",0,iferror(index('Trade Log'!$AD$5:$AD$2004,match($A292,'Trade Log'!$AA$5:$AA$2004,0),0),0))</f>
        <v>0</v>
      </c>
      <c r="E292" s="398">
        <f t="shared" si="35"/>
        <v>0</v>
      </c>
      <c r="F292" s="100" t="str">
        <f t="array" ref="F292">IF($A292="n/a","",iferror(index('Trade Log'!$D$5:$D$2004,match($A292,'Trade Log'!$AA$5:$AA$2004,0),0),"n/a"))</f>
        <v/>
      </c>
      <c r="G292" s="100" t="str">
        <f t="array" ref="G292">IF($A292="n/a","",IFERROR(index(Setup!$D$52:$D$201,match($F292,Setup!$B$52:$B$201,0),0),"n/a"))</f>
        <v/>
      </c>
      <c r="H292" s="81"/>
      <c r="I292" s="398">
        <f t="shared" ref="I292:AG292" si="39">IF($A292="n/a",0,IFERROR(IF($G292=I$287,$E292,0),0))</f>
        <v>0</v>
      </c>
      <c r="J292" s="398">
        <f t="shared" si="39"/>
        <v>0</v>
      </c>
      <c r="K292" s="398">
        <f t="shared" si="39"/>
        <v>0</v>
      </c>
      <c r="L292" s="398">
        <f t="shared" si="39"/>
        <v>0</v>
      </c>
      <c r="M292" s="398">
        <f t="shared" si="39"/>
        <v>0</v>
      </c>
      <c r="N292" s="398">
        <f t="shared" si="39"/>
        <v>0</v>
      </c>
      <c r="O292" s="398">
        <f t="shared" si="39"/>
        <v>0</v>
      </c>
      <c r="P292" s="398">
        <f t="shared" si="39"/>
        <v>0</v>
      </c>
      <c r="Q292" s="398">
        <f t="shared" si="39"/>
        <v>0</v>
      </c>
      <c r="R292" s="398">
        <f t="shared" si="39"/>
        <v>0</v>
      </c>
      <c r="S292" s="398">
        <f t="shared" si="39"/>
        <v>0</v>
      </c>
      <c r="T292" s="398">
        <f t="shared" si="39"/>
        <v>0</v>
      </c>
      <c r="U292" s="398">
        <f t="shared" si="39"/>
        <v>0</v>
      </c>
      <c r="V292" s="398">
        <f t="shared" si="39"/>
        <v>0</v>
      </c>
      <c r="W292" s="398">
        <f t="shared" si="39"/>
        <v>0</v>
      </c>
      <c r="X292" s="398">
        <f t="shared" si="39"/>
        <v>0</v>
      </c>
      <c r="Y292" s="398">
        <f t="shared" si="39"/>
        <v>0</v>
      </c>
      <c r="Z292" s="398">
        <f t="shared" si="39"/>
        <v>0</v>
      </c>
      <c r="AA292" s="398">
        <f t="shared" si="39"/>
        <v>0</v>
      </c>
      <c r="AB292" s="398">
        <f t="shared" si="39"/>
        <v>0</v>
      </c>
      <c r="AC292" s="398">
        <f t="shared" si="39"/>
        <v>0</v>
      </c>
      <c r="AD292" s="398">
        <f t="shared" si="39"/>
        <v>0</v>
      </c>
      <c r="AE292" s="398">
        <f t="shared" si="39"/>
        <v>0</v>
      </c>
      <c r="AF292" s="398">
        <f t="shared" si="39"/>
        <v>0</v>
      </c>
      <c r="AG292" s="398">
        <f t="shared" si="39"/>
        <v>0</v>
      </c>
    </row>
    <row r="293">
      <c r="A293" s="100" t="str">
        <f t="shared" si="37"/>
        <v>n/a</v>
      </c>
      <c r="B293" s="396">
        <f t="array" ref="B293">IF($A293="n/a",Dashboard!$C$54,iferror(index('Trade Log'!$B$5:$B$2004,match($A293,'Trade Log'!$AA$5:$AA$2004,0),0),Dashboard!$C$54))</f>
        <v>43100</v>
      </c>
      <c r="C293" s="100" t="str">
        <f t="array" ref="C293">IF($A293="n/a","",iferror(index('Trade Log'!$C$5:$C$2004,match($A293,'Trade Log'!$AA$5:$AA$2004,0),0),""))</f>
        <v/>
      </c>
      <c r="D293" s="398">
        <f t="array" ref="D293">IF($A293="n/a",0,iferror(index('Trade Log'!$AD$5:$AD$2004,match($A293,'Trade Log'!$AA$5:$AA$2004,0),0),0))</f>
        <v>0</v>
      </c>
      <c r="E293" s="398">
        <f t="shared" si="35"/>
        <v>0</v>
      </c>
      <c r="F293" s="100" t="str">
        <f t="array" ref="F293">IF($A293="n/a","",iferror(index('Trade Log'!$D$5:$D$2004,match($A293,'Trade Log'!$AA$5:$AA$2004,0),0),"n/a"))</f>
        <v/>
      </c>
      <c r="G293" s="100" t="str">
        <f t="array" ref="G293">IF($A293="n/a","",IFERROR(index(Setup!$D$52:$D$201,match($F293,Setup!$B$52:$B$201,0),0),"n/a"))</f>
        <v/>
      </c>
      <c r="H293" s="81"/>
      <c r="I293" s="398">
        <f t="shared" ref="I293:AG293" si="40">IF($A293="n/a",0,IFERROR(IF($G293=I$287,$E293,0),0))</f>
        <v>0</v>
      </c>
      <c r="J293" s="398">
        <f t="shared" si="40"/>
        <v>0</v>
      </c>
      <c r="K293" s="398">
        <f t="shared" si="40"/>
        <v>0</v>
      </c>
      <c r="L293" s="398">
        <f t="shared" si="40"/>
        <v>0</v>
      </c>
      <c r="M293" s="398">
        <f t="shared" si="40"/>
        <v>0</v>
      </c>
      <c r="N293" s="398">
        <f t="shared" si="40"/>
        <v>0</v>
      </c>
      <c r="O293" s="398">
        <f t="shared" si="40"/>
        <v>0</v>
      </c>
      <c r="P293" s="398">
        <f t="shared" si="40"/>
        <v>0</v>
      </c>
      <c r="Q293" s="398">
        <f t="shared" si="40"/>
        <v>0</v>
      </c>
      <c r="R293" s="398">
        <f t="shared" si="40"/>
        <v>0</v>
      </c>
      <c r="S293" s="398">
        <f t="shared" si="40"/>
        <v>0</v>
      </c>
      <c r="T293" s="398">
        <f t="shared" si="40"/>
        <v>0</v>
      </c>
      <c r="U293" s="398">
        <f t="shared" si="40"/>
        <v>0</v>
      </c>
      <c r="V293" s="398">
        <f t="shared" si="40"/>
        <v>0</v>
      </c>
      <c r="W293" s="398">
        <f t="shared" si="40"/>
        <v>0</v>
      </c>
      <c r="X293" s="398">
        <f t="shared" si="40"/>
        <v>0</v>
      </c>
      <c r="Y293" s="398">
        <f t="shared" si="40"/>
        <v>0</v>
      </c>
      <c r="Z293" s="398">
        <f t="shared" si="40"/>
        <v>0</v>
      </c>
      <c r="AA293" s="398">
        <f t="shared" si="40"/>
        <v>0</v>
      </c>
      <c r="AB293" s="398">
        <f t="shared" si="40"/>
        <v>0</v>
      </c>
      <c r="AC293" s="398">
        <f t="shared" si="40"/>
        <v>0</v>
      </c>
      <c r="AD293" s="398">
        <f t="shared" si="40"/>
        <v>0</v>
      </c>
      <c r="AE293" s="398">
        <f t="shared" si="40"/>
        <v>0</v>
      </c>
      <c r="AF293" s="398">
        <f t="shared" si="40"/>
        <v>0</v>
      </c>
      <c r="AG293" s="398">
        <f t="shared" si="40"/>
        <v>0</v>
      </c>
    </row>
    <row r="294">
      <c r="A294" s="100" t="str">
        <f t="shared" si="37"/>
        <v>n/a</v>
      </c>
      <c r="B294" s="396">
        <f t="array" ref="B294">IF($A294="n/a",Dashboard!$C$54,iferror(index('Trade Log'!$B$5:$B$2004,match($A294,'Trade Log'!$AA$5:$AA$2004,0),0),Dashboard!$C$54))</f>
        <v>43100</v>
      </c>
      <c r="C294" s="100" t="str">
        <f t="array" ref="C294">IF($A294="n/a","",iferror(index('Trade Log'!$C$5:$C$2004,match($A294,'Trade Log'!$AA$5:$AA$2004,0),0),""))</f>
        <v/>
      </c>
      <c r="D294" s="398">
        <f t="array" ref="D294">IF($A294="n/a",0,iferror(index('Trade Log'!$AD$5:$AD$2004,match($A294,'Trade Log'!$AA$5:$AA$2004,0),0),0))</f>
        <v>0</v>
      </c>
      <c r="E294" s="398">
        <f t="shared" si="35"/>
        <v>0</v>
      </c>
      <c r="F294" s="100" t="str">
        <f t="array" ref="F294">IF($A294="n/a","",iferror(index('Trade Log'!$D$5:$D$2004,match($A294,'Trade Log'!$AA$5:$AA$2004,0),0),"n/a"))</f>
        <v/>
      </c>
      <c r="G294" s="100" t="str">
        <f t="array" ref="G294">IF($A294="n/a","",IFERROR(index(Setup!$D$52:$D$201,match($F294,Setup!$B$52:$B$201,0),0),"n/a"))</f>
        <v/>
      </c>
      <c r="H294" s="81"/>
      <c r="I294" s="398">
        <f t="shared" ref="I294:AG294" si="41">IF($A294="n/a",0,IFERROR(IF($G294=I$287,$E294,0),0))</f>
        <v>0</v>
      </c>
      <c r="J294" s="398">
        <f t="shared" si="41"/>
        <v>0</v>
      </c>
      <c r="K294" s="398">
        <f t="shared" si="41"/>
        <v>0</v>
      </c>
      <c r="L294" s="398">
        <f t="shared" si="41"/>
        <v>0</v>
      </c>
      <c r="M294" s="398">
        <f t="shared" si="41"/>
        <v>0</v>
      </c>
      <c r="N294" s="398">
        <f t="shared" si="41"/>
        <v>0</v>
      </c>
      <c r="O294" s="398">
        <f t="shared" si="41"/>
        <v>0</v>
      </c>
      <c r="P294" s="398">
        <f t="shared" si="41"/>
        <v>0</v>
      </c>
      <c r="Q294" s="398">
        <f t="shared" si="41"/>
        <v>0</v>
      </c>
      <c r="R294" s="398">
        <f t="shared" si="41"/>
        <v>0</v>
      </c>
      <c r="S294" s="398">
        <f t="shared" si="41"/>
        <v>0</v>
      </c>
      <c r="T294" s="398">
        <f t="shared" si="41"/>
        <v>0</v>
      </c>
      <c r="U294" s="398">
        <f t="shared" si="41"/>
        <v>0</v>
      </c>
      <c r="V294" s="398">
        <f t="shared" si="41"/>
        <v>0</v>
      </c>
      <c r="W294" s="398">
        <f t="shared" si="41"/>
        <v>0</v>
      </c>
      <c r="X294" s="398">
        <f t="shared" si="41"/>
        <v>0</v>
      </c>
      <c r="Y294" s="398">
        <f t="shared" si="41"/>
        <v>0</v>
      </c>
      <c r="Z294" s="398">
        <f t="shared" si="41"/>
        <v>0</v>
      </c>
      <c r="AA294" s="398">
        <f t="shared" si="41"/>
        <v>0</v>
      </c>
      <c r="AB294" s="398">
        <f t="shared" si="41"/>
        <v>0</v>
      </c>
      <c r="AC294" s="398">
        <f t="shared" si="41"/>
        <v>0</v>
      </c>
      <c r="AD294" s="398">
        <f t="shared" si="41"/>
        <v>0</v>
      </c>
      <c r="AE294" s="398">
        <f t="shared" si="41"/>
        <v>0</v>
      </c>
      <c r="AF294" s="398">
        <f t="shared" si="41"/>
        <v>0</v>
      </c>
      <c r="AG294" s="398">
        <f t="shared" si="41"/>
        <v>0</v>
      </c>
    </row>
    <row r="295">
      <c r="A295" s="100" t="str">
        <f t="shared" si="37"/>
        <v>n/a</v>
      </c>
      <c r="B295" s="396">
        <f t="array" ref="B295">IF($A295="n/a",Dashboard!$C$54,iferror(index('Trade Log'!$B$5:$B$2004,match($A295,'Trade Log'!$AA$5:$AA$2004,0),0),Dashboard!$C$54))</f>
        <v>43100</v>
      </c>
      <c r="C295" s="100" t="str">
        <f t="array" ref="C295">IF($A295="n/a","",iferror(index('Trade Log'!$C$5:$C$2004,match($A295,'Trade Log'!$AA$5:$AA$2004,0),0),""))</f>
        <v/>
      </c>
      <c r="D295" s="398">
        <f t="array" ref="D295">IF($A295="n/a",0,iferror(index('Trade Log'!$AD$5:$AD$2004,match($A295,'Trade Log'!$AA$5:$AA$2004,0),0),0))</f>
        <v>0</v>
      </c>
      <c r="E295" s="398">
        <f t="shared" si="35"/>
        <v>0</v>
      </c>
      <c r="F295" s="100" t="str">
        <f t="array" ref="F295">IF($A295="n/a","",iferror(index('Trade Log'!$D$5:$D$2004,match($A295,'Trade Log'!$AA$5:$AA$2004,0),0),"n/a"))</f>
        <v/>
      </c>
      <c r="G295" s="100" t="str">
        <f t="array" ref="G295">IF($A295="n/a","",IFERROR(index(Setup!$D$52:$D$201,match($F295,Setup!$B$52:$B$201,0),0),"n/a"))</f>
        <v/>
      </c>
      <c r="H295" s="81"/>
      <c r="I295" s="398">
        <f t="shared" ref="I295:AG295" si="42">IF($A295="n/a",0,IFERROR(IF($G295=I$287,$E295,0),0))</f>
        <v>0</v>
      </c>
      <c r="J295" s="398">
        <f t="shared" si="42"/>
        <v>0</v>
      </c>
      <c r="K295" s="398">
        <f t="shared" si="42"/>
        <v>0</v>
      </c>
      <c r="L295" s="398">
        <f t="shared" si="42"/>
        <v>0</v>
      </c>
      <c r="M295" s="398">
        <f t="shared" si="42"/>
        <v>0</v>
      </c>
      <c r="N295" s="398">
        <f t="shared" si="42"/>
        <v>0</v>
      </c>
      <c r="O295" s="398">
        <f t="shared" si="42"/>
        <v>0</v>
      </c>
      <c r="P295" s="398">
        <f t="shared" si="42"/>
        <v>0</v>
      </c>
      <c r="Q295" s="398">
        <f t="shared" si="42"/>
        <v>0</v>
      </c>
      <c r="R295" s="398">
        <f t="shared" si="42"/>
        <v>0</v>
      </c>
      <c r="S295" s="398">
        <f t="shared" si="42"/>
        <v>0</v>
      </c>
      <c r="T295" s="398">
        <f t="shared" si="42"/>
        <v>0</v>
      </c>
      <c r="U295" s="398">
        <f t="shared" si="42"/>
        <v>0</v>
      </c>
      <c r="V295" s="398">
        <f t="shared" si="42"/>
        <v>0</v>
      </c>
      <c r="W295" s="398">
        <f t="shared" si="42"/>
        <v>0</v>
      </c>
      <c r="X295" s="398">
        <f t="shared" si="42"/>
        <v>0</v>
      </c>
      <c r="Y295" s="398">
        <f t="shared" si="42"/>
        <v>0</v>
      </c>
      <c r="Z295" s="398">
        <f t="shared" si="42"/>
        <v>0</v>
      </c>
      <c r="AA295" s="398">
        <f t="shared" si="42"/>
        <v>0</v>
      </c>
      <c r="AB295" s="398">
        <f t="shared" si="42"/>
        <v>0</v>
      </c>
      <c r="AC295" s="398">
        <f t="shared" si="42"/>
        <v>0</v>
      </c>
      <c r="AD295" s="398">
        <f t="shared" si="42"/>
        <v>0</v>
      </c>
      <c r="AE295" s="398">
        <f t="shared" si="42"/>
        <v>0</v>
      </c>
      <c r="AF295" s="398">
        <f t="shared" si="42"/>
        <v>0</v>
      </c>
      <c r="AG295" s="398">
        <f t="shared" si="42"/>
        <v>0</v>
      </c>
    </row>
    <row r="296">
      <c r="A296" s="100" t="str">
        <f t="shared" si="37"/>
        <v>n/a</v>
      </c>
      <c r="B296" s="396">
        <f t="array" ref="B296">IF($A296="n/a",Dashboard!$C$54,iferror(index('Trade Log'!$B$5:$B$2004,match($A296,'Trade Log'!$AA$5:$AA$2004,0),0),Dashboard!$C$54))</f>
        <v>43100</v>
      </c>
      <c r="C296" s="100" t="str">
        <f t="array" ref="C296">IF($A296="n/a","",iferror(index('Trade Log'!$C$5:$C$2004,match($A296,'Trade Log'!$AA$5:$AA$2004,0),0),""))</f>
        <v/>
      </c>
      <c r="D296" s="398">
        <f t="array" ref="D296">IF($A296="n/a",0,iferror(index('Trade Log'!$AD$5:$AD$2004,match($A296,'Trade Log'!$AA$5:$AA$2004,0),0),0))</f>
        <v>0</v>
      </c>
      <c r="E296" s="398">
        <f t="shared" si="35"/>
        <v>0</v>
      </c>
      <c r="F296" s="100" t="str">
        <f t="array" ref="F296">IF($A296="n/a","",iferror(index('Trade Log'!$D$5:$D$2004,match($A296,'Trade Log'!$AA$5:$AA$2004,0),0),"n/a"))</f>
        <v/>
      </c>
      <c r="G296" s="100" t="str">
        <f t="array" ref="G296">IF($A296="n/a","",IFERROR(index(Setup!$D$52:$D$201,match($F296,Setup!$B$52:$B$201,0),0),"n/a"))</f>
        <v/>
      </c>
      <c r="H296" s="81"/>
      <c r="I296" s="398">
        <f t="shared" ref="I296:AG296" si="43">IF($A296="n/a",0,IFERROR(IF($G296=I$287,$E296,0),0))</f>
        <v>0</v>
      </c>
      <c r="J296" s="398">
        <f t="shared" si="43"/>
        <v>0</v>
      </c>
      <c r="K296" s="398">
        <f t="shared" si="43"/>
        <v>0</v>
      </c>
      <c r="L296" s="398">
        <f t="shared" si="43"/>
        <v>0</v>
      </c>
      <c r="M296" s="398">
        <f t="shared" si="43"/>
        <v>0</v>
      </c>
      <c r="N296" s="398">
        <f t="shared" si="43"/>
        <v>0</v>
      </c>
      <c r="O296" s="398">
        <f t="shared" si="43"/>
        <v>0</v>
      </c>
      <c r="P296" s="398">
        <f t="shared" si="43"/>
        <v>0</v>
      </c>
      <c r="Q296" s="398">
        <f t="shared" si="43"/>
        <v>0</v>
      </c>
      <c r="R296" s="398">
        <f t="shared" si="43"/>
        <v>0</v>
      </c>
      <c r="S296" s="398">
        <f t="shared" si="43"/>
        <v>0</v>
      </c>
      <c r="T296" s="398">
        <f t="shared" si="43"/>
        <v>0</v>
      </c>
      <c r="U296" s="398">
        <f t="shared" si="43"/>
        <v>0</v>
      </c>
      <c r="V296" s="398">
        <f t="shared" si="43"/>
        <v>0</v>
      </c>
      <c r="W296" s="398">
        <f t="shared" si="43"/>
        <v>0</v>
      </c>
      <c r="X296" s="398">
        <f t="shared" si="43"/>
        <v>0</v>
      </c>
      <c r="Y296" s="398">
        <f t="shared" si="43"/>
        <v>0</v>
      </c>
      <c r="Z296" s="398">
        <f t="shared" si="43"/>
        <v>0</v>
      </c>
      <c r="AA296" s="398">
        <f t="shared" si="43"/>
        <v>0</v>
      </c>
      <c r="AB296" s="398">
        <f t="shared" si="43"/>
        <v>0</v>
      </c>
      <c r="AC296" s="398">
        <f t="shared" si="43"/>
        <v>0</v>
      </c>
      <c r="AD296" s="398">
        <f t="shared" si="43"/>
        <v>0</v>
      </c>
      <c r="AE296" s="398">
        <f t="shared" si="43"/>
        <v>0</v>
      </c>
      <c r="AF296" s="398">
        <f t="shared" si="43"/>
        <v>0</v>
      </c>
      <c r="AG296" s="398">
        <f t="shared" si="43"/>
        <v>0</v>
      </c>
    </row>
    <row r="297">
      <c r="A297" s="100" t="str">
        <f t="shared" si="37"/>
        <v>n/a</v>
      </c>
      <c r="B297" s="396">
        <f t="array" ref="B297">IF($A297="n/a",Dashboard!$C$54,iferror(index('Trade Log'!$B$5:$B$2004,match($A297,'Trade Log'!$AA$5:$AA$2004,0),0),Dashboard!$C$54))</f>
        <v>43100</v>
      </c>
      <c r="C297" s="100" t="str">
        <f t="array" ref="C297">IF($A297="n/a","",iferror(index('Trade Log'!$C$5:$C$2004,match($A297,'Trade Log'!$AA$5:$AA$2004,0),0),""))</f>
        <v/>
      </c>
      <c r="D297" s="398">
        <f t="array" ref="D297">IF($A297="n/a",0,iferror(index('Trade Log'!$AD$5:$AD$2004,match($A297,'Trade Log'!$AA$5:$AA$2004,0),0),0))</f>
        <v>0</v>
      </c>
      <c r="E297" s="398">
        <f t="shared" si="35"/>
        <v>0</v>
      </c>
      <c r="F297" s="100" t="str">
        <f t="array" ref="F297">IF($A297="n/a","",iferror(index('Trade Log'!$D$5:$D$2004,match($A297,'Trade Log'!$AA$5:$AA$2004,0),0),"n/a"))</f>
        <v/>
      </c>
      <c r="G297" s="100" t="str">
        <f t="array" ref="G297">IF($A297="n/a","",IFERROR(index(Setup!$D$52:$D$201,match($F297,Setup!$B$52:$B$201,0),0),"n/a"))</f>
        <v/>
      </c>
      <c r="H297" s="81"/>
      <c r="I297" s="398">
        <f t="shared" ref="I297:AG297" si="44">IF($A297="n/a",0,IFERROR(IF($G297=I$287,$E297,0),0))</f>
        <v>0</v>
      </c>
      <c r="J297" s="398">
        <f t="shared" si="44"/>
        <v>0</v>
      </c>
      <c r="K297" s="398">
        <f t="shared" si="44"/>
        <v>0</v>
      </c>
      <c r="L297" s="398">
        <f t="shared" si="44"/>
        <v>0</v>
      </c>
      <c r="M297" s="398">
        <f t="shared" si="44"/>
        <v>0</v>
      </c>
      <c r="N297" s="398">
        <f t="shared" si="44"/>
        <v>0</v>
      </c>
      <c r="O297" s="398">
        <f t="shared" si="44"/>
        <v>0</v>
      </c>
      <c r="P297" s="398">
        <f t="shared" si="44"/>
        <v>0</v>
      </c>
      <c r="Q297" s="398">
        <f t="shared" si="44"/>
        <v>0</v>
      </c>
      <c r="R297" s="398">
        <f t="shared" si="44"/>
        <v>0</v>
      </c>
      <c r="S297" s="398">
        <f t="shared" si="44"/>
        <v>0</v>
      </c>
      <c r="T297" s="398">
        <f t="shared" si="44"/>
        <v>0</v>
      </c>
      <c r="U297" s="398">
        <f t="shared" si="44"/>
        <v>0</v>
      </c>
      <c r="V297" s="398">
        <f t="shared" si="44"/>
        <v>0</v>
      </c>
      <c r="W297" s="398">
        <f t="shared" si="44"/>
        <v>0</v>
      </c>
      <c r="X297" s="398">
        <f t="shared" si="44"/>
        <v>0</v>
      </c>
      <c r="Y297" s="398">
        <f t="shared" si="44"/>
        <v>0</v>
      </c>
      <c r="Z297" s="398">
        <f t="shared" si="44"/>
        <v>0</v>
      </c>
      <c r="AA297" s="398">
        <f t="shared" si="44"/>
        <v>0</v>
      </c>
      <c r="AB297" s="398">
        <f t="shared" si="44"/>
        <v>0</v>
      </c>
      <c r="AC297" s="398">
        <f t="shared" si="44"/>
        <v>0</v>
      </c>
      <c r="AD297" s="398">
        <f t="shared" si="44"/>
        <v>0</v>
      </c>
      <c r="AE297" s="398">
        <f t="shared" si="44"/>
        <v>0</v>
      </c>
      <c r="AF297" s="398">
        <f t="shared" si="44"/>
        <v>0</v>
      </c>
      <c r="AG297" s="398">
        <f t="shared" si="44"/>
        <v>0</v>
      </c>
    </row>
    <row r="298">
      <c r="A298" s="100" t="str">
        <f t="shared" si="37"/>
        <v>n/a</v>
      </c>
      <c r="B298" s="396">
        <f t="array" ref="B298">IF($A298="n/a",Dashboard!$C$54,iferror(index('Trade Log'!$B$5:$B$2004,match($A298,'Trade Log'!$AA$5:$AA$2004,0),0),Dashboard!$C$54))</f>
        <v>43100</v>
      </c>
      <c r="C298" s="100" t="str">
        <f t="array" ref="C298">IF($A298="n/a","",iferror(index('Trade Log'!$C$5:$C$2004,match($A298,'Trade Log'!$AA$5:$AA$2004,0),0),""))</f>
        <v/>
      </c>
      <c r="D298" s="398">
        <f t="array" ref="D298">IF($A298="n/a",0,iferror(index('Trade Log'!$AD$5:$AD$2004,match($A298,'Trade Log'!$AA$5:$AA$2004,0),0),0))</f>
        <v>0</v>
      </c>
      <c r="E298" s="398">
        <f t="shared" si="35"/>
        <v>0</v>
      </c>
      <c r="F298" s="100" t="str">
        <f t="array" ref="F298">IF($A298="n/a","",iferror(index('Trade Log'!$D$5:$D$2004,match($A298,'Trade Log'!$AA$5:$AA$2004,0),0),"n/a"))</f>
        <v/>
      </c>
      <c r="G298" s="100" t="str">
        <f t="array" ref="G298">IF($A298="n/a","",IFERROR(index(Setup!$D$52:$D$201,match($F298,Setup!$B$52:$B$201,0),0),"n/a"))</f>
        <v/>
      </c>
      <c r="H298" s="81"/>
      <c r="I298" s="398">
        <f t="shared" ref="I298:AG298" si="45">IF($A298="n/a",0,IFERROR(IF($G298=I$287,$E298,0),0))</f>
        <v>0</v>
      </c>
      <c r="J298" s="398">
        <f t="shared" si="45"/>
        <v>0</v>
      </c>
      <c r="K298" s="398">
        <f t="shared" si="45"/>
        <v>0</v>
      </c>
      <c r="L298" s="398">
        <f t="shared" si="45"/>
        <v>0</v>
      </c>
      <c r="M298" s="398">
        <f t="shared" si="45"/>
        <v>0</v>
      </c>
      <c r="N298" s="398">
        <f t="shared" si="45"/>
        <v>0</v>
      </c>
      <c r="O298" s="398">
        <f t="shared" si="45"/>
        <v>0</v>
      </c>
      <c r="P298" s="398">
        <f t="shared" si="45"/>
        <v>0</v>
      </c>
      <c r="Q298" s="398">
        <f t="shared" si="45"/>
        <v>0</v>
      </c>
      <c r="R298" s="398">
        <f t="shared" si="45"/>
        <v>0</v>
      </c>
      <c r="S298" s="398">
        <f t="shared" si="45"/>
        <v>0</v>
      </c>
      <c r="T298" s="398">
        <f t="shared" si="45"/>
        <v>0</v>
      </c>
      <c r="U298" s="398">
        <f t="shared" si="45"/>
        <v>0</v>
      </c>
      <c r="V298" s="398">
        <f t="shared" si="45"/>
        <v>0</v>
      </c>
      <c r="W298" s="398">
        <f t="shared" si="45"/>
        <v>0</v>
      </c>
      <c r="X298" s="398">
        <f t="shared" si="45"/>
        <v>0</v>
      </c>
      <c r="Y298" s="398">
        <f t="shared" si="45"/>
        <v>0</v>
      </c>
      <c r="Z298" s="398">
        <f t="shared" si="45"/>
        <v>0</v>
      </c>
      <c r="AA298" s="398">
        <f t="shared" si="45"/>
        <v>0</v>
      </c>
      <c r="AB298" s="398">
        <f t="shared" si="45"/>
        <v>0</v>
      </c>
      <c r="AC298" s="398">
        <f t="shared" si="45"/>
        <v>0</v>
      </c>
      <c r="AD298" s="398">
        <f t="shared" si="45"/>
        <v>0</v>
      </c>
      <c r="AE298" s="398">
        <f t="shared" si="45"/>
        <v>0</v>
      </c>
      <c r="AF298" s="398">
        <f t="shared" si="45"/>
        <v>0</v>
      </c>
      <c r="AG298" s="398">
        <f t="shared" si="45"/>
        <v>0</v>
      </c>
    </row>
    <row r="299">
      <c r="A299" s="100" t="str">
        <f t="shared" si="37"/>
        <v>n/a</v>
      </c>
      <c r="B299" s="396">
        <f t="array" ref="B299">IF($A299="n/a",Dashboard!$C$54,iferror(index('Trade Log'!$B$5:$B$2004,match($A299,'Trade Log'!$AA$5:$AA$2004,0),0),Dashboard!$C$54))</f>
        <v>43100</v>
      </c>
      <c r="C299" s="100" t="str">
        <f t="array" ref="C299">IF($A299="n/a","",iferror(index('Trade Log'!$C$5:$C$2004,match($A299,'Trade Log'!$AA$5:$AA$2004,0),0),""))</f>
        <v/>
      </c>
      <c r="D299" s="398">
        <f t="array" ref="D299">IF($A299="n/a",0,iferror(index('Trade Log'!$AD$5:$AD$2004,match($A299,'Trade Log'!$AA$5:$AA$2004,0),0),0))</f>
        <v>0</v>
      </c>
      <c r="E299" s="398">
        <f t="shared" si="35"/>
        <v>0</v>
      </c>
      <c r="F299" s="100" t="str">
        <f t="array" ref="F299">IF($A299="n/a","",iferror(index('Trade Log'!$D$5:$D$2004,match($A299,'Trade Log'!$AA$5:$AA$2004,0),0),"n/a"))</f>
        <v/>
      </c>
      <c r="G299" s="100" t="str">
        <f t="array" ref="G299">IF($A299="n/a","",IFERROR(index(Setup!$D$52:$D$201,match($F299,Setup!$B$52:$B$201,0),0),"n/a"))</f>
        <v/>
      </c>
      <c r="H299" s="81"/>
      <c r="I299" s="398">
        <f t="shared" ref="I299:AG299" si="46">IF($A299="n/a",0,IFERROR(IF($G299=I$287,$E299,0),0))</f>
        <v>0</v>
      </c>
      <c r="J299" s="398">
        <f t="shared" si="46"/>
        <v>0</v>
      </c>
      <c r="K299" s="398">
        <f t="shared" si="46"/>
        <v>0</v>
      </c>
      <c r="L299" s="398">
        <f t="shared" si="46"/>
        <v>0</v>
      </c>
      <c r="M299" s="398">
        <f t="shared" si="46"/>
        <v>0</v>
      </c>
      <c r="N299" s="398">
        <f t="shared" si="46"/>
        <v>0</v>
      </c>
      <c r="O299" s="398">
        <f t="shared" si="46"/>
        <v>0</v>
      </c>
      <c r="P299" s="398">
        <f t="shared" si="46"/>
        <v>0</v>
      </c>
      <c r="Q299" s="398">
        <f t="shared" si="46"/>
        <v>0</v>
      </c>
      <c r="R299" s="398">
        <f t="shared" si="46"/>
        <v>0</v>
      </c>
      <c r="S299" s="398">
        <f t="shared" si="46"/>
        <v>0</v>
      </c>
      <c r="T299" s="398">
        <f t="shared" si="46"/>
        <v>0</v>
      </c>
      <c r="U299" s="398">
        <f t="shared" si="46"/>
        <v>0</v>
      </c>
      <c r="V299" s="398">
        <f t="shared" si="46"/>
        <v>0</v>
      </c>
      <c r="W299" s="398">
        <f t="shared" si="46"/>
        <v>0</v>
      </c>
      <c r="X299" s="398">
        <f t="shared" si="46"/>
        <v>0</v>
      </c>
      <c r="Y299" s="398">
        <f t="shared" si="46"/>
        <v>0</v>
      </c>
      <c r="Z299" s="398">
        <f t="shared" si="46"/>
        <v>0</v>
      </c>
      <c r="AA299" s="398">
        <f t="shared" si="46"/>
        <v>0</v>
      </c>
      <c r="AB299" s="398">
        <f t="shared" si="46"/>
        <v>0</v>
      </c>
      <c r="AC299" s="398">
        <f t="shared" si="46"/>
        <v>0</v>
      </c>
      <c r="AD299" s="398">
        <f t="shared" si="46"/>
        <v>0</v>
      </c>
      <c r="AE299" s="398">
        <f t="shared" si="46"/>
        <v>0</v>
      </c>
      <c r="AF299" s="398">
        <f t="shared" si="46"/>
        <v>0</v>
      </c>
      <c r="AG299" s="398">
        <f t="shared" si="46"/>
        <v>0</v>
      </c>
    </row>
    <row r="300">
      <c r="A300" s="100" t="str">
        <f t="shared" si="37"/>
        <v>n/a</v>
      </c>
      <c r="B300" s="396">
        <f t="array" ref="B300">IF($A300="n/a",Dashboard!$C$54,iferror(index('Trade Log'!$B$5:$B$2004,match($A300,'Trade Log'!$AA$5:$AA$2004,0),0),Dashboard!$C$54))</f>
        <v>43100</v>
      </c>
      <c r="C300" s="100" t="str">
        <f t="array" ref="C300">IF($A300="n/a","",iferror(index('Trade Log'!$C$5:$C$2004,match($A300,'Trade Log'!$AA$5:$AA$2004,0),0),""))</f>
        <v/>
      </c>
      <c r="D300" s="398">
        <f t="array" ref="D300">IF($A300="n/a",0,iferror(index('Trade Log'!$AD$5:$AD$2004,match($A300,'Trade Log'!$AA$5:$AA$2004,0),0),0))</f>
        <v>0</v>
      </c>
      <c r="E300" s="398">
        <f t="shared" si="35"/>
        <v>0</v>
      </c>
      <c r="F300" s="100" t="str">
        <f t="array" ref="F300">IF($A300="n/a","",iferror(index('Trade Log'!$D$5:$D$2004,match($A300,'Trade Log'!$AA$5:$AA$2004,0),0),"n/a"))</f>
        <v/>
      </c>
      <c r="G300" s="100" t="str">
        <f t="array" ref="G300">IF($A300="n/a","",IFERROR(index(Setup!$D$52:$D$201,match($F300,Setup!$B$52:$B$201,0),0),"n/a"))</f>
        <v/>
      </c>
      <c r="H300" s="81"/>
      <c r="I300" s="398">
        <f t="shared" ref="I300:AG300" si="47">IF($A300="n/a",0,IFERROR(IF($G300=I$287,$E300,0),0))</f>
        <v>0</v>
      </c>
      <c r="J300" s="398">
        <f t="shared" si="47"/>
        <v>0</v>
      </c>
      <c r="K300" s="398">
        <f t="shared" si="47"/>
        <v>0</v>
      </c>
      <c r="L300" s="398">
        <f t="shared" si="47"/>
        <v>0</v>
      </c>
      <c r="M300" s="398">
        <f t="shared" si="47"/>
        <v>0</v>
      </c>
      <c r="N300" s="398">
        <f t="shared" si="47"/>
        <v>0</v>
      </c>
      <c r="O300" s="398">
        <f t="shared" si="47"/>
        <v>0</v>
      </c>
      <c r="P300" s="398">
        <f t="shared" si="47"/>
        <v>0</v>
      </c>
      <c r="Q300" s="398">
        <f t="shared" si="47"/>
        <v>0</v>
      </c>
      <c r="R300" s="398">
        <f t="shared" si="47"/>
        <v>0</v>
      </c>
      <c r="S300" s="398">
        <f t="shared" si="47"/>
        <v>0</v>
      </c>
      <c r="T300" s="398">
        <f t="shared" si="47"/>
        <v>0</v>
      </c>
      <c r="U300" s="398">
        <f t="shared" si="47"/>
        <v>0</v>
      </c>
      <c r="V300" s="398">
        <f t="shared" si="47"/>
        <v>0</v>
      </c>
      <c r="W300" s="398">
        <f t="shared" si="47"/>
        <v>0</v>
      </c>
      <c r="X300" s="398">
        <f t="shared" si="47"/>
        <v>0</v>
      </c>
      <c r="Y300" s="398">
        <f t="shared" si="47"/>
        <v>0</v>
      </c>
      <c r="Z300" s="398">
        <f t="shared" si="47"/>
        <v>0</v>
      </c>
      <c r="AA300" s="398">
        <f t="shared" si="47"/>
        <v>0</v>
      </c>
      <c r="AB300" s="398">
        <f t="shared" si="47"/>
        <v>0</v>
      </c>
      <c r="AC300" s="398">
        <f t="shared" si="47"/>
        <v>0</v>
      </c>
      <c r="AD300" s="398">
        <f t="shared" si="47"/>
        <v>0</v>
      </c>
      <c r="AE300" s="398">
        <f t="shared" si="47"/>
        <v>0</v>
      </c>
      <c r="AF300" s="398">
        <f t="shared" si="47"/>
        <v>0</v>
      </c>
      <c r="AG300" s="398">
        <f t="shared" si="47"/>
        <v>0</v>
      </c>
    </row>
    <row r="301">
      <c r="A301" s="100" t="str">
        <f t="shared" si="37"/>
        <v>n/a</v>
      </c>
      <c r="B301" s="396">
        <f t="array" ref="B301">IF($A301="n/a",Dashboard!$C$54,iferror(index('Trade Log'!$B$5:$B$2004,match($A301,'Trade Log'!$AA$5:$AA$2004,0),0),Dashboard!$C$54))</f>
        <v>43100</v>
      </c>
      <c r="C301" s="100" t="str">
        <f t="array" ref="C301">IF($A301="n/a","",iferror(index('Trade Log'!$C$5:$C$2004,match($A301,'Trade Log'!$AA$5:$AA$2004,0),0),""))</f>
        <v/>
      </c>
      <c r="D301" s="398">
        <f t="array" ref="D301">IF($A301="n/a",0,iferror(index('Trade Log'!$AD$5:$AD$2004,match($A301,'Trade Log'!$AA$5:$AA$2004,0),0),0))</f>
        <v>0</v>
      </c>
      <c r="E301" s="398">
        <f t="shared" si="35"/>
        <v>0</v>
      </c>
      <c r="F301" s="100" t="str">
        <f t="array" ref="F301">IF($A301="n/a","",iferror(index('Trade Log'!$D$5:$D$2004,match($A301,'Trade Log'!$AA$5:$AA$2004,0),0),"n/a"))</f>
        <v/>
      </c>
      <c r="G301" s="100" t="str">
        <f t="array" ref="G301">IF($A301="n/a","",IFERROR(index(Setup!$D$52:$D$201,match($F301,Setup!$B$52:$B$201,0),0),"n/a"))</f>
        <v/>
      </c>
      <c r="H301" s="81"/>
      <c r="I301" s="398">
        <f t="shared" ref="I301:AG301" si="48">IF($A301="n/a",0,IFERROR(IF($G301=I$287,$E301,0),0))</f>
        <v>0</v>
      </c>
      <c r="J301" s="398">
        <f t="shared" si="48"/>
        <v>0</v>
      </c>
      <c r="K301" s="398">
        <f t="shared" si="48"/>
        <v>0</v>
      </c>
      <c r="L301" s="398">
        <f t="shared" si="48"/>
        <v>0</v>
      </c>
      <c r="M301" s="398">
        <f t="shared" si="48"/>
        <v>0</v>
      </c>
      <c r="N301" s="398">
        <f t="shared" si="48"/>
        <v>0</v>
      </c>
      <c r="O301" s="398">
        <f t="shared" si="48"/>
        <v>0</v>
      </c>
      <c r="P301" s="398">
        <f t="shared" si="48"/>
        <v>0</v>
      </c>
      <c r="Q301" s="398">
        <f t="shared" si="48"/>
        <v>0</v>
      </c>
      <c r="R301" s="398">
        <f t="shared" si="48"/>
        <v>0</v>
      </c>
      <c r="S301" s="398">
        <f t="shared" si="48"/>
        <v>0</v>
      </c>
      <c r="T301" s="398">
        <f t="shared" si="48"/>
        <v>0</v>
      </c>
      <c r="U301" s="398">
        <f t="shared" si="48"/>
        <v>0</v>
      </c>
      <c r="V301" s="398">
        <f t="shared" si="48"/>
        <v>0</v>
      </c>
      <c r="W301" s="398">
        <f t="shared" si="48"/>
        <v>0</v>
      </c>
      <c r="X301" s="398">
        <f t="shared" si="48"/>
        <v>0</v>
      </c>
      <c r="Y301" s="398">
        <f t="shared" si="48"/>
        <v>0</v>
      </c>
      <c r="Z301" s="398">
        <f t="shared" si="48"/>
        <v>0</v>
      </c>
      <c r="AA301" s="398">
        <f t="shared" si="48"/>
        <v>0</v>
      </c>
      <c r="AB301" s="398">
        <f t="shared" si="48"/>
        <v>0</v>
      </c>
      <c r="AC301" s="398">
        <f t="shared" si="48"/>
        <v>0</v>
      </c>
      <c r="AD301" s="398">
        <f t="shared" si="48"/>
        <v>0</v>
      </c>
      <c r="AE301" s="398">
        <f t="shared" si="48"/>
        <v>0</v>
      </c>
      <c r="AF301" s="398">
        <f t="shared" si="48"/>
        <v>0</v>
      </c>
      <c r="AG301" s="398">
        <f t="shared" si="48"/>
        <v>0</v>
      </c>
    </row>
    <row r="302">
      <c r="A302" s="100" t="str">
        <f t="shared" si="37"/>
        <v>n/a</v>
      </c>
      <c r="B302" s="396">
        <f t="array" ref="B302">IF($A302="n/a",Dashboard!$C$54,iferror(index('Trade Log'!$B$5:$B$2004,match($A302,'Trade Log'!$AA$5:$AA$2004,0),0),Dashboard!$C$54))</f>
        <v>43100</v>
      </c>
      <c r="C302" s="100" t="str">
        <f t="array" ref="C302">IF($A302="n/a","",iferror(index('Trade Log'!$C$5:$C$2004,match($A302,'Trade Log'!$AA$5:$AA$2004,0),0),""))</f>
        <v/>
      </c>
      <c r="D302" s="398">
        <f t="array" ref="D302">IF($A302="n/a",0,iferror(index('Trade Log'!$AD$5:$AD$2004,match($A302,'Trade Log'!$AA$5:$AA$2004,0),0),0))</f>
        <v>0</v>
      </c>
      <c r="E302" s="398">
        <f t="shared" si="35"/>
        <v>0</v>
      </c>
      <c r="F302" s="100" t="str">
        <f t="array" ref="F302">IF($A302="n/a","",iferror(index('Trade Log'!$D$5:$D$2004,match($A302,'Trade Log'!$AA$5:$AA$2004,0),0),"n/a"))</f>
        <v/>
      </c>
      <c r="G302" s="100" t="str">
        <f t="array" ref="G302">IF($A302="n/a","",IFERROR(index(Setup!$D$52:$D$201,match($F302,Setup!$B$52:$B$201,0),0),"n/a"))</f>
        <v/>
      </c>
      <c r="H302" s="81"/>
      <c r="I302" s="398">
        <f t="shared" ref="I302:AG302" si="49">IF($A302="n/a",0,IFERROR(IF($G302=I$287,$E302,0),0))</f>
        <v>0</v>
      </c>
      <c r="J302" s="398">
        <f t="shared" si="49"/>
        <v>0</v>
      </c>
      <c r="K302" s="398">
        <f t="shared" si="49"/>
        <v>0</v>
      </c>
      <c r="L302" s="398">
        <f t="shared" si="49"/>
        <v>0</v>
      </c>
      <c r="M302" s="398">
        <f t="shared" si="49"/>
        <v>0</v>
      </c>
      <c r="N302" s="398">
        <f t="shared" si="49"/>
        <v>0</v>
      </c>
      <c r="O302" s="398">
        <f t="shared" si="49"/>
        <v>0</v>
      </c>
      <c r="P302" s="398">
        <f t="shared" si="49"/>
        <v>0</v>
      </c>
      <c r="Q302" s="398">
        <f t="shared" si="49"/>
        <v>0</v>
      </c>
      <c r="R302" s="398">
        <f t="shared" si="49"/>
        <v>0</v>
      </c>
      <c r="S302" s="398">
        <f t="shared" si="49"/>
        <v>0</v>
      </c>
      <c r="T302" s="398">
        <f t="shared" si="49"/>
        <v>0</v>
      </c>
      <c r="U302" s="398">
        <f t="shared" si="49"/>
        <v>0</v>
      </c>
      <c r="V302" s="398">
        <f t="shared" si="49"/>
        <v>0</v>
      </c>
      <c r="W302" s="398">
        <f t="shared" si="49"/>
        <v>0</v>
      </c>
      <c r="X302" s="398">
        <f t="shared" si="49"/>
        <v>0</v>
      </c>
      <c r="Y302" s="398">
        <f t="shared" si="49"/>
        <v>0</v>
      </c>
      <c r="Z302" s="398">
        <f t="shared" si="49"/>
        <v>0</v>
      </c>
      <c r="AA302" s="398">
        <f t="shared" si="49"/>
        <v>0</v>
      </c>
      <c r="AB302" s="398">
        <f t="shared" si="49"/>
        <v>0</v>
      </c>
      <c r="AC302" s="398">
        <f t="shared" si="49"/>
        <v>0</v>
      </c>
      <c r="AD302" s="398">
        <f t="shared" si="49"/>
        <v>0</v>
      </c>
      <c r="AE302" s="398">
        <f t="shared" si="49"/>
        <v>0</v>
      </c>
      <c r="AF302" s="398">
        <f t="shared" si="49"/>
        <v>0</v>
      </c>
      <c r="AG302" s="398">
        <f t="shared" si="49"/>
        <v>0</v>
      </c>
    </row>
    <row r="303">
      <c r="A303" s="100" t="str">
        <f t="shared" si="37"/>
        <v>n/a</v>
      </c>
      <c r="B303" s="396">
        <f t="array" ref="B303">IF($A303="n/a",Dashboard!$C$54,iferror(index('Trade Log'!$B$5:$B$2004,match($A303,'Trade Log'!$AA$5:$AA$2004,0),0),Dashboard!$C$54))</f>
        <v>43100</v>
      </c>
      <c r="C303" s="100" t="str">
        <f t="array" ref="C303">IF($A303="n/a","",iferror(index('Trade Log'!$C$5:$C$2004,match($A303,'Trade Log'!$AA$5:$AA$2004,0),0),""))</f>
        <v/>
      </c>
      <c r="D303" s="398">
        <f t="array" ref="D303">IF($A303="n/a",0,iferror(index('Trade Log'!$AD$5:$AD$2004,match($A303,'Trade Log'!$AA$5:$AA$2004,0),0),0))</f>
        <v>0</v>
      </c>
      <c r="E303" s="398">
        <f t="shared" si="35"/>
        <v>0</v>
      </c>
      <c r="F303" s="100" t="str">
        <f t="array" ref="F303">IF($A303="n/a","",iferror(index('Trade Log'!$D$5:$D$2004,match($A303,'Trade Log'!$AA$5:$AA$2004,0),0),"n/a"))</f>
        <v/>
      </c>
      <c r="G303" s="100" t="str">
        <f t="array" ref="G303">IF($A303="n/a","",IFERROR(index(Setup!$D$52:$D$201,match($F303,Setup!$B$52:$B$201,0),0),"n/a"))</f>
        <v/>
      </c>
      <c r="H303" s="81"/>
      <c r="I303" s="398">
        <f t="shared" ref="I303:AG303" si="50">IF($A303="n/a",0,IFERROR(IF($G303=I$287,$E303,0),0))</f>
        <v>0</v>
      </c>
      <c r="J303" s="398">
        <f t="shared" si="50"/>
        <v>0</v>
      </c>
      <c r="K303" s="398">
        <f t="shared" si="50"/>
        <v>0</v>
      </c>
      <c r="L303" s="398">
        <f t="shared" si="50"/>
        <v>0</v>
      </c>
      <c r="M303" s="398">
        <f t="shared" si="50"/>
        <v>0</v>
      </c>
      <c r="N303" s="398">
        <f t="shared" si="50"/>
        <v>0</v>
      </c>
      <c r="O303" s="398">
        <f t="shared" si="50"/>
        <v>0</v>
      </c>
      <c r="P303" s="398">
        <f t="shared" si="50"/>
        <v>0</v>
      </c>
      <c r="Q303" s="398">
        <f t="shared" si="50"/>
        <v>0</v>
      </c>
      <c r="R303" s="398">
        <f t="shared" si="50"/>
        <v>0</v>
      </c>
      <c r="S303" s="398">
        <f t="shared" si="50"/>
        <v>0</v>
      </c>
      <c r="T303" s="398">
        <f t="shared" si="50"/>
        <v>0</v>
      </c>
      <c r="U303" s="398">
        <f t="shared" si="50"/>
        <v>0</v>
      </c>
      <c r="V303" s="398">
        <f t="shared" si="50"/>
        <v>0</v>
      </c>
      <c r="W303" s="398">
        <f t="shared" si="50"/>
        <v>0</v>
      </c>
      <c r="X303" s="398">
        <f t="shared" si="50"/>
        <v>0</v>
      </c>
      <c r="Y303" s="398">
        <f t="shared" si="50"/>
        <v>0</v>
      </c>
      <c r="Z303" s="398">
        <f t="shared" si="50"/>
        <v>0</v>
      </c>
      <c r="AA303" s="398">
        <f t="shared" si="50"/>
        <v>0</v>
      </c>
      <c r="AB303" s="398">
        <f t="shared" si="50"/>
        <v>0</v>
      </c>
      <c r="AC303" s="398">
        <f t="shared" si="50"/>
        <v>0</v>
      </c>
      <c r="AD303" s="398">
        <f t="shared" si="50"/>
        <v>0</v>
      </c>
      <c r="AE303" s="398">
        <f t="shared" si="50"/>
        <v>0</v>
      </c>
      <c r="AF303" s="398">
        <f t="shared" si="50"/>
        <v>0</v>
      </c>
      <c r="AG303" s="398">
        <f t="shared" si="50"/>
        <v>0</v>
      </c>
    </row>
    <row r="304">
      <c r="A304" s="100" t="str">
        <f t="shared" si="37"/>
        <v>n/a</v>
      </c>
      <c r="B304" s="396">
        <f t="array" ref="B304">IF($A304="n/a",Dashboard!$C$54,iferror(index('Trade Log'!$B$5:$B$2004,match($A304,'Trade Log'!$AA$5:$AA$2004,0),0),Dashboard!$C$54))</f>
        <v>43100</v>
      </c>
      <c r="C304" s="100" t="str">
        <f t="array" ref="C304">IF($A304="n/a","",iferror(index('Trade Log'!$C$5:$C$2004,match($A304,'Trade Log'!$AA$5:$AA$2004,0),0),""))</f>
        <v/>
      </c>
      <c r="D304" s="398">
        <f t="array" ref="D304">IF($A304="n/a",0,iferror(index('Trade Log'!$AD$5:$AD$2004,match($A304,'Trade Log'!$AA$5:$AA$2004,0),0),0))</f>
        <v>0</v>
      </c>
      <c r="E304" s="398">
        <f t="shared" si="35"/>
        <v>0</v>
      </c>
      <c r="F304" s="100" t="str">
        <f t="array" ref="F304">IF($A304="n/a","",iferror(index('Trade Log'!$D$5:$D$2004,match($A304,'Trade Log'!$AA$5:$AA$2004,0),0),"n/a"))</f>
        <v/>
      </c>
      <c r="G304" s="100" t="str">
        <f t="array" ref="G304">IF($A304="n/a","",IFERROR(index(Setup!$D$52:$D$201,match($F304,Setup!$B$52:$B$201,0),0),"n/a"))</f>
        <v/>
      </c>
      <c r="H304" s="81"/>
      <c r="I304" s="398">
        <f t="shared" ref="I304:AG304" si="51">IF($A304="n/a",0,IFERROR(IF($G304=I$287,$E304,0),0))</f>
        <v>0</v>
      </c>
      <c r="J304" s="398">
        <f t="shared" si="51"/>
        <v>0</v>
      </c>
      <c r="K304" s="398">
        <f t="shared" si="51"/>
        <v>0</v>
      </c>
      <c r="L304" s="398">
        <f t="shared" si="51"/>
        <v>0</v>
      </c>
      <c r="M304" s="398">
        <f t="shared" si="51"/>
        <v>0</v>
      </c>
      <c r="N304" s="398">
        <f t="shared" si="51"/>
        <v>0</v>
      </c>
      <c r="O304" s="398">
        <f t="shared" si="51"/>
        <v>0</v>
      </c>
      <c r="P304" s="398">
        <f t="shared" si="51"/>
        <v>0</v>
      </c>
      <c r="Q304" s="398">
        <f t="shared" si="51"/>
        <v>0</v>
      </c>
      <c r="R304" s="398">
        <f t="shared" si="51"/>
        <v>0</v>
      </c>
      <c r="S304" s="398">
        <f t="shared" si="51"/>
        <v>0</v>
      </c>
      <c r="T304" s="398">
        <f t="shared" si="51"/>
        <v>0</v>
      </c>
      <c r="U304" s="398">
        <f t="shared" si="51"/>
        <v>0</v>
      </c>
      <c r="V304" s="398">
        <f t="shared" si="51"/>
        <v>0</v>
      </c>
      <c r="W304" s="398">
        <f t="shared" si="51"/>
        <v>0</v>
      </c>
      <c r="X304" s="398">
        <f t="shared" si="51"/>
        <v>0</v>
      </c>
      <c r="Y304" s="398">
        <f t="shared" si="51"/>
        <v>0</v>
      </c>
      <c r="Z304" s="398">
        <f t="shared" si="51"/>
        <v>0</v>
      </c>
      <c r="AA304" s="398">
        <f t="shared" si="51"/>
        <v>0</v>
      </c>
      <c r="AB304" s="398">
        <f t="shared" si="51"/>
        <v>0</v>
      </c>
      <c r="AC304" s="398">
        <f t="shared" si="51"/>
        <v>0</v>
      </c>
      <c r="AD304" s="398">
        <f t="shared" si="51"/>
        <v>0</v>
      </c>
      <c r="AE304" s="398">
        <f t="shared" si="51"/>
        <v>0</v>
      </c>
      <c r="AF304" s="398">
        <f t="shared" si="51"/>
        <v>0</v>
      </c>
      <c r="AG304" s="398">
        <f t="shared" si="51"/>
        <v>0</v>
      </c>
    </row>
    <row r="305">
      <c r="A305" s="100" t="str">
        <f t="shared" si="37"/>
        <v>n/a</v>
      </c>
      <c r="B305" s="396">
        <f t="array" ref="B305">IF($A305="n/a",Dashboard!$C$54,iferror(index('Trade Log'!$B$5:$B$2004,match($A305,'Trade Log'!$AA$5:$AA$2004,0),0),Dashboard!$C$54))</f>
        <v>43100</v>
      </c>
      <c r="C305" s="100" t="str">
        <f t="array" ref="C305">IF($A305="n/a","",iferror(index('Trade Log'!$C$5:$C$2004,match($A305,'Trade Log'!$AA$5:$AA$2004,0),0),""))</f>
        <v/>
      </c>
      <c r="D305" s="398">
        <f t="array" ref="D305">IF($A305="n/a",0,iferror(index('Trade Log'!$AD$5:$AD$2004,match($A305,'Trade Log'!$AA$5:$AA$2004,0),0),0))</f>
        <v>0</v>
      </c>
      <c r="E305" s="398">
        <f t="shared" si="35"/>
        <v>0</v>
      </c>
      <c r="F305" s="100" t="str">
        <f t="array" ref="F305">IF($A305="n/a","",iferror(index('Trade Log'!$D$5:$D$2004,match($A305,'Trade Log'!$AA$5:$AA$2004,0),0),"n/a"))</f>
        <v/>
      </c>
      <c r="G305" s="100" t="str">
        <f t="array" ref="G305">IF($A305="n/a","",IFERROR(index(Setup!$D$52:$D$201,match($F305,Setup!$B$52:$B$201,0),0),"n/a"))</f>
        <v/>
      </c>
      <c r="H305" s="81"/>
      <c r="I305" s="398">
        <f t="shared" ref="I305:AG305" si="52">IF($A305="n/a",0,IFERROR(IF($G305=I$287,$E305,0),0))</f>
        <v>0</v>
      </c>
      <c r="J305" s="398">
        <f t="shared" si="52"/>
        <v>0</v>
      </c>
      <c r="K305" s="398">
        <f t="shared" si="52"/>
        <v>0</v>
      </c>
      <c r="L305" s="398">
        <f t="shared" si="52"/>
        <v>0</v>
      </c>
      <c r="M305" s="398">
        <f t="shared" si="52"/>
        <v>0</v>
      </c>
      <c r="N305" s="398">
        <f t="shared" si="52"/>
        <v>0</v>
      </c>
      <c r="O305" s="398">
        <f t="shared" si="52"/>
        <v>0</v>
      </c>
      <c r="P305" s="398">
        <f t="shared" si="52"/>
        <v>0</v>
      </c>
      <c r="Q305" s="398">
        <f t="shared" si="52"/>
        <v>0</v>
      </c>
      <c r="R305" s="398">
        <f t="shared" si="52"/>
        <v>0</v>
      </c>
      <c r="S305" s="398">
        <f t="shared" si="52"/>
        <v>0</v>
      </c>
      <c r="T305" s="398">
        <f t="shared" si="52"/>
        <v>0</v>
      </c>
      <c r="U305" s="398">
        <f t="shared" si="52"/>
        <v>0</v>
      </c>
      <c r="V305" s="398">
        <f t="shared" si="52"/>
        <v>0</v>
      </c>
      <c r="W305" s="398">
        <f t="shared" si="52"/>
        <v>0</v>
      </c>
      <c r="X305" s="398">
        <f t="shared" si="52"/>
        <v>0</v>
      </c>
      <c r="Y305" s="398">
        <f t="shared" si="52"/>
        <v>0</v>
      </c>
      <c r="Z305" s="398">
        <f t="shared" si="52"/>
        <v>0</v>
      </c>
      <c r="AA305" s="398">
        <f t="shared" si="52"/>
        <v>0</v>
      </c>
      <c r="AB305" s="398">
        <f t="shared" si="52"/>
        <v>0</v>
      </c>
      <c r="AC305" s="398">
        <f t="shared" si="52"/>
        <v>0</v>
      </c>
      <c r="AD305" s="398">
        <f t="shared" si="52"/>
        <v>0</v>
      </c>
      <c r="AE305" s="398">
        <f t="shared" si="52"/>
        <v>0</v>
      </c>
      <c r="AF305" s="398">
        <f t="shared" si="52"/>
        <v>0</v>
      </c>
      <c r="AG305" s="398">
        <f t="shared" si="52"/>
        <v>0</v>
      </c>
    </row>
    <row r="306">
      <c r="A306" s="100" t="str">
        <f t="shared" si="37"/>
        <v>n/a</v>
      </c>
      <c r="B306" s="396">
        <f t="array" ref="B306">IF($A306="n/a",Dashboard!$C$54,iferror(index('Trade Log'!$B$5:$B$2004,match($A306,'Trade Log'!$AA$5:$AA$2004,0),0),Dashboard!$C$54))</f>
        <v>43100</v>
      </c>
      <c r="C306" s="100" t="str">
        <f t="array" ref="C306">IF($A306="n/a","",iferror(index('Trade Log'!$C$5:$C$2004,match($A306,'Trade Log'!$AA$5:$AA$2004,0),0),""))</f>
        <v/>
      </c>
      <c r="D306" s="398">
        <f t="array" ref="D306">IF($A306="n/a",0,iferror(index('Trade Log'!$AD$5:$AD$2004,match($A306,'Trade Log'!$AA$5:$AA$2004,0),0),0))</f>
        <v>0</v>
      </c>
      <c r="E306" s="398">
        <f t="shared" si="35"/>
        <v>0</v>
      </c>
      <c r="F306" s="100" t="str">
        <f t="array" ref="F306">IF($A306="n/a","",iferror(index('Trade Log'!$D$5:$D$2004,match($A306,'Trade Log'!$AA$5:$AA$2004,0),0),"n/a"))</f>
        <v/>
      </c>
      <c r="G306" s="100" t="str">
        <f t="array" ref="G306">IF($A306="n/a","",IFERROR(index(Setup!$D$52:$D$201,match($F306,Setup!$B$52:$B$201,0),0),"n/a"))</f>
        <v/>
      </c>
      <c r="H306" s="81"/>
      <c r="I306" s="398">
        <f t="shared" ref="I306:AG306" si="53">IF($A306="n/a",0,IFERROR(IF($G306=I$287,$E306,0),0))</f>
        <v>0</v>
      </c>
      <c r="J306" s="398">
        <f t="shared" si="53"/>
        <v>0</v>
      </c>
      <c r="K306" s="398">
        <f t="shared" si="53"/>
        <v>0</v>
      </c>
      <c r="L306" s="398">
        <f t="shared" si="53"/>
        <v>0</v>
      </c>
      <c r="M306" s="398">
        <f t="shared" si="53"/>
        <v>0</v>
      </c>
      <c r="N306" s="398">
        <f t="shared" si="53"/>
        <v>0</v>
      </c>
      <c r="O306" s="398">
        <f t="shared" si="53"/>
        <v>0</v>
      </c>
      <c r="P306" s="398">
        <f t="shared" si="53"/>
        <v>0</v>
      </c>
      <c r="Q306" s="398">
        <f t="shared" si="53"/>
        <v>0</v>
      </c>
      <c r="R306" s="398">
        <f t="shared" si="53"/>
        <v>0</v>
      </c>
      <c r="S306" s="398">
        <f t="shared" si="53"/>
        <v>0</v>
      </c>
      <c r="T306" s="398">
        <f t="shared" si="53"/>
        <v>0</v>
      </c>
      <c r="U306" s="398">
        <f t="shared" si="53"/>
        <v>0</v>
      </c>
      <c r="V306" s="398">
        <f t="shared" si="53"/>
        <v>0</v>
      </c>
      <c r="W306" s="398">
        <f t="shared" si="53"/>
        <v>0</v>
      </c>
      <c r="X306" s="398">
        <f t="shared" si="53"/>
        <v>0</v>
      </c>
      <c r="Y306" s="398">
        <f t="shared" si="53"/>
        <v>0</v>
      </c>
      <c r="Z306" s="398">
        <f t="shared" si="53"/>
        <v>0</v>
      </c>
      <c r="AA306" s="398">
        <f t="shared" si="53"/>
        <v>0</v>
      </c>
      <c r="AB306" s="398">
        <f t="shared" si="53"/>
        <v>0</v>
      </c>
      <c r="AC306" s="398">
        <f t="shared" si="53"/>
        <v>0</v>
      </c>
      <c r="AD306" s="398">
        <f t="shared" si="53"/>
        <v>0</v>
      </c>
      <c r="AE306" s="398">
        <f t="shared" si="53"/>
        <v>0</v>
      </c>
      <c r="AF306" s="398">
        <f t="shared" si="53"/>
        <v>0</v>
      </c>
      <c r="AG306" s="398">
        <f t="shared" si="53"/>
        <v>0</v>
      </c>
    </row>
    <row r="307">
      <c r="A307" s="100" t="str">
        <f t="shared" si="37"/>
        <v>n/a</v>
      </c>
      <c r="B307" s="396">
        <f t="array" ref="B307">IF($A307="n/a",Dashboard!$C$54,iferror(index('Trade Log'!$B$5:$B$2004,match($A307,'Trade Log'!$AA$5:$AA$2004,0),0),Dashboard!$C$54))</f>
        <v>43100</v>
      </c>
      <c r="C307" s="100" t="str">
        <f t="array" ref="C307">IF($A307="n/a","",iferror(index('Trade Log'!$C$5:$C$2004,match($A307,'Trade Log'!$AA$5:$AA$2004,0),0),""))</f>
        <v/>
      </c>
      <c r="D307" s="398">
        <f t="array" ref="D307">IF($A307="n/a",0,iferror(index('Trade Log'!$AD$5:$AD$2004,match($A307,'Trade Log'!$AA$5:$AA$2004,0),0),0))</f>
        <v>0</v>
      </c>
      <c r="E307" s="398">
        <f t="shared" si="35"/>
        <v>0</v>
      </c>
      <c r="F307" s="100" t="str">
        <f t="array" ref="F307">IF($A307="n/a","",iferror(index('Trade Log'!$D$5:$D$2004,match($A307,'Trade Log'!$AA$5:$AA$2004,0),0),"n/a"))</f>
        <v/>
      </c>
      <c r="G307" s="100" t="str">
        <f t="array" ref="G307">IF($A307="n/a","",IFERROR(index(Setup!$D$52:$D$201,match($F307,Setup!$B$52:$B$201,0),0),"n/a"))</f>
        <v/>
      </c>
      <c r="H307" s="81"/>
      <c r="I307" s="398">
        <f t="shared" ref="I307:AG307" si="54">IF($A307="n/a",0,IFERROR(IF($G307=I$287,$E307,0),0))</f>
        <v>0</v>
      </c>
      <c r="J307" s="398">
        <f t="shared" si="54"/>
        <v>0</v>
      </c>
      <c r="K307" s="398">
        <f t="shared" si="54"/>
        <v>0</v>
      </c>
      <c r="L307" s="398">
        <f t="shared" si="54"/>
        <v>0</v>
      </c>
      <c r="M307" s="398">
        <f t="shared" si="54"/>
        <v>0</v>
      </c>
      <c r="N307" s="398">
        <f t="shared" si="54"/>
        <v>0</v>
      </c>
      <c r="O307" s="398">
        <f t="shared" si="54"/>
        <v>0</v>
      </c>
      <c r="P307" s="398">
        <f t="shared" si="54"/>
        <v>0</v>
      </c>
      <c r="Q307" s="398">
        <f t="shared" si="54"/>
        <v>0</v>
      </c>
      <c r="R307" s="398">
        <f t="shared" si="54"/>
        <v>0</v>
      </c>
      <c r="S307" s="398">
        <f t="shared" si="54"/>
        <v>0</v>
      </c>
      <c r="T307" s="398">
        <f t="shared" si="54"/>
        <v>0</v>
      </c>
      <c r="U307" s="398">
        <f t="shared" si="54"/>
        <v>0</v>
      </c>
      <c r="V307" s="398">
        <f t="shared" si="54"/>
        <v>0</v>
      </c>
      <c r="W307" s="398">
        <f t="shared" si="54"/>
        <v>0</v>
      </c>
      <c r="X307" s="398">
        <f t="shared" si="54"/>
        <v>0</v>
      </c>
      <c r="Y307" s="398">
        <f t="shared" si="54"/>
        <v>0</v>
      </c>
      <c r="Z307" s="398">
        <f t="shared" si="54"/>
        <v>0</v>
      </c>
      <c r="AA307" s="398">
        <f t="shared" si="54"/>
        <v>0</v>
      </c>
      <c r="AB307" s="398">
        <f t="shared" si="54"/>
        <v>0</v>
      </c>
      <c r="AC307" s="398">
        <f t="shared" si="54"/>
        <v>0</v>
      </c>
      <c r="AD307" s="398">
        <f t="shared" si="54"/>
        <v>0</v>
      </c>
      <c r="AE307" s="398">
        <f t="shared" si="54"/>
        <v>0</v>
      </c>
      <c r="AF307" s="398">
        <f t="shared" si="54"/>
        <v>0</v>
      </c>
      <c r="AG307" s="398">
        <f t="shared" si="54"/>
        <v>0</v>
      </c>
    </row>
    <row r="308">
      <c r="A308" s="100" t="str">
        <f t="shared" si="37"/>
        <v>n/a</v>
      </c>
      <c r="B308" s="396">
        <f t="array" ref="B308">IF($A308="n/a",Dashboard!$C$54,iferror(index('Trade Log'!$B$5:$B$2004,match($A308,'Trade Log'!$AA$5:$AA$2004,0),0),Dashboard!$C$54))</f>
        <v>43100</v>
      </c>
      <c r="C308" s="100" t="str">
        <f t="array" ref="C308">IF($A308="n/a","",iferror(index('Trade Log'!$C$5:$C$2004,match($A308,'Trade Log'!$AA$5:$AA$2004,0),0),""))</f>
        <v/>
      </c>
      <c r="D308" s="398">
        <f t="array" ref="D308">IF($A308="n/a",0,iferror(index('Trade Log'!$AD$5:$AD$2004,match($A308,'Trade Log'!$AA$5:$AA$2004,0),0),0))</f>
        <v>0</v>
      </c>
      <c r="E308" s="398">
        <f t="shared" si="35"/>
        <v>0</v>
      </c>
      <c r="F308" s="100" t="str">
        <f t="array" ref="F308">IF($A308="n/a","",iferror(index('Trade Log'!$D$5:$D$2004,match($A308,'Trade Log'!$AA$5:$AA$2004,0),0),"n/a"))</f>
        <v/>
      </c>
      <c r="G308" s="100" t="str">
        <f t="array" ref="G308">IF($A308="n/a","",IFERROR(index(Setup!$D$52:$D$201,match($F308,Setup!$B$52:$B$201,0),0),"n/a"))</f>
        <v/>
      </c>
      <c r="H308" s="81"/>
      <c r="I308" s="398">
        <f t="shared" ref="I308:AG308" si="55">IF($A308="n/a",0,IFERROR(IF($G308=I$287,$E308,0),0))</f>
        <v>0</v>
      </c>
      <c r="J308" s="398">
        <f t="shared" si="55"/>
        <v>0</v>
      </c>
      <c r="K308" s="398">
        <f t="shared" si="55"/>
        <v>0</v>
      </c>
      <c r="L308" s="398">
        <f t="shared" si="55"/>
        <v>0</v>
      </c>
      <c r="M308" s="398">
        <f t="shared" si="55"/>
        <v>0</v>
      </c>
      <c r="N308" s="398">
        <f t="shared" si="55"/>
        <v>0</v>
      </c>
      <c r="O308" s="398">
        <f t="shared" si="55"/>
        <v>0</v>
      </c>
      <c r="P308" s="398">
        <f t="shared" si="55"/>
        <v>0</v>
      </c>
      <c r="Q308" s="398">
        <f t="shared" si="55"/>
        <v>0</v>
      </c>
      <c r="R308" s="398">
        <f t="shared" si="55"/>
        <v>0</v>
      </c>
      <c r="S308" s="398">
        <f t="shared" si="55"/>
        <v>0</v>
      </c>
      <c r="T308" s="398">
        <f t="shared" si="55"/>
        <v>0</v>
      </c>
      <c r="U308" s="398">
        <f t="shared" si="55"/>
        <v>0</v>
      </c>
      <c r="V308" s="398">
        <f t="shared" si="55"/>
        <v>0</v>
      </c>
      <c r="W308" s="398">
        <f t="shared" si="55"/>
        <v>0</v>
      </c>
      <c r="X308" s="398">
        <f t="shared" si="55"/>
        <v>0</v>
      </c>
      <c r="Y308" s="398">
        <f t="shared" si="55"/>
        <v>0</v>
      </c>
      <c r="Z308" s="398">
        <f t="shared" si="55"/>
        <v>0</v>
      </c>
      <c r="AA308" s="398">
        <f t="shared" si="55"/>
        <v>0</v>
      </c>
      <c r="AB308" s="398">
        <f t="shared" si="55"/>
        <v>0</v>
      </c>
      <c r="AC308" s="398">
        <f t="shared" si="55"/>
        <v>0</v>
      </c>
      <c r="AD308" s="398">
        <f t="shared" si="55"/>
        <v>0</v>
      </c>
      <c r="AE308" s="398">
        <f t="shared" si="55"/>
        <v>0</v>
      </c>
      <c r="AF308" s="398">
        <f t="shared" si="55"/>
        <v>0</v>
      </c>
      <c r="AG308" s="398">
        <f t="shared" si="55"/>
        <v>0</v>
      </c>
    </row>
    <row r="309">
      <c r="A309" s="100" t="str">
        <f t="shared" si="37"/>
        <v>n/a</v>
      </c>
      <c r="B309" s="396">
        <f t="array" ref="B309">IF($A309="n/a",Dashboard!$C$54,iferror(index('Trade Log'!$B$5:$B$2004,match($A309,'Trade Log'!$AA$5:$AA$2004,0),0),Dashboard!$C$54))</f>
        <v>43100</v>
      </c>
      <c r="C309" s="100" t="str">
        <f t="array" ref="C309">IF($A309="n/a","",iferror(index('Trade Log'!$C$5:$C$2004,match($A309,'Trade Log'!$AA$5:$AA$2004,0),0),""))</f>
        <v/>
      </c>
      <c r="D309" s="398">
        <f t="array" ref="D309">IF($A309="n/a",0,iferror(index('Trade Log'!$AD$5:$AD$2004,match($A309,'Trade Log'!$AA$5:$AA$2004,0),0),0))</f>
        <v>0</v>
      </c>
      <c r="E309" s="398">
        <f t="shared" si="35"/>
        <v>0</v>
      </c>
      <c r="F309" s="100" t="str">
        <f t="array" ref="F309">IF($A309="n/a","",iferror(index('Trade Log'!$D$5:$D$2004,match($A309,'Trade Log'!$AA$5:$AA$2004,0),0),"n/a"))</f>
        <v/>
      </c>
      <c r="G309" s="100" t="str">
        <f t="array" ref="G309">IF($A309="n/a","",IFERROR(index(Setup!$D$52:$D$201,match($F309,Setup!$B$52:$B$201,0),0),"n/a"))</f>
        <v/>
      </c>
      <c r="H309" s="81"/>
      <c r="I309" s="398">
        <f t="shared" ref="I309:AG309" si="56">IF($A309="n/a",0,IFERROR(IF($G309=I$287,$E309,0),0))</f>
        <v>0</v>
      </c>
      <c r="J309" s="398">
        <f t="shared" si="56"/>
        <v>0</v>
      </c>
      <c r="K309" s="398">
        <f t="shared" si="56"/>
        <v>0</v>
      </c>
      <c r="L309" s="398">
        <f t="shared" si="56"/>
        <v>0</v>
      </c>
      <c r="M309" s="398">
        <f t="shared" si="56"/>
        <v>0</v>
      </c>
      <c r="N309" s="398">
        <f t="shared" si="56"/>
        <v>0</v>
      </c>
      <c r="O309" s="398">
        <f t="shared" si="56"/>
        <v>0</v>
      </c>
      <c r="P309" s="398">
        <f t="shared" si="56"/>
        <v>0</v>
      </c>
      <c r="Q309" s="398">
        <f t="shared" si="56"/>
        <v>0</v>
      </c>
      <c r="R309" s="398">
        <f t="shared" si="56"/>
        <v>0</v>
      </c>
      <c r="S309" s="398">
        <f t="shared" si="56"/>
        <v>0</v>
      </c>
      <c r="T309" s="398">
        <f t="shared" si="56"/>
        <v>0</v>
      </c>
      <c r="U309" s="398">
        <f t="shared" si="56"/>
        <v>0</v>
      </c>
      <c r="V309" s="398">
        <f t="shared" si="56"/>
        <v>0</v>
      </c>
      <c r="W309" s="398">
        <f t="shared" si="56"/>
        <v>0</v>
      </c>
      <c r="X309" s="398">
        <f t="shared" si="56"/>
        <v>0</v>
      </c>
      <c r="Y309" s="398">
        <f t="shared" si="56"/>
        <v>0</v>
      </c>
      <c r="Z309" s="398">
        <f t="shared" si="56"/>
        <v>0</v>
      </c>
      <c r="AA309" s="398">
        <f t="shared" si="56"/>
        <v>0</v>
      </c>
      <c r="AB309" s="398">
        <f t="shared" si="56"/>
        <v>0</v>
      </c>
      <c r="AC309" s="398">
        <f t="shared" si="56"/>
        <v>0</v>
      </c>
      <c r="AD309" s="398">
        <f t="shared" si="56"/>
        <v>0</v>
      </c>
      <c r="AE309" s="398">
        <f t="shared" si="56"/>
        <v>0</v>
      </c>
      <c r="AF309" s="398">
        <f t="shared" si="56"/>
        <v>0</v>
      </c>
      <c r="AG309" s="398">
        <f t="shared" si="56"/>
        <v>0</v>
      </c>
    </row>
    <row r="310">
      <c r="A310" s="100" t="str">
        <f t="shared" si="37"/>
        <v>n/a</v>
      </c>
      <c r="B310" s="396">
        <f t="array" ref="B310">IF($A310="n/a",Dashboard!$C$54,iferror(index('Trade Log'!$B$5:$B$2004,match($A310,'Trade Log'!$AA$5:$AA$2004,0),0),Dashboard!$C$54))</f>
        <v>43100</v>
      </c>
      <c r="C310" s="100" t="str">
        <f t="array" ref="C310">IF($A310="n/a","",iferror(index('Trade Log'!$C$5:$C$2004,match($A310,'Trade Log'!$AA$5:$AA$2004,0),0),""))</f>
        <v/>
      </c>
      <c r="D310" s="398">
        <f t="array" ref="D310">IF($A310="n/a",0,iferror(index('Trade Log'!$AD$5:$AD$2004,match($A310,'Trade Log'!$AA$5:$AA$2004,0),0),0))</f>
        <v>0</v>
      </c>
      <c r="E310" s="398">
        <f t="shared" si="35"/>
        <v>0</v>
      </c>
      <c r="F310" s="100" t="str">
        <f t="array" ref="F310">IF($A310="n/a","",iferror(index('Trade Log'!$D$5:$D$2004,match($A310,'Trade Log'!$AA$5:$AA$2004,0),0),"n/a"))</f>
        <v/>
      </c>
      <c r="G310" s="100" t="str">
        <f t="array" ref="G310">IF($A310="n/a","",IFERROR(index(Setup!$D$52:$D$201,match($F310,Setup!$B$52:$B$201,0),0),"n/a"))</f>
        <v/>
      </c>
      <c r="H310" s="81"/>
      <c r="I310" s="398">
        <f t="shared" ref="I310:AG310" si="57">IF($A310="n/a",0,IFERROR(IF($G310=I$287,$E310,0),0))</f>
        <v>0</v>
      </c>
      <c r="J310" s="398">
        <f t="shared" si="57"/>
        <v>0</v>
      </c>
      <c r="K310" s="398">
        <f t="shared" si="57"/>
        <v>0</v>
      </c>
      <c r="L310" s="398">
        <f t="shared" si="57"/>
        <v>0</v>
      </c>
      <c r="M310" s="398">
        <f t="shared" si="57"/>
        <v>0</v>
      </c>
      <c r="N310" s="398">
        <f t="shared" si="57"/>
        <v>0</v>
      </c>
      <c r="O310" s="398">
        <f t="shared" si="57"/>
        <v>0</v>
      </c>
      <c r="P310" s="398">
        <f t="shared" si="57"/>
        <v>0</v>
      </c>
      <c r="Q310" s="398">
        <f t="shared" si="57"/>
        <v>0</v>
      </c>
      <c r="R310" s="398">
        <f t="shared" si="57"/>
        <v>0</v>
      </c>
      <c r="S310" s="398">
        <f t="shared" si="57"/>
        <v>0</v>
      </c>
      <c r="T310" s="398">
        <f t="shared" si="57"/>
        <v>0</v>
      </c>
      <c r="U310" s="398">
        <f t="shared" si="57"/>
        <v>0</v>
      </c>
      <c r="V310" s="398">
        <f t="shared" si="57"/>
        <v>0</v>
      </c>
      <c r="W310" s="398">
        <f t="shared" si="57"/>
        <v>0</v>
      </c>
      <c r="X310" s="398">
        <f t="shared" si="57"/>
        <v>0</v>
      </c>
      <c r="Y310" s="398">
        <f t="shared" si="57"/>
        <v>0</v>
      </c>
      <c r="Z310" s="398">
        <f t="shared" si="57"/>
        <v>0</v>
      </c>
      <c r="AA310" s="398">
        <f t="shared" si="57"/>
        <v>0</v>
      </c>
      <c r="AB310" s="398">
        <f t="shared" si="57"/>
        <v>0</v>
      </c>
      <c r="AC310" s="398">
        <f t="shared" si="57"/>
        <v>0</v>
      </c>
      <c r="AD310" s="398">
        <f t="shared" si="57"/>
        <v>0</v>
      </c>
      <c r="AE310" s="398">
        <f t="shared" si="57"/>
        <v>0</v>
      </c>
      <c r="AF310" s="398">
        <f t="shared" si="57"/>
        <v>0</v>
      </c>
      <c r="AG310" s="398">
        <f t="shared" si="57"/>
        <v>0</v>
      </c>
    </row>
    <row r="311">
      <c r="A311" s="100" t="str">
        <f t="shared" si="37"/>
        <v>n/a</v>
      </c>
      <c r="B311" s="396">
        <f t="array" ref="B311">IF($A311="n/a",Dashboard!$C$54,iferror(index('Trade Log'!$B$5:$B$2004,match($A311,'Trade Log'!$AA$5:$AA$2004,0),0),Dashboard!$C$54))</f>
        <v>43100</v>
      </c>
      <c r="C311" s="100" t="str">
        <f t="array" ref="C311">IF($A311="n/a","",iferror(index('Trade Log'!$C$5:$C$2004,match($A311,'Trade Log'!$AA$5:$AA$2004,0),0),""))</f>
        <v/>
      </c>
      <c r="D311" s="398">
        <f t="array" ref="D311">IF($A311="n/a",0,iferror(index('Trade Log'!$AD$5:$AD$2004,match($A311,'Trade Log'!$AA$5:$AA$2004,0),0),0))</f>
        <v>0</v>
      </c>
      <c r="E311" s="398">
        <f t="shared" si="35"/>
        <v>0</v>
      </c>
      <c r="F311" s="100" t="str">
        <f t="array" ref="F311">IF($A311="n/a","",iferror(index('Trade Log'!$D$5:$D$2004,match($A311,'Trade Log'!$AA$5:$AA$2004,0),0),"n/a"))</f>
        <v/>
      </c>
      <c r="G311" s="100" t="str">
        <f t="array" ref="G311">IF($A311="n/a","",IFERROR(index(Setup!$D$52:$D$201,match($F311,Setup!$B$52:$B$201,0),0),"n/a"))</f>
        <v/>
      </c>
      <c r="H311" s="81"/>
      <c r="I311" s="398">
        <f t="shared" ref="I311:AG311" si="58">IF($A311="n/a",0,IFERROR(IF($G311=I$287,$E311,0),0))</f>
        <v>0</v>
      </c>
      <c r="J311" s="398">
        <f t="shared" si="58"/>
        <v>0</v>
      </c>
      <c r="K311" s="398">
        <f t="shared" si="58"/>
        <v>0</v>
      </c>
      <c r="L311" s="398">
        <f t="shared" si="58"/>
        <v>0</v>
      </c>
      <c r="M311" s="398">
        <f t="shared" si="58"/>
        <v>0</v>
      </c>
      <c r="N311" s="398">
        <f t="shared" si="58"/>
        <v>0</v>
      </c>
      <c r="O311" s="398">
        <f t="shared" si="58"/>
        <v>0</v>
      </c>
      <c r="P311" s="398">
        <f t="shared" si="58"/>
        <v>0</v>
      </c>
      <c r="Q311" s="398">
        <f t="shared" si="58"/>
        <v>0</v>
      </c>
      <c r="R311" s="398">
        <f t="shared" si="58"/>
        <v>0</v>
      </c>
      <c r="S311" s="398">
        <f t="shared" si="58"/>
        <v>0</v>
      </c>
      <c r="T311" s="398">
        <f t="shared" si="58"/>
        <v>0</v>
      </c>
      <c r="U311" s="398">
        <f t="shared" si="58"/>
        <v>0</v>
      </c>
      <c r="V311" s="398">
        <f t="shared" si="58"/>
        <v>0</v>
      </c>
      <c r="W311" s="398">
        <f t="shared" si="58"/>
        <v>0</v>
      </c>
      <c r="X311" s="398">
        <f t="shared" si="58"/>
        <v>0</v>
      </c>
      <c r="Y311" s="398">
        <f t="shared" si="58"/>
        <v>0</v>
      </c>
      <c r="Z311" s="398">
        <f t="shared" si="58"/>
        <v>0</v>
      </c>
      <c r="AA311" s="398">
        <f t="shared" si="58"/>
        <v>0</v>
      </c>
      <c r="AB311" s="398">
        <f t="shared" si="58"/>
        <v>0</v>
      </c>
      <c r="AC311" s="398">
        <f t="shared" si="58"/>
        <v>0</v>
      </c>
      <c r="AD311" s="398">
        <f t="shared" si="58"/>
        <v>0</v>
      </c>
      <c r="AE311" s="398">
        <f t="shared" si="58"/>
        <v>0</v>
      </c>
      <c r="AF311" s="398">
        <f t="shared" si="58"/>
        <v>0</v>
      </c>
      <c r="AG311" s="398">
        <f t="shared" si="58"/>
        <v>0</v>
      </c>
    </row>
    <row r="312">
      <c r="A312" s="100" t="str">
        <f t="shared" si="37"/>
        <v>n/a</v>
      </c>
      <c r="B312" s="396">
        <f t="array" ref="B312">IF($A312="n/a",Dashboard!$C$54,iferror(index('Trade Log'!$B$5:$B$2004,match($A312,'Trade Log'!$AA$5:$AA$2004,0),0),Dashboard!$C$54))</f>
        <v>43100</v>
      </c>
      <c r="C312" s="100" t="str">
        <f t="array" ref="C312">IF($A312="n/a","",iferror(index('Trade Log'!$C$5:$C$2004,match($A312,'Trade Log'!$AA$5:$AA$2004,0),0),""))</f>
        <v/>
      </c>
      <c r="D312" s="398">
        <f t="array" ref="D312">IF($A312="n/a",0,iferror(index('Trade Log'!$AD$5:$AD$2004,match($A312,'Trade Log'!$AA$5:$AA$2004,0),0),0))</f>
        <v>0</v>
      </c>
      <c r="E312" s="398">
        <f t="shared" si="35"/>
        <v>0</v>
      </c>
      <c r="F312" s="100" t="str">
        <f t="array" ref="F312">IF($A312="n/a","",iferror(index('Trade Log'!$D$5:$D$2004,match($A312,'Trade Log'!$AA$5:$AA$2004,0),0),"n/a"))</f>
        <v/>
      </c>
      <c r="G312" s="100" t="str">
        <f t="array" ref="G312">IF($A312="n/a","",IFERROR(index(Setup!$D$52:$D$201,match($F312,Setup!$B$52:$B$201,0),0),"n/a"))</f>
        <v/>
      </c>
      <c r="H312" s="81"/>
      <c r="I312" s="398">
        <f t="shared" ref="I312:AG312" si="59">IF($A312="n/a",0,IFERROR(IF($G312=I$287,$E312,0),0))</f>
        <v>0</v>
      </c>
      <c r="J312" s="398">
        <f t="shared" si="59"/>
        <v>0</v>
      </c>
      <c r="K312" s="398">
        <f t="shared" si="59"/>
        <v>0</v>
      </c>
      <c r="L312" s="398">
        <f t="shared" si="59"/>
        <v>0</v>
      </c>
      <c r="M312" s="398">
        <f t="shared" si="59"/>
        <v>0</v>
      </c>
      <c r="N312" s="398">
        <f t="shared" si="59"/>
        <v>0</v>
      </c>
      <c r="O312" s="398">
        <f t="shared" si="59"/>
        <v>0</v>
      </c>
      <c r="P312" s="398">
        <f t="shared" si="59"/>
        <v>0</v>
      </c>
      <c r="Q312" s="398">
        <f t="shared" si="59"/>
        <v>0</v>
      </c>
      <c r="R312" s="398">
        <f t="shared" si="59"/>
        <v>0</v>
      </c>
      <c r="S312" s="398">
        <f t="shared" si="59"/>
        <v>0</v>
      </c>
      <c r="T312" s="398">
        <f t="shared" si="59"/>
        <v>0</v>
      </c>
      <c r="U312" s="398">
        <f t="shared" si="59"/>
        <v>0</v>
      </c>
      <c r="V312" s="398">
        <f t="shared" si="59"/>
        <v>0</v>
      </c>
      <c r="W312" s="398">
        <f t="shared" si="59"/>
        <v>0</v>
      </c>
      <c r="X312" s="398">
        <f t="shared" si="59"/>
        <v>0</v>
      </c>
      <c r="Y312" s="398">
        <f t="shared" si="59"/>
        <v>0</v>
      </c>
      <c r="Z312" s="398">
        <f t="shared" si="59"/>
        <v>0</v>
      </c>
      <c r="AA312" s="398">
        <f t="shared" si="59"/>
        <v>0</v>
      </c>
      <c r="AB312" s="398">
        <f t="shared" si="59"/>
        <v>0</v>
      </c>
      <c r="AC312" s="398">
        <f t="shared" si="59"/>
        <v>0</v>
      </c>
      <c r="AD312" s="398">
        <f t="shared" si="59"/>
        <v>0</v>
      </c>
      <c r="AE312" s="398">
        <f t="shared" si="59"/>
        <v>0</v>
      </c>
      <c r="AF312" s="398">
        <f t="shared" si="59"/>
        <v>0</v>
      </c>
      <c r="AG312" s="398">
        <f t="shared" si="59"/>
        <v>0</v>
      </c>
    </row>
    <row r="313">
      <c r="A313" s="100" t="str">
        <f t="shared" si="37"/>
        <v>n/a</v>
      </c>
      <c r="B313" s="396">
        <f t="array" ref="B313">IF($A313="n/a",Dashboard!$C$54,iferror(index('Trade Log'!$B$5:$B$2004,match($A313,'Trade Log'!$AA$5:$AA$2004,0),0),Dashboard!$C$54))</f>
        <v>43100</v>
      </c>
      <c r="C313" s="100" t="str">
        <f t="array" ref="C313">IF($A313="n/a","",iferror(index('Trade Log'!$C$5:$C$2004,match($A313,'Trade Log'!$AA$5:$AA$2004,0),0),""))</f>
        <v/>
      </c>
      <c r="D313" s="398">
        <f t="array" ref="D313">IF($A313="n/a",0,iferror(index('Trade Log'!$AD$5:$AD$2004,match($A313,'Trade Log'!$AA$5:$AA$2004,0),0),0))</f>
        <v>0</v>
      </c>
      <c r="E313" s="398">
        <f t="shared" si="35"/>
        <v>0</v>
      </c>
      <c r="F313" s="100" t="str">
        <f t="array" ref="F313">IF($A313="n/a","",iferror(index('Trade Log'!$D$5:$D$2004,match($A313,'Trade Log'!$AA$5:$AA$2004,0),0),"n/a"))</f>
        <v/>
      </c>
      <c r="G313" s="100" t="str">
        <f t="array" ref="G313">IF($A313="n/a","",IFERROR(index(Setup!$D$52:$D$201,match($F313,Setup!$B$52:$B$201,0),0),"n/a"))</f>
        <v/>
      </c>
      <c r="H313" s="81"/>
      <c r="I313" s="398">
        <f t="shared" ref="I313:AG313" si="60">IF($A313="n/a",0,IFERROR(IF($G313=I$287,$E313,0),0))</f>
        <v>0</v>
      </c>
      <c r="J313" s="398">
        <f t="shared" si="60"/>
        <v>0</v>
      </c>
      <c r="K313" s="398">
        <f t="shared" si="60"/>
        <v>0</v>
      </c>
      <c r="L313" s="398">
        <f t="shared" si="60"/>
        <v>0</v>
      </c>
      <c r="M313" s="398">
        <f t="shared" si="60"/>
        <v>0</v>
      </c>
      <c r="N313" s="398">
        <f t="shared" si="60"/>
        <v>0</v>
      </c>
      <c r="O313" s="398">
        <f t="shared" si="60"/>
        <v>0</v>
      </c>
      <c r="P313" s="398">
        <f t="shared" si="60"/>
        <v>0</v>
      </c>
      <c r="Q313" s="398">
        <f t="shared" si="60"/>
        <v>0</v>
      </c>
      <c r="R313" s="398">
        <f t="shared" si="60"/>
        <v>0</v>
      </c>
      <c r="S313" s="398">
        <f t="shared" si="60"/>
        <v>0</v>
      </c>
      <c r="T313" s="398">
        <f t="shared" si="60"/>
        <v>0</v>
      </c>
      <c r="U313" s="398">
        <f t="shared" si="60"/>
        <v>0</v>
      </c>
      <c r="V313" s="398">
        <f t="shared" si="60"/>
        <v>0</v>
      </c>
      <c r="W313" s="398">
        <f t="shared" si="60"/>
        <v>0</v>
      </c>
      <c r="X313" s="398">
        <f t="shared" si="60"/>
        <v>0</v>
      </c>
      <c r="Y313" s="398">
        <f t="shared" si="60"/>
        <v>0</v>
      </c>
      <c r="Z313" s="398">
        <f t="shared" si="60"/>
        <v>0</v>
      </c>
      <c r="AA313" s="398">
        <f t="shared" si="60"/>
        <v>0</v>
      </c>
      <c r="AB313" s="398">
        <f t="shared" si="60"/>
        <v>0</v>
      </c>
      <c r="AC313" s="398">
        <f t="shared" si="60"/>
        <v>0</v>
      </c>
      <c r="AD313" s="398">
        <f t="shared" si="60"/>
        <v>0</v>
      </c>
      <c r="AE313" s="398">
        <f t="shared" si="60"/>
        <v>0</v>
      </c>
      <c r="AF313" s="398">
        <f t="shared" si="60"/>
        <v>0</v>
      </c>
      <c r="AG313" s="398">
        <f t="shared" si="60"/>
        <v>0</v>
      </c>
    </row>
    <row r="314">
      <c r="A314" s="100" t="str">
        <f t="shared" si="37"/>
        <v>n/a</v>
      </c>
      <c r="B314" s="396">
        <f t="array" ref="B314">IF($A314="n/a",Dashboard!$C$54,iferror(index('Trade Log'!$B$5:$B$2004,match($A314,'Trade Log'!$AA$5:$AA$2004,0),0),Dashboard!$C$54))</f>
        <v>43100</v>
      </c>
      <c r="C314" s="100" t="str">
        <f t="array" ref="C314">IF($A314="n/a","",iferror(index('Trade Log'!$C$5:$C$2004,match($A314,'Trade Log'!$AA$5:$AA$2004,0),0),""))</f>
        <v/>
      </c>
      <c r="D314" s="398">
        <f t="array" ref="D314">IF($A314="n/a",0,iferror(index('Trade Log'!$AD$5:$AD$2004,match($A314,'Trade Log'!$AA$5:$AA$2004,0),0),0))</f>
        <v>0</v>
      </c>
      <c r="E314" s="398">
        <f t="shared" si="35"/>
        <v>0</v>
      </c>
      <c r="F314" s="100" t="str">
        <f t="array" ref="F314">IF($A314="n/a","",iferror(index('Trade Log'!$D$5:$D$2004,match($A314,'Trade Log'!$AA$5:$AA$2004,0),0),"n/a"))</f>
        <v/>
      </c>
      <c r="G314" s="100" t="str">
        <f t="array" ref="G314">IF($A314="n/a","",IFERROR(index(Setup!$D$52:$D$201,match($F314,Setup!$B$52:$B$201,0),0),"n/a"))</f>
        <v/>
      </c>
      <c r="H314" s="81"/>
      <c r="I314" s="398">
        <f t="shared" ref="I314:AG314" si="61">IF($A314="n/a",0,IFERROR(IF($G314=I$287,$E314,0),0))</f>
        <v>0</v>
      </c>
      <c r="J314" s="398">
        <f t="shared" si="61"/>
        <v>0</v>
      </c>
      <c r="K314" s="398">
        <f t="shared" si="61"/>
        <v>0</v>
      </c>
      <c r="L314" s="398">
        <f t="shared" si="61"/>
        <v>0</v>
      </c>
      <c r="M314" s="398">
        <f t="shared" si="61"/>
        <v>0</v>
      </c>
      <c r="N314" s="398">
        <f t="shared" si="61"/>
        <v>0</v>
      </c>
      <c r="O314" s="398">
        <f t="shared" si="61"/>
        <v>0</v>
      </c>
      <c r="P314" s="398">
        <f t="shared" si="61"/>
        <v>0</v>
      </c>
      <c r="Q314" s="398">
        <f t="shared" si="61"/>
        <v>0</v>
      </c>
      <c r="R314" s="398">
        <f t="shared" si="61"/>
        <v>0</v>
      </c>
      <c r="S314" s="398">
        <f t="shared" si="61"/>
        <v>0</v>
      </c>
      <c r="T314" s="398">
        <f t="shared" si="61"/>
        <v>0</v>
      </c>
      <c r="U314" s="398">
        <f t="shared" si="61"/>
        <v>0</v>
      </c>
      <c r="V314" s="398">
        <f t="shared" si="61"/>
        <v>0</v>
      </c>
      <c r="W314" s="398">
        <f t="shared" si="61"/>
        <v>0</v>
      </c>
      <c r="X314" s="398">
        <f t="shared" si="61"/>
        <v>0</v>
      </c>
      <c r="Y314" s="398">
        <f t="shared" si="61"/>
        <v>0</v>
      </c>
      <c r="Z314" s="398">
        <f t="shared" si="61"/>
        <v>0</v>
      </c>
      <c r="AA314" s="398">
        <f t="shared" si="61"/>
        <v>0</v>
      </c>
      <c r="AB314" s="398">
        <f t="shared" si="61"/>
        <v>0</v>
      </c>
      <c r="AC314" s="398">
        <f t="shared" si="61"/>
        <v>0</v>
      </c>
      <c r="AD314" s="398">
        <f t="shared" si="61"/>
        <v>0</v>
      </c>
      <c r="AE314" s="398">
        <f t="shared" si="61"/>
        <v>0</v>
      </c>
      <c r="AF314" s="398">
        <f t="shared" si="61"/>
        <v>0</v>
      </c>
      <c r="AG314" s="398">
        <f t="shared" si="61"/>
        <v>0</v>
      </c>
    </row>
    <row r="315">
      <c r="A315" s="100" t="str">
        <f t="shared" si="37"/>
        <v>n/a</v>
      </c>
      <c r="B315" s="396">
        <f t="array" ref="B315">IF($A315="n/a",Dashboard!$C$54,iferror(index('Trade Log'!$B$5:$B$2004,match($A315,'Trade Log'!$AA$5:$AA$2004,0),0),Dashboard!$C$54))</f>
        <v>43100</v>
      </c>
      <c r="C315" s="100" t="str">
        <f t="array" ref="C315">IF($A315="n/a","",iferror(index('Trade Log'!$C$5:$C$2004,match($A315,'Trade Log'!$AA$5:$AA$2004,0),0),""))</f>
        <v/>
      </c>
      <c r="D315" s="398">
        <f t="array" ref="D315">IF($A315="n/a",0,iferror(index('Trade Log'!$AD$5:$AD$2004,match($A315,'Trade Log'!$AA$5:$AA$2004,0),0),0))</f>
        <v>0</v>
      </c>
      <c r="E315" s="398">
        <f t="shared" si="35"/>
        <v>0</v>
      </c>
      <c r="F315" s="100" t="str">
        <f t="array" ref="F315">IF($A315="n/a","",iferror(index('Trade Log'!$D$5:$D$2004,match($A315,'Trade Log'!$AA$5:$AA$2004,0),0),"n/a"))</f>
        <v/>
      </c>
      <c r="G315" s="100" t="str">
        <f t="array" ref="G315">IF($A315="n/a","",IFERROR(index(Setup!$D$52:$D$201,match($F315,Setup!$B$52:$B$201,0),0),"n/a"))</f>
        <v/>
      </c>
      <c r="H315" s="81"/>
      <c r="I315" s="398">
        <f t="shared" ref="I315:AG315" si="62">IF($A315="n/a",0,IFERROR(IF($G315=I$287,$E315,0),0))</f>
        <v>0</v>
      </c>
      <c r="J315" s="398">
        <f t="shared" si="62"/>
        <v>0</v>
      </c>
      <c r="K315" s="398">
        <f t="shared" si="62"/>
        <v>0</v>
      </c>
      <c r="L315" s="398">
        <f t="shared" si="62"/>
        <v>0</v>
      </c>
      <c r="M315" s="398">
        <f t="shared" si="62"/>
        <v>0</v>
      </c>
      <c r="N315" s="398">
        <f t="shared" si="62"/>
        <v>0</v>
      </c>
      <c r="O315" s="398">
        <f t="shared" si="62"/>
        <v>0</v>
      </c>
      <c r="P315" s="398">
        <f t="shared" si="62"/>
        <v>0</v>
      </c>
      <c r="Q315" s="398">
        <f t="shared" si="62"/>
        <v>0</v>
      </c>
      <c r="R315" s="398">
        <f t="shared" si="62"/>
        <v>0</v>
      </c>
      <c r="S315" s="398">
        <f t="shared" si="62"/>
        <v>0</v>
      </c>
      <c r="T315" s="398">
        <f t="shared" si="62"/>
        <v>0</v>
      </c>
      <c r="U315" s="398">
        <f t="shared" si="62"/>
        <v>0</v>
      </c>
      <c r="V315" s="398">
        <f t="shared" si="62"/>
        <v>0</v>
      </c>
      <c r="W315" s="398">
        <f t="shared" si="62"/>
        <v>0</v>
      </c>
      <c r="X315" s="398">
        <f t="shared" si="62"/>
        <v>0</v>
      </c>
      <c r="Y315" s="398">
        <f t="shared" si="62"/>
        <v>0</v>
      </c>
      <c r="Z315" s="398">
        <f t="shared" si="62"/>
        <v>0</v>
      </c>
      <c r="AA315" s="398">
        <f t="shared" si="62"/>
        <v>0</v>
      </c>
      <c r="AB315" s="398">
        <f t="shared" si="62"/>
        <v>0</v>
      </c>
      <c r="AC315" s="398">
        <f t="shared" si="62"/>
        <v>0</v>
      </c>
      <c r="AD315" s="398">
        <f t="shared" si="62"/>
        <v>0</v>
      </c>
      <c r="AE315" s="398">
        <f t="shared" si="62"/>
        <v>0</v>
      </c>
      <c r="AF315" s="398">
        <f t="shared" si="62"/>
        <v>0</v>
      </c>
      <c r="AG315" s="398">
        <f t="shared" si="62"/>
        <v>0</v>
      </c>
    </row>
    <row r="316">
      <c r="A316" s="100" t="str">
        <f t="shared" si="37"/>
        <v>n/a</v>
      </c>
      <c r="B316" s="396">
        <f t="array" ref="B316">IF($A316="n/a",Dashboard!$C$54,iferror(index('Trade Log'!$B$5:$B$2004,match($A316,'Trade Log'!$AA$5:$AA$2004,0),0),Dashboard!$C$54))</f>
        <v>43100</v>
      </c>
      <c r="C316" s="100" t="str">
        <f t="array" ref="C316">IF($A316="n/a","",iferror(index('Trade Log'!$C$5:$C$2004,match($A316,'Trade Log'!$AA$5:$AA$2004,0),0),""))</f>
        <v/>
      </c>
      <c r="D316" s="398">
        <f t="array" ref="D316">IF($A316="n/a",0,iferror(index('Trade Log'!$AD$5:$AD$2004,match($A316,'Trade Log'!$AA$5:$AA$2004,0),0),0))</f>
        <v>0</v>
      </c>
      <c r="E316" s="398">
        <f t="shared" si="35"/>
        <v>0</v>
      </c>
      <c r="F316" s="100" t="str">
        <f t="array" ref="F316">IF($A316="n/a","",iferror(index('Trade Log'!$D$5:$D$2004,match($A316,'Trade Log'!$AA$5:$AA$2004,0),0),"n/a"))</f>
        <v/>
      </c>
      <c r="G316" s="100" t="str">
        <f t="array" ref="G316">IF($A316="n/a","",IFERROR(index(Setup!$D$52:$D$201,match($F316,Setup!$B$52:$B$201,0),0),"n/a"))</f>
        <v/>
      </c>
      <c r="H316" s="81"/>
      <c r="I316" s="398">
        <f t="shared" ref="I316:AG316" si="63">IF($A316="n/a",0,IFERROR(IF($G316=I$287,$E316,0),0))</f>
        <v>0</v>
      </c>
      <c r="J316" s="398">
        <f t="shared" si="63"/>
        <v>0</v>
      </c>
      <c r="K316" s="398">
        <f t="shared" si="63"/>
        <v>0</v>
      </c>
      <c r="L316" s="398">
        <f t="shared" si="63"/>
        <v>0</v>
      </c>
      <c r="M316" s="398">
        <f t="shared" si="63"/>
        <v>0</v>
      </c>
      <c r="N316" s="398">
        <f t="shared" si="63"/>
        <v>0</v>
      </c>
      <c r="O316" s="398">
        <f t="shared" si="63"/>
        <v>0</v>
      </c>
      <c r="P316" s="398">
        <f t="shared" si="63"/>
        <v>0</v>
      </c>
      <c r="Q316" s="398">
        <f t="shared" si="63"/>
        <v>0</v>
      </c>
      <c r="R316" s="398">
        <f t="shared" si="63"/>
        <v>0</v>
      </c>
      <c r="S316" s="398">
        <f t="shared" si="63"/>
        <v>0</v>
      </c>
      <c r="T316" s="398">
        <f t="shared" si="63"/>
        <v>0</v>
      </c>
      <c r="U316" s="398">
        <f t="shared" si="63"/>
        <v>0</v>
      </c>
      <c r="V316" s="398">
        <f t="shared" si="63"/>
        <v>0</v>
      </c>
      <c r="W316" s="398">
        <f t="shared" si="63"/>
        <v>0</v>
      </c>
      <c r="X316" s="398">
        <f t="shared" si="63"/>
        <v>0</v>
      </c>
      <c r="Y316" s="398">
        <f t="shared" si="63"/>
        <v>0</v>
      </c>
      <c r="Z316" s="398">
        <f t="shared" si="63"/>
        <v>0</v>
      </c>
      <c r="AA316" s="398">
        <f t="shared" si="63"/>
        <v>0</v>
      </c>
      <c r="AB316" s="398">
        <f t="shared" si="63"/>
        <v>0</v>
      </c>
      <c r="AC316" s="398">
        <f t="shared" si="63"/>
        <v>0</v>
      </c>
      <c r="AD316" s="398">
        <f t="shared" si="63"/>
        <v>0</v>
      </c>
      <c r="AE316" s="398">
        <f t="shared" si="63"/>
        <v>0</v>
      </c>
      <c r="AF316" s="398">
        <f t="shared" si="63"/>
        <v>0</v>
      </c>
      <c r="AG316" s="398">
        <f t="shared" si="63"/>
        <v>0</v>
      </c>
    </row>
    <row r="317">
      <c r="A317" s="100" t="str">
        <f t="shared" si="37"/>
        <v>n/a</v>
      </c>
      <c r="B317" s="396">
        <f t="array" ref="B317">IF($A317="n/a",Dashboard!$C$54,iferror(index('Trade Log'!$B$5:$B$2004,match($A317,'Trade Log'!$AA$5:$AA$2004,0),0),Dashboard!$C$54))</f>
        <v>43100</v>
      </c>
      <c r="C317" s="100" t="str">
        <f t="array" ref="C317">IF($A317="n/a","",iferror(index('Trade Log'!$C$5:$C$2004,match($A317,'Trade Log'!$AA$5:$AA$2004,0),0),""))</f>
        <v/>
      </c>
      <c r="D317" s="398">
        <f t="array" ref="D317">IF($A317="n/a",0,iferror(index('Trade Log'!$AD$5:$AD$2004,match($A317,'Trade Log'!$AA$5:$AA$2004,0),0),0))</f>
        <v>0</v>
      </c>
      <c r="E317" s="398">
        <f t="shared" si="35"/>
        <v>0</v>
      </c>
      <c r="F317" s="100" t="str">
        <f t="array" ref="F317">IF($A317="n/a","",iferror(index('Trade Log'!$D$5:$D$2004,match($A317,'Trade Log'!$AA$5:$AA$2004,0),0),"n/a"))</f>
        <v/>
      </c>
      <c r="G317" s="100" t="str">
        <f t="array" ref="G317">IF($A317="n/a","",IFERROR(index(Setup!$D$52:$D$201,match($F317,Setup!$B$52:$B$201,0),0),"n/a"))</f>
        <v/>
      </c>
      <c r="H317" s="81"/>
      <c r="I317" s="398">
        <f t="shared" ref="I317:AG317" si="64">IF($A317="n/a",0,IFERROR(IF($G317=I$287,$E317,0),0))</f>
        <v>0</v>
      </c>
      <c r="J317" s="398">
        <f t="shared" si="64"/>
        <v>0</v>
      </c>
      <c r="K317" s="398">
        <f t="shared" si="64"/>
        <v>0</v>
      </c>
      <c r="L317" s="398">
        <f t="shared" si="64"/>
        <v>0</v>
      </c>
      <c r="M317" s="398">
        <f t="shared" si="64"/>
        <v>0</v>
      </c>
      <c r="N317" s="398">
        <f t="shared" si="64"/>
        <v>0</v>
      </c>
      <c r="O317" s="398">
        <f t="shared" si="64"/>
        <v>0</v>
      </c>
      <c r="P317" s="398">
        <f t="shared" si="64"/>
        <v>0</v>
      </c>
      <c r="Q317" s="398">
        <f t="shared" si="64"/>
        <v>0</v>
      </c>
      <c r="R317" s="398">
        <f t="shared" si="64"/>
        <v>0</v>
      </c>
      <c r="S317" s="398">
        <f t="shared" si="64"/>
        <v>0</v>
      </c>
      <c r="T317" s="398">
        <f t="shared" si="64"/>
        <v>0</v>
      </c>
      <c r="U317" s="398">
        <f t="shared" si="64"/>
        <v>0</v>
      </c>
      <c r="V317" s="398">
        <f t="shared" si="64"/>
        <v>0</v>
      </c>
      <c r="W317" s="398">
        <f t="shared" si="64"/>
        <v>0</v>
      </c>
      <c r="X317" s="398">
        <f t="shared" si="64"/>
        <v>0</v>
      </c>
      <c r="Y317" s="398">
        <f t="shared" si="64"/>
        <v>0</v>
      </c>
      <c r="Z317" s="398">
        <f t="shared" si="64"/>
        <v>0</v>
      </c>
      <c r="AA317" s="398">
        <f t="shared" si="64"/>
        <v>0</v>
      </c>
      <c r="AB317" s="398">
        <f t="shared" si="64"/>
        <v>0</v>
      </c>
      <c r="AC317" s="398">
        <f t="shared" si="64"/>
        <v>0</v>
      </c>
      <c r="AD317" s="398">
        <f t="shared" si="64"/>
        <v>0</v>
      </c>
      <c r="AE317" s="398">
        <f t="shared" si="64"/>
        <v>0</v>
      </c>
      <c r="AF317" s="398">
        <f t="shared" si="64"/>
        <v>0</v>
      </c>
      <c r="AG317" s="398">
        <f t="shared" si="64"/>
        <v>0</v>
      </c>
    </row>
    <row r="318">
      <c r="A318" s="100" t="str">
        <f t="shared" si="37"/>
        <v>n/a</v>
      </c>
      <c r="B318" s="396">
        <f t="array" ref="B318">IF($A318="n/a",Dashboard!$C$54,iferror(index('Trade Log'!$B$5:$B$2004,match($A318,'Trade Log'!$AA$5:$AA$2004,0),0),Dashboard!$C$54))</f>
        <v>43100</v>
      </c>
      <c r="C318" s="100" t="str">
        <f t="array" ref="C318">IF($A318="n/a","",iferror(index('Trade Log'!$C$5:$C$2004,match($A318,'Trade Log'!$AA$5:$AA$2004,0),0),""))</f>
        <v/>
      </c>
      <c r="D318" s="398">
        <f t="array" ref="D318">IF($A318="n/a",0,iferror(index('Trade Log'!$AD$5:$AD$2004,match($A318,'Trade Log'!$AA$5:$AA$2004,0),0),0))</f>
        <v>0</v>
      </c>
      <c r="E318" s="398">
        <f t="shared" si="35"/>
        <v>0</v>
      </c>
      <c r="F318" s="100" t="str">
        <f t="array" ref="F318">IF($A318="n/a","",iferror(index('Trade Log'!$D$5:$D$2004,match($A318,'Trade Log'!$AA$5:$AA$2004,0),0),"n/a"))</f>
        <v/>
      </c>
      <c r="G318" s="100" t="str">
        <f t="array" ref="G318">IF($A318="n/a","",IFERROR(index(Setup!$D$52:$D$201,match($F318,Setup!$B$52:$B$201,0),0),"n/a"))</f>
        <v/>
      </c>
      <c r="H318" s="81"/>
      <c r="I318" s="398">
        <f t="shared" ref="I318:AG318" si="65">IF($A318="n/a",0,IFERROR(IF($G318=I$287,$E318,0),0))</f>
        <v>0</v>
      </c>
      <c r="J318" s="398">
        <f t="shared" si="65"/>
        <v>0</v>
      </c>
      <c r="K318" s="398">
        <f t="shared" si="65"/>
        <v>0</v>
      </c>
      <c r="L318" s="398">
        <f t="shared" si="65"/>
        <v>0</v>
      </c>
      <c r="M318" s="398">
        <f t="shared" si="65"/>
        <v>0</v>
      </c>
      <c r="N318" s="398">
        <f t="shared" si="65"/>
        <v>0</v>
      </c>
      <c r="O318" s="398">
        <f t="shared" si="65"/>
        <v>0</v>
      </c>
      <c r="P318" s="398">
        <f t="shared" si="65"/>
        <v>0</v>
      </c>
      <c r="Q318" s="398">
        <f t="shared" si="65"/>
        <v>0</v>
      </c>
      <c r="R318" s="398">
        <f t="shared" si="65"/>
        <v>0</v>
      </c>
      <c r="S318" s="398">
        <f t="shared" si="65"/>
        <v>0</v>
      </c>
      <c r="T318" s="398">
        <f t="shared" si="65"/>
        <v>0</v>
      </c>
      <c r="U318" s="398">
        <f t="shared" si="65"/>
        <v>0</v>
      </c>
      <c r="V318" s="398">
        <f t="shared" si="65"/>
        <v>0</v>
      </c>
      <c r="W318" s="398">
        <f t="shared" si="65"/>
        <v>0</v>
      </c>
      <c r="X318" s="398">
        <f t="shared" si="65"/>
        <v>0</v>
      </c>
      <c r="Y318" s="398">
        <f t="shared" si="65"/>
        <v>0</v>
      </c>
      <c r="Z318" s="398">
        <f t="shared" si="65"/>
        <v>0</v>
      </c>
      <c r="AA318" s="398">
        <f t="shared" si="65"/>
        <v>0</v>
      </c>
      <c r="AB318" s="398">
        <f t="shared" si="65"/>
        <v>0</v>
      </c>
      <c r="AC318" s="398">
        <f t="shared" si="65"/>
        <v>0</v>
      </c>
      <c r="AD318" s="398">
        <f t="shared" si="65"/>
        <v>0</v>
      </c>
      <c r="AE318" s="398">
        <f t="shared" si="65"/>
        <v>0</v>
      </c>
      <c r="AF318" s="398">
        <f t="shared" si="65"/>
        <v>0</v>
      </c>
      <c r="AG318" s="398">
        <f t="shared" si="65"/>
        <v>0</v>
      </c>
    </row>
    <row r="319">
      <c r="A319" s="100" t="str">
        <f t="shared" si="37"/>
        <v>n/a</v>
      </c>
      <c r="B319" s="396">
        <f t="array" ref="B319">IF($A319="n/a",Dashboard!$C$54,iferror(index('Trade Log'!$B$5:$B$2004,match($A319,'Trade Log'!$AA$5:$AA$2004,0),0),Dashboard!$C$54))</f>
        <v>43100</v>
      </c>
      <c r="C319" s="100" t="str">
        <f t="array" ref="C319">IF($A319="n/a","",iferror(index('Trade Log'!$C$5:$C$2004,match($A319,'Trade Log'!$AA$5:$AA$2004,0),0),""))</f>
        <v/>
      </c>
      <c r="D319" s="398">
        <f t="array" ref="D319">IF($A319="n/a",0,iferror(index('Trade Log'!$AD$5:$AD$2004,match($A319,'Trade Log'!$AA$5:$AA$2004,0),0),0))</f>
        <v>0</v>
      </c>
      <c r="E319" s="398">
        <f t="shared" si="35"/>
        <v>0</v>
      </c>
      <c r="F319" s="100" t="str">
        <f t="array" ref="F319">IF($A319="n/a","",iferror(index('Trade Log'!$D$5:$D$2004,match($A319,'Trade Log'!$AA$5:$AA$2004,0),0),"n/a"))</f>
        <v/>
      </c>
      <c r="G319" s="100" t="str">
        <f t="array" ref="G319">IF($A319="n/a","",IFERROR(index(Setup!$D$52:$D$201,match($F319,Setup!$B$52:$B$201,0),0),"n/a"))</f>
        <v/>
      </c>
      <c r="H319" s="81"/>
      <c r="I319" s="398">
        <f t="shared" ref="I319:AG319" si="66">IF($A319="n/a",0,IFERROR(IF($G319=I$287,$E319,0),0))</f>
        <v>0</v>
      </c>
      <c r="J319" s="398">
        <f t="shared" si="66"/>
        <v>0</v>
      </c>
      <c r="K319" s="398">
        <f t="shared" si="66"/>
        <v>0</v>
      </c>
      <c r="L319" s="398">
        <f t="shared" si="66"/>
        <v>0</v>
      </c>
      <c r="M319" s="398">
        <f t="shared" si="66"/>
        <v>0</v>
      </c>
      <c r="N319" s="398">
        <f t="shared" si="66"/>
        <v>0</v>
      </c>
      <c r="O319" s="398">
        <f t="shared" si="66"/>
        <v>0</v>
      </c>
      <c r="P319" s="398">
        <f t="shared" si="66"/>
        <v>0</v>
      </c>
      <c r="Q319" s="398">
        <f t="shared" si="66"/>
        <v>0</v>
      </c>
      <c r="R319" s="398">
        <f t="shared" si="66"/>
        <v>0</v>
      </c>
      <c r="S319" s="398">
        <f t="shared" si="66"/>
        <v>0</v>
      </c>
      <c r="T319" s="398">
        <f t="shared" si="66"/>
        <v>0</v>
      </c>
      <c r="U319" s="398">
        <f t="shared" si="66"/>
        <v>0</v>
      </c>
      <c r="V319" s="398">
        <f t="shared" si="66"/>
        <v>0</v>
      </c>
      <c r="W319" s="398">
        <f t="shared" si="66"/>
        <v>0</v>
      </c>
      <c r="X319" s="398">
        <f t="shared" si="66"/>
        <v>0</v>
      </c>
      <c r="Y319" s="398">
        <f t="shared" si="66"/>
        <v>0</v>
      </c>
      <c r="Z319" s="398">
        <f t="shared" si="66"/>
        <v>0</v>
      </c>
      <c r="AA319" s="398">
        <f t="shared" si="66"/>
        <v>0</v>
      </c>
      <c r="AB319" s="398">
        <f t="shared" si="66"/>
        <v>0</v>
      </c>
      <c r="AC319" s="398">
        <f t="shared" si="66"/>
        <v>0</v>
      </c>
      <c r="AD319" s="398">
        <f t="shared" si="66"/>
        <v>0</v>
      </c>
      <c r="AE319" s="398">
        <f t="shared" si="66"/>
        <v>0</v>
      </c>
      <c r="AF319" s="398">
        <f t="shared" si="66"/>
        <v>0</v>
      </c>
      <c r="AG319" s="398">
        <f t="shared" si="66"/>
        <v>0</v>
      </c>
    </row>
    <row r="320">
      <c r="A320" s="100" t="str">
        <f t="shared" si="37"/>
        <v>n/a</v>
      </c>
      <c r="B320" s="396">
        <f t="array" ref="B320">IF($A320="n/a",Dashboard!$C$54,iferror(index('Trade Log'!$B$5:$B$2004,match($A320,'Trade Log'!$AA$5:$AA$2004,0),0),Dashboard!$C$54))</f>
        <v>43100</v>
      </c>
      <c r="C320" s="100" t="str">
        <f t="array" ref="C320">IF($A320="n/a","",iferror(index('Trade Log'!$C$5:$C$2004,match($A320,'Trade Log'!$AA$5:$AA$2004,0),0),""))</f>
        <v/>
      </c>
      <c r="D320" s="398">
        <f t="array" ref="D320">IF($A320="n/a",0,iferror(index('Trade Log'!$AD$5:$AD$2004,match($A320,'Trade Log'!$AA$5:$AA$2004,0),0),0))</f>
        <v>0</v>
      </c>
      <c r="E320" s="398">
        <f t="shared" si="35"/>
        <v>0</v>
      </c>
      <c r="F320" s="100" t="str">
        <f t="array" ref="F320">IF($A320="n/a","",iferror(index('Trade Log'!$D$5:$D$2004,match($A320,'Trade Log'!$AA$5:$AA$2004,0),0),"n/a"))</f>
        <v/>
      </c>
      <c r="G320" s="100" t="str">
        <f t="array" ref="G320">IF($A320="n/a","",IFERROR(index(Setup!$D$52:$D$201,match($F320,Setup!$B$52:$B$201,0),0),"n/a"))</f>
        <v/>
      </c>
      <c r="H320" s="81"/>
      <c r="I320" s="398">
        <f t="shared" ref="I320:AG320" si="67">IF($A320="n/a",0,IFERROR(IF($G320=I$287,$E320,0),0))</f>
        <v>0</v>
      </c>
      <c r="J320" s="398">
        <f t="shared" si="67"/>
        <v>0</v>
      </c>
      <c r="K320" s="398">
        <f t="shared" si="67"/>
        <v>0</v>
      </c>
      <c r="L320" s="398">
        <f t="shared" si="67"/>
        <v>0</v>
      </c>
      <c r="M320" s="398">
        <f t="shared" si="67"/>
        <v>0</v>
      </c>
      <c r="N320" s="398">
        <f t="shared" si="67"/>
        <v>0</v>
      </c>
      <c r="O320" s="398">
        <f t="shared" si="67"/>
        <v>0</v>
      </c>
      <c r="P320" s="398">
        <f t="shared" si="67"/>
        <v>0</v>
      </c>
      <c r="Q320" s="398">
        <f t="shared" si="67"/>
        <v>0</v>
      </c>
      <c r="R320" s="398">
        <f t="shared" si="67"/>
        <v>0</v>
      </c>
      <c r="S320" s="398">
        <f t="shared" si="67"/>
        <v>0</v>
      </c>
      <c r="T320" s="398">
        <f t="shared" si="67"/>
        <v>0</v>
      </c>
      <c r="U320" s="398">
        <f t="shared" si="67"/>
        <v>0</v>
      </c>
      <c r="V320" s="398">
        <f t="shared" si="67"/>
        <v>0</v>
      </c>
      <c r="W320" s="398">
        <f t="shared" si="67"/>
        <v>0</v>
      </c>
      <c r="X320" s="398">
        <f t="shared" si="67"/>
        <v>0</v>
      </c>
      <c r="Y320" s="398">
        <f t="shared" si="67"/>
        <v>0</v>
      </c>
      <c r="Z320" s="398">
        <f t="shared" si="67"/>
        <v>0</v>
      </c>
      <c r="AA320" s="398">
        <f t="shared" si="67"/>
        <v>0</v>
      </c>
      <c r="AB320" s="398">
        <f t="shared" si="67"/>
        <v>0</v>
      </c>
      <c r="AC320" s="398">
        <f t="shared" si="67"/>
        <v>0</v>
      </c>
      <c r="AD320" s="398">
        <f t="shared" si="67"/>
        <v>0</v>
      </c>
      <c r="AE320" s="398">
        <f t="shared" si="67"/>
        <v>0</v>
      </c>
      <c r="AF320" s="398">
        <f t="shared" si="67"/>
        <v>0</v>
      </c>
      <c r="AG320" s="398">
        <f t="shared" si="67"/>
        <v>0</v>
      </c>
    </row>
    <row r="321">
      <c r="A321" s="100" t="str">
        <f t="shared" si="37"/>
        <v>n/a</v>
      </c>
      <c r="B321" s="396">
        <f t="array" ref="B321">IF($A321="n/a",Dashboard!$C$54,iferror(index('Trade Log'!$B$5:$B$2004,match($A321,'Trade Log'!$AA$5:$AA$2004,0),0),Dashboard!$C$54))</f>
        <v>43100</v>
      </c>
      <c r="C321" s="100" t="str">
        <f t="array" ref="C321">IF($A321="n/a","",iferror(index('Trade Log'!$C$5:$C$2004,match($A321,'Trade Log'!$AA$5:$AA$2004,0),0),""))</f>
        <v/>
      </c>
      <c r="D321" s="398">
        <f t="array" ref="D321">IF($A321="n/a",0,iferror(index('Trade Log'!$AD$5:$AD$2004,match($A321,'Trade Log'!$AA$5:$AA$2004,0),0),0))</f>
        <v>0</v>
      </c>
      <c r="E321" s="398">
        <f t="shared" si="35"/>
        <v>0</v>
      </c>
      <c r="F321" s="100" t="str">
        <f t="array" ref="F321">IF($A321="n/a","",iferror(index('Trade Log'!$D$5:$D$2004,match($A321,'Trade Log'!$AA$5:$AA$2004,0),0),"n/a"))</f>
        <v/>
      </c>
      <c r="G321" s="100" t="str">
        <f t="array" ref="G321">IF($A321="n/a","",IFERROR(index(Setup!$D$52:$D$201,match($F321,Setup!$B$52:$B$201,0),0),"n/a"))</f>
        <v/>
      </c>
      <c r="H321" s="81"/>
      <c r="I321" s="398">
        <f t="shared" ref="I321:AG321" si="68">IF($A321="n/a",0,IFERROR(IF($G321=I$287,$E321,0),0))</f>
        <v>0</v>
      </c>
      <c r="J321" s="398">
        <f t="shared" si="68"/>
        <v>0</v>
      </c>
      <c r="K321" s="398">
        <f t="shared" si="68"/>
        <v>0</v>
      </c>
      <c r="L321" s="398">
        <f t="shared" si="68"/>
        <v>0</v>
      </c>
      <c r="M321" s="398">
        <f t="shared" si="68"/>
        <v>0</v>
      </c>
      <c r="N321" s="398">
        <f t="shared" si="68"/>
        <v>0</v>
      </c>
      <c r="O321" s="398">
        <f t="shared" si="68"/>
        <v>0</v>
      </c>
      <c r="P321" s="398">
        <f t="shared" si="68"/>
        <v>0</v>
      </c>
      <c r="Q321" s="398">
        <f t="shared" si="68"/>
        <v>0</v>
      </c>
      <c r="R321" s="398">
        <f t="shared" si="68"/>
        <v>0</v>
      </c>
      <c r="S321" s="398">
        <f t="shared" si="68"/>
        <v>0</v>
      </c>
      <c r="T321" s="398">
        <f t="shared" si="68"/>
        <v>0</v>
      </c>
      <c r="U321" s="398">
        <f t="shared" si="68"/>
        <v>0</v>
      </c>
      <c r="V321" s="398">
        <f t="shared" si="68"/>
        <v>0</v>
      </c>
      <c r="W321" s="398">
        <f t="shared" si="68"/>
        <v>0</v>
      </c>
      <c r="X321" s="398">
        <f t="shared" si="68"/>
        <v>0</v>
      </c>
      <c r="Y321" s="398">
        <f t="shared" si="68"/>
        <v>0</v>
      </c>
      <c r="Z321" s="398">
        <f t="shared" si="68"/>
        <v>0</v>
      </c>
      <c r="AA321" s="398">
        <f t="shared" si="68"/>
        <v>0</v>
      </c>
      <c r="AB321" s="398">
        <f t="shared" si="68"/>
        <v>0</v>
      </c>
      <c r="AC321" s="398">
        <f t="shared" si="68"/>
        <v>0</v>
      </c>
      <c r="AD321" s="398">
        <f t="shared" si="68"/>
        <v>0</v>
      </c>
      <c r="AE321" s="398">
        <f t="shared" si="68"/>
        <v>0</v>
      </c>
      <c r="AF321" s="398">
        <f t="shared" si="68"/>
        <v>0</v>
      </c>
      <c r="AG321" s="398">
        <f t="shared" si="68"/>
        <v>0</v>
      </c>
    </row>
    <row r="322">
      <c r="A322" s="100" t="str">
        <f t="shared" si="37"/>
        <v>n/a</v>
      </c>
      <c r="B322" s="396">
        <f t="array" ref="B322">IF($A322="n/a",Dashboard!$C$54,iferror(index('Trade Log'!$B$5:$B$2004,match($A322,'Trade Log'!$AA$5:$AA$2004,0),0),Dashboard!$C$54))</f>
        <v>43100</v>
      </c>
      <c r="C322" s="100" t="str">
        <f t="array" ref="C322">IF($A322="n/a","",iferror(index('Trade Log'!$C$5:$C$2004,match($A322,'Trade Log'!$AA$5:$AA$2004,0),0),""))</f>
        <v/>
      </c>
      <c r="D322" s="398">
        <f t="array" ref="D322">IF($A322="n/a",0,iferror(index('Trade Log'!$AD$5:$AD$2004,match($A322,'Trade Log'!$AA$5:$AA$2004,0),0),0))</f>
        <v>0</v>
      </c>
      <c r="E322" s="398">
        <f t="shared" si="35"/>
        <v>0</v>
      </c>
      <c r="F322" s="100" t="str">
        <f t="array" ref="F322">IF($A322="n/a","",iferror(index('Trade Log'!$D$5:$D$2004,match($A322,'Trade Log'!$AA$5:$AA$2004,0),0),"n/a"))</f>
        <v/>
      </c>
      <c r="G322" s="100" t="str">
        <f t="array" ref="G322">IF($A322="n/a","",IFERROR(index(Setup!$D$52:$D$201,match($F322,Setup!$B$52:$B$201,0),0),"n/a"))</f>
        <v/>
      </c>
      <c r="H322" s="81"/>
      <c r="I322" s="398">
        <f t="shared" ref="I322:AG322" si="69">IF($A322="n/a",0,IFERROR(IF($G322=I$287,$E322,0),0))</f>
        <v>0</v>
      </c>
      <c r="J322" s="398">
        <f t="shared" si="69"/>
        <v>0</v>
      </c>
      <c r="K322" s="398">
        <f t="shared" si="69"/>
        <v>0</v>
      </c>
      <c r="L322" s="398">
        <f t="shared" si="69"/>
        <v>0</v>
      </c>
      <c r="M322" s="398">
        <f t="shared" si="69"/>
        <v>0</v>
      </c>
      <c r="N322" s="398">
        <f t="shared" si="69"/>
        <v>0</v>
      </c>
      <c r="O322" s="398">
        <f t="shared" si="69"/>
        <v>0</v>
      </c>
      <c r="P322" s="398">
        <f t="shared" si="69"/>
        <v>0</v>
      </c>
      <c r="Q322" s="398">
        <f t="shared" si="69"/>
        <v>0</v>
      </c>
      <c r="R322" s="398">
        <f t="shared" si="69"/>
        <v>0</v>
      </c>
      <c r="S322" s="398">
        <f t="shared" si="69"/>
        <v>0</v>
      </c>
      <c r="T322" s="398">
        <f t="shared" si="69"/>
        <v>0</v>
      </c>
      <c r="U322" s="398">
        <f t="shared" si="69"/>
        <v>0</v>
      </c>
      <c r="V322" s="398">
        <f t="shared" si="69"/>
        <v>0</v>
      </c>
      <c r="W322" s="398">
        <f t="shared" si="69"/>
        <v>0</v>
      </c>
      <c r="X322" s="398">
        <f t="shared" si="69"/>
        <v>0</v>
      </c>
      <c r="Y322" s="398">
        <f t="shared" si="69"/>
        <v>0</v>
      </c>
      <c r="Z322" s="398">
        <f t="shared" si="69"/>
        <v>0</v>
      </c>
      <c r="AA322" s="398">
        <f t="shared" si="69"/>
        <v>0</v>
      </c>
      <c r="AB322" s="398">
        <f t="shared" si="69"/>
        <v>0</v>
      </c>
      <c r="AC322" s="398">
        <f t="shared" si="69"/>
        <v>0</v>
      </c>
      <c r="AD322" s="398">
        <f t="shared" si="69"/>
        <v>0</v>
      </c>
      <c r="AE322" s="398">
        <f t="shared" si="69"/>
        <v>0</v>
      </c>
      <c r="AF322" s="398">
        <f t="shared" si="69"/>
        <v>0</v>
      </c>
      <c r="AG322" s="398">
        <f t="shared" si="69"/>
        <v>0</v>
      </c>
    </row>
    <row r="323">
      <c r="A323" s="100" t="str">
        <f t="shared" si="37"/>
        <v>n/a</v>
      </c>
      <c r="B323" s="396">
        <f t="array" ref="B323">IF($A323="n/a",Dashboard!$C$54,iferror(index('Trade Log'!$B$5:$B$2004,match($A323,'Trade Log'!$AA$5:$AA$2004,0),0),Dashboard!$C$54))</f>
        <v>43100</v>
      </c>
      <c r="C323" s="100" t="str">
        <f t="array" ref="C323">IF($A323="n/a","",iferror(index('Trade Log'!$C$5:$C$2004,match($A323,'Trade Log'!$AA$5:$AA$2004,0),0),""))</f>
        <v/>
      </c>
      <c r="D323" s="398">
        <f t="array" ref="D323">IF($A323="n/a",0,iferror(index('Trade Log'!$AD$5:$AD$2004,match($A323,'Trade Log'!$AA$5:$AA$2004,0),0),0))</f>
        <v>0</v>
      </c>
      <c r="E323" s="398">
        <f t="shared" si="35"/>
        <v>0</v>
      </c>
      <c r="F323" s="100" t="str">
        <f t="array" ref="F323">IF($A323="n/a","",iferror(index('Trade Log'!$D$5:$D$2004,match($A323,'Trade Log'!$AA$5:$AA$2004,0),0),"n/a"))</f>
        <v/>
      </c>
      <c r="G323" s="100" t="str">
        <f t="array" ref="G323">IF($A323="n/a","",IFERROR(index(Setup!$D$52:$D$201,match($F323,Setup!$B$52:$B$201,0),0),"n/a"))</f>
        <v/>
      </c>
      <c r="H323" s="81"/>
      <c r="I323" s="398">
        <f t="shared" ref="I323:AG323" si="70">IF($A323="n/a",0,IFERROR(IF($G323=I$287,$E323,0),0))</f>
        <v>0</v>
      </c>
      <c r="J323" s="398">
        <f t="shared" si="70"/>
        <v>0</v>
      </c>
      <c r="K323" s="398">
        <f t="shared" si="70"/>
        <v>0</v>
      </c>
      <c r="L323" s="398">
        <f t="shared" si="70"/>
        <v>0</v>
      </c>
      <c r="M323" s="398">
        <f t="shared" si="70"/>
        <v>0</v>
      </c>
      <c r="N323" s="398">
        <f t="shared" si="70"/>
        <v>0</v>
      </c>
      <c r="O323" s="398">
        <f t="shared" si="70"/>
        <v>0</v>
      </c>
      <c r="P323" s="398">
        <f t="shared" si="70"/>
        <v>0</v>
      </c>
      <c r="Q323" s="398">
        <f t="shared" si="70"/>
        <v>0</v>
      </c>
      <c r="R323" s="398">
        <f t="shared" si="70"/>
        <v>0</v>
      </c>
      <c r="S323" s="398">
        <f t="shared" si="70"/>
        <v>0</v>
      </c>
      <c r="T323" s="398">
        <f t="shared" si="70"/>
        <v>0</v>
      </c>
      <c r="U323" s="398">
        <f t="shared" si="70"/>
        <v>0</v>
      </c>
      <c r="V323" s="398">
        <f t="shared" si="70"/>
        <v>0</v>
      </c>
      <c r="W323" s="398">
        <f t="shared" si="70"/>
        <v>0</v>
      </c>
      <c r="X323" s="398">
        <f t="shared" si="70"/>
        <v>0</v>
      </c>
      <c r="Y323" s="398">
        <f t="shared" si="70"/>
        <v>0</v>
      </c>
      <c r="Z323" s="398">
        <f t="shared" si="70"/>
        <v>0</v>
      </c>
      <c r="AA323" s="398">
        <f t="shared" si="70"/>
        <v>0</v>
      </c>
      <c r="AB323" s="398">
        <f t="shared" si="70"/>
        <v>0</v>
      </c>
      <c r="AC323" s="398">
        <f t="shared" si="70"/>
        <v>0</v>
      </c>
      <c r="AD323" s="398">
        <f t="shared" si="70"/>
        <v>0</v>
      </c>
      <c r="AE323" s="398">
        <f t="shared" si="70"/>
        <v>0</v>
      </c>
      <c r="AF323" s="398">
        <f t="shared" si="70"/>
        <v>0</v>
      </c>
      <c r="AG323" s="398">
        <f t="shared" si="70"/>
        <v>0</v>
      </c>
    </row>
    <row r="324">
      <c r="A324" s="100" t="str">
        <f t="shared" si="37"/>
        <v>n/a</v>
      </c>
      <c r="B324" s="396">
        <f t="array" ref="B324">IF($A324="n/a",Dashboard!$C$54,iferror(index('Trade Log'!$B$5:$B$2004,match($A324,'Trade Log'!$AA$5:$AA$2004,0),0),Dashboard!$C$54))</f>
        <v>43100</v>
      </c>
      <c r="C324" s="100" t="str">
        <f t="array" ref="C324">IF($A324="n/a","",iferror(index('Trade Log'!$C$5:$C$2004,match($A324,'Trade Log'!$AA$5:$AA$2004,0),0),""))</f>
        <v/>
      </c>
      <c r="D324" s="398">
        <f t="array" ref="D324">IF($A324="n/a",0,iferror(index('Trade Log'!$AD$5:$AD$2004,match($A324,'Trade Log'!$AA$5:$AA$2004,0),0),0))</f>
        <v>0</v>
      </c>
      <c r="E324" s="398">
        <f t="shared" si="35"/>
        <v>0</v>
      </c>
      <c r="F324" s="100" t="str">
        <f t="array" ref="F324">IF($A324="n/a","",iferror(index('Trade Log'!$D$5:$D$2004,match($A324,'Trade Log'!$AA$5:$AA$2004,0),0),"n/a"))</f>
        <v/>
      </c>
      <c r="G324" s="100" t="str">
        <f t="array" ref="G324">IF($A324="n/a","",IFERROR(index(Setup!$D$52:$D$201,match($F324,Setup!$B$52:$B$201,0),0),"n/a"))</f>
        <v/>
      </c>
      <c r="H324" s="81"/>
      <c r="I324" s="398">
        <f t="shared" ref="I324:AG324" si="71">IF($A324="n/a",0,IFERROR(IF($G324=I$287,$E324,0),0))</f>
        <v>0</v>
      </c>
      <c r="J324" s="398">
        <f t="shared" si="71"/>
        <v>0</v>
      </c>
      <c r="K324" s="398">
        <f t="shared" si="71"/>
        <v>0</v>
      </c>
      <c r="L324" s="398">
        <f t="shared" si="71"/>
        <v>0</v>
      </c>
      <c r="M324" s="398">
        <f t="shared" si="71"/>
        <v>0</v>
      </c>
      <c r="N324" s="398">
        <f t="shared" si="71"/>
        <v>0</v>
      </c>
      <c r="O324" s="398">
        <f t="shared" si="71"/>
        <v>0</v>
      </c>
      <c r="P324" s="398">
        <f t="shared" si="71"/>
        <v>0</v>
      </c>
      <c r="Q324" s="398">
        <f t="shared" si="71"/>
        <v>0</v>
      </c>
      <c r="R324" s="398">
        <f t="shared" si="71"/>
        <v>0</v>
      </c>
      <c r="S324" s="398">
        <f t="shared" si="71"/>
        <v>0</v>
      </c>
      <c r="T324" s="398">
        <f t="shared" si="71"/>
        <v>0</v>
      </c>
      <c r="U324" s="398">
        <f t="shared" si="71"/>
        <v>0</v>
      </c>
      <c r="V324" s="398">
        <f t="shared" si="71"/>
        <v>0</v>
      </c>
      <c r="W324" s="398">
        <f t="shared" si="71"/>
        <v>0</v>
      </c>
      <c r="X324" s="398">
        <f t="shared" si="71"/>
        <v>0</v>
      </c>
      <c r="Y324" s="398">
        <f t="shared" si="71"/>
        <v>0</v>
      </c>
      <c r="Z324" s="398">
        <f t="shared" si="71"/>
        <v>0</v>
      </c>
      <c r="AA324" s="398">
        <f t="shared" si="71"/>
        <v>0</v>
      </c>
      <c r="AB324" s="398">
        <f t="shared" si="71"/>
        <v>0</v>
      </c>
      <c r="AC324" s="398">
        <f t="shared" si="71"/>
        <v>0</v>
      </c>
      <c r="AD324" s="398">
        <f t="shared" si="71"/>
        <v>0</v>
      </c>
      <c r="AE324" s="398">
        <f t="shared" si="71"/>
        <v>0</v>
      </c>
      <c r="AF324" s="398">
        <f t="shared" si="71"/>
        <v>0</v>
      </c>
      <c r="AG324" s="398">
        <f t="shared" si="71"/>
        <v>0</v>
      </c>
    </row>
    <row r="325">
      <c r="A325" s="100" t="str">
        <f t="shared" si="37"/>
        <v>n/a</v>
      </c>
      <c r="B325" s="396">
        <f t="array" ref="B325">IF($A325="n/a",Dashboard!$C$54,iferror(index('Trade Log'!$B$5:$B$2004,match($A325,'Trade Log'!$AA$5:$AA$2004,0),0),Dashboard!$C$54))</f>
        <v>43100</v>
      </c>
      <c r="C325" s="100" t="str">
        <f t="array" ref="C325">IF($A325="n/a","",iferror(index('Trade Log'!$C$5:$C$2004,match($A325,'Trade Log'!$AA$5:$AA$2004,0),0),""))</f>
        <v/>
      </c>
      <c r="D325" s="398">
        <f t="array" ref="D325">IF($A325="n/a",0,iferror(index('Trade Log'!$AD$5:$AD$2004,match($A325,'Trade Log'!$AA$5:$AA$2004,0),0),0))</f>
        <v>0</v>
      </c>
      <c r="E325" s="398">
        <f t="shared" si="35"/>
        <v>0</v>
      </c>
      <c r="F325" s="100" t="str">
        <f t="array" ref="F325">IF($A325="n/a","",iferror(index('Trade Log'!$D$5:$D$2004,match($A325,'Trade Log'!$AA$5:$AA$2004,0),0),"n/a"))</f>
        <v/>
      </c>
      <c r="G325" s="100" t="str">
        <f t="array" ref="G325">IF($A325="n/a","",IFERROR(index(Setup!$D$52:$D$201,match($F325,Setup!$B$52:$B$201,0),0),"n/a"))</f>
        <v/>
      </c>
      <c r="H325" s="81"/>
      <c r="I325" s="398">
        <f t="shared" ref="I325:AG325" si="72">IF($A325="n/a",0,IFERROR(IF($G325=I$287,$E325,0),0))</f>
        <v>0</v>
      </c>
      <c r="J325" s="398">
        <f t="shared" si="72"/>
        <v>0</v>
      </c>
      <c r="K325" s="398">
        <f t="shared" si="72"/>
        <v>0</v>
      </c>
      <c r="L325" s="398">
        <f t="shared" si="72"/>
        <v>0</v>
      </c>
      <c r="M325" s="398">
        <f t="shared" si="72"/>
        <v>0</v>
      </c>
      <c r="N325" s="398">
        <f t="shared" si="72"/>
        <v>0</v>
      </c>
      <c r="O325" s="398">
        <f t="shared" si="72"/>
        <v>0</v>
      </c>
      <c r="P325" s="398">
        <f t="shared" si="72"/>
        <v>0</v>
      </c>
      <c r="Q325" s="398">
        <f t="shared" si="72"/>
        <v>0</v>
      </c>
      <c r="R325" s="398">
        <f t="shared" si="72"/>
        <v>0</v>
      </c>
      <c r="S325" s="398">
        <f t="shared" si="72"/>
        <v>0</v>
      </c>
      <c r="T325" s="398">
        <f t="shared" si="72"/>
        <v>0</v>
      </c>
      <c r="U325" s="398">
        <f t="shared" si="72"/>
        <v>0</v>
      </c>
      <c r="V325" s="398">
        <f t="shared" si="72"/>
        <v>0</v>
      </c>
      <c r="W325" s="398">
        <f t="shared" si="72"/>
        <v>0</v>
      </c>
      <c r="X325" s="398">
        <f t="shared" si="72"/>
        <v>0</v>
      </c>
      <c r="Y325" s="398">
        <f t="shared" si="72"/>
        <v>0</v>
      </c>
      <c r="Z325" s="398">
        <f t="shared" si="72"/>
        <v>0</v>
      </c>
      <c r="AA325" s="398">
        <f t="shared" si="72"/>
        <v>0</v>
      </c>
      <c r="AB325" s="398">
        <f t="shared" si="72"/>
        <v>0</v>
      </c>
      <c r="AC325" s="398">
        <f t="shared" si="72"/>
        <v>0</v>
      </c>
      <c r="AD325" s="398">
        <f t="shared" si="72"/>
        <v>0</v>
      </c>
      <c r="AE325" s="398">
        <f t="shared" si="72"/>
        <v>0</v>
      </c>
      <c r="AF325" s="398">
        <f t="shared" si="72"/>
        <v>0</v>
      </c>
      <c r="AG325" s="398">
        <f t="shared" si="72"/>
        <v>0</v>
      </c>
    </row>
    <row r="326">
      <c r="A326" s="100" t="str">
        <f t="shared" si="37"/>
        <v>n/a</v>
      </c>
      <c r="B326" s="396">
        <f t="array" ref="B326">IF($A326="n/a",Dashboard!$C$54,iferror(index('Trade Log'!$B$5:$B$2004,match($A326,'Trade Log'!$AA$5:$AA$2004,0),0),Dashboard!$C$54))</f>
        <v>43100</v>
      </c>
      <c r="C326" s="100" t="str">
        <f t="array" ref="C326">IF($A326="n/a","",iferror(index('Trade Log'!$C$5:$C$2004,match($A326,'Trade Log'!$AA$5:$AA$2004,0),0),""))</f>
        <v/>
      </c>
      <c r="D326" s="398">
        <f t="array" ref="D326">IF($A326="n/a",0,iferror(index('Trade Log'!$AD$5:$AD$2004,match($A326,'Trade Log'!$AA$5:$AA$2004,0),0),0))</f>
        <v>0</v>
      </c>
      <c r="E326" s="398">
        <f t="shared" si="35"/>
        <v>0</v>
      </c>
      <c r="F326" s="100" t="str">
        <f t="array" ref="F326">IF($A326="n/a","",iferror(index('Trade Log'!$D$5:$D$2004,match($A326,'Trade Log'!$AA$5:$AA$2004,0),0),"n/a"))</f>
        <v/>
      </c>
      <c r="G326" s="100" t="str">
        <f t="array" ref="G326">IF($A326="n/a","",IFERROR(index(Setup!$D$52:$D$201,match($F326,Setup!$B$52:$B$201,0),0),"n/a"))</f>
        <v/>
      </c>
      <c r="H326" s="81"/>
      <c r="I326" s="398">
        <f t="shared" ref="I326:AG326" si="73">IF($A326="n/a",0,IFERROR(IF($G326=I$287,$E326,0),0))</f>
        <v>0</v>
      </c>
      <c r="J326" s="398">
        <f t="shared" si="73"/>
        <v>0</v>
      </c>
      <c r="K326" s="398">
        <f t="shared" si="73"/>
        <v>0</v>
      </c>
      <c r="L326" s="398">
        <f t="shared" si="73"/>
        <v>0</v>
      </c>
      <c r="M326" s="398">
        <f t="shared" si="73"/>
        <v>0</v>
      </c>
      <c r="N326" s="398">
        <f t="shared" si="73"/>
        <v>0</v>
      </c>
      <c r="O326" s="398">
        <f t="shared" si="73"/>
        <v>0</v>
      </c>
      <c r="P326" s="398">
        <f t="shared" si="73"/>
        <v>0</v>
      </c>
      <c r="Q326" s="398">
        <f t="shared" si="73"/>
        <v>0</v>
      </c>
      <c r="R326" s="398">
        <f t="shared" si="73"/>
        <v>0</v>
      </c>
      <c r="S326" s="398">
        <f t="shared" si="73"/>
        <v>0</v>
      </c>
      <c r="T326" s="398">
        <f t="shared" si="73"/>
        <v>0</v>
      </c>
      <c r="U326" s="398">
        <f t="shared" si="73"/>
        <v>0</v>
      </c>
      <c r="V326" s="398">
        <f t="shared" si="73"/>
        <v>0</v>
      </c>
      <c r="W326" s="398">
        <f t="shared" si="73"/>
        <v>0</v>
      </c>
      <c r="X326" s="398">
        <f t="shared" si="73"/>
        <v>0</v>
      </c>
      <c r="Y326" s="398">
        <f t="shared" si="73"/>
        <v>0</v>
      </c>
      <c r="Z326" s="398">
        <f t="shared" si="73"/>
        <v>0</v>
      </c>
      <c r="AA326" s="398">
        <f t="shared" si="73"/>
        <v>0</v>
      </c>
      <c r="AB326" s="398">
        <f t="shared" si="73"/>
        <v>0</v>
      </c>
      <c r="AC326" s="398">
        <f t="shared" si="73"/>
        <v>0</v>
      </c>
      <c r="AD326" s="398">
        <f t="shared" si="73"/>
        <v>0</v>
      </c>
      <c r="AE326" s="398">
        <f t="shared" si="73"/>
        <v>0</v>
      </c>
      <c r="AF326" s="398">
        <f t="shared" si="73"/>
        <v>0</v>
      </c>
      <c r="AG326" s="398">
        <f t="shared" si="73"/>
        <v>0</v>
      </c>
    </row>
    <row r="327">
      <c r="A327" s="100" t="str">
        <f t="shared" si="37"/>
        <v>n/a</v>
      </c>
      <c r="B327" s="396">
        <f t="array" ref="B327">IF($A327="n/a",Dashboard!$C$54,iferror(index('Trade Log'!$B$5:$B$2004,match($A327,'Trade Log'!$AA$5:$AA$2004,0),0),Dashboard!$C$54))</f>
        <v>43100</v>
      </c>
      <c r="C327" s="100" t="str">
        <f t="array" ref="C327">IF($A327="n/a","",iferror(index('Trade Log'!$C$5:$C$2004,match($A327,'Trade Log'!$AA$5:$AA$2004,0),0),""))</f>
        <v/>
      </c>
      <c r="D327" s="398">
        <f t="array" ref="D327">IF($A327="n/a",0,iferror(index('Trade Log'!$AD$5:$AD$2004,match($A327,'Trade Log'!$AA$5:$AA$2004,0),0),0))</f>
        <v>0</v>
      </c>
      <c r="E327" s="398">
        <f t="shared" si="35"/>
        <v>0</v>
      </c>
      <c r="F327" s="100" t="str">
        <f t="array" ref="F327">IF($A327="n/a","",iferror(index('Trade Log'!$D$5:$D$2004,match($A327,'Trade Log'!$AA$5:$AA$2004,0),0),"n/a"))</f>
        <v/>
      </c>
      <c r="G327" s="100" t="str">
        <f t="array" ref="G327">IF($A327="n/a","",IFERROR(index(Setup!$D$52:$D$201,match($F327,Setup!$B$52:$B$201,0),0),"n/a"))</f>
        <v/>
      </c>
      <c r="H327" s="81"/>
      <c r="I327" s="398">
        <f t="shared" ref="I327:AG327" si="74">IF($A327="n/a",0,IFERROR(IF($G327=I$287,$E327,0),0))</f>
        <v>0</v>
      </c>
      <c r="J327" s="398">
        <f t="shared" si="74"/>
        <v>0</v>
      </c>
      <c r="K327" s="398">
        <f t="shared" si="74"/>
        <v>0</v>
      </c>
      <c r="L327" s="398">
        <f t="shared" si="74"/>
        <v>0</v>
      </c>
      <c r="M327" s="398">
        <f t="shared" si="74"/>
        <v>0</v>
      </c>
      <c r="N327" s="398">
        <f t="shared" si="74"/>
        <v>0</v>
      </c>
      <c r="O327" s="398">
        <f t="shared" si="74"/>
        <v>0</v>
      </c>
      <c r="P327" s="398">
        <f t="shared" si="74"/>
        <v>0</v>
      </c>
      <c r="Q327" s="398">
        <f t="shared" si="74"/>
        <v>0</v>
      </c>
      <c r="R327" s="398">
        <f t="shared" si="74"/>
        <v>0</v>
      </c>
      <c r="S327" s="398">
        <f t="shared" si="74"/>
        <v>0</v>
      </c>
      <c r="T327" s="398">
        <f t="shared" si="74"/>
        <v>0</v>
      </c>
      <c r="U327" s="398">
        <f t="shared" si="74"/>
        <v>0</v>
      </c>
      <c r="V327" s="398">
        <f t="shared" si="74"/>
        <v>0</v>
      </c>
      <c r="W327" s="398">
        <f t="shared" si="74"/>
        <v>0</v>
      </c>
      <c r="X327" s="398">
        <f t="shared" si="74"/>
        <v>0</v>
      </c>
      <c r="Y327" s="398">
        <f t="shared" si="74"/>
        <v>0</v>
      </c>
      <c r="Z327" s="398">
        <f t="shared" si="74"/>
        <v>0</v>
      </c>
      <c r="AA327" s="398">
        <f t="shared" si="74"/>
        <v>0</v>
      </c>
      <c r="AB327" s="398">
        <f t="shared" si="74"/>
        <v>0</v>
      </c>
      <c r="AC327" s="398">
        <f t="shared" si="74"/>
        <v>0</v>
      </c>
      <c r="AD327" s="398">
        <f t="shared" si="74"/>
        <v>0</v>
      </c>
      <c r="AE327" s="398">
        <f t="shared" si="74"/>
        <v>0</v>
      </c>
      <c r="AF327" s="398">
        <f t="shared" si="74"/>
        <v>0</v>
      </c>
      <c r="AG327" s="398">
        <f t="shared" si="74"/>
        <v>0</v>
      </c>
    </row>
    <row r="328">
      <c r="A328" s="100" t="str">
        <f t="shared" si="37"/>
        <v>n/a</v>
      </c>
      <c r="B328" s="396">
        <f t="array" ref="B328">IF($A328="n/a",Dashboard!$C$54,iferror(index('Trade Log'!$B$5:$B$2004,match($A328,'Trade Log'!$AA$5:$AA$2004,0),0),Dashboard!$C$54))</f>
        <v>43100</v>
      </c>
      <c r="C328" s="100" t="str">
        <f t="array" ref="C328">IF($A328="n/a","",iferror(index('Trade Log'!$C$5:$C$2004,match($A328,'Trade Log'!$AA$5:$AA$2004,0),0),""))</f>
        <v/>
      </c>
      <c r="D328" s="398">
        <f t="array" ref="D328">IF($A328="n/a",0,iferror(index('Trade Log'!$AD$5:$AD$2004,match($A328,'Trade Log'!$AA$5:$AA$2004,0),0),0))</f>
        <v>0</v>
      </c>
      <c r="E328" s="398">
        <f t="shared" si="35"/>
        <v>0</v>
      </c>
      <c r="F328" s="100" t="str">
        <f t="array" ref="F328">IF($A328="n/a","",iferror(index('Trade Log'!$D$5:$D$2004,match($A328,'Trade Log'!$AA$5:$AA$2004,0),0),"n/a"))</f>
        <v/>
      </c>
      <c r="G328" s="100" t="str">
        <f t="array" ref="G328">IF($A328="n/a","",IFERROR(index(Setup!$D$52:$D$201,match($F328,Setup!$B$52:$B$201,0),0),"n/a"))</f>
        <v/>
      </c>
      <c r="H328" s="81"/>
      <c r="I328" s="398">
        <f t="shared" ref="I328:AG328" si="75">IF($A328="n/a",0,IFERROR(IF($G328=I$287,$E328,0),0))</f>
        <v>0</v>
      </c>
      <c r="J328" s="398">
        <f t="shared" si="75"/>
        <v>0</v>
      </c>
      <c r="K328" s="398">
        <f t="shared" si="75"/>
        <v>0</v>
      </c>
      <c r="L328" s="398">
        <f t="shared" si="75"/>
        <v>0</v>
      </c>
      <c r="M328" s="398">
        <f t="shared" si="75"/>
        <v>0</v>
      </c>
      <c r="N328" s="398">
        <f t="shared" si="75"/>
        <v>0</v>
      </c>
      <c r="O328" s="398">
        <f t="shared" si="75"/>
        <v>0</v>
      </c>
      <c r="P328" s="398">
        <f t="shared" si="75"/>
        <v>0</v>
      </c>
      <c r="Q328" s="398">
        <f t="shared" si="75"/>
        <v>0</v>
      </c>
      <c r="R328" s="398">
        <f t="shared" si="75"/>
        <v>0</v>
      </c>
      <c r="S328" s="398">
        <f t="shared" si="75"/>
        <v>0</v>
      </c>
      <c r="T328" s="398">
        <f t="shared" si="75"/>
        <v>0</v>
      </c>
      <c r="U328" s="398">
        <f t="shared" si="75"/>
        <v>0</v>
      </c>
      <c r="V328" s="398">
        <f t="shared" si="75"/>
        <v>0</v>
      </c>
      <c r="W328" s="398">
        <f t="shared" si="75"/>
        <v>0</v>
      </c>
      <c r="X328" s="398">
        <f t="shared" si="75"/>
        <v>0</v>
      </c>
      <c r="Y328" s="398">
        <f t="shared" si="75"/>
        <v>0</v>
      </c>
      <c r="Z328" s="398">
        <f t="shared" si="75"/>
        <v>0</v>
      </c>
      <c r="AA328" s="398">
        <f t="shared" si="75"/>
        <v>0</v>
      </c>
      <c r="AB328" s="398">
        <f t="shared" si="75"/>
        <v>0</v>
      </c>
      <c r="AC328" s="398">
        <f t="shared" si="75"/>
        <v>0</v>
      </c>
      <c r="AD328" s="398">
        <f t="shared" si="75"/>
        <v>0</v>
      </c>
      <c r="AE328" s="398">
        <f t="shared" si="75"/>
        <v>0</v>
      </c>
      <c r="AF328" s="398">
        <f t="shared" si="75"/>
        <v>0</v>
      </c>
      <c r="AG328" s="398">
        <f t="shared" si="75"/>
        <v>0</v>
      </c>
    </row>
    <row r="329">
      <c r="A329" s="100" t="str">
        <f t="shared" si="37"/>
        <v>n/a</v>
      </c>
      <c r="B329" s="396">
        <f t="array" ref="B329">IF($A329="n/a",Dashboard!$C$54,iferror(index('Trade Log'!$B$5:$B$2004,match($A329,'Trade Log'!$AA$5:$AA$2004,0),0),Dashboard!$C$54))</f>
        <v>43100</v>
      </c>
      <c r="C329" s="100" t="str">
        <f t="array" ref="C329">IF($A329="n/a","",iferror(index('Trade Log'!$C$5:$C$2004,match($A329,'Trade Log'!$AA$5:$AA$2004,0),0),""))</f>
        <v/>
      </c>
      <c r="D329" s="398">
        <f t="array" ref="D329">IF($A329="n/a",0,iferror(index('Trade Log'!$AD$5:$AD$2004,match($A329,'Trade Log'!$AA$5:$AA$2004,0),0),0))</f>
        <v>0</v>
      </c>
      <c r="E329" s="398">
        <f t="shared" si="35"/>
        <v>0</v>
      </c>
      <c r="F329" s="100" t="str">
        <f t="array" ref="F329">IF($A329="n/a","",iferror(index('Trade Log'!$D$5:$D$2004,match($A329,'Trade Log'!$AA$5:$AA$2004,0),0),"n/a"))</f>
        <v/>
      </c>
      <c r="G329" s="100" t="str">
        <f t="array" ref="G329">IF($A329="n/a","",IFERROR(index(Setup!$D$52:$D$201,match($F329,Setup!$B$52:$B$201,0),0),"n/a"))</f>
        <v/>
      </c>
      <c r="H329" s="81"/>
      <c r="I329" s="398">
        <f t="shared" ref="I329:AG329" si="76">IF($A329="n/a",0,IFERROR(IF($G329=I$287,$E329,0),0))</f>
        <v>0</v>
      </c>
      <c r="J329" s="398">
        <f t="shared" si="76"/>
        <v>0</v>
      </c>
      <c r="K329" s="398">
        <f t="shared" si="76"/>
        <v>0</v>
      </c>
      <c r="L329" s="398">
        <f t="shared" si="76"/>
        <v>0</v>
      </c>
      <c r="M329" s="398">
        <f t="shared" si="76"/>
        <v>0</v>
      </c>
      <c r="N329" s="398">
        <f t="shared" si="76"/>
        <v>0</v>
      </c>
      <c r="O329" s="398">
        <f t="shared" si="76"/>
        <v>0</v>
      </c>
      <c r="P329" s="398">
        <f t="shared" si="76"/>
        <v>0</v>
      </c>
      <c r="Q329" s="398">
        <f t="shared" si="76"/>
        <v>0</v>
      </c>
      <c r="R329" s="398">
        <f t="shared" si="76"/>
        <v>0</v>
      </c>
      <c r="S329" s="398">
        <f t="shared" si="76"/>
        <v>0</v>
      </c>
      <c r="T329" s="398">
        <f t="shared" si="76"/>
        <v>0</v>
      </c>
      <c r="U329" s="398">
        <f t="shared" si="76"/>
        <v>0</v>
      </c>
      <c r="V329" s="398">
        <f t="shared" si="76"/>
        <v>0</v>
      </c>
      <c r="W329" s="398">
        <f t="shared" si="76"/>
        <v>0</v>
      </c>
      <c r="X329" s="398">
        <f t="shared" si="76"/>
        <v>0</v>
      </c>
      <c r="Y329" s="398">
        <f t="shared" si="76"/>
        <v>0</v>
      </c>
      <c r="Z329" s="398">
        <f t="shared" si="76"/>
        <v>0</v>
      </c>
      <c r="AA329" s="398">
        <f t="shared" si="76"/>
        <v>0</v>
      </c>
      <c r="AB329" s="398">
        <f t="shared" si="76"/>
        <v>0</v>
      </c>
      <c r="AC329" s="398">
        <f t="shared" si="76"/>
        <v>0</v>
      </c>
      <c r="AD329" s="398">
        <f t="shared" si="76"/>
        <v>0</v>
      </c>
      <c r="AE329" s="398">
        <f t="shared" si="76"/>
        <v>0</v>
      </c>
      <c r="AF329" s="398">
        <f t="shared" si="76"/>
        <v>0</v>
      </c>
      <c r="AG329" s="398">
        <f t="shared" si="76"/>
        <v>0</v>
      </c>
    </row>
    <row r="330">
      <c r="A330" s="100" t="str">
        <f t="shared" si="37"/>
        <v>n/a</v>
      </c>
      <c r="B330" s="396">
        <f t="array" ref="B330">IF($A330="n/a",Dashboard!$C$54,iferror(index('Trade Log'!$B$5:$B$2004,match($A330,'Trade Log'!$AA$5:$AA$2004,0),0),Dashboard!$C$54))</f>
        <v>43100</v>
      </c>
      <c r="C330" s="100" t="str">
        <f t="array" ref="C330">IF($A330="n/a","",iferror(index('Trade Log'!$C$5:$C$2004,match($A330,'Trade Log'!$AA$5:$AA$2004,0),0),""))</f>
        <v/>
      </c>
      <c r="D330" s="398">
        <f t="array" ref="D330">IF($A330="n/a",0,iferror(index('Trade Log'!$AD$5:$AD$2004,match($A330,'Trade Log'!$AA$5:$AA$2004,0),0),0))</f>
        <v>0</v>
      </c>
      <c r="E330" s="398">
        <f t="shared" si="35"/>
        <v>0</v>
      </c>
      <c r="F330" s="100" t="str">
        <f t="array" ref="F330">IF($A330="n/a","",iferror(index('Trade Log'!$D$5:$D$2004,match($A330,'Trade Log'!$AA$5:$AA$2004,0),0),"n/a"))</f>
        <v/>
      </c>
      <c r="G330" s="100" t="str">
        <f t="array" ref="G330">IF($A330="n/a","",IFERROR(index(Setup!$D$52:$D$201,match($F330,Setup!$B$52:$B$201,0),0),"n/a"))</f>
        <v/>
      </c>
      <c r="H330" s="81"/>
      <c r="I330" s="398">
        <f t="shared" ref="I330:AG330" si="77">IF($A330="n/a",0,IFERROR(IF($G330=I$287,$E330,0),0))</f>
        <v>0</v>
      </c>
      <c r="J330" s="398">
        <f t="shared" si="77"/>
        <v>0</v>
      </c>
      <c r="K330" s="398">
        <f t="shared" si="77"/>
        <v>0</v>
      </c>
      <c r="L330" s="398">
        <f t="shared" si="77"/>
        <v>0</v>
      </c>
      <c r="M330" s="398">
        <f t="shared" si="77"/>
        <v>0</v>
      </c>
      <c r="N330" s="398">
        <f t="shared" si="77"/>
        <v>0</v>
      </c>
      <c r="O330" s="398">
        <f t="shared" si="77"/>
        <v>0</v>
      </c>
      <c r="P330" s="398">
        <f t="shared" si="77"/>
        <v>0</v>
      </c>
      <c r="Q330" s="398">
        <f t="shared" si="77"/>
        <v>0</v>
      </c>
      <c r="R330" s="398">
        <f t="shared" si="77"/>
        <v>0</v>
      </c>
      <c r="S330" s="398">
        <f t="shared" si="77"/>
        <v>0</v>
      </c>
      <c r="T330" s="398">
        <f t="shared" si="77"/>
        <v>0</v>
      </c>
      <c r="U330" s="398">
        <f t="shared" si="77"/>
        <v>0</v>
      </c>
      <c r="V330" s="398">
        <f t="shared" si="77"/>
        <v>0</v>
      </c>
      <c r="W330" s="398">
        <f t="shared" si="77"/>
        <v>0</v>
      </c>
      <c r="X330" s="398">
        <f t="shared" si="77"/>
        <v>0</v>
      </c>
      <c r="Y330" s="398">
        <f t="shared" si="77"/>
        <v>0</v>
      </c>
      <c r="Z330" s="398">
        <f t="shared" si="77"/>
        <v>0</v>
      </c>
      <c r="AA330" s="398">
        <f t="shared" si="77"/>
        <v>0</v>
      </c>
      <c r="AB330" s="398">
        <f t="shared" si="77"/>
        <v>0</v>
      </c>
      <c r="AC330" s="398">
        <f t="shared" si="77"/>
        <v>0</v>
      </c>
      <c r="AD330" s="398">
        <f t="shared" si="77"/>
        <v>0</v>
      </c>
      <c r="AE330" s="398">
        <f t="shared" si="77"/>
        <v>0</v>
      </c>
      <c r="AF330" s="398">
        <f t="shared" si="77"/>
        <v>0</v>
      </c>
      <c r="AG330" s="398">
        <f t="shared" si="77"/>
        <v>0</v>
      </c>
    </row>
    <row r="331">
      <c r="A331" s="100" t="str">
        <f t="shared" si="37"/>
        <v>n/a</v>
      </c>
      <c r="B331" s="396">
        <f t="array" ref="B331">IF($A331="n/a",Dashboard!$C$54,iferror(index('Trade Log'!$B$5:$B$2004,match($A331,'Trade Log'!$AA$5:$AA$2004,0),0),Dashboard!$C$54))</f>
        <v>43100</v>
      </c>
      <c r="C331" s="100" t="str">
        <f t="array" ref="C331">IF($A331="n/a","",iferror(index('Trade Log'!$C$5:$C$2004,match($A331,'Trade Log'!$AA$5:$AA$2004,0),0),""))</f>
        <v/>
      </c>
      <c r="D331" s="398">
        <f t="array" ref="D331">IF($A331="n/a",0,iferror(index('Trade Log'!$AD$5:$AD$2004,match($A331,'Trade Log'!$AA$5:$AA$2004,0),0),0))</f>
        <v>0</v>
      </c>
      <c r="E331" s="398">
        <f t="shared" si="35"/>
        <v>0</v>
      </c>
      <c r="F331" s="100" t="str">
        <f t="array" ref="F331">IF($A331="n/a","",iferror(index('Trade Log'!$D$5:$D$2004,match($A331,'Trade Log'!$AA$5:$AA$2004,0),0),"n/a"))</f>
        <v/>
      </c>
      <c r="G331" s="100" t="str">
        <f t="array" ref="G331">IF($A331="n/a","",IFERROR(index(Setup!$D$52:$D$201,match($F331,Setup!$B$52:$B$201,0),0),"n/a"))</f>
        <v/>
      </c>
      <c r="H331" s="81"/>
      <c r="I331" s="398">
        <f t="shared" ref="I331:AG331" si="78">IF($A331="n/a",0,IFERROR(IF($G331=I$287,$E331,0),0))</f>
        <v>0</v>
      </c>
      <c r="J331" s="398">
        <f t="shared" si="78"/>
        <v>0</v>
      </c>
      <c r="K331" s="398">
        <f t="shared" si="78"/>
        <v>0</v>
      </c>
      <c r="L331" s="398">
        <f t="shared" si="78"/>
        <v>0</v>
      </c>
      <c r="M331" s="398">
        <f t="shared" si="78"/>
        <v>0</v>
      </c>
      <c r="N331" s="398">
        <f t="shared" si="78"/>
        <v>0</v>
      </c>
      <c r="O331" s="398">
        <f t="shared" si="78"/>
        <v>0</v>
      </c>
      <c r="P331" s="398">
        <f t="shared" si="78"/>
        <v>0</v>
      </c>
      <c r="Q331" s="398">
        <f t="shared" si="78"/>
        <v>0</v>
      </c>
      <c r="R331" s="398">
        <f t="shared" si="78"/>
        <v>0</v>
      </c>
      <c r="S331" s="398">
        <f t="shared" si="78"/>
        <v>0</v>
      </c>
      <c r="T331" s="398">
        <f t="shared" si="78"/>
        <v>0</v>
      </c>
      <c r="U331" s="398">
        <f t="shared" si="78"/>
        <v>0</v>
      </c>
      <c r="V331" s="398">
        <f t="shared" si="78"/>
        <v>0</v>
      </c>
      <c r="W331" s="398">
        <f t="shared" si="78"/>
        <v>0</v>
      </c>
      <c r="X331" s="398">
        <f t="shared" si="78"/>
        <v>0</v>
      </c>
      <c r="Y331" s="398">
        <f t="shared" si="78"/>
        <v>0</v>
      </c>
      <c r="Z331" s="398">
        <f t="shared" si="78"/>
        <v>0</v>
      </c>
      <c r="AA331" s="398">
        <f t="shared" si="78"/>
        <v>0</v>
      </c>
      <c r="AB331" s="398">
        <f t="shared" si="78"/>
        <v>0</v>
      </c>
      <c r="AC331" s="398">
        <f t="shared" si="78"/>
        <v>0</v>
      </c>
      <c r="AD331" s="398">
        <f t="shared" si="78"/>
        <v>0</v>
      </c>
      <c r="AE331" s="398">
        <f t="shared" si="78"/>
        <v>0</v>
      </c>
      <c r="AF331" s="398">
        <f t="shared" si="78"/>
        <v>0</v>
      </c>
      <c r="AG331" s="398">
        <f t="shared" si="78"/>
        <v>0</v>
      </c>
    </row>
    <row r="332">
      <c r="A332" s="100" t="str">
        <f t="shared" si="37"/>
        <v>n/a</v>
      </c>
      <c r="B332" s="396">
        <f t="array" ref="B332">IF($A332="n/a",Dashboard!$C$54,iferror(index('Trade Log'!$B$5:$B$2004,match($A332,'Trade Log'!$AA$5:$AA$2004,0),0),Dashboard!$C$54))</f>
        <v>43100</v>
      </c>
      <c r="C332" s="100" t="str">
        <f t="array" ref="C332">IF($A332="n/a","",iferror(index('Trade Log'!$C$5:$C$2004,match($A332,'Trade Log'!$AA$5:$AA$2004,0),0),""))</f>
        <v/>
      </c>
      <c r="D332" s="398">
        <f t="array" ref="D332">IF($A332="n/a",0,iferror(index('Trade Log'!$AD$5:$AD$2004,match($A332,'Trade Log'!$AA$5:$AA$2004,0),0),0))</f>
        <v>0</v>
      </c>
      <c r="E332" s="398">
        <f t="shared" si="35"/>
        <v>0</v>
      </c>
      <c r="F332" s="100" t="str">
        <f t="array" ref="F332">IF($A332="n/a","",iferror(index('Trade Log'!$D$5:$D$2004,match($A332,'Trade Log'!$AA$5:$AA$2004,0),0),"n/a"))</f>
        <v/>
      </c>
      <c r="G332" s="100" t="str">
        <f t="array" ref="G332">IF($A332="n/a","",IFERROR(index(Setup!$D$52:$D$201,match($F332,Setup!$B$52:$B$201,0),0),"n/a"))</f>
        <v/>
      </c>
      <c r="H332" s="81"/>
      <c r="I332" s="398">
        <f t="shared" ref="I332:AG332" si="79">IF($A332="n/a",0,IFERROR(IF($G332=I$287,$E332,0),0))</f>
        <v>0</v>
      </c>
      <c r="J332" s="398">
        <f t="shared" si="79"/>
        <v>0</v>
      </c>
      <c r="K332" s="398">
        <f t="shared" si="79"/>
        <v>0</v>
      </c>
      <c r="L332" s="398">
        <f t="shared" si="79"/>
        <v>0</v>
      </c>
      <c r="M332" s="398">
        <f t="shared" si="79"/>
        <v>0</v>
      </c>
      <c r="N332" s="398">
        <f t="shared" si="79"/>
        <v>0</v>
      </c>
      <c r="O332" s="398">
        <f t="shared" si="79"/>
        <v>0</v>
      </c>
      <c r="P332" s="398">
        <f t="shared" si="79"/>
        <v>0</v>
      </c>
      <c r="Q332" s="398">
        <f t="shared" si="79"/>
        <v>0</v>
      </c>
      <c r="R332" s="398">
        <f t="shared" si="79"/>
        <v>0</v>
      </c>
      <c r="S332" s="398">
        <f t="shared" si="79"/>
        <v>0</v>
      </c>
      <c r="T332" s="398">
        <f t="shared" si="79"/>
        <v>0</v>
      </c>
      <c r="U332" s="398">
        <f t="shared" si="79"/>
        <v>0</v>
      </c>
      <c r="V332" s="398">
        <f t="shared" si="79"/>
        <v>0</v>
      </c>
      <c r="W332" s="398">
        <f t="shared" si="79"/>
        <v>0</v>
      </c>
      <c r="X332" s="398">
        <f t="shared" si="79"/>
        <v>0</v>
      </c>
      <c r="Y332" s="398">
        <f t="shared" si="79"/>
        <v>0</v>
      </c>
      <c r="Z332" s="398">
        <f t="shared" si="79"/>
        <v>0</v>
      </c>
      <c r="AA332" s="398">
        <f t="shared" si="79"/>
        <v>0</v>
      </c>
      <c r="AB332" s="398">
        <f t="shared" si="79"/>
        <v>0</v>
      </c>
      <c r="AC332" s="398">
        <f t="shared" si="79"/>
        <v>0</v>
      </c>
      <c r="AD332" s="398">
        <f t="shared" si="79"/>
        <v>0</v>
      </c>
      <c r="AE332" s="398">
        <f t="shared" si="79"/>
        <v>0</v>
      </c>
      <c r="AF332" s="398">
        <f t="shared" si="79"/>
        <v>0</v>
      </c>
      <c r="AG332" s="398">
        <f t="shared" si="79"/>
        <v>0</v>
      </c>
    </row>
    <row r="333">
      <c r="A333" s="100" t="str">
        <f t="shared" si="37"/>
        <v>n/a</v>
      </c>
      <c r="B333" s="396">
        <f t="array" ref="B333">IF($A333="n/a",Dashboard!$C$54,iferror(index('Trade Log'!$B$5:$B$2004,match($A333,'Trade Log'!$AA$5:$AA$2004,0),0),Dashboard!$C$54))</f>
        <v>43100</v>
      </c>
      <c r="C333" s="100" t="str">
        <f t="array" ref="C333">IF($A333="n/a","",iferror(index('Trade Log'!$C$5:$C$2004,match($A333,'Trade Log'!$AA$5:$AA$2004,0),0),""))</f>
        <v/>
      </c>
      <c r="D333" s="398">
        <f t="array" ref="D333">IF($A333="n/a",0,iferror(index('Trade Log'!$AD$5:$AD$2004,match($A333,'Trade Log'!$AA$5:$AA$2004,0),0),0))</f>
        <v>0</v>
      </c>
      <c r="E333" s="398">
        <f t="shared" si="35"/>
        <v>0</v>
      </c>
      <c r="F333" s="100" t="str">
        <f t="array" ref="F333">IF($A333="n/a","",iferror(index('Trade Log'!$D$5:$D$2004,match($A333,'Trade Log'!$AA$5:$AA$2004,0),0),"n/a"))</f>
        <v/>
      </c>
      <c r="G333" s="100" t="str">
        <f t="array" ref="G333">IF($A333="n/a","",IFERROR(index(Setup!$D$52:$D$201,match($F333,Setup!$B$52:$B$201,0),0),"n/a"))</f>
        <v/>
      </c>
      <c r="H333" s="81"/>
      <c r="I333" s="398">
        <f t="shared" ref="I333:AG333" si="80">IF($A333="n/a",0,IFERROR(IF($G333=I$287,$E333,0),0))</f>
        <v>0</v>
      </c>
      <c r="J333" s="398">
        <f t="shared" si="80"/>
        <v>0</v>
      </c>
      <c r="K333" s="398">
        <f t="shared" si="80"/>
        <v>0</v>
      </c>
      <c r="L333" s="398">
        <f t="shared" si="80"/>
        <v>0</v>
      </c>
      <c r="M333" s="398">
        <f t="shared" si="80"/>
        <v>0</v>
      </c>
      <c r="N333" s="398">
        <f t="shared" si="80"/>
        <v>0</v>
      </c>
      <c r="O333" s="398">
        <f t="shared" si="80"/>
        <v>0</v>
      </c>
      <c r="P333" s="398">
        <f t="shared" si="80"/>
        <v>0</v>
      </c>
      <c r="Q333" s="398">
        <f t="shared" si="80"/>
        <v>0</v>
      </c>
      <c r="R333" s="398">
        <f t="shared" si="80"/>
        <v>0</v>
      </c>
      <c r="S333" s="398">
        <f t="shared" si="80"/>
        <v>0</v>
      </c>
      <c r="T333" s="398">
        <f t="shared" si="80"/>
        <v>0</v>
      </c>
      <c r="U333" s="398">
        <f t="shared" si="80"/>
        <v>0</v>
      </c>
      <c r="V333" s="398">
        <f t="shared" si="80"/>
        <v>0</v>
      </c>
      <c r="W333" s="398">
        <f t="shared" si="80"/>
        <v>0</v>
      </c>
      <c r="X333" s="398">
        <f t="shared" si="80"/>
        <v>0</v>
      </c>
      <c r="Y333" s="398">
        <f t="shared" si="80"/>
        <v>0</v>
      </c>
      <c r="Z333" s="398">
        <f t="shared" si="80"/>
        <v>0</v>
      </c>
      <c r="AA333" s="398">
        <f t="shared" si="80"/>
        <v>0</v>
      </c>
      <c r="AB333" s="398">
        <f t="shared" si="80"/>
        <v>0</v>
      </c>
      <c r="AC333" s="398">
        <f t="shared" si="80"/>
        <v>0</v>
      </c>
      <c r="AD333" s="398">
        <f t="shared" si="80"/>
        <v>0</v>
      </c>
      <c r="AE333" s="398">
        <f t="shared" si="80"/>
        <v>0</v>
      </c>
      <c r="AF333" s="398">
        <f t="shared" si="80"/>
        <v>0</v>
      </c>
      <c r="AG333" s="398">
        <f t="shared" si="80"/>
        <v>0</v>
      </c>
    </row>
    <row r="334">
      <c r="A334" s="100" t="str">
        <f t="shared" si="37"/>
        <v>n/a</v>
      </c>
      <c r="B334" s="396">
        <f t="array" ref="B334">IF($A334="n/a",Dashboard!$C$54,iferror(index('Trade Log'!$B$5:$B$2004,match($A334,'Trade Log'!$AA$5:$AA$2004,0),0),Dashboard!$C$54))</f>
        <v>43100</v>
      </c>
      <c r="C334" s="100" t="str">
        <f t="array" ref="C334">IF($A334="n/a","",iferror(index('Trade Log'!$C$5:$C$2004,match($A334,'Trade Log'!$AA$5:$AA$2004,0),0),""))</f>
        <v/>
      </c>
      <c r="D334" s="398">
        <f t="array" ref="D334">IF($A334="n/a",0,iferror(index('Trade Log'!$AD$5:$AD$2004,match($A334,'Trade Log'!$AA$5:$AA$2004,0),0),0))</f>
        <v>0</v>
      </c>
      <c r="E334" s="398">
        <f t="shared" si="35"/>
        <v>0</v>
      </c>
      <c r="F334" s="100" t="str">
        <f t="array" ref="F334">IF($A334="n/a","",iferror(index('Trade Log'!$D$5:$D$2004,match($A334,'Trade Log'!$AA$5:$AA$2004,0),0),"n/a"))</f>
        <v/>
      </c>
      <c r="G334" s="100" t="str">
        <f t="array" ref="G334">IF($A334="n/a","",IFERROR(index(Setup!$D$52:$D$201,match($F334,Setup!$B$52:$B$201,0),0),"n/a"))</f>
        <v/>
      </c>
      <c r="H334" s="81"/>
      <c r="I334" s="398">
        <f t="shared" ref="I334:AG334" si="81">IF($A334="n/a",0,IFERROR(IF($G334=I$287,$E334,0),0))</f>
        <v>0</v>
      </c>
      <c r="J334" s="398">
        <f t="shared" si="81"/>
        <v>0</v>
      </c>
      <c r="K334" s="398">
        <f t="shared" si="81"/>
        <v>0</v>
      </c>
      <c r="L334" s="398">
        <f t="shared" si="81"/>
        <v>0</v>
      </c>
      <c r="M334" s="398">
        <f t="shared" si="81"/>
        <v>0</v>
      </c>
      <c r="N334" s="398">
        <f t="shared" si="81"/>
        <v>0</v>
      </c>
      <c r="O334" s="398">
        <f t="shared" si="81"/>
        <v>0</v>
      </c>
      <c r="P334" s="398">
        <f t="shared" si="81"/>
        <v>0</v>
      </c>
      <c r="Q334" s="398">
        <f t="shared" si="81"/>
        <v>0</v>
      </c>
      <c r="R334" s="398">
        <f t="shared" si="81"/>
        <v>0</v>
      </c>
      <c r="S334" s="398">
        <f t="shared" si="81"/>
        <v>0</v>
      </c>
      <c r="T334" s="398">
        <f t="shared" si="81"/>
        <v>0</v>
      </c>
      <c r="U334" s="398">
        <f t="shared" si="81"/>
        <v>0</v>
      </c>
      <c r="V334" s="398">
        <f t="shared" si="81"/>
        <v>0</v>
      </c>
      <c r="W334" s="398">
        <f t="shared" si="81"/>
        <v>0</v>
      </c>
      <c r="X334" s="398">
        <f t="shared" si="81"/>
        <v>0</v>
      </c>
      <c r="Y334" s="398">
        <f t="shared" si="81"/>
        <v>0</v>
      </c>
      <c r="Z334" s="398">
        <f t="shared" si="81"/>
        <v>0</v>
      </c>
      <c r="AA334" s="398">
        <f t="shared" si="81"/>
        <v>0</v>
      </c>
      <c r="AB334" s="398">
        <f t="shared" si="81"/>
        <v>0</v>
      </c>
      <c r="AC334" s="398">
        <f t="shared" si="81"/>
        <v>0</v>
      </c>
      <c r="AD334" s="398">
        <f t="shared" si="81"/>
        <v>0</v>
      </c>
      <c r="AE334" s="398">
        <f t="shared" si="81"/>
        <v>0</v>
      </c>
      <c r="AF334" s="398">
        <f t="shared" si="81"/>
        <v>0</v>
      </c>
      <c r="AG334" s="398">
        <f t="shared" si="81"/>
        <v>0</v>
      </c>
    </row>
    <row r="335">
      <c r="A335" s="100" t="str">
        <f t="shared" si="37"/>
        <v>n/a</v>
      </c>
      <c r="B335" s="396">
        <f t="array" ref="B335">IF($A335="n/a",Dashboard!$C$54,iferror(index('Trade Log'!$B$5:$B$2004,match($A335,'Trade Log'!$AA$5:$AA$2004,0),0),Dashboard!$C$54))</f>
        <v>43100</v>
      </c>
      <c r="C335" s="100" t="str">
        <f t="array" ref="C335">IF($A335="n/a","",iferror(index('Trade Log'!$C$5:$C$2004,match($A335,'Trade Log'!$AA$5:$AA$2004,0),0),""))</f>
        <v/>
      </c>
      <c r="D335" s="398">
        <f t="array" ref="D335">IF($A335="n/a",0,iferror(index('Trade Log'!$AD$5:$AD$2004,match($A335,'Trade Log'!$AA$5:$AA$2004,0),0),0))</f>
        <v>0</v>
      </c>
      <c r="E335" s="398">
        <f t="shared" si="35"/>
        <v>0</v>
      </c>
      <c r="F335" s="100" t="str">
        <f t="array" ref="F335">IF($A335="n/a","",iferror(index('Trade Log'!$D$5:$D$2004,match($A335,'Trade Log'!$AA$5:$AA$2004,0),0),"n/a"))</f>
        <v/>
      </c>
      <c r="G335" s="100" t="str">
        <f t="array" ref="G335">IF($A335="n/a","",IFERROR(index(Setup!$D$52:$D$201,match($F335,Setup!$B$52:$B$201,0),0),"n/a"))</f>
        <v/>
      </c>
      <c r="H335" s="81"/>
      <c r="I335" s="398">
        <f t="shared" ref="I335:AG335" si="82">IF($A335="n/a",0,IFERROR(IF($G335=I$287,$E335,0),0))</f>
        <v>0</v>
      </c>
      <c r="J335" s="398">
        <f t="shared" si="82"/>
        <v>0</v>
      </c>
      <c r="K335" s="398">
        <f t="shared" si="82"/>
        <v>0</v>
      </c>
      <c r="L335" s="398">
        <f t="shared" si="82"/>
        <v>0</v>
      </c>
      <c r="M335" s="398">
        <f t="shared" si="82"/>
        <v>0</v>
      </c>
      <c r="N335" s="398">
        <f t="shared" si="82"/>
        <v>0</v>
      </c>
      <c r="O335" s="398">
        <f t="shared" si="82"/>
        <v>0</v>
      </c>
      <c r="P335" s="398">
        <f t="shared" si="82"/>
        <v>0</v>
      </c>
      <c r="Q335" s="398">
        <f t="shared" si="82"/>
        <v>0</v>
      </c>
      <c r="R335" s="398">
        <f t="shared" si="82"/>
        <v>0</v>
      </c>
      <c r="S335" s="398">
        <f t="shared" si="82"/>
        <v>0</v>
      </c>
      <c r="T335" s="398">
        <f t="shared" si="82"/>
        <v>0</v>
      </c>
      <c r="U335" s="398">
        <f t="shared" si="82"/>
        <v>0</v>
      </c>
      <c r="V335" s="398">
        <f t="shared" si="82"/>
        <v>0</v>
      </c>
      <c r="W335" s="398">
        <f t="shared" si="82"/>
        <v>0</v>
      </c>
      <c r="X335" s="398">
        <f t="shared" si="82"/>
        <v>0</v>
      </c>
      <c r="Y335" s="398">
        <f t="shared" si="82"/>
        <v>0</v>
      </c>
      <c r="Z335" s="398">
        <f t="shared" si="82"/>
        <v>0</v>
      </c>
      <c r="AA335" s="398">
        <f t="shared" si="82"/>
        <v>0</v>
      </c>
      <c r="AB335" s="398">
        <f t="shared" si="82"/>
        <v>0</v>
      </c>
      <c r="AC335" s="398">
        <f t="shared" si="82"/>
        <v>0</v>
      </c>
      <c r="AD335" s="398">
        <f t="shared" si="82"/>
        <v>0</v>
      </c>
      <c r="AE335" s="398">
        <f t="shared" si="82"/>
        <v>0</v>
      </c>
      <c r="AF335" s="398">
        <f t="shared" si="82"/>
        <v>0</v>
      </c>
      <c r="AG335" s="398">
        <f t="shared" si="82"/>
        <v>0</v>
      </c>
    </row>
    <row r="336">
      <c r="A336" s="100" t="str">
        <f t="shared" si="37"/>
        <v>n/a</v>
      </c>
      <c r="B336" s="396">
        <f t="array" ref="B336">IF($A336="n/a",Dashboard!$C$54,iferror(index('Trade Log'!$B$5:$B$2004,match($A336,'Trade Log'!$AA$5:$AA$2004,0),0),Dashboard!$C$54))</f>
        <v>43100</v>
      </c>
      <c r="C336" s="100" t="str">
        <f t="array" ref="C336">IF($A336="n/a","",iferror(index('Trade Log'!$C$5:$C$2004,match($A336,'Trade Log'!$AA$5:$AA$2004,0),0),""))</f>
        <v/>
      </c>
      <c r="D336" s="398">
        <f t="array" ref="D336">IF($A336="n/a",0,iferror(index('Trade Log'!$AD$5:$AD$2004,match($A336,'Trade Log'!$AA$5:$AA$2004,0),0),0))</f>
        <v>0</v>
      </c>
      <c r="E336" s="398">
        <f t="shared" si="35"/>
        <v>0</v>
      </c>
      <c r="F336" s="100" t="str">
        <f t="array" ref="F336">IF($A336="n/a","",iferror(index('Trade Log'!$D$5:$D$2004,match($A336,'Trade Log'!$AA$5:$AA$2004,0),0),"n/a"))</f>
        <v/>
      </c>
      <c r="G336" s="100" t="str">
        <f t="array" ref="G336">IF($A336="n/a","",IFERROR(index(Setup!$D$52:$D$201,match($F336,Setup!$B$52:$B$201,0),0),"n/a"))</f>
        <v/>
      </c>
      <c r="H336" s="81"/>
      <c r="I336" s="398">
        <f t="shared" ref="I336:AG336" si="83">IF($A336="n/a",0,IFERROR(IF($G336=I$287,$E336,0),0))</f>
        <v>0</v>
      </c>
      <c r="J336" s="398">
        <f t="shared" si="83"/>
        <v>0</v>
      </c>
      <c r="K336" s="398">
        <f t="shared" si="83"/>
        <v>0</v>
      </c>
      <c r="L336" s="398">
        <f t="shared" si="83"/>
        <v>0</v>
      </c>
      <c r="M336" s="398">
        <f t="shared" si="83"/>
        <v>0</v>
      </c>
      <c r="N336" s="398">
        <f t="shared" si="83"/>
        <v>0</v>
      </c>
      <c r="O336" s="398">
        <f t="shared" si="83"/>
        <v>0</v>
      </c>
      <c r="P336" s="398">
        <f t="shared" si="83"/>
        <v>0</v>
      </c>
      <c r="Q336" s="398">
        <f t="shared" si="83"/>
        <v>0</v>
      </c>
      <c r="R336" s="398">
        <f t="shared" si="83"/>
        <v>0</v>
      </c>
      <c r="S336" s="398">
        <f t="shared" si="83"/>
        <v>0</v>
      </c>
      <c r="T336" s="398">
        <f t="shared" si="83"/>
        <v>0</v>
      </c>
      <c r="U336" s="398">
        <f t="shared" si="83"/>
        <v>0</v>
      </c>
      <c r="V336" s="398">
        <f t="shared" si="83"/>
        <v>0</v>
      </c>
      <c r="W336" s="398">
        <f t="shared" si="83"/>
        <v>0</v>
      </c>
      <c r="X336" s="398">
        <f t="shared" si="83"/>
        <v>0</v>
      </c>
      <c r="Y336" s="398">
        <f t="shared" si="83"/>
        <v>0</v>
      </c>
      <c r="Z336" s="398">
        <f t="shared" si="83"/>
        <v>0</v>
      </c>
      <c r="AA336" s="398">
        <f t="shared" si="83"/>
        <v>0</v>
      </c>
      <c r="AB336" s="398">
        <f t="shared" si="83"/>
        <v>0</v>
      </c>
      <c r="AC336" s="398">
        <f t="shared" si="83"/>
        <v>0</v>
      </c>
      <c r="AD336" s="398">
        <f t="shared" si="83"/>
        <v>0</v>
      </c>
      <c r="AE336" s="398">
        <f t="shared" si="83"/>
        <v>0</v>
      </c>
      <c r="AF336" s="398">
        <f t="shared" si="83"/>
        <v>0</v>
      </c>
      <c r="AG336" s="398">
        <f t="shared" si="83"/>
        <v>0</v>
      </c>
    </row>
    <row r="337">
      <c r="A337" s="100" t="str">
        <f t="shared" si="37"/>
        <v>n/a</v>
      </c>
      <c r="B337" s="396">
        <f t="array" ref="B337">IF($A337="n/a",Dashboard!$C$54,iferror(index('Trade Log'!$B$5:$B$2004,match($A337,'Trade Log'!$AA$5:$AA$2004,0),0),Dashboard!$C$54))</f>
        <v>43100</v>
      </c>
      <c r="C337" s="100" t="str">
        <f t="array" ref="C337">IF($A337="n/a","",iferror(index('Trade Log'!$C$5:$C$2004,match($A337,'Trade Log'!$AA$5:$AA$2004,0),0),""))</f>
        <v/>
      </c>
      <c r="D337" s="398">
        <f t="array" ref="D337">IF($A337="n/a",0,iferror(index('Trade Log'!$AD$5:$AD$2004,match($A337,'Trade Log'!$AA$5:$AA$2004,0),0),0))</f>
        <v>0</v>
      </c>
      <c r="E337" s="398">
        <f t="shared" si="35"/>
        <v>0</v>
      </c>
      <c r="F337" s="100" t="str">
        <f t="array" ref="F337">IF($A337="n/a","",iferror(index('Trade Log'!$D$5:$D$2004,match($A337,'Trade Log'!$AA$5:$AA$2004,0),0),"n/a"))</f>
        <v/>
      </c>
      <c r="G337" s="100" t="str">
        <f t="array" ref="G337">IF($A337="n/a","",IFERROR(index(Setup!$D$52:$D$201,match($F337,Setup!$B$52:$B$201,0),0),"n/a"))</f>
        <v/>
      </c>
      <c r="H337" s="81"/>
      <c r="I337" s="398">
        <f t="shared" ref="I337:AG337" si="84">IF($A337="n/a",0,IFERROR(IF($G337=I$287,$E337,0),0))</f>
        <v>0</v>
      </c>
      <c r="J337" s="398">
        <f t="shared" si="84"/>
        <v>0</v>
      </c>
      <c r="K337" s="398">
        <f t="shared" si="84"/>
        <v>0</v>
      </c>
      <c r="L337" s="398">
        <f t="shared" si="84"/>
        <v>0</v>
      </c>
      <c r="M337" s="398">
        <f t="shared" si="84"/>
        <v>0</v>
      </c>
      <c r="N337" s="398">
        <f t="shared" si="84"/>
        <v>0</v>
      </c>
      <c r="O337" s="398">
        <f t="shared" si="84"/>
        <v>0</v>
      </c>
      <c r="P337" s="398">
        <f t="shared" si="84"/>
        <v>0</v>
      </c>
      <c r="Q337" s="398">
        <f t="shared" si="84"/>
        <v>0</v>
      </c>
      <c r="R337" s="398">
        <f t="shared" si="84"/>
        <v>0</v>
      </c>
      <c r="S337" s="398">
        <f t="shared" si="84"/>
        <v>0</v>
      </c>
      <c r="T337" s="398">
        <f t="shared" si="84"/>
        <v>0</v>
      </c>
      <c r="U337" s="398">
        <f t="shared" si="84"/>
        <v>0</v>
      </c>
      <c r="V337" s="398">
        <f t="shared" si="84"/>
        <v>0</v>
      </c>
      <c r="W337" s="398">
        <f t="shared" si="84"/>
        <v>0</v>
      </c>
      <c r="X337" s="398">
        <f t="shared" si="84"/>
        <v>0</v>
      </c>
      <c r="Y337" s="398">
        <f t="shared" si="84"/>
        <v>0</v>
      </c>
      <c r="Z337" s="398">
        <f t="shared" si="84"/>
        <v>0</v>
      </c>
      <c r="AA337" s="398">
        <f t="shared" si="84"/>
        <v>0</v>
      </c>
      <c r="AB337" s="398">
        <f t="shared" si="84"/>
        <v>0</v>
      </c>
      <c r="AC337" s="398">
        <f t="shared" si="84"/>
        <v>0</v>
      </c>
      <c r="AD337" s="398">
        <f t="shared" si="84"/>
        <v>0</v>
      </c>
      <c r="AE337" s="398">
        <f t="shared" si="84"/>
        <v>0</v>
      </c>
      <c r="AF337" s="398">
        <f t="shared" si="84"/>
        <v>0</v>
      </c>
      <c r="AG337" s="398">
        <f t="shared" si="84"/>
        <v>0</v>
      </c>
    </row>
    <row r="338">
      <c r="A338" s="100" t="str">
        <f t="shared" si="37"/>
        <v>n/a</v>
      </c>
      <c r="B338" s="396">
        <f t="array" ref="B338">IF($A338="n/a",Dashboard!$C$54,iferror(index('Trade Log'!$B$5:$B$2004,match($A338,'Trade Log'!$AA$5:$AA$2004,0),0),Dashboard!$C$54))</f>
        <v>43100</v>
      </c>
      <c r="C338" s="100" t="str">
        <f t="array" ref="C338">IF($A338="n/a","",iferror(index('Trade Log'!$C$5:$C$2004,match($A338,'Trade Log'!$AA$5:$AA$2004,0),0),""))</f>
        <v/>
      </c>
      <c r="D338" s="398">
        <f t="array" ref="D338">IF($A338="n/a",0,iferror(index('Trade Log'!$AD$5:$AD$2004,match($A338,'Trade Log'!$AA$5:$AA$2004,0),0),0))</f>
        <v>0</v>
      </c>
      <c r="E338" s="398">
        <f t="shared" si="35"/>
        <v>0</v>
      </c>
      <c r="F338" s="100" t="str">
        <f t="array" ref="F338">IF($A338="n/a","",iferror(index('Trade Log'!$D$5:$D$2004,match($A338,'Trade Log'!$AA$5:$AA$2004,0),0),"n/a"))</f>
        <v/>
      </c>
      <c r="G338" s="100" t="str">
        <f t="array" ref="G338">IF($A338="n/a","",IFERROR(index(Setup!$D$52:$D$201,match($F338,Setup!$B$52:$B$201,0),0),"n/a"))</f>
        <v/>
      </c>
      <c r="H338" s="81"/>
      <c r="I338" s="398">
        <f t="shared" ref="I338:AG338" si="85">IF($A338="n/a",0,IFERROR(IF($G338=I$287,$E338,0),0))</f>
        <v>0</v>
      </c>
      <c r="J338" s="398">
        <f t="shared" si="85"/>
        <v>0</v>
      </c>
      <c r="K338" s="398">
        <f t="shared" si="85"/>
        <v>0</v>
      </c>
      <c r="L338" s="398">
        <f t="shared" si="85"/>
        <v>0</v>
      </c>
      <c r="M338" s="398">
        <f t="shared" si="85"/>
        <v>0</v>
      </c>
      <c r="N338" s="398">
        <f t="shared" si="85"/>
        <v>0</v>
      </c>
      <c r="O338" s="398">
        <f t="shared" si="85"/>
        <v>0</v>
      </c>
      <c r="P338" s="398">
        <f t="shared" si="85"/>
        <v>0</v>
      </c>
      <c r="Q338" s="398">
        <f t="shared" si="85"/>
        <v>0</v>
      </c>
      <c r="R338" s="398">
        <f t="shared" si="85"/>
        <v>0</v>
      </c>
      <c r="S338" s="398">
        <f t="shared" si="85"/>
        <v>0</v>
      </c>
      <c r="T338" s="398">
        <f t="shared" si="85"/>
        <v>0</v>
      </c>
      <c r="U338" s="398">
        <f t="shared" si="85"/>
        <v>0</v>
      </c>
      <c r="V338" s="398">
        <f t="shared" si="85"/>
        <v>0</v>
      </c>
      <c r="W338" s="398">
        <f t="shared" si="85"/>
        <v>0</v>
      </c>
      <c r="X338" s="398">
        <f t="shared" si="85"/>
        <v>0</v>
      </c>
      <c r="Y338" s="398">
        <f t="shared" si="85"/>
        <v>0</v>
      </c>
      <c r="Z338" s="398">
        <f t="shared" si="85"/>
        <v>0</v>
      </c>
      <c r="AA338" s="398">
        <f t="shared" si="85"/>
        <v>0</v>
      </c>
      <c r="AB338" s="398">
        <f t="shared" si="85"/>
        <v>0</v>
      </c>
      <c r="AC338" s="398">
        <f t="shared" si="85"/>
        <v>0</v>
      </c>
      <c r="AD338" s="398">
        <f t="shared" si="85"/>
        <v>0</v>
      </c>
      <c r="AE338" s="398">
        <f t="shared" si="85"/>
        <v>0</v>
      </c>
      <c r="AF338" s="398">
        <f t="shared" si="85"/>
        <v>0</v>
      </c>
      <c r="AG338" s="398">
        <f t="shared" si="85"/>
        <v>0</v>
      </c>
    </row>
    <row r="339">
      <c r="A339" s="100" t="str">
        <f t="shared" si="37"/>
        <v>n/a</v>
      </c>
      <c r="B339" s="396">
        <f t="array" ref="B339">IF($A339="n/a",Dashboard!$C$54,iferror(index('Trade Log'!$B$5:$B$2004,match($A339,'Trade Log'!$AA$5:$AA$2004,0),0),Dashboard!$C$54))</f>
        <v>43100</v>
      </c>
      <c r="C339" s="100" t="str">
        <f t="array" ref="C339">IF($A339="n/a","",iferror(index('Trade Log'!$C$5:$C$2004,match($A339,'Trade Log'!$AA$5:$AA$2004,0),0),""))</f>
        <v/>
      </c>
      <c r="D339" s="398">
        <f t="array" ref="D339">IF($A339="n/a",0,iferror(index('Trade Log'!$AD$5:$AD$2004,match($A339,'Trade Log'!$AA$5:$AA$2004,0),0),0))</f>
        <v>0</v>
      </c>
      <c r="E339" s="398">
        <f t="shared" si="35"/>
        <v>0</v>
      </c>
      <c r="F339" s="100" t="str">
        <f t="array" ref="F339">IF($A339="n/a","",iferror(index('Trade Log'!$D$5:$D$2004,match($A339,'Trade Log'!$AA$5:$AA$2004,0),0),"n/a"))</f>
        <v/>
      </c>
      <c r="G339" s="100" t="str">
        <f t="array" ref="G339">IF($A339="n/a","",IFERROR(index(Setup!$D$52:$D$201,match($F339,Setup!$B$52:$B$201,0),0),"n/a"))</f>
        <v/>
      </c>
      <c r="H339" s="81"/>
      <c r="I339" s="398">
        <f t="shared" ref="I339:AG339" si="86">IF($A339="n/a",0,IFERROR(IF($G339=I$287,$E339,0),0))</f>
        <v>0</v>
      </c>
      <c r="J339" s="398">
        <f t="shared" si="86"/>
        <v>0</v>
      </c>
      <c r="K339" s="398">
        <f t="shared" si="86"/>
        <v>0</v>
      </c>
      <c r="L339" s="398">
        <f t="shared" si="86"/>
        <v>0</v>
      </c>
      <c r="M339" s="398">
        <f t="shared" si="86"/>
        <v>0</v>
      </c>
      <c r="N339" s="398">
        <f t="shared" si="86"/>
        <v>0</v>
      </c>
      <c r="O339" s="398">
        <f t="shared" si="86"/>
        <v>0</v>
      </c>
      <c r="P339" s="398">
        <f t="shared" si="86"/>
        <v>0</v>
      </c>
      <c r="Q339" s="398">
        <f t="shared" si="86"/>
        <v>0</v>
      </c>
      <c r="R339" s="398">
        <f t="shared" si="86"/>
        <v>0</v>
      </c>
      <c r="S339" s="398">
        <f t="shared" si="86"/>
        <v>0</v>
      </c>
      <c r="T339" s="398">
        <f t="shared" si="86"/>
        <v>0</v>
      </c>
      <c r="U339" s="398">
        <f t="shared" si="86"/>
        <v>0</v>
      </c>
      <c r="V339" s="398">
        <f t="shared" si="86"/>
        <v>0</v>
      </c>
      <c r="W339" s="398">
        <f t="shared" si="86"/>
        <v>0</v>
      </c>
      <c r="X339" s="398">
        <f t="shared" si="86"/>
        <v>0</v>
      </c>
      <c r="Y339" s="398">
        <f t="shared" si="86"/>
        <v>0</v>
      </c>
      <c r="Z339" s="398">
        <f t="shared" si="86"/>
        <v>0</v>
      </c>
      <c r="AA339" s="398">
        <f t="shared" si="86"/>
        <v>0</v>
      </c>
      <c r="AB339" s="398">
        <f t="shared" si="86"/>
        <v>0</v>
      </c>
      <c r="AC339" s="398">
        <f t="shared" si="86"/>
        <v>0</v>
      </c>
      <c r="AD339" s="398">
        <f t="shared" si="86"/>
        <v>0</v>
      </c>
      <c r="AE339" s="398">
        <f t="shared" si="86"/>
        <v>0</v>
      </c>
      <c r="AF339" s="398">
        <f t="shared" si="86"/>
        <v>0</v>
      </c>
      <c r="AG339" s="398">
        <f t="shared" si="86"/>
        <v>0</v>
      </c>
    </row>
    <row r="340">
      <c r="A340" s="100" t="str">
        <f t="shared" si="37"/>
        <v>n/a</v>
      </c>
      <c r="B340" s="396">
        <f t="array" ref="B340">IF($A340="n/a",Dashboard!$C$54,iferror(index('Trade Log'!$B$5:$B$2004,match($A340,'Trade Log'!$AA$5:$AA$2004,0),0),Dashboard!$C$54))</f>
        <v>43100</v>
      </c>
      <c r="C340" s="100" t="str">
        <f t="array" ref="C340">IF($A340="n/a","",iferror(index('Trade Log'!$C$5:$C$2004,match($A340,'Trade Log'!$AA$5:$AA$2004,0),0),""))</f>
        <v/>
      </c>
      <c r="D340" s="398">
        <f t="array" ref="D340">IF($A340="n/a",0,iferror(index('Trade Log'!$AD$5:$AD$2004,match($A340,'Trade Log'!$AA$5:$AA$2004,0),0),0))</f>
        <v>0</v>
      </c>
      <c r="E340" s="398">
        <f t="shared" si="35"/>
        <v>0</v>
      </c>
      <c r="F340" s="100" t="str">
        <f t="array" ref="F340">IF($A340="n/a","",iferror(index('Trade Log'!$D$5:$D$2004,match($A340,'Trade Log'!$AA$5:$AA$2004,0),0),"n/a"))</f>
        <v/>
      </c>
      <c r="G340" s="100" t="str">
        <f t="array" ref="G340">IF($A340="n/a","",IFERROR(index(Setup!$D$52:$D$201,match($F340,Setup!$B$52:$B$201,0),0),"n/a"))</f>
        <v/>
      </c>
      <c r="H340" s="81"/>
      <c r="I340" s="398">
        <f t="shared" ref="I340:AG340" si="87">IF($A340="n/a",0,IFERROR(IF($G340=I$287,$E340,0),0))</f>
        <v>0</v>
      </c>
      <c r="J340" s="398">
        <f t="shared" si="87"/>
        <v>0</v>
      </c>
      <c r="K340" s="398">
        <f t="shared" si="87"/>
        <v>0</v>
      </c>
      <c r="L340" s="398">
        <f t="shared" si="87"/>
        <v>0</v>
      </c>
      <c r="M340" s="398">
        <f t="shared" si="87"/>
        <v>0</v>
      </c>
      <c r="N340" s="398">
        <f t="shared" si="87"/>
        <v>0</v>
      </c>
      <c r="O340" s="398">
        <f t="shared" si="87"/>
        <v>0</v>
      </c>
      <c r="P340" s="398">
        <f t="shared" si="87"/>
        <v>0</v>
      </c>
      <c r="Q340" s="398">
        <f t="shared" si="87"/>
        <v>0</v>
      </c>
      <c r="R340" s="398">
        <f t="shared" si="87"/>
        <v>0</v>
      </c>
      <c r="S340" s="398">
        <f t="shared" si="87"/>
        <v>0</v>
      </c>
      <c r="T340" s="398">
        <f t="shared" si="87"/>
        <v>0</v>
      </c>
      <c r="U340" s="398">
        <f t="shared" si="87"/>
        <v>0</v>
      </c>
      <c r="V340" s="398">
        <f t="shared" si="87"/>
        <v>0</v>
      </c>
      <c r="W340" s="398">
        <f t="shared" si="87"/>
        <v>0</v>
      </c>
      <c r="X340" s="398">
        <f t="shared" si="87"/>
        <v>0</v>
      </c>
      <c r="Y340" s="398">
        <f t="shared" si="87"/>
        <v>0</v>
      </c>
      <c r="Z340" s="398">
        <f t="shared" si="87"/>
        <v>0</v>
      </c>
      <c r="AA340" s="398">
        <f t="shared" si="87"/>
        <v>0</v>
      </c>
      <c r="AB340" s="398">
        <f t="shared" si="87"/>
        <v>0</v>
      </c>
      <c r="AC340" s="398">
        <f t="shared" si="87"/>
        <v>0</v>
      </c>
      <c r="AD340" s="398">
        <f t="shared" si="87"/>
        <v>0</v>
      </c>
      <c r="AE340" s="398">
        <f t="shared" si="87"/>
        <v>0</v>
      </c>
      <c r="AF340" s="398">
        <f t="shared" si="87"/>
        <v>0</v>
      </c>
      <c r="AG340" s="398">
        <f t="shared" si="87"/>
        <v>0</v>
      </c>
    </row>
    <row r="341">
      <c r="A341" s="100" t="str">
        <f t="shared" si="37"/>
        <v>n/a</v>
      </c>
      <c r="B341" s="396">
        <f t="array" ref="B341">IF($A341="n/a",Dashboard!$C$54,iferror(index('Trade Log'!$B$5:$B$2004,match($A341,'Trade Log'!$AA$5:$AA$2004,0),0),Dashboard!$C$54))</f>
        <v>43100</v>
      </c>
      <c r="C341" s="100" t="str">
        <f t="array" ref="C341">IF($A341="n/a","",iferror(index('Trade Log'!$C$5:$C$2004,match($A341,'Trade Log'!$AA$5:$AA$2004,0),0),""))</f>
        <v/>
      </c>
      <c r="D341" s="398">
        <f t="array" ref="D341">IF($A341="n/a",0,iferror(index('Trade Log'!$AD$5:$AD$2004,match($A341,'Trade Log'!$AA$5:$AA$2004,0),0),0))</f>
        <v>0</v>
      </c>
      <c r="E341" s="398">
        <f t="shared" si="35"/>
        <v>0</v>
      </c>
      <c r="F341" s="100" t="str">
        <f t="array" ref="F341">IF($A341="n/a","",iferror(index('Trade Log'!$D$5:$D$2004,match($A341,'Trade Log'!$AA$5:$AA$2004,0),0),"n/a"))</f>
        <v/>
      </c>
      <c r="G341" s="100" t="str">
        <f t="array" ref="G341">IF($A341="n/a","",IFERROR(index(Setup!$D$52:$D$201,match($F341,Setup!$B$52:$B$201,0),0),"n/a"))</f>
        <v/>
      </c>
      <c r="H341" s="81"/>
      <c r="I341" s="398">
        <f t="shared" ref="I341:AG341" si="88">IF($A341="n/a",0,IFERROR(IF($G341=I$287,$E341,0),0))</f>
        <v>0</v>
      </c>
      <c r="J341" s="398">
        <f t="shared" si="88"/>
        <v>0</v>
      </c>
      <c r="K341" s="398">
        <f t="shared" si="88"/>
        <v>0</v>
      </c>
      <c r="L341" s="398">
        <f t="shared" si="88"/>
        <v>0</v>
      </c>
      <c r="M341" s="398">
        <f t="shared" si="88"/>
        <v>0</v>
      </c>
      <c r="N341" s="398">
        <f t="shared" si="88"/>
        <v>0</v>
      </c>
      <c r="O341" s="398">
        <f t="shared" si="88"/>
        <v>0</v>
      </c>
      <c r="P341" s="398">
        <f t="shared" si="88"/>
        <v>0</v>
      </c>
      <c r="Q341" s="398">
        <f t="shared" si="88"/>
        <v>0</v>
      </c>
      <c r="R341" s="398">
        <f t="shared" si="88"/>
        <v>0</v>
      </c>
      <c r="S341" s="398">
        <f t="shared" si="88"/>
        <v>0</v>
      </c>
      <c r="T341" s="398">
        <f t="shared" si="88"/>
        <v>0</v>
      </c>
      <c r="U341" s="398">
        <f t="shared" si="88"/>
        <v>0</v>
      </c>
      <c r="V341" s="398">
        <f t="shared" si="88"/>
        <v>0</v>
      </c>
      <c r="W341" s="398">
        <f t="shared" si="88"/>
        <v>0</v>
      </c>
      <c r="X341" s="398">
        <f t="shared" si="88"/>
        <v>0</v>
      </c>
      <c r="Y341" s="398">
        <f t="shared" si="88"/>
        <v>0</v>
      </c>
      <c r="Z341" s="398">
        <f t="shared" si="88"/>
        <v>0</v>
      </c>
      <c r="AA341" s="398">
        <f t="shared" si="88"/>
        <v>0</v>
      </c>
      <c r="AB341" s="398">
        <f t="shared" si="88"/>
        <v>0</v>
      </c>
      <c r="AC341" s="398">
        <f t="shared" si="88"/>
        <v>0</v>
      </c>
      <c r="AD341" s="398">
        <f t="shared" si="88"/>
        <v>0</v>
      </c>
      <c r="AE341" s="398">
        <f t="shared" si="88"/>
        <v>0</v>
      </c>
      <c r="AF341" s="398">
        <f t="shared" si="88"/>
        <v>0</v>
      </c>
      <c r="AG341" s="398">
        <f t="shared" si="88"/>
        <v>0</v>
      </c>
    </row>
    <row r="342">
      <c r="A342" s="100" t="str">
        <f t="shared" si="37"/>
        <v>n/a</v>
      </c>
      <c r="B342" s="396">
        <f t="array" ref="B342">IF($A342="n/a",Dashboard!$C$54,iferror(index('Trade Log'!$B$5:$B$2004,match($A342,'Trade Log'!$AA$5:$AA$2004,0),0),Dashboard!$C$54))</f>
        <v>43100</v>
      </c>
      <c r="C342" s="100" t="str">
        <f t="array" ref="C342">IF($A342="n/a","",iferror(index('Trade Log'!$C$5:$C$2004,match($A342,'Trade Log'!$AA$5:$AA$2004,0),0),""))</f>
        <v/>
      </c>
      <c r="D342" s="398">
        <f t="array" ref="D342">IF($A342="n/a",0,iferror(index('Trade Log'!$AD$5:$AD$2004,match($A342,'Trade Log'!$AA$5:$AA$2004,0),0),0))</f>
        <v>0</v>
      </c>
      <c r="E342" s="398">
        <f t="shared" si="35"/>
        <v>0</v>
      </c>
      <c r="F342" s="100" t="str">
        <f t="array" ref="F342">IF($A342="n/a","",iferror(index('Trade Log'!$D$5:$D$2004,match($A342,'Trade Log'!$AA$5:$AA$2004,0),0),"n/a"))</f>
        <v/>
      </c>
      <c r="G342" s="100" t="str">
        <f t="array" ref="G342">IF($A342="n/a","",IFERROR(index(Setup!$D$52:$D$201,match($F342,Setup!$B$52:$B$201,0),0),"n/a"))</f>
        <v/>
      </c>
      <c r="H342" s="81"/>
      <c r="I342" s="398">
        <f t="shared" ref="I342:AG342" si="89">IF($A342="n/a",0,IFERROR(IF($G342=I$287,$E342,0),0))</f>
        <v>0</v>
      </c>
      <c r="J342" s="398">
        <f t="shared" si="89"/>
        <v>0</v>
      </c>
      <c r="K342" s="398">
        <f t="shared" si="89"/>
        <v>0</v>
      </c>
      <c r="L342" s="398">
        <f t="shared" si="89"/>
        <v>0</v>
      </c>
      <c r="M342" s="398">
        <f t="shared" si="89"/>
        <v>0</v>
      </c>
      <c r="N342" s="398">
        <f t="shared" si="89"/>
        <v>0</v>
      </c>
      <c r="O342" s="398">
        <f t="shared" si="89"/>
        <v>0</v>
      </c>
      <c r="P342" s="398">
        <f t="shared" si="89"/>
        <v>0</v>
      </c>
      <c r="Q342" s="398">
        <f t="shared" si="89"/>
        <v>0</v>
      </c>
      <c r="R342" s="398">
        <f t="shared" si="89"/>
        <v>0</v>
      </c>
      <c r="S342" s="398">
        <f t="shared" si="89"/>
        <v>0</v>
      </c>
      <c r="T342" s="398">
        <f t="shared" si="89"/>
        <v>0</v>
      </c>
      <c r="U342" s="398">
        <f t="shared" si="89"/>
        <v>0</v>
      </c>
      <c r="V342" s="398">
        <f t="shared" si="89"/>
        <v>0</v>
      </c>
      <c r="W342" s="398">
        <f t="shared" si="89"/>
        <v>0</v>
      </c>
      <c r="X342" s="398">
        <f t="shared" si="89"/>
        <v>0</v>
      </c>
      <c r="Y342" s="398">
        <f t="shared" si="89"/>
        <v>0</v>
      </c>
      <c r="Z342" s="398">
        <f t="shared" si="89"/>
        <v>0</v>
      </c>
      <c r="AA342" s="398">
        <f t="shared" si="89"/>
        <v>0</v>
      </c>
      <c r="AB342" s="398">
        <f t="shared" si="89"/>
        <v>0</v>
      </c>
      <c r="AC342" s="398">
        <f t="shared" si="89"/>
        <v>0</v>
      </c>
      <c r="AD342" s="398">
        <f t="shared" si="89"/>
        <v>0</v>
      </c>
      <c r="AE342" s="398">
        <f t="shared" si="89"/>
        <v>0</v>
      </c>
      <c r="AF342" s="398">
        <f t="shared" si="89"/>
        <v>0</v>
      </c>
      <c r="AG342" s="398">
        <f t="shared" si="89"/>
        <v>0</v>
      </c>
    </row>
    <row r="343">
      <c r="A343" s="100" t="str">
        <f t="shared" si="37"/>
        <v>n/a</v>
      </c>
      <c r="B343" s="396">
        <f t="array" ref="B343">IF($A343="n/a",Dashboard!$C$54,iferror(index('Trade Log'!$B$5:$B$2004,match($A343,'Trade Log'!$AA$5:$AA$2004,0),0),Dashboard!$C$54))</f>
        <v>43100</v>
      </c>
      <c r="C343" s="100" t="str">
        <f t="array" ref="C343">IF($A343="n/a","",iferror(index('Trade Log'!$C$5:$C$2004,match($A343,'Trade Log'!$AA$5:$AA$2004,0),0),""))</f>
        <v/>
      </c>
      <c r="D343" s="398">
        <f t="array" ref="D343">IF($A343="n/a",0,iferror(index('Trade Log'!$AD$5:$AD$2004,match($A343,'Trade Log'!$AA$5:$AA$2004,0),0),0))</f>
        <v>0</v>
      </c>
      <c r="E343" s="398">
        <f t="shared" si="35"/>
        <v>0</v>
      </c>
      <c r="F343" s="100" t="str">
        <f t="array" ref="F343">IF($A343="n/a","",iferror(index('Trade Log'!$D$5:$D$2004,match($A343,'Trade Log'!$AA$5:$AA$2004,0),0),"n/a"))</f>
        <v/>
      </c>
      <c r="G343" s="100" t="str">
        <f t="array" ref="G343">IF($A343="n/a","",IFERROR(index(Setup!$D$52:$D$201,match($F343,Setup!$B$52:$B$201,0),0),"n/a"))</f>
        <v/>
      </c>
      <c r="H343" s="81"/>
      <c r="I343" s="398">
        <f t="shared" ref="I343:AG343" si="90">IF($A343="n/a",0,IFERROR(IF($G343=I$287,$E343,0),0))</f>
        <v>0</v>
      </c>
      <c r="J343" s="398">
        <f t="shared" si="90"/>
        <v>0</v>
      </c>
      <c r="K343" s="398">
        <f t="shared" si="90"/>
        <v>0</v>
      </c>
      <c r="L343" s="398">
        <f t="shared" si="90"/>
        <v>0</v>
      </c>
      <c r="M343" s="398">
        <f t="shared" si="90"/>
        <v>0</v>
      </c>
      <c r="N343" s="398">
        <f t="shared" si="90"/>
        <v>0</v>
      </c>
      <c r="O343" s="398">
        <f t="shared" si="90"/>
        <v>0</v>
      </c>
      <c r="P343" s="398">
        <f t="shared" si="90"/>
        <v>0</v>
      </c>
      <c r="Q343" s="398">
        <f t="shared" si="90"/>
        <v>0</v>
      </c>
      <c r="R343" s="398">
        <f t="shared" si="90"/>
        <v>0</v>
      </c>
      <c r="S343" s="398">
        <f t="shared" si="90"/>
        <v>0</v>
      </c>
      <c r="T343" s="398">
        <f t="shared" si="90"/>
        <v>0</v>
      </c>
      <c r="U343" s="398">
        <f t="shared" si="90"/>
        <v>0</v>
      </c>
      <c r="V343" s="398">
        <f t="shared" si="90"/>
        <v>0</v>
      </c>
      <c r="W343" s="398">
        <f t="shared" si="90"/>
        <v>0</v>
      </c>
      <c r="X343" s="398">
        <f t="shared" si="90"/>
        <v>0</v>
      </c>
      <c r="Y343" s="398">
        <f t="shared" si="90"/>
        <v>0</v>
      </c>
      <c r="Z343" s="398">
        <f t="shared" si="90"/>
        <v>0</v>
      </c>
      <c r="AA343" s="398">
        <f t="shared" si="90"/>
        <v>0</v>
      </c>
      <c r="AB343" s="398">
        <f t="shared" si="90"/>
        <v>0</v>
      </c>
      <c r="AC343" s="398">
        <f t="shared" si="90"/>
        <v>0</v>
      </c>
      <c r="AD343" s="398">
        <f t="shared" si="90"/>
        <v>0</v>
      </c>
      <c r="AE343" s="398">
        <f t="shared" si="90"/>
        <v>0</v>
      </c>
      <c r="AF343" s="398">
        <f t="shared" si="90"/>
        <v>0</v>
      </c>
      <c r="AG343" s="398">
        <f t="shared" si="90"/>
        <v>0</v>
      </c>
    </row>
    <row r="344">
      <c r="A344" s="100" t="str">
        <f t="shared" si="37"/>
        <v>n/a</v>
      </c>
      <c r="B344" s="396">
        <f t="array" ref="B344">IF($A344="n/a",Dashboard!$C$54,iferror(index('Trade Log'!$B$5:$B$2004,match($A344,'Trade Log'!$AA$5:$AA$2004,0),0),Dashboard!$C$54))</f>
        <v>43100</v>
      </c>
      <c r="C344" s="100" t="str">
        <f t="array" ref="C344">IF($A344="n/a","",iferror(index('Trade Log'!$C$5:$C$2004,match($A344,'Trade Log'!$AA$5:$AA$2004,0),0),""))</f>
        <v/>
      </c>
      <c r="D344" s="398">
        <f t="array" ref="D344">IF($A344="n/a",0,iferror(index('Trade Log'!$AD$5:$AD$2004,match($A344,'Trade Log'!$AA$5:$AA$2004,0),0),0))</f>
        <v>0</v>
      </c>
      <c r="E344" s="398">
        <f t="shared" si="35"/>
        <v>0</v>
      </c>
      <c r="F344" s="100" t="str">
        <f t="array" ref="F344">IF($A344="n/a","",iferror(index('Trade Log'!$D$5:$D$2004,match($A344,'Trade Log'!$AA$5:$AA$2004,0),0),"n/a"))</f>
        <v/>
      </c>
      <c r="G344" s="100" t="str">
        <f t="array" ref="G344">IF($A344="n/a","",IFERROR(index(Setup!$D$52:$D$201,match($F344,Setup!$B$52:$B$201,0),0),"n/a"))</f>
        <v/>
      </c>
      <c r="H344" s="81"/>
      <c r="I344" s="398">
        <f t="shared" ref="I344:AG344" si="91">IF($A344="n/a",0,IFERROR(IF($G344=I$287,$E344,0),0))</f>
        <v>0</v>
      </c>
      <c r="J344" s="398">
        <f t="shared" si="91"/>
        <v>0</v>
      </c>
      <c r="K344" s="398">
        <f t="shared" si="91"/>
        <v>0</v>
      </c>
      <c r="L344" s="398">
        <f t="shared" si="91"/>
        <v>0</v>
      </c>
      <c r="M344" s="398">
        <f t="shared" si="91"/>
        <v>0</v>
      </c>
      <c r="N344" s="398">
        <f t="shared" si="91"/>
        <v>0</v>
      </c>
      <c r="O344" s="398">
        <f t="shared" si="91"/>
        <v>0</v>
      </c>
      <c r="P344" s="398">
        <f t="shared" si="91"/>
        <v>0</v>
      </c>
      <c r="Q344" s="398">
        <f t="shared" si="91"/>
        <v>0</v>
      </c>
      <c r="R344" s="398">
        <f t="shared" si="91"/>
        <v>0</v>
      </c>
      <c r="S344" s="398">
        <f t="shared" si="91"/>
        <v>0</v>
      </c>
      <c r="T344" s="398">
        <f t="shared" si="91"/>
        <v>0</v>
      </c>
      <c r="U344" s="398">
        <f t="shared" si="91"/>
        <v>0</v>
      </c>
      <c r="V344" s="398">
        <f t="shared" si="91"/>
        <v>0</v>
      </c>
      <c r="W344" s="398">
        <f t="shared" si="91"/>
        <v>0</v>
      </c>
      <c r="X344" s="398">
        <f t="shared" si="91"/>
        <v>0</v>
      </c>
      <c r="Y344" s="398">
        <f t="shared" si="91"/>
        <v>0</v>
      </c>
      <c r="Z344" s="398">
        <f t="shared" si="91"/>
        <v>0</v>
      </c>
      <c r="AA344" s="398">
        <f t="shared" si="91"/>
        <v>0</v>
      </c>
      <c r="AB344" s="398">
        <f t="shared" si="91"/>
        <v>0</v>
      </c>
      <c r="AC344" s="398">
        <f t="shared" si="91"/>
        <v>0</v>
      </c>
      <c r="AD344" s="398">
        <f t="shared" si="91"/>
        <v>0</v>
      </c>
      <c r="AE344" s="398">
        <f t="shared" si="91"/>
        <v>0</v>
      </c>
      <c r="AF344" s="398">
        <f t="shared" si="91"/>
        <v>0</v>
      </c>
      <c r="AG344" s="398">
        <f t="shared" si="91"/>
        <v>0</v>
      </c>
    </row>
    <row r="345">
      <c r="A345" s="100" t="str">
        <f t="shared" si="37"/>
        <v>n/a</v>
      </c>
      <c r="B345" s="396">
        <f t="array" ref="B345">IF($A345="n/a",Dashboard!$C$54,iferror(index('Trade Log'!$B$5:$B$2004,match($A345,'Trade Log'!$AA$5:$AA$2004,0),0),Dashboard!$C$54))</f>
        <v>43100</v>
      </c>
      <c r="C345" s="100" t="str">
        <f t="array" ref="C345">IF($A345="n/a","",iferror(index('Trade Log'!$C$5:$C$2004,match($A345,'Trade Log'!$AA$5:$AA$2004,0),0),""))</f>
        <v/>
      </c>
      <c r="D345" s="398">
        <f t="array" ref="D345">IF($A345="n/a",0,iferror(index('Trade Log'!$AD$5:$AD$2004,match($A345,'Trade Log'!$AA$5:$AA$2004,0),0),0))</f>
        <v>0</v>
      </c>
      <c r="E345" s="398">
        <f t="shared" si="35"/>
        <v>0</v>
      </c>
      <c r="F345" s="100" t="str">
        <f t="array" ref="F345">IF($A345="n/a","",iferror(index('Trade Log'!$D$5:$D$2004,match($A345,'Trade Log'!$AA$5:$AA$2004,0),0),"n/a"))</f>
        <v/>
      </c>
      <c r="G345" s="100" t="str">
        <f t="array" ref="G345">IF($A345="n/a","",IFERROR(index(Setup!$D$52:$D$201,match($F345,Setup!$B$52:$B$201,0),0),"n/a"))</f>
        <v/>
      </c>
      <c r="H345" s="81"/>
      <c r="I345" s="398">
        <f t="shared" ref="I345:AG345" si="92">IF($A345="n/a",0,IFERROR(IF($G345=I$287,$E345,0),0))</f>
        <v>0</v>
      </c>
      <c r="J345" s="398">
        <f t="shared" si="92"/>
        <v>0</v>
      </c>
      <c r="K345" s="398">
        <f t="shared" si="92"/>
        <v>0</v>
      </c>
      <c r="L345" s="398">
        <f t="shared" si="92"/>
        <v>0</v>
      </c>
      <c r="M345" s="398">
        <f t="shared" si="92"/>
        <v>0</v>
      </c>
      <c r="N345" s="398">
        <f t="shared" si="92"/>
        <v>0</v>
      </c>
      <c r="O345" s="398">
        <f t="shared" si="92"/>
        <v>0</v>
      </c>
      <c r="P345" s="398">
        <f t="shared" si="92"/>
        <v>0</v>
      </c>
      <c r="Q345" s="398">
        <f t="shared" si="92"/>
        <v>0</v>
      </c>
      <c r="R345" s="398">
        <f t="shared" si="92"/>
        <v>0</v>
      </c>
      <c r="S345" s="398">
        <f t="shared" si="92"/>
        <v>0</v>
      </c>
      <c r="T345" s="398">
        <f t="shared" si="92"/>
        <v>0</v>
      </c>
      <c r="U345" s="398">
        <f t="shared" si="92"/>
        <v>0</v>
      </c>
      <c r="V345" s="398">
        <f t="shared" si="92"/>
        <v>0</v>
      </c>
      <c r="W345" s="398">
        <f t="shared" si="92"/>
        <v>0</v>
      </c>
      <c r="X345" s="398">
        <f t="shared" si="92"/>
        <v>0</v>
      </c>
      <c r="Y345" s="398">
        <f t="shared" si="92"/>
        <v>0</v>
      </c>
      <c r="Z345" s="398">
        <f t="shared" si="92"/>
        <v>0</v>
      </c>
      <c r="AA345" s="398">
        <f t="shared" si="92"/>
        <v>0</v>
      </c>
      <c r="AB345" s="398">
        <f t="shared" si="92"/>
        <v>0</v>
      </c>
      <c r="AC345" s="398">
        <f t="shared" si="92"/>
        <v>0</v>
      </c>
      <c r="AD345" s="398">
        <f t="shared" si="92"/>
        <v>0</v>
      </c>
      <c r="AE345" s="398">
        <f t="shared" si="92"/>
        <v>0</v>
      </c>
      <c r="AF345" s="398">
        <f t="shared" si="92"/>
        <v>0</v>
      </c>
      <c r="AG345" s="398">
        <f t="shared" si="92"/>
        <v>0</v>
      </c>
    </row>
    <row r="346">
      <c r="A346" s="100" t="str">
        <f t="shared" si="37"/>
        <v>n/a</v>
      </c>
      <c r="B346" s="396">
        <f t="array" ref="B346">IF($A346="n/a",Dashboard!$C$54,iferror(index('Trade Log'!$B$5:$B$2004,match($A346,'Trade Log'!$AA$5:$AA$2004,0),0),Dashboard!$C$54))</f>
        <v>43100</v>
      </c>
      <c r="C346" s="100" t="str">
        <f t="array" ref="C346">IF($A346="n/a","",iferror(index('Trade Log'!$C$5:$C$2004,match($A346,'Trade Log'!$AA$5:$AA$2004,0),0),""))</f>
        <v/>
      </c>
      <c r="D346" s="398">
        <f t="array" ref="D346">IF($A346="n/a",0,iferror(index('Trade Log'!$AD$5:$AD$2004,match($A346,'Trade Log'!$AA$5:$AA$2004,0),0),0))</f>
        <v>0</v>
      </c>
      <c r="E346" s="398">
        <f t="shared" si="35"/>
        <v>0</v>
      </c>
      <c r="F346" s="100" t="str">
        <f t="array" ref="F346">IF($A346="n/a","",iferror(index('Trade Log'!$D$5:$D$2004,match($A346,'Trade Log'!$AA$5:$AA$2004,0),0),"n/a"))</f>
        <v/>
      </c>
      <c r="G346" s="100" t="str">
        <f t="array" ref="G346">IF($A346="n/a","",IFERROR(index(Setup!$D$52:$D$201,match($F346,Setup!$B$52:$B$201,0),0),"n/a"))</f>
        <v/>
      </c>
      <c r="H346" s="81"/>
      <c r="I346" s="398">
        <f t="shared" ref="I346:AG346" si="93">IF($A346="n/a",0,IFERROR(IF($G346=I$287,$E346,0),0))</f>
        <v>0</v>
      </c>
      <c r="J346" s="398">
        <f t="shared" si="93"/>
        <v>0</v>
      </c>
      <c r="K346" s="398">
        <f t="shared" si="93"/>
        <v>0</v>
      </c>
      <c r="L346" s="398">
        <f t="shared" si="93"/>
        <v>0</v>
      </c>
      <c r="M346" s="398">
        <f t="shared" si="93"/>
        <v>0</v>
      </c>
      <c r="N346" s="398">
        <f t="shared" si="93"/>
        <v>0</v>
      </c>
      <c r="O346" s="398">
        <f t="shared" si="93"/>
        <v>0</v>
      </c>
      <c r="P346" s="398">
        <f t="shared" si="93"/>
        <v>0</v>
      </c>
      <c r="Q346" s="398">
        <f t="shared" si="93"/>
        <v>0</v>
      </c>
      <c r="R346" s="398">
        <f t="shared" si="93"/>
        <v>0</v>
      </c>
      <c r="S346" s="398">
        <f t="shared" si="93"/>
        <v>0</v>
      </c>
      <c r="T346" s="398">
        <f t="shared" si="93"/>
        <v>0</v>
      </c>
      <c r="U346" s="398">
        <f t="shared" si="93"/>
        <v>0</v>
      </c>
      <c r="V346" s="398">
        <f t="shared" si="93"/>
        <v>0</v>
      </c>
      <c r="W346" s="398">
        <f t="shared" si="93"/>
        <v>0</v>
      </c>
      <c r="X346" s="398">
        <f t="shared" si="93"/>
        <v>0</v>
      </c>
      <c r="Y346" s="398">
        <f t="shared" si="93"/>
        <v>0</v>
      </c>
      <c r="Z346" s="398">
        <f t="shared" si="93"/>
        <v>0</v>
      </c>
      <c r="AA346" s="398">
        <f t="shared" si="93"/>
        <v>0</v>
      </c>
      <c r="AB346" s="398">
        <f t="shared" si="93"/>
        <v>0</v>
      </c>
      <c r="AC346" s="398">
        <f t="shared" si="93"/>
        <v>0</v>
      </c>
      <c r="AD346" s="398">
        <f t="shared" si="93"/>
        <v>0</v>
      </c>
      <c r="AE346" s="398">
        <f t="shared" si="93"/>
        <v>0</v>
      </c>
      <c r="AF346" s="398">
        <f t="shared" si="93"/>
        <v>0</v>
      </c>
      <c r="AG346" s="398">
        <f t="shared" si="93"/>
        <v>0</v>
      </c>
    </row>
    <row r="347">
      <c r="A347" s="100" t="str">
        <f t="shared" si="37"/>
        <v>n/a</v>
      </c>
      <c r="B347" s="396">
        <f t="array" ref="B347">IF($A347="n/a",Dashboard!$C$54,iferror(index('Trade Log'!$B$5:$B$2004,match($A347,'Trade Log'!$AA$5:$AA$2004,0),0),Dashboard!$C$54))</f>
        <v>43100</v>
      </c>
      <c r="C347" s="100" t="str">
        <f t="array" ref="C347">IF($A347="n/a","",iferror(index('Trade Log'!$C$5:$C$2004,match($A347,'Trade Log'!$AA$5:$AA$2004,0),0),""))</f>
        <v/>
      </c>
      <c r="D347" s="398">
        <f t="array" ref="D347">IF($A347="n/a",0,iferror(index('Trade Log'!$AD$5:$AD$2004,match($A347,'Trade Log'!$AA$5:$AA$2004,0),0),0))</f>
        <v>0</v>
      </c>
      <c r="E347" s="398">
        <f t="shared" si="35"/>
        <v>0</v>
      </c>
      <c r="F347" s="100" t="str">
        <f t="array" ref="F347">IF($A347="n/a","",iferror(index('Trade Log'!$D$5:$D$2004,match($A347,'Trade Log'!$AA$5:$AA$2004,0),0),"n/a"))</f>
        <v/>
      </c>
      <c r="G347" s="100" t="str">
        <f t="array" ref="G347">IF($A347="n/a","",IFERROR(index(Setup!$D$52:$D$201,match($F347,Setup!$B$52:$B$201,0),0),"n/a"))</f>
        <v/>
      </c>
      <c r="H347" s="81"/>
      <c r="I347" s="398">
        <f t="shared" ref="I347:AG347" si="94">IF($A347="n/a",0,IFERROR(IF($G347=I$287,$E347,0),0))</f>
        <v>0</v>
      </c>
      <c r="J347" s="398">
        <f t="shared" si="94"/>
        <v>0</v>
      </c>
      <c r="K347" s="398">
        <f t="shared" si="94"/>
        <v>0</v>
      </c>
      <c r="L347" s="398">
        <f t="shared" si="94"/>
        <v>0</v>
      </c>
      <c r="M347" s="398">
        <f t="shared" si="94"/>
        <v>0</v>
      </c>
      <c r="N347" s="398">
        <f t="shared" si="94"/>
        <v>0</v>
      </c>
      <c r="O347" s="398">
        <f t="shared" si="94"/>
        <v>0</v>
      </c>
      <c r="P347" s="398">
        <f t="shared" si="94"/>
        <v>0</v>
      </c>
      <c r="Q347" s="398">
        <f t="shared" si="94"/>
        <v>0</v>
      </c>
      <c r="R347" s="398">
        <f t="shared" si="94"/>
        <v>0</v>
      </c>
      <c r="S347" s="398">
        <f t="shared" si="94"/>
        <v>0</v>
      </c>
      <c r="T347" s="398">
        <f t="shared" si="94"/>
        <v>0</v>
      </c>
      <c r="U347" s="398">
        <f t="shared" si="94"/>
        <v>0</v>
      </c>
      <c r="V347" s="398">
        <f t="shared" si="94"/>
        <v>0</v>
      </c>
      <c r="W347" s="398">
        <f t="shared" si="94"/>
        <v>0</v>
      </c>
      <c r="X347" s="398">
        <f t="shared" si="94"/>
        <v>0</v>
      </c>
      <c r="Y347" s="398">
        <f t="shared" si="94"/>
        <v>0</v>
      </c>
      <c r="Z347" s="398">
        <f t="shared" si="94"/>
        <v>0</v>
      </c>
      <c r="AA347" s="398">
        <f t="shared" si="94"/>
        <v>0</v>
      </c>
      <c r="AB347" s="398">
        <f t="shared" si="94"/>
        <v>0</v>
      </c>
      <c r="AC347" s="398">
        <f t="shared" si="94"/>
        <v>0</v>
      </c>
      <c r="AD347" s="398">
        <f t="shared" si="94"/>
        <v>0</v>
      </c>
      <c r="AE347" s="398">
        <f t="shared" si="94"/>
        <v>0</v>
      </c>
      <c r="AF347" s="398">
        <f t="shared" si="94"/>
        <v>0</v>
      </c>
      <c r="AG347" s="398">
        <f t="shared" si="94"/>
        <v>0</v>
      </c>
    </row>
    <row r="348">
      <c r="A348" s="100" t="str">
        <f t="shared" si="37"/>
        <v>n/a</v>
      </c>
      <c r="B348" s="396">
        <f t="array" ref="B348">IF($A348="n/a",Dashboard!$C$54,iferror(index('Trade Log'!$B$5:$B$2004,match($A348,'Trade Log'!$AA$5:$AA$2004,0),0),Dashboard!$C$54))</f>
        <v>43100</v>
      </c>
      <c r="C348" s="100" t="str">
        <f t="array" ref="C348">IF($A348="n/a","",iferror(index('Trade Log'!$C$5:$C$2004,match($A348,'Trade Log'!$AA$5:$AA$2004,0),0),""))</f>
        <v/>
      </c>
      <c r="D348" s="398">
        <f t="array" ref="D348">IF($A348="n/a",0,iferror(index('Trade Log'!$AD$5:$AD$2004,match($A348,'Trade Log'!$AA$5:$AA$2004,0),0),0))</f>
        <v>0</v>
      </c>
      <c r="E348" s="398">
        <f t="shared" si="35"/>
        <v>0</v>
      </c>
      <c r="F348" s="100" t="str">
        <f t="array" ref="F348">IF($A348="n/a","",iferror(index('Trade Log'!$D$5:$D$2004,match($A348,'Trade Log'!$AA$5:$AA$2004,0),0),"n/a"))</f>
        <v/>
      </c>
      <c r="G348" s="100" t="str">
        <f t="array" ref="G348">IF($A348="n/a","",IFERROR(index(Setup!$D$52:$D$201,match($F348,Setup!$B$52:$B$201,0),0),"n/a"))</f>
        <v/>
      </c>
      <c r="H348" s="81"/>
      <c r="I348" s="398">
        <f t="shared" ref="I348:AG348" si="95">IF($A348="n/a",0,IFERROR(IF($G348=I$287,$E348,0),0))</f>
        <v>0</v>
      </c>
      <c r="J348" s="398">
        <f t="shared" si="95"/>
        <v>0</v>
      </c>
      <c r="K348" s="398">
        <f t="shared" si="95"/>
        <v>0</v>
      </c>
      <c r="L348" s="398">
        <f t="shared" si="95"/>
        <v>0</v>
      </c>
      <c r="M348" s="398">
        <f t="shared" si="95"/>
        <v>0</v>
      </c>
      <c r="N348" s="398">
        <f t="shared" si="95"/>
        <v>0</v>
      </c>
      <c r="O348" s="398">
        <f t="shared" si="95"/>
        <v>0</v>
      </c>
      <c r="P348" s="398">
        <f t="shared" si="95"/>
        <v>0</v>
      </c>
      <c r="Q348" s="398">
        <f t="shared" si="95"/>
        <v>0</v>
      </c>
      <c r="R348" s="398">
        <f t="shared" si="95"/>
        <v>0</v>
      </c>
      <c r="S348" s="398">
        <f t="shared" si="95"/>
        <v>0</v>
      </c>
      <c r="T348" s="398">
        <f t="shared" si="95"/>
        <v>0</v>
      </c>
      <c r="U348" s="398">
        <f t="shared" si="95"/>
        <v>0</v>
      </c>
      <c r="V348" s="398">
        <f t="shared" si="95"/>
        <v>0</v>
      </c>
      <c r="W348" s="398">
        <f t="shared" si="95"/>
        <v>0</v>
      </c>
      <c r="X348" s="398">
        <f t="shared" si="95"/>
        <v>0</v>
      </c>
      <c r="Y348" s="398">
        <f t="shared" si="95"/>
        <v>0</v>
      </c>
      <c r="Z348" s="398">
        <f t="shared" si="95"/>
        <v>0</v>
      </c>
      <c r="AA348" s="398">
        <f t="shared" si="95"/>
        <v>0</v>
      </c>
      <c r="AB348" s="398">
        <f t="shared" si="95"/>
        <v>0</v>
      </c>
      <c r="AC348" s="398">
        <f t="shared" si="95"/>
        <v>0</v>
      </c>
      <c r="AD348" s="398">
        <f t="shared" si="95"/>
        <v>0</v>
      </c>
      <c r="AE348" s="398">
        <f t="shared" si="95"/>
        <v>0</v>
      </c>
      <c r="AF348" s="398">
        <f t="shared" si="95"/>
        <v>0</v>
      </c>
      <c r="AG348" s="398">
        <f t="shared" si="95"/>
        <v>0</v>
      </c>
    </row>
    <row r="349">
      <c r="A349" s="100" t="str">
        <f t="shared" si="37"/>
        <v>n/a</v>
      </c>
      <c r="B349" s="396">
        <f t="array" ref="B349">IF($A349="n/a",Dashboard!$C$54,iferror(index('Trade Log'!$B$5:$B$2004,match($A349,'Trade Log'!$AA$5:$AA$2004,0),0),Dashboard!$C$54))</f>
        <v>43100</v>
      </c>
      <c r="C349" s="100" t="str">
        <f t="array" ref="C349">IF($A349="n/a","",iferror(index('Trade Log'!$C$5:$C$2004,match($A349,'Trade Log'!$AA$5:$AA$2004,0),0),""))</f>
        <v/>
      </c>
      <c r="D349" s="398">
        <f t="array" ref="D349">IF($A349="n/a",0,iferror(index('Trade Log'!$AD$5:$AD$2004,match($A349,'Trade Log'!$AA$5:$AA$2004,0),0),0))</f>
        <v>0</v>
      </c>
      <c r="E349" s="398">
        <f t="shared" si="35"/>
        <v>0</v>
      </c>
      <c r="F349" s="100" t="str">
        <f t="array" ref="F349">IF($A349="n/a","",iferror(index('Trade Log'!$D$5:$D$2004,match($A349,'Trade Log'!$AA$5:$AA$2004,0),0),"n/a"))</f>
        <v/>
      </c>
      <c r="G349" s="100" t="str">
        <f t="array" ref="G349">IF($A349="n/a","",IFERROR(index(Setup!$D$52:$D$201,match($F349,Setup!$B$52:$B$201,0),0),"n/a"))</f>
        <v/>
      </c>
      <c r="H349" s="81"/>
      <c r="I349" s="398">
        <f t="shared" ref="I349:AG349" si="96">IF($A349="n/a",0,IFERROR(IF($G349=I$287,$E349,0),0))</f>
        <v>0</v>
      </c>
      <c r="J349" s="398">
        <f t="shared" si="96"/>
        <v>0</v>
      </c>
      <c r="K349" s="398">
        <f t="shared" si="96"/>
        <v>0</v>
      </c>
      <c r="L349" s="398">
        <f t="shared" si="96"/>
        <v>0</v>
      </c>
      <c r="M349" s="398">
        <f t="shared" si="96"/>
        <v>0</v>
      </c>
      <c r="N349" s="398">
        <f t="shared" si="96"/>
        <v>0</v>
      </c>
      <c r="O349" s="398">
        <f t="shared" si="96"/>
        <v>0</v>
      </c>
      <c r="P349" s="398">
        <f t="shared" si="96"/>
        <v>0</v>
      </c>
      <c r="Q349" s="398">
        <f t="shared" si="96"/>
        <v>0</v>
      </c>
      <c r="R349" s="398">
        <f t="shared" si="96"/>
        <v>0</v>
      </c>
      <c r="S349" s="398">
        <f t="shared" si="96"/>
        <v>0</v>
      </c>
      <c r="T349" s="398">
        <f t="shared" si="96"/>
        <v>0</v>
      </c>
      <c r="U349" s="398">
        <f t="shared" si="96"/>
        <v>0</v>
      </c>
      <c r="V349" s="398">
        <f t="shared" si="96"/>
        <v>0</v>
      </c>
      <c r="W349" s="398">
        <f t="shared" si="96"/>
        <v>0</v>
      </c>
      <c r="X349" s="398">
        <f t="shared" si="96"/>
        <v>0</v>
      </c>
      <c r="Y349" s="398">
        <f t="shared" si="96"/>
        <v>0</v>
      </c>
      <c r="Z349" s="398">
        <f t="shared" si="96"/>
        <v>0</v>
      </c>
      <c r="AA349" s="398">
        <f t="shared" si="96"/>
        <v>0</v>
      </c>
      <c r="AB349" s="398">
        <f t="shared" si="96"/>
        <v>0</v>
      </c>
      <c r="AC349" s="398">
        <f t="shared" si="96"/>
        <v>0</v>
      </c>
      <c r="AD349" s="398">
        <f t="shared" si="96"/>
        <v>0</v>
      </c>
      <c r="AE349" s="398">
        <f t="shared" si="96"/>
        <v>0</v>
      </c>
      <c r="AF349" s="398">
        <f t="shared" si="96"/>
        <v>0</v>
      </c>
      <c r="AG349" s="398">
        <f t="shared" si="96"/>
        <v>0</v>
      </c>
    </row>
    <row r="350">
      <c r="A350" s="100" t="str">
        <f t="shared" si="37"/>
        <v>n/a</v>
      </c>
      <c r="B350" s="396">
        <f t="array" ref="B350">IF($A350="n/a",Dashboard!$C$54,iferror(index('Trade Log'!$B$5:$B$2004,match($A350,'Trade Log'!$AA$5:$AA$2004,0),0),Dashboard!$C$54))</f>
        <v>43100</v>
      </c>
      <c r="C350" s="100" t="str">
        <f t="array" ref="C350">IF($A350="n/a","",iferror(index('Trade Log'!$C$5:$C$2004,match($A350,'Trade Log'!$AA$5:$AA$2004,0),0),""))</f>
        <v/>
      </c>
      <c r="D350" s="398">
        <f t="array" ref="D350">IF($A350="n/a",0,iferror(index('Trade Log'!$AD$5:$AD$2004,match($A350,'Trade Log'!$AA$5:$AA$2004,0),0),0))</f>
        <v>0</v>
      </c>
      <c r="E350" s="398">
        <f t="shared" si="35"/>
        <v>0</v>
      </c>
      <c r="F350" s="100" t="str">
        <f t="array" ref="F350">IF($A350="n/a","",iferror(index('Trade Log'!$D$5:$D$2004,match($A350,'Trade Log'!$AA$5:$AA$2004,0),0),"n/a"))</f>
        <v/>
      </c>
      <c r="G350" s="100" t="str">
        <f t="array" ref="G350">IF($A350="n/a","",IFERROR(index(Setup!$D$52:$D$201,match($F350,Setup!$B$52:$B$201,0),0),"n/a"))</f>
        <v/>
      </c>
      <c r="H350" s="81"/>
      <c r="I350" s="398">
        <f t="shared" ref="I350:AG350" si="97">IF($A350="n/a",0,IFERROR(IF($G350=I$287,$E350,0),0))</f>
        <v>0</v>
      </c>
      <c r="J350" s="398">
        <f t="shared" si="97"/>
        <v>0</v>
      </c>
      <c r="K350" s="398">
        <f t="shared" si="97"/>
        <v>0</v>
      </c>
      <c r="L350" s="398">
        <f t="shared" si="97"/>
        <v>0</v>
      </c>
      <c r="M350" s="398">
        <f t="shared" si="97"/>
        <v>0</v>
      </c>
      <c r="N350" s="398">
        <f t="shared" si="97"/>
        <v>0</v>
      </c>
      <c r="O350" s="398">
        <f t="shared" si="97"/>
        <v>0</v>
      </c>
      <c r="P350" s="398">
        <f t="shared" si="97"/>
        <v>0</v>
      </c>
      <c r="Q350" s="398">
        <f t="shared" si="97"/>
        <v>0</v>
      </c>
      <c r="R350" s="398">
        <f t="shared" si="97"/>
        <v>0</v>
      </c>
      <c r="S350" s="398">
        <f t="shared" si="97"/>
        <v>0</v>
      </c>
      <c r="T350" s="398">
        <f t="shared" si="97"/>
        <v>0</v>
      </c>
      <c r="U350" s="398">
        <f t="shared" si="97"/>
        <v>0</v>
      </c>
      <c r="V350" s="398">
        <f t="shared" si="97"/>
        <v>0</v>
      </c>
      <c r="W350" s="398">
        <f t="shared" si="97"/>
        <v>0</v>
      </c>
      <c r="X350" s="398">
        <f t="shared" si="97"/>
        <v>0</v>
      </c>
      <c r="Y350" s="398">
        <f t="shared" si="97"/>
        <v>0</v>
      </c>
      <c r="Z350" s="398">
        <f t="shared" si="97"/>
        <v>0</v>
      </c>
      <c r="AA350" s="398">
        <f t="shared" si="97"/>
        <v>0</v>
      </c>
      <c r="AB350" s="398">
        <f t="shared" si="97"/>
        <v>0</v>
      </c>
      <c r="AC350" s="398">
        <f t="shared" si="97"/>
        <v>0</v>
      </c>
      <c r="AD350" s="398">
        <f t="shared" si="97"/>
        <v>0</v>
      </c>
      <c r="AE350" s="398">
        <f t="shared" si="97"/>
        <v>0</v>
      </c>
      <c r="AF350" s="398">
        <f t="shared" si="97"/>
        <v>0</v>
      </c>
      <c r="AG350" s="398">
        <f t="shared" si="97"/>
        <v>0</v>
      </c>
    </row>
    <row r="351">
      <c r="A351" s="100" t="str">
        <f t="shared" si="37"/>
        <v>n/a</v>
      </c>
      <c r="B351" s="396">
        <f t="array" ref="B351">IF($A351="n/a",Dashboard!$C$54,iferror(index('Trade Log'!$B$5:$B$2004,match($A351,'Trade Log'!$AA$5:$AA$2004,0),0),Dashboard!$C$54))</f>
        <v>43100</v>
      </c>
      <c r="C351" s="100" t="str">
        <f t="array" ref="C351">IF($A351="n/a","",iferror(index('Trade Log'!$C$5:$C$2004,match($A351,'Trade Log'!$AA$5:$AA$2004,0),0),""))</f>
        <v/>
      </c>
      <c r="D351" s="398">
        <f t="array" ref="D351">IF($A351="n/a",0,iferror(index('Trade Log'!$AD$5:$AD$2004,match($A351,'Trade Log'!$AA$5:$AA$2004,0),0),0))</f>
        <v>0</v>
      </c>
      <c r="E351" s="398">
        <f t="shared" si="35"/>
        <v>0</v>
      </c>
      <c r="F351" s="100" t="str">
        <f t="array" ref="F351">IF($A351="n/a","",iferror(index('Trade Log'!$D$5:$D$2004,match($A351,'Trade Log'!$AA$5:$AA$2004,0),0),"n/a"))</f>
        <v/>
      </c>
      <c r="G351" s="100" t="str">
        <f t="array" ref="G351">IF($A351="n/a","",IFERROR(index(Setup!$D$52:$D$201,match($F351,Setup!$B$52:$B$201,0),0),"n/a"))</f>
        <v/>
      </c>
      <c r="H351" s="81"/>
      <c r="I351" s="398">
        <f t="shared" ref="I351:AG351" si="98">IF($A351="n/a",0,IFERROR(IF($G351=I$287,$E351,0),0))</f>
        <v>0</v>
      </c>
      <c r="J351" s="398">
        <f t="shared" si="98"/>
        <v>0</v>
      </c>
      <c r="K351" s="398">
        <f t="shared" si="98"/>
        <v>0</v>
      </c>
      <c r="L351" s="398">
        <f t="shared" si="98"/>
        <v>0</v>
      </c>
      <c r="M351" s="398">
        <f t="shared" si="98"/>
        <v>0</v>
      </c>
      <c r="N351" s="398">
        <f t="shared" si="98"/>
        <v>0</v>
      </c>
      <c r="O351" s="398">
        <f t="shared" si="98"/>
        <v>0</v>
      </c>
      <c r="P351" s="398">
        <f t="shared" si="98"/>
        <v>0</v>
      </c>
      <c r="Q351" s="398">
        <f t="shared" si="98"/>
        <v>0</v>
      </c>
      <c r="R351" s="398">
        <f t="shared" si="98"/>
        <v>0</v>
      </c>
      <c r="S351" s="398">
        <f t="shared" si="98"/>
        <v>0</v>
      </c>
      <c r="T351" s="398">
        <f t="shared" si="98"/>
        <v>0</v>
      </c>
      <c r="U351" s="398">
        <f t="shared" si="98"/>
        <v>0</v>
      </c>
      <c r="V351" s="398">
        <f t="shared" si="98"/>
        <v>0</v>
      </c>
      <c r="W351" s="398">
        <f t="shared" si="98"/>
        <v>0</v>
      </c>
      <c r="X351" s="398">
        <f t="shared" si="98"/>
        <v>0</v>
      </c>
      <c r="Y351" s="398">
        <f t="shared" si="98"/>
        <v>0</v>
      </c>
      <c r="Z351" s="398">
        <f t="shared" si="98"/>
        <v>0</v>
      </c>
      <c r="AA351" s="398">
        <f t="shared" si="98"/>
        <v>0</v>
      </c>
      <c r="AB351" s="398">
        <f t="shared" si="98"/>
        <v>0</v>
      </c>
      <c r="AC351" s="398">
        <f t="shared" si="98"/>
        <v>0</v>
      </c>
      <c r="AD351" s="398">
        <f t="shared" si="98"/>
        <v>0</v>
      </c>
      <c r="AE351" s="398">
        <f t="shared" si="98"/>
        <v>0</v>
      </c>
      <c r="AF351" s="398">
        <f t="shared" si="98"/>
        <v>0</v>
      </c>
      <c r="AG351" s="398">
        <f t="shared" si="98"/>
        <v>0</v>
      </c>
    </row>
    <row r="352">
      <c r="A352" s="100" t="str">
        <f t="shared" si="37"/>
        <v>n/a</v>
      </c>
      <c r="B352" s="396">
        <f t="array" ref="B352">IF($A352="n/a",Dashboard!$C$54,iferror(index('Trade Log'!$B$5:$B$2004,match($A352,'Trade Log'!$AA$5:$AA$2004,0),0),Dashboard!$C$54))</f>
        <v>43100</v>
      </c>
      <c r="C352" s="100" t="str">
        <f t="array" ref="C352">IF($A352="n/a","",iferror(index('Trade Log'!$C$5:$C$2004,match($A352,'Trade Log'!$AA$5:$AA$2004,0),0),""))</f>
        <v/>
      </c>
      <c r="D352" s="398">
        <f t="array" ref="D352">IF($A352="n/a",0,iferror(index('Trade Log'!$AD$5:$AD$2004,match($A352,'Trade Log'!$AA$5:$AA$2004,0),0),0))</f>
        <v>0</v>
      </c>
      <c r="E352" s="398">
        <f t="shared" si="35"/>
        <v>0</v>
      </c>
      <c r="F352" s="100" t="str">
        <f t="array" ref="F352">IF($A352="n/a","",iferror(index('Trade Log'!$D$5:$D$2004,match($A352,'Trade Log'!$AA$5:$AA$2004,0),0),"n/a"))</f>
        <v/>
      </c>
      <c r="G352" s="100" t="str">
        <f t="array" ref="G352">IF($A352="n/a","",IFERROR(index(Setup!$D$52:$D$201,match($F352,Setup!$B$52:$B$201,0),0),"n/a"))</f>
        <v/>
      </c>
      <c r="H352" s="81"/>
      <c r="I352" s="398">
        <f t="shared" ref="I352:AG352" si="99">IF($A352="n/a",0,IFERROR(IF($G352=I$287,$E352,0),0))</f>
        <v>0</v>
      </c>
      <c r="J352" s="398">
        <f t="shared" si="99"/>
        <v>0</v>
      </c>
      <c r="K352" s="398">
        <f t="shared" si="99"/>
        <v>0</v>
      </c>
      <c r="L352" s="398">
        <f t="shared" si="99"/>
        <v>0</v>
      </c>
      <c r="M352" s="398">
        <f t="shared" si="99"/>
        <v>0</v>
      </c>
      <c r="N352" s="398">
        <f t="shared" si="99"/>
        <v>0</v>
      </c>
      <c r="O352" s="398">
        <f t="shared" si="99"/>
        <v>0</v>
      </c>
      <c r="P352" s="398">
        <f t="shared" si="99"/>
        <v>0</v>
      </c>
      <c r="Q352" s="398">
        <f t="shared" si="99"/>
        <v>0</v>
      </c>
      <c r="R352" s="398">
        <f t="shared" si="99"/>
        <v>0</v>
      </c>
      <c r="S352" s="398">
        <f t="shared" si="99"/>
        <v>0</v>
      </c>
      <c r="T352" s="398">
        <f t="shared" si="99"/>
        <v>0</v>
      </c>
      <c r="U352" s="398">
        <f t="shared" si="99"/>
        <v>0</v>
      </c>
      <c r="V352" s="398">
        <f t="shared" si="99"/>
        <v>0</v>
      </c>
      <c r="W352" s="398">
        <f t="shared" si="99"/>
        <v>0</v>
      </c>
      <c r="X352" s="398">
        <f t="shared" si="99"/>
        <v>0</v>
      </c>
      <c r="Y352" s="398">
        <f t="shared" si="99"/>
        <v>0</v>
      </c>
      <c r="Z352" s="398">
        <f t="shared" si="99"/>
        <v>0</v>
      </c>
      <c r="AA352" s="398">
        <f t="shared" si="99"/>
        <v>0</v>
      </c>
      <c r="AB352" s="398">
        <f t="shared" si="99"/>
        <v>0</v>
      </c>
      <c r="AC352" s="398">
        <f t="shared" si="99"/>
        <v>0</v>
      </c>
      <c r="AD352" s="398">
        <f t="shared" si="99"/>
        <v>0</v>
      </c>
      <c r="AE352" s="398">
        <f t="shared" si="99"/>
        <v>0</v>
      </c>
      <c r="AF352" s="398">
        <f t="shared" si="99"/>
        <v>0</v>
      </c>
      <c r="AG352" s="398">
        <f t="shared" si="99"/>
        <v>0</v>
      </c>
    </row>
    <row r="353">
      <c r="A353" s="100" t="str">
        <f t="shared" si="37"/>
        <v>n/a</v>
      </c>
      <c r="B353" s="396">
        <f t="array" ref="B353">IF($A353="n/a",Dashboard!$C$54,iferror(index('Trade Log'!$B$5:$B$2004,match($A353,'Trade Log'!$AA$5:$AA$2004,0),0),Dashboard!$C$54))</f>
        <v>43100</v>
      </c>
      <c r="C353" s="100" t="str">
        <f t="array" ref="C353">IF($A353="n/a","",iferror(index('Trade Log'!$C$5:$C$2004,match($A353,'Trade Log'!$AA$5:$AA$2004,0),0),""))</f>
        <v/>
      </c>
      <c r="D353" s="398">
        <f t="array" ref="D353">IF($A353="n/a",0,iferror(index('Trade Log'!$AD$5:$AD$2004,match($A353,'Trade Log'!$AA$5:$AA$2004,0),0),0))</f>
        <v>0</v>
      </c>
      <c r="E353" s="398">
        <f t="shared" si="35"/>
        <v>0</v>
      </c>
      <c r="F353" s="100" t="str">
        <f t="array" ref="F353">IF($A353="n/a","",iferror(index('Trade Log'!$D$5:$D$2004,match($A353,'Trade Log'!$AA$5:$AA$2004,0),0),"n/a"))</f>
        <v/>
      </c>
      <c r="G353" s="100" t="str">
        <f t="array" ref="G353">IF($A353="n/a","",IFERROR(index(Setup!$D$52:$D$201,match($F353,Setup!$B$52:$B$201,0),0),"n/a"))</f>
        <v/>
      </c>
      <c r="H353" s="81"/>
      <c r="I353" s="398">
        <f t="shared" ref="I353:AG353" si="100">IF($A353="n/a",0,IFERROR(IF($G353=I$287,$E353,0),0))</f>
        <v>0</v>
      </c>
      <c r="J353" s="398">
        <f t="shared" si="100"/>
        <v>0</v>
      </c>
      <c r="K353" s="398">
        <f t="shared" si="100"/>
        <v>0</v>
      </c>
      <c r="L353" s="398">
        <f t="shared" si="100"/>
        <v>0</v>
      </c>
      <c r="M353" s="398">
        <f t="shared" si="100"/>
        <v>0</v>
      </c>
      <c r="N353" s="398">
        <f t="shared" si="100"/>
        <v>0</v>
      </c>
      <c r="O353" s="398">
        <f t="shared" si="100"/>
        <v>0</v>
      </c>
      <c r="P353" s="398">
        <f t="shared" si="100"/>
        <v>0</v>
      </c>
      <c r="Q353" s="398">
        <f t="shared" si="100"/>
        <v>0</v>
      </c>
      <c r="R353" s="398">
        <f t="shared" si="100"/>
        <v>0</v>
      </c>
      <c r="S353" s="398">
        <f t="shared" si="100"/>
        <v>0</v>
      </c>
      <c r="T353" s="398">
        <f t="shared" si="100"/>
        <v>0</v>
      </c>
      <c r="U353" s="398">
        <f t="shared" si="100"/>
        <v>0</v>
      </c>
      <c r="V353" s="398">
        <f t="shared" si="100"/>
        <v>0</v>
      </c>
      <c r="W353" s="398">
        <f t="shared" si="100"/>
        <v>0</v>
      </c>
      <c r="X353" s="398">
        <f t="shared" si="100"/>
        <v>0</v>
      </c>
      <c r="Y353" s="398">
        <f t="shared" si="100"/>
        <v>0</v>
      </c>
      <c r="Z353" s="398">
        <f t="shared" si="100"/>
        <v>0</v>
      </c>
      <c r="AA353" s="398">
        <f t="shared" si="100"/>
        <v>0</v>
      </c>
      <c r="AB353" s="398">
        <f t="shared" si="100"/>
        <v>0</v>
      </c>
      <c r="AC353" s="398">
        <f t="shared" si="100"/>
        <v>0</v>
      </c>
      <c r="AD353" s="398">
        <f t="shared" si="100"/>
        <v>0</v>
      </c>
      <c r="AE353" s="398">
        <f t="shared" si="100"/>
        <v>0</v>
      </c>
      <c r="AF353" s="398">
        <f t="shared" si="100"/>
        <v>0</v>
      </c>
      <c r="AG353" s="398">
        <f t="shared" si="100"/>
        <v>0</v>
      </c>
    </row>
    <row r="354">
      <c r="A354" s="100" t="str">
        <f t="shared" si="37"/>
        <v>n/a</v>
      </c>
      <c r="B354" s="396">
        <f t="array" ref="B354">IF($A354="n/a",Dashboard!$C$54,iferror(index('Trade Log'!$B$5:$B$2004,match($A354,'Trade Log'!$AA$5:$AA$2004,0),0),Dashboard!$C$54))</f>
        <v>43100</v>
      </c>
      <c r="C354" s="100" t="str">
        <f t="array" ref="C354">IF($A354="n/a","",iferror(index('Trade Log'!$C$5:$C$2004,match($A354,'Trade Log'!$AA$5:$AA$2004,0),0),""))</f>
        <v/>
      </c>
      <c r="D354" s="398">
        <f t="array" ref="D354">IF($A354="n/a",0,iferror(index('Trade Log'!$AD$5:$AD$2004,match($A354,'Trade Log'!$AA$5:$AA$2004,0),0),0))</f>
        <v>0</v>
      </c>
      <c r="E354" s="398">
        <f t="shared" si="35"/>
        <v>0</v>
      </c>
      <c r="F354" s="100" t="str">
        <f t="array" ref="F354">IF($A354="n/a","",iferror(index('Trade Log'!$D$5:$D$2004,match($A354,'Trade Log'!$AA$5:$AA$2004,0),0),"n/a"))</f>
        <v/>
      </c>
      <c r="G354" s="100" t="str">
        <f t="array" ref="G354">IF($A354="n/a","",IFERROR(index(Setup!$D$52:$D$201,match($F354,Setup!$B$52:$B$201,0),0),"n/a"))</f>
        <v/>
      </c>
      <c r="H354" s="81"/>
      <c r="I354" s="398">
        <f t="shared" ref="I354:AG354" si="101">IF($A354="n/a",0,IFERROR(IF($G354=I$287,$E354,0),0))</f>
        <v>0</v>
      </c>
      <c r="J354" s="398">
        <f t="shared" si="101"/>
        <v>0</v>
      </c>
      <c r="K354" s="398">
        <f t="shared" si="101"/>
        <v>0</v>
      </c>
      <c r="L354" s="398">
        <f t="shared" si="101"/>
        <v>0</v>
      </c>
      <c r="M354" s="398">
        <f t="shared" si="101"/>
        <v>0</v>
      </c>
      <c r="N354" s="398">
        <f t="shared" si="101"/>
        <v>0</v>
      </c>
      <c r="O354" s="398">
        <f t="shared" si="101"/>
        <v>0</v>
      </c>
      <c r="P354" s="398">
        <f t="shared" si="101"/>
        <v>0</v>
      </c>
      <c r="Q354" s="398">
        <f t="shared" si="101"/>
        <v>0</v>
      </c>
      <c r="R354" s="398">
        <f t="shared" si="101"/>
        <v>0</v>
      </c>
      <c r="S354" s="398">
        <f t="shared" si="101"/>
        <v>0</v>
      </c>
      <c r="T354" s="398">
        <f t="shared" si="101"/>
        <v>0</v>
      </c>
      <c r="U354" s="398">
        <f t="shared" si="101"/>
        <v>0</v>
      </c>
      <c r="V354" s="398">
        <f t="shared" si="101"/>
        <v>0</v>
      </c>
      <c r="W354" s="398">
        <f t="shared" si="101"/>
        <v>0</v>
      </c>
      <c r="X354" s="398">
        <f t="shared" si="101"/>
        <v>0</v>
      </c>
      <c r="Y354" s="398">
        <f t="shared" si="101"/>
        <v>0</v>
      </c>
      <c r="Z354" s="398">
        <f t="shared" si="101"/>
        <v>0</v>
      </c>
      <c r="AA354" s="398">
        <f t="shared" si="101"/>
        <v>0</v>
      </c>
      <c r="AB354" s="398">
        <f t="shared" si="101"/>
        <v>0</v>
      </c>
      <c r="AC354" s="398">
        <f t="shared" si="101"/>
        <v>0</v>
      </c>
      <c r="AD354" s="398">
        <f t="shared" si="101"/>
        <v>0</v>
      </c>
      <c r="AE354" s="398">
        <f t="shared" si="101"/>
        <v>0</v>
      </c>
      <c r="AF354" s="398">
        <f t="shared" si="101"/>
        <v>0</v>
      </c>
      <c r="AG354" s="398">
        <f t="shared" si="101"/>
        <v>0</v>
      </c>
    </row>
    <row r="355">
      <c r="A355" s="100" t="str">
        <f t="shared" si="37"/>
        <v>n/a</v>
      </c>
      <c r="B355" s="396">
        <f t="array" ref="B355">IF($A355="n/a",Dashboard!$C$54,iferror(index('Trade Log'!$B$5:$B$2004,match($A355,'Trade Log'!$AA$5:$AA$2004,0),0),Dashboard!$C$54))</f>
        <v>43100</v>
      </c>
      <c r="C355" s="100" t="str">
        <f t="array" ref="C355">IF($A355="n/a","",iferror(index('Trade Log'!$C$5:$C$2004,match($A355,'Trade Log'!$AA$5:$AA$2004,0),0),""))</f>
        <v/>
      </c>
      <c r="D355" s="398">
        <f t="array" ref="D355">IF($A355="n/a",0,iferror(index('Trade Log'!$AD$5:$AD$2004,match($A355,'Trade Log'!$AA$5:$AA$2004,0),0),0))</f>
        <v>0</v>
      </c>
      <c r="E355" s="398">
        <f t="shared" si="35"/>
        <v>0</v>
      </c>
      <c r="F355" s="100" t="str">
        <f t="array" ref="F355">IF($A355="n/a","",iferror(index('Trade Log'!$D$5:$D$2004,match($A355,'Trade Log'!$AA$5:$AA$2004,0),0),"n/a"))</f>
        <v/>
      </c>
      <c r="G355" s="100" t="str">
        <f t="array" ref="G355">IF($A355="n/a","",IFERROR(index(Setup!$D$52:$D$201,match($F355,Setup!$B$52:$B$201,0),0),"n/a"))</f>
        <v/>
      </c>
      <c r="H355" s="81"/>
      <c r="I355" s="398">
        <f t="shared" ref="I355:AG355" si="102">IF($A355="n/a",0,IFERROR(IF($G355=I$287,$E355,0),0))</f>
        <v>0</v>
      </c>
      <c r="J355" s="398">
        <f t="shared" si="102"/>
        <v>0</v>
      </c>
      <c r="K355" s="398">
        <f t="shared" si="102"/>
        <v>0</v>
      </c>
      <c r="L355" s="398">
        <f t="shared" si="102"/>
        <v>0</v>
      </c>
      <c r="M355" s="398">
        <f t="shared" si="102"/>
        <v>0</v>
      </c>
      <c r="N355" s="398">
        <f t="shared" si="102"/>
        <v>0</v>
      </c>
      <c r="O355" s="398">
        <f t="shared" si="102"/>
        <v>0</v>
      </c>
      <c r="P355" s="398">
        <f t="shared" si="102"/>
        <v>0</v>
      </c>
      <c r="Q355" s="398">
        <f t="shared" si="102"/>
        <v>0</v>
      </c>
      <c r="R355" s="398">
        <f t="shared" si="102"/>
        <v>0</v>
      </c>
      <c r="S355" s="398">
        <f t="shared" si="102"/>
        <v>0</v>
      </c>
      <c r="T355" s="398">
        <f t="shared" si="102"/>
        <v>0</v>
      </c>
      <c r="U355" s="398">
        <f t="shared" si="102"/>
        <v>0</v>
      </c>
      <c r="V355" s="398">
        <f t="shared" si="102"/>
        <v>0</v>
      </c>
      <c r="W355" s="398">
        <f t="shared" si="102"/>
        <v>0</v>
      </c>
      <c r="X355" s="398">
        <f t="shared" si="102"/>
        <v>0</v>
      </c>
      <c r="Y355" s="398">
        <f t="shared" si="102"/>
        <v>0</v>
      </c>
      <c r="Z355" s="398">
        <f t="shared" si="102"/>
        <v>0</v>
      </c>
      <c r="AA355" s="398">
        <f t="shared" si="102"/>
        <v>0</v>
      </c>
      <c r="AB355" s="398">
        <f t="shared" si="102"/>
        <v>0</v>
      </c>
      <c r="AC355" s="398">
        <f t="shared" si="102"/>
        <v>0</v>
      </c>
      <c r="AD355" s="398">
        <f t="shared" si="102"/>
        <v>0</v>
      </c>
      <c r="AE355" s="398">
        <f t="shared" si="102"/>
        <v>0</v>
      </c>
      <c r="AF355" s="398">
        <f t="shared" si="102"/>
        <v>0</v>
      </c>
      <c r="AG355" s="398">
        <f t="shared" si="102"/>
        <v>0</v>
      </c>
    </row>
    <row r="356">
      <c r="A356" s="100" t="str">
        <f t="shared" si="37"/>
        <v>n/a</v>
      </c>
      <c r="B356" s="396">
        <f t="array" ref="B356">IF($A356="n/a",Dashboard!$C$54,iferror(index('Trade Log'!$B$5:$B$2004,match($A356,'Trade Log'!$AA$5:$AA$2004,0),0),Dashboard!$C$54))</f>
        <v>43100</v>
      </c>
      <c r="C356" s="100" t="str">
        <f t="array" ref="C356">IF($A356="n/a","",iferror(index('Trade Log'!$C$5:$C$2004,match($A356,'Trade Log'!$AA$5:$AA$2004,0),0),""))</f>
        <v/>
      </c>
      <c r="D356" s="398">
        <f t="array" ref="D356">IF($A356="n/a",0,iferror(index('Trade Log'!$AD$5:$AD$2004,match($A356,'Trade Log'!$AA$5:$AA$2004,0),0),0))</f>
        <v>0</v>
      </c>
      <c r="E356" s="398">
        <f t="shared" si="35"/>
        <v>0</v>
      </c>
      <c r="F356" s="100" t="str">
        <f t="array" ref="F356">IF($A356="n/a","",iferror(index('Trade Log'!$D$5:$D$2004,match($A356,'Trade Log'!$AA$5:$AA$2004,0),0),"n/a"))</f>
        <v/>
      </c>
      <c r="G356" s="100" t="str">
        <f t="array" ref="G356">IF($A356="n/a","",IFERROR(index(Setup!$D$52:$D$201,match($F356,Setup!$B$52:$B$201,0),0),"n/a"))</f>
        <v/>
      </c>
      <c r="H356" s="81"/>
      <c r="I356" s="398">
        <f t="shared" ref="I356:AG356" si="103">IF($A356="n/a",0,IFERROR(IF($G356=I$287,$E356,0),0))</f>
        <v>0</v>
      </c>
      <c r="J356" s="398">
        <f t="shared" si="103"/>
        <v>0</v>
      </c>
      <c r="K356" s="398">
        <f t="shared" si="103"/>
        <v>0</v>
      </c>
      <c r="L356" s="398">
        <f t="shared" si="103"/>
        <v>0</v>
      </c>
      <c r="M356" s="398">
        <f t="shared" si="103"/>
        <v>0</v>
      </c>
      <c r="N356" s="398">
        <f t="shared" si="103"/>
        <v>0</v>
      </c>
      <c r="O356" s="398">
        <f t="shared" si="103"/>
        <v>0</v>
      </c>
      <c r="P356" s="398">
        <f t="shared" si="103"/>
        <v>0</v>
      </c>
      <c r="Q356" s="398">
        <f t="shared" si="103"/>
        <v>0</v>
      </c>
      <c r="R356" s="398">
        <f t="shared" si="103"/>
        <v>0</v>
      </c>
      <c r="S356" s="398">
        <f t="shared" si="103"/>
        <v>0</v>
      </c>
      <c r="T356" s="398">
        <f t="shared" si="103"/>
        <v>0</v>
      </c>
      <c r="U356" s="398">
        <f t="shared" si="103"/>
        <v>0</v>
      </c>
      <c r="V356" s="398">
        <f t="shared" si="103"/>
        <v>0</v>
      </c>
      <c r="W356" s="398">
        <f t="shared" si="103"/>
        <v>0</v>
      </c>
      <c r="X356" s="398">
        <f t="shared" si="103"/>
        <v>0</v>
      </c>
      <c r="Y356" s="398">
        <f t="shared" si="103"/>
        <v>0</v>
      </c>
      <c r="Z356" s="398">
        <f t="shared" si="103"/>
        <v>0</v>
      </c>
      <c r="AA356" s="398">
        <f t="shared" si="103"/>
        <v>0</v>
      </c>
      <c r="AB356" s="398">
        <f t="shared" si="103"/>
        <v>0</v>
      </c>
      <c r="AC356" s="398">
        <f t="shared" si="103"/>
        <v>0</v>
      </c>
      <c r="AD356" s="398">
        <f t="shared" si="103"/>
        <v>0</v>
      </c>
      <c r="AE356" s="398">
        <f t="shared" si="103"/>
        <v>0</v>
      </c>
      <c r="AF356" s="398">
        <f t="shared" si="103"/>
        <v>0</v>
      </c>
      <c r="AG356" s="398">
        <f t="shared" si="103"/>
        <v>0</v>
      </c>
    </row>
    <row r="357">
      <c r="A357" s="100" t="str">
        <f t="shared" si="37"/>
        <v>n/a</v>
      </c>
      <c r="B357" s="396">
        <f t="array" ref="B357">IF($A357="n/a",Dashboard!$C$54,iferror(index('Trade Log'!$B$5:$B$2004,match($A357,'Trade Log'!$AA$5:$AA$2004,0),0),Dashboard!$C$54))</f>
        <v>43100</v>
      </c>
      <c r="C357" s="100" t="str">
        <f t="array" ref="C357">IF($A357="n/a","",iferror(index('Trade Log'!$C$5:$C$2004,match($A357,'Trade Log'!$AA$5:$AA$2004,0),0),""))</f>
        <v/>
      </c>
      <c r="D357" s="398">
        <f t="array" ref="D357">IF($A357="n/a",0,iferror(index('Trade Log'!$AD$5:$AD$2004,match($A357,'Trade Log'!$AA$5:$AA$2004,0),0),0))</f>
        <v>0</v>
      </c>
      <c r="E357" s="398">
        <f t="shared" si="35"/>
        <v>0</v>
      </c>
      <c r="F357" s="100" t="str">
        <f t="array" ref="F357">IF($A357="n/a","",iferror(index('Trade Log'!$D$5:$D$2004,match($A357,'Trade Log'!$AA$5:$AA$2004,0),0),"n/a"))</f>
        <v/>
      </c>
      <c r="G357" s="100" t="str">
        <f t="array" ref="G357">IF($A357="n/a","",IFERROR(index(Setup!$D$52:$D$201,match($F357,Setup!$B$52:$B$201,0),0),"n/a"))</f>
        <v/>
      </c>
      <c r="H357" s="81"/>
      <c r="I357" s="398">
        <f t="shared" ref="I357:AG357" si="104">IF($A357="n/a",0,IFERROR(IF($G357=I$287,$E357,0),0))</f>
        <v>0</v>
      </c>
      <c r="J357" s="398">
        <f t="shared" si="104"/>
        <v>0</v>
      </c>
      <c r="K357" s="398">
        <f t="shared" si="104"/>
        <v>0</v>
      </c>
      <c r="L357" s="398">
        <f t="shared" si="104"/>
        <v>0</v>
      </c>
      <c r="M357" s="398">
        <f t="shared" si="104"/>
        <v>0</v>
      </c>
      <c r="N357" s="398">
        <f t="shared" si="104"/>
        <v>0</v>
      </c>
      <c r="O357" s="398">
        <f t="shared" si="104"/>
        <v>0</v>
      </c>
      <c r="P357" s="398">
        <f t="shared" si="104"/>
        <v>0</v>
      </c>
      <c r="Q357" s="398">
        <f t="shared" si="104"/>
        <v>0</v>
      </c>
      <c r="R357" s="398">
        <f t="shared" si="104"/>
        <v>0</v>
      </c>
      <c r="S357" s="398">
        <f t="shared" si="104"/>
        <v>0</v>
      </c>
      <c r="T357" s="398">
        <f t="shared" si="104"/>
        <v>0</v>
      </c>
      <c r="U357" s="398">
        <f t="shared" si="104"/>
        <v>0</v>
      </c>
      <c r="V357" s="398">
        <f t="shared" si="104"/>
        <v>0</v>
      </c>
      <c r="W357" s="398">
        <f t="shared" si="104"/>
        <v>0</v>
      </c>
      <c r="X357" s="398">
        <f t="shared" si="104"/>
        <v>0</v>
      </c>
      <c r="Y357" s="398">
        <f t="shared" si="104"/>
        <v>0</v>
      </c>
      <c r="Z357" s="398">
        <f t="shared" si="104"/>
        <v>0</v>
      </c>
      <c r="AA357" s="398">
        <f t="shared" si="104"/>
        <v>0</v>
      </c>
      <c r="AB357" s="398">
        <f t="shared" si="104"/>
        <v>0</v>
      </c>
      <c r="AC357" s="398">
        <f t="shared" si="104"/>
        <v>0</v>
      </c>
      <c r="AD357" s="398">
        <f t="shared" si="104"/>
        <v>0</v>
      </c>
      <c r="AE357" s="398">
        <f t="shared" si="104"/>
        <v>0</v>
      </c>
      <c r="AF357" s="398">
        <f t="shared" si="104"/>
        <v>0</v>
      </c>
      <c r="AG357" s="398">
        <f t="shared" si="104"/>
        <v>0</v>
      </c>
    </row>
    <row r="358">
      <c r="A358" s="100" t="str">
        <f t="shared" si="37"/>
        <v>n/a</v>
      </c>
      <c r="B358" s="396">
        <f t="array" ref="B358">IF($A358="n/a",Dashboard!$C$54,iferror(index('Trade Log'!$B$5:$B$2004,match($A358,'Trade Log'!$AA$5:$AA$2004,0),0),Dashboard!$C$54))</f>
        <v>43100</v>
      </c>
      <c r="C358" s="100" t="str">
        <f t="array" ref="C358">IF($A358="n/a","",iferror(index('Trade Log'!$C$5:$C$2004,match($A358,'Trade Log'!$AA$5:$AA$2004,0),0),""))</f>
        <v/>
      </c>
      <c r="D358" s="398">
        <f t="array" ref="D358">IF($A358="n/a",0,iferror(index('Trade Log'!$AD$5:$AD$2004,match($A358,'Trade Log'!$AA$5:$AA$2004,0),0),0))</f>
        <v>0</v>
      </c>
      <c r="E358" s="398">
        <f t="shared" si="35"/>
        <v>0</v>
      </c>
      <c r="F358" s="100" t="str">
        <f t="array" ref="F358">IF($A358="n/a","",iferror(index('Trade Log'!$D$5:$D$2004,match($A358,'Trade Log'!$AA$5:$AA$2004,0),0),"n/a"))</f>
        <v/>
      </c>
      <c r="G358" s="100" t="str">
        <f t="array" ref="G358">IF($A358="n/a","",IFERROR(index(Setup!$D$52:$D$201,match($F358,Setup!$B$52:$B$201,0),0),"n/a"))</f>
        <v/>
      </c>
      <c r="H358" s="81"/>
      <c r="I358" s="398">
        <f t="shared" ref="I358:AG358" si="105">IF($A358="n/a",0,IFERROR(IF($G358=I$287,$E358,0),0))</f>
        <v>0</v>
      </c>
      <c r="J358" s="398">
        <f t="shared" si="105"/>
        <v>0</v>
      </c>
      <c r="K358" s="398">
        <f t="shared" si="105"/>
        <v>0</v>
      </c>
      <c r="L358" s="398">
        <f t="shared" si="105"/>
        <v>0</v>
      </c>
      <c r="M358" s="398">
        <f t="shared" si="105"/>
        <v>0</v>
      </c>
      <c r="N358" s="398">
        <f t="shared" si="105"/>
        <v>0</v>
      </c>
      <c r="O358" s="398">
        <f t="shared" si="105"/>
        <v>0</v>
      </c>
      <c r="P358" s="398">
        <f t="shared" si="105"/>
        <v>0</v>
      </c>
      <c r="Q358" s="398">
        <f t="shared" si="105"/>
        <v>0</v>
      </c>
      <c r="R358" s="398">
        <f t="shared" si="105"/>
        <v>0</v>
      </c>
      <c r="S358" s="398">
        <f t="shared" si="105"/>
        <v>0</v>
      </c>
      <c r="T358" s="398">
        <f t="shared" si="105"/>
        <v>0</v>
      </c>
      <c r="U358" s="398">
        <f t="shared" si="105"/>
        <v>0</v>
      </c>
      <c r="V358" s="398">
        <f t="shared" si="105"/>
        <v>0</v>
      </c>
      <c r="W358" s="398">
        <f t="shared" si="105"/>
        <v>0</v>
      </c>
      <c r="X358" s="398">
        <f t="shared" si="105"/>
        <v>0</v>
      </c>
      <c r="Y358" s="398">
        <f t="shared" si="105"/>
        <v>0</v>
      </c>
      <c r="Z358" s="398">
        <f t="shared" si="105"/>
        <v>0</v>
      </c>
      <c r="AA358" s="398">
        <f t="shared" si="105"/>
        <v>0</v>
      </c>
      <c r="AB358" s="398">
        <f t="shared" si="105"/>
        <v>0</v>
      </c>
      <c r="AC358" s="398">
        <f t="shared" si="105"/>
        <v>0</v>
      </c>
      <c r="AD358" s="398">
        <f t="shared" si="105"/>
        <v>0</v>
      </c>
      <c r="AE358" s="398">
        <f t="shared" si="105"/>
        <v>0</v>
      </c>
      <c r="AF358" s="398">
        <f t="shared" si="105"/>
        <v>0</v>
      </c>
      <c r="AG358" s="398">
        <f t="shared" si="105"/>
        <v>0</v>
      </c>
    </row>
    <row r="359">
      <c r="A359" s="100" t="str">
        <f t="shared" si="37"/>
        <v>n/a</v>
      </c>
      <c r="B359" s="396">
        <f t="array" ref="B359">IF($A359="n/a",Dashboard!$C$54,iferror(index('Trade Log'!$B$5:$B$2004,match($A359,'Trade Log'!$AA$5:$AA$2004,0),0),Dashboard!$C$54))</f>
        <v>43100</v>
      </c>
      <c r="C359" s="100" t="str">
        <f t="array" ref="C359">IF($A359="n/a","",iferror(index('Trade Log'!$C$5:$C$2004,match($A359,'Trade Log'!$AA$5:$AA$2004,0),0),""))</f>
        <v/>
      </c>
      <c r="D359" s="398">
        <f t="array" ref="D359">IF($A359="n/a",0,iferror(index('Trade Log'!$AD$5:$AD$2004,match($A359,'Trade Log'!$AA$5:$AA$2004,0),0),0))</f>
        <v>0</v>
      </c>
      <c r="E359" s="398">
        <f t="shared" si="35"/>
        <v>0</v>
      </c>
      <c r="F359" s="100" t="str">
        <f t="array" ref="F359">IF($A359="n/a","",iferror(index('Trade Log'!$D$5:$D$2004,match($A359,'Trade Log'!$AA$5:$AA$2004,0),0),"n/a"))</f>
        <v/>
      </c>
      <c r="G359" s="100" t="str">
        <f t="array" ref="G359">IF($A359="n/a","",IFERROR(index(Setup!$D$52:$D$201,match($F359,Setup!$B$52:$B$201,0),0),"n/a"))</f>
        <v/>
      </c>
      <c r="H359" s="81"/>
      <c r="I359" s="398">
        <f t="shared" ref="I359:AG359" si="106">IF($A359="n/a",0,IFERROR(IF($G359=I$287,$E359,0),0))</f>
        <v>0</v>
      </c>
      <c r="J359" s="398">
        <f t="shared" si="106"/>
        <v>0</v>
      </c>
      <c r="K359" s="398">
        <f t="shared" si="106"/>
        <v>0</v>
      </c>
      <c r="L359" s="398">
        <f t="shared" si="106"/>
        <v>0</v>
      </c>
      <c r="M359" s="398">
        <f t="shared" si="106"/>
        <v>0</v>
      </c>
      <c r="N359" s="398">
        <f t="shared" si="106"/>
        <v>0</v>
      </c>
      <c r="O359" s="398">
        <f t="shared" si="106"/>
        <v>0</v>
      </c>
      <c r="P359" s="398">
        <f t="shared" si="106"/>
        <v>0</v>
      </c>
      <c r="Q359" s="398">
        <f t="shared" si="106"/>
        <v>0</v>
      </c>
      <c r="R359" s="398">
        <f t="shared" si="106"/>
        <v>0</v>
      </c>
      <c r="S359" s="398">
        <f t="shared" si="106"/>
        <v>0</v>
      </c>
      <c r="T359" s="398">
        <f t="shared" si="106"/>
        <v>0</v>
      </c>
      <c r="U359" s="398">
        <f t="shared" si="106"/>
        <v>0</v>
      </c>
      <c r="V359" s="398">
        <f t="shared" si="106"/>
        <v>0</v>
      </c>
      <c r="W359" s="398">
        <f t="shared" si="106"/>
        <v>0</v>
      </c>
      <c r="X359" s="398">
        <f t="shared" si="106"/>
        <v>0</v>
      </c>
      <c r="Y359" s="398">
        <f t="shared" si="106"/>
        <v>0</v>
      </c>
      <c r="Z359" s="398">
        <f t="shared" si="106"/>
        <v>0</v>
      </c>
      <c r="AA359" s="398">
        <f t="shared" si="106"/>
        <v>0</v>
      </c>
      <c r="AB359" s="398">
        <f t="shared" si="106"/>
        <v>0</v>
      </c>
      <c r="AC359" s="398">
        <f t="shared" si="106"/>
        <v>0</v>
      </c>
      <c r="AD359" s="398">
        <f t="shared" si="106"/>
        <v>0</v>
      </c>
      <c r="AE359" s="398">
        <f t="shared" si="106"/>
        <v>0</v>
      </c>
      <c r="AF359" s="398">
        <f t="shared" si="106"/>
        <v>0</v>
      </c>
      <c r="AG359" s="398">
        <f t="shared" si="106"/>
        <v>0</v>
      </c>
    </row>
    <row r="360">
      <c r="A360" s="100" t="str">
        <f t="shared" si="37"/>
        <v>n/a</v>
      </c>
      <c r="B360" s="396">
        <f t="array" ref="B360">IF($A360="n/a",Dashboard!$C$54,iferror(index('Trade Log'!$B$5:$B$2004,match($A360,'Trade Log'!$AA$5:$AA$2004,0),0),Dashboard!$C$54))</f>
        <v>43100</v>
      </c>
      <c r="C360" s="100" t="str">
        <f t="array" ref="C360">IF($A360="n/a","",iferror(index('Trade Log'!$C$5:$C$2004,match($A360,'Trade Log'!$AA$5:$AA$2004,0),0),""))</f>
        <v/>
      </c>
      <c r="D360" s="398">
        <f t="array" ref="D360">IF($A360="n/a",0,iferror(index('Trade Log'!$AD$5:$AD$2004,match($A360,'Trade Log'!$AA$5:$AA$2004,0),0),0))</f>
        <v>0</v>
      </c>
      <c r="E360" s="398">
        <f t="shared" si="35"/>
        <v>0</v>
      </c>
      <c r="F360" s="100" t="str">
        <f t="array" ref="F360">IF($A360="n/a","",iferror(index('Trade Log'!$D$5:$D$2004,match($A360,'Trade Log'!$AA$5:$AA$2004,0),0),"n/a"))</f>
        <v/>
      </c>
      <c r="G360" s="100" t="str">
        <f t="array" ref="G360">IF($A360="n/a","",IFERROR(index(Setup!$D$52:$D$201,match($F360,Setup!$B$52:$B$201,0),0),"n/a"))</f>
        <v/>
      </c>
      <c r="H360" s="81"/>
      <c r="I360" s="398">
        <f t="shared" ref="I360:AG360" si="107">IF($A360="n/a",0,IFERROR(IF($G360=I$287,$E360,0),0))</f>
        <v>0</v>
      </c>
      <c r="J360" s="398">
        <f t="shared" si="107"/>
        <v>0</v>
      </c>
      <c r="K360" s="398">
        <f t="shared" si="107"/>
        <v>0</v>
      </c>
      <c r="L360" s="398">
        <f t="shared" si="107"/>
        <v>0</v>
      </c>
      <c r="M360" s="398">
        <f t="shared" si="107"/>
        <v>0</v>
      </c>
      <c r="N360" s="398">
        <f t="shared" si="107"/>
        <v>0</v>
      </c>
      <c r="O360" s="398">
        <f t="shared" si="107"/>
        <v>0</v>
      </c>
      <c r="P360" s="398">
        <f t="shared" si="107"/>
        <v>0</v>
      </c>
      <c r="Q360" s="398">
        <f t="shared" si="107"/>
        <v>0</v>
      </c>
      <c r="R360" s="398">
        <f t="shared" si="107"/>
        <v>0</v>
      </c>
      <c r="S360" s="398">
        <f t="shared" si="107"/>
        <v>0</v>
      </c>
      <c r="T360" s="398">
        <f t="shared" si="107"/>
        <v>0</v>
      </c>
      <c r="U360" s="398">
        <f t="shared" si="107"/>
        <v>0</v>
      </c>
      <c r="V360" s="398">
        <f t="shared" si="107"/>
        <v>0</v>
      </c>
      <c r="W360" s="398">
        <f t="shared" si="107"/>
        <v>0</v>
      </c>
      <c r="X360" s="398">
        <f t="shared" si="107"/>
        <v>0</v>
      </c>
      <c r="Y360" s="398">
        <f t="shared" si="107"/>
        <v>0</v>
      </c>
      <c r="Z360" s="398">
        <f t="shared" si="107"/>
        <v>0</v>
      </c>
      <c r="AA360" s="398">
        <f t="shared" si="107"/>
        <v>0</v>
      </c>
      <c r="AB360" s="398">
        <f t="shared" si="107"/>
        <v>0</v>
      </c>
      <c r="AC360" s="398">
        <f t="shared" si="107"/>
        <v>0</v>
      </c>
      <c r="AD360" s="398">
        <f t="shared" si="107"/>
        <v>0</v>
      </c>
      <c r="AE360" s="398">
        <f t="shared" si="107"/>
        <v>0</v>
      </c>
      <c r="AF360" s="398">
        <f t="shared" si="107"/>
        <v>0</v>
      </c>
      <c r="AG360" s="398">
        <f t="shared" si="107"/>
        <v>0</v>
      </c>
    </row>
    <row r="361">
      <c r="A361" s="100" t="str">
        <f t="shared" si="37"/>
        <v>n/a</v>
      </c>
      <c r="B361" s="396">
        <f t="array" ref="B361">IF($A361="n/a",Dashboard!$C$54,iferror(index('Trade Log'!$B$5:$B$2004,match($A361,'Trade Log'!$AA$5:$AA$2004,0),0),Dashboard!$C$54))</f>
        <v>43100</v>
      </c>
      <c r="C361" s="100" t="str">
        <f t="array" ref="C361">IF($A361="n/a","",iferror(index('Trade Log'!$C$5:$C$2004,match($A361,'Trade Log'!$AA$5:$AA$2004,0),0),""))</f>
        <v/>
      </c>
      <c r="D361" s="398">
        <f t="array" ref="D361">IF($A361="n/a",0,iferror(index('Trade Log'!$AD$5:$AD$2004,match($A361,'Trade Log'!$AA$5:$AA$2004,0),0),0))</f>
        <v>0</v>
      </c>
      <c r="E361" s="398">
        <f t="shared" si="35"/>
        <v>0</v>
      </c>
      <c r="F361" s="100" t="str">
        <f t="array" ref="F361">IF($A361="n/a","",iferror(index('Trade Log'!$D$5:$D$2004,match($A361,'Trade Log'!$AA$5:$AA$2004,0),0),"n/a"))</f>
        <v/>
      </c>
      <c r="G361" s="100" t="str">
        <f t="array" ref="G361">IF($A361="n/a","",IFERROR(index(Setup!$D$52:$D$201,match($F361,Setup!$B$52:$B$201,0),0),"n/a"))</f>
        <v/>
      </c>
      <c r="H361" s="81"/>
      <c r="I361" s="398">
        <f t="shared" ref="I361:AG361" si="108">IF($A361="n/a",0,IFERROR(IF($G361=I$287,$E361,0),0))</f>
        <v>0</v>
      </c>
      <c r="J361" s="398">
        <f t="shared" si="108"/>
        <v>0</v>
      </c>
      <c r="K361" s="398">
        <f t="shared" si="108"/>
        <v>0</v>
      </c>
      <c r="L361" s="398">
        <f t="shared" si="108"/>
        <v>0</v>
      </c>
      <c r="M361" s="398">
        <f t="shared" si="108"/>
        <v>0</v>
      </c>
      <c r="N361" s="398">
        <f t="shared" si="108"/>
        <v>0</v>
      </c>
      <c r="O361" s="398">
        <f t="shared" si="108"/>
        <v>0</v>
      </c>
      <c r="P361" s="398">
        <f t="shared" si="108"/>
        <v>0</v>
      </c>
      <c r="Q361" s="398">
        <f t="shared" si="108"/>
        <v>0</v>
      </c>
      <c r="R361" s="398">
        <f t="shared" si="108"/>
        <v>0</v>
      </c>
      <c r="S361" s="398">
        <f t="shared" si="108"/>
        <v>0</v>
      </c>
      <c r="T361" s="398">
        <f t="shared" si="108"/>
        <v>0</v>
      </c>
      <c r="U361" s="398">
        <f t="shared" si="108"/>
        <v>0</v>
      </c>
      <c r="V361" s="398">
        <f t="shared" si="108"/>
        <v>0</v>
      </c>
      <c r="W361" s="398">
        <f t="shared" si="108"/>
        <v>0</v>
      </c>
      <c r="X361" s="398">
        <f t="shared" si="108"/>
        <v>0</v>
      </c>
      <c r="Y361" s="398">
        <f t="shared" si="108"/>
        <v>0</v>
      </c>
      <c r="Z361" s="398">
        <f t="shared" si="108"/>
        <v>0</v>
      </c>
      <c r="AA361" s="398">
        <f t="shared" si="108"/>
        <v>0</v>
      </c>
      <c r="AB361" s="398">
        <f t="shared" si="108"/>
        <v>0</v>
      </c>
      <c r="AC361" s="398">
        <f t="shared" si="108"/>
        <v>0</v>
      </c>
      <c r="AD361" s="398">
        <f t="shared" si="108"/>
        <v>0</v>
      </c>
      <c r="AE361" s="398">
        <f t="shared" si="108"/>
        <v>0</v>
      </c>
      <c r="AF361" s="398">
        <f t="shared" si="108"/>
        <v>0</v>
      </c>
      <c r="AG361" s="398">
        <f t="shared" si="108"/>
        <v>0</v>
      </c>
    </row>
    <row r="362">
      <c r="A362" s="100" t="str">
        <f t="shared" si="37"/>
        <v>n/a</v>
      </c>
      <c r="B362" s="396">
        <f t="array" ref="B362">IF($A362="n/a",Dashboard!$C$54,iferror(index('Trade Log'!$B$5:$B$2004,match($A362,'Trade Log'!$AA$5:$AA$2004,0),0),Dashboard!$C$54))</f>
        <v>43100</v>
      </c>
      <c r="C362" s="100" t="str">
        <f t="array" ref="C362">IF($A362="n/a","",iferror(index('Trade Log'!$C$5:$C$2004,match($A362,'Trade Log'!$AA$5:$AA$2004,0),0),""))</f>
        <v/>
      </c>
      <c r="D362" s="398">
        <f t="array" ref="D362">IF($A362="n/a",0,iferror(index('Trade Log'!$AD$5:$AD$2004,match($A362,'Trade Log'!$AA$5:$AA$2004,0),0),0))</f>
        <v>0</v>
      </c>
      <c r="E362" s="398">
        <f t="shared" si="35"/>
        <v>0</v>
      </c>
      <c r="F362" s="100" t="str">
        <f t="array" ref="F362">IF($A362="n/a","",iferror(index('Trade Log'!$D$5:$D$2004,match($A362,'Trade Log'!$AA$5:$AA$2004,0),0),"n/a"))</f>
        <v/>
      </c>
      <c r="G362" s="100" t="str">
        <f t="array" ref="G362">IF($A362="n/a","",IFERROR(index(Setup!$D$52:$D$201,match($F362,Setup!$B$52:$B$201,0),0),"n/a"))</f>
        <v/>
      </c>
      <c r="H362" s="81"/>
      <c r="I362" s="398">
        <f t="shared" ref="I362:AG362" si="109">IF($A362="n/a",0,IFERROR(IF($G362=I$287,$E362,0),0))</f>
        <v>0</v>
      </c>
      <c r="J362" s="398">
        <f t="shared" si="109"/>
        <v>0</v>
      </c>
      <c r="K362" s="398">
        <f t="shared" si="109"/>
        <v>0</v>
      </c>
      <c r="L362" s="398">
        <f t="shared" si="109"/>
        <v>0</v>
      </c>
      <c r="M362" s="398">
        <f t="shared" si="109"/>
        <v>0</v>
      </c>
      <c r="N362" s="398">
        <f t="shared" si="109"/>
        <v>0</v>
      </c>
      <c r="O362" s="398">
        <f t="shared" si="109"/>
        <v>0</v>
      </c>
      <c r="P362" s="398">
        <f t="shared" si="109"/>
        <v>0</v>
      </c>
      <c r="Q362" s="398">
        <f t="shared" si="109"/>
        <v>0</v>
      </c>
      <c r="R362" s="398">
        <f t="shared" si="109"/>
        <v>0</v>
      </c>
      <c r="S362" s="398">
        <f t="shared" si="109"/>
        <v>0</v>
      </c>
      <c r="T362" s="398">
        <f t="shared" si="109"/>
        <v>0</v>
      </c>
      <c r="U362" s="398">
        <f t="shared" si="109"/>
        <v>0</v>
      </c>
      <c r="V362" s="398">
        <f t="shared" si="109"/>
        <v>0</v>
      </c>
      <c r="W362" s="398">
        <f t="shared" si="109"/>
        <v>0</v>
      </c>
      <c r="X362" s="398">
        <f t="shared" si="109"/>
        <v>0</v>
      </c>
      <c r="Y362" s="398">
        <f t="shared" si="109"/>
        <v>0</v>
      </c>
      <c r="Z362" s="398">
        <f t="shared" si="109"/>
        <v>0</v>
      </c>
      <c r="AA362" s="398">
        <f t="shared" si="109"/>
        <v>0</v>
      </c>
      <c r="AB362" s="398">
        <f t="shared" si="109"/>
        <v>0</v>
      </c>
      <c r="AC362" s="398">
        <f t="shared" si="109"/>
        <v>0</v>
      </c>
      <c r="AD362" s="398">
        <f t="shared" si="109"/>
        <v>0</v>
      </c>
      <c r="AE362" s="398">
        <f t="shared" si="109"/>
        <v>0</v>
      </c>
      <c r="AF362" s="398">
        <f t="shared" si="109"/>
        <v>0</v>
      </c>
      <c r="AG362" s="398">
        <f t="shared" si="109"/>
        <v>0</v>
      </c>
    </row>
    <row r="363">
      <c r="A363" s="100" t="str">
        <f t="shared" si="37"/>
        <v>n/a</v>
      </c>
      <c r="B363" s="396">
        <f t="array" ref="B363">IF($A363="n/a",Dashboard!$C$54,iferror(index('Trade Log'!$B$5:$B$2004,match($A363,'Trade Log'!$AA$5:$AA$2004,0),0),Dashboard!$C$54))</f>
        <v>43100</v>
      </c>
      <c r="C363" s="100" t="str">
        <f t="array" ref="C363">IF($A363="n/a","",iferror(index('Trade Log'!$C$5:$C$2004,match($A363,'Trade Log'!$AA$5:$AA$2004,0),0),""))</f>
        <v/>
      </c>
      <c r="D363" s="398">
        <f t="array" ref="D363">IF($A363="n/a",0,iferror(index('Trade Log'!$AD$5:$AD$2004,match($A363,'Trade Log'!$AA$5:$AA$2004,0),0),0))</f>
        <v>0</v>
      </c>
      <c r="E363" s="398">
        <f t="shared" si="35"/>
        <v>0</v>
      </c>
      <c r="F363" s="100" t="str">
        <f t="array" ref="F363">IF($A363="n/a","",iferror(index('Trade Log'!$D$5:$D$2004,match($A363,'Trade Log'!$AA$5:$AA$2004,0),0),"n/a"))</f>
        <v/>
      </c>
      <c r="G363" s="100" t="str">
        <f t="array" ref="G363">IF($A363="n/a","",IFERROR(index(Setup!$D$52:$D$201,match($F363,Setup!$B$52:$B$201,0),0),"n/a"))</f>
        <v/>
      </c>
      <c r="H363" s="81"/>
      <c r="I363" s="398">
        <f t="shared" ref="I363:AG363" si="110">IF($A363="n/a",0,IFERROR(IF($G363=I$287,$E363,0),0))</f>
        <v>0</v>
      </c>
      <c r="J363" s="398">
        <f t="shared" si="110"/>
        <v>0</v>
      </c>
      <c r="K363" s="398">
        <f t="shared" si="110"/>
        <v>0</v>
      </c>
      <c r="L363" s="398">
        <f t="shared" si="110"/>
        <v>0</v>
      </c>
      <c r="M363" s="398">
        <f t="shared" si="110"/>
        <v>0</v>
      </c>
      <c r="N363" s="398">
        <f t="shared" si="110"/>
        <v>0</v>
      </c>
      <c r="O363" s="398">
        <f t="shared" si="110"/>
        <v>0</v>
      </c>
      <c r="P363" s="398">
        <f t="shared" si="110"/>
        <v>0</v>
      </c>
      <c r="Q363" s="398">
        <f t="shared" si="110"/>
        <v>0</v>
      </c>
      <c r="R363" s="398">
        <f t="shared" si="110"/>
        <v>0</v>
      </c>
      <c r="S363" s="398">
        <f t="shared" si="110"/>
        <v>0</v>
      </c>
      <c r="T363" s="398">
        <f t="shared" si="110"/>
        <v>0</v>
      </c>
      <c r="U363" s="398">
        <f t="shared" si="110"/>
        <v>0</v>
      </c>
      <c r="V363" s="398">
        <f t="shared" si="110"/>
        <v>0</v>
      </c>
      <c r="W363" s="398">
        <f t="shared" si="110"/>
        <v>0</v>
      </c>
      <c r="X363" s="398">
        <f t="shared" si="110"/>
        <v>0</v>
      </c>
      <c r="Y363" s="398">
        <f t="shared" si="110"/>
        <v>0</v>
      </c>
      <c r="Z363" s="398">
        <f t="shared" si="110"/>
        <v>0</v>
      </c>
      <c r="AA363" s="398">
        <f t="shared" si="110"/>
        <v>0</v>
      </c>
      <c r="AB363" s="398">
        <f t="shared" si="110"/>
        <v>0</v>
      </c>
      <c r="AC363" s="398">
        <f t="shared" si="110"/>
        <v>0</v>
      </c>
      <c r="AD363" s="398">
        <f t="shared" si="110"/>
        <v>0</v>
      </c>
      <c r="AE363" s="398">
        <f t="shared" si="110"/>
        <v>0</v>
      </c>
      <c r="AF363" s="398">
        <f t="shared" si="110"/>
        <v>0</v>
      </c>
      <c r="AG363" s="398">
        <f t="shared" si="110"/>
        <v>0</v>
      </c>
    </row>
    <row r="364">
      <c r="A364" s="100" t="str">
        <f t="shared" si="37"/>
        <v>n/a</v>
      </c>
      <c r="B364" s="396">
        <f t="array" ref="B364">IF($A364="n/a",Dashboard!$C$54,iferror(index('Trade Log'!$B$5:$B$2004,match($A364,'Trade Log'!$AA$5:$AA$2004,0),0),Dashboard!$C$54))</f>
        <v>43100</v>
      </c>
      <c r="C364" s="100" t="str">
        <f t="array" ref="C364">IF($A364="n/a","",iferror(index('Trade Log'!$C$5:$C$2004,match($A364,'Trade Log'!$AA$5:$AA$2004,0),0),""))</f>
        <v/>
      </c>
      <c r="D364" s="398">
        <f t="array" ref="D364">IF($A364="n/a",0,iferror(index('Trade Log'!$AD$5:$AD$2004,match($A364,'Trade Log'!$AA$5:$AA$2004,0),0),0))</f>
        <v>0</v>
      </c>
      <c r="E364" s="398">
        <f t="shared" si="35"/>
        <v>0</v>
      </c>
      <c r="F364" s="100" t="str">
        <f t="array" ref="F364">IF($A364="n/a","",iferror(index('Trade Log'!$D$5:$D$2004,match($A364,'Trade Log'!$AA$5:$AA$2004,0),0),"n/a"))</f>
        <v/>
      </c>
      <c r="G364" s="100" t="str">
        <f t="array" ref="G364">IF($A364="n/a","",IFERROR(index(Setup!$D$52:$D$201,match($F364,Setup!$B$52:$B$201,0),0),"n/a"))</f>
        <v/>
      </c>
      <c r="H364" s="81"/>
      <c r="I364" s="398">
        <f t="shared" ref="I364:AG364" si="111">IF($A364="n/a",0,IFERROR(IF($G364=I$287,$E364,0),0))</f>
        <v>0</v>
      </c>
      <c r="J364" s="398">
        <f t="shared" si="111"/>
        <v>0</v>
      </c>
      <c r="K364" s="398">
        <f t="shared" si="111"/>
        <v>0</v>
      </c>
      <c r="L364" s="398">
        <f t="shared" si="111"/>
        <v>0</v>
      </c>
      <c r="M364" s="398">
        <f t="shared" si="111"/>
        <v>0</v>
      </c>
      <c r="N364" s="398">
        <f t="shared" si="111"/>
        <v>0</v>
      </c>
      <c r="O364" s="398">
        <f t="shared" si="111"/>
        <v>0</v>
      </c>
      <c r="P364" s="398">
        <f t="shared" si="111"/>
        <v>0</v>
      </c>
      <c r="Q364" s="398">
        <f t="shared" si="111"/>
        <v>0</v>
      </c>
      <c r="R364" s="398">
        <f t="shared" si="111"/>
        <v>0</v>
      </c>
      <c r="S364" s="398">
        <f t="shared" si="111"/>
        <v>0</v>
      </c>
      <c r="T364" s="398">
        <f t="shared" si="111"/>
        <v>0</v>
      </c>
      <c r="U364" s="398">
        <f t="shared" si="111"/>
        <v>0</v>
      </c>
      <c r="V364" s="398">
        <f t="shared" si="111"/>
        <v>0</v>
      </c>
      <c r="W364" s="398">
        <f t="shared" si="111"/>
        <v>0</v>
      </c>
      <c r="X364" s="398">
        <f t="shared" si="111"/>
        <v>0</v>
      </c>
      <c r="Y364" s="398">
        <f t="shared" si="111"/>
        <v>0</v>
      </c>
      <c r="Z364" s="398">
        <f t="shared" si="111"/>
        <v>0</v>
      </c>
      <c r="AA364" s="398">
        <f t="shared" si="111"/>
        <v>0</v>
      </c>
      <c r="AB364" s="398">
        <f t="shared" si="111"/>
        <v>0</v>
      </c>
      <c r="AC364" s="398">
        <f t="shared" si="111"/>
        <v>0</v>
      </c>
      <c r="AD364" s="398">
        <f t="shared" si="111"/>
        <v>0</v>
      </c>
      <c r="AE364" s="398">
        <f t="shared" si="111"/>
        <v>0</v>
      </c>
      <c r="AF364" s="398">
        <f t="shared" si="111"/>
        <v>0</v>
      </c>
      <c r="AG364" s="398">
        <f t="shared" si="111"/>
        <v>0</v>
      </c>
    </row>
    <row r="365">
      <c r="A365" s="100" t="str">
        <f t="shared" si="37"/>
        <v>n/a</v>
      </c>
      <c r="B365" s="396">
        <f t="array" ref="B365">IF($A365="n/a",Dashboard!$C$54,iferror(index('Trade Log'!$B$5:$B$2004,match($A365,'Trade Log'!$AA$5:$AA$2004,0),0),Dashboard!$C$54))</f>
        <v>43100</v>
      </c>
      <c r="C365" s="100" t="str">
        <f t="array" ref="C365">IF($A365="n/a","",iferror(index('Trade Log'!$C$5:$C$2004,match($A365,'Trade Log'!$AA$5:$AA$2004,0),0),""))</f>
        <v/>
      </c>
      <c r="D365" s="398">
        <f t="array" ref="D365">IF($A365="n/a",0,iferror(index('Trade Log'!$AD$5:$AD$2004,match($A365,'Trade Log'!$AA$5:$AA$2004,0),0),0))</f>
        <v>0</v>
      </c>
      <c r="E365" s="398">
        <f t="shared" si="35"/>
        <v>0</v>
      </c>
      <c r="F365" s="100" t="str">
        <f t="array" ref="F365">IF($A365="n/a","",iferror(index('Trade Log'!$D$5:$D$2004,match($A365,'Trade Log'!$AA$5:$AA$2004,0),0),"n/a"))</f>
        <v/>
      </c>
      <c r="G365" s="100" t="str">
        <f t="array" ref="G365">IF($A365="n/a","",IFERROR(index(Setup!$D$52:$D$201,match($F365,Setup!$B$52:$B$201,0),0),"n/a"))</f>
        <v/>
      </c>
      <c r="H365" s="81"/>
      <c r="I365" s="398">
        <f t="shared" ref="I365:AG365" si="112">IF($A365="n/a",0,IFERROR(IF($G365=I$287,$E365,0),0))</f>
        <v>0</v>
      </c>
      <c r="J365" s="398">
        <f t="shared" si="112"/>
        <v>0</v>
      </c>
      <c r="K365" s="398">
        <f t="shared" si="112"/>
        <v>0</v>
      </c>
      <c r="L365" s="398">
        <f t="shared" si="112"/>
        <v>0</v>
      </c>
      <c r="M365" s="398">
        <f t="shared" si="112"/>
        <v>0</v>
      </c>
      <c r="N365" s="398">
        <f t="shared" si="112"/>
        <v>0</v>
      </c>
      <c r="O365" s="398">
        <f t="shared" si="112"/>
        <v>0</v>
      </c>
      <c r="P365" s="398">
        <f t="shared" si="112"/>
        <v>0</v>
      </c>
      <c r="Q365" s="398">
        <f t="shared" si="112"/>
        <v>0</v>
      </c>
      <c r="R365" s="398">
        <f t="shared" si="112"/>
        <v>0</v>
      </c>
      <c r="S365" s="398">
        <f t="shared" si="112"/>
        <v>0</v>
      </c>
      <c r="T365" s="398">
        <f t="shared" si="112"/>
        <v>0</v>
      </c>
      <c r="U365" s="398">
        <f t="shared" si="112"/>
        <v>0</v>
      </c>
      <c r="V365" s="398">
        <f t="shared" si="112"/>
        <v>0</v>
      </c>
      <c r="W365" s="398">
        <f t="shared" si="112"/>
        <v>0</v>
      </c>
      <c r="X365" s="398">
        <f t="shared" si="112"/>
        <v>0</v>
      </c>
      <c r="Y365" s="398">
        <f t="shared" si="112"/>
        <v>0</v>
      </c>
      <c r="Z365" s="398">
        <f t="shared" si="112"/>
        <v>0</v>
      </c>
      <c r="AA365" s="398">
        <f t="shared" si="112"/>
        <v>0</v>
      </c>
      <c r="AB365" s="398">
        <f t="shared" si="112"/>
        <v>0</v>
      </c>
      <c r="AC365" s="398">
        <f t="shared" si="112"/>
        <v>0</v>
      </c>
      <c r="AD365" s="398">
        <f t="shared" si="112"/>
        <v>0</v>
      </c>
      <c r="AE365" s="398">
        <f t="shared" si="112"/>
        <v>0</v>
      </c>
      <c r="AF365" s="398">
        <f t="shared" si="112"/>
        <v>0</v>
      </c>
      <c r="AG365" s="398">
        <f t="shared" si="112"/>
        <v>0</v>
      </c>
    </row>
    <row r="366">
      <c r="A366" s="100" t="str">
        <f t="shared" si="37"/>
        <v>n/a</v>
      </c>
      <c r="B366" s="396">
        <f t="array" ref="B366">IF($A366="n/a",Dashboard!$C$54,iferror(index('Trade Log'!$B$5:$B$2004,match($A366,'Trade Log'!$AA$5:$AA$2004,0),0),Dashboard!$C$54))</f>
        <v>43100</v>
      </c>
      <c r="C366" s="100" t="str">
        <f t="array" ref="C366">IF($A366="n/a","",iferror(index('Trade Log'!$C$5:$C$2004,match($A366,'Trade Log'!$AA$5:$AA$2004,0),0),""))</f>
        <v/>
      </c>
      <c r="D366" s="398">
        <f t="array" ref="D366">IF($A366="n/a",0,iferror(index('Trade Log'!$AD$5:$AD$2004,match($A366,'Trade Log'!$AA$5:$AA$2004,0),0),0))</f>
        <v>0</v>
      </c>
      <c r="E366" s="398">
        <f t="shared" si="35"/>
        <v>0</v>
      </c>
      <c r="F366" s="100" t="str">
        <f t="array" ref="F366">IF($A366="n/a","",iferror(index('Trade Log'!$D$5:$D$2004,match($A366,'Trade Log'!$AA$5:$AA$2004,0),0),"n/a"))</f>
        <v/>
      </c>
      <c r="G366" s="100" t="str">
        <f t="array" ref="G366">IF($A366="n/a","",IFERROR(index(Setup!$D$52:$D$201,match($F366,Setup!$B$52:$B$201,0),0),"n/a"))</f>
        <v/>
      </c>
      <c r="H366" s="81"/>
      <c r="I366" s="398">
        <f t="shared" ref="I366:AG366" si="113">IF($A366="n/a",0,IFERROR(IF($G366=I$287,$E366,0),0))</f>
        <v>0</v>
      </c>
      <c r="J366" s="398">
        <f t="shared" si="113"/>
        <v>0</v>
      </c>
      <c r="K366" s="398">
        <f t="shared" si="113"/>
        <v>0</v>
      </c>
      <c r="L366" s="398">
        <f t="shared" si="113"/>
        <v>0</v>
      </c>
      <c r="M366" s="398">
        <f t="shared" si="113"/>
        <v>0</v>
      </c>
      <c r="N366" s="398">
        <f t="shared" si="113"/>
        <v>0</v>
      </c>
      <c r="O366" s="398">
        <f t="shared" si="113"/>
        <v>0</v>
      </c>
      <c r="P366" s="398">
        <f t="shared" si="113"/>
        <v>0</v>
      </c>
      <c r="Q366" s="398">
        <f t="shared" si="113"/>
        <v>0</v>
      </c>
      <c r="R366" s="398">
        <f t="shared" si="113"/>
        <v>0</v>
      </c>
      <c r="S366" s="398">
        <f t="shared" si="113"/>
        <v>0</v>
      </c>
      <c r="T366" s="398">
        <f t="shared" si="113"/>
        <v>0</v>
      </c>
      <c r="U366" s="398">
        <f t="shared" si="113"/>
        <v>0</v>
      </c>
      <c r="V366" s="398">
        <f t="shared" si="113"/>
        <v>0</v>
      </c>
      <c r="W366" s="398">
        <f t="shared" si="113"/>
        <v>0</v>
      </c>
      <c r="X366" s="398">
        <f t="shared" si="113"/>
        <v>0</v>
      </c>
      <c r="Y366" s="398">
        <f t="shared" si="113"/>
        <v>0</v>
      </c>
      <c r="Z366" s="398">
        <f t="shared" si="113"/>
        <v>0</v>
      </c>
      <c r="AA366" s="398">
        <f t="shared" si="113"/>
        <v>0</v>
      </c>
      <c r="AB366" s="398">
        <f t="shared" si="113"/>
        <v>0</v>
      </c>
      <c r="AC366" s="398">
        <f t="shared" si="113"/>
        <v>0</v>
      </c>
      <c r="AD366" s="398">
        <f t="shared" si="113"/>
        <v>0</v>
      </c>
      <c r="AE366" s="398">
        <f t="shared" si="113"/>
        <v>0</v>
      </c>
      <c r="AF366" s="398">
        <f t="shared" si="113"/>
        <v>0</v>
      </c>
      <c r="AG366" s="398">
        <f t="shared" si="113"/>
        <v>0</v>
      </c>
    </row>
    <row r="367">
      <c r="A367" s="100" t="str">
        <f t="shared" si="37"/>
        <v>n/a</v>
      </c>
      <c r="B367" s="396">
        <f t="array" ref="B367">IF($A367="n/a",Dashboard!$C$54,iferror(index('Trade Log'!$B$5:$B$2004,match($A367,'Trade Log'!$AA$5:$AA$2004,0),0),Dashboard!$C$54))</f>
        <v>43100</v>
      </c>
      <c r="C367" s="100" t="str">
        <f t="array" ref="C367">IF($A367="n/a","",iferror(index('Trade Log'!$C$5:$C$2004,match($A367,'Trade Log'!$AA$5:$AA$2004,0),0),""))</f>
        <v/>
      </c>
      <c r="D367" s="398">
        <f t="array" ref="D367">IF($A367="n/a",0,iferror(index('Trade Log'!$AD$5:$AD$2004,match($A367,'Trade Log'!$AA$5:$AA$2004,0),0),0))</f>
        <v>0</v>
      </c>
      <c r="E367" s="398">
        <f t="shared" si="35"/>
        <v>0</v>
      </c>
      <c r="F367" s="100" t="str">
        <f t="array" ref="F367">IF($A367="n/a","",iferror(index('Trade Log'!$D$5:$D$2004,match($A367,'Trade Log'!$AA$5:$AA$2004,0),0),"n/a"))</f>
        <v/>
      </c>
      <c r="G367" s="100" t="str">
        <f t="array" ref="G367">IF($A367="n/a","",IFERROR(index(Setup!$D$52:$D$201,match($F367,Setup!$B$52:$B$201,0),0),"n/a"))</f>
        <v/>
      </c>
      <c r="H367" s="81"/>
      <c r="I367" s="398">
        <f t="shared" ref="I367:AG367" si="114">IF($A367="n/a",0,IFERROR(IF($G367=I$287,$E367,0),0))</f>
        <v>0</v>
      </c>
      <c r="J367" s="398">
        <f t="shared" si="114"/>
        <v>0</v>
      </c>
      <c r="K367" s="398">
        <f t="shared" si="114"/>
        <v>0</v>
      </c>
      <c r="L367" s="398">
        <f t="shared" si="114"/>
        <v>0</v>
      </c>
      <c r="M367" s="398">
        <f t="shared" si="114"/>
        <v>0</v>
      </c>
      <c r="N367" s="398">
        <f t="shared" si="114"/>
        <v>0</v>
      </c>
      <c r="O367" s="398">
        <f t="shared" si="114"/>
        <v>0</v>
      </c>
      <c r="P367" s="398">
        <f t="shared" si="114"/>
        <v>0</v>
      </c>
      <c r="Q367" s="398">
        <f t="shared" si="114"/>
        <v>0</v>
      </c>
      <c r="R367" s="398">
        <f t="shared" si="114"/>
        <v>0</v>
      </c>
      <c r="S367" s="398">
        <f t="shared" si="114"/>
        <v>0</v>
      </c>
      <c r="T367" s="398">
        <f t="shared" si="114"/>
        <v>0</v>
      </c>
      <c r="U367" s="398">
        <f t="shared" si="114"/>
        <v>0</v>
      </c>
      <c r="V367" s="398">
        <f t="shared" si="114"/>
        <v>0</v>
      </c>
      <c r="W367" s="398">
        <f t="shared" si="114"/>
        <v>0</v>
      </c>
      <c r="X367" s="398">
        <f t="shared" si="114"/>
        <v>0</v>
      </c>
      <c r="Y367" s="398">
        <f t="shared" si="114"/>
        <v>0</v>
      </c>
      <c r="Z367" s="398">
        <f t="shared" si="114"/>
        <v>0</v>
      </c>
      <c r="AA367" s="398">
        <f t="shared" si="114"/>
        <v>0</v>
      </c>
      <c r="AB367" s="398">
        <f t="shared" si="114"/>
        <v>0</v>
      </c>
      <c r="AC367" s="398">
        <f t="shared" si="114"/>
        <v>0</v>
      </c>
      <c r="AD367" s="398">
        <f t="shared" si="114"/>
        <v>0</v>
      </c>
      <c r="AE367" s="398">
        <f t="shared" si="114"/>
        <v>0</v>
      </c>
      <c r="AF367" s="398">
        <f t="shared" si="114"/>
        <v>0</v>
      </c>
      <c r="AG367" s="398">
        <f t="shared" si="114"/>
        <v>0</v>
      </c>
    </row>
    <row r="368">
      <c r="A368" s="100" t="str">
        <f t="shared" si="37"/>
        <v>n/a</v>
      </c>
      <c r="B368" s="396">
        <f t="array" ref="B368">IF($A368="n/a",Dashboard!$C$54,iferror(index('Trade Log'!$B$5:$B$2004,match($A368,'Trade Log'!$AA$5:$AA$2004,0),0),Dashboard!$C$54))</f>
        <v>43100</v>
      </c>
      <c r="C368" s="100" t="str">
        <f t="array" ref="C368">IF($A368="n/a","",iferror(index('Trade Log'!$C$5:$C$2004,match($A368,'Trade Log'!$AA$5:$AA$2004,0),0),""))</f>
        <v/>
      </c>
      <c r="D368" s="398">
        <f t="array" ref="D368">IF($A368="n/a",0,iferror(index('Trade Log'!$AD$5:$AD$2004,match($A368,'Trade Log'!$AA$5:$AA$2004,0),0),0))</f>
        <v>0</v>
      </c>
      <c r="E368" s="398">
        <f t="shared" si="35"/>
        <v>0</v>
      </c>
      <c r="F368" s="100" t="str">
        <f t="array" ref="F368">IF($A368="n/a","",iferror(index('Trade Log'!$D$5:$D$2004,match($A368,'Trade Log'!$AA$5:$AA$2004,0),0),"n/a"))</f>
        <v/>
      </c>
      <c r="G368" s="100" t="str">
        <f t="array" ref="G368">IF($A368="n/a","",IFERROR(index(Setup!$D$52:$D$201,match($F368,Setup!$B$52:$B$201,0),0),"n/a"))</f>
        <v/>
      </c>
      <c r="H368" s="81"/>
      <c r="I368" s="398">
        <f t="shared" ref="I368:AG368" si="115">IF($A368="n/a",0,IFERROR(IF($G368=I$287,$E368,0),0))</f>
        <v>0</v>
      </c>
      <c r="J368" s="398">
        <f t="shared" si="115"/>
        <v>0</v>
      </c>
      <c r="K368" s="398">
        <f t="shared" si="115"/>
        <v>0</v>
      </c>
      <c r="L368" s="398">
        <f t="shared" si="115"/>
        <v>0</v>
      </c>
      <c r="M368" s="398">
        <f t="shared" si="115"/>
        <v>0</v>
      </c>
      <c r="N368" s="398">
        <f t="shared" si="115"/>
        <v>0</v>
      </c>
      <c r="O368" s="398">
        <f t="shared" si="115"/>
        <v>0</v>
      </c>
      <c r="P368" s="398">
        <f t="shared" si="115"/>
        <v>0</v>
      </c>
      <c r="Q368" s="398">
        <f t="shared" si="115"/>
        <v>0</v>
      </c>
      <c r="R368" s="398">
        <f t="shared" si="115"/>
        <v>0</v>
      </c>
      <c r="S368" s="398">
        <f t="shared" si="115"/>
        <v>0</v>
      </c>
      <c r="T368" s="398">
        <f t="shared" si="115"/>
        <v>0</v>
      </c>
      <c r="U368" s="398">
        <f t="shared" si="115"/>
        <v>0</v>
      </c>
      <c r="V368" s="398">
        <f t="shared" si="115"/>
        <v>0</v>
      </c>
      <c r="W368" s="398">
        <f t="shared" si="115"/>
        <v>0</v>
      </c>
      <c r="X368" s="398">
        <f t="shared" si="115"/>
        <v>0</v>
      </c>
      <c r="Y368" s="398">
        <f t="shared" si="115"/>
        <v>0</v>
      </c>
      <c r="Z368" s="398">
        <f t="shared" si="115"/>
        <v>0</v>
      </c>
      <c r="AA368" s="398">
        <f t="shared" si="115"/>
        <v>0</v>
      </c>
      <c r="AB368" s="398">
        <f t="shared" si="115"/>
        <v>0</v>
      </c>
      <c r="AC368" s="398">
        <f t="shared" si="115"/>
        <v>0</v>
      </c>
      <c r="AD368" s="398">
        <f t="shared" si="115"/>
        <v>0</v>
      </c>
      <c r="AE368" s="398">
        <f t="shared" si="115"/>
        <v>0</v>
      </c>
      <c r="AF368" s="398">
        <f t="shared" si="115"/>
        <v>0</v>
      </c>
      <c r="AG368" s="398">
        <f t="shared" si="115"/>
        <v>0</v>
      </c>
    </row>
    <row r="369">
      <c r="A369" s="100" t="str">
        <f t="shared" si="37"/>
        <v>n/a</v>
      </c>
      <c r="B369" s="396">
        <f t="array" ref="B369">IF($A369="n/a",Dashboard!$C$54,iferror(index('Trade Log'!$B$5:$B$2004,match($A369,'Trade Log'!$AA$5:$AA$2004,0),0),Dashboard!$C$54))</f>
        <v>43100</v>
      </c>
      <c r="C369" s="100" t="str">
        <f t="array" ref="C369">IF($A369="n/a","",iferror(index('Trade Log'!$C$5:$C$2004,match($A369,'Trade Log'!$AA$5:$AA$2004,0),0),""))</f>
        <v/>
      </c>
      <c r="D369" s="398">
        <f t="array" ref="D369">IF($A369="n/a",0,iferror(index('Trade Log'!$AD$5:$AD$2004,match($A369,'Trade Log'!$AA$5:$AA$2004,0),0),0))</f>
        <v>0</v>
      </c>
      <c r="E369" s="398">
        <f t="shared" si="35"/>
        <v>0</v>
      </c>
      <c r="F369" s="100" t="str">
        <f t="array" ref="F369">IF($A369="n/a","",iferror(index('Trade Log'!$D$5:$D$2004,match($A369,'Trade Log'!$AA$5:$AA$2004,0),0),"n/a"))</f>
        <v/>
      </c>
      <c r="G369" s="100" t="str">
        <f t="array" ref="G369">IF($A369="n/a","",IFERROR(index(Setup!$D$52:$D$201,match($F369,Setup!$B$52:$B$201,0),0),"n/a"))</f>
        <v/>
      </c>
      <c r="H369" s="81"/>
      <c r="I369" s="398">
        <f t="shared" ref="I369:AG369" si="116">IF($A369="n/a",0,IFERROR(IF($G369=I$287,$E369,0),0))</f>
        <v>0</v>
      </c>
      <c r="J369" s="398">
        <f t="shared" si="116"/>
        <v>0</v>
      </c>
      <c r="K369" s="398">
        <f t="shared" si="116"/>
        <v>0</v>
      </c>
      <c r="L369" s="398">
        <f t="shared" si="116"/>
        <v>0</v>
      </c>
      <c r="M369" s="398">
        <f t="shared" si="116"/>
        <v>0</v>
      </c>
      <c r="N369" s="398">
        <f t="shared" si="116"/>
        <v>0</v>
      </c>
      <c r="O369" s="398">
        <f t="shared" si="116"/>
        <v>0</v>
      </c>
      <c r="P369" s="398">
        <f t="shared" si="116"/>
        <v>0</v>
      </c>
      <c r="Q369" s="398">
        <f t="shared" si="116"/>
        <v>0</v>
      </c>
      <c r="R369" s="398">
        <f t="shared" si="116"/>
        <v>0</v>
      </c>
      <c r="S369" s="398">
        <f t="shared" si="116"/>
        <v>0</v>
      </c>
      <c r="T369" s="398">
        <f t="shared" si="116"/>
        <v>0</v>
      </c>
      <c r="U369" s="398">
        <f t="shared" si="116"/>
        <v>0</v>
      </c>
      <c r="V369" s="398">
        <f t="shared" si="116"/>
        <v>0</v>
      </c>
      <c r="W369" s="398">
        <f t="shared" si="116"/>
        <v>0</v>
      </c>
      <c r="X369" s="398">
        <f t="shared" si="116"/>
        <v>0</v>
      </c>
      <c r="Y369" s="398">
        <f t="shared" si="116"/>
        <v>0</v>
      </c>
      <c r="Z369" s="398">
        <f t="shared" si="116"/>
        <v>0</v>
      </c>
      <c r="AA369" s="398">
        <f t="shared" si="116"/>
        <v>0</v>
      </c>
      <c r="AB369" s="398">
        <f t="shared" si="116"/>
        <v>0</v>
      </c>
      <c r="AC369" s="398">
        <f t="shared" si="116"/>
        <v>0</v>
      </c>
      <c r="AD369" s="398">
        <f t="shared" si="116"/>
        <v>0</v>
      </c>
      <c r="AE369" s="398">
        <f t="shared" si="116"/>
        <v>0</v>
      </c>
      <c r="AF369" s="398">
        <f t="shared" si="116"/>
        <v>0</v>
      </c>
      <c r="AG369" s="398">
        <f t="shared" si="116"/>
        <v>0</v>
      </c>
    </row>
    <row r="370">
      <c r="A370" s="100" t="str">
        <f t="shared" si="37"/>
        <v>n/a</v>
      </c>
      <c r="B370" s="396">
        <f t="array" ref="B370">IF($A370="n/a",Dashboard!$C$54,iferror(index('Trade Log'!$B$5:$B$2004,match($A370,'Trade Log'!$AA$5:$AA$2004,0),0),Dashboard!$C$54))</f>
        <v>43100</v>
      </c>
      <c r="C370" s="100" t="str">
        <f t="array" ref="C370">IF($A370="n/a","",iferror(index('Trade Log'!$C$5:$C$2004,match($A370,'Trade Log'!$AA$5:$AA$2004,0),0),""))</f>
        <v/>
      </c>
      <c r="D370" s="398">
        <f t="array" ref="D370">IF($A370="n/a",0,iferror(index('Trade Log'!$AD$5:$AD$2004,match($A370,'Trade Log'!$AA$5:$AA$2004,0),0),0))</f>
        <v>0</v>
      </c>
      <c r="E370" s="398">
        <f t="shared" si="35"/>
        <v>0</v>
      </c>
      <c r="F370" s="100" t="str">
        <f t="array" ref="F370">IF($A370="n/a","",iferror(index('Trade Log'!$D$5:$D$2004,match($A370,'Trade Log'!$AA$5:$AA$2004,0),0),"n/a"))</f>
        <v/>
      </c>
      <c r="G370" s="100" t="str">
        <f t="array" ref="G370">IF($A370="n/a","",IFERROR(index(Setup!$D$52:$D$201,match($F370,Setup!$B$52:$B$201,0),0),"n/a"))</f>
        <v/>
      </c>
      <c r="H370" s="81"/>
      <c r="I370" s="398">
        <f t="shared" ref="I370:AG370" si="117">IF($A370="n/a",0,IFERROR(IF($G370=I$287,$E370,0),0))</f>
        <v>0</v>
      </c>
      <c r="J370" s="398">
        <f t="shared" si="117"/>
        <v>0</v>
      </c>
      <c r="K370" s="398">
        <f t="shared" si="117"/>
        <v>0</v>
      </c>
      <c r="L370" s="398">
        <f t="shared" si="117"/>
        <v>0</v>
      </c>
      <c r="M370" s="398">
        <f t="shared" si="117"/>
        <v>0</v>
      </c>
      <c r="N370" s="398">
        <f t="shared" si="117"/>
        <v>0</v>
      </c>
      <c r="O370" s="398">
        <f t="shared" si="117"/>
        <v>0</v>
      </c>
      <c r="P370" s="398">
        <f t="shared" si="117"/>
        <v>0</v>
      </c>
      <c r="Q370" s="398">
        <f t="shared" si="117"/>
        <v>0</v>
      </c>
      <c r="R370" s="398">
        <f t="shared" si="117"/>
        <v>0</v>
      </c>
      <c r="S370" s="398">
        <f t="shared" si="117"/>
        <v>0</v>
      </c>
      <c r="T370" s="398">
        <f t="shared" si="117"/>
        <v>0</v>
      </c>
      <c r="U370" s="398">
        <f t="shared" si="117"/>
        <v>0</v>
      </c>
      <c r="V370" s="398">
        <f t="shared" si="117"/>
        <v>0</v>
      </c>
      <c r="W370" s="398">
        <f t="shared" si="117"/>
        <v>0</v>
      </c>
      <c r="X370" s="398">
        <f t="shared" si="117"/>
        <v>0</v>
      </c>
      <c r="Y370" s="398">
        <f t="shared" si="117"/>
        <v>0</v>
      </c>
      <c r="Z370" s="398">
        <f t="shared" si="117"/>
        <v>0</v>
      </c>
      <c r="AA370" s="398">
        <f t="shared" si="117"/>
        <v>0</v>
      </c>
      <c r="AB370" s="398">
        <f t="shared" si="117"/>
        <v>0</v>
      </c>
      <c r="AC370" s="398">
        <f t="shared" si="117"/>
        <v>0</v>
      </c>
      <c r="AD370" s="398">
        <f t="shared" si="117"/>
        <v>0</v>
      </c>
      <c r="AE370" s="398">
        <f t="shared" si="117"/>
        <v>0</v>
      </c>
      <c r="AF370" s="398">
        <f t="shared" si="117"/>
        <v>0</v>
      </c>
      <c r="AG370" s="398">
        <f t="shared" si="117"/>
        <v>0</v>
      </c>
    </row>
    <row r="371">
      <c r="A371" s="100" t="str">
        <f t="shared" si="37"/>
        <v>n/a</v>
      </c>
      <c r="B371" s="396">
        <f t="array" ref="B371">IF($A371="n/a",Dashboard!$C$54,iferror(index('Trade Log'!$B$5:$B$2004,match($A371,'Trade Log'!$AA$5:$AA$2004,0),0),Dashboard!$C$54))</f>
        <v>43100</v>
      </c>
      <c r="C371" s="100" t="str">
        <f t="array" ref="C371">IF($A371="n/a","",iferror(index('Trade Log'!$C$5:$C$2004,match($A371,'Trade Log'!$AA$5:$AA$2004,0),0),""))</f>
        <v/>
      </c>
      <c r="D371" s="398">
        <f t="array" ref="D371">IF($A371="n/a",0,iferror(index('Trade Log'!$AD$5:$AD$2004,match($A371,'Trade Log'!$AA$5:$AA$2004,0),0),0))</f>
        <v>0</v>
      </c>
      <c r="E371" s="398">
        <f t="shared" si="35"/>
        <v>0</v>
      </c>
      <c r="F371" s="100" t="str">
        <f t="array" ref="F371">IF($A371="n/a","",iferror(index('Trade Log'!$D$5:$D$2004,match($A371,'Trade Log'!$AA$5:$AA$2004,0),0),"n/a"))</f>
        <v/>
      </c>
      <c r="G371" s="100" t="str">
        <f t="array" ref="G371">IF($A371="n/a","",IFERROR(index(Setup!$D$52:$D$201,match($F371,Setup!$B$52:$B$201,0),0),"n/a"))</f>
        <v/>
      </c>
      <c r="H371" s="81"/>
      <c r="I371" s="398">
        <f t="shared" ref="I371:AG371" si="118">IF($A371="n/a",0,IFERROR(IF($G371=I$287,$E371,0),0))</f>
        <v>0</v>
      </c>
      <c r="J371" s="398">
        <f t="shared" si="118"/>
        <v>0</v>
      </c>
      <c r="K371" s="398">
        <f t="shared" si="118"/>
        <v>0</v>
      </c>
      <c r="L371" s="398">
        <f t="shared" si="118"/>
        <v>0</v>
      </c>
      <c r="M371" s="398">
        <f t="shared" si="118"/>
        <v>0</v>
      </c>
      <c r="N371" s="398">
        <f t="shared" si="118"/>
        <v>0</v>
      </c>
      <c r="O371" s="398">
        <f t="shared" si="118"/>
        <v>0</v>
      </c>
      <c r="P371" s="398">
        <f t="shared" si="118"/>
        <v>0</v>
      </c>
      <c r="Q371" s="398">
        <f t="shared" si="118"/>
        <v>0</v>
      </c>
      <c r="R371" s="398">
        <f t="shared" si="118"/>
        <v>0</v>
      </c>
      <c r="S371" s="398">
        <f t="shared" si="118"/>
        <v>0</v>
      </c>
      <c r="T371" s="398">
        <f t="shared" si="118"/>
        <v>0</v>
      </c>
      <c r="U371" s="398">
        <f t="shared" si="118"/>
        <v>0</v>
      </c>
      <c r="V371" s="398">
        <f t="shared" si="118"/>
        <v>0</v>
      </c>
      <c r="W371" s="398">
        <f t="shared" si="118"/>
        <v>0</v>
      </c>
      <c r="X371" s="398">
        <f t="shared" si="118"/>
        <v>0</v>
      </c>
      <c r="Y371" s="398">
        <f t="shared" si="118"/>
        <v>0</v>
      </c>
      <c r="Z371" s="398">
        <f t="shared" si="118"/>
        <v>0</v>
      </c>
      <c r="AA371" s="398">
        <f t="shared" si="118"/>
        <v>0</v>
      </c>
      <c r="AB371" s="398">
        <f t="shared" si="118"/>
        <v>0</v>
      </c>
      <c r="AC371" s="398">
        <f t="shared" si="118"/>
        <v>0</v>
      </c>
      <c r="AD371" s="398">
        <f t="shared" si="118"/>
        <v>0</v>
      </c>
      <c r="AE371" s="398">
        <f t="shared" si="118"/>
        <v>0</v>
      </c>
      <c r="AF371" s="398">
        <f t="shared" si="118"/>
        <v>0</v>
      </c>
      <c r="AG371" s="398">
        <f t="shared" si="118"/>
        <v>0</v>
      </c>
    </row>
    <row r="372">
      <c r="A372" s="100" t="str">
        <f t="shared" si="37"/>
        <v>n/a</v>
      </c>
      <c r="B372" s="396">
        <f t="array" ref="B372">IF($A372="n/a",Dashboard!$C$54,iferror(index('Trade Log'!$B$5:$B$2004,match($A372,'Trade Log'!$AA$5:$AA$2004,0),0),Dashboard!$C$54))</f>
        <v>43100</v>
      </c>
      <c r="C372" s="100" t="str">
        <f t="array" ref="C372">IF($A372="n/a","",iferror(index('Trade Log'!$C$5:$C$2004,match($A372,'Trade Log'!$AA$5:$AA$2004,0),0),""))</f>
        <v/>
      </c>
      <c r="D372" s="398">
        <f t="array" ref="D372">IF($A372="n/a",0,iferror(index('Trade Log'!$AD$5:$AD$2004,match($A372,'Trade Log'!$AA$5:$AA$2004,0),0),0))</f>
        <v>0</v>
      </c>
      <c r="E372" s="398">
        <f t="shared" si="35"/>
        <v>0</v>
      </c>
      <c r="F372" s="100" t="str">
        <f t="array" ref="F372">IF($A372="n/a","",iferror(index('Trade Log'!$D$5:$D$2004,match($A372,'Trade Log'!$AA$5:$AA$2004,0),0),"n/a"))</f>
        <v/>
      </c>
      <c r="G372" s="100" t="str">
        <f t="array" ref="G372">IF($A372="n/a","",IFERROR(index(Setup!$D$52:$D$201,match($F372,Setup!$B$52:$B$201,0),0),"n/a"))</f>
        <v/>
      </c>
      <c r="H372" s="81"/>
      <c r="I372" s="398">
        <f t="shared" ref="I372:AG372" si="119">IF($A372="n/a",0,IFERROR(IF($G372=I$287,$E372,0),0))</f>
        <v>0</v>
      </c>
      <c r="J372" s="398">
        <f t="shared" si="119"/>
        <v>0</v>
      </c>
      <c r="K372" s="398">
        <f t="shared" si="119"/>
        <v>0</v>
      </c>
      <c r="L372" s="398">
        <f t="shared" si="119"/>
        <v>0</v>
      </c>
      <c r="M372" s="398">
        <f t="shared" si="119"/>
        <v>0</v>
      </c>
      <c r="N372" s="398">
        <f t="shared" si="119"/>
        <v>0</v>
      </c>
      <c r="O372" s="398">
        <f t="shared" si="119"/>
        <v>0</v>
      </c>
      <c r="P372" s="398">
        <f t="shared" si="119"/>
        <v>0</v>
      </c>
      <c r="Q372" s="398">
        <f t="shared" si="119"/>
        <v>0</v>
      </c>
      <c r="R372" s="398">
        <f t="shared" si="119"/>
        <v>0</v>
      </c>
      <c r="S372" s="398">
        <f t="shared" si="119"/>
        <v>0</v>
      </c>
      <c r="T372" s="398">
        <f t="shared" si="119"/>
        <v>0</v>
      </c>
      <c r="U372" s="398">
        <f t="shared" si="119"/>
        <v>0</v>
      </c>
      <c r="V372" s="398">
        <f t="shared" si="119"/>
        <v>0</v>
      </c>
      <c r="W372" s="398">
        <f t="shared" si="119"/>
        <v>0</v>
      </c>
      <c r="X372" s="398">
        <f t="shared" si="119"/>
        <v>0</v>
      </c>
      <c r="Y372" s="398">
        <f t="shared" si="119"/>
        <v>0</v>
      </c>
      <c r="Z372" s="398">
        <f t="shared" si="119"/>
        <v>0</v>
      </c>
      <c r="AA372" s="398">
        <f t="shared" si="119"/>
        <v>0</v>
      </c>
      <c r="AB372" s="398">
        <f t="shared" si="119"/>
        <v>0</v>
      </c>
      <c r="AC372" s="398">
        <f t="shared" si="119"/>
        <v>0</v>
      </c>
      <c r="AD372" s="398">
        <f t="shared" si="119"/>
        <v>0</v>
      </c>
      <c r="AE372" s="398">
        <f t="shared" si="119"/>
        <v>0</v>
      </c>
      <c r="AF372" s="398">
        <f t="shared" si="119"/>
        <v>0</v>
      </c>
      <c r="AG372" s="398">
        <f t="shared" si="119"/>
        <v>0</v>
      </c>
    </row>
    <row r="373">
      <c r="A373" s="100" t="str">
        <f t="shared" si="37"/>
        <v>n/a</v>
      </c>
      <c r="B373" s="396">
        <f t="array" ref="B373">IF($A373="n/a",Dashboard!$C$54,iferror(index('Trade Log'!$B$5:$B$2004,match($A373,'Trade Log'!$AA$5:$AA$2004,0),0),Dashboard!$C$54))</f>
        <v>43100</v>
      </c>
      <c r="C373" s="100" t="str">
        <f t="array" ref="C373">IF($A373="n/a","",iferror(index('Trade Log'!$C$5:$C$2004,match($A373,'Trade Log'!$AA$5:$AA$2004,0),0),""))</f>
        <v/>
      </c>
      <c r="D373" s="398">
        <f t="array" ref="D373">IF($A373="n/a",0,iferror(index('Trade Log'!$AD$5:$AD$2004,match($A373,'Trade Log'!$AA$5:$AA$2004,0),0),0))</f>
        <v>0</v>
      </c>
      <c r="E373" s="398">
        <f t="shared" si="35"/>
        <v>0</v>
      </c>
      <c r="F373" s="100" t="str">
        <f t="array" ref="F373">IF($A373="n/a","",iferror(index('Trade Log'!$D$5:$D$2004,match($A373,'Trade Log'!$AA$5:$AA$2004,0),0),"n/a"))</f>
        <v/>
      </c>
      <c r="G373" s="100" t="str">
        <f t="array" ref="G373">IF($A373="n/a","",IFERROR(index(Setup!$D$52:$D$201,match($F373,Setup!$B$52:$B$201,0),0),"n/a"))</f>
        <v/>
      </c>
      <c r="H373" s="81"/>
      <c r="I373" s="398">
        <f t="shared" ref="I373:AG373" si="120">IF($A373="n/a",0,IFERROR(IF($G373=I$287,$E373,0),0))</f>
        <v>0</v>
      </c>
      <c r="J373" s="398">
        <f t="shared" si="120"/>
        <v>0</v>
      </c>
      <c r="K373" s="398">
        <f t="shared" si="120"/>
        <v>0</v>
      </c>
      <c r="L373" s="398">
        <f t="shared" si="120"/>
        <v>0</v>
      </c>
      <c r="M373" s="398">
        <f t="shared" si="120"/>
        <v>0</v>
      </c>
      <c r="N373" s="398">
        <f t="shared" si="120"/>
        <v>0</v>
      </c>
      <c r="O373" s="398">
        <f t="shared" si="120"/>
        <v>0</v>
      </c>
      <c r="P373" s="398">
        <f t="shared" si="120"/>
        <v>0</v>
      </c>
      <c r="Q373" s="398">
        <f t="shared" si="120"/>
        <v>0</v>
      </c>
      <c r="R373" s="398">
        <f t="shared" si="120"/>
        <v>0</v>
      </c>
      <c r="S373" s="398">
        <f t="shared" si="120"/>
        <v>0</v>
      </c>
      <c r="T373" s="398">
        <f t="shared" si="120"/>
        <v>0</v>
      </c>
      <c r="U373" s="398">
        <f t="shared" si="120"/>
        <v>0</v>
      </c>
      <c r="V373" s="398">
        <f t="shared" si="120"/>
        <v>0</v>
      </c>
      <c r="W373" s="398">
        <f t="shared" si="120"/>
        <v>0</v>
      </c>
      <c r="X373" s="398">
        <f t="shared" si="120"/>
        <v>0</v>
      </c>
      <c r="Y373" s="398">
        <f t="shared" si="120"/>
        <v>0</v>
      </c>
      <c r="Z373" s="398">
        <f t="shared" si="120"/>
        <v>0</v>
      </c>
      <c r="AA373" s="398">
        <f t="shared" si="120"/>
        <v>0</v>
      </c>
      <c r="AB373" s="398">
        <f t="shared" si="120"/>
        <v>0</v>
      </c>
      <c r="AC373" s="398">
        <f t="shared" si="120"/>
        <v>0</v>
      </c>
      <c r="AD373" s="398">
        <f t="shared" si="120"/>
        <v>0</v>
      </c>
      <c r="AE373" s="398">
        <f t="shared" si="120"/>
        <v>0</v>
      </c>
      <c r="AF373" s="398">
        <f t="shared" si="120"/>
        <v>0</v>
      </c>
      <c r="AG373" s="398">
        <f t="shared" si="120"/>
        <v>0</v>
      </c>
    </row>
    <row r="374">
      <c r="A374" s="100" t="str">
        <f t="shared" si="37"/>
        <v>n/a</v>
      </c>
      <c r="B374" s="396">
        <f t="array" ref="B374">IF($A374="n/a",Dashboard!$C$54,iferror(index('Trade Log'!$B$5:$B$2004,match($A374,'Trade Log'!$AA$5:$AA$2004,0),0),Dashboard!$C$54))</f>
        <v>43100</v>
      </c>
      <c r="C374" s="100" t="str">
        <f t="array" ref="C374">IF($A374="n/a","",iferror(index('Trade Log'!$C$5:$C$2004,match($A374,'Trade Log'!$AA$5:$AA$2004,0),0),""))</f>
        <v/>
      </c>
      <c r="D374" s="398">
        <f t="array" ref="D374">IF($A374="n/a",0,iferror(index('Trade Log'!$AD$5:$AD$2004,match($A374,'Trade Log'!$AA$5:$AA$2004,0),0),0))</f>
        <v>0</v>
      </c>
      <c r="E374" s="398">
        <f t="shared" si="35"/>
        <v>0</v>
      </c>
      <c r="F374" s="100" t="str">
        <f t="array" ref="F374">IF($A374="n/a","",iferror(index('Trade Log'!$D$5:$D$2004,match($A374,'Trade Log'!$AA$5:$AA$2004,0),0),"n/a"))</f>
        <v/>
      </c>
      <c r="G374" s="100" t="str">
        <f t="array" ref="G374">IF($A374="n/a","",IFERROR(index(Setup!$D$52:$D$201,match($F374,Setup!$B$52:$B$201,0),0),"n/a"))</f>
        <v/>
      </c>
      <c r="H374" s="81"/>
      <c r="I374" s="398">
        <f t="shared" ref="I374:AG374" si="121">IF($A374="n/a",0,IFERROR(IF($G374=I$287,$E374,0),0))</f>
        <v>0</v>
      </c>
      <c r="J374" s="398">
        <f t="shared" si="121"/>
        <v>0</v>
      </c>
      <c r="K374" s="398">
        <f t="shared" si="121"/>
        <v>0</v>
      </c>
      <c r="L374" s="398">
        <f t="shared" si="121"/>
        <v>0</v>
      </c>
      <c r="M374" s="398">
        <f t="shared" si="121"/>
        <v>0</v>
      </c>
      <c r="N374" s="398">
        <f t="shared" si="121"/>
        <v>0</v>
      </c>
      <c r="O374" s="398">
        <f t="shared" si="121"/>
        <v>0</v>
      </c>
      <c r="P374" s="398">
        <f t="shared" si="121"/>
        <v>0</v>
      </c>
      <c r="Q374" s="398">
        <f t="shared" si="121"/>
        <v>0</v>
      </c>
      <c r="R374" s="398">
        <f t="shared" si="121"/>
        <v>0</v>
      </c>
      <c r="S374" s="398">
        <f t="shared" si="121"/>
        <v>0</v>
      </c>
      <c r="T374" s="398">
        <f t="shared" si="121"/>
        <v>0</v>
      </c>
      <c r="U374" s="398">
        <f t="shared" si="121"/>
        <v>0</v>
      </c>
      <c r="V374" s="398">
        <f t="shared" si="121"/>
        <v>0</v>
      </c>
      <c r="W374" s="398">
        <f t="shared" si="121"/>
        <v>0</v>
      </c>
      <c r="X374" s="398">
        <f t="shared" si="121"/>
        <v>0</v>
      </c>
      <c r="Y374" s="398">
        <f t="shared" si="121"/>
        <v>0</v>
      </c>
      <c r="Z374" s="398">
        <f t="shared" si="121"/>
        <v>0</v>
      </c>
      <c r="AA374" s="398">
        <f t="shared" si="121"/>
        <v>0</v>
      </c>
      <c r="AB374" s="398">
        <f t="shared" si="121"/>
        <v>0</v>
      </c>
      <c r="AC374" s="398">
        <f t="shared" si="121"/>
        <v>0</v>
      </c>
      <c r="AD374" s="398">
        <f t="shared" si="121"/>
        <v>0</v>
      </c>
      <c r="AE374" s="398">
        <f t="shared" si="121"/>
        <v>0</v>
      </c>
      <c r="AF374" s="398">
        <f t="shared" si="121"/>
        <v>0</v>
      </c>
      <c r="AG374" s="398">
        <f t="shared" si="121"/>
        <v>0</v>
      </c>
    </row>
    <row r="375">
      <c r="A375" s="100" t="str">
        <f t="shared" si="37"/>
        <v>n/a</v>
      </c>
      <c r="B375" s="396">
        <f t="array" ref="B375">IF($A375="n/a",Dashboard!$C$54,iferror(index('Trade Log'!$B$5:$B$2004,match($A375,'Trade Log'!$AA$5:$AA$2004,0),0),Dashboard!$C$54))</f>
        <v>43100</v>
      </c>
      <c r="C375" s="100" t="str">
        <f t="array" ref="C375">IF($A375="n/a","",iferror(index('Trade Log'!$C$5:$C$2004,match($A375,'Trade Log'!$AA$5:$AA$2004,0),0),""))</f>
        <v/>
      </c>
      <c r="D375" s="398">
        <f t="array" ref="D375">IF($A375="n/a",0,iferror(index('Trade Log'!$AD$5:$AD$2004,match($A375,'Trade Log'!$AA$5:$AA$2004,0),0),0))</f>
        <v>0</v>
      </c>
      <c r="E375" s="398">
        <f t="shared" si="35"/>
        <v>0</v>
      </c>
      <c r="F375" s="100" t="str">
        <f t="array" ref="F375">IF($A375="n/a","",iferror(index('Trade Log'!$D$5:$D$2004,match($A375,'Trade Log'!$AA$5:$AA$2004,0),0),"n/a"))</f>
        <v/>
      </c>
      <c r="G375" s="100" t="str">
        <f t="array" ref="G375">IF($A375="n/a","",IFERROR(index(Setup!$D$52:$D$201,match($F375,Setup!$B$52:$B$201,0),0),"n/a"))</f>
        <v/>
      </c>
      <c r="H375" s="81"/>
      <c r="I375" s="398">
        <f t="shared" ref="I375:AG375" si="122">IF($A375="n/a",0,IFERROR(IF($G375=I$287,$E375,0),0))</f>
        <v>0</v>
      </c>
      <c r="J375" s="398">
        <f t="shared" si="122"/>
        <v>0</v>
      </c>
      <c r="K375" s="398">
        <f t="shared" si="122"/>
        <v>0</v>
      </c>
      <c r="L375" s="398">
        <f t="shared" si="122"/>
        <v>0</v>
      </c>
      <c r="M375" s="398">
        <f t="shared" si="122"/>
        <v>0</v>
      </c>
      <c r="N375" s="398">
        <f t="shared" si="122"/>
        <v>0</v>
      </c>
      <c r="O375" s="398">
        <f t="shared" si="122"/>
        <v>0</v>
      </c>
      <c r="P375" s="398">
        <f t="shared" si="122"/>
        <v>0</v>
      </c>
      <c r="Q375" s="398">
        <f t="shared" si="122"/>
        <v>0</v>
      </c>
      <c r="R375" s="398">
        <f t="shared" si="122"/>
        <v>0</v>
      </c>
      <c r="S375" s="398">
        <f t="shared" si="122"/>
        <v>0</v>
      </c>
      <c r="T375" s="398">
        <f t="shared" si="122"/>
        <v>0</v>
      </c>
      <c r="U375" s="398">
        <f t="shared" si="122"/>
        <v>0</v>
      </c>
      <c r="V375" s="398">
        <f t="shared" si="122"/>
        <v>0</v>
      </c>
      <c r="W375" s="398">
        <f t="shared" si="122"/>
        <v>0</v>
      </c>
      <c r="X375" s="398">
        <f t="shared" si="122"/>
        <v>0</v>
      </c>
      <c r="Y375" s="398">
        <f t="shared" si="122"/>
        <v>0</v>
      </c>
      <c r="Z375" s="398">
        <f t="shared" si="122"/>
        <v>0</v>
      </c>
      <c r="AA375" s="398">
        <f t="shared" si="122"/>
        <v>0</v>
      </c>
      <c r="AB375" s="398">
        <f t="shared" si="122"/>
        <v>0</v>
      </c>
      <c r="AC375" s="398">
        <f t="shared" si="122"/>
        <v>0</v>
      </c>
      <c r="AD375" s="398">
        <f t="shared" si="122"/>
        <v>0</v>
      </c>
      <c r="AE375" s="398">
        <f t="shared" si="122"/>
        <v>0</v>
      </c>
      <c r="AF375" s="398">
        <f t="shared" si="122"/>
        <v>0</v>
      </c>
      <c r="AG375" s="398">
        <f t="shared" si="122"/>
        <v>0</v>
      </c>
    </row>
    <row r="376">
      <c r="A376" s="100" t="str">
        <f t="shared" si="37"/>
        <v>n/a</v>
      </c>
      <c r="B376" s="396">
        <f t="array" ref="B376">IF($A376="n/a",Dashboard!$C$54,iferror(index('Trade Log'!$B$5:$B$2004,match($A376,'Trade Log'!$AA$5:$AA$2004,0),0),Dashboard!$C$54))</f>
        <v>43100</v>
      </c>
      <c r="C376" s="100" t="str">
        <f t="array" ref="C376">IF($A376="n/a","",iferror(index('Trade Log'!$C$5:$C$2004,match($A376,'Trade Log'!$AA$5:$AA$2004,0),0),""))</f>
        <v/>
      </c>
      <c r="D376" s="398">
        <f t="array" ref="D376">IF($A376="n/a",0,iferror(index('Trade Log'!$AD$5:$AD$2004,match($A376,'Trade Log'!$AA$5:$AA$2004,0),0),0))</f>
        <v>0</v>
      </c>
      <c r="E376" s="398">
        <f t="shared" si="35"/>
        <v>0</v>
      </c>
      <c r="F376" s="100" t="str">
        <f t="array" ref="F376">IF($A376="n/a","",iferror(index('Trade Log'!$D$5:$D$2004,match($A376,'Trade Log'!$AA$5:$AA$2004,0),0),"n/a"))</f>
        <v/>
      </c>
      <c r="G376" s="100" t="str">
        <f t="array" ref="G376">IF($A376="n/a","",IFERROR(index(Setup!$D$52:$D$201,match($F376,Setup!$B$52:$B$201,0),0),"n/a"))</f>
        <v/>
      </c>
      <c r="H376" s="81"/>
      <c r="I376" s="398">
        <f t="shared" ref="I376:AG376" si="123">IF($A376="n/a",0,IFERROR(IF($G376=I$287,$E376,0),0))</f>
        <v>0</v>
      </c>
      <c r="J376" s="398">
        <f t="shared" si="123"/>
        <v>0</v>
      </c>
      <c r="K376" s="398">
        <f t="shared" si="123"/>
        <v>0</v>
      </c>
      <c r="L376" s="398">
        <f t="shared" si="123"/>
        <v>0</v>
      </c>
      <c r="M376" s="398">
        <f t="shared" si="123"/>
        <v>0</v>
      </c>
      <c r="N376" s="398">
        <f t="shared" si="123"/>
        <v>0</v>
      </c>
      <c r="O376" s="398">
        <f t="shared" si="123"/>
        <v>0</v>
      </c>
      <c r="P376" s="398">
        <f t="shared" si="123"/>
        <v>0</v>
      </c>
      <c r="Q376" s="398">
        <f t="shared" si="123"/>
        <v>0</v>
      </c>
      <c r="R376" s="398">
        <f t="shared" si="123"/>
        <v>0</v>
      </c>
      <c r="S376" s="398">
        <f t="shared" si="123"/>
        <v>0</v>
      </c>
      <c r="T376" s="398">
        <f t="shared" si="123"/>
        <v>0</v>
      </c>
      <c r="U376" s="398">
        <f t="shared" si="123"/>
        <v>0</v>
      </c>
      <c r="V376" s="398">
        <f t="shared" si="123"/>
        <v>0</v>
      </c>
      <c r="W376" s="398">
        <f t="shared" si="123"/>
        <v>0</v>
      </c>
      <c r="X376" s="398">
        <f t="shared" si="123"/>
        <v>0</v>
      </c>
      <c r="Y376" s="398">
        <f t="shared" si="123"/>
        <v>0</v>
      </c>
      <c r="Z376" s="398">
        <f t="shared" si="123"/>
        <v>0</v>
      </c>
      <c r="AA376" s="398">
        <f t="shared" si="123"/>
        <v>0</v>
      </c>
      <c r="AB376" s="398">
        <f t="shared" si="123"/>
        <v>0</v>
      </c>
      <c r="AC376" s="398">
        <f t="shared" si="123"/>
        <v>0</v>
      </c>
      <c r="AD376" s="398">
        <f t="shared" si="123"/>
        <v>0</v>
      </c>
      <c r="AE376" s="398">
        <f t="shared" si="123"/>
        <v>0</v>
      </c>
      <c r="AF376" s="398">
        <f t="shared" si="123"/>
        <v>0</v>
      </c>
      <c r="AG376" s="398">
        <f t="shared" si="123"/>
        <v>0</v>
      </c>
    </row>
    <row r="377">
      <c r="A377" s="100" t="str">
        <f t="shared" si="37"/>
        <v>n/a</v>
      </c>
      <c r="B377" s="396">
        <f t="array" ref="B377">IF($A377="n/a",Dashboard!$C$54,iferror(index('Trade Log'!$B$5:$B$2004,match($A377,'Trade Log'!$AA$5:$AA$2004,0),0),Dashboard!$C$54))</f>
        <v>43100</v>
      </c>
      <c r="C377" s="100" t="str">
        <f t="array" ref="C377">IF($A377="n/a","",iferror(index('Trade Log'!$C$5:$C$2004,match($A377,'Trade Log'!$AA$5:$AA$2004,0),0),""))</f>
        <v/>
      </c>
      <c r="D377" s="398">
        <f t="array" ref="D377">IF($A377="n/a",0,iferror(index('Trade Log'!$AD$5:$AD$2004,match($A377,'Trade Log'!$AA$5:$AA$2004,0),0),0))</f>
        <v>0</v>
      </c>
      <c r="E377" s="398">
        <f t="shared" si="35"/>
        <v>0</v>
      </c>
      <c r="F377" s="100" t="str">
        <f t="array" ref="F377">IF($A377="n/a","",iferror(index('Trade Log'!$D$5:$D$2004,match($A377,'Trade Log'!$AA$5:$AA$2004,0),0),"n/a"))</f>
        <v/>
      </c>
      <c r="G377" s="100" t="str">
        <f t="array" ref="G377">IF($A377="n/a","",IFERROR(index(Setup!$D$52:$D$201,match($F377,Setup!$B$52:$B$201,0),0),"n/a"))</f>
        <v/>
      </c>
      <c r="H377" s="81"/>
      <c r="I377" s="398">
        <f t="shared" ref="I377:AG377" si="124">IF($A377="n/a",0,IFERROR(IF($G377=I$287,$E377,0),0))</f>
        <v>0</v>
      </c>
      <c r="J377" s="398">
        <f t="shared" si="124"/>
        <v>0</v>
      </c>
      <c r="K377" s="398">
        <f t="shared" si="124"/>
        <v>0</v>
      </c>
      <c r="L377" s="398">
        <f t="shared" si="124"/>
        <v>0</v>
      </c>
      <c r="M377" s="398">
        <f t="shared" si="124"/>
        <v>0</v>
      </c>
      <c r="N377" s="398">
        <f t="shared" si="124"/>
        <v>0</v>
      </c>
      <c r="O377" s="398">
        <f t="shared" si="124"/>
        <v>0</v>
      </c>
      <c r="P377" s="398">
        <f t="shared" si="124"/>
        <v>0</v>
      </c>
      <c r="Q377" s="398">
        <f t="shared" si="124"/>
        <v>0</v>
      </c>
      <c r="R377" s="398">
        <f t="shared" si="124"/>
        <v>0</v>
      </c>
      <c r="S377" s="398">
        <f t="shared" si="124"/>
        <v>0</v>
      </c>
      <c r="T377" s="398">
        <f t="shared" si="124"/>
        <v>0</v>
      </c>
      <c r="U377" s="398">
        <f t="shared" si="124"/>
        <v>0</v>
      </c>
      <c r="V377" s="398">
        <f t="shared" si="124"/>
        <v>0</v>
      </c>
      <c r="W377" s="398">
        <f t="shared" si="124"/>
        <v>0</v>
      </c>
      <c r="X377" s="398">
        <f t="shared" si="124"/>
        <v>0</v>
      </c>
      <c r="Y377" s="398">
        <f t="shared" si="124"/>
        <v>0</v>
      </c>
      <c r="Z377" s="398">
        <f t="shared" si="124"/>
        <v>0</v>
      </c>
      <c r="AA377" s="398">
        <f t="shared" si="124"/>
        <v>0</v>
      </c>
      <c r="AB377" s="398">
        <f t="shared" si="124"/>
        <v>0</v>
      </c>
      <c r="AC377" s="398">
        <f t="shared" si="124"/>
        <v>0</v>
      </c>
      <c r="AD377" s="398">
        <f t="shared" si="124"/>
        <v>0</v>
      </c>
      <c r="AE377" s="398">
        <f t="shared" si="124"/>
        <v>0</v>
      </c>
      <c r="AF377" s="398">
        <f t="shared" si="124"/>
        <v>0</v>
      </c>
      <c r="AG377" s="398">
        <f t="shared" si="124"/>
        <v>0</v>
      </c>
    </row>
    <row r="378">
      <c r="A378" s="100" t="str">
        <f t="shared" si="37"/>
        <v>n/a</v>
      </c>
      <c r="B378" s="396">
        <f t="array" ref="B378">IF($A378="n/a",Dashboard!$C$54,iferror(index('Trade Log'!$B$5:$B$2004,match($A378,'Trade Log'!$AA$5:$AA$2004,0),0),Dashboard!$C$54))</f>
        <v>43100</v>
      </c>
      <c r="C378" s="100" t="str">
        <f t="array" ref="C378">IF($A378="n/a","",iferror(index('Trade Log'!$C$5:$C$2004,match($A378,'Trade Log'!$AA$5:$AA$2004,0),0),""))</f>
        <v/>
      </c>
      <c r="D378" s="398">
        <f t="array" ref="D378">IF($A378="n/a",0,iferror(index('Trade Log'!$AD$5:$AD$2004,match($A378,'Trade Log'!$AA$5:$AA$2004,0),0),0))</f>
        <v>0</v>
      </c>
      <c r="E378" s="398">
        <f t="shared" si="35"/>
        <v>0</v>
      </c>
      <c r="F378" s="100" t="str">
        <f t="array" ref="F378">IF($A378="n/a","",iferror(index('Trade Log'!$D$5:$D$2004,match($A378,'Trade Log'!$AA$5:$AA$2004,0),0),"n/a"))</f>
        <v/>
      </c>
      <c r="G378" s="100" t="str">
        <f t="array" ref="G378">IF($A378="n/a","",IFERROR(index(Setup!$D$52:$D$201,match($F378,Setup!$B$52:$B$201,0),0),"n/a"))</f>
        <v/>
      </c>
      <c r="H378" s="81"/>
      <c r="I378" s="398">
        <f t="shared" ref="I378:AG378" si="125">IF($A378="n/a",0,IFERROR(IF($G378=I$287,$E378,0),0))</f>
        <v>0</v>
      </c>
      <c r="J378" s="398">
        <f t="shared" si="125"/>
        <v>0</v>
      </c>
      <c r="K378" s="398">
        <f t="shared" si="125"/>
        <v>0</v>
      </c>
      <c r="L378" s="398">
        <f t="shared" si="125"/>
        <v>0</v>
      </c>
      <c r="M378" s="398">
        <f t="shared" si="125"/>
        <v>0</v>
      </c>
      <c r="N378" s="398">
        <f t="shared" si="125"/>
        <v>0</v>
      </c>
      <c r="O378" s="398">
        <f t="shared" si="125"/>
        <v>0</v>
      </c>
      <c r="P378" s="398">
        <f t="shared" si="125"/>
        <v>0</v>
      </c>
      <c r="Q378" s="398">
        <f t="shared" si="125"/>
        <v>0</v>
      </c>
      <c r="R378" s="398">
        <f t="shared" si="125"/>
        <v>0</v>
      </c>
      <c r="S378" s="398">
        <f t="shared" si="125"/>
        <v>0</v>
      </c>
      <c r="T378" s="398">
        <f t="shared" si="125"/>
        <v>0</v>
      </c>
      <c r="U378" s="398">
        <f t="shared" si="125"/>
        <v>0</v>
      </c>
      <c r="V378" s="398">
        <f t="shared" si="125"/>
        <v>0</v>
      </c>
      <c r="W378" s="398">
        <f t="shared" si="125"/>
        <v>0</v>
      </c>
      <c r="X378" s="398">
        <f t="shared" si="125"/>
        <v>0</v>
      </c>
      <c r="Y378" s="398">
        <f t="shared" si="125"/>
        <v>0</v>
      </c>
      <c r="Z378" s="398">
        <f t="shared" si="125"/>
        <v>0</v>
      </c>
      <c r="AA378" s="398">
        <f t="shared" si="125"/>
        <v>0</v>
      </c>
      <c r="AB378" s="398">
        <f t="shared" si="125"/>
        <v>0</v>
      </c>
      <c r="AC378" s="398">
        <f t="shared" si="125"/>
        <v>0</v>
      </c>
      <c r="AD378" s="398">
        <f t="shared" si="125"/>
        <v>0</v>
      </c>
      <c r="AE378" s="398">
        <f t="shared" si="125"/>
        <v>0</v>
      </c>
      <c r="AF378" s="398">
        <f t="shared" si="125"/>
        <v>0</v>
      </c>
      <c r="AG378" s="398">
        <f t="shared" si="125"/>
        <v>0</v>
      </c>
    </row>
    <row r="379">
      <c r="A379" s="100" t="str">
        <f t="shared" si="37"/>
        <v>n/a</v>
      </c>
      <c r="B379" s="396">
        <f t="array" ref="B379">IF($A379="n/a",Dashboard!$C$54,iferror(index('Trade Log'!$B$5:$B$2004,match($A379,'Trade Log'!$AA$5:$AA$2004,0),0),Dashboard!$C$54))</f>
        <v>43100</v>
      </c>
      <c r="C379" s="100" t="str">
        <f t="array" ref="C379">IF($A379="n/a","",iferror(index('Trade Log'!$C$5:$C$2004,match($A379,'Trade Log'!$AA$5:$AA$2004,0),0),""))</f>
        <v/>
      </c>
      <c r="D379" s="398">
        <f t="array" ref="D379">IF($A379="n/a",0,iferror(index('Trade Log'!$AD$5:$AD$2004,match($A379,'Trade Log'!$AA$5:$AA$2004,0),0),0))</f>
        <v>0</v>
      </c>
      <c r="E379" s="398">
        <f t="shared" si="35"/>
        <v>0</v>
      </c>
      <c r="F379" s="100" t="str">
        <f t="array" ref="F379">IF($A379="n/a","",iferror(index('Trade Log'!$D$5:$D$2004,match($A379,'Trade Log'!$AA$5:$AA$2004,0),0),"n/a"))</f>
        <v/>
      </c>
      <c r="G379" s="100" t="str">
        <f t="array" ref="G379">IF($A379="n/a","",IFERROR(index(Setup!$D$52:$D$201,match($F379,Setup!$B$52:$B$201,0),0),"n/a"))</f>
        <v/>
      </c>
      <c r="H379" s="81"/>
      <c r="I379" s="398">
        <f t="shared" ref="I379:AG379" si="126">IF($A379="n/a",0,IFERROR(IF($G379=I$287,$E379,0),0))</f>
        <v>0</v>
      </c>
      <c r="J379" s="398">
        <f t="shared" si="126"/>
        <v>0</v>
      </c>
      <c r="K379" s="398">
        <f t="shared" si="126"/>
        <v>0</v>
      </c>
      <c r="L379" s="398">
        <f t="shared" si="126"/>
        <v>0</v>
      </c>
      <c r="M379" s="398">
        <f t="shared" si="126"/>
        <v>0</v>
      </c>
      <c r="N379" s="398">
        <f t="shared" si="126"/>
        <v>0</v>
      </c>
      <c r="O379" s="398">
        <f t="shared" si="126"/>
        <v>0</v>
      </c>
      <c r="P379" s="398">
        <f t="shared" si="126"/>
        <v>0</v>
      </c>
      <c r="Q379" s="398">
        <f t="shared" si="126"/>
        <v>0</v>
      </c>
      <c r="R379" s="398">
        <f t="shared" si="126"/>
        <v>0</v>
      </c>
      <c r="S379" s="398">
        <f t="shared" si="126"/>
        <v>0</v>
      </c>
      <c r="T379" s="398">
        <f t="shared" si="126"/>
        <v>0</v>
      </c>
      <c r="U379" s="398">
        <f t="shared" si="126"/>
        <v>0</v>
      </c>
      <c r="V379" s="398">
        <f t="shared" si="126"/>
        <v>0</v>
      </c>
      <c r="W379" s="398">
        <f t="shared" si="126"/>
        <v>0</v>
      </c>
      <c r="X379" s="398">
        <f t="shared" si="126"/>
        <v>0</v>
      </c>
      <c r="Y379" s="398">
        <f t="shared" si="126"/>
        <v>0</v>
      </c>
      <c r="Z379" s="398">
        <f t="shared" si="126"/>
        <v>0</v>
      </c>
      <c r="AA379" s="398">
        <f t="shared" si="126"/>
        <v>0</v>
      </c>
      <c r="AB379" s="398">
        <f t="shared" si="126"/>
        <v>0</v>
      </c>
      <c r="AC379" s="398">
        <f t="shared" si="126"/>
        <v>0</v>
      </c>
      <c r="AD379" s="398">
        <f t="shared" si="126"/>
        <v>0</v>
      </c>
      <c r="AE379" s="398">
        <f t="shared" si="126"/>
        <v>0</v>
      </c>
      <c r="AF379" s="398">
        <f t="shared" si="126"/>
        <v>0</v>
      </c>
      <c r="AG379" s="398">
        <f t="shared" si="126"/>
        <v>0</v>
      </c>
    </row>
    <row r="380">
      <c r="A380" s="100" t="str">
        <f t="shared" si="37"/>
        <v>n/a</v>
      </c>
      <c r="B380" s="396">
        <f t="array" ref="B380">IF($A380="n/a",Dashboard!$C$54,iferror(index('Trade Log'!$B$5:$B$2004,match($A380,'Trade Log'!$AA$5:$AA$2004,0),0),Dashboard!$C$54))</f>
        <v>43100</v>
      </c>
      <c r="C380" s="100" t="str">
        <f t="array" ref="C380">IF($A380="n/a","",iferror(index('Trade Log'!$C$5:$C$2004,match($A380,'Trade Log'!$AA$5:$AA$2004,0),0),""))</f>
        <v/>
      </c>
      <c r="D380" s="398">
        <f t="array" ref="D380">IF($A380="n/a",0,iferror(index('Trade Log'!$AD$5:$AD$2004,match($A380,'Trade Log'!$AA$5:$AA$2004,0),0),0))</f>
        <v>0</v>
      </c>
      <c r="E380" s="398">
        <f t="shared" si="35"/>
        <v>0</v>
      </c>
      <c r="F380" s="100" t="str">
        <f t="array" ref="F380">IF($A380="n/a","",iferror(index('Trade Log'!$D$5:$D$2004,match($A380,'Trade Log'!$AA$5:$AA$2004,0),0),"n/a"))</f>
        <v/>
      </c>
      <c r="G380" s="100" t="str">
        <f t="array" ref="G380">IF($A380="n/a","",IFERROR(index(Setup!$D$52:$D$201,match($F380,Setup!$B$52:$B$201,0),0),"n/a"))</f>
        <v/>
      </c>
      <c r="H380" s="81"/>
      <c r="I380" s="398">
        <f t="shared" ref="I380:AG380" si="127">IF($A380="n/a",0,IFERROR(IF($G380=I$287,$E380,0),0))</f>
        <v>0</v>
      </c>
      <c r="J380" s="398">
        <f t="shared" si="127"/>
        <v>0</v>
      </c>
      <c r="K380" s="398">
        <f t="shared" si="127"/>
        <v>0</v>
      </c>
      <c r="L380" s="398">
        <f t="shared" si="127"/>
        <v>0</v>
      </c>
      <c r="M380" s="398">
        <f t="shared" si="127"/>
        <v>0</v>
      </c>
      <c r="N380" s="398">
        <f t="shared" si="127"/>
        <v>0</v>
      </c>
      <c r="O380" s="398">
        <f t="shared" si="127"/>
        <v>0</v>
      </c>
      <c r="P380" s="398">
        <f t="shared" si="127"/>
        <v>0</v>
      </c>
      <c r="Q380" s="398">
        <f t="shared" si="127"/>
        <v>0</v>
      </c>
      <c r="R380" s="398">
        <f t="shared" si="127"/>
        <v>0</v>
      </c>
      <c r="S380" s="398">
        <f t="shared" si="127"/>
        <v>0</v>
      </c>
      <c r="T380" s="398">
        <f t="shared" si="127"/>
        <v>0</v>
      </c>
      <c r="U380" s="398">
        <f t="shared" si="127"/>
        <v>0</v>
      </c>
      <c r="V380" s="398">
        <f t="shared" si="127"/>
        <v>0</v>
      </c>
      <c r="W380" s="398">
        <f t="shared" si="127"/>
        <v>0</v>
      </c>
      <c r="X380" s="398">
        <f t="shared" si="127"/>
        <v>0</v>
      </c>
      <c r="Y380" s="398">
        <f t="shared" si="127"/>
        <v>0</v>
      </c>
      <c r="Z380" s="398">
        <f t="shared" si="127"/>
        <v>0</v>
      </c>
      <c r="AA380" s="398">
        <f t="shared" si="127"/>
        <v>0</v>
      </c>
      <c r="AB380" s="398">
        <f t="shared" si="127"/>
        <v>0</v>
      </c>
      <c r="AC380" s="398">
        <f t="shared" si="127"/>
        <v>0</v>
      </c>
      <c r="AD380" s="398">
        <f t="shared" si="127"/>
        <v>0</v>
      </c>
      <c r="AE380" s="398">
        <f t="shared" si="127"/>
        <v>0</v>
      </c>
      <c r="AF380" s="398">
        <f t="shared" si="127"/>
        <v>0</v>
      </c>
      <c r="AG380" s="398">
        <f t="shared" si="127"/>
        <v>0</v>
      </c>
    </row>
    <row r="381">
      <c r="A381" s="100" t="str">
        <f t="shared" si="37"/>
        <v>n/a</v>
      </c>
      <c r="B381" s="396">
        <f t="array" ref="B381">IF($A381="n/a",Dashboard!$C$54,iferror(index('Trade Log'!$B$5:$B$2004,match($A381,'Trade Log'!$AA$5:$AA$2004,0),0),Dashboard!$C$54))</f>
        <v>43100</v>
      </c>
      <c r="C381" s="100" t="str">
        <f t="array" ref="C381">IF($A381="n/a","",iferror(index('Trade Log'!$C$5:$C$2004,match($A381,'Trade Log'!$AA$5:$AA$2004,0),0),""))</f>
        <v/>
      </c>
      <c r="D381" s="398">
        <f t="array" ref="D381">IF($A381="n/a",0,iferror(index('Trade Log'!$AD$5:$AD$2004,match($A381,'Trade Log'!$AA$5:$AA$2004,0),0),0))</f>
        <v>0</v>
      </c>
      <c r="E381" s="398">
        <f t="shared" si="35"/>
        <v>0</v>
      </c>
      <c r="F381" s="100" t="str">
        <f t="array" ref="F381">IF($A381="n/a","",iferror(index('Trade Log'!$D$5:$D$2004,match($A381,'Trade Log'!$AA$5:$AA$2004,0),0),"n/a"))</f>
        <v/>
      </c>
      <c r="G381" s="100" t="str">
        <f t="array" ref="G381">IF($A381="n/a","",IFERROR(index(Setup!$D$52:$D$201,match($F381,Setup!$B$52:$B$201,0),0),"n/a"))</f>
        <v/>
      </c>
      <c r="H381" s="81"/>
      <c r="I381" s="398">
        <f t="shared" ref="I381:AG381" si="128">IF($A381="n/a",0,IFERROR(IF($G381=I$287,$E381,0),0))</f>
        <v>0</v>
      </c>
      <c r="J381" s="398">
        <f t="shared" si="128"/>
        <v>0</v>
      </c>
      <c r="K381" s="398">
        <f t="shared" si="128"/>
        <v>0</v>
      </c>
      <c r="L381" s="398">
        <f t="shared" si="128"/>
        <v>0</v>
      </c>
      <c r="M381" s="398">
        <f t="shared" si="128"/>
        <v>0</v>
      </c>
      <c r="N381" s="398">
        <f t="shared" si="128"/>
        <v>0</v>
      </c>
      <c r="O381" s="398">
        <f t="shared" si="128"/>
        <v>0</v>
      </c>
      <c r="P381" s="398">
        <f t="shared" si="128"/>
        <v>0</v>
      </c>
      <c r="Q381" s="398">
        <f t="shared" si="128"/>
        <v>0</v>
      </c>
      <c r="R381" s="398">
        <f t="shared" si="128"/>
        <v>0</v>
      </c>
      <c r="S381" s="398">
        <f t="shared" si="128"/>
        <v>0</v>
      </c>
      <c r="T381" s="398">
        <f t="shared" si="128"/>
        <v>0</v>
      </c>
      <c r="U381" s="398">
        <f t="shared" si="128"/>
        <v>0</v>
      </c>
      <c r="V381" s="398">
        <f t="shared" si="128"/>
        <v>0</v>
      </c>
      <c r="W381" s="398">
        <f t="shared" si="128"/>
        <v>0</v>
      </c>
      <c r="X381" s="398">
        <f t="shared" si="128"/>
        <v>0</v>
      </c>
      <c r="Y381" s="398">
        <f t="shared" si="128"/>
        <v>0</v>
      </c>
      <c r="Z381" s="398">
        <f t="shared" si="128"/>
        <v>0</v>
      </c>
      <c r="AA381" s="398">
        <f t="shared" si="128"/>
        <v>0</v>
      </c>
      <c r="AB381" s="398">
        <f t="shared" si="128"/>
        <v>0</v>
      </c>
      <c r="AC381" s="398">
        <f t="shared" si="128"/>
        <v>0</v>
      </c>
      <c r="AD381" s="398">
        <f t="shared" si="128"/>
        <v>0</v>
      </c>
      <c r="AE381" s="398">
        <f t="shared" si="128"/>
        <v>0</v>
      </c>
      <c r="AF381" s="398">
        <f t="shared" si="128"/>
        <v>0</v>
      </c>
      <c r="AG381" s="398">
        <f t="shared" si="128"/>
        <v>0</v>
      </c>
    </row>
    <row r="382">
      <c r="A382" s="100" t="str">
        <f t="shared" si="37"/>
        <v>n/a</v>
      </c>
      <c r="B382" s="396">
        <f t="array" ref="B382">IF($A382="n/a",Dashboard!$C$54,iferror(index('Trade Log'!$B$5:$B$2004,match($A382,'Trade Log'!$AA$5:$AA$2004,0),0),Dashboard!$C$54))</f>
        <v>43100</v>
      </c>
      <c r="C382" s="100" t="str">
        <f t="array" ref="C382">IF($A382="n/a","",iferror(index('Trade Log'!$C$5:$C$2004,match($A382,'Trade Log'!$AA$5:$AA$2004,0),0),""))</f>
        <v/>
      </c>
      <c r="D382" s="398">
        <f t="array" ref="D382">IF($A382="n/a",0,iferror(index('Trade Log'!$AD$5:$AD$2004,match($A382,'Trade Log'!$AA$5:$AA$2004,0),0),0))</f>
        <v>0</v>
      </c>
      <c r="E382" s="398">
        <f t="shared" si="35"/>
        <v>0</v>
      </c>
      <c r="F382" s="100" t="str">
        <f t="array" ref="F382">IF($A382="n/a","",iferror(index('Trade Log'!$D$5:$D$2004,match($A382,'Trade Log'!$AA$5:$AA$2004,0),0),"n/a"))</f>
        <v/>
      </c>
      <c r="G382" s="100" t="str">
        <f t="array" ref="G382">IF($A382="n/a","",IFERROR(index(Setup!$D$52:$D$201,match($F382,Setup!$B$52:$B$201,0),0),"n/a"))</f>
        <v/>
      </c>
      <c r="H382" s="81"/>
      <c r="I382" s="398">
        <f t="shared" ref="I382:AG382" si="129">IF($A382="n/a",0,IFERROR(IF($G382=I$287,$E382,0),0))</f>
        <v>0</v>
      </c>
      <c r="J382" s="398">
        <f t="shared" si="129"/>
        <v>0</v>
      </c>
      <c r="K382" s="398">
        <f t="shared" si="129"/>
        <v>0</v>
      </c>
      <c r="L382" s="398">
        <f t="shared" si="129"/>
        <v>0</v>
      </c>
      <c r="M382" s="398">
        <f t="shared" si="129"/>
        <v>0</v>
      </c>
      <c r="N382" s="398">
        <f t="shared" si="129"/>
        <v>0</v>
      </c>
      <c r="O382" s="398">
        <f t="shared" si="129"/>
        <v>0</v>
      </c>
      <c r="P382" s="398">
        <f t="shared" si="129"/>
        <v>0</v>
      </c>
      <c r="Q382" s="398">
        <f t="shared" si="129"/>
        <v>0</v>
      </c>
      <c r="R382" s="398">
        <f t="shared" si="129"/>
        <v>0</v>
      </c>
      <c r="S382" s="398">
        <f t="shared" si="129"/>
        <v>0</v>
      </c>
      <c r="T382" s="398">
        <f t="shared" si="129"/>
        <v>0</v>
      </c>
      <c r="U382" s="398">
        <f t="shared" si="129"/>
        <v>0</v>
      </c>
      <c r="V382" s="398">
        <f t="shared" si="129"/>
        <v>0</v>
      </c>
      <c r="W382" s="398">
        <f t="shared" si="129"/>
        <v>0</v>
      </c>
      <c r="X382" s="398">
        <f t="shared" si="129"/>
        <v>0</v>
      </c>
      <c r="Y382" s="398">
        <f t="shared" si="129"/>
        <v>0</v>
      </c>
      <c r="Z382" s="398">
        <f t="shared" si="129"/>
        <v>0</v>
      </c>
      <c r="AA382" s="398">
        <f t="shared" si="129"/>
        <v>0</v>
      </c>
      <c r="AB382" s="398">
        <f t="shared" si="129"/>
        <v>0</v>
      </c>
      <c r="AC382" s="398">
        <f t="shared" si="129"/>
        <v>0</v>
      </c>
      <c r="AD382" s="398">
        <f t="shared" si="129"/>
        <v>0</v>
      </c>
      <c r="AE382" s="398">
        <f t="shared" si="129"/>
        <v>0</v>
      </c>
      <c r="AF382" s="398">
        <f t="shared" si="129"/>
        <v>0</v>
      </c>
      <c r="AG382" s="398">
        <f t="shared" si="129"/>
        <v>0</v>
      </c>
    </row>
    <row r="383">
      <c r="A383" s="100" t="str">
        <f t="shared" si="37"/>
        <v>n/a</v>
      </c>
      <c r="B383" s="396">
        <f t="array" ref="B383">IF($A383="n/a",Dashboard!$C$54,iferror(index('Trade Log'!$B$5:$B$2004,match($A383,'Trade Log'!$AA$5:$AA$2004,0),0),Dashboard!$C$54))</f>
        <v>43100</v>
      </c>
      <c r="C383" s="100" t="str">
        <f t="array" ref="C383">IF($A383="n/a","",iferror(index('Trade Log'!$C$5:$C$2004,match($A383,'Trade Log'!$AA$5:$AA$2004,0),0),""))</f>
        <v/>
      </c>
      <c r="D383" s="398">
        <f t="array" ref="D383">IF($A383="n/a",0,iferror(index('Trade Log'!$AD$5:$AD$2004,match($A383,'Trade Log'!$AA$5:$AA$2004,0),0),0))</f>
        <v>0</v>
      </c>
      <c r="E383" s="398">
        <f t="shared" si="35"/>
        <v>0</v>
      </c>
      <c r="F383" s="100" t="str">
        <f t="array" ref="F383">IF($A383="n/a","",iferror(index('Trade Log'!$D$5:$D$2004,match($A383,'Trade Log'!$AA$5:$AA$2004,0),0),"n/a"))</f>
        <v/>
      </c>
      <c r="G383" s="100" t="str">
        <f t="array" ref="G383">IF($A383="n/a","",IFERROR(index(Setup!$D$52:$D$201,match($F383,Setup!$B$52:$B$201,0),0),"n/a"))</f>
        <v/>
      </c>
      <c r="H383" s="81"/>
      <c r="I383" s="398">
        <f t="shared" ref="I383:AG383" si="130">IF($A383="n/a",0,IFERROR(IF($G383=I$287,$E383,0),0))</f>
        <v>0</v>
      </c>
      <c r="J383" s="398">
        <f t="shared" si="130"/>
        <v>0</v>
      </c>
      <c r="K383" s="398">
        <f t="shared" si="130"/>
        <v>0</v>
      </c>
      <c r="L383" s="398">
        <f t="shared" si="130"/>
        <v>0</v>
      </c>
      <c r="M383" s="398">
        <f t="shared" si="130"/>
        <v>0</v>
      </c>
      <c r="N383" s="398">
        <f t="shared" si="130"/>
        <v>0</v>
      </c>
      <c r="O383" s="398">
        <f t="shared" si="130"/>
        <v>0</v>
      </c>
      <c r="P383" s="398">
        <f t="shared" si="130"/>
        <v>0</v>
      </c>
      <c r="Q383" s="398">
        <f t="shared" si="130"/>
        <v>0</v>
      </c>
      <c r="R383" s="398">
        <f t="shared" si="130"/>
        <v>0</v>
      </c>
      <c r="S383" s="398">
        <f t="shared" si="130"/>
        <v>0</v>
      </c>
      <c r="T383" s="398">
        <f t="shared" si="130"/>
        <v>0</v>
      </c>
      <c r="U383" s="398">
        <f t="shared" si="130"/>
        <v>0</v>
      </c>
      <c r="V383" s="398">
        <f t="shared" si="130"/>
        <v>0</v>
      </c>
      <c r="W383" s="398">
        <f t="shared" si="130"/>
        <v>0</v>
      </c>
      <c r="X383" s="398">
        <f t="shared" si="130"/>
        <v>0</v>
      </c>
      <c r="Y383" s="398">
        <f t="shared" si="130"/>
        <v>0</v>
      </c>
      <c r="Z383" s="398">
        <f t="shared" si="130"/>
        <v>0</v>
      </c>
      <c r="AA383" s="398">
        <f t="shared" si="130"/>
        <v>0</v>
      </c>
      <c r="AB383" s="398">
        <f t="shared" si="130"/>
        <v>0</v>
      </c>
      <c r="AC383" s="398">
        <f t="shared" si="130"/>
        <v>0</v>
      </c>
      <c r="AD383" s="398">
        <f t="shared" si="130"/>
        <v>0</v>
      </c>
      <c r="AE383" s="398">
        <f t="shared" si="130"/>
        <v>0</v>
      </c>
      <c r="AF383" s="398">
        <f t="shared" si="130"/>
        <v>0</v>
      </c>
      <c r="AG383" s="398">
        <f t="shared" si="130"/>
        <v>0</v>
      </c>
    </row>
    <row r="384">
      <c r="A384" s="100" t="str">
        <f t="shared" si="37"/>
        <v>n/a</v>
      </c>
      <c r="B384" s="396">
        <f t="array" ref="B384">IF($A384="n/a",Dashboard!$C$54,iferror(index('Trade Log'!$B$5:$B$2004,match($A384,'Trade Log'!$AA$5:$AA$2004,0),0),Dashboard!$C$54))</f>
        <v>43100</v>
      </c>
      <c r="C384" s="100" t="str">
        <f t="array" ref="C384">IF($A384="n/a","",iferror(index('Trade Log'!$C$5:$C$2004,match($A384,'Trade Log'!$AA$5:$AA$2004,0),0),""))</f>
        <v/>
      </c>
      <c r="D384" s="398">
        <f t="array" ref="D384">IF($A384="n/a",0,iferror(index('Trade Log'!$AD$5:$AD$2004,match($A384,'Trade Log'!$AA$5:$AA$2004,0),0),0))</f>
        <v>0</v>
      </c>
      <c r="E384" s="398">
        <f t="shared" si="35"/>
        <v>0</v>
      </c>
      <c r="F384" s="100" t="str">
        <f t="array" ref="F384">IF($A384="n/a","",iferror(index('Trade Log'!$D$5:$D$2004,match($A384,'Trade Log'!$AA$5:$AA$2004,0),0),"n/a"))</f>
        <v/>
      </c>
      <c r="G384" s="100" t="str">
        <f t="array" ref="G384">IF($A384="n/a","",IFERROR(index(Setup!$D$52:$D$201,match($F384,Setup!$B$52:$B$201,0),0),"n/a"))</f>
        <v/>
      </c>
      <c r="H384" s="81"/>
      <c r="I384" s="398">
        <f t="shared" ref="I384:AG384" si="131">IF($A384="n/a",0,IFERROR(IF($G384=I$287,$E384,0),0))</f>
        <v>0</v>
      </c>
      <c r="J384" s="398">
        <f t="shared" si="131"/>
        <v>0</v>
      </c>
      <c r="K384" s="398">
        <f t="shared" si="131"/>
        <v>0</v>
      </c>
      <c r="L384" s="398">
        <f t="shared" si="131"/>
        <v>0</v>
      </c>
      <c r="M384" s="398">
        <f t="shared" si="131"/>
        <v>0</v>
      </c>
      <c r="N384" s="398">
        <f t="shared" si="131"/>
        <v>0</v>
      </c>
      <c r="O384" s="398">
        <f t="shared" si="131"/>
        <v>0</v>
      </c>
      <c r="P384" s="398">
        <f t="shared" si="131"/>
        <v>0</v>
      </c>
      <c r="Q384" s="398">
        <f t="shared" si="131"/>
        <v>0</v>
      </c>
      <c r="R384" s="398">
        <f t="shared" si="131"/>
        <v>0</v>
      </c>
      <c r="S384" s="398">
        <f t="shared" si="131"/>
        <v>0</v>
      </c>
      <c r="T384" s="398">
        <f t="shared" si="131"/>
        <v>0</v>
      </c>
      <c r="U384" s="398">
        <f t="shared" si="131"/>
        <v>0</v>
      </c>
      <c r="V384" s="398">
        <f t="shared" si="131"/>
        <v>0</v>
      </c>
      <c r="W384" s="398">
        <f t="shared" si="131"/>
        <v>0</v>
      </c>
      <c r="X384" s="398">
        <f t="shared" si="131"/>
        <v>0</v>
      </c>
      <c r="Y384" s="398">
        <f t="shared" si="131"/>
        <v>0</v>
      </c>
      <c r="Z384" s="398">
        <f t="shared" si="131"/>
        <v>0</v>
      </c>
      <c r="AA384" s="398">
        <f t="shared" si="131"/>
        <v>0</v>
      </c>
      <c r="AB384" s="398">
        <f t="shared" si="131"/>
        <v>0</v>
      </c>
      <c r="AC384" s="398">
        <f t="shared" si="131"/>
        <v>0</v>
      </c>
      <c r="AD384" s="398">
        <f t="shared" si="131"/>
        <v>0</v>
      </c>
      <c r="AE384" s="398">
        <f t="shared" si="131"/>
        <v>0</v>
      </c>
      <c r="AF384" s="398">
        <f t="shared" si="131"/>
        <v>0</v>
      </c>
      <c r="AG384" s="398">
        <f t="shared" si="131"/>
        <v>0</v>
      </c>
    </row>
    <row r="385">
      <c r="A385" s="100" t="str">
        <f t="shared" si="37"/>
        <v>n/a</v>
      </c>
      <c r="B385" s="396">
        <f t="array" ref="B385">IF($A385="n/a",Dashboard!$C$54,iferror(index('Trade Log'!$B$5:$B$2004,match($A385,'Trade Log'!$AA$5:$AA$2004,0),0),Dashboard!$C$54))</f>
        <v>43100</v>
      </c>
      <c r="C385" s="100" t="str">
        <f t="array" ref="C385">IF($A385="n/a","",iferror(index('Trade Log'!$C$5:$C$2004,match($A385,'Trade Log'!$AA$5:$AA$2004,0),0),""))</f>
        <v/>
      </c>
      <c r="D385" s="398">
        <f t="array" ref="D385">IF($A385="n/a",0,iferror(index('Trade Log'!$AD$5:$AD$2004,match($A385,'Trade Log'!$AA$5:$AA$2004,0),0),0))</f>
        <v>0</v>
      </c>
      <c r="E385" s="398">
        <f t="shared" si="35"/>
        <v>0</v>
      </c>
      <c r="F385" s="100" t="str">
        <f t="array" ref="F385">IF($A385="n/a","",iferror(index('Trade Log'!$D$5:$D$2004,match($A385,'Trade Log'!$AA$5:$AA$2004,0),0),"n/a"))</f>
        <v/>
      </c>
      <c r="G385" s="100" t="str">
        <f t="array" ref="G385">IF($A385="n/a","",IFERROR(index(Setup!$D$52:$D$201,match($F385,Setup!$B$52:$B$201,0),0),"n/a"))</f>
        <v/>
      </c>
      <c r="H385" s="81"/>
      <c r="I385" s="398">
        <f t="shared" ref="I385:AG385" si="132">IF($A385="n/a",0,IFERROR(IF($G385=I$287,$E385,0),0))</f>
        <v>0</v>
      </c>
      <c r="J385" s="398">
        <f t="shared" si="132"/>
        <v>0</v>
      </c>
      <c r="K385" s="398">
        <f t="shared" si="132"/>
        <v>0</v>
      </c>
      <c r="L385" s="398">
        <f t="shared" si="132"/>
        <v>0</v>
      </c>
      <c r="M385" s="398">
        <f t="shared" si="132"/>
        <v>0</v>
      </c>
      <c r="N385" s="398">
        <f t="shared" si="132"/>
        <v>0</v>
      </c>
      <c r="O385" s="398">
        <f t="shared" si="132"/>
        <v>0</v>
      </c>
      <c r="P385" s="398">
        <f t="shared" si="132"/>
        <v>0</v>
      </c>
      <c r="Q385" s="398">
        <f t="shared" si="132"/>
        <v>0</v>
      </c>
      <c r="R385" s="398">
        <f t="shared" si="132"/>
        <v>0</v>
      </c>
      <c r="S385" s="398">
        <f t="shared" si="132"/>
        <v>0</v>
      </c>
      <c r="T385" s="398">
        <f t="shared" si="132"/>
        <v>0</v>
      </c>
      <c r="U385" s="398">
        <f t="shared" si="132"/>
        <v>0</v>
      </c>
      <c r="V385" s="398">
        <f t="shared" si="132"/>
        <v>0</v>
      </c>
      <c r="W385" s="398">
        <f t="shared" si="132"/>
        <v>0</v>
      </c>
      <c r="X385" s="398">
        <f t="shared" si="132"/>
        <v>0</v>
      </c>
      <c r="Y385" s="398">
        <f t="shared" si="132"/>
        <v>0</v>
      </c>
      <c r="Z385" s="398">
        <f t="shared" si="132"/>
        <v>0</v>
      </c>
      <c r="AA385" s="398">
        <f t="shared" si="132"/>
        <v>0</v>
      </c>
      <c r="AB385" s="398">
        <f t="shared" si="132"/>
        <v>0</v>
      </c>
      <c r="AC385" s="398">
        <f t="shared" si="132"/>
        <v>0</v>
      </c>
      <c r="AD385" s="398">
        <f t="shared" si="132"/>
        <v>0</v>
      </c>
      <c r="AE385" s="398">
        <f t="shared" si="132"/>
        <v>0</v>
      </c>
      <c r="AF385" s="398">
        <f t="shared" si="132"/>
        <v>0</v>
      </c>
      <c r="AG385" s="398">
        <f t="shared" si="132"/>
        <v>0</v>
      </c>
    </row>
    <row r="386">
      <c r="A386" s="100" t="str">
        <f t="shared" si="37"/>
        <v>n/a</v>
      </c>
      <c r="B386" s="396">
        <f t="array" ref="B386">IF($A386="n/a",Dashboard!$C$54,iferror(index('Trade Log'!$B$5:$B$2004,match($A386,'Trade Log'!$AA$5:$AA$2004,0),0),Dashboard!$C$54))</f>
        <v>43100</v>
      </c>
      <c r="C386" s="100" t="str">
        <f t="array" ref="C386">IF($A386="n/a","",iferror(index('Trade Log'!$C$5:$C$2004,match($A386,'Trade Log'!$AA$5:$AA$2004,0),0),""))</f>
        <v/>
      </c>
      <c r="D386" s="398">
        <f t="array" ref="D386">IF($A386="n/a",0,iferror(index('Trade Log'!$AD$5:$AD$2004,match($A386,'Trade Log'!$AA$5:$AA$2004,0),0),0))</f>
        <v>0</v>
      </c>
      <c r="E386" s="398">
        <f t="shared" si="35"/>
        <v>0</v>
      </c>
      <c r="F386" s="100" t="str">
        <f t="array" ref="F386">IF($A386="n/a","",iferror(index('Trade Log'!$D$5:$D$2004,match($A386,'Trade Log'!$AA$5:$AA$2004,0),0),"n/a"))</f>
        <v/>
      </c>
      <c r="G386" s="100" t="str">
        <f t="array" ref="G386">IF($A386="n/a","",IFERROR(index(Setup!$D$52:$D$201,match($F386,Setup!$B$52:$B$201,0),0),"n/a"))</f>
        <v/>
      </c>
      <c r="H386" s="81"/>
      <c r="I386" s="398">
        <f t="shared" ref="I386:AG386" si="133">IF($A386="n/a",0,IFERROR(IF($G386=I$287,$E386,0),0))</f>
        <v>0</v>
      </c>
      <c r="J386" s="398">
        <f t="shared" si="133"/>
        <v>0</v>
      </c>
      <c r="K386" s="398">
        <f t="shared" si="133"/>
        <v>0</v>
      </c>
      <c r="L386" s="398">
        <f t="shared" si="133"/>
        <v>0</v>
      </c>
      <c r="M386" s="398">
        <f t="shared" si="133"/>
        <v>0</v>
      </c>
      <c r="N386" s="398">
        <f t="shared" si="133"/>
        <v>0</v>
      </c>
      <c r="O386" s="398">
        <f t="shared" si="133"/>
        <v>0</v>
      </c>
      <c r="P386" s="398">
        <f t="shared" si="133"/>
        <v>0</v>
      </c>
      <c r="Q386" s="398">
        <f t="shared" si="133"/>
        <v>0</v>
      </c>
      <c r="R386" s="398">
        <f t="shared" si="133"/>
        <v>0</v>
      </c>
      <c r="S386" s="398">
        <f t="shared" si="133"/>
        <v>0</v>
      </c>
      <c r="T386" s="398">
        <f t="shared" si="133"/>
        <v>0</v>
      </c>
      <c r="U386" s="398">
        <f t="shared" si="133"/>
        <v>0</v>
      </c>
      <c r="V386" s="398">
        <f t="shared" si="133"/>
        <v>0</v>
      </c>
      <c r="W386" s="398">
        <f t="shared" si="133"/>
        <v>0</v>
      </c>
      <c r="X386" s="398">
        <f t="shared" si="133"/>
        <v>0</v>
      </c>
      <c r="Y386" s="398">
        <f t="shared" si="133"/>
        <v>0</v>
      </c>
      <c r="Z386" s="398">
        <f t="shared" si="133"/>
        <v>0</v>
      </c>
      <c r="AA386" s="398">
        <f t="shared" si="133"/>
        <v>0</v>
      </c>
      <c r="AB386" s="398">
        <f t="shared" si="133"/>
        <v>0</v>
      </c>
      <c r="AC386" s="398">
        <f t="shared" si="133"/>
        <v>0</v>
      </c>
      <c r="AD386" s="398">
        <f t="shared" si="133"/>
        <v>0</v>
      </c>
      <c r="AE386" s="398">
        <f t="shared" si="133"/>
        <v>0</v>
      </c>
      <c r="AF386" s="398">
        <f t="shared" si="133"/>
        <v>0</v>
      </c>
      <c r="AG386" s="398">
        <f t="shared" si="133"/>
        <v>0</v>
      </c>
    </row>
    <row r="387">
      <c r="A387" s="100" t="str">
        <f t="shared" si="37"/>
        <v>n/a</v>
      </c>
      <c r="B387" s="396">
        <f t="array" ref="B387">IF($A387="n/a",Dashboard!$C$54,iferror(index('Trade Log'!$B$5:$B$2004,match($A387,'Trade Log'!$AA$5:$AA$2004,0),0),Dashboard!$C$54))</f>
        <v>43100</v>
      </c>
      <c r="C387" s="100" t="str">
        <f t="array" ref="C387">IF($A387="n/a","",iferror(index('Trade Log'!$C$5:$C$2004,match($A387,'Trade Log'!$AA$5:$AA$2004,0),0),""))</f>
        <v/>
      </c>
      <c r="D387" s="398">
        <f t="array" ref="D387">IF($A387="n/a",0,iferror(index('Trade Log'!$AD$5:$AD$2004,match($A387,'Trade Log'!$AA$5:$AA$2004,0),0),0))</f>
        <v>0</v>
      </c>
      <c r="E387" s="398">
        <f t="shared" si="35"/>
        <v>0</v>
      </c>
      <c r="F387" s="100" t="str">
        <f t="array" ref="F387">IF($A387="n/a","",iferror(index('Trade Log'!$D$5:$D$2004,match($A387,'Trade Log'!$AA$5:$AA$2004,0),0),"n/a"))</f>
        <v/>
      </c>
      <c r="G387" s="100" t="str">
        <f t="array" ref="G387">IF($A387="n/a","",IFERROR(index(Setup!$D$52:$D$201,match($F387,Setup!$B$52:$B$201,0),0),"n/a"))</f>
        <v/>
      </c>
      <c r="H387" s="81"/>
      <c r="I387" s="398">
        <f t="shared" ref="I387:AG387" si="134">IF($A387="n/a",0,IFERROR(IF($G387=I$287,$E387,0),0))</f>
        <v>0</v>
      </c>
      <c r="J387" s="398">
        <f t="shared" si="134"/>
        <v>0</v>
      </c>
      <c r="K387" s="398">
        <f t="shared" si="134"/>
        <v>0</v>
      </c>
      <c r="L387" s="398">
        <f t="shared" si="134"/>
        <v>0</v>
      </c>
      <c r="M387" s="398">
        <f t="shared" si="134"/>
        <v>0</v>
      </c>
      <c r="N387" s="398">
        <f t="shared" si="134"/>
        <v>0</v>
      </c>
      <c r="O387" s="398">
        <f t="shared" si="134"/>
        <v>0</v>
      </c>
      <c r="P387" s="398">
        <f t="shared" si="134"/>
        <v>0</v>
      </c>
      <c r="Q387" s="398">
        <f t="shared" si="134"/>
        <v>0</v>
      </c>
      <c r="R387" s="398">
        <f t="shared" si="134"/>
        <v>0</v>
      </c>
      <c r="S387" s="398">
        <f t="shared" si="134"/>
        <v>0</v>
      </c>
      <c r="T387" s="398">
        <f t="shared" si="134"/>
        <v>0</v>
      </c>
      <c r="U387" s="398">
        <f t="shared" si="134"/>
        <v>0</v>
      </c>
      <c r="V387" s="398">
        <f t="shared" si="134"/>
        <v>0</v>
      </c>
      <c r="W387" s="398">
        <f t="shared" si="134"/>
        <v>0</v>
      </c>
      <c r="X387" s="398">
        <f t="shared" si="134"/>
        <v>0</v>
      </c>
      <c r="Y387" s="398">
        <f t="shared" si="134"/>
        <v>0</v>
      </c>
      <c r="Z387" s="398">
        <f t="shared" si="134"/>
        <v>0</v>
      </c>
      <c r="AA387" s="398">
        <f t="shared" si="134"/>
        <v>0</v>
      </c>
      <c r="AB387" s="398">
        <f t="shared" si="134"/>
        <v>0</v>
      </c>
      <c r="AC387" s="398">
        <f t="shared" si="134"/>
        <v>0</v>
      </c>
      <c r="AD387" s="398">
        <f t="shared" si="134"/>
        <v>0</v>
      </c>
      <c r="AE387" s="398">
        <f t="shared" si="134"/>
        <v>0</v>
      </c>
      <c r="AF387" s="398">
        <f t="shared" si="134"/>
        <v>0</v>
      </c>
      <c r="AG387" s="398">
        <f t="shared" si="134"/>
        <v>0</v>
      </c>
    </row>
    <row r="388">
      <c r="A388" s="100" t="str">
        <f t="shared" si="37"/>
        <v>n/a</v>
      </c>
      <c r="B388" s="396">
        <f t="array" ref="B388">IF($A388="n/a",Dashboard!$C$54,iferror(index('Trade Log'!$B$5:$B$2004,match($A388,'Trade Log'!$AA$5:$AA$2004,0),0),Dashboard!$C$54))</f>
        <v>43100</v>
      </c>
      <c r="C388" s="100" t="str">
        <f t="array" ref="C388">IF($A388="n/a","",iferror(index('Trade Log'!$C$5:$C$2004,match($A388,'Trade Log'!$AA$5:$AA$2004,0),0),""))</f>
        <v/>
      </c>
      <c r="D388" s="398">
        <f t="array" ref="D388">IF($A388="n/a",0,iferror(index('Trade Log'!$AD$5:$AD$2004,match($A388,'Trade Log'!$AA$5:$AA$2004,0),0),0))</f>
        <v>0</v>
      </c>
      <c r="E388" s="398">
        <f t="shared" si="35"/>
        <v>0</v>
      </c>
      <c r="F388" s="100" t="str">
        <f t="array" ref="F388">IF($A388="n/a","",iferror(index('Trade Log'!$D$5:$D$2004,match($A388,'Trade Log'!$AA$5:$AA$2004,0),0),"n/a"))</f>
        <v/>
      </c>
      <c r="G388" s="100" t="str">
        <f t="array" ref="G388">IF($A388="n/a","",IFERROR(index(Setup!$D$52:$D$201,match($F388,Setup!$B$52:$B$201,0),0),"n/a"))</f>
        <v/>
      </c>
      <c r="H388" s="81"/>
      <c r="I388" s="398">
        <f t="shared" ref="I388:AG388" si="135">IF($A388="n/a",0,IFERROR(IF($G388=I$287,$E388,0),0))</f>
        <v>0</v>
      </c>
      <c r="J388" s="398">
        <f t="shared" si="135"/>
        <v>0</v>
      </c>
      <c r="K388" s="398">
        <f t="shared" si="135"/>
        <v>0</v>
      </c>
      <c r="L388" s="398">
        <f t="shared" si="135"/>
        <v>0</v>
      </c>
      <c r="M388" s="398">
        <f t="shared" si="135"/>
        <v>0</v>
      </c>
      <c r="N388" s="398">
        <f t="shared" si="135"/>
        <v>0</v>
      </c>
      <c r="O388" s="398">
        <f t="shared" si="135"/>
        <v>0</v>
      </c>
      <c r="P388" s="398">
        <f t="shared" si="135"/>
        <v>0</v>
      </c>
      <c r="Q388" s="398">
        <f t="shared" si="135"/>
        <v>0</v>
      </c>
      <c r="R388" s="398">
        <f t="shared" si="135"/>
        <v>0</v>
      </c>
      <c r="S388" s="398">
        <f t="shared" si="135"/>
        <v>0</v>
      </c>
      <c r="T388" s="398">
        <f t="shared" si="135"/>
        <v>0</v>
      </c>
      <c r="U388" s="398">
        <f t="shared" si="135"/>
        <v>0</v>
      </c>
      <c r="V388" s="398">
        <f t="shared" si="135"/>
        <v>0</v>
      </c>
      <c r="W388" s="398">
        <f t="shared" si="135"/>
        <v>0</v>
      </c>
      <c r="X388" s="398">
        <f t="shared" si="135"/>
        <v>0</v>
      </c>
      <c r="Y388" s="398">
        <f t="shared" si="135"/>
        <v>0</v>
      </c>
      <c r="Z388" s="398">
        <f t="shared" si="135"/>
        <v>0</v>
      </c>
      <c r="AA388" s="398">
        <f t="shared" si="135"/>
        <v>0</v>
      </c>
      <c r="AB388" s="398">
        <f t="shared" si="135"/>
        <v>0</v>
      </c>
      <c r="AC388" s="398">
        <f t="shared" si="135"/>
        <v>0</v>
      </c>
      <c r="AD388" s="398">
        <f t="shared" si="135"/>
        <v>0</v>
      </c>
      <c r="AE388" s="398">
        <f t="shared" si="135"/>
        <v>0</v>
      </c>
      <c r="AF388" s="398">
        <f t="shared" si="135"/>
        <v>0</v>
      </c>
      <c r="AG388" s="398">
        <f t="shared" si="135"/>
        <v>0</v>
      </c>
    </row>
    <row r="389">
      <c r="A389" s="100" t="str">
        <f t="shared" si="37"/>
        <v>n/a</v>
      </c>
      <c r="B389" s="396">
        <f t="array" ref="B389">IF($A389="n/a",Dashboard!$C$54,iferror(index('Trade Log'!$B$5:$B$2004,match($A389,'Trade Log'!$AA$5:$AA$2004,0),0),Dashboard!$C$54))</f>
        <v>43100</v>
      </c>
      <c r="C389" s="100" t="str">
        <f t="array" ref="C389">IF($A389="n/a","",iferror(index('Trade Log'!$C$5:$C$2004,match($A389,'Trade Log'!$AA$5:$AA$2004,0),0),""))</f>
        <v/>
      </c>
      <c r="D389" s="398">
        <f t="array" ref="D389">IF($A389="n/a",0,iferror(index('Trade Log'!$AD$5:$AD$2004,match($A389,'Trade Log'!$AA$5:$AA$2004,0),0),0))</f>
        <v>0</v>
      </c>
      <c r="E389" s="398">
        <f t="shared" si="35"/>
        <v>0</v>
      </c>
      <c r="F389" s="100" t="str">
        <f t="array" ref="F389">IF($A389="n/a","",iferror(index('Trade Log'!$D$5:$D$2004,match($A389,'Trade Log'!$AA$5:$AA$2004,0),0),"n/a"))</f>
        <v/>
      </c>
      <c r="G389" s="100" t="str">
        <f t="array" ref="G389">IF($A389="n/a","",IFERROR(index(Setup!$D$52:$D$201,match($F389,Setup!$B$52:$B$201,0),0),"n/a"))</f>
        <v/>
      </c>
      <c r="H389" s="81"/>
      <c r="I389" s="398">
        <f t="shared" ref="I389:AG389" si="136">IF($A389="n/a",0,IFERROR(IF($G389=I$287,$E389,0),0))</f>
        <v>0</v>
      </c>
      <c r="J389" s="398">
        <f t="shared" si="136"/>
        <v>0</v>
      </c>
      <c r="K389" s="398">
        <f t="shared" si="136"/>
        <v>0</v>
      </c>
      <c r="L389" s="398">
        <f t="shared" si="136"/>
        <v>0</v>
      </c>
      <c r="M389" s="398">
        <f t="shared" si="136"/>
        <v>0</v>
      </c>
      <c r="N389" s="398">
        <f t="shared" si="136"/>
        <v>0</v>
      </c>
      <c r="O389" s="398">
        <f t="shared" si="136"/>
        <v>0</v>
      </c>
      <c r="P389" s="398">
        <f t="shared" si="136"/>
        <v>0</v>
      </c>
      <c r="Q389" s="398">
        <f t="shared" si="136"/>
        <v>0</v>
      </c>
      <c r="R389" s="398">
        <f t="shared" si="136"/>
        <v>0</v>
      </c>
      <c r="S389" s="398">
        <f t="shared" si="136"/>
        <v>0</v>
      </c>
      <c r="T389" s="398">
        <f t="shared" si="136"/>
        <v>0</v>
      </c>
      <c r="U389" s="398">
        <f t="shared" si="136"/>
        <v>0</v>
      </c>
      <c r="V389" s="398">
        <f t="shared" si="136"/>
        <v>0</v>
      </c>
      <c r="W389" s="398">
        <f t="shared" si="136"/>
        <v>0</v>
      </c>
      <c r="X389" s="398">
        <f t="shared" si="136"/>
        <v>0</v>
      </c>
      <c r="Y389" s="398">
        <f t="shared" si="136"/>
        <v>0</v>
      </c>
      <c r="Z389" s="398">
        <f t="shared" si="136"/>
        <v>0</v>
      </c>
      <c r="AA389" s="398">
        <f t="shared" si="136"/>
        <v>0</v>
      </c>
      <c r="AB389" s="398">
        <f t="shared" si="136"/>
        <v>0</v>
      </c>
      <c r="AC389" s="398">
        <f t="shared" si="136"/>
        <v>0</v>
      </c>
      <c r="AD389" s="398">
        <f t="shared" si="136"/>
        <v>0</v>
      </c>
      <c r="AE389" s="398">
        <f t="shared" si="136"/>
        <v>0</v>
      </c>
      <c r="AF389" s="398">
        <f t="shared" si="136"/>
        <v>0</v>
      </c>
      <c r="AG389" s="398">
        <f t="shared" si="136"/>
        <v>0</v>
      </c>
    </row>
    <row r="390">
      <c r="A390" s="100" t="str">
        <f t="shared" si="37"/>
        <v>n/a</v>
      </c>
      <c r="B390" s="396">
        <f t="array" ref="B390">IF($A390="n/a",Dashboard!$C$54,iferror(index('Trade Log'!$B$5:$B$2004,match($A390,'Trade Log'!$AA$5:$AA$2004,0),0),Dashboard!$C$54))</f>
        <v>43100</v>
      </c>
      <c r="C390" s="100" t="str">
        <f t="array" ref="C390">IF($A390="n/a","",iferror(index('Trade Log'!$C$5:$C$2004,match($A390,'Trade Log'!$AA$5:$AA$2004,0),0),""))</f>
        <v/>
      </c>
      <c r="D390" s="398">
        <f t="array" ref="D390">IF($A390="n/a",0,iferror(index('Trade Log'!$AD$5:$AD$2004,match($A390,'Trade Log'!$AA$5:$AA$2004,0),0),0))</f>
        <v>0</v>
      </c>
      <c r="E390" s="398">
        <f t="shared" si="35"/>
        <v>0</v>
      </c>
      <c r="F390" s="100" t="str">
        <f t="array" ref="F390">IF($A390="n/a","",iferror(index('Trade Log'!$D$5:$D$2004,match($A390,'Trade Log'!$AA$5:$AA$2004,0),0),"n/a"))</f>
        <v/>
      </c>
      <c r="G390" s="100" t="str">
        <f t="array" ref="G390">IF($A390="n/a","",IFERROR(index(Setup!$D$52:$D$201,match($F390,Setup!$B$52:$B$201,0),0),"n/a"))</f>
        <v/>
      </c>
      <c r="H390" s="81"/>
      <c r="I390" s="398">
        <f t="shared" ref="I390:AG390" si="137">IF($A390="n/a",0,IFERROR(IF($G390=I$287,$E390,0),0))</f>
        <v>0</v>
      </c>
      <c r="J390" s="398">
        <f t="shared" si="137"/>
        <v>0</v>
      </c>
      <c r="K390" s="398">
        <f t="shared" si="137"/>
        <v>0</v>
      </c>
      <c r="L390" s="398">
        <f t="shared" si="137"/>
        <v>0</v>
      </c>
      <c r="M390" s="398">
        <f t="shared" si="137"/>
        <v>0</v>
      </c>
      <c r="N390" s="398">
        <f t="shared" si="137"/>
        <v>0</v>
      </c>
      <c r="O390" s="398">
        <f t="shared" si="137"/>
        <v>0</v>
      </c>
      <c r="P390" s="398">
        <f t="shared" si="137"/>
        <v>0</v>
      </c>
      <c r="Q390" s="398">
        <f t="shared" si="137"/>
        <v>0</v>
      </c>
      <c r="R390" s="398">
        <f t="shared" si="137"/>
        <v>0</v>
      </c>
      <c r="S390" s="398">
        <f t="shared" si="137"/>
        <v>0</v>
      </c>
      <c r="T390" s="398">
        <f t="shared" si="137"/>
        <v>0</v>
      </c>
      <c r="U390" s="398">
        <f t="shared" si="137"/>
        <v>0</v>
      </c>
      <c r="V390" s="398">
        <f t="shared" si="137"/>
        <v>0</v>
      </c>
      <c r="W390" s="398">
        <f t="shared" si="137"/>
        <v>0</v>
      </c>
      <c r="X390" s="398">
        <f t="shared" si="137"/>
        <v>0</v>
      </c>
      <c r="Y390" s="398">
        <f t="shared" si="137"/>
        <v>0</v>
      </c>
      <c r="Z390" s="398">
        <f t="shared" si="137"/>
        <v>0</v>
      </c>
      <c r="AA390" s="398">
        <f t="shared" si="137"/>
        <v>0</v>
      </c>
      <c r="AB390" s="398">
        <f t="shared" si="137"/>
        <v>0</v>
      </c>
      <c r="AC390" s="398">
        <f t="shared" si="137"/>
        <v>0</v>
      </c>
      <c r="AD390" s="398">
        <f t="shared" si="137"/>
        <v>0</v>
      </c>
      <c r="AE390" s="398">
        <f t="shared" si="137"/>
        <v>0</v>
      </c>
      <c r="AF390" s="398">
        <f t="shared" si="137"/>
        <v>0</v>
      </c>
      <c r="AG390" s="398">
        <f t="shared" si="137"/>
        <v>0</v>
      </c>
    </row>
    <row r="391">
      <c r="A391" s="100" t="str">
        <f t="shared" si="37"/>
        <v>n/a</v>
      </c>
      <c r="B391" s="396">
        <f t="array" ref="B391">IF($A391="n/a",Dashboard!$C$54,iferror(index('Trade Log'!$B$5:$B$2004,match($A391,'Trade Log'!$AA$5:$AA$2004,0),0),Dashboard!$C$54))</f>
        <v>43100</v>
      </c>
      <c r="C391" s="100" t="str">
        <f t="array" ref="C391">IF($A391="n/a","",iferror(index('Trade Log'!$C$5:$C$2004,match($A391,'Trade Log'!$AA$5:$AA$2004,0),0),""))</f>
        <v/>
      </c>
      <c r="D391" s="398">
        <f t="array" ref="D391">IF($A391="n/a",0,iferror(index('Trade Log'!$AD$5:$AD$2004,match($A391,'Trade Log'!$AA$5:$AA$2004,0),0),0))</f>
        <v>0</v>
      </c>
      <c r="E391" s="398">
        <f t="shared" si="35"/>
        <v>0</v>
      </c>
      <c r="F391" s="100" t="str">
        <f t="array" ref="F391">IF($A391="n/a","",iferror(index('Trade Log'!$D$5:$D$2004,match($A391,'Trade Log'!$AA$5:$AA$2004,0),0),"n/a"))</f>
        <v/>
      </c>
      <c r="G391" s="100" t="str">
        <f t="array" ref="G391">IF($A391="n/a","",IFERROR(index(Setup!$D$52:$D$201,match($F391,Setup!$B$52:$B$201,0),0),"n/a"))</f>
        <v/>
      </c>
      <c r="H391" s="81"/>
      <c r="I391" s="398">
        <f t="shared" ref="I391:AG391" si="138">IF($A391="n/a",0,IFERROR(IF($G391=I$287,$E391,0),0))</f>
        <v>0</v>
      </c>
      <c r="J391" s="398">
        <f t="shared" si="138"/>
        <v>0</v>
      </c>
      <c r="K391" s="398">
        <f t="shared" si="138"/>
        <v>0</v>
      </c>
      <c r="L391" s="398">
        <f t="shared" si="138"/>
        <v>0</v>
      </c>
      <c r="M391" s="398">
        <f t="shared" si="138"/>
        <v>0</v>
      </c>
      <c r="N391" s="398">
        <f t="shared" si="138"/>
        <v>0</v>
      </c>
      <c r="O391" s="398">
        <f t="shared" si="138"/>
        <v>0</v>
      </c>
      <c r="P391" s="398">
        <f t="shared" si="138"/>
        <v>0</v>
      </c>
      <c r="Q391" s="398">
        <f t="shared" si="138"/>
        <v>0</v>
      </c>
      <c r="R391" s="398">
        <f t="shared" si="138"/>
        <v>0</v>
      </c>
      <c r="S391" s="398">
        <f t="shared" si="138"/>
        <v>0</v>
      </c>
      <c r="T391" s="398">
        <f t="shared" si="138"/>
        <v>0</v>
      </c>
      <c r="U391" s="398">
        <f t="shared" si="138"/>
        <v>0</v>
      </c>
      <c r="V391" s="398">
        <f t="shared" si="138"/>
        <v>0</v>
      </c>
      <c r="W391" s="398">
        <f t="shared" si="138"/>
        <v>0</v>
      </c>
      <c r="X391" s="398">
        <f t="shared" si="138"/>
        <v>0</v>
      </c>
      <c r="Y391" s="398">
        <f t="shared" si="138"/>
        <v>0</v>
      </c>
      <c r="Z391" s="398">
        <f t="shared" si="138"/>
        <v>0</v>
      </c>
      <c r="AA391" s="398">
        <f t="shared" si="138"/>
        <v>0</v>
      </c>
      <c r="AB391" s="398">
        <f t="shared" si="138"/>
        <v>0</v>
      </c>
      <c r="AC391" s="398">
        <f t="shared" si="138"/>
        <v>0</v>
      </c>
      <c r="AD391" s="398">
        <f t="shared" si="138"/>
        <v>0</v>
      </c>
      <c r="AE391" s="398">
        <f t="shared" si="138"/>
        <v>0</v>
      </c>
      <c r="AF391" s="398">
        <f t="shared" si="138"/>
        <v>0</v>
      </c>
      <c r="AG391" s="398">
        <f t="shared" si="138"/>
        <v>0</v>
      </c>
    </row>
    <row r="392">
      <c r="A392" s="100" t="str">
        <f t="shared" si="37"/>
        <v>n/a</v>
      </c>
      <c r="B392" s="396">
        <f t="array" ref="B392">IF($A392="n/a",Dashboard!$C$54,iferror(index('Trade Log'!$B$5:$B$2004,match($A392,'Trade Log'!$AA$5:$AA$2004,0),0),Dashboard!$C$54))</f>
        <v>43100</v>
      </c>
      <c r="C392" s="100" t="str">
        <f t="array" ref="C392">IF($A392="n/a","",iferror(index('Trade Log'!$C$5:$C$2004,match($A392,'Trade Log'!$AA$5:$AA$2004,0),0),""))</f>
        <v/>
      </c>
      <c r="D392" s="398">
        <f t="array" ref="D392">IF($A392="n/a",0,iferror(index('Trade Log'!$AD$5:$AD$2004,match($A392,'Trade Log'!$AA$5:$AA$2004,0),0),0))</f>
        <v>0</v>
      </c>
      <c r="E392" s="398">
        <f t="shared" si="35"/>
        <v>0</v>
      </c>
      <c r="F392" s="100" t="str">
        <f t="array" ref="F392">IF($A392="n/a","",iferror(index('Trade Log'!$D$5:$D$2004,match($A392,'Trade Log'!$AA$5:$AA$2004,0),0),"n/a"))</f>
        <v/>
      </c>
      <c r="G392" s="100" t="str">
        <f t="array" ref="G392">IF($A392="n/a","",IFERROR(index(Setup!$D$52:$D$201,match($F392,Setup!$B$52:$B$201,0),0),"n/a"))</f>
        <v/>
      </c>
      <c r="H392" s="81"/>
      <c r="I392" s="398">
        <f t="shared" ref="I392:AG392" si="139">IF($A392="n/a",0,IFERROR(IF($G392=I$287,$E392,0),0))</f>
        <v>0</v>
      </c>
      <c r="J392" s="398">
        <f t="shared" si="139"/>
        <v>0</v>
      </c>
      <c r="K392" s="398">
        <f t="shared" si="139"/>
        <v>0</v>
      </c>
      <c r="L392" s="398">
        <f t="shared" si="139"/>
        <v>0</v>
      </c>
      <c r="M392" s="398">
        <f t="shared" si="139"/>
        <v>0</v>
      </c>
      <c r="N392" s="398">
        <f t="shared" si="139"/>
        <v>0</v>
      </c>
      <c r="O392" s="398">
        <f t="shared" si="139"/>
        <v>0</v>
      </c>
      <c r="P392" s="398">
        <f t="shared" si="139"/>
        <v>0</v>
      </c>
      <c r="Q392" s="398">
        <f t="shared" si="139"/>
        <v>0</v>
      </c>
      <c r="R392" s="398">
        <f t="shared" si="139"/>
        <v>0</v>
      </c>
      <c r="S392" s="398">
        <f t="shared" si="139"/>
        <v>0</v>
      </c>
      <c r="T392" s="398">
        <f t="shared" si="139"/>
        <v>0</v>
      </c>
      <c r="U392" s="398">
        <f t="shared" si="139"/>
        <v>0</v>
      </c>
      <c r="V392" s="398">
        <f t="shared" si="139"/>
        <v>0</v>
      </c>
      <c r="W392" s="398">
        <f t="shared" si="139"/>
        <v>0</v>
      </c>
      <c r="X392" s="398">
        <f t="shared" si="139"/>
        <v>0</v>
      </c>
      <c r="Y392" s="398">
        <f t="shared" si="139"/>
        <v>0</v>
      </c>
      <c r="Z392" s="398">
        <f t="shared" si="139"/>
        <v>0</v>
      </c>
      <c r="AA392" s="398">
        <f t="shared" si="139"/>
        <v>0</v>
      </c>
      <c r="AB392" s="398">
        <f t="shared" si="139"/>
        <v>0</v>
      </c>
      <c r="AC392" s="398">
        <f t="shared" si="139"/>
        <v>0</v>
      </c>
      <c r="AD392" s="398">
        <f t="shared" si="139"/>
        <v>0</v>
      </c>
      <c r="AE392" s="398">
        <f t="shared" si="139"/>
        <v>0</v>
      </c>
      <c r="AF392" s="398">
        <f t="shared" si="139"/>
        <v>0</v>
      </c>
      <c r="AG392" s="398">
        <f t="shared" si="139"/>
        <v>0</v>
      </c>
    </row>
    <row r="393">
      <c r="A393" s="100" t="str">
        <f t="shared" si="37"/>
        <v>n/a</v>
      </c>
      <c r="B393" s="396">
        <f t="array" ref="B393">IF($A393="n/a",Dashboard!$C$54,iferror(index('Trade Log'!$B$5:$B$2004,match($A393,'Trade Log'!$AA$5:$AA$2004,0),0),Dashboard!$C$54))</f>
        <v>43100</v>
      </c>
      <c r="C393" s="100" t="str">
        <f t="array" ref="C393">IF($A393="n/a","",iferror(index('Trade Log'!$C$5:$C$2004,match($A393,'Trade Log'!$AA$5:$AA$2004,0),0),""))</f>
        <v/>
      </c>
      <c r="D393" s="398">
        <f t="array" ref="D393">IF($A393="n/a",0,iferror(index('Trade Log'!$AD$5:$AD$2004,match($A393,'Trade Log'!$AA$5:$AA$2004,0),0),0))</f>
        <v>0</v>
      </c>
      <c r="E393" s="398">
        <f t="shared" si="35"/>
        <v>0</v>
      </c>
      <c r="F393" s="100" t="str">
        <f t="array" ref="F393">IF($A393="n/a","",iferror(index('Trade Log'!$D$5:$D$2004,match($A393,'Trade Log'!$AA$5:$AA$2004,0),0),"n/a"))</f>
        <v/>
      </c>
      <c r="G393" s="100" t="str">
        <f t="array" ref="G393">IF($A393="n/a","",IFERROR(index(Setup!$D$52:$D$201,match($F393,Setup!$B$52:$B$201,0),0),"n/a"))</f>
        <v/>
      </c>
      <c r="H393" s="81"/>
      <c r="I393" s="398">
        <f t="shared" ref="I393:AG393" si="140">IF($A393="n/a",0,IFERROR(IF($G393=I$287,$E393,0),0))</f>
        <v>0</v>
      </c>
      <c r="J393" s="398">
        <f t="shared" si="140"/>
        <v>0</v>
      </c>
      <c r="K393" s="398">
        <f t="shared" si="140"/>
        <v>0</v>
      </c>
      <c r="L393" s="398">
        <f t="shared" si="140"/>
        <v>0</v>
      </c>
      <c r="M393" s="398">
        <f t="shared" si="140"/>
        <v>0</v>
      </c>
      <c r="N393" s="398">
        <f t="shared" si="140"/>
        <v>0</v>
      </c>
      <c r="O393" s="398">
        <f t="shared" si="140"/>
        <v>0</v>
      </c>
      <c r="P393" s="398">
        <f t="shared" si="140"/>
        <v>0</v>
      </c>
      <c r="Q393" s="398">
        <f t="shared" si="140"/>
        <v>0</v>
      </c>
      <c r="R393" s="398">
        <f t="shared" si="140"/>
        <v>0</v>
      </c>
      <c r="S393" s="398">
        <f t="shared" si="140"/>
        <v>0</v>
      </c>
      <c r="T393" s="398">
        <f t="shared" si="140"/>
        <v>0</v>
      </c>
      <c r="U393" s="398">
        <f t="shared" si="140"/>
        <v>0</v>
      </c>
      <c r="V393" s="398">
        <f t="shared" si="140"/>
        <v>0</v>
      </c>
      <c r="W393" s="398">
        <f t="shared" si="140"/>
        <v>0</v>
      </c>
      <c r="X393" s="398">
        <f t="shared" si="140"/>
        <v>0</v>
      </c>
      <c r="Y393" s="398">
        <f t="shared" si="140"/>
        <v>0</v>
      </c>
      <c r="Z393" s="398">
        <f t="shared" si="140"/>
        <v>0</v>
      </c>
      <c r="AA393" s="398">
        <f t="shared" si="140"/>
        <v>0</v>
      </c>
      <c r="AB393" s="398">
        <f t="shared" si="140"/>
        <v>0</v>
      </c>
      <c r="AC393" s="398">
        <f t="shared" si="140"/>
        <v>0</v>
      </c>
      <c r="AD393" s="398">
        <f t="shared" si="140"/>
        <v>0</v>
      </c>
      <c r="AE393" s="398">
        <f t="shared" si="140"/>
        <v>0</v>
      </c>
      <c r="AF393" s="398">
        <f t="shared" si="140"/>
        <v>0</v>
      </c>
      <c r="AG393" s="398">
        <f t="shared" si="140"/>
        <v>0</v>
      </c>
    </row>
    <row r="394">
      <c r="A394" s="100" t="str">
        <f t="shared" si="37"/>
        <v>n/a</v>
      </c>
      <c r="B394" s="396">
        <f t="array" ref="B394">IF($A394="n/a",Dashboard!$C$54,iferror(index('Trade Log'!$B$5:$B$2004,match($A394,'Trade Log'!$AA$5:$AA$2004,0),0),Dashboard!$C$54))</f>
        <v>43100</v>
      </c>
      <c r="C394" s="100" t="str">
        <f t="array" ref="C394">IF($A394="n/a","",iferror(index('Trade Log'!$C$5:$C$2004,match($A394,'Trade Log'!$AA$5:$AA$2004,0),0),""))</f>
        <v/>
      </c>
      <c r="D394" s="398">
        <f t="array" ref="D394">IF($A394="n/a",0,iferror(index('Trade Log'!$AD$5:$AD$2004,match($A394,'Trade Log'!$AA$5:$AA$2004,0),0),0))</f>
        <v>0</v>
      </c>
      <c r="E394" s="398">
        <f t="shared" si="35"/>
        <v>0</v>
      </c>
      <c r="F394" s="100" t="str">
        <f t="array" ref="F394">IF($A394="n/a","",iferror(index('Trade Log'!$D$5:$D$2004,match($A394,'Trade Log'!$AA$5:$AA$2004,0),0),"n/a"))</f>
        <v/>
      </c>
      <c r="G394" s="100" t="str">
        <f t="array" ref="G394">IF($A394="n/a","",IFERROR(index(Setup!$D$52:$D$201,match($F394,Setup!$B$52:$B$201,0),0),"n/a"))</f>
        <v/>
      </c>
      <c r="H394" s="81"/>
      <c r="I394" s="398">
        <f t="shared" ref="I394:AG394" si="141">IF($A394="n/a",0,IFERROR(IF($G394=I$287,$E394,0),0))</f>
        <v>0</v>
      </c>
      <c r="J394" s="398">
        <f t="shared" si="141"/>
        <v>0</v>
      </c>
      <c r="K394" s="398">
        <f t="shared" si="141"/>
        <v>0</v>
      </c>
      <c r="L394" s="398">
        <f t="shared" si="141"/>
        <v>0</v>
      </c>
      <c r="M394" s="398">
        <f t="shared" si="141"/>
        <v>0</v>
      </c>
      <c r="N394" s="398">
        <f t="shared" si="141"/>
        <v>0</v>
      </c>
      <c r="O394" s="398">
        <f t="shared" si="141"/>
        <v>0</v>
      </c>
      <c r="P394" s="398">
        <f t="shared" si="141"/>
        <v>0</v>
      </c>
      <c r="Q394" s="398">
        <f t="shared" si="141"/>
        <v>0</v>
      </c>
      <c r="R394" s="398">
        <f t="shared" si="141"/>
        <v>0</v>
      </c>
      <c r="S394" s="398">
        <f t="shared" si="141"/>
        <v>0</v>
      </c>
      <c r="T394" s="398">
        <f t="shared" si="141"/>
        <v>0</v>
      </c>
      <c r="U394" s="398">
        <f t="shared" si="141"/>
        <v>0</v>
      </c>
      <c r="V394" s="398">
        <f t="shared" si="141"/>
        <v>0</v>
      </c>
      <c r="W394" s="398">
        <f t="shared" si="141"/>
        <v>0</v>
      </c>
      <c r="X394" s="398">
        <f t="shared" si="141"/>
        <v>0</v>
      </c>
      <c r="Y394" s="398">
        <f t="shared" si="141"/>
        <v>0</v>
      </c>
      <c r="Z394" s="398">
        <f t="shared" si="141"/>
        <v>0</v>
      </c>
      <c r="AA394" s="398">
        <f t="shared" si="141"/>
        <v>0</v>
      </c>
      <c r="AB394" s="398">
        <f t="shared" si="141"/>
        <v>0</v>
      </c>
      <c r="AC394" s="398">
        <f t="shared" si="141"/>
        <v>0</v>
      </c>
      <c r="AD394" s="398">
        <f t="shared" si="141"/>
        <v>0</v>
      </c>
      <c r="AE394" s="398">
        <f t="shared" si="141"/>
        <v>0</v>
      </c>
      <c r="AF394" s="398">
        <f t="shared" si="141"/>
        <v>0</v>
      </c>
      <c r="AG394" s="398">
        <f t="shared" si="141"/>
        <v>0</v>
      </c>
    </row>
    <row r="395">
      <c r="A395" s="100" t="str">
        <f t="shared" si="37"/>
        <v>n/a</v>
      </c>
      <c r="B395" s="396">
        <f t="array" ref="B395">IF($A395="n/a",Dashboard!$C$54,iferror(index('Trade Log'!$B$5:$B$2004,match($A395,'Trade Log'!$AA$5:$AA$2004,0),0),Dashboard!$C$54))</f>
        <v>43100</v>
      </c>
      <c r="C395" s="100" t="str">
        <f t="array" ref="C395">IF($A395="n/a","",iferror(index('Trade Log'!$C$5:$C$2004,match($A395,'Trade Log'!$AA$5:$AA$2004,0),0),""))</f>
        <v/>
      </c>
      <c r="D395" s="398">
        <f t="array" ref="D395">IF($A395="n/a",0,iferror(index('Trade Log'!$AD$5:$AD$2004,match($A395,'Trade Log'!$AA$5:$AA$2004,0),0),0))</f>
        <v>0</v>
      </c>
      <c r="E395" s="398">
        <f t="shared" si="35"/>
        <v>0</v>
      </c>
      <c r="F395" s="100" t="str">
        <f t="array" ref="F395">IF($A395="n/a","",iferror(index('Trade Log'!$D$5:$D$2004,match($A395,'Trade Log'!$AA$5:$AA$2004,0),0),"n/a"))</f>
        <v/>
      </c>
      <c r="G395" s="100" t="str">
        <f t="array" ref="G395">IF($A395="n/a","",IFERROR(index(Setup!$D$52:$D$201,match($F395,Setup!$B$52:$B$201,0),0),"n/a"))</f>
        <v/>
      </c>
      <c r="H395" s="81"/>
      <c r="I395" s="398">
        <f t="shared" ref="I395:AG395" si="142">IF($A395="n/a",0,IFERROR(IF($G395=I$287,$E395,0),0))</f>
        <v>0</v>
      </c>
      <c r="J395" s="398">
        <f t="shared" si="142"/>
        <v>0</v>
      </c>
      <c r="K395" s="398">
        <f t="shared" si="142"/>
        <v>0</v>
      </c>
      <c r="L395" s="398">
        <f t="shared" si="142"/>
        <v>0</v>
      </c>
      <c r="M395" s="398">
        <f t="shared" si="142"/>
        <v>0</v>
      </c>
      <c r="N395" s="398">
        <f t="shared" si="142"/>
        <v>0</v>
      </c>
      <c r="O395" s="398">
        <f t="shared" si="142"/>
        <v>0</v>
      </c>
      <c r="P395" s="398">
        <f t="shared" si="142"/>
        <v>0</v>
      </c>
      <c r="Q395" s="398">
        <f t="shared" si="142"/>
        <v>0</v>
      </c>
      <c r="R395" s="398">
        <f t="shared" si="142"/>
        <v>0</v>
      </c>
      <c r="S395" s="398">
        <f t="shared" si="142"/>
        <v>0</v>
      </c>
      <c r="T395" s="398">
        <f t="shared" si="142"/>
        <v>0</v>
      </c>
      <c r="U395" s="398">
        <f t="shared" si="142"/>
        <v>0</v>
      </c>
      <c r="V395" s="398">
        <f t="shared" si="142"/>
        <v>0</v>
      </c>
      <c r="W395" s="398">
        <f t="shared" si="142"/>
        <v>0</v>
      </c>
      <c r="X395" s="398">
        <f t="shared" si="142"/>
        <v>0</v>
      </c>
      <c r="Y395" s="398">
        <f t="shared" si="142"/>
        <v>0</v>
      </c>
      <c r="Z395" s="398">
        <f t="shared" si="142"/>
        <v>0</v>
      </c>
      <c r="AA395" s="398">
        <f t="shared" si="142"/>
        <v>0</v>
      </c>
      <c r="AB395" s="398">
        <f t="shared" si="142"/>
        <v>0</v>
      </c>
      <c r="AC395" s="398">
        <f t="shared" si="142"/>
        <v>0</v>
      </c>
      <c r="AD395" s="398">
        <f t="shared" si="142"/>
        <v>0</v>
      </c>
      <c r="AE395" s="398">
        <f t="shared" si="142"/>
        <v>0</v>
      </c>
      <c r="AF395" s="398">
        <f t="shared" si="142"/>
        <v>0</v>
      </c>
      <c r="AG395" s="398">
        <f t="shared" si="142"/>
        <v>0</v>
      </c>
    </row>
    <row r="396">
      <c r="A396" s="100" t="str">
        <f t="shared" si="37"/>
        <v>n/a</v>
      </c>
      <c r="B396" s="396">
        <f t="array" ref="B396">IF($A396="n/a",Dashboard!$C$54,iferror(index('Trade Log'!$B$5:$B$2004,match($A396,'Trade Log'!$AA$5:$AA$2004,0),0),Dashboard!$C$54))</f>
        <v>43100</v>
      </c>
      <c r="C396" s="100" t="str">
        <f t="array" ref="C396">IF($A396="n/a","",iferror(index('Trade Log'!$C$5:$C$2004,match($A396,'Trade Log'!$AA$5:$AA$2004,0),0),""))</f>
        <v/>
      </c>
      <c r="D396" s="398">
        <f t="array" ref="D396">IF($A396="n/a",0,iferror(index('Trade Log'!$AD$5:$AD$2004,match($A396,'Trade Log'!$AA$5:$AA$2004,0),0),0))</f>
        <v>0</v>
      </c>
      <c r="E396" s="398">
        <f t="shared" si="35"/>
        <v>0</v>
      </c>
      <c r="F396" s="100" t="str">
        <f t="array" ref="F396">IF($A396="n/a","",iferror(index('Trade Log'!$D$5:$D$2004,match($A396,'Trade Log'!$AA$5:$AA$2004,0),0),"n/a"))</f>
        <v/>
      </c>
      <c r="G396" s="100" t="str">
        <f t="array" ref="G396">IF($A396="n/a","",IFERROR(index(Setup!$D$52:$D$201,match($F396,Setup!$B$52:$B$201,0),0),"n/a"))</f>
        <v/>
      </c>
      <c r="H396" s="81"/>
      <c r="I396" s="398">
        <f t="shared" ref="I396:AG396" si="143">IF($A396="n/a",0,IFERROR(IF($G396=I$287,$E396,0),0))</f>
        <v>0</v>
      </c>
      <c r="J396" s="398">
        <f t="shared" si="143"/>
        <v>0</v>
      </c>
      <c r="K396" s="398">
        <f t="shared" si="143"/>
        <v>0</v>
      </c>
      <c r="L396" s="398">
        <f t="shared" si="143"/>
        <v>0</v>
      </c>
      <c r="M396" s="398">
        <f t="shared" si="143"/>
        <v>0</v>
      </c>
      <c r="N396" s="398">
        <f t="shared" si="143"/>
        <v>0</v>
      </c>
      <c r="O396" s="398">
        <f t="shared" si="143"/>
        <v>0</v>
      </c>
      <c r="P396" s="398">
        <f t="shared" si="143"/>
        <v>0</v>
      </c>
      <c r="Q396" s="398">
        <f t="shared" si="143"/>
        <v>0</v>
      </c>
      <c r="R396" s="398">
        <f t="shared" si="143"/>
        <v>0</v>
      </c>
      <c r="S396" s="398">
        <f t="shared" si="143"/>
        <v>0</v>
      </c>
      <c r="T396" s="398">
        <f t="shared" si="143"/>
        <v>0</v>
      </c>
      <c r="U396" s="398">
        <f t="shared" si="143"/>
        <v>0</v>
      </c>
      <c r="V396" s="398">
        <f t="shared" si="143"/>
        <v>0</v>
      </c>
      <c r="W396" s="398">
        <f t="shared" si="143"/>
        <v>0</v>
      </c>
      <c r="X396" s="398">
        <f t="shared" si="143"/>
        <v>0</v>
      </c>
      <c r="Y396" s="398">
        <f t="shared" si="143"/>
        <v>0</v>
      </c>
      <c r="Z396" s="398">
        <f t="shared" si="143"/>
        <v>0</v>
      </c>
      <c r="AA396" s="398">
        <f t="shared" si="143"/>
        <v>0</v>
      </c>
      <c r="AB396" s="398">
        <f t="shared" si="143"/>
        <v>0</v>
      </c>
      <c r="AC396" s="398">
        <f t="shared" si="143"/>
        <v>0</v>
      </c>
      <c r="AD396" s="398">
        <f t="shared" si="143"/>
        <v>0</v>
      </c>
      <c r="AE396" s="398">
        <f t="shared" si="143"/>
        <v>0</v>
      </c>
      <c r="AF396" s="398">
        <f t="shared" si="143"/>
        <v>0</v>
      </c>
      <c r="AG396" s="398">
        <f t="shared" si="143"/>
        <v>0</v>
      </c>
    </row>
    <row r="397">
      <c r="A397" s="100" t="str">
        <f t="shared" si="37"/>
        <v>n/a</v>
      </c>
      <c r="B397" s="396">
        <f t="array" ref="B397">IF($A397="n/a",Dashboard!$C$54,iferror(index('Trade Log'!$B$5:$B$2004,match($A397,'Trade Log'!$AA$5:$AA$2004,0),0),Dashboard!$C$54))</f>
        <v>43100</v>
      </c>
      <c r="C397" s="100" t="str">
        <f t="array" ref="C397">IF($A397="n/a","",iferror(index('Trade Log'!$C$5:$C$2004,match($A397,'Trade Log'!$AA$5:$AA$2004,0),0),""))</f>
        <v/>
      </c>
      <c r="D397" s="398">
        <f t="array" ref="D397">IF($A397="n/a",0,iferror(index('Trade Log'!$AD$5:$AD$2004,match($A397,'Trade Log'!$AA$5:$AA$2004,0),0),0))</f>
        <v>0</v>
      </c>
      <c r="E397" s="398">
        <f t="shared" si="35"/>
        <v>0</v>
      </c>
      <c r="F397" s="100" t="str">
        <f t="array" ref="F397">IF($A397="n/a","",iferror(index('Trade Log'!$D$5:$D$2004,match($A397,'Trade Log'!$AA$5:$AA$2004,0),0),"n/a"))</f>
        <v/>
      </c>
      <c r="G397" s="100" t="str">
        <f t="array" ref="G397">IF($A397="n/a","",IFERROR(index(Setup!$D$52:$D$201,match($F397,Setup!$B$52:$B$201,0),0),"n/a"))</f>
        <v/>
      </c>
      <c r="H397" s="81"/>
      <c r="I397" s="398">
        <f t="shared" ref="I397:AG397" si="144">IF($A397="n/a",0,IFERROR(IF($G397=I$287,$E397,0),0))</f>
        <v>0</v>
      </c>
      <c r="J397" s="398">
        <f t="shared" si="144"/>
        <v>0</v>
      </c>
      <c r="K397" s="398">
        <f t="shared" si="144"/>
        <v>0</v>
      </c>
      <c r="L397" s="398">
        <f t="shared" si="144"/>
        <v>0</v>
      </c>
      <c r="M397" s="398">
        <f t="shared" si="144"/>
        <v>0</v>
      </c>
      <c r="N397" s="398">
        <f t="shared" si="144"/>
        <v>0</v>
      </c>
      <c r="O397" s="398">
        <f t="shared" si="144"/>
        <v>0</v>
      </c>
      <c r="P397" s="398">
        <f t="shared" si="144"/>
        <v>0</v>
      </c>
      <c r="Q397" s="398">
        <f t="shared" si="144"/>
        <v>0</v>
      </c>
      <c r="R397" s="398">
        <f t="shared" si="144"/>
        <v>0</v>
      </c>
      <c r="S397" s="398">
        <f t="shared" si="144"/>
        <v>0</v>
      </c>
      <c r="T397" s="398">
        <f t="shared" si="144"/>
        <v>0</v>
      </c>
      <c r="U397" s="398">
        <f t="shared" si="144"/>
        <v>0</v>
      </c>
      <c r="V397" s="398">
        <f t="shared" si="144"/>
        <v>0</v>
      </c>
      <c r="W397" s="398">
        <f t="shared" si="144"/>
        <v>0</v>
      </c>
      <c r="X397" s="398">
        <f t="shared" si="144"/>
        <v>0</v>
      </c>
      <c r="Y397" s="398">
        <f t="shared" si="144"/>
        <v>0</v>
      </c>
      <c r="Z397" s="398">
        <f t="shared" si="144"/>
        <v>0</v>
      </c>
      <c r="AA397" s="398">
        <f t="shared" si="144"/>
        <v>0</v>
      </c>
      <c r="AB397" s="398">
        <f t="shared" si="144"/>
        <v>0</v>
      </c>
      <c r="AC397" s="398">
        <f t="shared" si="144"/>
        <v>0</v>
      </c>
      <c r="AD397" s="398">
        <f t="shared" si="144"/>
        <v>0</v>
      </c>
      <c r="AE397" s="398">
        <f t="shared" si="144"/>
        <v>0</v>
      </c>
      <c r="AF397" s="398">
        <f t="shared" si="144"/>
        <v>0</v>
      </c>
      <c r="AG397" s="398">
        <f t="shared" si="144"/>
        <v>0</v>
      </c>
    </row>
    <row r="398">
      <c r="A398" s="100" t="str">
        <f t="shared" si="37"/>
        <v>n/a</v>
      </c>
      <c r="B398" s="396">
        <f t="array" ref="B398">IF($A398="n/a",Dashboard!$C$54,iferror(index('Trade Log'!$B$5:$B$2004,match($A398,'Trade Log'!$AA$5:$AA$2004,0),0),Dashboard!$C$54))</f>
        <v>43100</v>
      </c>
      <c r="C398" s="100" t="str">
        <f t="array" ref="C398">IF($A398="n/a","",iferror(index('Trade Log'!$C$5:$C$2004,match($A398,'Trade Log'!$AA$5:$AA$2004,0),0),""))</f>
        <v/>
      </c>
      <c r="D398" s="398">
        <f t="array" ref="D398">IF($A398="n/a",0,iferror(index('Trade Log'!$AD$5:$AD$2004,match($A398,'Trade Log'!$AA$5:$AA$2004,0),0),0))</f>
        <v>0</v>
      </c>
      <c r="E398" s="398">
        <f t="shared" si="35"/>
        <v>0</v>
      </c>
      <c r="F398" s="100" t="str">
        <f t="array" ref="F398">IF($A398="n/a","",iferror(index('Trade Log'!$D$5:$D$2004,match($A398,'Trade Log'!$AA$5:$AA$2004,0),0),"n/a"))</f>
        <v/>
      </c>
      <c r="G398" s="100" t="str">
        <f t="array" ref="G398">IF($A398="n/a","",IFERROR(index(Setup!$D$52:$D$201,match($F398,Setup!$B$52:$B$201,0),0),"n/a"))</f>
        <v/>
      </c>
      <c r="H398" s="81"/>
      <c r="I398" s="398">
        <f t="shared" ref="I398:AG398" si="145">IF($A398="n/a",0,IFERROR(IF($G398=I$287,$E398,0),0))</f>
        <v>0</v>
      </c>
      <c r="J398" s="398">
        <f t="shared" si="145"/>
        <v>0</v>
      </c>
      <c r="K398" s="398">
        <f t="shared" si="145"/>
        <v>0</v>
      </c>
      <c r="L398" s="398">
        <f t="shared" si="145"/>
        <v>0</v>
      </c>
      <c r="M398" s="398">
        <f t="shared" si="145"/>
        <v>0</v>
      </c>
      <c r="N398" s="398">
        <f t="shared" si="145"/>
        <v>0</v>
      </c>
      <c r="O398" s="398">
        <f t="shared" si="145"/>
        <v>0</v>
      </c>
      <c r="P398" s="398">
        <f t="shared" si="145"/>
        <v>0</v>
      </c>
      <c r="Q398" s="398">
        <f t="shared" si="145"/>
        <v>0</v>
      </c>
      <c r="R398" s="398">
        <f t="shared" si="145"/>
        <v>0</v>
      </c>
      <c r="S398" s="398">
        <f t="shared" si="145"/>
        <v>0</v>
      </c>
      <c r="T398" s="398">
        <f t="shared" si="145"/>
        <v>0</v>
      </c>
      <c r="U398" s="398">
        <f t="shared" si="145"/>
        <v>0</v>
      </c>
      <c r="V398" s="398">
        <f t="shared" si="145"/>
        <v>0</v>
      </c>
      <c r="W398" s="398">
        <f t="shared" si="145"/>
        <v>0</v>
      </c>
      <c r="X398" s="398">
        <f t="shared" si="145"/>
        <v>0</v>
      </c>
      <c r="Y398" s="398">
        <f t="shared" si="145"/>
        <v>0</v>
      </c>
      <c r="Z398" s="398">
        <f t="shared" si="145"/>
        <v>0</v>
      </c>
      <c r="AA398" s="398">
        <f t="shared" si="145"/>
        <v>0</v>
      </c>
      <c r="AB398" s="398">
        <f t="shared" si="145"/>
        <v>0</v>
      </c>
      <c r="AC398" s="398">
        <f t="shared" si="145"/>
        <v>0</v>
      </c>
      <c r="AD398" s="398">
        <f t="shared" si="145"/>
        <v>0</v>
      </c>
      <c r="AE398" s="398">
        <f t="shared" si="145"/>
        <v>0</v>
      </c>
      <c r="AF398" s="398">
        <f t="shared" si="145"/>
        <v>0</v>
      </c>
      <c r="AG398" s="398">
        <f t="shared" si="145"/>
        <v>0</v>
      </c>
    </row>
    <row r="399">
      <c r="A399" s="100" t="str">
        <f t="shared" si="37"/>
        <v>n/a</v>
      </c>
      <c r="B399" s="396">
        <f t="array" ref="B399">IF($A399="n/a",Dashboard!$C$54,iferror(index('Trade Log'!$B$5:$B$2004,match($A399,'Trade Log'!$AA$5:$AA$2004,0),0),Dashboard!$C$54))</f>
        <v>43100</v>
      </c>
      <c r="C399" s="100" t="str">
        <f t="array" ref="C399">IF($A399="n/a","",iferror(index('Trade Log'!$C$5:$C$2004,match($A399,'Trade Log'!$AA$5:$AA$2004,0),0),""))</f>
        <v/>
      </c>
      <c r="D399" s="398">
        <f t="array" ref="D399">IF($A399="n/a",0,iferror(index('Trade Log'!$AD$5:$AD$2004,match($A399,'Trade Log'!$AA$5:$AA$2004,0),0),0))</f>
        <v>0</v>
      </c>
      <c r="E399" s="398">
        <f t="shared" si="35"/>
        <v>0</v>
      </c>
      <c r="F399" s="100" t="str">
        <f t="array" ref="F399">IF($A399="n/a","",iferror(index('Trade Log'!$D$5:$D$2004,match($A399,'Trade Log'!$AA$5:$AA$2004,0),0),"n/a"))</f>
        <v/>
      </c>
      <c r="G399" s="100" t="str">
        <f t="array" ref="G399">IF($A399="n/a","",IFERROR(index(Setup!$D$52:$D$201,match($F399,Setup!$B$52:$B$201,0),0),"n/a"))</f>
        <v/>
      </c>
      <c r="H399" s="81"/>
      <c r="I399" s="398">
        <f t="shared" ref="I399:AG399" si="146">IF($A399="n/a",0,IFERROR(IF($G399=I$287,$E399,0),0))</f>
        <v>0</v>
      </c>
      <c r="J399" s="398">
        <f t="shared" si="146"/>
        <v>0</v>
      </c>
      <c r="K399" s="398">
        <f t="shared" si="146"/>
        <v>0</v>
      </c>
      <c r="L399" s="398">
        <f t="shared" si="146"/>
        <v>0</v>
      </c>
      <c r="M399" s="398">
        <f t="shared" si="146"/>
        <v>0</v>
      </c>
      <c r="N399" s="398">
        <f t="shared" si="146"/>
        <v>0</v>
      </c>
      <c r="O399" s="398">
        <f t="shared" si="146"/>
        <v>0</v>
      </c>
      <c r="P399" s="398">
        <f t="shared" si="146"/>
        <v>0</v>
      </c>
      <c r="Q399" s="398">
        <f t="shared" si="146"/>
        <v>0</v>
      </c>
      <c r="R399" s="398">
        <f t="shared" si="146"/>
        <v>0</v>
      </c>
      <c r="S399" s="398">
        <f t="shared" si="146"/>
        <v>0</v>
      </c>
      <c r="T399" s="398">
        <f t="shared" si="146"/>
        <v>0</v>
      </c>
      <c r="U399" s="398">
        <f t="shared" si="146"/>
        <v>0</v>
      </c>
      <c r="V399" s="398">
        <f t="shared" si="146"/>
        <v>0</v>
      </c>
      <c r="W399" s="398">
        <f t="shared" si="146"/>
        <v>0</v>
      </c>
      <c r="X399" s="398">
        <f t="shared" si="146"/>
        <v>0</v>
      </c>
      <c r="Y399" s="398">
        <f t="shared" si="146"/>
        <v>0</v>
      </c>
      <c r="Z399" s="398">
        <f t="shared" si="146"/>
        <v>0</v>
      </c>
      <c r="AA399" s="398">
        <f t="shared" si="146"/>
        <v>0</v>
      </c>
      <c r="AB399" s="398">
        <f t="shared" si="146"/>
        <v>0</v>
      </c>
      <c r="AC399" s="398">
        <f t="shared" si="146"/>
        <v>0</v>
      </c>
      <c r="AD399" s="398">
        <f t="shared" si="146"/>
        <v>0</v>
      </c>
      <c r="AE399" s="398">
        <f t="shared" si="146"/>
        <v>0</v>
      </c>
      <c r="AF399" s="398">
        <f t="shared" si="146"/>
        <v>0</v>
      </c>
      <c r="AG399" s="398">
        <f t="shared" si="146"/>
        <v>0</v>
      </c>
    </row>
    <row r="400">
      <c r="A400" s="100" t="str">
        <f t="shared" si="37"/>
        <v>n/a</v>
      </c>
      <c r="B400" s="396">
        <f t="array" ref="B400">IF($A400="n/a",Dashboard!$C$54,iferror(index('Trade Log'!$B$5:$B$2004,match($A400,'Trade Log'!$AA$5:$AA$2004,0),0),Dashboard!$C$54))</f>
        <v>43100</v>
      </c>
      <c r="C400" s="100" t="str">
        <f t="array" ref="C400">IF($A400="n/a","",iferror(index('Trade Log'!$C$5:$C$2004,match($A400,'Trade Log'!$AA$5:$AA$2004,0),0),""))</f>
        <v/>
      </c>
      <c r="D400" s="398">
        <f t="array" ref="D400">IF($A400="n/a",0,iferror(index('Trade Log'!$AD$5:$AD$2004,match($A400,'Trade Log'!$AA$5:$AA$2004,0),0),0))</f>
        <v>0</v>
      </c>
      <c r="E400" s="398">
        <f t="shared" si="35"/>
        <v>0</v>
      </c>
      <c r="F400" s="100" t="str">
        <f t="array" ref="F400">IF($A400="n/a","",iferror(index('Trade Log'!$D$5:$D$2004,match($A400,'Trade Log'!$AA$5:$AA$2004,0),0),"n/a"))</f>
        <v/>
      </c>
      <c r="G400" s="100" t="str">
        <f t="array" ref="G400">IF($A400="n/a","",IFERROR(index(Setup!$D$52:$D$201,match($F400,Setup!$B$52:$B$201,0),0),"n/a"))</f>
        <v/>
      </c>
      <c r="H400" s="81"/>
      <c r="I400" s="398">
        <f t="shared" ref="I400:AG400" si="147">IF($A400="n/a",0,IFERROR(IF($G400=I$287,$E400,0),0))</f>
        <v>0</v>
      </c>
      <c r="J400" s="398">
        <f t="shared" si="147"/>
        <v>0</v>
      </c>
      <c r="K400" s="398">
        <f t="shared" si="147"/>
        <v>0</v>
      </c>
      <c r="L400" s="398">
        <f t="shared" si="147"/>
        <v>0</v>
      </c>
      <c r="M400" s="398">
        <f t="shared" si="147"/>
        <v>0</v>
      </c>
      <c r="N400" s="398">
        <f t="shared" si="147"/>
        <v>0</v>
      </c>
      <c r="O400" s="398">
        <f t="shared" si="147"/>
        <v>0</v>
      </c>
      <c r="P400" s="398">
        <f t="shared" si="147"/>
        <v>0</v>
      </c>
      <c r="Q400" s="398">
        <f t="shared" si="147"/>
        <v>0</v>
      </c>
      <c r="R400" s="398">
        <f t="shared" si="147"/>
        <v>0</v>
      </c>
      <c r="S400" s="398">
        <f t="shared" si="147"/>
        <v>0</v>
      </c>
      <c r="T400" s="398">
        <f t="shared" si="147"/>
        <v>0</v>
      </c>
      <c r="U400" s="398">
        <f t="shared" si="147"/>
        <v>0</v>
      </c>
      <c r="V400" s="398">
        <f t="shared" si="147"/>
        <v>0</v>
      </c>
      <c r="W400" s="398">
        <f t="shared" si="147"/>
        <v>0</v>
      </c>
      <c r="X400" s="398">
        <f t="shared" si="147"/>
        <v>0</v>
      </c>
      <c r="Y400" s="398">
        <f t="shared" si="147"/>
        <v>0</v>
      </c>
      <c r="Z400" s="398">
        <f t="shared" si="147"/>
        <v>0</v>
      </c>
      <c r="AA400" s="398">
        <f t="shared" si="147"/>
        <v>0</v>
      </c>
      <c r="AB400" s="398">
        <f t="shared" si="147"/>
        <v>0</v>
      </c>
      <c r="AC400" s="398">
        <f t="shared" si="147"/>
        <v>0</v>
      </c>
      <c r="AD400" s="398">
        <f t="shared" si="147"/>
        <v>0</v>
      </c>
      <c r="AE400" s="398">
        <f t="shared" si="147"/>
        <v>0</v>
      </c>
      <c r="AF400" s="398">
        <f t="shared" si="147"/>
        <v>0</v>
      </c>
      <c r="AG400" s="398">
        <f t="shared" si="147"/>
        <v>0</v>
      </c>
    </row>
    <row r="401">
      <c r="A401" s="100" t="str">
        <f t="shared" si="37"/>
        <v>n/a</v>
      </c>
      <c r="B401" s="396">
        <f t="array" ref="B401">IF($A401="n/a",Dashboard!$C$54,iferror(index('Trade Log'!$B$5:$B$2004,match($A401,'Trade Log'!$AA$5:$AA$2004,0),0),Dashboard!$C$54))</f>
        <v>43100</v>
      </c>
      <c r="C401" s="100" t="str">
        <f t="array" ref="C401">IF($A401="n/a","",iferror(index('Trade Log'!$C$5:$C$2004,match($A401,'Trade Log'!$AA$5:$AA$2004,0),0),""))</f>
        <v/>
      </c>
      <c r="D401" s="398">
        <f t="array" ref="D401">IF($A401="n/a",0,iferror(index('Trade Log'!$AD$5:$AD$2004,match($A401,'Trade Log'!$AA$5:$AA$2004,0),0),0))</f>
        <v>0</v>
      </c>
      <c r="E401" s="398">
        <f t="shared" si="35"/>
        <v>0</v>
      </c>
      <c r="F401" s="100" t="str">
        <f t="array" ref="F401">IF($A401="n/a","",iferror(index('Trade Log'!$D$5:$D$2004,match($A401,'Trade Log'!$AA$5:$AA$2004,0),0),"n/a"))</f>
        <v/>
      </c>
      <c r="G401" s="100" t="str">
        <f t="array" ref="G401">IF($A401="n/a","",IFERROR(index(Setup!$D$52:$D$201,match($F401,Setup!$B$52:$B$201,0),0),"n/a"))</f>
        <v/>
      </c>
      <c r="H401" s="81"/>
      <c r="I401" s="398">
        <f t="shared" ref="I401:AG401" si="148">IF($A401="n/a",0,IFERROR(IF($G401=I$287,$E401,0),0))</f>
        <v>0</v>
      </c>
      <c r="J401" s="398">
        <f t="shared" si="148"/>
        <v>0</v>
      </c>
      <c r="K401" s="398">
        <f t="shared" si="148"/>
        <v>0</v>
      </c>
      <c r="L401" s="398">
        <f t="shared" si="148"/>
        <v>0</v>
      </c>
      <c r="M401" s="398">
        <f t="shared" si="148"/>
        <v>0</v>
      </c>
      <c r="N401" s="398">
        <f t="shared" si="148"/>
        <v>0</v>
      </c>
      <c r="O401" s="398">
        <f t="shared" si="148"/>
        <v>0</v>
      </c>
      <c r="P401" s="398">
        <f t="shared" si="148"/>
        <v>0</v>
      </c>
      <c r="Q401" s="398">
        <f t="shared" si="148"/>
        <v>0</v>
      </c>
      <c r="R401" s="398">
        <f t="shared" si="148"/>
        <v>0</v>
      </c>
      <c r="S401" s="398">
        <f t="shared" si="148"/>
        <v>0</v>
      </c>
      <c r="T401" s="398">
        <f t="shared" si="148"/>
        <v>0</v>
      </c>
      <c r="U401" s="398">
        <f t="shared" si="148"/>
        <v>0</v>
      </c>
      <c r="V401" s="398">
        <f t="shared" si="148"/>
        <v>0</v>
      </c>
      <c r="W401" s="398">
        <f t="shared" si="148"/>
        <v>0</v>
      </c>
      <c r="X401" s="398">
        <f t="shared" si="148"/>
        <v>0</v>
      </c>
      <c r="Y401" s="398">
        <f t="shared" si="148"/>
        <v>0</v>
      </c>
      <c r="Z401" s="398">
        <f t="shared" si="148"/>
        <v>0</v>
      </c>
      <c r="AA401" s="398">
        <f t="shared" si="148"/>
        <v>0</v>
      </c>
      <c r="AB401" s="398">
        <f t="shared" si="148"/>
        <v>0</v>
      </c>
      <c r="AC401" s="398">
        <f t="shared" si="148"/>
        <v>0</v>
      </c>
      <c r="AD401" s="398">
        <f t="shared" si="148"/>
        <v>0</v>
      </c>
      <c r="AE401" s="398">
        <f t="shared" si="148"/>
        <v>0</v>
      </c>
      <c r="AF401" s="398">
        <f t="shared" si="148"/>
        <v>0</v>
      </c>
      <c r="AG401" s="398">
        <f t="shared" si="148"/>
        <v>0</v>
      </c>
    </row>
    <row r="402">
      <c r="A402" s="100" t="str">
        <f t="shared" si="37"/>
        <v>n/a</v>
      </c>
      <c r="B402" s="396">
        <f t="array" ref="B402">IF($A402="n/a",Dashboard!$C$54,iferror(index('Trade Log'!$B$5:$B$2004,match($A402,'Trade Log'!$AA$5:$AA$2004,0),0),Dashboard!$C$54))</f>
        <v>43100</v>
      </c>
      <c r="C402" s="100" t="str">
        <f t="array" ref="C402">IF($A402="n/a","",iferror(index('Trade Log'!$C$5:$C$2004,match($A402,'Trade Log'!$AA$5:$AA$2004,0),0),""))</f>
        <v/>
      </c>
      <c r="D402" s="398">
        <f t="array" ref="D402">IF($A402="n/a",0,iferror(index('Trade Log'!$AD$5:$AD$2004,match($A402,'Trade Log'!$AA$5:$AA$2004,0),0),0))</f>
        <v>0</v>
      </c>
      <c r="E402" s="398">
        <f t="shared" si="35"/>
        <v>0</v>
      </c>
      <c r="F402" s="100" t="str">
        <f t="array" ref="F402">IF($A402="n/a","",iferror(index('Trade Log'!$D$5:$D$2004,match($A402,'Trade Log'!$AA$5:$AA$2004,0),0),"n/a"))</f>
        <v/>
      </c>
      <c r="G402" s="100" t="str">
        <f t="array" ref="G402">IF($A402="n/a","",IFERROR(index(Setup!$D$52:$D$201,match($F402,Setup!$B$52:$B$201,0),0),"n/a"))</f>
        <v/>
      </c>
      <c r="H402" s="81"/>
      <c r="I402" s="398">
        <f t="shared" ref="I402:AG402" si="149">IF($A402="n/a",0,IFERROR(IF($G402=I$287,$E402,0),0))</f>
        <v>0</v>
      </c>
      <c r="J402" s="398">
        <f t="shared" si="149"/>
        <v>0</v>
      </c>
      <c r="K402" s="398">
        <f t="shared" si="149"/>
        <v>0</v>
      </c>
      <c r="L402" s="398">
        <f t="shared" si="149"/>
        <v>0</v>
      </c>
      <c r="M402" s="398">
        <f t="shared" si="149"/>
        <v>0</v>
      </c>
      <c r="N402" s="398">
        <f t="shared" si="149"/>
        <v>0</v>
      </c>
      <c r="O402" s="398">
        <f t="shared" si="149"/>
        <v>0</v>
      </c>
      <c r="P402" s="398">
        <f t="shared" si="149"/>
        <v>0</v>
      </c>
      <c r="Q402" s="398">
        <f t="shared" si="149"/>
        <v>0</v>
      </c>
      <c r="R402" s="398">
        <f t="shared" si="149"/>
        <v>0</v>
      </c>
      <c r="S402" s="398">
        <f t="shared" si="149"/>
        <v>0</v>
      </c>
      <c r="T402" s="398">
        <f t="shared" si="149"/>
        <v>0</v>
      </c>
      <c r="U402" s="398">
        <f t="shared" si="149"/>
        <v>0</v>
      </c>
      <c r="V402" s="398">
        <f t="shared" si="149"/>
        <v>0</v>
      </c>
      <c r="W402" s="398">
        <f t="shared" si="149"/>
        <v>0</v>
      </c>
      <c r="X402" s="398">
        <f t="shared" si="149"/>
        <v>0</v>
      </c>
      <c r="Y402" s="398">
        <f t="shared" si="149"/>
        <v>0</v>
      </c>
      <c r="Z402" s="398">
        <f t="shared" si="149"/>
        <v>0</v>
      </c>
      <c r="AA402" s="398">
        <f t="shared" si="149"/>
        <v>0</v>
      </c>
      <c r="AB402" s="398">
        <f t="shared" si="149"/>
        <v>0</v>
      </c>
      <c r="AC402" s="398">
        <f t="shared" si="149"/>
        <v>0</v>
      </c>
      <c r="AD402" s="398">
        <f t="shared" si="149"/>
        <v>0</v>
      </c>
      <c r="AE402" s="398">
        <f t="shared" si="149"/>
        <v>0</v>
      </c>
      <c r="AF402" s="398">
        <f t="shared" si="149"/>
        <v>0</v>
      </c>
      <c r="AG402" s="398">
        <f t="shared" si="149"/>
        <v>0</v>
      </c>
    </row>
    <row r="403">
      <c r="A403" s="100" t="str">
        <f t="shared" si="37"/>
        <v>n/a</v>
      </c>
      <c r="B403" s="396">
        <f t="array" ref="B403">IF($A403="n/a",Dashboard!$C$54,iferror(index('Trade Log'!$B$5:$B$2004,match($A403,'Trade Log'!$AA$5:$AA$2004,0),0),Dashboard!$C$54))</f>
        <v>43100</v>
      </c>
      <c r="C403" s="100" t="str">
        <f t="array" ref="C403">IF($A403="n/a","",iferror(index('Trade Log'!$C$5:$C$2004,match($A403,'Trade Log'!$AA$5:$AA$2004,0),0),""))</f>
        <v/>
      </c>
      <c r="D403" s="398">
        <f t="array" ref="D403">IF($A403="n/a",0,iferror(index('Trade Log'!$AD$5:$AD$2004,match($A403,'Trade Log'!$AA$5:$AA$2004,0),0),0))</f>
        <v>0</v>
      </c>
      <c r="E403" s="398">
        <f t="shared" si="35"/>
        <v>0</v>
      </c>
      <c r="F403" s="100" t="str">
        <f t="array" ref="F403">IF($A403="n/a","",iferror(index('Trade Log'!$D$5:$D$2004,match($A403,'Trade Log'!$AA$5:$AA$2004,0),0),"n/a"))</f>
        <v/>
      </c>
      <c r="G403" s="100" t="str">
        <f t="array" ref="G403">IF($A403="n/a","",IFERROR(index(Setup!$D$52:$D$201,match($F403,Setup!$B$52:$B$201,0),0),"n/a"))</f>
        <v/>
      </c>
      <c r="H403" s="81"/>
      <c r="I403" s="398">
        <f t="shared" ref="I403:AG403" si="150">IF($A403="n/a",0,IFERROR(IF($G403=I$287,$E403,0),0))</f>
        <v>0</v>
      </c>
      <c r="J403" s="398">
        <f t="shared" si="150"/>
        <v>0</v>
      </c>
      <c r="K403" s="398">
        <f t="shared" si="150"/>
        <v>0</v>
      </c>
      <c r="L403" s="398">
        <f t="shared" si="150"/>
        <v>0</v>
      </c>
      <c r="M403" s="398">
        <f t="shared" si="150"/>
        <v>0</v>
      </c>
      <c r="N403" s="398">
        <f t="shared" si="150"/>
        <v>0</v>
      </c>
      <c r="O403" s="398">
        <f t="shared" si="150"/>
        <v>0</v>
      </c>
      <c r="P403" s="398">
        <f t="shared" si="150"/>
        <v>0</v>
      </c>
      <c r="Q403" s="398">
        <f t="shared" si="150"/>
        <v>0</v>
      </c>
      <c r="R403" s="398">
        <f t="shared" si="150"/>
        <v>0</v>
      </c>
      <c r="S403" s="398">
        <f t="shared" si="150"/>
        <v>0</v>
      </c>
      <c r="T403" s="398">
        <f t="shared" si="150"/>
        <v>0</v>
      </c>
      <c r="U403" s="398">
        <f t="shared" si="150"/>
        <v>0</v>
      </c>
      <c r="V403" s="398">
        <f t="shared" si="150"/>
        <v>0</v>
      </c>
      <c r="W403" s="398">
        <f t="shared" si="150"/>
        <v>0</v>
      </c>
      <c r="X403" s="398">
        <f t="shared" si="150"/>
        <v>0</v>
      </c>
      <c r="Y403" s="398">
        <f t="shared" si="150"/>
        <v>0</v>
      </c>
      <c r="Z403" s="398">
        <f t="shared" si="150"/>
        <v>0</v>
      </c>
      <c r="AA403" s="398">
        <f t="shared" si="150"/>
        <v>0</v>
      </c>
      <c r="AB403" s="398">
        <f t="shared" si="150"/>
        <v>0</v>
      </c>
      <c r="AC403" s="398">
        <f t="shared" si="150"/>
        <v>0</v>
      </c>
      <c r="AD403" s="398">
        <f t="shared" si="150"/>
        <v>0</v>
      </c>
      <c r="AE403" s="398">
        <f t="shared" si="150"/>
        <v>0</v>
      </c>
      <c r="AF403" s="398">
        <f t="shared" si="150"/>
        <v>0</v>
      </c>
      <c r="AG403" s="398">
        <f t="shared" si="150"/>
        <v>0</v>
      </c>
    </row>
    <row r="404">
      <c r="A404" s="100" t="str">
        <f t="shared" si="37"/>
        <v>n/a</v>
      </c>
      <c r="B404" s="396">
        <f t="array" ref="B404">IF($A404="n/a",Dashboard!$C$54,iferror(index('Trade Log'!$B$5:$B$2004,match($A404,'Trade Log'!$AA$5:$AA$2004,0),0),Dashboard!$C$54))</f>
        <v>43100</v>
      </c>
      <c r="C404" s="100" t="str">
        <f t="array" ref="C404">IF($A404="n/a","",iferror(index('Trade Log'!$C$5:$C$2004,match($A404,'Trade Log'!$AA$5:$AA$2004,0),0),""))</f>
        <v/>
      </c>
      <c r="D404" s="398">
        <f t="array" ref="D404">IF($A404="n/a",0,iferror(index('Trade Log'!$AD$5:$AD$2004,match($A404,'Trade Log'!$AA$5:$AA$2004,0),0),0))</f>
        <v>0</v>
      </c>
      <c r="E404" s="398">
        <f t="shared" si="35"/>
        <v>0</v>
      </c>
      <c r="F404" s="100" t="str">
        <f t="array" ref="F404">IF($A404="n/a","",iferror(index('Trade Log'!$D$5:$D$2004,match($A404,'Trade Log'!$AA$5:$AA$2004,0),0),"n/a"))</f>
        <v/>
      </c>
      <c r="G404" s="100" t="str">
        <f t="array" ref="G404">IF($A404="n/a","",IFERROR(index(Setup!$D$52:$D$201,match($F404,Setup!$B$52:$B$201,0),0),"n/a"))</f>
        <v/>
      </c>
      <c r="H404" s="81"/>
      <c r="I404" s="398">
        <f t="shared" ref="I404:AG404" si="151">IF($A404="n/a",0,IFERROR(IF($G404=I$287,$E404,0),0))</f>
        <v>0</v>
      </c>
      <c r="J404" s="398">
        <f t="shared" si="151"/>
        <v>0</v>
      </c>
      <c r="K404" s="398">
        <f t="shared" si="151"/>
        <v>0</v>
      </c>
      <c r="L404" s="398">
        <f t="shared" si="151"/>
        <v>0</v>
      </c>
      <c r="M404" s="398">
        <f t="shared" si="151"/>
        <v>0</v>
      </c>
      <c r="N404" s="398">
        <f t="shared" si="151"/>
        <v>0</v>
      </c>
      <c r="O404" s="398">
        <f t="shared" si="151"/>
        <v>0</v>
      </c>
      <c r="P404" s="398">
        <f t="shared" si="151"/>
        <v>0</v>
      </c>
      <c r="Q404" s="398">
        <f t="shared" si="151"/>
        <v>0</v>
      </c>
      <c r="R404" s="398">
        <f t="shared" si="151"/>
        <v>0</v>
      </c>
      <c r="S404" s="398">
        <f t="shared" si="151"/>
        <v>0</v>
      </c>
      <c r="T404" s="398">
        <f t="shared" si="151"/>
        <v>0</v>
      </c>
      <c r="U404" s="398">
        <f t="shared" si="151"/>
        <v>0</v>
      </c>
      <c r="V404" s="398">
        <f t="shared" si="151"/>
        <v>0</v>
      </c>
      <c r="W404" s="398">
        <f t="shared" si="151"/>
        <v>0</v>
      </c>
      <c r="X404" s="398">
        <f t="shared" si="151"/>
        <v>0</v>
      </c>
      <c r="Y404" s="398">
        <f t="shared" si="151"/>
        <v>0</v>
      </c>
      <c r="Z404" s="398">
        <f t="shared" si="151"/>
        <v>0</v>
      </c>
      <c r="AA404" s="398">
        <f t="shared" si="151"/>
        <v>0</v>
      </c>
      <c r="AB404" s="398">
        <f t="shared" si="151"/>
        <v>0</v>
      </c>
      <c r="AC404" s="398">
        <f t="shared" si="151"/>
        <v>0</v>
      </c>
      <c r="AD404" s="398">
        <f t="shared" si="151"/>
        <v>0</v>
      </c>
      <c r="AE404" s="398">
        <f t="shared" si="151"/>
        <v>0</v>
      </c>
      <c r="AF404" s="398">
        <f t="shared" si="151"/>
        <v>0</v>
      </c>
      <c r="AG404" s="398">
        <f t="shared" si="151"/>
        <v>0</v>
      </c>
    </row>
    <row r="405">
      <c r="A405" s="100" t="str">
        <f t="shared" si="37"/>
        <v>n/a</v>
      </c>
      <c r="B405" s="396">
        <f t="array" ref="B405">IF($A405="n/a",Dashboard!$C$54,iferror(index('Trade Log'!$B$5:$B$2004,match($A405,'Trade Log'!$AA$5:$AA$2004,0),0),Dashboard!$C$54))</f>
        <v>43100</v>
      </c>
      <c r="C405" s="100" t="str">
        <f t="array" ref="C405">IF($A405="n/a","",iferror(index('Trade Log'!$C$5:$C$2004,match($A405,'Trade Log'!$AA$5:$AA$2004,0),0),""))</f>
        <v/>
      </c>
      <c r="D405" s="398">
        <f t="array" ref="D405">IF($A405="n/a",0,iferror(index('Trade Log'!$AD$5:$AD$2004,match($A405,'Trade Log'!$AA$5:$AA$2004,0),0),0))</f>
        <v>0</v>
      </c>
      <c r="E405" s="398">
        <f t="shared" si="35"/>
        <v>0</v>
      </c>
      <c r="F405" s="100" t="str">
        <f t="array" ref="F405">IF($A405="n/a","",iferror(index('Trade Log'!$D$5:$D$2004,match($A405,'Trade Log'!$AA$5:$AA$2004,0),0),"n/a"))</f>
        <v/>
      </c>
      <c r="G405" s="100" t="str">
        <f t="array" ref="G405">IF($A405="n/a","",IFERROR(index(Setup!$D$52:$D$201,match($F405,Setup!$B$52:$B$201,0),0),"n/a"))</f>
        <v/>
      </c>
      <c r="H405" s="81"/>
      <c r="I405" s="398">
        <f t="shared" ref="I405:AG405" si="152">IF($A405="n/a",0,IFERROR(IF($G405=I$287,$E405,0),0))</f>
        <v>0</v>
      </c>
      <c r="J405" s="398">
        <f t="shared" si="152"/>
        <v>0</v>
      </c>
      <c r="K405" s="398">
        <f t="shared" si="152"/>
        <v>0</v>
      </c>
      <c r="L405" s="398">
        <f t="shared" si="152"/>
        <v>0</v>
      </c>
      <c r="M405" s="398">
        <f t="shared" si="152"/>
        <v>0</v>
      </c>
      <c r="N405" s="398">
        <f t="shared" si="152"/>
        <v>0</v>
      </c>
      <c r="O405" s="398">
        <f t="shared" si="152"/>
        <v>0</v>
      </c>
      <c r="P405" s="398">
        <f t="shared" si="152"/>
        <v>0</v>
      </c>
      <c r="Q405" s="398">
        <f t="shared" si="152"/>
        <v>0</v>
      </c>
      <c r="R405" s="398">
        <f t="shared" si="152"/>
        <v>0</v>
      </c>
      <c r="S405" s="398">
        <f t="shared" si="152"/>
        <v>0</v>
      </c>
      <c r="T405" s="398">
        <f t="shared" si="152"/>
        <v>0</v>
      </c>
      <c r="U405" s="398">
        <f t="shared" si="152"/>
        <v>0</v>
      </c>
      <c r="V405" s="398">
        <f t="shared" si="152"/>
        <v>0</v>
      </c>
      <c r="W405" s="398">
        <f t="shared" si="152"/>
        <v>0</v>
      </c>
      <c r="X405" s="398">
        <f t="shared" si="152"/>
        <v>0</v>
      </c>
      <c r="Y405" s="398">
        <f t="shared" si="152"/>
        <v>0</v>
      </c>
      <c r="Z405" s="398">
        <f t="shared" si="152"/>
        <v>0</v>
      </c>
      <c r="AA405" s="398">
        <f t="shared" si="152"/>
        <v>0</v>
      </c>
      <c r="AB405" s="398">
        <f t="shared" si="152"/>
        <v>0</v>
      </c>
      <c r="AC405" s="398">
        <f t="shared" si="152"/>
        <v>0</v>
      </c>
      <c r="AD405" s="398">
        <f t="shared" si="152"/>
        <v>0</v>
      </c>
      <c r="AE405" s="398">
        <f t="shared" si="152"/>
        <v>0</v>
      </c>
      <c r="AF405" s="398">
        <f t="shared" si="152"/>
        <v>0</v>
      </c>
      <c r="AG405" s="398">
        <f t="shared" si="152"/>
        <v>0</v>
      </c>
    </row>
    <row r="406">
      <c r="A406" s="100" t="str">
        <f t="shared" si="37"/>
        <v>n/a</v>
      </c>
      <c r="B406" s="396">
        <f t="array" ref="B406">IF($A406="n/a",Dashboard!$C$54,iferror(index('Trade Log'!$B$5:$B$2004,match($A406,'Trade Log'!$AA$5:$AA$2004,0),0),Dashboard!$C$54))</f>
        <v>43100</v>
      </c>
      <c r="C406" s="100" t="str">
        <f t="array" ref="C406">IF($A406="n/a","",iferror(index('Trade Log'!$C$5:$C$2004,match($A406,'Trade Log'!$AA$5:$AA$2004,0),0),""))</f>
        <v/>
      </c>
      <c r="D406" s="398">
        <f t="array" ref="D406">IF($A406="n/a",0,iferror(index('Trade Log'!$AD$5:$AD$2004,match($A406,'Trade Log'!$AA$5:$AA$2004,0),0),0))</f>
        <v>0</v>
      </c>
      <c r="E406" s="398">
        <f t="shared" si="35"/>
        <v>0</v>
      </c>
      <c r="F406" s="100" t="str">
        <f t="array" ref="F406">IF($A406="n/a","",iferror(index('Trade Log'!$D$5:$D$2004,match($A406,'Trade Log'!$AA$5:$AA$2004,0),0),"n/a"))</f>
        <v/>
      </c>
      <c r="G406" s="100" t="str">
        <f t="array" ref="G406">IF($A406="n/a","",IFERROR(index(Setup!$D$52:$D$201,match($F406,Setup!$B$52:$B$201,0),0),"n/a"))</f>
        <v/>
      </c>
      <c r="H406" s="81"/>
      <c r="I406" s="398">
        <f t="shared" ref="I406:AG406" si="153">IF($A406="n/a",0,IFERROR(IF($G406=I$287,$E406,0),0))</f>
        <v>0</v>
      </c>
      <c r="J406" s="398">
        <f t="shared" si="153"/>
        <v>0</v>
      </c>
      <c r="K406" s="398">
        <f t="shared" si="153"/>
        <v>0</v>
      </c>
      <c r="L406" s="398">
        <f t="shared" si="153"/>
        <v>0</v>
      </c>
      <c r="M406" s="398">
        <f t="shared" si="153"/>
        <v>0</v>
      </c>
      <c r="N406" s="398">
        <f t="shared" si="153"/>
        <v>0</v>
      </c>
      <c r="O406" s="398">
        <f t="shared" si="153"/>
        <v>0</v>
      </c>
      <c r="P406" s="398">
        <f t="shared" si="153"/>
        <v>0</v>
      </c>
      <c r="Q406" s="398">
        <f t="shared" si="153"/>
        <v>0</v>
      </c>
      <c r="R406" s="398">
        <f t="shared" si="153"/>
        <v>0</v>
      </c>
      <c r="S406" s="398">
        <f t="shared" si="153"/>
        <v>0</v>
      </c>
      <c r="T406" s="398">
        <f t="shared" si="153"/>
        <v>0</v>
      </c>
      <c r="U406" s="398">
        <f t="shared" si="153"/>
        <v>0</v>
      </c>
      <c r="V406" s="398">
        <f t="shared" si="153"/>
        <v>0</v>
      </c>
      <c r="W406" s="398">
        <f t="shared" si="153"/>
        <v>0</v>
      </c>
      <c r="X406" s="398">
        <f t="shared" si="153"/>
        <v>0</v>
      </c>
      <c r="Y406" s="398">
        <f t="shared" si="153"/>
        <v>0</v>
      </c>
      <c r="Z406" s="398">
        <f t="shared" si="153"/>
        <v>0</v>
      </c>
      <c r="AA406" s="398">
        <f t="shared" si="153"/>
        <v>0</v>
      </c>
      <c r="AB406" s="398">
        <f t="shared" si="153"/>
        <v>0</v>
      </c>
      <c r="AC406" s="398">
        <f t="shared" si="153"/>
        <v>0</v>
      </c>
      <c r="AD406" s="398">
        <f t="shared" si="153"/>
        <v>0</v>
      </c>
      <c r="AE406" s="398">
        <f t="shared" si="153"/>
        <v>0</v>
      </c>
      <c r="AF406" s="398">
        <f t="shared" si="153"/>
        <v>0</v>
      </c>
      <c r="AG406" s="398">
        <f t="shared" si="153"/>
        <v>0</v>
      </c>
    </row>
    <row r="407">
      <c r="A407" s="100" t="str">
        <f t="shared" si="37"/>
        <v>n/a</v>
      </c>
      <c r="B407" s="396">
        <f t="array" ref="B407">IF($A407="n/a",Dashboard!$C$54,iferror(index('Trade Log'!$B$5:$B$2004,match($A407,'Trade Log'!$AA$5:$AA$2004,0),0),Dashboard!$C$54))</f>
        <v>43100</v>
      </c>
      <c r="C407" s="100" t="str">
        <f t="array" ref="C407">IF($A407="n/a","",iferror(index('Trade Log'!$C$5:$C$2004,match($A407,'Trade Log'!$AA$5:$AA$2004,0),0),""))</f>
        <v/>
      </c>
      <c r="D407" s="398">
        <f t="array" ref="D407">IF($A407="n/a",0,iferror(index('Trade Log'!$AD$5:$AD$2004,match($A407,'Trade Log'!$AA$5:$AA$2004,0),0),0))</f>
        <v>0</v>
      </c>
      <c r="E407" s="398">
        <f t="shared" si="35"/>
        <v>0</v>
      </c>
      <c r="F407" s="100" t="str">
        <f t="array" ref="F407">IF($A407="n/a","",iferror(index('Trade Log'!$D$5:$D$2004,match($A407,'Trade Log'!$AA$5:$AA$2004,0),0),"n/a"))</f>
        <v/>
      </c>
      <c r="G407" s="100" t="str">
        <f t="array" ref="G407">IF($A407="n/a","",IFERROR(index(Setup!$D$52:$D$201,match($F407,Setup!$B$52:$B$201,0),0),"n/a"))</f>
        <v/>
      </c>
      <c r="H407" s="81"/>
      <c r="I407" s="398">
        <f t="shared" ref="I407:AG407" si="154">IF($A407="n/a",0,IFERROR(IF($G407=I$287,$E407,0),0))</f>
        <v>0</v>
      </c>
      <c r="J407" s="398">
        <f t="shared" si="154"/>
        <v>0</v>
      </c>
      <c r="K407" s="398">
        <f t="shared" si="154"/>
        <v>0</v>
      </c>
      <c r="L407" s="398">
        <f t="shared" si="154"/>
        <v>0</v>
      </c>
      <c r="M407" s="398">
        <f t="shared" si="154"/>
        <v>0</v>
      </c>
      <c r="N407" s="398">
        <f t="shared" si="154"/>
        <v>0</v>
      </c>
      <c r="O407" s="398">
        <f t="shared" si="154"/>
        <v>0</v>
      </c>
      <c r="P407" s="398">
        <f t="shared" si="154"/>
        <v>0</v>
      </c>
      <c r="Q407" s="398">
        <f t="shared" si="154"/>
        <v>0</v>
      </c>
      <c r="R407" s="398">
        <f t="shared" si="154"/>
        <v>0</v>
      </c>
      <c r="S407" s="398">
        <f t="shared" si="154"/>
        <v>0</v>
      </c>
      <c r="T407" s="398">
        <f t="shared" si="154"/>
        <v>0</v>
      </c>
      <c r="U407" s="398">
        <f t="shared" si="154"/>
        <v>0</v>
      </c>
      <c r="V407" s="398">
        <f t="shared" si="154"/>
        <v>0</v>
      </c>
      <c r="W407" s="398">
        <f t="shared" si="154"/>
        <v>0</v>
      </c>
      <c r="X407" s="398">
        <f t="shared" si="154"/>
        <v>0</v>
      </c>
      <c r="Y407" s="398">
        <f t="shared" si="154"/>
        <v>0</v>
      </c>
      <c r="Z407" s="398">
        <f t="shared" si="154"/>
        <v>0</v>
      </c>
      <c r="AA407" s="398">
        <f t="shared" si="154"/>
        <v>0</v>
      </c>
      <c r="AB407" s="398">
        <f t="shared" si="154"/>
        <v>0</v>
      </c>
      <c r="AC407" s="398">
        <f t="shared" si="154"/>
        <v>0</v>
      </c>
      <c r="AD407" s="398">
        <f t="shared" si="154"/>
        <v>0</v>
      </c>
      <c r="AE407" s="398">
        <f t="shared" si="154"/>
        <v>0</v>
      </c>
      <c r="AF407" s="398">
        <f t="shared" si="154"/>
        <v>0</v>
      </c>
      <c r="AG407" s="398">
        <f t="shared" si="154"/>
        <v>0</v>
      </c>
    </row>
    <row r="408">
      <c r="A408" s="100" t="str">
        <f t="shared" si="37"/>
        <v>n/a</v>
      </c>
      <c r="B408" s="396">
        <f t="array" ref="B408">IF($A408="n/a",Dashboard!$C$54,iferror(index('Trade Log'!$B$5:$B$2004,match($A408,'Trade Log'!$AA$5:$AA$2004,0),0),Dashboard!$C$54))</f>
        <v>43100</v>
      </c>
      <c r="C408" s="100" t="str">
        <f t="array" ref="C408">IF($A408="n/a","",iferror(index('Trade Log'!$C$5:$C$2004,match($A408,'Trade Log'!$AA$5:$AA$2004,0),0),""))</f>
        <v/>
      </c>
      <c r="D408" s="398">
        <f t="array" ref="D408">IF($A408="n/a",0,iferror(index('Trade Log'!$AD$5:$AD$2004,match($A408,'Trade Log'!$AA$5:$AA$2004,0),0),0))</f>
        <v>0</v>
      </c>
      <c r="E408" s="398">
        <f t="shared" si="35"/>
        <v>0</v>
      </c>
      <c r="F408" s="100" t="str">
        <f t="array" ref="F408">IF($A408="n/a","",iferror(index('Trade Log'!$D$5:$D$2004,match($A408,'Trade Log'!$AA$5:$AA$2004,0),0),"n/a"))</f>
        <v/>
      </c>
      <c r="G408" s="100" t="str">
        <f t="array" ref="G408">IF($A408="n/a","",IFERROR(index(Setup!$D$52:$D$201,match($F408,Setup!$B$52:$B$201,0),0),"n/a"))</f>
        <v/>
      </c>
      <c r="H408" s="81"/>
      <c r="I408" s="398">
        <f t="shared" ref="I408:AG408" si="155">IF($A408="n/a",0,IFERROR(IF($G408=I$287,$E408,0),0))</f>
        <v>0</v>
      </c>
      <c r="J408" s="398">
        <f t="shared" si="155"/>
        <v>0</v>
      </c>
      <c r="K408" s="398">
        <f t="shared" si="155"/>
        <v>0</v>
      </c>
      <c r="L408" s="398">
        <f t="shared" si="155"/>
        <v>0</v>
      </c>
      <c r="M408" s="398">
        <f t="shared" si="155"/>
        <v>0</v>
      </c>
      <c r="N408" s="398">
        <f t="shared" si="155"/>
        <v>0</v>
      </c>
      <c r="O408" s="398">
        <f t="shared" si="155"/>
        <v>0</v>
      </c>
      <c r="P408" s="398">
        <f t="shared" si="155"/>
        <v>0</v>
      </c>
      <c r="Q408" s="398">
        <f t="shared" si="155"/>
        <v>0</v>
      </c>
      <c r="R408" s="398">
        <f t="shared" si="155"/>
        <v>0</v>
      </c>
      <c r="S408" s="398">
        <f t="shared" si="155"/>
        <v>0</v>
      </c>
      <c r="T408" s="398">
        <f t="shared" si="155"/>
        <v>0</v>
      </c>
      <c r="U408" s="398">
        <f t="shared" si="155"/>
        <v>0</v>
      </c>
      <c r="V408" s="398">
        <f t="shared" si="155"/>
        <v>0</v>
      </c>
      <c r="W408" s="398">
        <f t="shared" si="155"/>
        <v>0</v>
      </c>
      <c r="X408" s="398">
        <f t="shared" si="155"/>
        <v>0</v>
      </c>
      <c r="Y408" s="398">
        <f t="shared" si="155"/>
        <v>0</v>
      </c>
      <c r="Z408" s="398">
        <f t="shared" si="155"/>
        <v>0</v>
      </c>
      <c r="AA408" s="398">
        <f t="shared" si="155"/>
        <v>0</v>
      </c>
      <c r="AB408" s="398">
        <f t="shared" si="155"/>
        <v>0</v>
      </c>
      <c r="AC408" s="398">
        <f t="shared" si="155"/>
        <v>0</v>
      </c>
      <c r="AD408" s="398">
        <f t="shared" si="155"/>
        <v>0</v>
      </c>
      <c r="AE408" s="398">
        <f t="shared" si="155"/>
        <v>0</v>
      </c>
      <c r="AF408" s="398">
        <f t="shared" si="155"/>
        <v>0</v>
      </c>
      <c r="AG408" s="398">
        <f t="shared" si="155"/>
        <v>0</v>
      </c>
    </row>
    <row r="409">
      <c r="A409" s="100" t="str">
        <f t="shared" si="37"/>
        <v>n/a</v>
      </c>
      <c r="B409" s="396">
        <f t="array" ref="B409">IF($A409="n/a",Dashboard!$C$54,iferror(index('Trade Log'!$B$5:$B$2004,match($A409,'Trade Log'!$AA$5:$AA$2004,0),0),Dashboard!$C$54))</f>
        <v>43100</v>
      </c>
      <c r="C409" s="100" t="str">
        <f t="array" ref="C409">IF($A409="n/a","",iferror(index('Trade Log'!$C$5:$C$2004,match($A409,'Trade Log'!$AA$5:$AA$2004,0),0),""))</f>
        <v/>
      </c>
      <c r="D409" s="398">
        <f t="array" ref="D409">IF($A409="n/a",0,iferror(index('Trade Log'!$AD$5:$AD$2004,match($A409,'Trade Log'!$AA$5:$AA$2004,0),0),0))</f>
        <v>0</v>
      </c>
      <c r="E409" s="398">
        <f t="shared" si="35"/>
        <v>0</v>
      </c>
      <c r="F409" s="100" t="str">
        <f t="array" ref="F409">IF($A409="n/a","",iferror(index('Trade Log'!$D$5:$D$2004,match($A409,'Trade Log'!$AA$5:$AA$2004,0),0),"n/a"))</f>
        <v/>
      </c>
      <c r="G409" s="100" t="str">
        <f t="array" ref="G409">IF($A409="n/a","",IFERROR(index(Setup!$D$52:$D$201,match($F409,Setup!$B$52:$B$201,0),0),"n/a"))</f>
        <v/>
      </c>
      <c r="H409" s="81"/>
      <c r="I409" s="398">
        <f t="shared" ref="I409:AG409" si="156">IF($A409="n/a",0,IFERROR(IF($G409=I$287,$E409,0),0))</f>
        <v>0</v>
      </c>
      <c r="J409" s="398">
        <f t="shared" si="156"/>
        <v>0</v>
      </c>
      <c r="K409" s="398">
        <f t="shared" si="156"/>
        <v>0</v>
      </c>
      <c r="L409" s="398">
        <f t="shared" si="156"/>
        <v>0</v>
      </c>
      <c r="M409" s="398">
        <f t="shared" si="156"/>
        <v>0</v>
      </c>
      <c r="N409" s="398">
        <f t="shared" si="156"/>
        <v>0</v>
      </c>
      <c r="O409" s="398">
        <f t="shared" si="156"/>
        <v>0</v>
      </c>
      <c r="P409" s="398">
        <f t="shared" si="156"/>
        <v>0</v>
      </c>
      <c r="Q409" s="398">
        <f t="shared" si="156"/>
        <v>0</v>
      </c>
      <c r="R409" s="398">
        <f t="shared" si="156"/>
        <v>0</v>
      </c>
      <c r="S409" s="398">
        <f t="shared" si="156"/>
        <v>0</v>
      </c>
      <c r="T409" s="398">
        <f t="shared" si="156"/>
        <v>0</v>
      </c>
      <c r="U409" s="398">
        <f t="shared" si="156"/>
        <v>0</v>
      </c>
      <c r="V409" s="398">
        <f t="shared" si="156"/>
        <v>0</v>
      </c>
      <c r="W409" s="398">
        <f t="shared" si="156"/>
        <v>0</v>
      </c>
      <c r="X409" s="398">
        <f t="shared" si="156"/>
        <v>0</v>
      </c>
      <c r="Y409" s="398">
        <f t="shared" si="156"/>
        <v>0</v>
      </c>
      <c r="Z409" s="398">
        <f t="shared" si="156"/>
        <v>0</v>
      </c>
      <c r="AA409" s="398">
        <f t="shared" si="156"/>
        <v>0</v>
      </c>
      <c r="AB409" s="398">
        <f t="shared" si="156"/>
        <v>0</v>
      </c>
      <c r="AC409" s="398">
        <f t="shared" si="156"/>
        <v>0</v>
      </c>
      <c r="AD409" s="398">
        <f t="shared" si="156"/>
        <v>0</v>
      </c>
      <c r="AE409" s="398">
        <f t="shared" si="156"/>
        <v>0</v>
      </c>
      <c r="AF409" s="398">
        <f t="shared" si="156"/>
        <v>0</v>
      </c>
      <c r="AG409" s="398">
        <f t="shared" si="156"/>
        <v>0</v>
      </c>
    </row>
    <row r="410">
      <c r="A410" s="100" t="str">
        <f t="shared" si="37"/>
        <v>n/a</v>
      </c>
      <c r="B410" s="396">
        <f t="array" ref="B410">IF($A410="n/a",Dashboard!$C$54,iferror(index('Trade Log'!$B$5:$B$2004,match($A410,'Trade Log'!$AA$5:$AA$2004,0),0),Dashboard!$C$54))</f>
        <v>43100</v>
      </c>
      <c r="C410" s="100" t="str">
        <f t="array" ref="C410">IF($A410="n/a","",iferror(index('Trade Log'!$C$5:$C$2004,match($A410,'Trade Log'!$AA$5:$AA$2004,0),0),""))</f>
        <v/>
      </c>
      <c r="D410" s="398">
        <f t="array" ref="D410">IF($A410="n/a",0,iferror(index('Trade Log'!$AD$5:$AD$2004,match($A410,'Trade Log'!$AA$5:$AA$2004,0),0),0))</f>
        <v>0</v>
      </c>
      <c r="E410" s="398">
        <f t="shared" si="35"/>
        <v>0</v>
      </c>
      <c r="F410" s="100" t="str">
        <f t="array" ref="F410">IF($A410="n/a","",iferror(index('Trade Log'!$D$5:$D$2004,match($A410,'Trade Log'!$AA$5:$AA$2004,0),0),"n/a"))</f>
        <v/>
      </c>
      <c r="G410" s="100" t="str">
        <f t="array" ref="G410">IF($A410="n/a","",IFERROR(index(Setup!$D$52:$D$201,match($F410,Setup!$B$52:$B$201,0),0),"n/a"))</f>
        <v/>
      </c>
      <c r="H410" s="81"/>
      <c r="I410" s="398">
        <f t="shared" ref="I410:AG410" si="157">IF($A410="n/a",0,IFERROR(IF($G410=I$287,$E410,0),0))</f>
        <v>0</v>
      </c>
      <c r="J410" s="398">
        <f t="shared" si="157"/>
        <v>0</v>
      </c>
      <c r="K410" s="398">
        <f t="shared" si="157"/>
        <v>0</v>
      </c>
      <c r="L410" s="398">
        <f t="shared" si="157"/>
        <v>0</v>
      </c>
      <c r="M410" s="398">
        <f t="shared" si="157"/>
        <v>0</v>
      </c>
      <c r="N410" s="398">
        <f t="shared" si="157"/>
        <v>0</v>
      </c>
      <c r="O410" s="398">
        <f t="shared" si="157"/>
        <v>0</v>
      </c>
      <c r="P410" s="398">
        <f t="shared" si="157"/>
        <v>0</v>
      </c>
      <c r="Q410" s="398">
        <f t="shared" si="157"/>
        <v>0</v>
      </c>
      <c r="R410" s="398">
        <f t="shared" si="157"/>
        <v>0</v>
      </c>
      <c r="S410" s="398">
        <f t="shared" si="157"/>
        <v>0</v>
      </c>
      <c r="T410" s="398">
        <f t="shared" si="157"/>
        <v>0</v>
      </c>
      <c r="U410" s="398">
        <f t="shared" si="157"/>
        <v>0</v>
      </c>
      <c r="V410" s="398">
        <f t="shared" si="157"/>
        <v>0</v>
      </c>
      <c r="W410" s="398">
        <f t="shared" si="157"/>
        <v>0</v>
      </c>
      <c r="X410" s="398">
        <f t="shared" si="157"/>
        <v>0</v>
      </c>
      <c r="Y410" s="398">
        <f t="shared" si="157"/>
        <v>0</v>
      </c>
      <c r="Z410" s="398">
        <f t="shared" si="157"/>
        <v>0</v>
      </c>
      <c r="AA410" s="398">
        <f t="shared" si="157"/>
        <v>0</v>
      </c>
      <c r="AB410" s="398">
        <f t="shared" si="157"/>
        <v>0</v>
      </c>
      <c r="AC410" s="398">
        <f t="shared" si="157"/>
        <v>0</v>
      </c>
      <c r="AD410" s="398">
        <f t="shared" si="157"/>
        <v>0</v>
      </c>
      <c r="AE410" s="398">
        <f t="shared" si="157"/>
        <v>0</v>
      </c>
      <c r="AF410" s="398">
        <f t="shared" si="157"/>
        <v>0</v>
      </c>
      <c r="AG410" s="398">
        <f t="shared" si="157"/>
        <v>0</v>
      </c>
    </row>
    <row r="411">
      <c r="A411" s="100" t="str">
        <f t="shared" si="37"/>
        <v>n/a</v>
      </c>
      <c r="B411" s="396">
        <f t="array" ref="B411">IF($A411="n/a",Dashboard!$C$54,iferror(index('Trade Log'!$B$5:$B$2004,match($A411,'Trade Log'!$AA$5:$AA$2004,0),0),Dashboard!$C$54))</f>
        <v>43100</v>
      </c>
      <c r="C411" s="100" t="str">
        <f t="array" ref="C411">IF($A411="n/a","",iferror(index('Trade Log'!$C$5:$C$2004,match($A411,'Trade Log'!$AA$5:$AA$2004,0),0),""))</f>
        <v/>
      </c>
      <c r="D411" s="398">
        <f t="array" ref="D411">IF($A411="n/a",0,iferror(index('Trade Log'!$AD$5:$AD$2004,match($A411,'Trade Log'!$AA$5:$AA$2004,0),0),0))</f>
        <v>0</v>
      </c>
      <c r="E411" s="398">
        <f t="shared" si="35"/>
        <v>0</v>
      </c>
      <c r="F411" s="100" t="str">
        <f t="array" ref="F411">IF($A411="n/a","",iferror(index('Trade Log'!$D$5:$D$2004,match($A411,'Trade Log'!$AA$5:$AA$2004,0),0),"n/a"))</f>
        <v/>
      </c>
      <c r="G411" s="100" t="str">
        <f t="array" ref="G411">IF($A411="n/a","",IFERROR(index(Setup!$D$52:$D$201,match($F411,Setup!$B$52:$B$201,0),0),"n/a"))</f>
        <v/>
      </c>
      <c r="H411" s="81"/>
      <c r="I411" s="398">
        <f t="shared" ref="I411:AG411" si="158">IF($A411="n/a",0,IFERROR(IF($G411=I$287,$E411,0),0))</f>
        <v>0</v>
      </c>
      <c r="J411" s="398">
        <f t="shared" si="158"/>
        <v>0</v>
      </c>
      <c r="K411" s="398">
        <f t="shared" si="158"/>
        <v>0</v>
      </c>
      <c r="L411" s="398">
        <f t="shared" si="158"/>
        <v>0</v>
      </c>
      <c r="M411" s="398">
        <f t="shared" si="158"/>
        <v>0</v>
      </c>
      <c r="N411" s="398">
        <f t="shared" si="158"/>
        <v>0</v>
      </c>
      <c r="O411" s="398">
        <f t="shared" si="158"/>
        <v>0</v>
      </c>
      <c r="P411" s="398">
        <f t="shared" si="158"/>
        <v>0</v>
      </c>
      <c r="Q411" s="398">
        <f t="shared" si="158"/>
        <v>0</v>
      </c>
      <c r="R411" s="398">
        <f t="shared" si="158"/>
        <v>0</v>
      </c>
      <c r="S411" s="398">
        <f t="shared" si="158"/>
        <v>0</v>
      </c>
      <c r="T411" s="398">
        <f t="shared" si="158"/>
        <v>0</v>
      </c>
      <c r="U411" s="398">
        <f t="shared" si="158"/>
        <v>0</v>
      </c>
      <c r="V411" s="398">
        <f t="shared" si="158"/>
        <v>0</v>
      </c>
      <c r="W411" s="398">
        <f t="shared" si="158"/>
        <v>0</v>
      </c>
      <c r="X411" s="398">
        <f t="shared" si="158"/>
        <v>0</v>
      </c>
      <c r="Y411" s="398">
        <f t="shared" si="158"/>
        <v>0</v>
      </c>
      <c r="Z411" s="398">
        <f t="shared" si="158"/>
        <v>0</v>
      </c>
      <c r="AA411" s="398">
        <f t="shared" si="158"/>
        <v>0</v>
      </c>
      <c r="AB411" s="398">
        <f t="shared" si="158"/>
        <v>0</v>
      </c>
      <c r="AC411" s="398">
        <f t="shared" si="158"/>
        <v>0</v>
      </c>
      <c r="AD411" s="398">
        <f t="shared" si="158"/>
        <v>0</v>
      </c>
      <c r="AE411" s="398">
        <f t="shared" si="158"/>
        <v>0</v>
      </c>
      <c r="AF411" s="398">
        <f t="shared" si="158"/>
        <v>0</v>
      </c>
      <c r="AG411" s="398">
        <f t="shared" si="158"/>
        <v>0</v>
      </c>
    </row>
    <row r="412">
      <c r="A412" s="100" t="str">
        <f t="shared" si="37"/>
        <v>n/a</v>
      </c>
      <c r="B412" s="396">
        <f t="array" ref="B412">IF($A412="n/a",Dashboard!$C$54,iferror(index('Trade Log'!$B$5:$B$2004,match($A412,'Trade Log'!$AA$5:$AA$2004,0),0),Dashboard!$C$54))</f>
        <v>43100</v>
      </c>
      <c r="C412" s="100" t="str">
        <f t="array" ref="C412">IF($A412="n/a","",iferror(index('Trade Log'!$C$5:$C$2004,match($A412,'Trade Log'!$AA$5:$AA$2004,0),0),""))</f>
        <v/>
      </c>
      <c r="D412" s="398">
        <f t="array" ref="D412">IF($A412="n/a",0,iferror(index('Trade Log'!$AD$5:$AD$2004,match($A412,'Trade Log'!$AA$5:$AA$2004,0),0),0))</f>
        <v>0</v>
      </c>
      <c r="E412" s="398">
        <f t="shared" si="35"/>
        <v>0</v>
      </c>
      <c r="F412" s="100" t="str">
        <f t="array" ref="F412">IF($A412="n/a","",iferror(index('Trade Log'!$D$5:$D$2004,match($A412,'Trade Log'!$AA$5:$AA$2004,0),0),"n/a"))</f>
        <v/>
      </c>
      <c r="G412" s="100" t="str">
        <f t="array" ref="G412">IF($A412="n/a","",IFERROR(index(Setup!$D$52:$D$201,match($F412,Setup!$B$52:$B$201,0),0),"n/a"))</f>
        <v/>
      </c>
      <c r="H412" s="81"/>
      <c r="I412" s="398">
        <f t="shared" ref="I412:AG412" si="159">IF($A412="n/a",0,IFERROR(IF($G412=I$287,$E412,0),0))</f>
        <v>0</v>
      </c>
      <c r="J412" s="398">
        <f t="shared" si="159"/>
        <v>0</v>
      </c>
      <c r="K412" s="398">
        <f t="shared" si="159"/>
        <v>0</v>
      </c>
      <c r="L412" s="398">
        <f t="shared" si="159"/>
        <v>0</v>
      </c>
      <c r="M412" s="398">
        <f t="shared" si="159"/>
        <v>0</v>
      </c>
      <c r="N412" s="398">
        <f t="shared" si="159"/>
        <v>0</v>
      </c>
      <c r="O412" s="398">
        <f t="shared" si="159"/>
        <v>0</v>
      </c>
      <c r="P412" s="398">
        <f t="shared" si="159"/>
        <v>0</v>
      </c>
      <c r="Q412" s="398">
        <f t="shared" si="159"/>
        <v>0</v>
      </c>
      <c r="R412" s="398">
        <f t="shared" si="159"/>
        <v>0</v>
      </c>
      <c r="S412" s="398">
        <f t="shared" si="159"/>
        <v>0</v>
      </c>
      <c r="T412" s="398">
        <f t="shared" si="159"/>
        <v>0</v>
      </c>
      <c r="U412" s="398">
        <f t="shared" si="159"/>
        <v>0</v>
      </c>
      <c r="V412" s="398">
        <f t="shared" si="159"/>
        <v>0</v>
      </c>
      <c r="W412" s="398">
        <f t="shared" si="159"/>
        <v>0</v>
      </c>
      <c r="X412" s="398">
        <f t="shared" si="159"/>
        <v>0</v>
      </c>
      <c r="Y412" s="398">
        <f t="shared" si="159"/>
        <v>0</v>
      </c>
      <c r="Z412" s="398">
        <f t="shared" si="159"/>
        <v>0</v>
      </c>
      <c r="AA412" s="398">
        <f t="shared" si="159"/>
        <v>0</v>
      </c>
      <c r="AB412" s="398">
        <f t="shared" si="159"/>
        <v>0</v>
      </c>
      <c r="AC412" s="398">
        <f t="shared" si="159"/>
        <v>0</v>
      </c>
      <c r="AD412" s="398">
        <f t="shared" si="159"/>
        <v>0</v>
      </c>
      <c r="AE412" s="398">
        <f t="shared" si="159"/>
        <v>0</v>
      </c>
      <c r="AF412" s="398">
        <f t="shared" si="159"/>
        <v>0</v>
      </c>
      <c r="AG412" s="398">
        <f t="shared" si="159"/>
        <v>0</v>
      </c>
    </row>
    <row r="413">
      <c r="A413" s="100" t="str">
        <f t="shared" si="37"/>
        <v>n/a</v>
      </c>
      <c r="B413" s="396">
        <f t="array" ref="B413">IF($A413="n/a",Dashboard!$C$54,iferror(index('Trade Log'!$B$5:$B$2004,match($A413,'Trade Log'!$AA$5:$AA$2004,0),0),Dashboard!$C$54))</f>
        <v>43100</v>
      </c>
      <c r="C413" s="100" t="str">
        <f t="array" ref="C413">IF($A413="n/a","",iferror(index('Trade Log'!$C$5:$C$2004,match($A413,'Trade Log'!$AA$5:$AA$2004,0),0),""))</f>
        <v/>
      </c>
      <c r="D413" s="398">
        <f t="array" ref="D413">IF($A413="n/a",0,iferror(index('Trade Log'!$AD$5:$AD$2004,match($A413,'Trade Log'!$AA$5:$AA$2004,0),0),0))</f>
        <v>0</v>
      </c>
      <c r="E413" s="398">
        <f t="shared" si="35"/>
        <v>0</v>
      </c>
      <c r="F413" s="100" t="str">
        <f t="array" ref="F413">IF($A413="n/a","",iferror(index('Trade Log'!$D$5:$D$2004,match($A413,'Trade Log'!$AA$5:$AA$2004,0),0),"n/a"))</f>
        <v/>
      </c>
      <c r="G413" s="100" t="str">
        <f t="array" ref="G413">IF($A413="n/a","",IFERROR(index(Setup!$D$52:$D$201,match($F413,Setup!$B$52:$B$201,0),0),"n/a"))</f>
        <v/>
      </c>
      <c r="H413" s="81"/>
      <c r="I413" s="398">
        <f t="shared" ref="I413:AG413" si="160">IF($A413="n/a",0,IFERROR(IF($G413=I$287,$E413,0),0))</f>
        <v>0</v>
      </c>
      <c r="J413" s="398">
        <f t="shared" si="160"/>
        <v>0</v>
      </c>
      <c r="K413" s="398">
        <f t="shared" si="160"/>
        <v>0</v>
      </c>
      <c r="L413" s="398">
        <f t="shared" si="160"/>
        <v>0</v>
      </c>
      <c r="M413" s="398">
        <f t="shared" si="160"/>
        <v>0</v>
      </c>
      <c r="N413" s="398">
        <f t="shared" si="160"/>
        <v>0</v>
      </c>
      <c r="O413" s="398">
        <f t="shared" si="160"/>
        <v>0</v>
      </c>
      <c r="P413" s="398">
        <f t="shared" si="160"/>
        <v>0</v>
      </c>
      <c r="Q413" s="398">
        <f t="shared" si="160"/>
        <v>0</v>
      </c>
      <c r="R413" s="398">
        <f t="shared" si="160"/>
        <v>0</v>
      </c>
      <c r="S413" s="398">
        <f t="shared" si="160"/>
        <v>0</v>
      </c>
      <c r="T413" s="398">
        <f t="shared" si="160"/>
        <v>0</v>
      </c>
      <c r="U413" s="398">
        <f t="shared" si="160"/>
        <v>0</v>
      </c>
      <c r="V413" s="398">
        <f t="shared" si="160"/>
        <v>0</v>
      </c>
      <c r="W413" s="398">
        <f t="shared" si="160"/>
        <v>0</v>
      </c>
      <c r="X413" s="398">
        <f t="shared" si="160"/>
        <v>0</v>
      </c>
      <c r="Y413" s="398">
        <f t="shared" si="160"/>
        <v>0</v>
      </c>
      <c r="Z413" s="398">
        <f t="shared" si="160"/>
        <v>0</v>
      </c>
      <c r="AA413" s="398">
        <f t="shared" si="160"/>
        <v>0</v>
      </c>
      <c r="AB413" s="398">
        <f t="shared" si="160"/>
        <v>0</v>
      </c>
      <c r="AC413" s="398">
        <f t="shared" si="160"/>
        <v>0</v>
      </c>
      <c r="AD413" s="398">
        <f t="shared" si="160"/>
        <v>0</v>
      </c>
      <c r="AE413" s="398">
        <f t="shared" si="160"/>
        <v>0</v>
      </c>
      <c r="AF413" s="398">
        <f t="shared" si="160"/>
        <v>0</v>
      </c>
      <c r="AG413" s="398">
        <f t="shared" si="160"/>
        <v>0</v>
      </c>
    </row>
    <row r="414">
      <c r="A414" s="100" t="str">
        <f t="shared" si="37"/>
        <v>n/a</v>
      </c>
      <c r="B414" s="396">
        <f t="array" ref="B414">IF($A414="n/a",Dashboard!$C$54,iferror(index('Trade Log'!$B$5:$B$2004,match($A414,'Trade Log'!$AA$5:$AA$2004,0),0),Dashboard!$C$54))</f>
        <v>43100</v>
      </c>
      <c r="C414" s="100" t="str">
        <f t="array" ref="C414">IF($A414="n/a","",iferror(index('Trade Log'!$C$5:$C$2004,match($A414,'Trade Log'!$AA$5:$AA$2004,0),0),""))</f>
        <v/>
      </c>
      <c r="D414" s="398">
        <f t="array" ref="D414">IF($A414="n/a",0,iferror(index('Trade Log'!$AD$5:$AD$2004,match($A414,'Trade Log'!$AA$5:$AA$2004,0),0),0))</f>
        <v>0</v>
      </c>
      <c r="E414" s="398">
        <f t="shared" si="35"/>
        <v>0</v>
      </c>
      <c r="F414" s="100" t="str">
        <f t="array" ref="F414">IF($A414="n/a","",iferror(index('Trade Log'!$D$5:$D$2004,match($A414,'Trade Log'!$AA$5:$AA$2004,0),0),"n/a"))</f>
        <v/>
      </c>
      <c r="G414" s="100" t="str">
        <f t="array" ref="G414">IF($A414="n/a","",IFERROR(index(Setup!$D$52:$D$201,match($F414,Setup!$B$52:$B$201,0),0),"n/a"))</f>
        <v/>
      </c>
      <c r="H414" s="81"/>
      <c r="I414" s="398">
        <f t="shared" ref="I414:AG414" si="161">IF($A414="n/a",0,IFERROR(IF($G414=I$287,$E414,0),0))</f>
        <v>0</v>
      </c>
      <c r="J414" s="398">
        <f t="shared" si="161"/>
        <v>0</v>
      </c>
      <c r="K414" s="398">
        <f t="shared" si="161"/>
        <v>0</v>
      </c>
      <c r="L414" s="398">
        <f t="shared" si="161"/>
        <v>0</v>
      </c>
      <c r="M414" s="398">
        <f t="shared" si="161"/>
        <v>0</v>
      </c>
      <c r="N414" s="398">
        <f t="shared" si="161"/>
        <v>0</v>
      </c>
      <c r="O414" s="398">
        <f t="shared" si="161"/>
        <v>0</v>
      </c>
      <c r="P414" s="398">
        <f t="shared" si="161"/>
        <v>0</v>
      </c>
      <c r="Q414" s="398">
        <f t="shared" si="161"/>
        <v>0</v>
      </c>
      <c r="R414" s="398">
        <f t="shared" si="161"/>
        <v>0</v>
      </c>
      <c r="S414" s="398">
        <f t="shared" si="161"/>
        <v>0</v>
      </c>
      <c r="T414" s="398">
        <f t="shared" si="161"/>
        <v>0</v>
      </c>
      <c r="U414" s="398">
        <f t="shared" si="161"/>
        <v>0</v>
      </c>
      <c r="V414" s="398">
        <f t="shared" si="161"/>
        <v>0</v>
      </c>
      <c r="W414" s="398">
        <f t="shared" si="161"/>
        <v>0</v>
      </c>
      <c r="X414" s="398">
        <f t="shared" si="161"/>
        <v>0</v>
      </c>
      <c r="Y414" s="398">
        <f t="shared" si="161"/>
        <v>0</v>
      </c>
      <c r="Z414" s="398">
        <f t="shared" si="161"/>
        <v>0</v>
      </c>
      <c r="AA414" s="398">
        <f t="shared" si="161"/>
        <v>0</v>
      </c>
      <c r="AB414" s="398">
        <f t="shared" si="161"/>
        <v>0</v>
      </c>
      <c r="AC414" s="398">
        <f t="shared" si="161"/>
        <v>0</v>
      </c>
      <c r="AD414" s="398">
        <f t="shared" si="161"/>
        <v>0</v>
      </c>
      <c r="AE414" s="398">
        <f t="shared" si="161"/>
        <v>0</v>
      </c>
      <c r="AF414" s="398">
        <f t="shared" si="161"/>
        <v>0</v>
      </c>
      <c r="AG414" s="398">
        <f t="shared" si="161"/>
        <v>0</v>
      </c>
    </row>
    <row r="415">
      <c r="A415" s="100" t="str">
        <f t="shared" si="37"/>
        <v>n/a</v>
      </c>
      <c r="B415" s="396">
        <f t="array" ref="B415">IF($A415="n/a",Dashboard!$C$54,iferror(index('Trade Log'!$B$5:$B$2004,match($A415,'Trade Log'!$AA$5:$AA$2004,0),0),Dashboard!$C$54))</f>
        <v>43100</v>
      </c>
      <c r="C415" s="100" t="str">
        <f t="array" ref="C415">IF($A415="n/a","",iferror(index('Trade Log'!$C$5:$C$2004,match($A415,'Trade Log'!$AA$5:$AA$2004,0),0),""))</f>
        <v/>
      </c>
      <c r="D415" s="398">
        <f t="array" ref="D415">IF($A415="n/a",0,iferror(index('Trade Log'!$AD$5:$AD$2004,match($A415,'Trade Log'!$AA$5:$AA$2004,0),0),0))</f>
        <v>0</v>
      </c>
      <c r="E415" s="398">
        <f t="shared" si="35"/>
        <v>0</v>
      </c>
      <c r="F415" s="100" t="str">
        <f t="array" ref="F415">IF($A415="n/a","",iferror(index('Trade Log'!$D$5:$D$2004,match($A415,'Trade Log'!$AA$5:$AA$2004,0),0),"n/a"))</f>
        <v/>
      </c>
      <c r="G415" s="100" t="str">
        <f t="array" ref="G415">IF($A415="n/a","",IFERROR(index(Setup!$D$52:$D$201,match($F415,Setup!$B$52:$B$201,0),0),"n/a"))</f>
        <v/>
      </c>
      <c r="H415" s="81"/>
      <c r="I415" s="398">
        <f t="shared" ref="I415:AG415" si="162">IF($A415="n/a",0,IFERROR(IF($G415=I$287,$E415,0),0))</f>
        <v>0</v>
      </c>
      <c r="J415" s="398">
        <f t="shared" si="162"/>
        <v>0</v>
      </c>
      <c r="K415" s="398">
        <f t="shared" si="162"/>
        <v>0</v>
      </c>
      <c r="L415" s="398">
        <f t="shared" si="162"/>
        <v>0</v>
      </c>
      <c r="M415" s="398">
        <f t="shared" si="162"/>
        <v>0</v>
      </c>
      <c r="N415" s="398">
        <f t="shared" si="162"/>
        <v>0</v>
      </c>
      <c r="O415" s="398">
        <f t="shared" si="162"/>
        <v>0</v>
      </c>
      <c r="P415" s="398">
        <f t="shared" si="162"/>
        <v>0</v>
      </c>
      <c r="Q415" s="398">
        <f t="shared" si="162"/>
        <v>0</v>
      </c>
      <c r="R415" s="398">
        <f t="shared" si="162"/>
        <v>0</v>
      </c>
      <c r="S415" s="398">
        <f t="shared" si="162"/>
        <v>0</v>
      </c>
      <c r="T415" s="398">
        <f t="shared" si="162"/>
        <v>0</v>
      </c>
      <c r="U415" s="398">
        <f t="shared" si="162"/>
        <v>0</v>
      </c>
      <c r="V415" s="398">
        <f t="shared" si="162"/>
        <v>0</v>
      </c>
      <c r="W415" s="398">
        <f t="shared" si="162"/>
        <v>0</v>
      </c>
      <c r="X415" s="398">
        <f t="shared" si="162"/>
        <v>0</v>
      </c>
      <c r="Y415" s="398">
        <f t="shared" si="162"/>
        <v>0</v>
      </c>
      <c r="Z415" s="398">
        <f t="shared" si="162"/>
        <v>0</v>
      </c>
      <c r="AA415" s="398">
        <f t="shared" si="162"/>
        <v>0</v>
      </c>
      <c r="AB415" s="398">
        <f t="shared" si="162"/>
        <v>0</v>
      </c>
      <c r="AC415" s="398">
        <f t="shared" si="162"/>
        <v>0</v>
      </c>
      <c r="AD415" s="398">
        <f t="shared" si="162"/>
        <v>0</v>
      </c>
      <c r="AE415" s="398">
        <f t="shared" si="162"/>
        <v>0</v>
      </c>
      <c r="AF415" s="398">
        <f t="shared" si="162"/>
        <v>0</v>
      </c>
      <c r="AG415" s="398">
        <f t="shared" si="162"/>
        <v>0</v>
      </c>
    </row>
    <row r="416">
      <c r="A416" s="100" t="str">
        <f t="shared" si="37"/>
        <v>n/a</v>
      </c>
      <c r="B416" s="396">
        <f t="array" ref="B416">IF($A416="n/a",Dashboard!$C$54,iferror(index('Trade Log'!$B$5:$B$2004,match($A416,'Trade Log'!$AA$5:$AA$2004,0),0),Dashboard!$C$54))</f>
        <v>43100</v>
      </c>
      <c r="C416" s="100" t="str">
        <f t="array" ref="C416">IF($A416="n/a","",iferror(index('Trade Log'!$C$5:$C$2004,match($A416,'Trade Log'!$AA$5:$AA$2004,0),0),""))</f>
        <v/>
      </c>
      <c r="D416" s="398">
        <f t="array" ref="D416">IF($A416="n/a",0,iferror(index('Trade Log'!$AD$5:$AD$2004,match($A416,'Trade Log'!$AA$5:$AA$2004,0),0),0))</f>
        <v>0</v>
      </c>
      <c r="E416" s="398">
        <f t="shared" si="35"/>
        <v>0</v>
      </c>
      <c r="F416" s="100" t="str">
        <f t="array" ref="F416">IF($A416="n/a","",iferror(index('Trade Log'!$D$5:$D$2004,match($A416,'Trade Log'!$AA$5:$AA$2004,0),0),"n/a"))</f>
        <v/>
      </c>
      <c r="G416" s="100" t="str">
        <f t="array" ref="G416">IF($A416="n/a","",IFERROR(index(Setup!$D$52:$D$201,match($F416,Setup!$B$52:$B$201,0),0),"n/a"))</f>
        <v/>
      </c>
      <c r="H416" s="81"/>
      <c r="I416" s="398">
        <f t="shared" ref="I416:AG416" si="163">IF($A416="n/a",0,IFERROR(IF($G416=I$287,$E416,0),0))</f>
        <v>0</v>
      </c>
      <c r="J416" s="398">
        <f t="shared" si="163"/>
        <v>0</v>
      </c>
      <c r="K416" s="398">
        <f t="shared" si="163"/>
        <v>0</v>
      </c>
      <c r="L416" s="398">
        <f t="shared" si="163"/>
        <v>0</v>
      </c>
      <c r="M416" s="398">
        <f t="shared" si="163"/>
        <v>0</v>
      </c>
      <c r="N416" s="398">
        <f t="shared" si="163"/>
        <v>0</v>
      </c>
      <c r="O416" s="398">
        <f t="shared" si="163"/>
        <v>0</v>
      </c>
      <c r="P416" s="398">
        <f t="shared" si="163"/>
        <v>0</v>
      </c>
      <c r="Q416" s="398">
        <f t="shared" si="163"/>
        <v>0</v>
      </c>
      <c r="R416" s="398">
        <f t="shared" si="163"/>
        <v>0</v>
      </c>
      <c r="S416" s="398">
        <f t="shared" si="163"/>
        <v>0</v>
      </c>
      <c r="T416" s="398">
        <f t="shared" si="163"/>
        <v>0</v>
      </c>
      <c r="U416" s="398">
        <f t="shared" si="163"/>
        <v>0</v>
      </c>
      <c r="V416" s="398">
        <f t="shared" si="163"/>
        <v>0</v>
      </c>
      <c r="W416" s="398">
        <f t="shared" si="163"/>
        <v>0</v>
      </c>
      <c r="X416" s="398">
        <f t="shared" si="163"/>
        <v>0</v>
      </c>
      <c r="Y416" s="398">
        <f t="shared" si="163"/>
        <v>0</v>
      </c>
      <c r="Z416" s="398">
        <f t="shared" si="163"/>
        <v>0</v>
      </c>
      <c r="AA416" s="398">
        <f t="shared" si="163"/>
        <v>0</v>
      </c>
      <c r="AB416" s="398">
        <f t="shared" si="163"/>
        <v>0</v>
      </c>
      <c r="AC416" s="398">
        <f t="shared" si="163"/>
        <v>0</v>
      </c>
      <c r="AD416" s="398">
        <f t="shared" si="163"/>
        <v>0</v>
      </c>
      <c r="AE416" s="398">
        <f t="shared" si="163"/>
        <v>0</v>
      </c>
      <c r="AF416" s="398">
        <f t="shared" si="163"/>
        <v>0</v>
      </c>
      <c r="AG416" s="398">
        <f t="shared" si="163"/>
        <v>0</v>
      </c>
    </row>
    <row r="417">
      <c r="A417" s="100" t="str">
        <f t="shared" si="37"/>
        <v>n/a</v>
      </c>
      <c r="B417" s="396">
        <f t="array" ref="B417">IF($A417="n/a",Dashboard!$C$54,iferror(index('Trade Log'!$B$5:$B$2004,match($A417,'Trade Log'!$AA$5:$AA$2004,0),0),Dashboard!$C$54))</f>
        <v>43100</v>
      </c>
      <c r="C417" s="100" t="str">
        <f t="array" ref="C417">IF($A417="n/a","",iferror(index('Trade Log'!$C$5:$C$2004,match($A417,'Trade Log'!$AA$5:$AA$2004,0),0),""))</f>
        <v/>
      </c>
      <c r="D417" s="398">
        <f t="array" ref="D417">IF($A417="n/a",0,iferror(index('Trade Log'!$AD$5:$AD$2004,match($A417,'Trade Log'!$AA$5:$AA$2004,0),0),0))</f>
        <v>0</v>
      </c>
      <c r="E417" s="398">
        <f t="shared" si="35"/>
        <v>0</v>
      </c>
      <c r="F417" s="100" t="str">
        <f t="array" ref="F417">IF($A417="n/a","",iferror(index('Trade Log'!$D$5:$D$2004,match($A417,'Trade Log'!$AA$5:$AA$2004,0),0),"n/a"))</f>
        <v/>
      </c>
      <c r="G417" s="100" t="str">
        <f t="array" ref="G417">IF($A417="n/a","",IFERROR(index(Setup!$D$52:$D$201,match($F417,Setup!$B$52:$B$201,0),0),"n/a"))</f>
        <v/>
      </c>
      <c r="H417" s="81"/>
      <c r="I417" s="398">
        <f t="shared" ref="I417:AG417" si="164">IF($A417="n/a",0,IFERROR(IF($G417=I$287,$E417,0),0))</f>
        <v>0</v>
      </c>
      <c r="J417" s="398">
        <f t="shared" si="164"/>
        <v>0</v>
      </c>
      <c r="K417" s="398">
        <f t="shared" si="164"/>
        <v>0</v>
      </c>
      <c r="L417" s="398">
        <f t="shared" si="164"/>
        <v>0</v>
      </c>
      <c r="M417" s="398">
        <f t="shared" si="164"/>
        <v>0</v>
      </c>
      <c r="N417" s="398">
        <f t="shared" si="164"/>
        <v>0</v>
      </c>
      <c r="O417" s="398">
        <f t="shared" si="164"/>
        <v>0</v>
      </c>
      <c r="P417" s="398">
        <f t="shared" si="164"/>
        <v>0</v>
      </c>
      <c r="Q417" s="398">
        <f t="shared" si="164"/>
        <v>0</v>
      </c>
      <c r="R417" s="398">
        <f t="shared" si="164"/>
        <v>0</v>
      </c>
      <c r="S417" s="398">
        <f t="shared" si="164"/>
        <v>0</v>
      </c>
      <c r="T417" s="398">
        <f t="shared" si="164"/>
        <v>0</v>
      </c>
      <c r="U417" s="398">
        <f t="shared" si="164"/>
        <v>0</v>
      </c>
      <c r="V417" s="398">
        <f t="shared" si="164"/>
        <v>0</v>
      </c>
      <c r="W417" s="398">
        <f t="shared" si="164"/>
        <v>0</v>
      </c>
      <c r="X417" s="398">
        <f t="shared" si="164"/>
        <v>0</v>
      </c>
      <c r="Y417" s="398">
        <f t="shared" si="164"/>
        <v>0</v>
      </c>
      <c r="Z417" s="398">
        <f t="shared" si="164"/>
        <v>0</v>
      </c>
      <c r="AA417" s="398">
        <f t="shared" si="164"/>
        <v>0</v>
      </c>
      <c r="AB417" s="398">
        <f t="shared" si="164"/>
        <v>0</v>
      </c>
      <c r="AC417" s="398">
        <f t="shared" si="164"/>
        <v>0</v>
      </c>
      <c r="AD417" s="398">
        <f t="shared" si="164"/>
        <v>0</v>
      </c>
      <c r="AE417" s="398">
        <f t="shared" si="164"/>
        <v>0</v>
      </c>
      <c r="AF417" s="398">
        <f t="shared" si="164"/>
        <v>0</v>
      </c>
      <c r="AG417" s="398">
        <f t="shared" si="164"/>
        <v>0</v>
      </c>
    </row>
    <row r="418">
      <c r="A418" s="100" t="str">
        <f t="shared" si="37"/>
        <v>n/a</v>
      </c>
      <c r="B418" s="396">
        <f t="array" ref="B418">IF($A418="n/a",Dashboard!$C$54,iferror(index('Trade Log'!$B$5:$B$2004,match($A418,'Trade Log'!$AA$5:$AA$2004,0),0),Dashboard!$C$54))</f>
        <v>43100</v>
      </c>
      <c r="C418" s="100" t="str">
        <f t="array" ref="C418">IF($A418="n/a","",iferror(index('Trade Log'!$C$5:$C$2004,match($A418,'Trade Log'!$AA$5:$AA$2004,0),0),""))</f>
        <v/>
      </c>
      <c r="D418" s="398">
        <f t="array" ref="D418">IF($A418="n/a",0,iferror(index('Trade Log'!$AD$5:$AD$2004,match($A418,'Trade Log'!$AA$5:$AA$2004,0),0),0))</f>
        <v>0</v>
      </c>
      <c r="E418" s="398">
        <f t="shared" si="35"/>
        <v>0</v>
      </c>
      <c r="F418" s="100" t="str">
        <f t="array" ref="F418">IF($A418="n/a","",iferror(index('Trade Log'!$D$5:$D$2004,match($A418,'Trade Log'!$AA$5:$AA$2004,0),0),"n/a"))</f>
        <v/>
      </c>
      <c r="G418" s="100" t="str">
        <f t="array" ref="G418">IF($A418="n/a","",IFERROR(index(Setup!$D$52:$D$201,match($F418,Setup!$B$52:$B$201,0),0),"n/a"))</f>
        <v/>
      </c>
      <c r="H418" s="81"/>
      <c r="I418" s="398">
        <f t="shared" ref="I418:AG418" si="165">IF($A418="n/a",0,IFERROR(IF($G418=I$287,$E418,0),0))</f>
        <v>0</v>
      </c>
      <c r="J418" s="398">
        <f t="shared" si="165"/>
        <v>0</v>
      </c>
      <c r="K418" s="398">
        <f t="shared" si="165"/>
        <v>0</v>
      </c>
      <c r="L418" s="398">
        <f t="shared" si="165"/>
        <v>0</v>
      </c>
      <c r="M418" s="398">
        <f t="shared" si="165"/>
        <v>0</v>
      </c>
      <c r="N418" s="398">
        <f t="shared" si="165"/>
        <v>0</v>
      </c>
      <c r="O418" s="398">
        <f t="shared" si="165"/>
        <v>0</v>
      </c>
      <c r="P418" s="398">
        <f t="shared" si="165"/>
        <v>0</v>
      </c>
      <c r="Q418" s="398">
        <f t="shared" si="165"/>
        <v>0</v>
      </c>
      <c r="R418" s="398">
        <f t="shared" si="165"/>
        <v>0</v>
      </c>
      <c r="S418" s="398">
        <f t="shared" si="165"/>
        <v>0</v>
      </c>
      <c r="T418" s="398">
        <f t="shared" si="165"/>
        <v>0</v>
      </c>
      <c r="U418" s="398">
        <f t="shared" si="165"/>
        <v>0</v>
      </c>
      <c r="V418" s="398">
        <f t="shared" si="165"/>
        <v>0</v>
      </c>
      <c r="W418" s="398">
        <f t="shared" si="165"/>
        <v>0</v>
      </c>
      <c r="X418" s="398">
        <f t="shared" si="165"/>
        <v>0</v>
      </c>
      <c r="Y418" s="398">
        <f t="shared" si="165"/>
        <v>0</v>
      </c>
      <c r="Z418" s="398">
        <f t="shared" si="165"/>
        <v>0</v>
      </c>
      <c r="AA418" s="398">
        <f t="shared" si="165"/>
        <v>0</v>
      </c>
      <c r="AB418" s="398">
        <f t="shared" si="165"/>
        <v>0</v>
      </c>
      <c r="AC418" s="398">
        <f t="shared" si="165"/>
        <v>0</v>
      </c>
      <c r="AD418" s="398">
        <f t="shared" si="165"/>
        <v>0</v>
      </c>
      <c r="AE418" s="398">
        <f t="shared" si="165"/>
        <v>0</v>
      </c>
      <c r="AF418" s="398">
        <f t="shared" si="165"/>
        <v>0</v>
      </c>
      <c r="AG418" s="398">
        <f t="shared" si="165"/>
        <v>0</v>
      </c>
    </row>
    <row r="419">
      <c r="A419" s="100" t="str">
        <f t="shared" si="37"/>
        <v>n/a</v>
      </c>
      <c r="B419" s="396">
        <f t="array" ref="B419">IF($A419="n/a",Dashboard!$C$54,iferror(index('Trade Log'!$B$5:$B$2004,match($A419,'Trade Log'!$AA$5:$AA$2004,0),0),Dashboard!$C$54))</f>
        <v>43100</v>
      </c>
      <c r="C419" s="100" t="str">
        <f t="array" ref="C419">IF($A419="n/a","",iferror(index('Trade Log'!$C$5:$C$2004,match($A419,'Trade Log'!$AA$5:$AA$2004,0),0),""))</f>
        <v/>
      </c>
      <c r="D419" s="398">
        <f t="array" ref="D419">IF($A419="n/a",0,iferror(index('Trade Log'!$AD$5:$AD$2004,match($A419,'Trade Log'!$AA$5:$AA$2004,0),0),0))</f>
        <v>0</v>
      </c>
      <c r="E419" s="398">
        <f t="shared" si="35"/>
        <v>0</v>
      </c>
      <c r="F419" s="100" t="str">
        <f t="array" ref="F419">IF($A419="n/a","",iferror(index('Trade Log'!$D$5:$D$2004,match($A419,'Trade Log'!$AA$5:$AA$2004,0),0),"n/a"))</f>
        <v/>
      </c>
      <c r="G419" s="100" t="str">
        <f t="array" ref="G419">IF($A419="n/a","",IFERROR(index(Setup!$D$52:$D$201,match($F419,Setup!$B$52:$B$201,0),0),"n/a"))</f>
        <v/>
      </c>
      <c r="H419" s="81"/>
      <c r="I419" s="398">
        <f t="shared" ref="I419:AG419" si="166">IF($A419="n/a",0,IFERROR(IF($G419=I$287,$E419,0),0))</f>
        <v>0</v>
      </c>
      <c r="J419" s="398">
        <f t="shared" si="166"/>
        <v>0</v>
      </c>
      <c r="K419" s="398">
        <f t="shared" si="166"/>
        <v>0</v>
      </c>
      <c r="L419" s="398">
        <f t="shared" si="166"/>
        <v>0</v>
      </c>
      <c r="M419" s="398">
        <f t="shared" si="166"/>
        <v>0</v>
      </c>
      <c r="N419" s="398">
        <f t="shared" si="166"/>
        <v>0</v>
      </c>
      <c r="O419" s="398">
        <f t="shared" si="166"/>
        <v>0</v>
      </c>
      <c r="P419" s="398">
        <f t="shared" si="166"/>
        <v>0</v>
      </c>
      <c r="Q419" s="398">
        <f t="shared" si="166"/>
        <v>0</v>
      </c>
      <c r="R419" s="398">
        <f t="shared" si="166"/>
        <v>0</v>
      </c>
      <c r="S419" s="398">
        <f t="shared" si="166"/>
        <v>0</v>
      </c>
      <c r="T419" s="398">
        <f t="shared" si="166"/>
        <v>0</v>
      </c>
      <c r="U419" s="398">
        <f t="shared" si="166"/>
        <v>0</v>
      </c>
      <c r="V419" s="398">
        <f t="shared" si="166"/>
        <v>0</v>
      </c>
      <c r="W419" s="398">
        <f t="shared" si="166"/>
        <v>0</v>
      </c>
      <c r="X419" s="398">
        <f t="shared" si="166"/>
        <v>0</v>
      </c>
      <c r="Y419" s="398">
        <f t="shared" si="166"/>
        <v>0</v>
      </c>
      <c r="Z419" s="398">
        <f t="shared" si="166"/>
        <v>0</v>
      </c>
      <c r="AA419" s="398">
        <f t="shared" si="166"/>
        <v>0</v>
      </c>
      <c r="AB419" s="398">
        <f t="shared" si="166"/>
        <v>0</v>
      </c>
      <c r="AC419" s="398">
        <f t="shared" si="166"/>
        <v>0</v>
      </c>
      <c r="AD419" s="398">
        <f t="shared" si="166"/>
        <v>0</v>
      </c>
      <c r="AE419" s="398">
        <f t="shared" si="166"/>
        <v>0</v>
      </c>
      <c r="AF419" s="398">
        <f t="shared" si="166"/>
        <v>0</v>
      </c>
      <c r="AG419" s="398">
        <f t="shared" si="166"/>
        <v>0</v>
      </c>
    </row>
    <row r="420">
      <c r="A420" s="100" t="str">
        <f t="shared" si="37"/>
        <v>n/a</v>
      </c>
      <c r="B420" s="396">
        <f t="array" ref="B420">IF($A420="n/a",Dashboard!$C$54,iferror(index('Trade Log'!$B$5:$B$2004,match($A420,'Trade Log'!$AA$5:$AA$2004,0),0),Dashboard!$C$54))</f>
        <v>43100</v>
      </c>
      <c r="C420" s="100" t="str">
        <f t="array" ref="C420">IF($A420="n/a","",iferror(index('Trade Log'!$C$5:$C$2004,match($A420,'Trade Log'!$AA$5:$AA$2004,0),0),""))</f>
        <v/>
      </c>
      <c r="D420" s="398">
        <f t="array" ref="D420">IF($A420="n/a",0,iferror(index('Trade Log'!$AD$5:$AD$2004,match($A420,'Trade Log'!$AA$5:$AA$2004,0),0),0))</f>
        <v>0</v>
      </c>
      <c r="E420" s="398">
        <f t="shared" si="35"/>
        <v>0</v>
      </c>
      <c r="F420" s="100" t="str">
        <f t="array" ref="F420">IF($A420="n/a","",iferror(index('Trade Log'!$D$5:$D$2004,match($A420,'Trade Log'!$AA$5:$AA$2004,0),0),"n/a"))</f>
        <v/>
      </c>
      <c r="G420" s="100" t="str">
        <f t="array" ref="G420">IF($A420="n/a","",IFERROR(index(Setup!$D$52:$D$201,match($F420,Setup!$B$52:$B$201,0),0),"n/a"))</f>
        <v/>
      </c>
      <c r="H420" s="81"/>
      <c r="I420" s="398">
        <f t="shared" ref="I420:AG420" si="167">IF($A420="n/a",0,IFERROR(IF($G420=I$287,$E420,0),0))</f>
        <v>0</v>
      </c>
      <c r="J420" s="398">
        <f t="shared" si="167"/>
        <v>0</v>
      </c>
      <c r="K420" s="398">
        <f t="shared" si="167"/>
        <v>0</v>
      </c>
      <c r="L420" s="398">
        <f t="shared" si="167"/>
        <v>0</v>
      </c>
      <c r="M420" s="398">
        <f t="shared" si="167"/>
        <v>0</v>
      </c>
      <c r="N420" s="398">
        <f t="shared" si="167"/>
        <v>0</v>
      </c>
      <c r="O420" s="398">
        <f t="shared" si="167"/>
        <v>0</v>
      </c>
      <c r="P420" s="398">
        <f t="shared" si="167"/>
        <v>0</v>
      </c>
      <c r="Q420" s="398">
        <f t="shared" si="167"/>
        <v>0</v>
      </c>
      <c r="R420" s="398">
        <f t="shared" si="167"/>
        <v>0</v>
      </c>
      <c r="S420" s="398">
        <f t="shared" si="167"/>
        <v>0</v>
      </c>
      <c r="T420" s="398">
        <f t="shared" si="167"/>
        <v>0</v>
      </c>
      <c r="U420" s="398">
        <f t="shared" si="167"/>
        <v>0</v>
      </c>
      <c r="V420" s="398">
        <f t="shared" si="167"/>
        <v>0</v>
      </c>
      <c r="W420" s="398">
        <f t="shared" si="167"/>
        <v>0</v>
      </c>
      <c r="X420" s="398">
        <f t="shared" si="167"/>
        <v>0</v>
      </c>
      <c r="Y420" s="398">
        <f t="shared" si="167"/>
        <v>0</v>
      </c>
      <c r="Z420" s="398">
        <f t="shared" si="167"/>
        <v>0</v>
      </c>
      <c r="AA420" s="398">
        <f t="shared" si="167"/>
        <v>0</v>
      </c>
      <c r="AB420" s="398">
        <f t="shared" si="167"/>
        <v>0</v>
      </c>
      <c r="AC420" s="398">
        <f t="shared" si="167"/>
        <v>0</v>
      </c>
      <c r="AD420" s="398">
        <f t="shared" si="167"/>
        <v>0</v>
      </c>
      <c r="AE420" s="398">
        <f t="shared" si="167"/>
        <v>0</v>
      </c>
      <c r="AF420" s="398">
        <f t="shared" si="167"/>
        <v>0</v>
      </c>
      <c r="AG420" s="398">
        <f t="shared" si="167"/>
        <v>0</v>
      </c>
    </row>
    <row r="421">
      <c r="A421" s="100" t="str">
        <f t="shared" si="37"/>
        <v>n/a</v>
      </c>
      <c r="B421" s="396">
        <f t="array" ref="B421">IF($A421="n/a",Dashboard!$C$54,iferror(index('Trade Log'!$B$5:$B$2004,match($A421,'Trade Log'!$AA$5:$AA$2004,0),0),Dashboard!$C$54))</f>
        <v>43100</v>
      </c>
      <c r="C421" s="100" t="str">
        <f t="array" ref="C421">IF($A421="n/a","",iferror(index('Trade Log'!$C$5:$C$2004,match($A421,'Trade Log'!$AA$5:$AA$2004,0),0),""))</f>
        <v/>
      </c>
      <c r="D421" s="398">
        <f t="array" ref="D421">IF($A421="n/a",0,iferror(index('Trade Log'!$AD$5:$AD$2004,match($A421,'Trade Log'!$AA$5:$AA$2004,0),0),0))</f>
        <v>0</v>
      </c>
      <c r="E421" s="398">
        <f t="shared" si="35"/>
        <v>0</v>
      </c>
      <c r="F421" s="100" t="str">
        <f t="array" ref="F421">IF($A421="n/a","",iferror(index('Trade Log'!$D$5:$D$2004,match($A421,'Trade Log'!$AA$5:$AA$2004,0),0),"n/a"))</f>
        <v/>
      </c>
      <c r="G421" s="100" t="str">
        <f t="array" ref="G421">IF($A421="n/a","",IFERROR(index(Setup!$D$52:$D$201,match($F421,Setup!$B$52:$B$201,0),0),"n/a"))</f>
        <v/>
      </c>
      <c r="H421" s="81"/>
      <c r="I421" s="398">
        <f t="shared" ref="I421:AG421" si="168">IF($A421="n/a",0,IFERROR(IF($G421=I$287,$E421,0),0))</f>
        <v>0</v>
      </c>
      <c r="J421" s="398">
        <f t="shared" si="168"/>
        <v>0</v>
      </c>
      <c r="K421" s="398">
        <f t="shared" si="168"/>
        <v>0</v>
      </c>
      <c r="L421" s="398">
        <f t="shared" si="168"/>
        <v>0</v>
      </c>
      <c r="M421" s="398">
        <f t="shared" si="168"/>
        <v>0</v>
      </c>
      <c r="N421" s="398">
        <f t="shared" si="168"/>
        <v>0</v>
      </c>
      <c r="O421" s="398">
        <f t="shared" si="168"/>
        <v>0</v>
      </c>
      <c r="P421" s="398">
        <f t="shared" si="168"/>
        <v>0</v>
      </c>
      <c r="Q421" s="398">
        <f t="shared" si="168"/>
        <v>0</v>
      </c>
      <c r="R421" s="398">
        <f t="shared" si="168"/>
        <v>0</v>
      </c>
      <c r="S421" s="398">
        <f t="shared" si="168"/>
        <v>0</v>
      </c>
      <c r="T421" s="398">
        <f t="shared" si="168"/>
        <v>0</v>
      </c>
      <c r="U421" s="398">
        <f t="shared" si="168"/>
        <v>0</v>
      </c>
      <c r="V421" s="398">
        <f t="shared" si="168"/>
        <v>0</v>
      </c>
      <c r="W421" s="398">
        <f t="shared" si="168"/>
        <v>0</v>
      </c>
      <c r="X421" s="398">
        <f t="shared" si="168"/>
        <v>0</v>
      </c>
      <c r="Y421" s="398">
        <f t="shared" si="168"/>
        <v>0</v>
      </c>
      <c r="Z421" s="398">
        <f t="shared" si="168"/>
        <v>0</v>
      </c>
      <c r="AA421" s="398">
        <f t="shared" si="168"/>
        <v>0</v>
      </c>
      <c r="AB421" s="398">
        <f t="shared" si="168"/>
        <v>0</v>
      </c>
      <c r="AC421" s="398">
        <f t="shared" si="168"/>
        <v>0</v>
      </c>
      <c r="AD421" s="398">
        <f t="shared" si="168"/>
        <v>0</v>
      </c>
      <c r="AE421" s="398">
        <f t="shared" si="168"/>
        <v>0</v>
      </c>
      <c r="AF421" s="398">
        <f t="shared" si="168"/>
        <v>0</v>
      </c>
      <c r="AG421" s="398">
        <f t="shared" si="168"/>
        <v>0</v>
      </c>
    </row>
    <row r="422">
      <c r="A422" s="100" t="str">
        <f t="shared" si="37"/>
        <v>n/a</v>
      </c>
      <c r="B422" s="396">
        <f t="array" ref="B422">IF($A422="n/a",Dashboard!$C$54,iferror(index('Trade Log'!$B$5:$B$2004,match($A422,'Trade Log'!$AA$5:$AA$2004,0),0),Dashboard!$C$54))</f>
        <v>43100</v>
      </c>
      <c r="C422" s="100" t="str">
        <f t="array" ref="C422">IF($A422="n/a","",iferror(index('Trade Log'!$C$5:$C$2004,match($A422,'Trade Log'!$AA$5:$AA$2004,0),0),""))</f>
        <v/>
      </c>
      <c r="D422" s="398">
        <f t="array" ref="D422">IF($A422="n/a",0,iferror(index('Trade Log'!$AD$5:$AD$2004,match($A422,'Trade Log'!$AA$5:$AA$2004,0),0),0))</f>
        <v>0</v>
      </c>
      <c r="E422" s="398">
        <f t="shared" si="35"/>
        <v>0</v>
      </c>
      <c r="F422" s="100" t="str">
        <f t="array" ref="F422">IF($A422="n/a","",iferror(index('Trade Log'!$D$5:$D$2004,match($A422,'Trade Log'!$AA$5:$AA$2004,0),0),"n/a"))</f>
        <v/>
      </c>
      <c r="G422" s="100" t="str">
        <f t="array" ref="G422">IF($A422="n/a","",IFERROR(index(Setup!$D$52:$D$201,match($F422,Setup!$B$52:$B$201,0),0),"n/a"))</f>
        <v/>
      </c>
      <c r="H422" s="81"/>
      <c r="I422" s="398">
        <f t="shared" ref="I422:AG422" si="169">IF($A422="n/a",0,IFERROR(IF($G422=I$287,$E422,0),0))</f>
        <v>0</v>
      </c>
      <c r="J422" s="398">
        <f t="shared" si="169"/>
        <v>0</v>
      </c>
      <c r="K422" s="398">
        <f t="shared" si="169"/>
        <v>0</v>
      </c>
      <c r="L422" s="398">
        <f t="shared" si="169"/>
        <v>0</v>
      </c>
      <c r="M422" s="398">
        <f t="shared" si="169"/>
        <v>0</v>
      </c>
      <c r="N422" s="398">
        <f t="shared" si="169"/>
        <v>0</v>
      </c>
      <c r="O422" s="398">
        <f t="shared" si="169"/>
        <v>0</v>
      </c>
      <c r="P422" s="398">
        <f t="shared" si="169"/>
        <v>0</v>
      </c>
      <c r="Q422" s="398">
        <f t="shared" si="169"/>
        <v>0</v>
      </c>
      <c r="R422" s="398">
        <f t="shared" si="169"/>
        <v>0</v>
      </c>
      <c r="S422" s="398">
        <f t="shared" si="169"/>
        <v>0</v>
      </c>
      <c r="T422" s="398">
        <f t="shared" si="169"/>
        <v>0</v>
      </c>
      <c r="U422" s="398">
        <f t="shared" si="169"/>
        <v>0</v>
      </c>
      <c r="V422" s="398">
        <f t="shared" si="169"/>
        <v>0</v>
      </c>
      <c r="W422" s="398">
        <f t="shared" si="169"/>
        <v>0</v>
      </c>
      <c r="X422" s="398">
        <f t="shared" si="169"/>
        <v>0</v>
      </c>
      <c r="Y422" s="398">
        <f t="shared" si="169"/>
        <v>0</v>
      </c>
      <c r="Z422" s="398">
        <f t="shared" si="169"/>
        <v>0</v>
      </c>
      <c r="AA422" s="398">
        <f t="shared" si="169"/>
        <v>0</v>
      </c>
      <c r="AB422" s="398">
        <f t="shared" si="169"/>
        <v>0</v>
      </c>
      <c r="AC422" s="398">
        <f t="shared" si="169"/>
        <v>0</v>
      </c>
      <c r="AD422" s="398">
        <f t="shared" si="169"/>
        <v>0</v>
      </c>
      <c r="AE422" s="398">
        <f t="shared" si="169"/>
        <v>0</v>
      </c>
      <c r="AF422" s="398">
        <f t="shared" si="169"/>
        <v>0</v>
      </c>
      <c r="AG422" s="398">
        <f t="shared" si="169"/>
        <v>0</v>
      </c>
    </row>
    <row r="423">
      <c r="A423" s="100" t="str">
        <f t="shared" si="37"/>
        <v>n/a</v>
      </c>
      <c r="B423" s="396">
        <f t="array" ref="B423">IF($A423="n/a",Dashboard!$C$54,iferror(index('Trade Log'!$B$5:$B$2004,match($A423,'Trade Log'!$AA$5:$AA$2004,0),0),Dashboard!$C$54))</f>
        <v>43100</v>
      </c>
      <c r="C423" s="100" t="str">
        <f t="array" ref="C423">IF($A423="n/a","",iferror(index('Trade Log'!$C$5:$C$2004,match($A423,'Trade Log'!$AA$5:$AA$2004,0),0),""))</f>
        <v/>
      </c>
      <c r="D423" s="398">
        <f t="array" ref="D423">IF($A423="n/a",0,iferror(index('Trade Log'!$AD$5:$AD$2004,match($A423,'Trade Log'!$AA$5:$AA$2004,0),0),0))</f>
        <v>0</v>
      </c>
      <c r="E423" s="398">
        <f t="shared" si="35"/>
        <v>0</v>
      </c>
      <c r="F423" s="100" t="str">
        <f t="array" ref="F423">IF($A423="n/a","",iferror(index('Trade Log'!$D$5:$D$2004,match($A423,'Trade Log'!$AA$5:$AA$2004,0),0),"n/a"))</f>
        <v/>
      </c>
      <c r="G423" s="100" t="str">
        <f t="array" ref="G423">IF($A423="n/a","",IFERROR(index(Setup!$D$52:$D$201,match($F423,Setup!$B$52:$B$201,0),0),"n/a"))</f>
        <v/>
      </c>
      <c r="H423" s="81"/>
      <c r="I423" s="398">
        <f t="shared" ref="I423:AG423" si="170">IF($A423="n/a",0,IFERROR(IF($G423=I$287,$E423,0),0))</f>
        <v>0</v>
      </c>
      <c r="J423" s="398">
        <f t="shared" si="170"/>
        <v>0</v>
      </c>
      <c r="K423" s="398">
        <f t="shared" si="170"/>
        <v>0</v>
      </c>
      <c r="L423" s="398">
        <f t="shared" si="170"/>
        <v>0</v>
      </c>
      <c r="M423" s="398">
        <f t="shared" si="170"/>
        <v>0</v>
      </c>
      <c r="N423" s="398">
        <f t="shared" si="170"/>
        <v>0</v>
      </c>
      <c r="O423" s="398">
        <f t="shared" si="170"/>
        <v>0</v>
      </c>
      <c r="P423" s="398">
        <f t="shared" si="170"/>
        <v>0</v>
      </c>
      <c r="Q423" s="398">
        <f t="shared" si="170"/>
        <v>0</v>
      </c>
      <c r="R423" s="398">
        <f t="shared" si="170"/>
        <v>0</v>
      </c>
      <c r="S423" s="398">
        <f t="shared" si="170"/>
        <v>0</v>
      </c>
      <c r="T423" s="398">
        <f t="shared" si="170"/>
        <v>0</v>
      </c>
      <c r="U423" s="398">
        <f t="shared" si="170"/>
        <v>0</v>
      </c>
      <c r="V423" s="398">
        <f t="shared" si="170"/>
        <v>0</v>
      </c>
      <c r="W423" s="398">
        <f t="shared" si="170"/>
        <v>0</v>
      </c>
      <c r="X423" s="398">
        <f t="shared" si="170"/>
        <v>0</v>
      </c>
      <c r="Y423" s="398">
        <f t="shared" si="170"/>
        <v>0</v>
      </c>
      <c r="Z423" s="398">
        <f t="shared" si="170"/>
        <v>0</v>
      </c>
      <c r="AA423" s="398">
        <f t="shared" si="170"/>
        <v>0</v>
      </c>
      <c r="AB423" s="398">
        <f t="shared" si="170"/>
        <v>0</v>
      </c>
      <c r="AC423" s="398">
        <f t="shared" si="170"/>
        <v>0</v>
      </c>
      <c r="AD423" s="398">
        <f t="shared" si="170"/>
        <v>0</v>
      </c>
      <c r="AE423" s="398">
        <f t="shared" si="170"/>
        <v>0</v>
      </c>
      <c r="AF423" s="398">
        <f t="shared" si="170"/>
        <v>0</v>
      </c>
      <c r="AG423" s="398">
        <f t="shared" si="170"/>
        <v>0</v>
      </c>
    </row>
    <row r="424">
      <c r="A424" s="100" t="str">
        <f t="shared" si="37"/>
        <v>n/a</v>
      </c>
      <c r="B424" s="396">
        <f t="array" ref="B424">IF($A424="n/a",Dashboard!$C$54,iferror(index('Trade Log'!$B$5:$B$2004,match($A424,'Trade Log'!$AA$5:$AA$2004,0),0),Dashboard!$C$54))</f>
        <v>43100</v>
      </c>
      <c r="C424" s="100" t="str">
        <f t="array" ref="C424">IF($A424="n/a","",iferror(index('Trade Log'!$C$5:$C$2004,match($A424,'Trade Log'!$AA$5:$AA$2004,0),0),""))</f>
        <v/>
      </c>
      <c r="D424" s="398">
        <f t="array" ref="D424">IF($A424="n/a",0,iferror(index('Trade Log'!$AD$5:$AD$2004,match($A424,'Trade Log'!$AA$5:$AA$2004,0),0),0))</f>
        <v>0</v>
      </c>
      <c r="E424" s="398">
        <f t="shared" si="35"/>
        <v>0</v>
      </c>
      <c r="F424" s="100" t="str">
        <f t="array" ref="F424">IF($A424="n/a","",iferror(index('Trade Log'!$D$5:$D$2004,match($A424,'Trade Log'!$AA$5:$AA$2004,0),0),"n/a"))</f>
        <v/>
      </c>
      <c r="G424" s="100" t="str">
        <f t="array" ref="G424">IF($A424="n/a","",IFERROR(index(Setup!$D$52:$D$201,match($F424,Setup!$B$52:$B$201,0),0),"n/a"))</f>
        <v/>
      </c>
      <c r="H424" s="81"/>
      <c r="I424" s="398">
        <f t="shared" ref="I424:AG424" si="171">IF($A424="n/a",0,IFERROR(IF($G424=I$287,$E424,0),0))</f>
        <v>0</v>
      </c>
      <c r="J424" s="398">
        <f t="shared" si="171"/>
        <v>0</v>
      </c>
      <c r="K424" s="398">
        <f t="shared" si="171"/>
        <v>0</v>
      </c>
      <c r="L424" s="398">
        <f t="shared" si="171"/>
        <v>0</v>
      </c>
      <c r="M424" s="398">
        <f t="shared" si="171"/>
        <v>0</v>
      </c>
      <c r="N424" s="398">
        <f t="shared" si="171"/>
        <v>0</v>
      </c>
      <c r="O424" s="398">
        <f t="shared" si="171"/>
        <v>0</v>
      </c>
      <c r="P424" s="398">
        <f t="shared" si="171"/>
        <v>0</v>
      </c>
      <c r="Q424" s="398">
        <f t="shared" si="171"/>
        <v>0</v>
      </c>
      <c r="R424" s="398">
        <f t="shared" si="171"/>
        <v>0</v>
      </c>
      <c r="S424" s="398">
        <f t="shared" si="171"/>
        <v>0</v>
      </c>
      <c r="T424" s="398">
        <f t="shared" si="171"/>
        <v>0</v>
      </c>
      <c r="U424" s="398">
        <f t="shared" si="171"/>
        <v>0</v>
      </c>
      <c r="V424" s="398">
        <f t="shared" si="171"/>
        <v>0</v>
      </c>
      <c r="W424" s="398">
        <f t="shared" si="171"/>
        <v>0</v>
      </c>
      <c r="X424" s="398">
        <f t="shared" si="171"/>
        <v>0</v>
      </c>
      <c r="Y424" s="398">
        <f t="shared" si="171"/>
        <v>0</v>
      </c>
      <c r="Z424" s="398">
        <f t="shared" si="171"/>
        <v>0</v>
      </c>
      <c r="AA424" s="398">
        <f t="shared" si="171"/>
        <v>0</v>
      </c>
      <c r="AB424" s="398">
        <f t="shared" si="171"/>
        <v>0</v>
      </c>
      <c r="AC424" s="398">
        <f t="shared" si="171"/>
        <v>0</v>
      </c>
      <c r="AD424" s="398">
        <f t="shared" si="171"/>
        <v>0</v>
      </c>
      <c r="AE424" s="398">
        <f t="shared" si="171"/>
        <v>0</v>
      </c>
      <c r="AF424" s="398">
        <f t="shared" si="171"/>
        <v>0</v>
      </c>
      <c r="AG424" s="398">
        <f t="shared" si="171"/>
        <v>0</v>
      </c>
    </row>
    <row r="425">
      <c r="A425" s="100" t="str">
        <f t="shared" si="37"/>
        <v>n/a</v>
      </c>
      <c r="B425" s="396">
        <f t="array" ref="B425">IF($A425="n/a",Dashboard!$C$54,iferror(index('Trade Log'!$B$5:$B$2004,match($A425,'Trade Log'!$AA$5:$AA$2004,0),0),Dashboard!$C$54))</f>
        <v>43100</v>
      </c>
      <c r="C425" s="100" t="str">
        <f t="array" ref="C425">IF($A425="n/a","",iferror(index('Trade Log'!$C$5:$C$2004,match($A425,'Trade Log'!$AA$5:$AA$2004,0),0),""))</f>
        <v/>
      </c>
      <c r="D425" s="398">
        <f t="array" ref="D425">IF($A425="n/a",0,iferror(index('Trade Log'!$AD$5:$AD$2004,match($A425,'Trade Log'!$AA$5:$AA$2004,0),0),0))</f>
        <v>0</v>
      </c>
      <c r="E425" s="398">
        <f t="shared" si="35"/>
        <v>0</v>
      </c>
      <c r="F425" s="100" t="str">
        <f t="array" ref="F425">IF($A425="n/a","",iferror(index('Trade Log'!$D$5:$D$2004,match($A425,'Trade Log'!$AA$5:$AA$2004,0),0),"n/a"))</f>
        <v/>
      </c>
      <c r="G425" s="100" t="str">
        <f t="array" ref="G425">IF($A425="n/a","",IFERROR(index(Setup!$D$52:$D$201,match($F425,Setup!$B$52:$B$201,0),0),"n/a"))</f>
        <v/>
      </c>
      <c r="H425" s="81"/>
      <c r="I425" s="398">
        <f t="shared" ref="I425:AG425" si="172">IF($A425="n/a",0,IFERROR(IF($G425=I$287,$E425,0),0))</f>
        <v>0</v>
      </c>
      <c r="J425" s="398">
        <f t="shared" si="172"/>
        <v>0</v>
      </c>
      <c r="K425" s="398">
        <f t="shared" si="172"/>
        <v>0</v>
      </c>
      <c r="L425" s="398">
        <f t="shared" si="172"/>
        <v>0</v>
      </c>
      <c r="M425" s="398">
        <f t="shared" si="172"/>
        <v>0</v>
      </c>
      <c r="N425" s="398">
        <f t="shared" si="172"/>
        <v>0</v>
      </c>
      <c r="O425" s="398">
        <f t="shared" si="172"/>
        <v>0</v>
      </c>
      <c r="P425" s="398">
        <f t="shared" si="172"/>
        <v>0</v>
      </c>
      <c r="Q425" s="398">
        <f t="shared" si="172"/>
        <v>0</v>
      </c>
      <c r="R425" s="398">
        <f t="shared" si="172"/>
        <v>0</v>
      </c>
      <c r="S425" s="398">
        <f t="shared" si="172"/>
        <v>0</v>
      </c>
      <c r="T425" s="398">
        <f t="shared" si="172"/>
        <v>0</v>
      </c>
      <c r="U425" s="398">
        <f t="shared" si="172"/>
        <v>0</v>
      </c>
      <c r="V425" s="398">
        <f t="shared" si="172"/>
        <v>0</v>
      </c>
      <c r="W425" s="398">
        <f t="shared" si="172"/>
        <v>0</v>
      </c>
      <c r="X425" s="398">
        <f t="shared" si="172"/>
        <v>0</v>
      </c>
      <c r="Y425" s="398">
        <f t="shared" si="172"/>
        <v>0</v>
      </c>
      <c r="Z425" s="398">
        <f t="shared" si="172"/>
        <v>0</v>
      </c>
      <c r="AA425" s="398">
        <f t="shared" si="172"/>
        <v>0</v>
      </c>
      <c r="AB425" s="398">
        <f t="shared" si="172"/>
        <v>0</v>
      </c>
      <c r="AC425" s="398">
        <f t="shared" si="172"/>
        <v>0</v>
      </c>
      <c r="AD425" s="398">
        <f t="shared" si="172"/>
        <v>0</v>
      </c>
      <c r="AE425" s="398">
        <f t="shared" si="172"/>
        <v>0</v>
      </c>
      <c r="AF425" s="398">
        <f t="shared" si="172"/>
        <v>0</v>
      </c>
      <c r="AG425" s="398">
        <f t="shared" si="172"/>
        <v>0</v>
      </c>
    </row>
    <row r="426">
      <c r="A426" s="100" t="str">
        <f t="shared" si="37"/>
        <v>n/a</v>
      </c>
      <c r="B426" s="396">
        <f t="array" ref="B426">IF($A426="n/a",Dashboard!$C$54,iferror(index('Trade Log'!$B$5:$B$2004,match($A426,'Trade Log'!$AA$5:$AA$2004,0),0),Dashboard!$C$54))</f>
        <v>43100</v>
      </c>
      <c r="C426" s="100" t="str">
        <f t="array" ref="C426">IF($A426="n/a","",iferror(index('Trade Log'!$C$5:$C$2004,match($A426,'Trade Log'!$AA$5:$AA$2004,0),0),""))</f>
        <v/>
      </c>
      <c r="D426" s="398">
        <f t="array" ref="D426">IF($A426="n/a",0,iferror(index('Trade Log'!$AD$5:$AD$2004,match($A426,'Trade Log'!$AA$5:$AA$2004,0),0),0))</f>
        <v>0</v>
      </c>
      <c r="E426" s="398">
        <f t="shared" si="35"/>
        <v>0</v>
      </c>
      <c r="F426" s="100" t="str">
        <f t="array" ref="F426">IF($A426="n/a","",iferror(index('Trade Log'!$D$5:$D$2004,match($A426,'Trade Log'!$AA$5:$AA$2004,0),0),"n/a"))</f>
        <v/>
      </c>
      <c r="G426" s="100" t="str">
        <f t="array" ref="G426">IF($A426="n/a","",IFERROR(index(Setup!$D$52:$D$201,match($F426,Setup!$B$52:$B$201,0),0),"n/a"))</f>
        <v/>
      </c>
      <c r="H426" s="81"/>
      <c r="I426" s="398">
        <f t="shared" ref="I426:AG426" si="173">IF($A426="n/a",0,IFERROR(IF($G426=I$287,$E426,0),0))</f>
        <v>0</v>
      </c>
      <c r="J426" s="398">
        <f t="shared" si="173"/>
        <v>0</v>
      </c>
      <c r="K426" s="398">
        <f t="shared" si="173"/>
        <v>0</v>
      </c>
      <c r="L426" s="398">
        <f t="shared" si="173"/>
        <v>0</v>
      </c>
      <c r="M426" s="398">
        <f t="shared" si="173"/>
        <v>0</v>
      </c>
      <c r="N426" s="398">
        <f t="shared" si="173"/>
        <v>0</v>
      </c>
      <c r="O426" s="398">
        <f t="shared" si="173"/>
        <v>0</v>
      </c>
      <c r="P426" s="398">
        <f t="shared" si="173"/>
        <v>0</v>
      </c>
      <c r="Q426" s="398">
        <f t="shared" si="173"/>
        <v>0</v>
      </c>
      <c r="R426" s="398">
        <f t="shared" si="173"/>
        <v>0</v>
      </c>
      <c r="S426" s="398">
        <f t="shared" si="173"/>
        <v>0</v>
      </c>
      <c r="T426" s="398">
        <f t="shared" si="173"/>
        <v>0</v>
      </c>
      <c r="U426" s="398">
        <f t="shared" si="173"/>
        <v>0</v>
      </c>
      <c r="V426" s="398">
        <f t="shared" si="173"/>
        <v>0</v>
      </c>
      <c r="W426" s="398">
        <f t="shared" si="173"/>
        <v>0</v>
      </c>
      <c r="X426" s="398">
        <f t="shared" si="173"/>
        <v>0</v>
      </c>
      <c r="Y426" s="398">
        <f t="shared" si="173"/>
        <v>0</v>
      </c>
      <c r="Z426" s="398">
        <f t="shared" si="173"/>
        <v>0</v>
      </c>
      <c r="AA426" s="398">
        <f t="shared" si="173"/>
        <v>0</v>
      </c>
      <c r="AB426" s="398">
        <f t="shared" si="173"/>
        <v>0</v>
      </c>
      <c r="AC426" s="398">
        <f t="shared" si="173"/>
        <v>0</v>
      </c>
      <c r="AD426" s="398">
        <f t="shared" si="173"/>
        <v>0</v>
      </c>
      <c r="AE426" s="398">
        <f t="shared" si="173"/>
        <v>0</v>
      </c>
      <c r="AF426" s="398">
        <f t="shared" si="173"/>
        <v>0</v>
      </c>
      <c r="AG426" s="398">
        <f t="shared" si="173"/>
        <v>0</v>
      </c>
    </row>
    <row r="427">
      <c r="A427" s="100" t="str">
        <f t="shared" si="37"/>
        <v>n/a</v>
      </c>
      <c r="B427" s="396">
        <f t="array" ref="B427">IF($A427="n/a",Dashboard!$C$54,iferror(index('Trade Log'!$B$5:$B$2004,match($A427,'Trade Log'!$AA$5:$AA$2004,0),0),Dashboard!$C$54))</f>
        <v>43100</v>
      </c>
      <c r="C427" s="100" t="str">
        <f t="array" ref="C427">IF($A427="n/a","",iferror(index('Trade Log'!$C$5:$C$2004,match($A427,'Trade Log'!$AA$5:$AA$2004,0),0),""))</f>
        <v/>
      </c>
      <c r="D427" s="398">
        <f t="array" ref="D427">IF($A427="n/a",0,iferror(index('Trade Log'!$AD$5:$AD$2004,match($A427,'Trade Log'!$AA$5:$AA$2004,0),0),0))</f>
        <v>0</v>
      </c>
      <c r="E427" s="398">
        <f t="shared" si="35"/>
        <v>0</v>
      </c>
      <c r="F427" s="100" t="str">
        <f t="array" ref="F427">IF($A427="n/a","",iferror(index('Trade Log'!$D$5:$D$2004,match($A427,'Trade Log'!$AA$5:$AA$2004,0),0),"n/a"))</f>
        <v/>
      </c>
      <c r="G427" s="100" t="str">
        <f t="array" ref="G427">IF($A427="n/a","",IFERROR(index(Setup!$D$52:$D$201,match($F427,Setup!$B$52:$B$201,0),0),"n/a"))</f>
        <v/>
      </c>
      <c r="H427" s="81"/>
      <c r="I427" s="398">
        <f t="shared" ref="I427:AG427" si="174">IF($A427="n/a",0,IFERROR(IF($G427=I$287,$E427,0),0))</f>
        <v>0</v>
      </c>
      <c r="J427" s="398">
        <f t="shared" si="174"/>
        <v>0</v>
      </c>
      <c r="K427" s="398">
        <f t="shared" si="174"/>
        <v>0</v>
      </c>
      <c r="L427" s="398">
        <f t="shared" si="174"/>
        <v>0</v>
      </c>
      <c r="M427" s="398">
        <f t="shared" si="174"/>
        <v>0</v>
      </c>
      <c r="N427" s="398">
        <f t="shared" si="174"/>
        <v>0</v>
      </c>
      <c r="O427" s="398">
        <f t="shared" si="174"/>
        <v>0</v>
      </c>
      <c r="P427" s="398">
        <f t="shared" si="174"/>
        <v>0</v>
      </c>
      <c r="Q427" s="398">
        <f t="shared" si="174"/>
        <v>0</v>
      </c>
      <c r="R427" s="398">
        <f t="shared" si="174"/>
        <v>0</v>
      </c>
      <c r="S427" s="398">
        <f t="shared" si="174"/>
        <v>0</v>
      </c>
      <c r="T427" s="398">
        <f t="shared" si="174"/>
        <v>0</v>
      </c>
      <c r="U427" s="398">
        <f t="shared" si="174"/>
        <v>0</v>
      </c>
      <c r="V427" s="398">
        <f t="shared" si="174"/>
        <v>0</v>
      </c>
      <c r="W427" s="398">
        <f t="shared" si="174"/>
        <v>0</v>
      </c>
      <c r="X427" s="398">
        <f t="shared" si="174"/>
        <v>0</v>
      </c>
      <c r="Y427" s="398">
        <f t="shared" si="174"/>
        <v>0</v>
      </c>
      <c r="Z427" s="398">
        <f t="shared" si="174"/>
        <v>0</v>
      </c>
      <c r="AA427" s="398">
        <f t="shared" si="174"/>
        <v>0</v>
      </c>
      <c r="AB427" s="398">
        <f t="shared" si="174"/>
        <v>0</v>
      </c>
      <c r="AC427" s="398">
        <f t="shared" si="174"/>
        <v>0</v>
      </c>
      <c r="AD427" s="398">
        <f t="shared" si="174"/>
        <v>0</v>
      </c>
      <c r="AE427" s="398">
        <f t="shared" si="174"/>
        <v>0</v>
      </c>
      <c r="AF427" s="398">
        <f t="shared" si="174"/>
        <v>0</v>
      </c>
      <c r="AG427" s="398">
        <f t="shared" si="174"/>
        <v>0</v>
      </c>
    </row>
    <row r="428">
      <c r="A428" s="100" t="str">
        <f t="shared" si="37"/>
        <v>n/a</v>
      </c>
      <c r="B428" s="396">
        <f t="array" ref="B428">IF($A428="n/a",Dashboard!$C$54,iferror(index('Trade Log'!$B$5:$B$2004,match($A428,'Trade Log'!$AA$5:$AA$2004,0),0),Dashboard!$C$54))</f>
        <v>43100</v>
      </c>
      <c r="C428" s="100" t="str">
        <f t="array" ref="C428">IF($A428="n/a","",iferror(index('Trade Log'!$C$5:$C$2004,match($A428,'Trade Log'!$AA$5:$AA$2004,0),0),""))</f>
        <v/>
      </c>
      <c r="D428" s="398">
        <f t="array" ref="D428">IF($A428="n/a",0,iferror(index('Trade Log'!$AD$5:$AD$2004,match($A428,'Trade Log'!$AA$5:$AA$2004,0),0),0))</f>
        <v>0</v>
      </c>
      <c r="E428" s="398">
        <f t="shared" si="35"/>
        <v>0</v>
      </c>
      <c r="F428" s="100" t="str">
        <f t="array" ref="F428">IF($A428="n/a","",iferror(index('Trade Log'!$D$5:$D$2004,match($A428,'Trade Log'!$AA$5:$AA$2004,0),0),"n/a"))</f>
        <v/>
      </c>
      <c r="G428" s="100" t="str">
        <f t="array" ref="G428">IF($A428="n/a","",IFERROR(index(Setup!$D$52:$D$201,match($F428,Setup!$B$52:$B$201,0),0),"n/a"))</f>
        <v/>
      </c>
      <c r="H428" s="81"/>
      <c r="I428" s="398">
        <f t="shared" ref="I428:AG428" si="175">IF($A428="n/a",0,IFERROR(IF($G428=I$287,$E428,0),0))</f>
        <v>0</v>
      </c>
      <c r="J428" s="398">
        <f t="shared" si="175"/>
        <v>0</v>
      </c>
      <c r="K428" s="398">
        <f t="shared" si="175"/>
        <v>0</v>
      </c>
      <c r="L428" s="398">
        <f t="shared" si="175"/>
        <v>0</v>
      </c>
      <c r="M428" s="398">
        <f t="shared" si="175"/>
        <v>0</v>
      </c>
      <c r="N428" s="398">
        <f t="shared" si="175"/>
        <v>0</v>
      </c>
      <c r="O428" s="398">
        <f t="shared" si="175"/>
        <v>0</v>
      </c>
      <c r="P428" s="398">
        <f t="shared" si="175"/>
        <v>0</v>
      </c>
      <c r="Q428" s="398">
        <f t="shared" si="175"/>
        <v>0</v>
      </c>
      <c r="R428" s="398">
        <f t="shared" si="175"/>
        <v>0</v>
      </c>
      <c r="S428" s="398">
        <f t="shared" si="175"/>
        <v>0</v>
      </c>
      <c r="T428" s="398">
        <f t="shared" si="175"/>
        <v>0</v>
      </c>
      <c r="U428" s="398">
        <f t="shared" si="175"/>
        <v>0</v>
      </c>
      <c r="V428" s="398">
        <f t="shared" si="175"/>
        <v>0</v>
      </c>
      <c r="W428" s="398">
        <f t="shared" si="175"/>
        <v>0</v>
      </c>
      <c r="X428" s="398">
        <f t="shared" si="175"/>
        <v>0</v>
      </c>
      <c r="Y428" s="398">
        <f t="shared" si="175"/>
        <v>0</v>
      </c>
      <c r="Z428" s="398">
        <f t="shared" si="175"/>
        <v>0</v>
      </c>
      <c r="AA428" s="398">
        <f t="shared" si="175"/>
        <v>0</v>
      </c>
      <c r="AB428" s="398">
        <f t="shared" si="175"/>
        <v>0</v>
      </c>
      <c r="AC428" s="398">
        <f t="shared" si="175"/>
        <v>0</v>
      </c>
      <c r="AD428" s="398">
        <f t="shared" si="175"/>
        <v>0</v>
      </c>
      <c r="AE428" s="398">
        <f t="shared" si="175"/>
        <v>0</v>
      </c>
      <c r="AF428" s="398">
        <f t="shared" si="175"/>
        <v>0</v>
      </c>
      <c r="AG428" s="398">
        <f t="shared" si="175"/>
        <v>0</v>
      </c>
    </row>
    <row r="429">
      <c r="A429" s="100" t="str">
        <f t="shared" si="37"/>
        <v>n/a</v>
      </c>
      <c r="B429" s="396">
        <f t="array" ref="B429">IF($A429="n/a",Dashboard!$C$54,iferror(index('Trade Log'!$B$5:$B$2004,match($A429,'Trade Log'!$AA$5:$AA$2004,0),0),Dashboard!$C$54))</f>
        <v>43100</v>
      </c>
      <c r="C429" s="100" t="str">
        <f t="array" ref="C429">IF($A429="n/a","",iferror(index('Trade Log'!$C$5:$C$2004,match($A429,'Trade Log'!$AA$5:$AA$2004,0),0),""))</f>
        <v/>
      </c>
      <c r="D429" s="398">
        <f t="array" ref="D429">IF($A429="n/a",0,iferror(index('Trade Log'!$AD$5:$AD$2004,match($A429,'Trade Log'!$AA$5:$AA$2004,0),0),0))</f>
        <v>0</v>
      </c>
      <c r="E429" s="398">
        <f t="shared" si="35"/>
        <v>0</v>
      </c>
      <c r="F429" s="100" t="str">
        <f t="array" ref="F429">IF($A429="n/a","",iferror(index('Trade Log'!$D$5:$D$2004,match($A429,'Trade Log'!$AA$5:$AA$2004,0),0),"n/a"))</f>
        <v/>
      </c>
      <c r="G429" s="100" t="str">
        <f t="array" ref="G429">IF($A429="n/a","",IFERROR(index(Setup!$D$52:$D$201,match($F429,Setup!$B$52:$B$201,0),0),"n/a"))</f>
        <v/>
      </c>
      <c r="H429" s="81"/>
      <c r="I429" s="398">
        <f t="shared" ref="I429:AG429" si="176">IF($A429="n/a",0,IFERROR(IF($G429=I$287,$E429,0),0))</f>
        <v>0</v>
      </c>
      <c r="J429" s="398">
        <f t="shared" si="176"/>
        <v>0</v>
      </c>
      <c r="K429" s="398">
        <f t="shared" si="176"/>
        <v>0</v>
      </c>
      <c r="L429" s="398">
        <f t="shared" si="176"/>
        <v>0</v>
      </c>
      <c r="M429" s="398">
        <f t="shared" si="176"/>
        <v>0</v>
      </c>
      <c r="N429" s="398">
        <f t="shared" si="176"/>
        <v>0</v>
      </c>
      <c r="O429" s="398">
        <f t="shared" si="176"/>
        <v>0</v>
      </c>
      <c r="P429" s="398">
        <f t="shared" si="176"/>
        <v>0</v>
      </c>
      <c r="Q429" s="398">
        <f t="shared" si="176"/>
        <v>0</v>
      </c>
      <c r="R429" s="398">
        <f t="shared" si="176"/>
        <v>0</v>
      </c>
      <c r="S429" s="398">
        <f t="shared" si="176"/>
        <v>0</v>
      </c>
      <c r="T429" s="398">
        <f t="shared" si="176"/>
        <v>0</v>
      </c>
      <c r="U429" s="398">
        <f t="shared" si="176"/>
        <v>0</v>
      </c>
      <c r="V429" s="398">
        <f t="shared" si="176"/>
        <v>0</v>
      </c>
      <c r="W429" s="398">
        <f t="shared" si="176"/>
        <v>0</v>
      </c>
      <c r="X429" s="398">
        <f t="shared" si="176"/>
        <v>0</v>
      </c>
      <c r="Y429" s="398">
        <f t="shared" si="176"/>
        <v>0</v>
      </c>
      <c r="Z429" s="398">
        <f t="shared" si="176"/>
        <v>0</v>
      </c>
      <c r="AA429" s="398">
        <f t="shared" si="176"/>
        <v>0</v>
      </c>
      <c r="AB429" s="398">
        <f t="shared" si="176"/>
        <v>0</v>
      </c>
      <c r="AC429" s="398">
        <f t="shared" si="176"/>
        <v>0</v>
      </c>
      <c r="AD429" s="398">
        <f t="shared" si="176"/>
        <v>0</v>
      </c>
      <c r="AE429" s="398">
        <f t="shared" si="176"/>
        <v>0</v>
      </c>
      <c r="AF429" s="398">
        <f t="shared" si="176"/>
        <v>0</v>
      </c>
      <c r="AG429" s="398">
        <f t="shared" si="176"/>
        <v>0</v>
      </c>
    </row>
    <row r="430">
      <c r="A430" s="100" t="str">
        <f t="shared" si="37"/>
        <v>n/a</v>
      </c>
      <c r="B430" s="396">
        <f t="array" ref="B430">IF($A430="n/a",Dashboard!$C$54,iferror(index('Trade Log'!$B$5:$B$2004,match($A430,'Trade Log'!$AA$5:$AA$2004,0),0),Dashboard!$C$54))</f>
        <v>43100</v>
      </c>
      <c r="C430" s="100" t="str">
        <f t="array" ref="C430">IF($A430="n/a","",iferror(index('Trade Log'!$C$5:$C$2004,match($A430,'Trade Log'!$AA$5:$AA$2004,0),0),""))</f>
        <v/>
      </c>
      <c r="D430" s="398">
        <f t="array" ref="D430">IF($A430="n/a",0,iferror(index('Trade Log'!$AD$5:$AD$2004,match($A430,'Trade Log'!$AA$5:$AA$2004,0),0),0))</f>
        <v>0</v>
      </c>
      <c r="E430" s="398">
        <f t="shared" si="35"/>
        <v>0</v>
      </c>
      <c r="F430" s="100" t="str">
        <f t="array" ref="F430">IF($A430="n/a","",iferror(index('Trade Log'!$D$5:$D$2004,match($A430,'Trade Log'!$AA$5:$AA$2004,0),0),"n/a"))</f>
        <v/>
      </c>
      <c r="G430" s="100" t="str">
        <f t="array" ref="G430">IF($A430="n/a","",IFERROR(index(Setup!$D$52:$D$201,match($F430,Setup!$B$52:$B$201,0),0),"n/a"))</f>
        <v/>
      </c>
      <c r="H430" s="81"/>
      <c r="I430" s="398">
        <f t="shared" ref="I430:AG430" si="177">IF($A430="n/a",0,IFERROR(IF($G430=I$287,$E430,0),0))</f>
        <v>0</v>
      </c>
      <c r="J430" s="398">
        <f t="shared" si="177"/>
        <v>0</v>
      </c>
      <c r="K430" s="398">
        <f t="shared" si="177"/>
        <v>0</v>
      </c>
      <c r="L430" s="398">
        <f t="shared" si="177"/>
        <v>0</v>
      </c>
      <c r="M430" s="398">
        <f t="shared" si="177"/>
        <v>0</v>
      </c>
      <c r="N430" s="398">
        <f t="shared" si="177"/>
        <v>0</v>
      </c>
      <c r="O430" s="398">
        <f t="shared" si="177"/>
        <v>0</v>
      </c>
      <c r="P430" s="398">
        <f t="shared" si="177"/>
        <v>0</v>
      </c>
      <c r="Q430" s="398">
        <f t="shared" si="177"/>
        <v>0</v>
      </c>
      <c r="R430" s="398">
        <f t="shared" si="177"/>
        <v>0</v>
      </c>
      <c r="S430" s="398">
        <f t="shared" si="177"/>
        <v>0</v>
      </c>
      <c r="T430" s="398">
        <f t="shared" si="177"/>
        <v>0</v>
      </c>
      <c r="U430" s="398">
        <f t="shared" si="177"/>
        <v>0</v>
      </c>
      <c r="V430" s="398">
        <f t="shared" si="177"/>
        <v>0</v>
      </c>
      <c r="W430" s="398">
        <f t="shared" si="177"/>
        <v>0</v>
      </c>
      <c r="X430" s="398">
        <f t="shared" si="177"/>
        <v>0</v>
      </c>
      <c r="Y430" s="398">
        <f t="shared" si="177"/>
        <v>0</v>
      </c>
      <c r="Z430" s="398">
        <f t="shared" si="177"/>
        <v>0</v>
      </c>
      <c r="AA430" s="398">
        <f t="shared" si="177"/>
        <v>0</v>
      </c>
      <c r="AB430" s="398">
        <f t="shared" si="177"/>
        <v>0</v>
      </c>
      <c r="AC430" s="398">
        <f t="shared" si="177"/>
        <v>0</v>
      </c>
      <c r="AD430" s="398">
        <f t="shared" si="177"/>
        <v>0</v>
      </c>
      <c r="AE430" s="398">
        <f t="shared" si="177"/>
        <v>0</v>
      </c>
      <c r="AF430" s="398">
        <f t="shared" si="177"/>
        <v>0</v>
      </c>
      <c r="AG430" s="398">
        <f t="shared" si="177"/>
        <v>0</v>
      </c>
    </row>
    <row r="431">
      <c r="A431" s="100" t="str">
        <f t="shared" si="37"/>
        <v>n/a</v>
      </c>
      <c r="B431" s="396">
        <f t="array" ref="B431">IF($A431="n/a",Dashboard!$C$54,iferror(index('Trade Log'!$B$5:$B$2004,match($A431,'Trade Log'!$AA$5:$AA$2004,0),0),Dashboard!$C$54))</f>
        <v>43100</v>
      </c>
      <c r="C431" s="100" t="str">
        <f t="array" ref="C431">IF($A431="n/a","",iferror(index('Trade Log'!$C$5:$C$2004,match($A431,'Trade Log'!$AA$5:$AA$2004,0),0),""))</f>
        <v/>
      </c>
      <c r="D431" s="398">
        <f t="array" ref="D431">IF($A431="n/a",0,iferror(index('Trade Log'!$AD$5:$AD$2004,match($A431,'Trade Log'!$AA$5:$AA$2004,0),0),0))</f>
        <v>0</v>
      </c>
      <c r="E431" s="398">
        <f t="shared" si="35"/>
        <v>0</v>
      </c>
      <c r="F431" s="100" t="str">
        <f t="array" ref="F431">IF($A431="n/a","",iferror(index('Trade Log'!$D$5:$D$2004,match($A431,'Trade Log'!$AA$5:$AA$2004,0),0),"n/a"))</f>
        <v/>
      </c>
      <c r="G431" s="100" t="str">
        <f t="array" ref="G431">IF($A431="n/a","",IFERROR(index(Setup!$D$52:$D$201,match($F431,Setup!$B$52:$B$201,0),0),"n/a"))</f>
        <v/>
      </c>
      <c r="H431" s="81"/>
      <c r="I431" s="398">
        <f t="shared" ref="I431:AG431" si="178">IF($A431="n/a",0,IFERROR(IF($G431=I$287,$E431,0),0))</f>
        <v>0</v>
      </c>
      <c r="J431" s="398">
        <f t="shared" si="178"/>
        <v>0</v>
      </c>
      <c r="K431" s="398">
        <f t="shared" si="178"/>
        <v>0</v>
      </c>
      <c r="L431" s="398">
        <f t="shared" si="178"/>
        <v>0</v>
      </c>
      <c r="M431" s="398">
        <f t="shared" si="178"/>
        <v>0</v>
      </c>
      <c r="N431" s="398">
        <f t="shared" si="178"/>
        <v>0</v>
      </c>
      <c r="O431" s="398">
        <f t="shared" si="178"/>
        <v>0</v>
      </c>
      <c r="P431" s="398">
        <f t="shared" si="178"/>
        <v>0</v>
      </c>
      <c r="Q431" s="398">
        <f t="shared" si="178"/>
        <v>0</v>
      </c>
      <c r="R431" s="398">
        <f t="shared" si="178"/>
        <v>0</v>
      </c>
      <c r="S431" s="398">
        <f t="shared" si="178"/>
        <v>0</v>
      </c>
      <c r="T431" s="398">
        <f t="shared" si="178"/>
        <v>0</v>
      </c>
      <c r="U431" s="398">
        <f t="shared" si="178"/>
        <v>0</v>
      </c>
      <c r="V431" s="398">
        <f t="shared" si="178"/>
        <v>0</v>
      </c>
      <c r="W431" s="398">
        <f t="shared" si="178"/>
        <v>0</v>
      </c>
      <c r="X431" s="398">
        <f t="shared" si="178"/>
        <v>0</v>
      </c>
      <c r="Y431" s="398">
        <f t="shared" si="178"/>
        <v>0</v>
      </c>
      <c r="Z431" s="398">
        <f t="shared" si="178"/>
        <v>0</v>
      </c>
      <c r="AA431" s="398">
        <f t="shared" si="178"/>
        <v>0</v>
      </c>
      <c r="AB431" s="398">
        <f t="shared" si="178"/>
        <v>0</v>
      </c>
      <c r="AC431" s="398">
        <f t="shared" si="178"/>
        <v>0</v>
      </c>
      <c r="AD431" s="398">
        <f t="shared" si="178"/>
        <v>0</v>
      </c>
      <c r="AE431" s="398">
        <f t="shared" si="178"/>
        <v>0</v>
      </c>
      <c r="AF431" s="398">
        <f t="shared" si="178"/>
        <v>0</v>
      </c>
      <c r="AG431" s="398">
        <f t="shared" si="178"/>
        <v>0</v>
      </c>
    </row>
    <row r="432">
      <c r="A432" s="100" t="str">
        <f t="shared" si="37"/>
        <v>n/a</v>
      </c>
      <c r="B432" s="396">
        <f t="array" ref="B432">IF($A432="n/a",Dashboard!$C$54,iferror(index('Trade Log'!$B$5:$B$2004,match($A432,'Trade Log'!$AA$5:$AA$2004,0),0),Dashboard!$C$54))</f>
        <v>43100</v>
      </c>
      <c r="C432" s="100" t="str">
        <f t="array" ref="C432">IF($A432="n/a","",iferror(index('Trade Log'!$C$5:$C$2004,match($A432,'Trade Log'!$AA$5:$AA$2004,0),0),""))</f>
        <v/>
      </c>
      <c r="D432" s="398">
        <f t="array" ref="D432">IF($A432="n/a",0,iferror(index('Trade Log'!$AD$5:$AD$2004,match($A432,'Trade Log'!$AA$5:$AA$2004,0),0),0))</f>
        <v>0</v>
      </c>
      <c r="E432" s="398">
        <f t="shared" si="35"/>
        <v>0</v>
      </c>
      <c r="F432" s="100" t="str">
        <f t="array" ref="F432">IF($A432="n/a","",iferror(index('Trade Log'!$D$5:$D$2004,match($A432,'Trade Log'!$AA$5:$AA$2004,0),0),"n/a"))</f>
        <v/>
      </c>
      <c r="G432" s="100" t="str">
        <f t="array" ref="G432">IF($A432="n/a","",IFERROR(index(Setup!$D$52:$D$201,match($F432,Setup!$B$52:$B$201,0),0),"n/a"))</f>
        <v/>
      </c>
      <c r="H432" s="81"/>
      <c r="I432" s="398">
        <f t="shared" ref="I432:AG432" si="179">IF($A432="n/a",0,IFERROR(IF($G432=I$287,$E432,0),0))</f>
        <v>0</v>
      </c>
      <c r="J432" s="398">
        <f t="shared" si="179"/>
        <v>0</v>
      </c>
      <c r="K432" s="398">
        <f t="shared" si="179"/>
        <v>0</v>
      </c>
      <c r="L432" s="398">
        <f t="shared" si="179"/>
        <v>0</v>
      </c>
      <c r="M432" s="398">
        <f t="shared" si="179"/>
        <v>0</v>
      </c>
      <c r="N432" s="398">
        <f t="shared" si="179"/>
        <v>0</v>
      </c>
      <c r="O432" s="398">
        <f t="shared" si="179"/>
        <v>0</v>
      </c>
      <c r="P432" s="398">
        <f t="shared" si="179"/>
        <v>0</v>
      </c>
      <c r="Q432" s="398">
        <f t="shared" si="179"/>
        <v>0</v>
      </c>
      <c r="R432" s="398">
        <f t="shared" si="179"/>
        <v>0</v>
      </c>
      <c r="S432" s="398">
        <f t="shared" si="179"/>
        <v>0</v>
      </c>
      <c r="T432" s="398">
        <f t="shared" si="179"/>
        <v>0</v>
      </c>
      <c r="U432" s="398">
        <f t="shared" si="179"/>
        <v>0</v>
      </c>
      <c r="V432" s="398">
        <f t="shared" si="179"/>
        <v>0</v>
      </c>
      <c r="W432" s="398">
        <f t="shared" si="179"/>
        <v>0</v>
      </c>
      <c r="X432" s="398">
        <f t="shared" si="179"/>
        <v>0</v>
      </c>
      <c r="Y432" s="398">
        <f t="shared" si="179"/>
        <v>0</v>
      </c>
      <c r="Z432" s="398">
        <f t="shared" si="179"/>
        <v>0</v>
      </c>
      <c r="AA432" s="398">
        <f t="shared" si="179"/>
        <v>0</v>
      </c>
      <c r="AB432" s="398">
        <f t="shared" si="179"/>
        <v>0</v>
      </c>
      <c r="AC432" s="398">
        <f t="shared" si="179"/>
        <v>0</v>
      </c>
      <c r="AD432" s="398">
        <f t="shared" si="179"/>
        <v>0</v>
      </c>
      <c r="AE432" s="398">
        <f t="shared" si="179"/>
        <v>0</v>
      </c>
      <c r="AF432" s="398">
        <f t="shared" si="179"/>
        <v>0</v>
      </c>
      <c r="AG432" s="398">
        <f t="shared" si="179"/>
        <v>0</v>
      </c>
    </row>
    <row r="433">
      <c r="A433" s="100" t="str">
        <f t="shared" si="37"/>
        <v>n/a</v>
      </c>
      <c r="B433" s="396">
        <f t="array" ref="B433">IF($A433="n/a",Dashboard!$C$54,iferror(index('Trade Log'!$B$5:$B$2004,match($A433,'Trade Log'!$AA$5:$AA$2004,0),0),Dashboard!$C$54))</f>
        <v>43100</v>
      </c>
      <c r="C433" s="100" t="str">
        <f t="array" ref="C433">IF($A433="n/a","",iferror(index('Trade Log'!$C$5:$C$2004,match($A433,'Trade Log'!$AA$5:$AA$2004,0),0),""))</f>
        <v/>
      </c>
      <c r="D433" s="398">
        <f t="array" ref="D433">IF($A433="n/a",0,iferror(index('Trade Log'!$AD$5:$AD$2004,match($A433,'Trade Log'!$AA$5:$AA$2004,0),0),0))</f>
        <v>0</v>
      </c>
      <c r="E433" s="398">
        <f t="shared" si="35"/>
        <v>0</v>
      </c>
      <c r="F433" s="100" t="str">
        <f t="array" ref="F433">IF($A433="n/a","",iferror(index('Trade Log'!$D$5:$D$2004,match($A433,'Trade Log'!$AA$5:$AA$2004,0),0),"n/a"))</f>
        <v/>
      </c>
      <c r="G433" s="100" t="str">
        <f t="array" ref="G433">IF($A433="n/a","",IFERROR(index(Setup!$D$52:$D$201,match($F433,Setup!$B$52:$B$201,0),0),"n/a"))</f>
        <v/>
      </c>
      <c r="H433" s="81"/>
      <c r="I433" s="398">
        <f t="shared" ref="I433:AG433" si="180">IF($A433="n/a",0,IFERROR(IF($G433=I$287,$E433,0),0))</f>
        <v>0</v>
      </c>
      <c r="J433" s="398">
        <f t="shared" si="180"/>
        <v>0</v>
      </c>
      <c r="K433" s="398">
        <f t="shared" si="180"/>
        <v>0</v>
      </c>
      <c r="L433" s="398">
        <f t="shared" si="180"/>
        <v>0</v>
      </c>
      <c r="M433" s="398">
        <f t="shared" si="180"/>
        <v>0</v>
      </c>
      <c r="N433" s="398">
        <f t="shared" si="180"/>
        <v>0</v>
      </c>
      <c r="O433" s="398">
        <f t="shared" si="180"/>
        <v>0</v>
      </c>
      <c r="P433" s="398">
        <f t="shared" si="180"/>
        <v>0</v>
      </c>
      <c r="Q433" s="398">
        <f t="shared" si="180"/>
        <v>0</v>
      </c>
      <c r="R433" s="398">
        <f t="shared" si="180"/>
        <v>0</v>
      </c>
      <c r="S433" s="398">
        <f t="shared" si="180"/>
        <v>0</v>
      </c>
      <c r="T433" s="398">
        <f t="shared" si="180"/>
        <v>0</v>
      </c>
      <c r="U433" s="398">
        <f t="shared" si="180"/>
        <v>0</v>
      </c>
      <c r="V433" s="398">
        <f t="shared" si="180"/>
        <v>0</v>
      </c>
      <c r="W433" s="398">
        <f t="shared" si="180"/>
        <v>0</v>
      </c>
      <c r="X433" s="398">
        <f t="shared" si="180"/>
        <v>0</v>
      </c>
      <c r="Y433" s="398">
        <f t="shared" si="180"/>
        <v>0</v>
      </c>
      <c r="Z433" s="398">
        <f t="shared" si="180"/>
        <v>0</v>
      </c>
      <c r="AA433" s="398">
        <f t="shared" si="180"/>
        <v>0</v>
      </c>
      <c r="AB433" s="398">
        <f t="shared" si="180"/>
        <v>0</v>
      </c>
      <c r="AC433" s="398">
        <f t="shared" si="180"/>
        <v>0</v>
      </c>
      <c r="AD433" s="398">
        <f t="shared" si="180"/>
        <v>0</v>
      </c>
      <c r="AE433" s="398">
        <f t="shared" si="180"/>
        <v>0</v>
      </c>
      <c r="AF433" s="398">
        <f t="shared" si="180"/>
        <v>0</v>
      </c>
      <c r="AG433" s="398">
        <f t="shared" si="180"/>
        <v>0</v>
      </c>
    </row>
    <row r="434">
      <c r="A434" s="100" t="str">
        <f t="shared" si="37"/>
        <v>n/a</v>
      </c>
      <c r="B434" s="396">
        <f t="array" ref="B434">IF($A434="n/a",Dashboard!$C$54,iferror(index('Trade Log'!$B$5:$B$2004,match($A434,'Trade Log'!$AA$5:$AA$2004,0),0),Dashboard!$C$54))</f>
        <v>43100</v>
      </c>
      <c r="C434" s="100" t="str">
        <f t="array" ref="C434">IF($A434="n/a","",iferror(index('Trade Log'!$C$5:$C$2004,match($A434,'Trade Log'!$AA$5:$AA$2004,0),0),""))</f>
        <v/>
      </c>
      <c r="D434" s="398">
        <f t="array" ref="D434">IF($A434="n/a",0,iferror(index('Trade Log'!$AD$5:$AD$2004,match($A434,'Trade Log'!$AA$5:$AA$2004,0),0),0))</f>
        <v>0</v>
      </c>
      <c r="E434" s="398">
        <f t="shared" si="35"/>
        <v>0</v>
      </c>
      <c r="F434" s="100" t="str">
        <f t="array" ref="F434">IF($A434="n/a","",iferror(index('Trade Log'!$D$5:$D$2004,match($A434,'Trade Log'!$AA$5:$AA$2004,0),0),"n/a"))</f>
        <v/>
      </c>
      <c r="G434" s="100" t="str">
        <f t="array" ref="G434">IF($A434="n/a","",IFERROR(index(Setup!$D$52:$D$201,match($F434,Setup!$B$52:$B$201,0),0),"n/a"))</f>
        <v/>
      </c>
      <c r="H434" s="81"/>
      <c r="I434" s="398">
        <f t="shared" ref="I434:AG434" si="181">IF($A434="n/a",0,IFERROR(IF($G434=I$287,$E434,0),0))</f>
        <v>0</v>
      </c>
      <c r="J434" s="398">
        <f t="shared" si="181"/>
        <v>0</v>
      </c>
      <c r="K434" s="398">
        <f t="shared" si="181"/>
        <v>0</v>
      </c>
      <c r="L434" s="398">
        <f t="shared" si="181"/>
        <v>0</v>
      </c>
      <c r="M434" s="398">
        <f t="shared" si="181"/>
        <v>0</v>
      </c>
      <c r="N434" s="398">
        <f t="shared" si="181"/>
        <v>0</v>
      </c>
      <c r="O434" s="398">
        <f t="shared" si="181"/>
        <v>0</v>
      </c>
      <c r="P434" s="398">
        <f t="shared" si="181"/>
        <v>0</v>
      </c>
      <c r="Q434" s="398">
        <f t="shared" si="181"/>
        <v>0</v>
      </c>
      <c r="R434" s="398">
        <f t="shared" si="181"/>
        <v>0</v>
      </c>
      <c r="S434" s="398">
        <f t="shared" si="181"/>
        <v>0</v>
      </c>
      <c r="T434" s="398">
        <f t="shared" si="181"/>
        <v>0</v>
      </c>
      <c r="U434" s="398">
        <f t="shared" si="181"/>
        <v>0</v>
      </c>
      <c r="V434" s="398">
        <f t="shared" si="181"/>
        <v>0</v>
      </c>
      <c r="W434" s="398">
        <f t="shared" si="181"/>
        <v>0</v>
      </c>
      <c r="X434" s="398">
        <f t="shared" si="181"/>
        <v>0</v>
      </c>
      <c r="Y434" s="398">
        <f t="shared" si="181"/>
        <v>0</v>
      </c>
      <c r="Z434" s="398">
        <f t="shared" si="181"/>
        <v>0</v>
      </c>
      <c r="AA434" s="398">
        <f t="shared" si="181"/>
        <v>0</v>
      </c>
      <c r="AB434" s="398">
        <f t="shared" si="181"/>
        <v>0</v>
      </c>
      <c r="AC434" s="398">
        <f t="shared" si="181"/>
        <v>0</v>
      </c>
      <c r="AD434" s="398">
        <f t="shared" si="181"/>
        <v>0</v>
      </c>
      <c r="AE434" s="398">
        <f t="shared" si="181"/>
        <v>0</v>
      </c>
      <c r="AF434" s="398">
        <f t="shared" si="181"/>
        <v>0</v>
      </c>
      <c r="AG434" s="398">
        <f t="shared" si="181"/>
        <v>0</v>
      </c>
    </row>
    <row r="435">
      <c r="A435" s="100" t="str">
        <f t="shared" si="37"/>
        <v>n/a</v>
      </c>
      <c r="B435" s="396">
        <f t="array" ref="B435">IF($A435="n/a",Dashboard!$C$54,iferror(index('Trade Log'!$B$5:$B$2004,match($A435,'Trade Log'!$AA$5:$AA$2004,0),0),Dashboard!$C$54))</f>
        <v>43100</v>
      </c>
      <c r="C435" s="100" t="str">
        <f t="array" ref="C435">IF($A435="n/a","",iferror(index('Trade Log'!$C$5:$C$2004,match($A435,'Trade Log'!$AA$5:$AA$2004,0),0),""))</f>
        <v/>
      </c>
      <c r="D435" s="398">
        <f t="array" ref="D435">IF($A435="n/a",0,iferror(index('Trade Log'!$AD$5:$AD$2004,match($A435,'Trade Log'!$AA$5:$AA$2004,0),0),0))</f>
        <v>0</v>
      </c>
      <c r="E435" s="398">
        <f t="shared" si="35"/>
        <v>0</v>
      </c>
      <c r="F435" s="100" t="str">
        <f t="array" ref="F435">IF($A435="n/a","",iferror(index('Trade Log'!$D$5:$D$2004,match($A435,'Trade Log'!$AA$5:$AA$2004,0),0),"n/a"))</f>
        <v/>
      </c>
      <c r="G435" s="100" t="str">
        <f t="array" ref="G435">IF($A435="n/a","",IFERROR(index(Setup!$D$52:$D$201,match($F435,Setup!$B$52:$B$201,0),0),"n/a"))</f>
        <v/>
      </c>
      <c r="H435" s="81"/>
      <c r="I435" s="398">
        <f t="shared" ref="I435:AG435" si="182">IF($A435="n/a",0,IFERROR(IF($G435=I$287,$E435,0),0))</f>
        <v>0</v>
      </c>
      <c r="J435" s="398">
        <f t="shared" si="182"/>
        <v>0</v>
      </c>
      <c r="K435" s="398">
        <f t="shared" si="182"/>
        <v>0</v>
      </c>
      <c r="L435" s="398">
        <f t="shared" si="182"/>
        <v>0</v>
      </c>
      <c r="M435" s="398">
        <f t="shared" si="182"/>
        <v>0</v>
      </c>
      <c r="N435" s="398">
        <f t="shared" si="182"/>
        <v>0</v>
      </c>
      <c r="O435" s="398">
        <f t="shared" si="182"/>
        <v>0</v>
      </c>
      <c r="P435" s="398">
        <f t="shared" si="182"/>
        <v>0</v>
      </c>
      <c r="Q435" s="398">
        <f t="shared" si="182"/>
        <v>0</v>
      </c>
      <c r="R435" s="398">
        <f t="shared" si="182"/>
        <v>0</v>
      </c>
      <c r="S435" s="398">
        <f t="shared" si="182"/>
        <v>0</v>
      </c>
      <c r="T435" s="398">
        <f t="shared" si="182"/>
        <v>0</v>
      </c>
      <c r="U435" s="398">
        <f t="shared" si="182"/>
        <v>0</v>
      </c>
      <c r="V435" s="398">
        <f t="shared" si="182"/>
        <v>0</v>
      </c>
      <c r="W435" s="398">
        <f t="shared" si="182"/>
        <v>0</v>
      </c>
      <c r="X435" s="398">
        <f t="shared" si="182"/>
        <v>0</v>
      </c>
      <c r="Y435" s="398">
        <f t="shared" si="182"/>
        <v>0</v>
      </c>
      <c r="Z435" s="398">
        <f t="shared" si="182"/>
        <v>0</v>
      </c>
      <c r="AA435" s="398">
        <f t="shared" si="182"/>
        <v>0</v>
      </c>
      <c r="AB435" s="398">
        <f t="shared" si="182"/>
        <v>0</v>
      </c>
      <c r="AC435" s="398">
        <f t="shared" si="182"/>
        <v>0</v>
      </c>
      <c r="AD435" s="398">
        <f t="shared" si="182"/>
        <v>0</v>
      </c>
      <c r="AE435" s="398">
        <f t="shared" si="182"/>
        <v>0</v>
      </c>
      <c r="AF435" s="398">
        <f t="shared" si="182"/>
        <v>0</v>
      </c>
      <c r="AG435" s="398">
        <f t="shared" si="182"/>
        <v>0</v>
      </c>
    </row>
    <row r="436">
      <c r="A436" s="100" t="str">
        <f t="shared" si="37"/>
        <v>n/a</v>
      </c>
      <c r="B436" s="396">
        <f t="array" ref="B436">IF($A436="n/a",Dashboard!$C$54,iferror(index('Trade Log'!$B$5:$B$2004,match($A436,'Trade Log'!$AA$5:$AA$2004,0),0),Dashboard!$C$54))</f>
        <v>43100</v>
      </c>
      <c r="C436" s="100" t="str">
        <f t="array" ref="C436">IF($A436="n/a","",iferror(index('Trade Log'!$C$5:$C$2004,match($A436,'Trade Log'!$AA$5:$AA$2004,0),0),""))</f>
        <v/>
      </c>
      <c r="D436" s="398">
        <f t="array" ref="D436">IF($A436="n/a",0,iferror(index('Trade Log'!$AD$5:$AD$2004,match($A436,'Trade Log'!$AA$5:$AA$2004,0),0),0))</f>
        <v>0</v>
      </c>
      <c r="E436" s="398">
        <f t="shared" si="35"/>
        <v>0</v>
      </c>
      <c r="F436" s="100" t="str">
        <f t="array" ref="F436">IF($A436="n/a","",iferror(index('Trade Log'!$D$5:$D$2004,match($A436,'Trade Log'!$AA$5:$AA$2004,0),0),"n/a"))</f>
        <v/>
      </c>
      <c r="G436" s="100" t="str">
        <f t="array" ref="G436">IF($A436="n/a","",IFERROR(index(Setup!$D$52:$D$201,match($F436,Setup!$B$52:$B$201,0),0),"n/a"))</f>
        <v/>
      </c>
      <c r="H436" s="81"/>
      <c r="I436" s="398">
        <f t="shared" ref="I436:AG436" si="183">IF($A436="n/a",0,IFERROR(IF($G436=I$287,$E436,0),0))</f>
        <v>0</v>
      </c>
      <c r="J436" s="398">
        <f t="shared" si="183"/>
        <v>0</v>
      </c>
      <c r="K436" s="398">
        <f t="shared" si="183"/>
        <v>0</v>
      </c>
      <c r="L436" s="398">
        <f t="shared" si="183"/>
        <v>0</v>
      </c>
      <c r="M436" s="398">
        <f t="shared" si="183"/>
        <v>0</v>
      </c>
      <c r="N436" s="398">
        <f t="shared" si="183"/>
        <v>0</v>
      </c>
      <c r="O436" s="398">
        <f t="shared" si="183"/>
        <v>0</v>
      </c>
      <c r="P436" s="398">
        <f t="shared" si="183"/>
        <v>0</v>
      </c>
      <c r="Q436" s="398">
        <f t="shared" si="183"/>
        <v>0</v>
      </c>
      <c r="R436" s="398">
        <f t="shared" si="183"/>
        <v>0</v>
      </c>
      <c r="S436" s="398">
        <f t="shared" si="183"/>
        <v>0</v>
      </c>
      <c r="T436" s="398">
        <f t="shared" si="183"/>
        <v>0</v>
      </c>
      <c r="U436" s="398">
        <f t="shared" si="183"/>
        <v>0</v>
      </c>
      <c r="V436" s="398">
        <f t="shared" si="183"/>
        <v>0</v>
      </c>
      <c r="W436" s="398">
        <f t="shared" si="183"/>
        <v>0</v>
      </c>
      <c r="X436" s="398">
        <f t="shared" si="183"/>
        <v>0</v>
      </c>
      <c r="Y436" s="398">
        <f t="shared" si="183"/>
        <v>0</v>
      </c>
      <c r="Z436" s="398">
        <f t="shared" si="183"/>
        <v>0</v>
      </c>
      <c r="AA436" s="398">
        <f t="shared" si="183"/>
        <v>0</v>
      </c>
      <c r="AB436" s="398">
        <f t="shared" si="183"/>
        <v>0</v>
      </c>
      <c r="AC436" s="398">
        <f t="shared" si="183"/>
        <v>0</v>
      </c>
      <c r="AD436" s="398">
        <f t="shared" si="183"/>
        <v>0</v>
      </c>
      <c r="AE436" s="398">
        <f t="shared" si="183"/>
        <v>0</v>
      </c>
      <c r="AF436" s="398">
        <f t="shared" si="183"/>
        <v>0</v>
      </c>
      <c r="AG436" s="398">
        <f t="shared" si="183"/>
        <v>0</v>
      </c>
    </row>
    <row r="437">
      <c r="A437" s="100" t="str">
        <f t="shared" si="37"/>
        <v>n/a</v>
      </c>
      <c r="B437" s="396">
        <f t="array" ref="B437">IF($A437="n/a",Dashboard!$C$54,iferror(index('Trade Log'!$B$5:$B$2004,match($A437,'Trade Log'!$AA$5:$AA$2004,0),0),Dashboard!$C$54))</f>
        <v>43100</v>
      </c>
      <c r="C437" s="100" t="str">
        <f t="array" ref="C437">IF($A437="n/a","",iferror(index('Trade Log'!$C$5:$C$2004,match($A437,'Trade Log'!$AA$5:$AA$2004,0),0),""))</f>
        <v/>
      </c>
      <c r="D437" s="398">
        <f t="array" ref="D437">IF($A437="n/a",0,iferror(index('Trade Log'!$AD$5:$AD$2004,match($A437,'Trade Log'!$AA$5:$AA$2004,0),0),0))</f>
        <v>0</v>
      </c>
      <c r="E437" s="398">
        <f t="shared" si="35"/>
        <v>0</v>
      </c>
      <c r="F437" s="100" t="str">
        <f t="array" ref="F437">IF($A437="n/a","",iferror(index('Trade Log'!$D$5:$D$2004,match($A437,'Trade Log'!$AA$5:$AA$2004,0),0),"n/a"))</f>
        <v/>
      </c>
      <c r="G437" s="100" t="str">
        <f t="array" ref="G437">IF($A437="n/a","",IFERROR(index(Setup!$D$52:$D$201,match($F437,Setup!$B$52:$B$201,0),0),"n/a"))</f>
        <v/>
      </c>
      <c r="H437" s="81"/>
      <c r="I437" s="398">
        <f t="shared" ref="I437:AG437" si="184">IF($A437="n/a",0,IFERROR(IF($G437=I$287,$E437,0),0))</f>
        <v>0</v>
      </c>
      <c r="J437" s="398">
        <f t="shared" si="184"/>
        <v>0</v>
      </c>
      <c r="K437" s="398">
        <f t="shared" si="184"/>
        <v>0</v>
      </c>
      <c r="L437" s="398">
        <f t="shared" si="184"/>
        <v>0</v>
      </c>
      <c r="M437" s="398">
        <f t="shared" si="184"/>
        <v>0</v>
      </c>
      <c r="N437" s="398">
        <f t="shared" si="184"/>
        <v>0</v>
      </c>
      <c r="O437" s="398">
        <f t="shared" si="184"/>
        <v>0</v>
      </c>
      <c r="P437" s="398">
        <f t="shared" si="184"/>
        <v>0</v>
      </c>
      <c r="Q437" s="398">
        <f t="shared" si="184"/>
        <v>0</v>
      </c>
      <c r="R437" s="398">
        <f t="shared" si="184"/>
        <v>0</v>
      </c>
      <c r="S437" s="398">
        <f t="shared" si="184"/>
        <v>0</v>
      </c>
      <c r="T437" s="398">
        <f t="shared" si="184"/>
        <v>0</v>
      </c>
      <c r="U437" s="398">
        <f t="shared" si="184"/>
        <v>0</v>
      </c>
      <c r="V437" s="398">
        <f t="shared" si="184"/>
        <v>0</v>
      </c>
      <c r="W437" s="398">
        <f t="shared" si="184"/>
        <v>0</v>
      </c>
      <c r="X437" s="398">
        <f t="shared" si="184"/>
        <v>0</v>
      </c>
      <c r="Y437" s="398">
        <f t="shared" si="184"/>
        <v>0</v>
      </c>
      <c r="Z437" s="398">
        <f t="shared" si="184"/>
        <v>0</v>
      </c>
      <c r="AA437" s="398">
        <f t="shared" si="184"/>
        <v>0</v>
      </c>
      <c r="AB437" s="398">
        <f t="shared" si="184"/>
        <v>0</v>
      </c>
      <c r="AC437" s="398">
        <f t="shared" si="184"/>
        <v>0</v>
      </c>
      <c r="AD437" s="398">
        <f t="shared" si="184"/>
        <v>0</v>
      </c>
      <c r="AE437" s="398">
        <f t="shared" si="184"/>
        <v>0</v>
      </c>
      <c r="AF437" s="398">
        <f t="shared" si="184"/>
        <v>0</v>
      </c>
      <c r="AG437" s="398">
        <f t="shared" si="184"/>
        <v>0</v>
      </c>
    </row>
    <row r="438">
      <c r="A438" s="100" t="str">
        <f t="shared" si="37"/>
        <v>n/a</v>
      </c>
      <c r="B438" s="396">
        <f t="array" ref="B438">IF($A438="n/a",Dashboard!$C$54,iferror(index('Trade Log'!$B$5:$B$2004,match($A438,'Trade Log'!$AA$5:$AA$2004,0),0),Dashboard!$C$54))</f>
        <v>43100</v>
      </c>
      <c r="C438" s="100" t="str">
        <f t="array" ref="C438">IF($A438="n/a","",iferror(index('Trade Log'!$C$5:$C$2004,match($A438,'Trade Log'!$AA$5:$AA$2004,0),0),""))</f>
        <v/>
      </c>
      <c r="D438" s="398">
        <f t="array" ref="D438">IF($A438="n/a",0,iferror(index('Trade Log'!$AD$5:$AD$2004,match($A438,'Trade Log'!$AA$5:$AA$2004,0),0),0))</f>
        <v>0</v>
      </c>
      <c r="E438" s="398">
        <f t="shared" si="35"/>
        <v>0</v>
      </c>
      <c r="F438" s="100" t="str">
        <f t="array" ref="F438">IF($A438="n/a","",iferror(index('Trade Log'!$D$5:$D$2004,match($A438,'Trade Log'!$AA$5:$AA$2004,0),0),"n/a"))</f>
        <v/>
      </c>
      <c r="G438" s="100" t="str">
        <f t="array" ref="G438">IF($A438="n/a","",IFERROR(index(Setup!$D$52:$D$201,match($F438,Setup!$B$52:$B$201,0),0),"n/a"))</f>
        <v/>
      </c>
      <c r="H438" s="81"/>
      <c r="I438" s="398">
        <f t="shared" ref="I438:AG438" si="185">IF($A438="n/a",0,IFERROR(IF($G438=I$287,$E438,0),0))</f>
        <v>0</v>
      </c>
      <c r="J438" s="398">
        <f t="shared" si="185"/>
        <v>0</v>
      </c>
      <c r="K438" s="398">
        <f t="shared" si="185"/>
        <v>0</v>
      </c>
      <c r="L438" s="398">
        <f t="shared" si="185"/>
        <v>0</v>
      </c>
      <c r="M438" s="398">
        <f t="shared" si="185"/>
        <v>0</v>
      </c>
      <c r="N438" s="398">
        <f t="shared" si="185"/>
        <v>0</v>
      </c>
      <c r="O438" s="398">
        <f t="shared" si="185"/>
        <v>0</v>
      </c>
      <c r="P438" s="398">
        <f t="shared" si="185"/>
        <v>0</v>
      </c>
      <c r="Q438" s="398">
        <f t="shared" si="185"/>
        <v>0</v>
      </c>
      <c r="R438" s="398">
        <f t="shared" si="185"/>
        <v>0</v>
      </c>
      <c r="S438" s="398">
        <f t="shared" si="185"/>
        <v>0</v>
      </c>
      <c r="T438" s="398">
        <f t="shared" si="185"/>
        <v>0</v>
      </c>
      <c r="U438" s="398">
        <f t="shared" si="185"/>
        <v>0</v>
      </c>
      <c r="V438" s="398">
        <f t="shared" si="185"/>
        <v>0</v>
      </c>
      <c r="W438" s="398">
        <f t="shared" si="185"/>
        <v>0</v>
      </c>
      <c r="X438" s="398">
        <f t="shared" si="185"/>
        <v>0</v>
      </c>
      <c r="Y438" s="398">
        <f t="shared" si="185"/>
        <v>0</v>
      </c>
      <c r="Z438" s="398">
        <f t="shared" si="185"/>
        <v>0</v>
      </c>
      <c r="AA438" s="398">
        <f t="shared" si="185"/>
        <v>0</v>
      </c>
      <c r="AB438" s="398">
        <f t="shared" si="185"/>
        <v>0</v>
      </c>
      <c r="AC438" s="398">
        <f t="shared" si="185"/>
        <v>0</v>
      </c>
      <c r="AD438" s="398">
        <f t="shared" si="185"/>
        <v>0</v>
      </c>
      <c r="AE438" s="398">
        <f t="shared" si="185"/>
        <v>0</v>
      </c>
      <c r="AF438" s="398">
        <f t="shared" si="185"/>
        <v>0</v>
      </c>
      <c r="AG438" s="398">
        <f t="shared" si="185"/>
        <v>0</v>
      </c>
    </row>
    <row r="439">
      <c r="A439" s="100" t="str">
        <f t="shared" si="37"/>
        <v>n/a</v>
      </c>
      <c r="B439" s="396">
        <f t="array" ref="B439">IF($A439="n/a",Dashboard!$C$54,iferror(index('Trade Log'!$B$5:$B$2004,match($A439,'Trade Log'!$AA$5:$AA$2004,0),0),Dashboard!$C$54))</f>
        <v>43100</v>
      </c>
      <c r="C439" s="100" t="str">
        <f t="array" ref="C439">IF($A439="n/a","",iferror(index('Trade Log'!$C$5:$C$2004,match($A439,'Trade Log'!$AA$5:$AA$2004,0),0),""))</f>
        <v/>
      </c>
      <c r="D439" s="398">
        <f t="array" ref="D439">IF($A439="n/a",0,iferror(index('Trade Log'!$AD$5:$AD$2004,match($A439,'Trade Log'!$AA$5:$AA$2004,0),0),0))</f>
        <v>0</v>
      </c>
      <c r="E439" s="398">
        <f t="shared" si="35"/>
        <v>0</v>
      </c>
      <c r="F439" s="100" t="str">
        <f t="array" ref="F439">IF($A439="n/a","",iferror(index('Trade Log'!$D$5:$D$2004,match($A439,'Trade Log'!$AA$5:$AA$2004,0),0),"n/a"))</f>
        <v/>
      </c>
      <c r="G439" s="100" t="str">
        <f t="array" ref="G439">IF($A439="n/a","",IFERROR(index(Setup!$D$52:$D$201,match($F439,Setup!$B$52:$B$201,0),0),"n/a"))</f>
        <v/>
      </c>
      <c r="H439" s="81"/>
      <c r="I439" s="398">
        <f t="shared" ref="I439:AG439" si="186">IF($A439="n/a",0,IFERROR(IF($G439=I$287,$E439,0),0))</f>
        <v>0</v>
      </c>
      <c r="J439" s="398">
        <f t="shared" si="186"/>
        <v>0</v>
      </c>
      <c r="K439" s="398">
        <f t="shared" si="186"/>
        <v>0</v>
      </c>
      <c r="L439" s="398">
        <f t="shared" si="186"/>
        <v>0</v>
      </c>
      <c r="M439" s="398">
        <f t="shared" si="186"/>
        <v>0</v>
      </c>
      <c r="N439" s="398">
        <f t="shared" si="186"/>
        <v>0</v>
      </c>
      <c r="O439" s="398">
        <f t="shared" si="186"/>
        <v>0</v>
      </c>
      <c r="P439" s="398">
        <f t="shared" si="186"/>
        <v>0</v>
      </c>
      <c r="Q439" s="398">
        <f t="shared" si="186"/>
        <v>0</v>
      </c>
      <c r="R439" s="398">
        <f t="shared" si="186"/>
        <v>0</v>
      </c>
      <c r="S439" s="398">
        <f t="shared" si="186"/>
        <v>0</v>
      </c>
      <c r="T439" s="398">
        <f t="shared" si="186"/>
        <v>0</v>
      </c>
      <c r="U439" s="398">
        <f t="shared" si="186"/>
        <v>0</v>
      </c>
      <c r="V439" s="398">
        <f t="shared" si="186"/>
        <v>0</v>
      </c>
      <c r="W439" s="398">
        <f t="shared" si="186"/>
        <v>0</v>
      </c>
      <c r="X439" s="398">
        <f t="shared" si="186"/>
        <v>0</v>
      </c>
      <c r="Y439" s="398">
        <f t="shared" si="186"/>
        <v>0</v>
      </c>
      <c r="Z439" s="398">
        <f t="shared" si="186"/>
        <v>0</v>
      </c>
      <c r="AA439" s="398">
        <f t="shared" si="186"/>
        <v>0</v>
      </c>
      <c r="AB439" s="398">
        <f t="shared" si="186"/>
        <v>0</v>
      </c>
      <c r="AC439" s="398">
        <f t="shared" si="186"/>
        <v>0</v>
      </c>
      <c r="AD439" s="398">
        <f t="shared" si="186"/>
        <v>0</v>
      </c>
      <c r="AE439" s="398">
        <f t="shared" si="186"/>
        <v>0</v>
      </c>
      <c r="AF439" s="398">
        <f t="shared" si="186"/>
        <v>0</v>
      </c>
      <c r="AG439" s="398">
        <f t="shared" si="186"/>
        <v>0</v>
      </c>
    </row>
    <row r="440">
      <c r="A440" s="100" t="str">
        <f t="shared" si="37"/>
        <v>n/a</v>
      </c>
      <c r="B440" s="396">
        <f t="array" ref="B440">IF($A440="n/a",Dashboard!$C$54,iferror(index('Trade Log'!$B$5:$B$2004,match($A440,'Trade Log'!$AA$5:$AA$2004,0),0),Dashboard!$C$54))</f>
        <v>43100</v>
      </c>
      <c r="C440" s="100" t="str">
        <f t="array" ref="C440">IF($A440="n/a","",iferror(index('Trade Log'!$C$5:$C$2004,match($A440,'Trade Log'!$AA$5:$AA$2004,0),0),""))</f>
        <v/>
      </c>
      <c r="D440" s="398">
        <f t="array" ref="D440">IF($A440="n/a",0,iferror(index('Trade Log'!$AD$5:$AD$2004,match($A440,'Trade Log'!$AA$5:$AA$2004,0),0),0))</f>
        <v>0</v>
      </c>
      <c r="E440" s="398">
        <f t="shared" si="35"/>
        <v>0</v>
      </c>
      <c r="F440" s="100" t="str">
        <f t="array" ref="F440">IF($A440="n/a","",iferror(index('Trade Log'!$D$5:$D$2004,match($A440,'Trade Log'!$AA$5:$AA$2004,0),0),"n/a"))</f>
        <v/>
      </c>
      <c r="G440" s="100" t="str">
        <f t="array" ref="G440">IF($A440="n/a","",IFERROR(index(Setup!$D$52:$D$201,match($F440,Setup!$B$52:$B$201,0),0),"n/a"))</f>
        <v/>
      </c>
      <c r="H440" s="81"/>
      <c r="I440" s="398">
        <f t="shared" ref="I440:AG440" si="187">IF($A440="n/a",0,IFERROR(IF($G440=I$287,$E440,0),0))</f>
        <v>0</v>
      </c>
      <c r="J440" s="398">
        <f t="shared" si="187"/>
        <v>0</v>
      </c>
      <c r="K440" s="398">
        <f t="shared" si="187"/>
        <v>0</v>
      </c>
      <c r="L440" s="398">
        <f t="shared" si="187"/>
        <v>0</v>
      </c>
      <c r="M440" s="398">
        <f t="shared" si="187"/>
        <v>0</v>
      </c>
      <c r="N440" s="398">
        <f t="shared" si="187"/>
        <v>0</v>
      </c>
      <c r="O440" s="398">
        <f t="shared" si="187"/>
        <v>0</v>
      </c>
      <c r="P440" s="398">
        <f t="shared" si="187"/>
        <v>0</v>
      </c>
      <c r="Q440" s="398">
        <f t="shared" si="187"/>
        <v>0</v>
      </c>
      <c r="R440" s="398">
        <f t="shared" si="187"/>
        <v>0</v>
      </c>
      <c r="S440" s="398">
        <f t="shared" si="187"/>
        <v>0</v>
      </c>
      <c r="T440" s="398">
        <f t="shared" si="187"/>
        <v>0</v>
      </c>
      <c r="U440" s="398">
        <f t="shared" si="187"/>
        <v>0</v>
      </c>
      <c r="V440" s="398">
        <f t="shared" si="187"/>
        <v>0</v>
      </c>
      <c r="W440" s="398">
        <f t="shared" si="187"/>
        <v>0</v>
      </c>
      <c r="X440" s="398">
        <f t="shared" si="187"/>
        <v>0</v>
      </c>
      <c r="Y440" s="398">
        <f t="shared" si="187"/>
        <v>0</v>
      </c>
      <c r="Z440" s="398">
        <f t="shared" si="187"/>
        <v>0</v>
      </c>
      <c r="AA440" s="398">
        <f t="shared" si="187"/>
        <v>0</v>
      </c>
      <c r="AB440" s="398">
        <f t="shared" si="187"/>
        <v>0</v>
      </c>
      <c r="AC440" s="398">
        <f t="shared" si="187"/>
        <v>0</v>
      </c>
      <c r="AD440" s="398">
        <f t="shared" si="187"/>
        <v>0</v>
      </c>
      <c r="AE440" s="398">
        <f t="shared" si="187"/>
        <v>0</v>
      </c>
      <c r="AF440" s="398">
        <f t="shared" si="187"/>
        <v>0</v>
      </c>
      <c r="AG440" s="398">
        <f t="shared" si="187"/>
        <v>0</v>
      </c>
    </row>
    <row r="441">
      <c r="A441" s="100" t="str">
        <f t="shared" si="37"/>
        <v>n/a</v>
      </c>
      <c r="B441" s="396">
        <f t="array" ref="B441">IF($A441="n/a",Dashboard!$C$54,iferror(index('Trade Log'!$B$5:$B$2004,match($A441,'Trade Log'!$AA$5:$AA$2004,0),0),Dashboard!$C$54))</f>
        <v>43100</v>
      </c>
      <c r="C441" s="100" t="str">
        <f t="array" ref="C441">IF($A441="n/a","",iferror(index('Trade Log'!$C$5:$C$2004,match($A441,'Trade Log'!$AA$5:$AA$2004,0),0),""))</f>
        <v/>
      </c>
      <c r="D441" s="398">
        <f t="array" ref="D441">IF($A441="n/a",0,iferror(index('Trade Log'!$AD$5:$AD$2004,match($A441,'Trade Log'!$AA$5:$AA$2004,0),0),0))</f>
        <v>0</v>
      </c>
      <c r="E441" s="398">
        <f t="shared" si="35"/>
        <v>0</v>
      </c>
      <c r="F441" s="100" t="str">
        <f t="array" ref="F441">IF($A441="n/a","",iferror(index('Trade Log'!$D$5:$D$2004,match($A441,'Trade Log'!$AA$5:$AA$2004,0),0),"n/a"))</f>
        <v/>
      </c>
      <c r="G441" s="100" t="str">
        <f t="array" ref="G441">IF($A441="n/a","",IFERROR(index(Setup!$D$52:$D$201,match($F441,Setup!$B$52:$B$201,0),0),"n/a"))</f>
        <v/>
      </c>
      <c r="H441" s="81"/>
      <c r="I441" s="398">
        <f t="shared" ref="I441:AG441" si="188">IF($A441="n/a",0,IFERROR(IF($G441=I$287,$E441,0),0))</f>
        <v>0</v>
      </c>
      <c r="J441" s="398">
        <f t="shared" si="188"/>
        <v>0</v>
      </c>
      <c r="K441" s="398">
        <f t="shared" si="188"/>
        <v>0</v>
      </c>
      <c r="L441" s="398">
        <f t="shared" si="188"/>
        <v>0</v>
      </c>
      <c r="M441" s="398">
        <f t="shared" si="188"/>
        <v>0</v>
      </c>
      <c r="N441" s="398">
        <f t="shared" si="188"/>
        <v>0</v>
      </c>
      <c r="O441" s="398">
        <f t="shared" si="188"/>
        <v>0</v>
      </c>
      <c r="P441" s="398">
        <f t="shared" si="188"/>
        <v>0</v>
      </c>
      <c r="Q441" s="398">
        <f t="shared" si="188"/>
        <v>0</v>
      </c>
      <c r="R441" s="398">
        <f t="shared" si="188"/>
        <v>0</v>
      </c>
      <c r="S441" s="398">
        <f t="shared" si="188"/>
        <v>0</v>
      </c>
      <c r="T441" s="398">
        <f t="shared" si="188"/>
        <v>0</v>
      </c>
      <c r="U441" s="398">
        <f t="shared" si="188"/>
        <v>0</v>
      </c>
      <c r="V441" s="398">
        <f t="shared" si="188"/>
        <v>0</v>
      </c>
      <c r="W441" s="398">
        <f t="shared" si="188"/>
        <v>0</v>
      </c>
      <c r="X441" s="398">
        <f t="shared" si="188"/>
        <v>0</v>
      </c>
      <c r="Y441" s="398">
        <f t="shared" si="188"/>
        <v>0</v>
      </c>
      <c r="Z441" s="398">
        <f t="shared" si="188"/>
        <v>0</v>
      </c>
      <c r="AA441" s="398">
        <f t="shared" si="188"/>
        <v>0</v>
      </c>
      <c r="AB441" s="398">
        <f t="shared" si="188"/>
        <v>0</v>
      </c>
      <c r="AC441" s="398">
        <f t="shared" si="188"/>
        <v>0</v>
      </c>
      <c r="AD441" s="398">
        <f t="shared" si="188"/>
        <v>0</v>
      </c>
      <c r="AE441" s="398">
        <f t="shared" si="188"/>
        <v>0</v>
      </c>
      <c r="AF441" s="398">
        <f t="shared" si="188"/>
        <v>0</v>
      </c>
      <c r="AG441" s="398">
        <f t="shared" si="188"/>
        <v>0</v>
      </c>
    </row>
    <row r="442">
      <c r="A442" s="100" t="str">
        <f t="shared" si="37"/>
        <v>n/a</v>
      </c>
      <c r="B442" s="396">
        <f t="array" ref="B442">IF($A442="n/a",Dashboard!$C$54,iferror(index('Trade Log'!$B$5:$B$2004,match($A442,'Trade Log'!$AA$5:$AA$2004,0),0),Dashboard!$C$54))</f>
        <v>43100</v>
      </c>
      <c r="C442" s="100" t="str">
        <f t="array" ref="C442">IF($A442="n/a","",iferror(index('Trade Log'!$C$5:$C$2004,match($A442,'Trade Log'!$AA$5:$AA$2004,0),0),""))</f>
        <v/>
      </c>
      <c r="D442" s="398">
        <f t="array" ref="D442">IF($A442="n/a",0,iferror(index('Trade Log'!$AD$5:$AD$2004,match($A442,'Trade Log'!$AA$5:$AA$2004,0),0),0))</f>
        <v>0</v>
      </c>
      <c r="E442" s="398">
        <f t="shared" si="35"/>
        <v>0</v>
      </c>
      <c r="F442" s="100" t="str">
        <f t="array" ref="F442">IF($A442="n/a","",iferror(index('Trade Log'!$D$5:$D$2004,match($A442,'Trade Log'!$AA$5:$AA$2004,0),0),"n/a"))</f>
        <v/>
      </c>
      <c r="G442" s="100" t="str">
        <f t="array" ref="G442">IF($A442="n/a","",IFERROR(index(Setup!$D$52:$D$201,match($F442,Setup!$B$52:$B$201,0),0),"n/a"))</f>
        <v/>
      </c>
      <c r="H442" s="81"/>
      <c r="I442" s="398">
        <f t="shared" ref="I442:AG442" si="189">IF($A442="n/a",0,IFERROR(IF($G442=I$287,$E442,0),0))</f>
        <v>0</v>
      </c>
      <c r="J442" s="398">
        <f t="shared" si="189"/>
        <v>0</v>
      </c>
      <c r="K442" s="398">
        <f t="shared" si="189"/>
        <v>0</v>
      </c>
      <c r="L442" s="398">
        <f t="shared" si="189"/>
        <v>0</v>
      </c>
      <c r="M442" s="398">
        <f t="shared" si="189"/>
        <v>0</v>
      </c>
      <c r="N442" s="398">
        <f t="shared" si="189"/>
        <v>0</v>
      </c>
      <c r="O442" s="398">
        <f t="shared" si="189"/>
        <v>0</v>
      </c>
      <c r="P442" s="398">
        <f t="shared" si="189"/>
        <v>0</v>
      </c>
      <c r="Q442" s="398">
        <f t="shared" si="189"/>
        <v>0</v>
      </c>
      <c r="R442" s="398">
        <f t="shared" si="189"/>
        <v>0</v>
      </c>
      <c r="S442" s="398">
        <f t="shared" si="189"/>
        <v>0</v>
      </c>
      <c r="T442" s="398">
        <f t="shared" si="189"/>
        <v>0</v>
      </c>
      <c r="U442" s="398">
        <f t="shared" si="189"/>
        <v>0</v>
      </c>
      <c r="V442" s="398">
        <f t="shared" si="189"/>
        <v>0</v>
      </c>
      <c r="W442" s="398">
        <f t="shared" si="189"/>
        <v>0</v>
      </c>
      <c r="X442" s="398">
        <f t="shared" si="189"/>
        <v>0</v>
      </c>
      <c r="Y442" s="398">
        <f t="shared" si="189"/>
        <v>0</v>
      </c>
      <c r="Z442" s="398">
        <f t="shared" si="189"/>
        <v>0</v>
      </c>
      <c r="AA442" s="398">
        <f t="shared" si="189"/>
        <v>0</v>
      </c>
      <c r="AB442" s="398">
        <f t="shared" si="189"/>
        <v>0</v>
      </c>
      <c r="AC442" s="398">
        <f t="shared" si="189"/>
        <v>0</v>
      </c>
      <c r="AD442" s="398">
        <f t="shared" si="189"/>
        <v>0</v>
      </c>
      <c r="AE442" s="398">
        <f t="shared" si="189"/>
        <v>0</v>
      </c>
      <c r="AF442" s="398">
        <f t="shared" si="189"/>
        <v>0</v>
      </c>
      <c r="AG442" s="398">
        <f t="shared" si="189"/>
        <v>0</v>
      </c>
    </row>
    <row r="443">
      <c r="A443" s="100" t="str">
        <f t="shared" si="37"/>
        <v>n/a</v>
      </c>
      <c r="B443" s="396">
        <f t="array" ref="B443">IF($A443="n/a",Dashboard!$C$54,iferror(index('Trade Log'!$B$5:$B$2004,match($A443,'Trade Log'!$AA$5:$AA$2004,0),0),Dashboard!$C$54))</f>
        <v>43100</v>
      </c>
      <c r="C443" s="100" t="str">
        <f t="array" ref="C443">IF($A443="n/a","",iferror(index('Trade Log'!$C$5:$C$2004,match($A443,'Trade Log'!$AA$5:$AA$2004,0),0),""))</f>
        <v/>
      </c>
      <c r="D443" s="398">
        <f t="array" ref="D443">IF($A443="n/a",0,iferror(index('Trade Log'!$AD$5:$AD$2004,match($A443,'Trade Log'!$AA$5:$AA$2004,0),0),0))</f>
        <v>0</v>
      </c>
      <c r="E443" s="398">
        <f t="shared" si="35"/>
        <v>0</v>
      </c>
      <c r="F443" s="100" t="str">
        <f t="array" ref="F443">IF($A443="n/a","",iferror(index('Trade Log'!$D$5:$D$2004,match($A443,'Trade Log'!$AA$5:$AA$2004,0),0),"n/a"))</f>
        <v/>
      </c>
      <c r="G443" s="100" t="str">
        <f t="array" ref="G443">IF($A443="n/a","",IFERROR(index(Setup!$D$52:$D$201,match($F443,Setup!$B$52:$B$201,0),0),"n/a"))</f>
        <v/>
      </c>
      <c r="H443" s="81"/>
      <c r="I443" s="398">
        <f t="shared" ref="I443:AG443" si="190">IF($A443="n/a",0,IFERROR(IF($G443=I$287,$E443,0),0))</f>
        <v>0</v>
      </c>
      <c r="J443" s="398">
        <f t="shared" si="190"/>
        <v>0</v>
      </c>
      <c r="K443" s="398">
        <f t="shared" si="190"/>
        <v>0</v>
      </c>
      <c r="L443" s="398">
        <f t="shared" si="190"/>
        <v>0</v>
      </c>
      <c r="M443" s="398">
        <f t="shared" si="190"/>
        <v>0</v>
      </c>
      <c r="N443" s="398">
        <f t="shared" si="190"/>
        <v>0</v>
      </c>
      <c r="O443" s="398">
        <f t="shared" si="190"/>
        <v>0</v>
      </c>
      <c r="P443" s="398">
        <f t="shared" si="190"/>
        <v>0</v>
      </c>
      <c r="Q443" s="398">
        <f t="shared" si="190"/>
        <v>0</v>
      </c>
      <c r="R443" s="398">
        <f t="shared" si="190"/>
        <v>0</v>
      </c>
      <c r="S443" s="398">
        <f t="shared" si="190"/>
        <v>0</v>
      </c>
      <c r="T443" s="398">
        <f t="shared" si="190"/>
        <v>0</v>
      </c>
      <c r="U443" s="398">
        <f t="shared" si="190"/>
        <v>0</v>
      </c>
      <c r="V443" s="398">
        <f t="shared" si="190"/>
        <v>0</v>
      </c>
      <c r="W443" s="398">
        <f t="shared" si="190"/>
        <v>0</v>
      </c>
      <c r="X443" s="398">
        <f t="shared" si="190"/>
        <v>0</v>
      </c>
      <c r="Y443" s="398">
        <f t="shared" si="190"/>
        <v>0</v>
      </c>
      <c r="Z443" s="398">
        <f t="shared" si="190"/>
        <v>0</v>
      </c>
      <c r="AA443" s="398">
        <f t="shared" si="190"/>
        <v>0</v>
      </c>
      <c r="AB443" s="398">
        <f t="shared" si="190"/>
        <v>0</v>
      </c>
      <c r="AC443" s="398">
        <f t="shared" si="190"/>
        <v>0</v>
      </c>
      <c r="AD443" s="398">
        <f t="shared" si="190"/>
        <v>0</v>
      </c>
      <c r="AE443" s="398">
        <f t="shared" si="190"/>
        <v>0</v>
      </c>
      <c r="AF443" s="398">
        <f t="shared" si="190"/>
        <v>0</v>
      </c>
      <c r="AG443" s="398">
        <f t="shared" si="190"/>
        <v>0</v>
      </c>
    </row>
    <row r="444">
      <c r="A444" s="100" t="str">
        <f t="shared" si="37"/>
        <v>n/a</v>
      </c>
      <c r="B444" s="396">
        <f t="array" ref="B444">IF($A444="n/a",Dashboard!$C$54,iferror(index('Trade Log'!$B$5:$B$2004,match($A444,'Trade Log'!$AA$5:$AA$2004,0),0),Dashboard!$C$54))</f>
        <v>43100</v>
      </c>
      <c r="C444" s="100" t="str">
        <f t="array" ref="C444">IF($A444="n/a","",iferror(index('Trade Log'!$C$5:$C$2004,match($A444,'Trade Log'!$AA$5:$AA$2004,0),0),""))</f>
        <v/>
      </c>
      <c r="D444" s="398">
        <f t="array" ref="D444">IF($A444="n/a",0,iferror(index('Trade Log'!$AD$5:$AD$2004,match($A444,'Trade Log'!$AA$5:$AA$2004,0),0),0))</f>
        <v>0</v>
      </c>
      <c r="E444" s="398">
        <f t="shared" si="35"/>
        <v>0</v>
      </c>
      <c r="F444" s="100" t="str">
        <f t="array" ref="F444">IF($A444="n/a","",iferror(index('Trade Log'!$D$5:$D$2004,match($A444,'Trade Log'!$AA$5:$AA$2004,0),0),"n/a"))</f>
        <v/>
      </c>
      <c r="G444" s="100" t="str">
        <f t="array" ref="G444">IF($A444="n/a","",IFERROR(index(Setup!$D$52:$D$201,match($F444,Setup!$B$52:$B$201,0),0),"n/a"))</f>
        <v/>
      </c>
      <c r="H444" s="81"/>
      <c r="I444" s="398">
        <f t="shared" ref="I444:AG444" si="191">IF($A444="n/a",0,IFERROR(IF($G444=I$287,$E444,0),0))</f>
        <v>0</v>
      </c>
      <c r="J444" s="398">
        <f t="shared" si="191"/>
        <v>0</v>
      </c>
      <c r="K444" s="398">
        <f t="shared" si="191"/>
        <v>0</v>
      </c>
      <c r="L444" s="398">
        <f t="shared" si="191"/>
        <v>0</v>
      </c>
      <c r="M444" s="398">
        <f t="shared" si="191"/>
        <v>0</v>
      </c>
      <c r="N444" s="398">
        <f t="shared" si="191"/>
        <v>0</v>
      </c>
      <c r="O444" s="398">
        <f t="shared" si="191"/>
        <v>0</v>
      </c>
      <c r="P444" s="398">
        <f t="shared" si="191"/>
        <v>0</v>
      </c>
      <c r="Q444" s="398">
        <f t="shared" si="191"/>
        <v>0</v>
      </c>
      <c r="R444" s="398">
        <f t="shared" si="191"/>
        <v>0</v>
      </c>
      <c r="S444" s="398">
        <f t="shared" si="191"/>
        <v>0</v>
      </c>
      <c r="T444" s="398">
        <f t="shared" si="191"/>
        <v>0</v>
      </c>
      <c r="U444" s="398">
        <f t="shared" si="191"/>
        <v>0</v>
      </c>
      <c r="V444" s="398">
        <f t="shared" si="191"/>
        <v>0</v>
      </c>
      <c r="W444" s="398">
        <f t="shared" si="191"/>
        <v>0</v>
      </c>
      <c r="X444" s="398">
        <f t="shared" si="191"/>
        <v>0</v>
      </c>
      <c r="Y444" s="398">
        <f t="shared" si="191"/>
        <v>0</v>
      </c>
      <c r="Z444" s="398">
        <f t="shared" si="191"/>
        <v>0</v>
      </c>
      <c r="AA444" s="398">
        <f t="shared" si="191"/>
        <v>0</v>
      </c>
      <c r="AB444" s="398">
        <f t="shared" si="191"/>
        <v>0</v>
      </c>
      <c r="AC444" s="398">
        <f t="shared" si="191"/>
        <v>0</v>
      </c>
      <c r="AD444" s="398">
        <f t="shared" si="191"/>
        <v>0</v>
      </c>
      <c r="AE444" s="398">
        <f t="shared" si="191"/>
        <v>0</v>
      </c>
      <c r="AF444" s="398">
        <f t="shared" si="191"/>
        <v>0</v>
      </c>
      <c r="AG444" s="398">
        <f t="shared" si="191"/>
        <v>0</v>
      </c>
    </row>
    <row r="445">
      <c r="A445" s="100" t="str">
        <f t="shared" si="37"/>
        <v>n/a</v>
      </c>
      <c r="B445" s="396">
        <f t="array" ref="B445">IF($A445="n/a",Dashboard!$C$54,iferror(index('Trade Log'!$B$5:$B$2004,match($A445,'Trade Log'!$AA$5:$AA$2004,0),0),Dashboard!$C$54))</f>
        <v>43100</v>
      </c>
      <c r="C445" s="100" t="str">
        <f t="array" ref="C445">IF($A445="n/a","",iferror(index('Trade Log'!$C$5:$C$2004,match($A445,'Trade Log'!$AA$5:$AA$2004,0),0),""))</f>
        <v/>
      </c>
      <c r="D445" s="398">
        <f t="array" ref="D445">IF($A445="n/a",0,iferror(index('Trade Log'!$AD$5:$AD$2004,match($A445,'Trade Log'!$AA$5:$AA$2004,0),0),0))</f>
        <v>0</v>
      </c>
      <c r="E445" s="398">
        <f t="shared" si="35"/>
        <v>0</v>
      </c>
      <c r="F445" s="100" t="str">
        <f t="array" ref="F445">IF($A445="n/a","",iferror(index('Trade Log'!$D$5:$D$2004,match($A445,'Trade Log'!$AA$5:$AA$2004,0),0),"n/a"))</f>
        <v/>
      </c>
      <c r="G445" s="100" t="str">
        <f t="array" ref="G445">IF($A445="n/a","",IFERROR(index(Setup!$D$52:$D$201,match($F445,Setup!$B$52:$B$201,0),0),"n/a"))</f>
        <v/>
      </c>
      <c r="H445" s="81"/>
      <c r="I445" s="398">
        <f t="shared" ref="I445:AG445" si="192">IF($A445="n/a",0,IFERROR(IF($G445=I$287,$E445,0),0))</f>
        <v>0</v>
      </c>
      <c r="J445" s="398">
        <f t="shared" si="192"/>
        <v>0</v>
      </c>
      <c r="K445" s="398">
        <f t="shared" si="192"/>
        <v>0</v>
      </c>
      <c r="L445" s="398">
        <f t="shared" si="192"/>
        <v>0</v>
      </c>
      <c r="M445" s="398">
        <f t="shared" si="192"/>
        <v>0</v>
      </c>
      <c r="N445" s="398">
        <f t="shared" si="192"/>
        <v>0</v>
      </c>
      <c r="O445" s="398">
        <f t="shared" si="192"/>
        <v>0</v>
      </c>
      <c r="P445" s="398">
        <f t="shared" si="192"/>
        <v>0</v>
      </c>
      <c r="Q445" s="398">
        <f t="shared" si="192"/>
        <v>0</v>
      </c>
      <c r="R445" s="398">
        <f t="shared" si="192"/>
        <v>0</v>
      </c>
      <c r="S445" s="398">
        <f t="shared" si="192"/>
        <v>0</v>
      </c>
      <c r="T445" s="398">
        <f t="shared" si="192"/>
        <v>0</v>
      </c>
      <c r="U445" s="398">
        <f t="shared" si="192"/>
        <v>0</v>
      </c>
      <c r="V445" s="398">
        <f t="shared" si="192"/>
        <v>0</v>
      </c>
      <c r="W445" s="398">
        <f t="shared" si="192"/>
        <v>0</v>
      </c>
      <c r="X445" s="398">
        <f t="shared" si="192"/>
        <v>0</v>
      </c>
      <c r="Y445" s="398">
        <f t="shared" si="192"/>
        <v>0</v>
      </c>
      <c r="Z445" s="398">
        <f t="shared" si="192"/>
        <v>0</v>
      </c>
      <c r="AA445" s="398">
        <f t="shared" si="192"/>
        <v>0</v>
      </c>
      <c r="AB445" s="398">
        <f t="shared" si="192"/>
        <v>0</v>
      </c>
      <c r="AC445" s="398">
        <f t="shared" si="192"/>
        <v>0</v>
      </c>
      <c r="AD445" s="398">
        <f t="shared" si="192"/>
        <v>0</v>
      </c>
      <c r="AE445" s="398">
        <f t="shared" si="192"/>
        <v>0</v>
      </c>
      <c r="AF445" s="398">
        <f t="shared" si="192"/>
        <v>0</v>
      </c>
      <c r="AG445" s="398">
        <f t="shared" si="192"/>
        <v>0</v>
      </c>
    </row>
    <row r="446">
      <c r="A446" s="100" t="str">
        <f t="shared" si="37"/>
        <v>n/a</v>
      </c>
      <c r="B446" s="396">
        <f t="array" ref="B446">IF($A446="n/a",Dashboard!$C$54,iferror(index('Trade Log'!$B$5:$B$2004,match($A446,'Trade Log'!$AA$5:$AA$2004,0),0),Dashboard!$C$54))</f>
        <v>43100</v>
      </c>
      <c r="C446" s="100" t="str">
        <f t="array" ref="C446">IF($A446="n/a","",iferror(index('Trade Log'!$C$5:$C$2004,match($A446,'Trade Log'!$AA$5:$AA$2004,0),0),""))</f>
        <v/>
      </c>
      <c r="D446" s="398">
        <f t="array" ref="D446">IF($A446="n/a",0,iferror(index('Trade Log'!$AD$5:$AD$2004,match($A446,'Trade Log'!$AA$5:$AA$2004,0),0),0))</f>
        <v>0</v>
      </c>
      <c r="E446" s="398">
        <f t="shared" si="35"/>
        <v>0</v>
      </c>
      <c r="F446" s="100" t="str">
        <f t="array" ref="F446">IF($A446="n/a","",iferror(index('Trade Log'!$D$5:$D$2004,match($A446,'Trade Log'!$AA$5:$AA$2004,0),0),"n/a"))</f>
        <v/>
      </c>
      <c r="G446" s="100" t="str">
        <f t="array" ref="G446">IF($A446="n/a","",IFERROR(index(Setup!$D$52:$D$201,match($F446,Setup!$B$52:$B$201,0),0),"n/a"))</f>
        <v/>
      </c>
      <c r="H446" s="81"/>
      <c r="I446" s="398">
        <f t="shared" ref="I446:AG446" si="193">IF($A446="n/a",0,IFERROR(IF($G446=I$287,$E446,0),0))</f>
        <v>0</v>
      </c>
      <c r="J446" s="398">
        <f t="shared" si="193"/>
        <v>0</v>
      </c>
      <c r="K446" s="398">
        <f t="shared" si="193"/>
        <v>0</v>
      </c>
      <c r="L446" s="398">
        <f t="shared" si="193"/>
        <v>0</v>
      </c>
      <c r="M446" s="398">
        <f t="shared" si="193"/>
        <v>0</v>
      </c>
      <c r="N446" s="398">
        <f t="shared" si="193"/>
        <v>0</v>
      </c>
      <c r="O446" s="398">
        <f t="shared" si="193"/>
        <v>0</v>
      </c>
      <c r="P446" s="398">
        <f t="shared" si="193"/>
        <v>0</v>
      </c>
      <c r="Q446" s="398">
        <f t="shared" si="193"/>
        <v>0</v>
      </c>
      <c r="R446" s="398">
        <f t="shared" si="193"/>
        <v>0</v>
      </c>
      <c r="S446" s="398">
        <f t="shared" si="193"/>
        <v>0</v>
      </c>
      <c r="T446" s="398">
        <f t="shared" si="193"/>
        <v>0</v>
      </c>
      <c r="U446" s="398">
        <f t="shared" si="193"/>
        <v>0</v>
      </c>
      <c r="V446" s="398">
        <f t="shared" si="193"/>
        <v>0</v>
      </c>
      <c r="W446" s="398">
        <f t="shared" si="193"/>
        <v>0</v>
      </c>
      <c r="X446" s="398">
        <f t="shared" si="193"/>
        <v>0</v>
      </c>
      <c r="Y446" s="398">
        <f t="shared" si="193"/>
        <v>0</v>
      </c>
      <c r="Z446" s="398">
        <f t="shared" si="193"/>
        <v>0</v>
      </c>
      <c r="AA446" s="398">
        <f t="shared" si="193"/>
        <v>0</v>
      </c>
      <c r="AB446" s="398">
        <f t="shared" si="193"/>
        <v>0</v>
      </c>
      <c r="AC446" s="398">
        <f t="shared" si="193"/>
        <v>0</v>
      </c>
      <c r="AD446" s="398">
        <f t="shared" si="193"/>
        <v>0</v>
      </c>
      <c r="AE446" s="398">
        <f t="shared" si="193"/>
        <v>0</v>
      </c>
      <c r="AF446" s="398">
        <f t="shared" si="193"/>
        <v>0</v>
      </c>
      <c r="AG446" s="398">
        <f t="shared" si="193"/>
        <v>0</v>
      </c>
    </row>
    <row r="447">
      <c r="A447" s="100" t="str">
        <f t="shared" si="37"/>
        <v>n/a</v>
      </c>
      <c r="B447" s="396">
        <f t="array" ref="B447">IF($A447="n/a",Dashboard!$C$54,iferror(index('Trade Log'!$B$5:$B$2004,match($A447,'Trade Log'!$AA$5:$AA$2004,0),0),Dashboard!$C$54))</f>
        <v>43100</v>
      </c>
      <c r="C447" s="100" t="str">
        <f t="array" ref="C447">IF($A447="n/a","",iferror(index('Trade Log'!$C$5:$C$2004,match($A447,'Trade Log'!$AA$5:$AA$2004,0),0),""))</f>
        <v/>
      </c>
      <c r="D447" s="398">
        <f t="array" ref="D447">IF($A447="n/a",0,iferror(index('Trade Log'!$AD$5:$AD$2004,match($A447,'Trade Log'!$AA$5:$AA$2004,0),0),0))</f>
        <v>0</v>
      </c>
      <c r="E447" s="398">
        <f t="shared" si="35"/>
        <v>0</v>
      </c>
      <c r="F447" s="100" t="str">
        <f t="array" ref="F447">IF($A447="n/a","",iferror(index('Trade Log'!$D$5:$D$2004,match($A447,'Trade Log'!$AA$5:$AA$2004,0),0),"n/a"))</f>
        <v/>
      </c>
      <c r="G447" s="100" t="str">
        <f t="array" ref="G447">IF($A447="n/a","",IFERROR(index(Setup!$D$52:$D$201,match($F447,Setup!$B$52:$B$201,0),0),"n/a"))</f>
        <v/>
      </c>
      <c r="H447" s="81"/>
      <c r="I447" s="398">
        <f t="shared" ref="I447:AG447" si="194">IF($A447="n/a",0,IFERROR(IF($G447=I$287,$E447,0),0))</f>
        <v>0</v>
      </c>
      <c r="J447" s="398">
        <f t="shared" si="194"/>
        <v>0</v>
      </c>
      <c r="K447" s="398">
        <f t="shared" si="194"/>
        <v>0</v>
      </c>
      <c r="L447" s="398">
        <f t="shared" si="194"/>
        <v>0</v>
      </c>
      <c r="M447" s="398">
        <f t="shared" si="194"/>
        <v>0</v>
      </c>
      <c r="N447" s="398">
        <f t="shared" si="194"/>
        <v>0</v>
      </c>
      <c r="O447" s="398">
        <f t="shared" si="194"/>
        <v>0</v>
      </c>
      <c r="P447" s="398">
        <f t="shared" si="194"/>
        <v>0</v>
      </c>
      <c r="Q447" s="398">
        <f t="shared" si="194"/>
        <v>0</v>
      </c>
      <c r="R447" s="398">
        <f t="shared" si="194"/>
        <v>0</v>
      </c>
      <c r="S447" s="398">
        <f t="shared" si="194"/>
        <v>0</v>
      </c>
      <c r="T447" s="398">
        <f t="shared" si="194"/>
        <v>0</v>
      </c>
      <c r="U447" s="398">
        <f t="shared" si="194"/>
        <v>0</v>
      </c>
      <c r="V447" s="398">
        <f t="shared" si="194"/>
        <v>0</v>
      </c>
      <c r="W447" s="398">
        <f t="shared" si="194"/>
        <v>0</v>
      </c>
      <c r="X447" s="398">
        <f t="shared" si="194"/>
        <v>0</v>
      </c>
      <c r="Y447" s="398">
        <f t="shared" si="194"/>
        <v>0</v>
      </c>
      <c r="Z447" s="398">
        <f t="shared" si="194"/>
        <v>0</v>
      </c>
      <c r="AA447" s="398">
        <f t="shared" si="194"/>
        <v>0</v>
      </c>
      <c r="AB447" s="398">
        <f t="shared" si="194"/>
        <v>0</v>
      </c>
      <c r="AC447" s="398">
        <f t="shared" si="194"/>
        <v>0</v>
      </c>
      <c r="AD447" s="398">
        <f t="shared" si="194"/>
        <v>0</v>
      </c>
      <c r="AE447" s="398">
        <f t="shared" si="194"/>
        <v>0</v>
      </c>
      <c r="AF447" s="398">
        <f t="shared" si="194"/>
        <v>0</v>
      </c>
      <c r="AG447" s="398">
        <f t="shared" si="194"/>
        <v>0</v>
      </c>
    </row>
    <row r="448">
      <c r="A448" s="100" t="str">
        <f t="shared" si="37"/>
        <v>n/a</v>
      </c>
      <c r="B448" s="396">
        <f t="array" ref="B448">IF($A448="n/a",Dashboard!$C$54,iferror(index('Trade Log'!$B$5:$B$2004,match($A448,'Trade Log'!$AA$5:$AA$2004,0),0),Dashboard!$C$54))</f>
        <v>43100</v>
      </c>
      <c r="C448" s="100" t="str">
        <f t="array" ref="C448">IF($A448="n/a","",iferror(index('Trade Log'!$C$5:$C$2004,match($A448,'Trade Log'!$AA$5:$AA$2004,0),0),""))</f>
        <v/>
      </c>
      <c r="D448" s="398">
        <f t="array" ref="D448">IF($A448="n/a",0,iferror(index('Trade Log'!$AD$5:$AD$2004,match($A448,'Trade Log'!$AA$5:$AA$2004,0),0),0))</f>
        <v>0</v>
      </c>
      <c r="E448" s="398">
        <f t="shared" si="35"/>
        <v>0</v>
      </c>
      <c r="F448" s="100" t="str">
        <f t="array" ref="F448">IF($A448="n/a","",iferror(index('Trade Log'!$D$5:$D$2004,match($A448,'Trade Log'!$AA$5:$AA$2004,0),0),"n/a"))</f>
        <v/>
      </c>
      <c r="G448" s="100" t="str">
        <f t="array" ref="G448">IF($A448="n/a","",IFERROR(index(Setup!$D$52:$D$201,match($F448,Setup!$B$52:$B$201,0),0),"n/a"))</f>
        <v/>
      </c>
      <c r="H448" s="81"/>
      <c r="I448" s="398">
        <f t="shared" ref="I448:AG448" si="195">IF($A448="n/a",0,IFERROR(IF($G448=I$287,$E448,0),0))</f>
        <v>0</v>
      </c>
      <c r="J448" s="398">
        <f t="shared" si="195"/>
        <v>0</v>
      </c>
      <c r="K448" s="398">
        <f t="shared" si="195"/>
        <v>0</v>
      </c>
      <c r="L448" s="398">
        <f t="shared" si="195"/>
        <v>0</v>
      </c>
      <c r="M448" s="398">
        <f t="shared" si="195"/>
        <v>0</v>
      </c>
      <c r="N448" s="398">
        <f t="shared" si="195"/>
        <v>0</v>
      </c>
      <c r="O448" s="398">
        <f t="shared" si="195"/>
        <v>0</v>
      </c>
      <c r="P448" s="398">
        <f t="shared" si="195"/>
        <v>0</v>
      </c>
      <c r="Q448" s="398">
        <f t="shared" si="195"/>
        <v>0</v>
      </c>
      <c r="R448" s="398">
        <f t="shared" si="195"/>
        <v>0</v>
      </c>
      <c r="S448" s="398">
        <f t="shared" si="195"/>
        <v>0</v>
      </c>
      <c r="T448" s="398">
        <f t="shared" si="195"/>
        <v>0</v>
      </c>
      <c r="U448" s="398">
        <f t="shared" si="195"/>
        <v>0</v>
      </c>
      <c r="V448" s="398">
        <f t="shared" si="195"/>
        <v>0</v>
      </c>
      <c r="W448" s="398">
        <f t="shared" si="195"/>
        <v>0</v>
      </c>
      <c r="X448" s="398">
        <f t="shared" si="195"/>
        <v>0</v>
      </c>
      <c r="Y448" s="398">
        <f t="shared" si="195"/>
        <v>0</v>
      </c>
      <c r="Z448" s="398">
        <f t="shared" si="195"/>
        <v>0</v>
      </c>
      <c r="AA448" s="398">
        <f t="shared" si="195"/>
        <v>0</v>
      </c>
      <c r="AB448" s="398">
        <f t="shared" si="195"/>
        <v>0</v>
      </c>
      <c r="AC448" s="398">
        <f t="shared" si="195"/>
        <v>0</v>
      </c>
      <c r="AD448" s="398">
        <f t="shared" si="195"/>
        <v>0</v>
      </c>
      <c r="AE448" s="398">
        <f t="shared" si="195"/>
        <v>0</v>
      </c>
      <c r="AF448" s="398">
        <f t="shared" si="195"/>
        <v>0</v>
      </c>
      <c r="AG448" s="398">
        <f t="shared" si="195"/>
        <v>0</v>
      </c>
    </row>
    <row r="449">
      <c r="A449" s="100" t="str">
        <f t="shared" si="37"/>
        <v>n/a</v>
      </c>
      <c r="B449" s="396">
        <f t="array" ref="B449">IF($A449="n/a",Dashboard!$C$54,iferror(index('Trade Log'!$B$5:$B$2004,match($A449,'Trade Log'!$AA$5:$AA$2004,0),0),Dashboard!$C$54))</f>
        <v>43100</v>
      </c>
      <c r="C449" s="100" t="str">
        <f t="array" ref="C449">IF($A449="n/a","",iferror(index('Trade Log'!$C$5:$C$2004,match($A449,'Trade Log'!$AA$5:$AA$2004,0),0),""))</f>
        <v/>
      </c>
      <c r="D449" s="398">
        <f t="array" ref="D449">IF($A449="n/a",0,iferror(index('Trade Log'!$AD$5:$AD$2004,match($A449,'Trade Log'!$AA$5:$AA$2004,0),0),0))</f>
        <v>0</v>
      </c>
      <c r="E449" s="398">
        <f t="shared" si="35"/>
        <v>0</v>
      </c>
      <c r="F449" s="100" t="str">
        <f t="array" ref="F449">IF($A449="n/a","",iferror(index('Trade Log'!$D$5:$D$2004,match($A449,'Trade Log'!$AA$5:$AA$2004,0),0),"n/a"))</f>
        <v/>
      </c>
      <c r="G449" s="100" t="str">
        <f t="array" ref="G449">IF($A449="n/a","",IFERROR(index(Setup!$D$52:$D$201,match($F449,Setup!$B$52:$B$201,0),0),"n/a"))</f>
        <v/>
      </c>
      <c r="H449" s="81"/>
      <c r="I449" s="398">
        <f t="shared" ref="I449:AG449" si="196">IF($A449="n/a",0,IFERROR(IF($G449=I$287,$E449,0),0))</f>
        <v>0</v>
      </c>
      <c r="J449" s="398">
        <f t="shared" si="196"/>
        <v>0</v>
      </c>
      <c r="K449" s="398">
        <f t="shared" si="196"/>
        <v>0</v>
      </c>
      <c r="L449" s="398">
        <f t="shared" si="196"/>
        <v>0</v>
      </c>
      <c r="M449" s="398">
        <f t="shared" si="196"/>
        <v>0</v>
      </c>
      <c r="N449" s="398">
        <f t="shared" si="196"/>
        <v>0</v>
      </c>
      <c r="O449" s="398">
        <f t="shared" si="196"/>
        <v>0</v>
      </c>
      <c r="P449" s="398">
        <f t="shared" si="196"/>
        <v>0</v>
      </c>
      <c r="Q449" s="398">
        <f t="shared" si="196"/>
        <v>0</v>
      </c>
      <c r="R449" s="398">
        <f t="shared" si="196"/>
        <v>0</v>
      </c>
      <c r="S449" s="398">
        <f t="shared" si="196"/>
        <v>0</v>
      </c>
      <c r="T449" s="398">
        <f t="shared" si="196"/>
        <v>0</v>
      </c>
      <c r="U449" s="398">
        <f t="shared" si="196"/>
        <v>0</v>
      </c>
      <c r="V449" s="398">
        <f t="shared" si="196"/>
        <v>0</v>
      </c>
      <c r="W449" s="398">
        <f t="shared" si="196"/>
        <v>0</v>
      </c>
      <c r="X449" s="398">
        <f t="shared" si="196"/>
        <v>0</v>
      </c>
      <c r="Y449" s="398">
        <f t="shared" si="196"/>
        <v>0</v>
      </c>
      <c r="Z449" s="398">
        <f t="shared" si="196"/>
        <v>0</v>
      </c>
      <c r="AA449" s="398">
        <f t="shared" si="196"/>
        <v>0</v>
      </c>
      <c r="AB449" s="398">
        <f t="shared" si="196"/>
        <v>0</v>
      </c>
      <c r="AC449" s="398">
        <f t="shared" si="196"/>
        <v>0</v>
      </c>
      <c r="AD449" s="398">
        <f t="shared" si="196"/>
        <v>0</v>
      </c>
      <c r="AE449" s="398">
        <f t="shared" si="196"/>
        <v>0</v>
      </c>
      <c r="AF449" s="398">
        <f t="shared" si="196"/>
        <v>0</v>
      </c>
      <c r="AG449" s="398">
        <f t="shared" si="196"/>
        <v>0</v>
      </c>
    </row>
    <row r="450">
      <c r="A450" s="100" t="str">
        <f t="shared" si="37"/>
        <v>n/a</v>
      </c>
      <c r="B450" s="396">
        <f t="array" ref="B450">IF($A450="n/a",Dashboard!$C$54,iferror(index('Trade Log'!$B$5:$B$2004,match($A450,'Trade Log'!$AA$5:$AA$2004,0),0),Dashboard!$C$54))</f>
        <v>43100</v>
      </c>
      <c r="C450" s="100" t="str">
        <f t="array" ref="C450">IF($A450="n/a","",iferror(index('Trade Log'!$C$5:$C$2004,match($A450,'Trade Log'!$AA$5:$AA$2004,0),0),""))</f>
        <v/>
      </c>
      <c r="D450" s="398">
        <f t="array" ref="D450">IF($A450="n/a",0,iferror(index('Trade Log'!$AD$5:$AD$2004,match($A450,'Trade Log'!$AA$5:$AA$2004,0),0),0))</f>
        <v>0</v>
      </c>
      <c r="E450" s="398">
        <f t="shared" si="35"/>
        <v>0</v>
      </c>
      <c r="F450" s="100" t="str">
        <f t="array" ref="F450">IF($A450="n/a","",iferror(index('Trade Log'!$D$5:$D$2004,match($A450,'Trade Log'!$AA$5:$AA$2004,0),0),"n/a"))</f>
        <v/>
      </c>
      <c r="G450" s="100" t="str">
        <f t="array" ref="G450">IF($A450="n/a","",IFERROR(index(Setup!$D$52:$D$201,match($F450,Setup!$B$52:$B$201,0),0),"n/a"))</f>
        <v/>
      </c>
      <c r="H450" s="81"/>
      <c r="I450" s="398">
        <f t="shared" ref="I450:AG450" si="197">IF($A450="n/a",0,IFERROR(IF($G450=I$287,$E450,0),0))</f>
        <v>0</v>
      </c>
      <c r="J450" s="398">
        <f t="shared" si="197"/>
        <v>0</v>
      </c>
      <c r="K450" s="398">
        <f t="shared" si="197"/>
        <v>0</v>
      </c>
      <c r="L450" s="398">
        <f t="shared" si="197"/>
        <v>0</v>
      </c>
      <c r="M450" s="398">
        <f t="shared" si="197"/>
        <v>0</v>
      </c>
      <c r="N450" s="398">
        <f t="shared" si="197"/>
        <v>0</v>
      </c>
      <c r="O450" s="398">
        <f t="shared" si="197"/>
        <v>0</v>
      </c>
      <c r="P450" s="398">
        <f t="shared" si="197"/>
        <v>0</v>
      </c>
      <c r="Q450" s="398">
        <f t="shared" si="197"/>
        <v>0</v>
      </c>
      <c r="R450" s="398">
        <f t="shared" si="197"/>
        <v>0</v>
      </c>
      <c r="S450" s="398">
        <f t="shared" si="197"/>
        <v>0</v>
      </c>
      <c r="T450" s="398">
        <f t="shared" si="197"/>
        <v>0</v>
      </c>
      <c r="U450" s="398">
        <f t="shared" si="197"/>
        <v>0</v>
      </c>
      <c r="V450" s="398">
        <f t="shared" si="197"/>
        <v>0</v>
      </c>
      <c r="W450" s="398">
        <f t="shared" si="197"/>
        <v>0</v>
      </c>
      <c r="X450" s="398">
        <f t="shared" si="197"/>
        <v>0</v>
      </c>
      <c r="Y450" s="398">
        <f t="shared" si="197"/>
        <v>0</v>
      </c>
      <c r="Z450" s="398">
        <f t="shared" si="197"/>
        <v>0</v>
      </c>
      <c r="AA450" s="398">
        <f t="shared" si="197"/>
        <v>0</v>
      </c>
      <c r="AB450" s="398">
        <f t="shared" si="197"/>
        <v>0</v>
      </c>
      <c r="AC450" s="398">
        <f t="shared" si="197"/>
        <v>0</v>
      </c>
      <c r="AD450" s="398">
        <f t="shared" si="197"/>
        <v>0</v>
      </c>
      <c r="AE450" s="398">
        <f t="shared" si="197"/>
        <v>0</v>
      </c>
      <c r="AF450" s="398">
        <f t="shared" si="197"/>
        <v>0</v>
      </c>
      <c r="AG450" s="398">
        <f t="shared" si="197"/>
        <v>0</v>
      </c>
    </row>
    <row r="451">
      <c r="A451" s="100" t="str">
        <f t="shared" si="37"/>
        <v>n/a</v>
      </c>
      <c r="B451" s="396">
        <f t="array" ref="B451">IF($A451="n/a",Dashboard!$C$54,iferror(index('Trade Log'!$B$5:$B$2004,match($A451,'Trade Log'!$AA$5:$AA$2004,0),0),Dashboard!$C$54))</f>
        <v>43100</v>
      </c>
      <c r="C451" s="100" t="str">
        <f t="array" ref="C451">IF($A451="n/a","",iferror(index('Trade Log'!$C$5:$C$2004,match($A451,'Trade Log'!$AA$5:$AA$2004,0),0),""))</f>
        <v/>
      </c>
      <c r="D451" s="398">
        <f t="array" ref="D451">IF($A451="n/a",0,iferror(index('Trade Log'!$AD$5:$AD$2004,match($A451,'Trade Log'!$AA$5:$AA$2004,0),0),0))</f>
        <v>0</v>
      </c>
      <c r="E451" s="398">
        <f t="shared" si="35"/>
        <v>0</v>
      </c>
      <c r="F451" s="100" t="str">
        <f t="array" ref="F451">IF($A451="n/a","",iferror(index('Trade Log'!$D$5:$D$2004,match($A451,'Trade Log'!$AA$5:$AA$2004,0),0),"n/a"))</f>
        <v/>
      </c>
      <c r="G451" s="100" t="str">
        <f t="array" ref="G451">IF($A451="n/a","",IFERROR(index(Setup!$D$52:$D$201,match($F451,Setup!$B$52:$B$201,0),0),"n/a"))</f>
        <v/>
      </c>
      <c r="H451" s="81"/>
      <c r="I451" s="398">
        <f t="shared" ref="I451:AG451" si="198">IF($A451="n/a",0,IFERROR(IF($G451=I$287,$E451,0),0))</f>
        <v>0</v>
      </c>
      <c r="J451" s="398">
        <f t="shared" si="198"/>
        <v>0</v>
      </c>
      <c r="K451" s="398">
        <f t="shared" si="198"/>
        <v>0</v>
      </c>
      <c r="L451" s="398">
        <f t="shared" si="198"/>
        <v>0</v>
      </c>
      <c r="M451" s="398">
        <f t="shared" si="198"/>
        <v>0</v>
      </c>
      <c r="N451" s="398">
        <f t="shared" si="198"/>
        <v>0</v>
      </c>
      <c r="O451" s="398">
        <f t="shared" si="198"/>
        <v>0</v>
      </c>
      <c r="P451" s="398">
        <f t="shared" si="198"/>
        <v>0</v>
      </c>
      <c r="Q451" s="398">
        <f t="shared" si="198"/>
        <v>0</v>
      </c>
      <c r="R451" s="398">
        <f t="shared" si="198"/>
        <v>0</v>
      </c>
      <c r="S451" s="398">
        <f t="shared" si="198"/>
        <v>0</v>
      </c>
      <c r="T451" s="398">
        <f t="shared" si="198"/>
        <v>0</v>
      </c>
      <c r="U451" s="398">
        <f t="shared" si="198"/>
        <v>0</v>
      </c>
      <c r="V451" s="398">
        <f t="shared" si="198"/>
        <v>0</v>
      </c>
      <c r="W451" s="398">
        <f t="shared" si="198"/>
        <v>0</v>
      </c>
      <c r="X451" s="398">
        <f t="shared" si="198"/>
        <v>0</v>
      </c>
      <c r="Y451" s="398">
        <f t="shared" si="198"/>
        <v>0</v>
      </c>
      <c r="Z451" s="398">
        <f t="shared" si="198"/>
        <v>0</v>
      </c>
      <c r="AA451" s="398">
        <f t="shared" si="198"/>
        <v>0</v>
      </c>
      <c r="AB451" s="398">
        <f t="shared" si="198"/>
        <v>0</v>
      </c>
      <c r="AC451" s="398">
        <f t="shared" si="198"/>
        <v>0</v>
      </c>
      <c r="AD451" s="398">
        <f t="shared" si="198"/>
        <v>0</v>
      </c>
      <c r="AE451" s="398">
        <f t="shared" si="198"/>
        <v>0</v>
      </c>
      <c r="AF451" s="398">
        <f t="shared" si="198"/>
        <v>0</v>
      </c>
      <c r="AG451" s="398">
        <f t="shared" si="198"/>
        <v>0</v>
      </c>
    </row>
    <row r="452">
      <c r="A452" s="100" t="str">
        <f t="shared" si="37"/>
        <v>n/a</v>
      </c>
      <c r="B452" s="396">
        <f t="array" ref="B452">IF($A452="n/a",Dashboard!$C$54,iferror(index('Trade Log'!$B$5:$B$2004,match($A452,'Trade Log'!$AA$5:$AA$2004,0),0),Dashboard!$C$54))</f>
        <v>43100</v>
      </c>
      <c r="C452" s="100" t="str">
        <f t="array" ref="C452">IF($A452="n/a","",iferror(index('Trade Log'!$C$5:$C$2004,match($A452,'Trade Log'!$AA$5:$AA$2004,0),0),""))</f>
        <v/>
      </c>
      <c r="D452" s="398">
        <f t="array" ref="D452">IF($A452="n/a",0,iferror(index('Trade Log'!$AD$5:$AD$2004,match($A452,'Trade Log'!$AA$5:$AA$2004,0),0),0))</f>
        <v>0</v>
      </c>
      <c r="E452" s="398">
        <f t="shared" si="35"/>
        <v>0</v>
      </c>
      <c r="F452" s="100" t="str">
        <f t="array" ref="F452">IF($A452="n/a","",iferror(index('Trade Log'!$D$5:$D$2004,match($A452,'Trade Log'!$AA$5:$AA$2004,0),0),"n/a"))</f>
        <v/>
      </c>
      <c r="G452" s="100" t="str">
        <f t="array" ref="G452">IF($A452="n/a","",IFERROR(index(Setup!$D$52:$D$201,match($F452,Setup!$B$52:$B$201,0),0),"n/a"))</f>
        <v/>
      </c>
      <c r="H452" s="81"/>
      <c r="I452" s="398">
        <f t="shared" ref="I452:AG452" si="199">IF($A452="n/a",0,IFERROR(IF($G452=I$287,$E452,0),0))</f>
        <v>0</v>
      </c>
      <c r="J452" s="398">
        <f t="shared" si="199"/>
        <v>0</v>
      </c>
      <c r="K452" s="398">
        <f t="shared" si="199"/>
        <v>0</v>
      </c>
      <c r="L452" s="398">
        <f t="shared" si="199"/>
        <v>0</v>
      </c>
      <c r="M452" s="398">
        <f t="shared" si="199"/>
        <v>0</v>
      </c>
      <c r="N452" s="398">
        <f t="shared" si="199"/>
        <v>0</v>
      </c>
      <c r="O452" s="398">
        <f t="shared" si="199"/>
        <v>0</v>
      </c>
      <c r="P452" s="398">
        <f t="shared" si="199"/>
        <v>0</v>
      </c>
      <c r="Q452" s="398">
        <f t="shared" si="199"/>
        <v>0</v>
      </c>
      <c r="R452" s="398">
        <f t="shared" si="199"/>
        <v>0</v>
      </c>
      <c r="S452" s="398">
        <f t="shared" si="199"/>
        <v>0</v>
      </c>
      <c r="T452" s="398">
        <f t="shared" si="199"/>
        <v>0</v>
      </c>
      <c r="U452" s="398">
        <f t="shared" si="199"/>
        <v>0</v>
      </c>
      <c r="V452" s="398">
        <f t="shared" si="199"/>
        <v>0</v>
      </c>
      <c r="W452" s="398">
        <f t="shared" si="199"/>
        <v>0</v>
      </c>
      <c r="X452" s="398">
        <f t="shared" si="199"/>
        <v>0</v>
      </c>
      <c r="Y452" s="398">
        <f t="shared" si="199"/>
        <v>0</v>
      </c>
      <c r="Z452" s="398">
        <f t="shared" si="199"/>
        <v>0</v>
      </c>
      <c r="AA452" s="398">
        <f t="shared" si="199"/>
        <v>0</v>
      </c>
      <c r="AB452" s="398">
        <f t="shared" si="199"/>
        <v>0</v>
      </c>
      <c r="AC452" s="398">
        <f t="shared" si="199"/>
        <v>0</v>
      </c>
      <c r="AD452" s="398">
        <f t="shared" si="199"/>
        <v>0</v>
      </c>
      <c r="AE452" s="398">
        <f t="shared" si="199"/>
        <v>0</v>
      </c>
      <c r="AF452" s="398">
        <f t="shared" si="199"/>
        <v>0</v>
      </c>
      <c r="AG452" s="398">
        <f t="shared" si="199"/>
        <v>0</v>
      </c>
    </row>
    <row r="453">
      <c r="A453" s="100" t="str">
        <f t="shared" si="37"/>
        <v>n/a</v>
      </c>
      <c r="B453" s="396">
        <f t="array" ref="B453">IF($A453="n/a",Dashboard!$C$54,iferror(index('Trade Log'!$B$5:$B$2004,match($A453,'Trade Log'!$AA$5:$AA$2004,0),0),Dashboard!$C$54))</f>
        <v>43100</v>
      </c>
      <c r="C453" s="100" t="str">
        <f t="array" ref="C453">IF($A453="n/a","",iferror(index('Trade Log'!$C$5:$C$2004,match($A453,'Trade Log'!$AA$5:$AA$2004,0),0),""))</f>
        <v/>
      </c>
      <c r="D453" s="398">
        <f t="array" ref="D453">IF($A453="n/a",0,iferror(index('Trade Log'!$AD$5:$AD$2004,match($A453,'Trade Log'!$AA$5:$AA$2004,0),0),0))</f>
        <v>0</v>
      </c>
      <c r="E453" s="398">
        <f t="shared" si="35"/>
        <v>0</v>
      </c>
      <c r="F453" s="100" t="str">
        <f t="array" ref="F453">IF($A453="n/a","",iferror(index('Trade Log'!$D$5:$D$2004,match($A453,'Trade Log'!$AA$5:$AA$2004,0),0),"n/a"))</f>
        <v/>
      </c>
      <c r="G453" s="100" t="str">
        <f t="array" ref="G453">IF($A453="n/a","",IFERROR(index(Setup!$D$52:$D$201,match($F453,Setup!$B$52:$B$201,0),0),"n/a"))</f>
        <v/>
      </c>
      <c r="H453" s="81"/>
      <c r="I453" s="398">
        <f t="shared" ref="I453:AG453" si="200">IF($A453="n/a",0,IFERROR(IF($G453=I$287,$E453,0),0))</f>
        <v>0</v>
      </c>
      <c r="J453" s="398">
        <f t="shared" si="200"/>
        <v>0</v>
      </c>
      <c r="K453" s="398">
        <f t="shared" si="200"/>
        <v>0</v>
      </c>
      <c r="L453" s="398">
        <f t="shared" si="200"/>
        <v>0</v>
      </c>
      <c r="M453" s="398">
        <f t="shared" si="200"/>
        <v>0</v>
      </c>
      <c r="N453" s="398">
        <f t="shared" si="200"/>
        <v>0</v>
      </c>
      <c r="O453" s="398">
        <f t="shared" si="200"/>
        <v>0</v>
      </c>
      <c r="P453" s="398">
        <f t="shared" si="200"/>
        <v>0</v>
      </c>
      <c r="Q453" s="398">
        <f t="shared" si="200"/>
        <v>0</v>
      </c>
      <c r="R453" s="398">
        <f t="shared" si="200"/>
        <v>0</v>
      </c>
      <c r="S453" s="398">
        <f t="shared" si="200"/>
        <v>0</v>
      </c>
      <c r="T453" s="398">
        <f t="shared" si="200"/>
        <v>0</v>
      </c>
      <c r="U453" s="398">
        <f t="shared" si="200"/>
        <v>0</v>
      </c>
      <c r="V453" s="398">
        <f t="shared" si="200"/>
        <v>0</v>
      </c>
      <c r="W453" s="398">
        <f t="shared" si="200"/>
        <v>0</v>
      </c>
      <c r="X453" s="398">
        <f t="shared" si="200"/>
        <v>0</v>
      </c>
      <c r="Y453" s="398">
        <f t="shared" si="200"/>
        <v>0</v>
      </c>
      <c r="Z453" s="398">
        <f t="shared" si="200"/>
        <v>0</v>
      </c>
      <c r="AA453" s="398">
        <f t="shared" si="200"/>
        <v>0</v>
      </c>
      <c r="AB453" s="398">
        <f t="shared" si="200"/>
        <v>0</v>
      </c>
      <c r="AC453" s="398">
        <f t="shared" si="200"/>
        <v>0</v>
      </c>
      <c r="AD453" s="398">
        <f t="shared" si="200"/>
        <v>0</v>
      </c>
      <c r="AE453" s="398">
        <f t="shared" si="200"/>
        <v>0</v>
      </c>
      <c r="AF453" s="398">
        <f t="shared" si="200"/>
        <v>0</v>
      </c>
      <c r="AG453" s="398">
        <f t="shared" si="200"/>
        <v>0</v>
      </c>
    </row>
    <row r="454">
      <c r="A454" s="100" t="str">
        <f t="shared" si="37"/>
        <v>n/a</v>
      </c>
      <c r="B454" s="396">
        <f t="array" ref="B454">IF($A454="n/a",Dashboard!$C$54,iferror(index('Trade Log'!$B$5:$B$2004,match($A454,'Trade Log'!$AA$5:$AA$2004,0),0),Dashboard!$C$54))</f>
        <v>43100</v>
      </c>
      <c r="C454" s="100" t="str">
        <f t="array" ref="C454">IF($A454="n/a","",iferror(index('Trade Log'!$C$5:$C$2004,match($A454,'Trade Log'!$AA$5:$AA$2004,0),0),""))</f>
        <v/>
      </c>
      <c r="D454" s="398">
        <f t="array" ref="D454">IF($A454="n/a",0,iferror(index('Trade Log'!$AD$5:$AD$2004,match($A454,'Trade Log'!$AA$5:$AA$2004,0),0),0))</f>
        <v>0</v>
      </c>
      <c r="E454" s="398">
        <f t="shared" si="35"/>
        <v>0</v>
      </c>
      <c r="F454" s="100" t="str">
        <f t="array" ref="F454">IF($A454="n/a","",iferror(index('Trade Log'!$D$5:$D$2004,match($A454,'Trade Log'!$AA$5:$AA$2004,0),0),"n/a"))</f>
        <v/>
      </c>
      <c r="G454" s="100" t="str">
        <f t="array" ref="G454">IF($A454="n/a","",IFERROR(index(Setup!$D$52:$D$201,match($F454,Setup!$B$52:$B$201,0),0),"n/a"))</f>
        <v/>
      </c>
      <c r="H454" s="81"/>
      <c r="I454" s="398">
        <f t="shared" ref="I454:AG454" si="201">IF($A454="n/a",0,IFERROR(IF($G454=I$287,$E454,0),0))</f>
        <v>0</v>
      </c>
      <c r="J454" s="398">
        <f t="shared" si="201"/>
        <v>0</v>
      </c>
      <c r="K454" s="398">
        <f t="shared" si="201"/>
        <v>0</v>
      </c>
      <c r="L454" s="398">
        <f t="shared" si="201"/>
        <v>0</v>
      </c>
      <c r="M454" s="398">
        <f t="shared" si="201"/>
        <v>0</v>
      </c>
      <c r="N454" s="398">
        <f t="shared" si="201"/>
        <v>0</v>
      </c>
      <c r="O454" s="398">
        <f t="shared" si="201"/>
        <v>0</v>
      </c>
      <c r="P454" s="398">
        <f t="shared" si="201"/>
        <v>0</v>
      </c>
      <c r="Q454" s="398">
        <f t="shared" si="201"/>
        <v>0</v>
      </c>
      <c r="R454" s="398">
        <f t="shared" si="201"/>
        <v>0</v>
      </c>
      <c r="S454" s="398">
        <f t="shared" si="201"/>
        <v>0</v>
      </c>
      <c r="T454" s="398">
        <f t="shared" si="201"/>
        <v>0</v>
      </c>
      <c r="U454" s="398">
        <f t="shared" si="201"/>
        <v>0</v>
      </c>
      <c r="V454" s="398">
        <f t="shared" si="201"/>
        <v>0</v>
      </c>
      <c r="W454" s="398">
        <f t="shared" si="201"/>
        <v>0</v>
      </c>
      <c r="X454" s="398">
        <f t="shared" si="201"/>
        <v>0</v>
      </c>
      <c r="Y454" s="398">
        <f t="shared" si="201"/>
        <v>0</v>
      </c>
      <c r="Z454" s="398">
        <f t="shared" si="201"/>
        <v>0</v>
      </c>
      <c r="AA454" s="398">
        <f t="shared" si="201"/>
        <v>0</v>
      </c>
      <c r="AB454" s="398">
        <f t="shared" si="201"/>
        <v>0</v>
      </c>
      <c r="AC454" s="398">
        <f t="shared" si="201"/>
        <v>0</v>
      </c>
      <c r="AD454" s="398">
        <f t="shared" si="201"/>
        <v>0</v>
      </c>
      <c r="AE454" s="398">
        <f t="shared" si="201"/>
        <v>0</v>
      </c>
      <c r="AF454" s="398">
        <f t="shared" si="201"/>
        <v>0</v>
      </c>
      <c r="AG454" s="398">
        <f t="shared" si="201"/>
        <v>0</v>
      </c>
    </row>
    <row r="455">
      <c r="A455" s="100" t="str">
        <f t="shared" si="37"/>
        <v>n/a</v>
      </c>
      <c r="B455" s="396">
        <f t="array" ref="B455">IF($A455="n/a",Dashboard!$C$54,iferror(index('Trade Log'!$B$5:$B$2004,match($A455,'Trade Log'!$AA$5:$AA$2004,0),0),Dashboard!$C$54))</f>
        <v>43100</v>
      </c>
      <c r="C455" s="100" t="str">
        <f t="array" ref="C455">IF($A455="n/a","",iferror(index('Trade Log'!$C$5:$C$2004,match($A455,'Trade Log'!$AA$5:$AA$2004,0),0),""))</f>
        <v/>
      </c>
      <c r="D455" s="398">
        <f t="array" ref="D455">IF($A455="n/a",0,iferror(index('Trade Log'!$AD$5:$AD$2004,match($A455,'Trade Log'!$AA$5:$AA$2004,0),0),0))</f>
        <v>0</v>
      </c>
      <c r="E455" s="398">
        <f t="shared" si="35"/>
        <v>0</v>
      </c>
      <c r="F455" s="100" t="str">
        <f t="array" ref="F455">IF($A455="n/a","",iferror(index('Trade Log'!$D$5:$D$2004,match($A455,'Trade Log'!$AA$5:$AA$2004,0),0),"n/a"))</f>
        <v/>
      </c>
      <c r="G455" s="100" t="str">
        <f t="array" ref="G455">IF($A455="n/a","",IFERROR(index(Setup!$D$52:$D$201,match($F455,Setup!$B$52:$B$201,0),0),"n/a"))</f>
        <v/>
      </c>
      <c r="H455" s="81"/>
      <c r="I455" s="398">
        <f t="shared" ref="I455:AG455" si="202">IF($A455="n/a",0,IFERROR(IF($G455=I$287,$E455,0),0))</f>
        <v>0</v>
      </c>
      <c r="J455" s="398">
        <f t="shared" si="202"/>
        <v>0</v>
      </c>
      <c r="K455" s="398">
        <f t="shared" si="202"/>
        <v>0</v>
      </c>
      <c r="L455" s="398">
        <f t="shared" si="202"/>
        <v>0</v>
      </c>
      <c r="M455" s="398">
        <f t="shared" si="202"/>
        <v>0</v>
      </c>
      <c r="N455" s="398">
        <f t="shared" si="202"/>
        <v>0</v>
      </c>
      <c r="O455" s="398">
        <f t="shared" si="202"/>
        <v>0</v>
      </c>
      <c r="P455" s="398">
        <f t="shared" si="202"/>
        <v>0</v>
      </c>
      <c r="Q455" s="398">
        <f t="shared" si="202"/>
        <v>0</v>
      </c>
      <c r="R455" s="398">
        <f t="shared" si="202"/>
        <v>0</v>
      </c>
      <c r="S455" s="398">
        <f t="shared" si="202"/>
        <v>0</v>
      </c>
      <c r="T455" s="398">
        <f t="shared" si="202"/>
        <v>0</v>
      </c>
      <c r="U455" s="398">
        <f t="shared" si="202"/>
        <v>0</v>
      </c>
      <c r="V455" s="398">
        <f t="shared" si="202"/>
        <v>0</v>
      </c>
      <c r="W455" s="398">
        <f t="shared" si="202"/>
        <v>0</v>
      </c>
      <c r="X455" s="398">
        <f t="shared" si="202"/>
        <v>0</v>
      </c>
      <c r="Y455" s="398">
        <f t="shared" si="202"/>
        <v>0</v>
      </c>
      <c r="Z455" s="398">
        <f t="shared" si="202"/>
        <v>0</v>
      </c>
      <c r="AA455" s="398">
        <f t="shared" si="202"/>
        <v>0</v>
      </c>
      <c r="AB455" s="398">
        <f t="shared" si="202"/>
        <v>0</v>
      </c>
      <c r="AC455" s="398">
        <f t="shared" si="202"/>
        <v>0</v>
      </c>
      <c r="AD455" s="398">
        <f t="shared" si="202"/>
        <v>0</v>
      </c>
      <c r="AE455" s="398">
        <f t="shared" si="202"/>
        <v>0</v>
      </c>
      <c r="AF455" s="398">
        <f t="shared" si="202"/>
        <v>0</v>
      </c>
      <c r="AG455" s="398">
        <f t="shared" si="202"/>
        <v>0</v>
      </c>
    </row>
    <row r="456">
      <c r="A456" s="100" t="str">
        <f t="shared" si="37"/>
        <v>n/a</v>
      </c>
      <c r="B456" s="396">
        <f t="array" ref="B456">IF($A456="n/a",Dashboard!$C$54,iferror(index('Trade Log'!$B$5:$B$2004,match($A456,'Trade Log'!$AA$5:$AA$2004,0),0),Dashboard!$C$54))</f>
        <v>43100</v>
      </c>
      <c r="C456" s="100" t="str">
        <f t="array" ref="C456">IF($A456="n/a","",iferror(index('Trade Log'!$C$5:$C$2004,match($A456,'Trade Log'!$AA$5:$AA$2004,0),0),""))</f>
        <v/>
      </c>
      <c r="D456" s="398">
        <f t="array" ref="D456">IF($A456="n/a",0,iferror(index('Trade Log'!$AD$5:$AD$2004,match($A456,'Trade Log'!$AA$5:$AA$2004,0),0),0))</f>
        <v>0</v>
      </c>
      <c r="E456" s="398">
        <f t="shared" si="35"/>
        <v>0</v>
      </c>
      <c r="F456" s="100" t="str">
        <f t="array" ref="F456">IF($A456="n/a","",iferror(index('Trade Log'!$D$5:$D$2004,match($A456,'Trade Log'!$AA$5:$AA$2004,0),0),"n/a"))</f>
        <v/>
      </c>
      <c r="G456" s="100" t="str">
        <f t="array" ref="G456">IF($A456="n/a","",IFERROR(index(Setup!$D$52:$D$201,match($F456,Setup!$B$52:$B$201,0),0),"n/a"))</f>
        <v/>
      </c>
      <c r="H456" s="81"/>
      <c r="I456" s="398">
        <f t="shared" ref="I456:AG456" si="203">IF($A456="n/a",0,IFERROR(IF($G456=I$287,$E456,0),0))</f>
        <v>0</v>
      </c>
      <c r="J456" s="398">
        <f t="shared" si="203"/>
        <v>0</v>
      </c>
      <c r="K456" s="398">
        <f t="shared" si="203"/>
        <v>0</v>
      </c>
      <c r="L456" s="398">
        <f t="shared" si="203"/>
        <v>0</v>
      </c>
      <c r="M456" s="398">
        <f t="shared" si="203"/>
        <v>0</v>
      </c>
      <c r="N456" s="398">
        <f t="shared" si="203"/>
        <v>0</v>
      </c>
      <c r="O456" s="398">
        <f t="shared" si="203"/>
        <v>0</v>
      </c>
      <c r="P456" s="398">
        <f t="shared" si="203"/>
        <v>0</v>
      </c>
      <c r="Q456" s="398">
        <f t="shared" si="203"/>
        <v>0</v>
      </c>
      <c r="R456" s="398">
        <f t="shared" si="203"/>
        <v>0</v>
      </c>
      <c r="S456" s="398">
        <f t="shared" si="203"/>
        <v>0</v>
      </c>
      <c r="T456" s="398">
        <f t="shared" si="203"/>
        <v>0</v>
      </c>
      <c r="U456" s="398">
        <f t="shared" si="203"/>
        <v>0</v>
      </c>
      <c r="V456" s="398">
        <f t="shared" si="203"/>
        <v>0</v>
      </c>
      <c r="W456" s="398">
        <f t="shared" si="203"/>
        <v>0</v>
      </c>
      <c r="X456" s="398">
        <f t="shared" si="203"/>
        <v>0</v>
      </c>
      <c r="Y456" s="398">
        <f t="shared" si="203"/>
        <v>0</v>
      </c>
      <c r="Z456" s="398">
        <f t="shared" si="203"/>
        <v>0</v>
      </c>
      <c r="AA456" s="398">
        <f t="shared" si="203"/>
        <v>0</v>
      </c>
      <c r="AB456" s="398">
        <f t="shared" si="203"/>
        <v>0</v>
      </c>
      <c r="AC456" s="398">
        <f t="shared" si="203"/>
        <v>0</v>
      </c>
      <c r="AD456" s="398">
        <f t="shared" si="203"/>
        <v>0</v>
      </c>
      <c r="AE456" s="398">
        <f t="shared" si="203"/>
        <v>0</v>
      </c>
      <c r="AF456" s="398">
        <f t="shared" si="203"/>
        <v>0</v>
      </c>
      <c r="AG456" s="398">
        <f t="shared" si="203"/>
        <v>0</v>
      </c>
    </row>
    <row r="457">
      <c r="A457" s="100" t="str">
        <f t="shared" si="37"/>
        <v>n/a</v>
      </c>
      <c r="B457" s="396">
        <f t="array" ref="B457">IF($A457="n/a",Dashboard!$C$54,iferror(index('Trade Log'!$B$5:$B$2004,match($A457,'Trade Log'!$AA$5:$AA$2004,0),0),Dashboard!$C$54))</f>
        <v>43100</v>
      </c>
      <c r="C457" s="100" t="str">
        <f t="array" ref="C457">IF($A457="n/a","",iferror(index('Trade Log'!$C$5:$C$2004,match($A457,'Trade Log'!$AA$5:$AA$2004,0),0),""))</f>
        <v/>
      </c>
      <c r="D457" s="398">
        <f t="array" ref="D457">IF($A457="n/a",0,iferror(index('Trade Log'!$AD$5:$AD$2004,match($A457,'Trade Log'!$AA$5:$AA$2004,0),0),0))</f>
        <v>0</v>
      </c>
      <c r="E457" s="398">
        <f t="shared" si="35"/>
        <v>0</v>
      </c>
      <c r="F457" s="100" t="str">
        <f t="array" ref="F457">IF($A457="n/a","",iferror(index('Trade Log'!$D$5:$D$2004,match($A457,'Trade Log'!$AA$5:$AA$2004,0),0),"n/a"))</f>
        <v/>
      </c>
      <c r="G457" s="100" t="str">
        <f t="array" ref="G457">IF($A457="n/a","",IFERROR(index(Setup!$D$52:$D$201,match($F457,Setup!$B$52:$B$201,0),0),"n/a"))</f>
        <v/>
      </c>
      <c r="H457" s="81"/>
      <c r="I457" s="398">
        <f t="shared" ref="I457:AG457" si="204">IF($A457="n/a",0,IFERROR(IF($G457=I$287,$E457,0),0))</f>
        <v>0</v>
      </c>
      <c r="J457" s="398">
        <f t="shared" si="204"/>
        <v>0</v>
      </c>
      <c r="K457" s="398">
        <f t="shared" si="204"/>
        <v>0</v>
      </c>
      <c r="L457" s="398">
        <f t="shared" si="204"/>
        <v>0</v>
      </c>
      <c r="M457" s="398">
        <f t="shared" si="204"/>
        <v>0</v>
      </c>
      <c r="N457" s="398">
        <f t="shared" si="204"/>
        <v>0</v>
      </c>
      <c r="O457" s="398">
        <f t="shared" si="204"/>
        <v>0</v>
      </c>
      <c r="P457" s="398">
        <f t="shared" si="204"/>
        <v>0</v>
      </c>
      <c r="Q457" s="398">
        <f t="shared" si="204"/>
        <v>0</v>
      </c>
      <c r="R457" s="398">
        <f t="shared" si="204"/>
        <v>0</v>
      </c>
      <c r="S457" s="398">
        <f t="shared" si="204"/>
        <v>0</v>
      </c>
      <c r="T457" s="398">
        <f t="shared" si="204"/>
        <v>0</v>
      </c>
      <c r="U457" s="398">
        <f t="shared" si="204"/>
        <v>0</v>
      </c>
      <c r="V457" s="398">
        <f t="shared" si="204"/>
        <v>0</v>
      </c>
      <c r="W457" s="398">
        <f t="shared" si="204"/>
        <v>0</v>
      </c>
      <c r="X457" s="398">
        <f t="shared" si="204"/>
        <v>0</v>
      </c>
      <c r="Y457" s="398">
        <f t="shared" si="204"/>
        <v>0</v>
      </c>
      <c r="Z457" s="398">
        <f t="shared" si="204"/>
        <v>0</v>
      </c>
      <c r="AA457" s="398">
        <f t="shared" si="204"/>
        <v>0</v>
      </c>
      <c r="AB457" s="398">
        <f t="shared" si="204"/>
        <v>0</v>
      </c>
      <c r="AC457" s="398">
        <f t="shared" si="204"/>
        <v>0</v>
      </c>
      <c r="AD457" s="398">
        <f t="shared" si="204"/>
        <v>0</v>
      </c>
      <c r="AE457" s="398">
        <f t="shared" si="204"/>
        <v>0</v>
      </c>
      <c r="AF457" s="398">
        <f t="shared" si="204"/>
        <v>0</v>
      </c>
      <c r="AG457" s="398">
        <f t="shared" si="204"/>
        <v>0</v>
      </c>
    </row>
    <row r="458">
      <c r="A458" s="100" t="str">
        <f t="shared" si="37"/>
        <v>n/a</v>
      </c>
      <c r="B458" s="396">
        <f t="array" ref="B458">IF($A458="n/a",Dashboard!$C$54,iferror(index('Trade Log'!$B$5:$B$2004,match($A458,'Trade Log'!$AA$5:$AA$2004,0),0),Dashboard!$C$54))</f>
        <v>43100</v>
      </c>
      <c r="C458" s="100" t="str">
        <f t="array" ref="C458">IF($A458="n/a","",iferror(index('Trade Log'!$C$5:$C$2004,match($A458,'Trade Log'!$AA$5:$AA$2004,0),0),""))</f>
        <v/>
      </c>
      <c r="D458" s="398">
        <f t="array" ref="D458">IF($A458="n/a",0,iferror(index('Trade Log'!$AD$5:$AD$2004,match($A458,'Trade Log'!$AA$5:$AA$2004,0),0),0))</f>
        <v>0</v>
      </c>
      <c r="E458" s="398">
        <f t="shared" si="35"/>
        <v>0</v>
      </c>
      <c r="F458" s="100" t="str">
        <f t="array" ref="F458">IF($A458="n/a","",iferror(index('Trade Log'!$D$5:$D$2004,match($A458,'Trade Log'!$AA$5:$AA$2004,0),0),"n/a"))</f>
        <v/>
      </c>
      <c r="G458" s="100" t="str">
        <f t="array" ref="G458">IF($A458="n/a","",IFERROR(index(Setup!$D$52:$D$201,match($F458,Setup!$B$52:$B$201,0),0),"n/a"))</f>
        <v/>
      </c>
      <c r="H458" s="81"/>
      <c r="I458" s="398">
        <f t="shared" ref="I458:AG458" si="205">IF($A458="n/a",0,IFERROR(IF($G458=I$287,$E458,0),0))</f>
        <v>0</v>
      </c>
      <c r="J458" s="398">
        <f t="shared" si="205"/>
        <v>0</v>
      </c>
      <c r="K458" s="398">
        <f t="shared" si="205"/>
        <v>0</v>
      </c>
      <c r="L458" s="398">
        <f t="shared" si="205"/>
        <v>0</v>
      </c>
      <c r="M458" s="398">
        <f t="shared" si="205"/>
        <v>0</v>
      </c>
      <c r="N458" s="398">
        <f t="shared" si="205"/>
        <v>0</v>
      </c>
      <c r="O458" s="398">
        <f t="shared" si="205"/>
        <v>0</v>
      </c>
      <c r="P458" s="398">
        <f t="shared" si="205"/>
        <v>0</v>
      </c>
      <c r="Q458" s="398">
        <f t="shared" si="205"/>
        <v>0</v>
      </c>
      <c r="R458" s="398">
        <f t="shared" si="205"/>
        <v>0</v>
      </c>
      <c r="S458" s="398">
        <f t="shared" si="205"/>
        <v>0</v>
      </c>
      <c r="T458" s="398">
        <f t="shared" si="205"/>
        <v>0</v>
      </c>
      <c r="U458" s="398">
        <f t="shared" si="205"/>
        <v>0</v>
      </c>
      <c r="V458" s="398">
        <f t="shared" si="205"/>
        <v>0</v>
      </c>
      <c r="W458" s="398">
        <f t="shared" si="205"/>
        <v>0</v>
      </c>
      <c r="X458" s="398">
        <f t="shared" si="205"/>
        <v>0</v>
      </c>
      <c r="Y458" s="398">
        <f t="shared" si="205"/>
        <v>0</v>
      </c>
      <c r="Z458" s="398">
        <f t="shared" si="205"/>
        <v>0</v>
      </c>
      <c r="AA458" s="398">
        <f t="shared" si="205"/>
        <v>0</v>
      </c>
      <c r="AB458" s="398">
        <f t="shared" si="205"/>
        <v>0</v>
      </c>
      <c r="AC458" s="398">
        <f t="shared" si="205"/>
        <v>0</v>
      </c>
      <c r="AD458" s="398">
        <f t="shared" si="205"/>
        <v>0</v>
      </c>
      <c r="AE458" s="398">
        <f t="shared" si="205"/>
        <v>0</v>
      </c>
      <c r="AF458" s="398">
        <f t="shared" si="205"/>
        <v>0</v>
      </c>
      <c r="AG458" s="398">
        <f t="shared" si="205"/>
        <v>0</v>
      </c>
    </row>
    <row r="459">
      <c r="A459" s="100" t="str">
        <f t="shared" si="37"/>
        <v>n/a</v>
      </c>
      <c r="B459" s="396">
        <f t="array" ref="B459">IF($A459="n/a",Dashboard!$C$54,iferror(index('Trade Log'!$B$5:$B$2004,match($A459,'Trade Log'!$AA$5:$AA$2004,0),0),Dashboard!$C$54))</f>
        <v>43100</v>
      </c>
      <c r="C459" s="100" t="str">
        <f t="array" ref="C459">IF($A459="n/a","",iferror(index('Trade Log'!$C$5:$C$2004,match($A459,'Trade Log'!$AA$5:$AA$2004,0),0),""))</f>
        <v/>
      </c>
      <c r="D459" s="398">
        <f t="array" ref="D459">IF($A459="n/a",0,iferror(index('Trade Log'!$AD$5:$AD$2004,match($A459,'Trade Log'!$AA$5:$AA$2004,0),0),0))</f>
        <v>0</v>
      </c>
      <c r="E459" s="398">
        <f t="shared" si="35"/>
        <v>0</v>
      </c>
      <c r="F459" s="100" t="str">
        <f t="array" ref="F459">IF($A459="n/a","",iferror(index('Trade Log'!$D$5:$D$2004,match($A459,'Trade Log'!$AA$5:$AA$2004,0),0),"n/a"))</f>
        <v/>
      </c>
      <c r="G459" s="100" t="str">
        <f t="array" ref="G459">IF($A459="n/a","",IFERROR(index(Setup!$D$52:$D$201,match($F459,Setup!$B$52:$B$201,0),0),"n/a"))</f>
        <v/>
      </c>
      <c r="H459" s="81"/>
      <c r="I459" s="398">
        <f t="shared" ref="I459:AG459" si="206">IF($A459="n/a",0,IFERROR(IF($G459=I$287,$E459,0),0))</f>
        <v>0</v>
      </c>
      <c r="J459" s="398">
        <f t="shared" si="206"/>
        <v>0</v>
      </c>
      <c r="K459" s="398">
        <f t="shared" si="206"/>
        <v>0</v>
      </c>
      <c r="L459" s="398">
        <f t="shared" si="206"/>
        <v>0</v>
      </c>
      <c r="M459" s="398">
        <f t="shared" si="206"/>
        <v>0</v>
      </c>
      <c r="N459" s="398">
        <f t="shared" si="206"/>
        <v>0</v>
      </c>
      <c r="O459" s="398">
        <f t="shared" si="206"/>
        <v>0</v>
      </c>
      <c r="P459" s="398">
        <f t="shared" si="206"/>
        <v>0</v>
      </c>
      <c r="Q459" s="398">
        <f t="shared" si="206"/>
        <v>0</v>
      </c>
      <c r="R459" s="398">
        <f t="shared" si="206"/>
        <v>0</v>
      </c>
      <c r="S459" s="398">
        <f t="shared" si="206"/>
        <v>0</v>
      </c>
      <c r="T459" s="398">
        <f t="shared" si="206"/>
        <v>0</v>
      </c>
      <c r="U459" s="398">
        <f t="shared" si="206"/>
        <v>0</v>
      </c>
      <c r="V459" s="398">
        <f t="shared" si="206"/>
        <v>0</v>
      </c>
      <c r="W459" s="398">
        <f t="shared" si="206"/>
        <v>0</v>
      </c>
      <c r="X459" s="398">
        <f t="shared" si="206"/>
        <v>0</v>
      </c>
      <c r="Y459" s="398">
        <f t="shared" si="206"/>
        <v>0</v>
      </c>
      <c r="Z459" s="398">
        <f t="shared" si="206"/>
        <v>0</v>
      </c>
      <c r="AA459" s="398">
        <f t="shared" si="206"/>
        <v>0</v>
      </c>
      <c r="AB459" s="398">
        <f t="shared" si="206"/>
        <v>0</v>
      </c>
      <c r="AC459" s="398">
        <f t="shared" si="206"/>
        <v>0</v>
      </c>
      <c r="AD459" s="398">
        <f t="shared" si="206"/>
        <v>0</v>
      </c>
      <c r="AE459" s="398">
        <f t="shared" si="206"/>
        <v>0</v>
      </c>
      <c r="AF459" s="398">
        <f t="shared" si="206"/>
        <v>0</v>
      </c>
      <c r="AG459" s="398">
        <f t="shared" si="206"/>
        <v>0</v>
      </c>
    </row>
    <row r="460">
      <c r="A460" s="100" t="str">
        <f t="shared" si="37"/>
        <v>n/a</v>
      </c>
      <c r="B460" s="396">
        <f t="array" ref="B460">IF($A460="n/a",Dashboard!$C$54,iferror(index('Trade Log'!$B$5:$B$2004,match($A460,'Trade Log'!$AA$5:$AA$2004,0),0),Dashboard!$C$54))</f>
        <v>43100</v>
      </c>
      <c r="C460" s="100" t="str">
        <f t="array" ref="C460">IF($A460="n/a","",iferror(index('Trade Log'!$C$5:$C$2004,match($A460,'Trade Log'!$AA$5:$AA$2004,0),0),""))</f>
        <v/>
      </c>
      <c r="D460" s="398">
        <f t="array" ref="D460">IF($A460="n/a",0,iferror(index('Trade Log'!$AD$5:$AD$2004,match($A460,'Trade Log'!$AA$5:$AA$2004,0),0),0))</f>
        <v>0</v>
      </c>
      <c r="E460" s="398">
        <f t="shared" si="35"/>
        <v>0</v>
      </c>
      <c r="F460" s="100" t="str">
        <f t="array" ref="F460">IF($A460="n/a","",iferror(index('Trade Log'!$D$5:$D$2004,match($A460,'Trade Log'!$AA$5:$AA$2004,0),0),"n/a"))</f>
        <v/>
      </c>
      <c r="G460" s="100" t="str">
        <f t="array" ref="G460">IF($A460="n/a","",IFERROR(index(Setup!$D$52:$D$201,match($F460,Setup!$B$52:$B$201,0),0),"n/a"))</f>
        <v/>
      </c>
      <c r="H460" s="81"/>
      <c r="I460" s="398">
        <f t="shared" ref="I460:AG460" si="207">IF($A460="n/a",0,IFERROR(IF($G460=I$287,$E460,0),0))</f>
        <v>0</v>
      </c>
      <c r="J460" s="398">
        <f t="shared" si="207"/>
        <v>0</v>
      </c>
      <c r="K460" s="398">
        <f t="shared" si="207"/>
        <v>0</v>
      </c>
      <c r="L460" s="398">
        <f t="shared" si="207"/>
        <v>0</v>
      </c>
      <c r="M460" s="398">
        <f t="shared" si="207"/>
        <v>0</v>
      </c>
      <c r="N460" s="398">
        <f t="shared" si="207"/>
        <v>0</v>
      </c>
      <c r="O460" s="398">
        <f t="shared" si="207"/>
        <v>0</v>
      </c>
      <c r="P460" s="398">
        <f t="shared" si="207"/>
        <v>0</v>
      </c>
      <c r="Q460" s="398">
        <f t="shared" si="207"/>
        <v>0</v>
      </c>
      <c r="R460" s="398">
        <f t="shared" si="207"/>
        <v>0</v>
      </c>
      <c r="S460" s="398">
        <f t="shared" si="207"/>
        <v>0</v>
      </c>
      <c r="T460" s="398">
        <f t="shared" si="207"/>
        <v>0</v>
      </c>
      <c r="U460" s="398">
        <f t="shared" si="207"/>
        <v>0</v>
      </c>
      <c r="V460" s="398">
        <f t="shared" si="207"/>
        <v>0</v>
      </c>
      <c r="W460" s="398">
        <f t="shared" si="207"/>
        <v>0</v>
      </c>
      <c r="X460" s="398">
        <f t="shared" si="207"/>
        <v>0</v>
      </c>
      <c r="Y460" s="398">
        <f t="shared" si="207"/>
        <v>0</v>
      </c>
      <c r="Z460" s="398">
        <f t="shared" si="207"/>
        <v>0</v>
      </c>
      <c r="AA460" s="398">
        <f t="shared" si="207"/>
        <v>0</v>
      </c>
      <c r="AB460" s="398">
        <f t="shared" si="207"/>
        <v>0</v>
      </c>
      <c r="AC460" s="398">
        <f t="shared" si="207"/>
        <v>0</v>
      </c>
      <c r="AD460" s="398">
        <f t="shared" si="207"/>
        <v>0</v>
      </c>
      <c r="AE460" s="398">
        <f t="shared" si="207"/>
        <v>0</v>
      </c>
      <c r="AF460" s="398">
        <f t="shared" si="207"/>
        <v>0</v>
      </c>
      <c r="AG460" s="398">
        <f t="shared" si="207"/>
        <v>0</v>
      </c>
    </row>
    <row r="461">
      <c r="A461" s="100" t="str">
        <f t="shared" si="37"/>
        <v>n/a</v>
      </c>
      <c r="B461" s="396">
        <f t="array" ref="B461">IF($A461="n/a",Dashboard!$C$54,iferror(index('Trade Log'!$B$5:$B$2004,match($A461,'Trade Log'!$AA$5:$AA$2004,0),0),Dashboard!$C$54))</f>
        <v>43100</v>
      </c>
      <c r="C461" s="100" t="str">
        <f t="array" ref="C461">IF($A461="n/a","",iferror(index('Trade Log'!$C$5:$C$2004,match($A461,'Trade Log'!$AA$5:$AA$2004,0),0),""))</f>
        <v/>
      </c>
      <c r="D461" s="398">
        <f t="array" ref="D461">IF($A461="n/a",0,iferror(index('Trade Log'!$AD$5:$AD$2004,match($A461,'Trade Log'!$AA$5:$AA$2004,0),0),0))</f>
        <v>0</v>
      </c>
      <c r="E461" s="398">
        <f t="shared" si="35"/>
        <v>0</v>
      </c>
      <c r="F461" s="100" t="str">
        <f t="array" ref="F461">IF($A461="n/a","",iferror(index('Trade Log'!$D$5:$D$2004,match($A461,'Trade Log'!$AA$5:$AA$2004,0),0),"n/a"))</f>
        <v/>
      </c>
      <c r="G461" s="100" t="str">
        <f t="array" ref="G461">IF($A461="n/a","",IFERROR(index(Setup!$D$52:$D$201,match($F461,Setup!$B$52:$B$201,0),0),"n/a"))</f>
        <v/>
      </c>
      <c r="H461" s="81"/>
      <c r="I461" s="398">
        <f t="shared" ref="I461:AG461" si="208">IF($A461="n/a",0,IFERROR(IF($G461=I$287,$E461,0),0))</f>
        <v>0</v>
      </c>
      <c r="J461" s="398">
        <f t="shared" si="208"/>
        <v>0</v>
      </c>
      <c r="K461" s="398">
        <f t="shared" si="208"/>
        <v>0</v>
      </c>
      <c r="L461" s="398">
        <f t="shared" si="208"/>
        <v>0</v>
      </c>
      <c r="M461" s="398">
        <f t="shared" si="208"/>
        <v>0</v>
      </c>
      <c r="N461" s="398">
        <f t="shared" si="208"/>
        <v>0</v>
      </c>
      <c r="O461" s="398">
        <f t="shared" si="208"/>
        <v>0</v>
      </c>
      <c r="P461" s="398">
        <f t="shared" si="208"/>
        <v>0</v>
      </c>
      <c r="Q461" s="398">
        <f t="shared" si="208"/>
        <v>0</v>
      </c>
      <c r="R461" s="398">
        <f t="shared" si="208"/>
        <v>0</v>
      </c>
      <c r="S461" s="398">
        <f t="shared" si="208"/>
        <v>0</v>
      </c>
      <c r="T461" s="398">
        <f t="shared" si="208"/>
        <v>0</v>
      </c>
      <c r="U461" s="398">
        <f t="shared" si="208"/>
        <v>0</v>
      </c>
      <c r="V461" s="398">
        <f t="shared" si="208"/>
        <v>0</v>
      </c>
      <c r="W461" s="398">
        <f t="shared" si="208"/>
        <v>0</v>
      </c>
      <c r="X461" s="398">
        <f t="shared" si="208"/>
        <v>0</v>
      </c>
      <c r="Y461" s="398">
        <f t="shared" si="208"/>
        <v>0</v>
      </c>
      <c r="Z461" s="398">
        <f t="shared" si="208"/>
        <v>0</v>
      </c>
      <c r="AA461" s="398">
        <f t="shared" si="208"/>
        <v>0</v>
      </c>
      <c r="AB461" s="398">
        <f t="shared" si="208"/>
        <v>0</v>
      </c>
      <c r="AC461" s="398">
        <f t="shared" si="208"/>
        <v>0</v>
      </c>
      <c r="AD461" s="398">
        <f t="shared" si="208"/>
        <v>0</v>
      </c>
      <c r="AE461" s="398">
        <f t="shared" si="208"/>
        <v>0</v>
      </c>
      <c r="AF461" s="398">
        <f t="shared" si="208"/>
        <v>0</v>
      </c>
      <c r="AG461" s="398">
        <f t="shared" si="208"/>
        <v>0</v>
      </c>
    </row>
    <row r="462">
      <c r="A462" s="100" t="str">
        <f t="shared" si="37"/>
        <v>n/a</v>
      </c>
      <c r="B462" s="396">
        <f t="array" ref="B462">IF($A462="n/a",Dashboard!$C$54,iferror(index('Trade Log'!$B$5:$B$2004,match($A462,'Trade Log'!$AA$5:$AA$2004,0),0),Dashboard!$C$54))</f>
        <v>43100</v>
      </c>
      <c r="C462" s="100" t="str">
        <f t="array" ref="C462">IF($A462="n/a","",iferror(index('Trade Log'!$C$5:$C$2004,match($A462,'Trade Log'!$AA$5:$AA$2004,0),0),""))</f>
        <v/>
      </c>
      <c r="D462" s="398">
        <f t="array" ref="D462">IF($A462="n/a",0,iferror(index('Trade Log'!$AD$5:$AD$2004,match($A462,'Trade Log'!$AA$5:$AA$2004,0),0),0))</f>
        <v>0</v>
      </c>
      <c r="E462" s="398">
        <f t="shared" si="35"/>
        <v>0</v>
      </c>
      <c r="F462" s="100" t="str">
        <f t="array" ref="F462">IF($A462="n/a","",iferror(index('Trade Log'!$D$5:$D$2004,match($A462,'Trade Log'!$AA$5:$AA$2004,0),0),"n/a"))</f>
        <v/>
      </c>
      <c r="G462" s="100" t="str">
        <f t="array" ref="G462">IF($A462="n/a","",IFERROR(index(Setup!$D$52:$D$201,match($F462,Setup!$B$52:$B$201,0),0),"n/a"))</f>
        <v/>
      </c>
      <c r="H462" s="81"/>
      <c r="I462" s="398">
        <f t="shared" ref="I462:AG462" si="209">IF($A462="n/a",0,IFERROR(IF($G462=I$287,$E462,0),0))</f>
        <v>0</v>
      </c>
      <c r="J462" s="398">
        <f t="shared" si="209"/>
        <v>0</v>
      </c>
      <c r="K462" s="398">
        <f t="shared" si="209"/>
        <v>0</v>
      </c>
      <c r="L462" s="398">
        <f t="shared" si="209"/>
        <v>0</v>
      </c>
      <c r="M462" s="398">
        <f t="shared" si="209"/>
        <v>0</v>
      </c>
      <c r="N462" s="398">
        <f t="shared" si="209"/>
        <v>0</v>
      </c>
      <c r="O462" s="398">
        <f t="shared" si="209"/>
        <v>0</v>
      </c>
      <c r="P462" s="398">
        <f t="shared" si="209"/>
        <v>0</v>
      </c>
      <c r="Q462" s="398">
        <f t="shared" si="209"/>
        <v>0</v>
      </c>
      <c r="R462" s="398">
        <f t="shared" si="209"/>
        <v>0</v>
      </c>
      <c r="S462" s="398">
        <f t="shared" si="209"/>
        <v>0</v>
      </c>
      <c r="T462" s="398">
        <f t="shared" si="209"/>
        <v>0</v>
      </c>
      <c r="U462" s="398">
        <f t="shared" si="209"/>
        <v>0</v>
      </c>
      <c r="V462" s="398">
        <f t="shared" si="209"/>
        <v>0</v>
      </c>
      <c r="W462" s="398">
        <f t="shared" si="209"/>
        <v>0</v>
      </c>
      <c r="X462" s="398">
        <f t="shared" si="209"/>
        <v>0</v>
      </c>
      <c r="Y462" s="398">
        <f t="shared" si="209"/>
        <v>0</v>
      </c>
      <c r="Z462" s="398">
        <f t="shared" si="209"/>
        <v>0</v>
      </c>
      <c r="AA462" s="398">
        <f t="shared" si="209"/>
        <v>0</v>
      </c>
      <c r="AB462" s="398">
        <f t="shared" si="209"/>
        <v>0</v>
      </c>
      <c r="AC462" s="398">
        <f t="shared" si="209"/>
        <v>0</v>
      </c>
      <c r="AD462" s="398">
        <f t="shared" si="209"/>
        <v>0</v>
      </c>
      <c r="AE462" s="398">
        <f t="shared" si="209"/>
        <v>0</v>
      </c>
      <c r="AF462" s="398">
        <f t="shared" si="209"/>
        <v>0</v>
      </c>
      <c r="AG462" s="398">
        <f t="shared" si="209"/>
        <v>0</v>
      </c>
    </row>
    <row r="463">
      <c r="A463" s="100" t="str">
        <f t="shared" si="37"/>
        <v>n/a</v>
      </c>
      <c r="B463" s="396">
        <f t="array" ref="B463">IF($A463="n/a",Dashboard!$C$54,iferror(index('Trade Log'!$B$5:$B$2004,match($A463,'Trade Log'!$AA$5:$AA$2004,0),0),Dashboard!$C$54))</f>
        <v>43100</v>
      </c>
      <c r="C463" s="100" t="str">
        <f t="array" ref="C463">IF($A463="n/a","",iferror(index('Trade Log'!$C$5:$C$2004,match($A463,'Trade Log'!$AA$5:$AA$2004,0),0),""))</f>
        <v/>
      </c>
      <c r="D463" s="398">
        <f t="array" ref="D463">IF($A463="n/a",0,iferror(index('Trade Log'!$AD$5:$AD$2004,match($A463,'Trade Log'!$AA$5:$AA$2004,0),0),0))</f>
        <v>0</v>
      </c>
      <c r="E463" s="398">
        <f t="shared" si="35"/>
        <v>0</v>
      </c>
      <c r="F463" s="100" t="str">
        <f t="array" ref="F463">IF($A463="n/a","",iferror(index('Trade Log'!$D$5:$D$2004,match($A463,'Trade Log'!$AA$5:$AA$2004,0),0),"n/a"))</f>
        <v/>
      </c>
      <c r="G463" s="100" t="str">
        <f t="array" ref="G463">IF($A463="n/a","",IFERROR(index(Setup!$D$52:$D$201,match($F463,Setup!$B$52:$B$201,0),0),"n/a"))</f>
        <v/>
      </c>
      <c r="H463" s="81"/>
      <c r="I463" s="398">
        <f t="shared" ref="I463:AG463" si="210">IF($A463="n/a",0,IFERROR(IF($G463=I$287,$E463,0),0))</f>
        <v>0</v>
      </c>
      <c r="J463" s="398">
        <f t="shared" si="210"/>
        <v>0</v>
      </c>
      <c r="K463" s="398">
        <f t="shared" si="210"/>
        <v>0</v>
      </c>
      <c r="L463" s="398">
        <f t="shared" si="210"/>
        <v>0</v>
      </c>
      <c r="M463" s="398">
        <f t="shared" si="210"/>
        <v>0</v>
      </c>
      <c r="N463" s="398">
        <f t="shared" si="210"/>
        <v>0</v>
      </c>
      <c r="O463" s="398">
        <f t="shared" si="210"/>
        <v>0</v>
      </c>
      <c r="P463" s="398">
        <f t="shared" si="210"/>
        <v>0</v>
      </c>
      <c r="Q463" s="398">
        <f t="shared" si="210"/>
        <v>0</v>
      </c>
      <c r="R463" s="398">
        <f t="shared" si="210"/>
        <v>0</v>
      </c>
      <c r="S463" s="398">
        <f t="shared" si="210"/>
        <v>0</v>
      </c>
      <c r="T463" s="398">
        <f t="shared" si="210"/>
        <v>0</v>
      </c>
      <c r="U463" s="398">
        <f t="shared" si="210"/>
        <v>0</v>
      </c>
      <c r="V463" s="398">
        <f t="shared" si="210"/>
        <v>0</v>
      </c>
      <c r="W463" s="398">
        <f t="shared" si="210"/>
        <v>0</v>
      </c>
      <c r="X463" s="398">
        <f t="shared" si="210"/>
        <v>0</v>
      </c>
      <c r="Y463" s="398">
        <f t="shared" si="210"/>
        <v>0</v>
      </c>
      <c r="Z463" s="398">
        <f t="shared" si="210"/>
        <v>0</v>
      </c>
      <c r="AA463" s="398">
        <f t="shared" si="210"/>
        <v>0</v>
      </c>
      <c r="AB463" s="398">
        <f t="shared" si="210"/>
        <v>0</v>
      </c>
      <c r="AC463" s="398">
        <f t="shared" si="210"/>
        <v>0</v>
      </c>
      <c r="AD463" s="398">
        <f t="shared" si="210"/>
        <v>0</v>
      </c>
      <c r="AE463" s="398">
        <f t="shared" si="210"/>
        <v>0</v>
      </c>
      <c r="AF463" s="398">
        <f t="shared" si="210"/>
        <v>0</v>
      </c>
      <c r="AG463" s="398">
        <f t="shared" si="210"/>
        <v>0</v>
      </c>
    </row>
    <row r="464">
      <c r="A464" s="100" t="str">
        <f t="shared" si="37"/>
        <v>n/a</v>
      </c>
      <c r="B464" s="396">
        <f t="array" ref="B464">IF($A464="n/a",Dashboard!$C$54,iferror(index('Trade Log'!$B$5:$B$2004,match($A464,'Trade Log'!$AA$5:$AA$2004,0),0),Dashboard!$C$54))</f>
        <v>43100</v>
      </c>
      <c r="C464" s="100" t="str">
        <f t="array" ref="C464">IF($A464="n/a","",iferror(index('Trade Log'!$C$5:$C$2004,match($A464,'Trade Log'!$AA$5:$AA$2004,0),0),""))</f>
        <v/>
      </c>
      <c r="D464" s="398">
        <f t="array" ref="D464">IF($A464="n/a",0,iferror(index('Trade Log'!$AD$5:$AD$2004,match($A464,'Trade Log'!$AA$5:$AA$2004,0),0),0))</f>
        <v>0</v>
      </c>
      <c r="E464" s="398">
        <f t="shared" si="35"/>
        <v>0</v>
      </c>
      <c r="F464" s="100" t="str">
        <f t="array" ref="F464">IF($A464="n/a","",iferror(index('Trade Log'!$D$5:$D$2004,match($A464,'Trade Log'!$AA$5:$AA$2004,0),0),"n/a"))</f>
        <v/>
      </c>
      <c r="G464" s="100" t="str">
        <f t="array" ref="G464">IF($A464="n/a","",IFERROR(index(Setup!$D$52:$D$201,match($F464,Setup!$B$52:$B$201,0),0),"n/a"))</f>
        <v/>
      </c>
      <c r="H464" s="81"/>
      <c r="I464" s="398">
        <f t="shared" ref="I464:AG464" si="211">IF($A464="n/a",0,IFERROR(IF($G464=I$287,$E464,0),0))</f>
        <v>0</v>
      </c>
      <c r="J464" s="398">
        <f t="shared" si="211"/>
        <v>0</v>
      </c>
      <c r="K464" s="398">
        <f t="shared" si="211"/>
        <v>0</v>
      </c>
      <c r="L464" s="398">
        <f t="shared" si="211"/>
        <v>0</v>
      </c>
      <c r="M464" s="398">
        <f t="shared" si="211"/>
        <v>0</v>
      </c>
      <c r="N464" s="398">
        <f t="shared" si="211"/>
        <v>0</v>
      </c>
      <c r="O464" s="398">
        <f t="shared" si="211"/>
        <v>0</v>
      </c>
      <c r="P464" s="398">
        <f t="shared" si="211"/>
        <v>0</v>
      </c>
      <c r="Q464" s="398">
        <f t="shared" si="211"/>
        <v>0</v>
      </c>
      <c r="R464" s="398">
        <f t="shared" si="211"/>
        <v>0</v>
      </c>
      <c r="S464" s="398">
        <f t="shared" si="211"/>
        <v>0</v>
      </c>
      <c r="T464" s="398">
        <f t="shared" si="211"/>
        <v>0</v>
      </c>
      <c r="U464" s="398">
        <f t="shared" si="211"/>
        <v>0</v>
      </c>
      <c r="V464" s="398">
        <f t="shared" si="211"/>
        <v>0</v>
      </c>
      <c r="W464" s="398">
        <f t="shared" si="211"/>
        <v>0</v>
      </c>
      <c r="X464" s="398">
        <f t="shared" si="211"/>
        <v>0</v>
      </c>
      <c r="Y464" s="398">
        <f t="shared" si="211"/>
        <v>0</v>
      </c>
      <c r="Z464" s="398">
        <f t="shared" si="211"/>
        <v>0</v>
      </c>
      <c r="AA464" s="398">
        <f t="shared" si="211"/>
        <v>0</v>
      </c>
      <c r="AB464" s="398">
        <f t="shared" si="211"/>
        <v>0</v>
      </c>
      <c r="AC464" s="398">
        <f t="shared" si="211"/>
        <v>0</v>
      </c>
      <c r="AD464" s="398">
        <f t="shared" si="211"/>
        <v>0</v>
      </c>
      <c r="AE464" s="398">
        <f t="shared" si="211"/>
        <v>0</v>
      </c>
      <c r="AF464" s="398">
        <f t="shared" si="211"/>
        <v>0</v>
      </c>
      <c r="AG464" s="398">
        <f t="shared" si="211"/>
        <v>0</v>
      </c>
    </row>
    <row r="465">
      <c r="A465" s="100" t="str">
        <f t="shared" si="37"/>
        <v>n/a</v>
      </c>
      <c r="B465" s="396">
        <f t="array" ref="B465">IF($A465="n/a",Dashboard!$C$54,iferror(index('Trade Log'!$B$5:$B$2004,match($A465,'Trade Log'!$AA$5:$AA$2004,0),0),Dashboard!$C$54))</f>
        <v>43100</v>
      </c>
      <c r="C465" s="100" t="str">
        <f t="array" ref="C465">IF($A465="n/a","",iferror(index('Trade Log'!$C$5:$C$2004,match($A465,'Trade Log'!$AA$5:$AA$2004,0),0),""))</f>
        <v/>
      </c>
      <c r="D465" s="398">
        <f t="array" ref="D465">IF($A465="n/a",0,iferror(index('Trade Log'!$AD$5:$AD$2004,match($A465,'Trade Log'!$AA$5:$AA$2004,0),0),0))</f>
        <v>0</v>
      </c>
      <c r="E465" s="398">
        <f t="shared" si="35"/>
        <v>0</v>
      </c>
      <c r="F465" s="100" t="str">
        <f t="array" ref="F465">IF($A465="n/a","",iferror(index('Trade Log'!$D$5:$D$2004,match($A465,'Trade Log'!$AA$5:$AA$2004,0),0),"n/a"))</f>
        <v/>
      </c>
      <c r="G465" s="100" t="str">
        <f t="array" ref="G465">IF($A465="n/a","",IFERROR(index(Setup!$D$52:$D$201,match($F465,Setup!$B$52:$B$201,0),0),"n/a"))</f>
        <v/>
      </c>
      <c r="H465" s="81"/>
      <c r="I465" s="398">
        <f t="shared" ref="I465:AG465" si="212">IF($A465="n/a",0,IFERROR(IF($G465=I$287,$E465,0),0))</f>
        <v>0</v>
      </c>
      <c r="J465" s="398">
        <f t="shared" si="212"/>
        <v>0</v>
      </c>
      <c r="K465" s="398">
        <f t="shared" si="212"/>
        <v>0</v>
      </c>
      <c r="L465" s="398">
        <f t="shared" si="212"/>
        <v>0</v>
      </c>
      <c r="M465" s="398">
        <f t="shared" si="212"/>
        <v>0</v>
      </c>
      <c r="N465" s="398">
        <f t="shared" si="212"/>
        <v>0</v>
      </c>
      <c r="O465" s="398">
        <f t="shared" si="212"/>
        <v>0</v>
      </c>
      <c r="P465" s="398">
        <f t="shared" si="212"/>
        <v>0</v>
      </c>
      <c r="Q465" s="398">
        <f t="shared" si="212"/>
        <v>0</v>
      </c>
      <c r="R465" s="398">
        <f t="shared" si="212"/>
        <v>0</v>
      </c>
      <c r="S465" s="398">
        <f t="shared" si="212"/>
        <v>0</v>
      </c>
      <c r="T465" s="398">
        <f t="shared" si="212"/>
        <v>0</v>
      </c>
      <c r="U465" s="398">
        <f t="shared" si="212"/>
        <v>0</v>
      </c>
      <c r="V465" s="398">
        <f t="shared" si="212"/>
        <v>0</v>
      </c>
      <c r="W465" s="398">
        <f t="shared" si="212"/>
        <v>0</v>
      </c>
      <c r="X465" s="398">
        <f t="shared" si="212"/>
        <v>0</v>
      </c>
      <c r="Y465" s="398">
        <f t="shared" si="212"/>
        <v>0</v>
      </c>
      <c r="Z465" s="398">
        <f t="shared" si="212"/>
        <v>0</v>
      </c>
      <c r="AA465" s="398">
        <f t="shared" si="212"/>
        <v>0</v>
      </c>
      <c r="AB465" s="398">
        <f t="shared" si="212"/>
        <v>0</v>
      </c>
      <c r="AC465" s="398">
        <f t="shared" si="212"/>
        <v>0</v>
      </c>
      <c r="AD465" s="398">
        <f t="shared" si="212"/>
        <v>0</v>
      </c>
      <c r="AE465" s="398">
        <f t="shared" si="212"/>
        <v>0</v>
      </c>
      <c r="AF465" s="398">
        <f t="shared" si="212"/>
        <v>0</v>
      </c>
      <c r="AG465" s="398">
        <f t="shared" si="212"/>
        <v>0</v>
      </c>
    </row>
    <row r="466">
      <c r="A466" s="100" t="str">
        <f t="shared" si="37"/>
        <v>n/a</v>
      </c>
      <c r="B466" s="396">
        <f t="array" ref="B466">IF($A466="n/a",Dashboard!$C$54,iferror(index('Trade Log'!$B$5:$B$2004,match($A466,'Trade Log'!$AA$5:$AA$2004,0),0),Dashboard!$C$54))</f>
        <v>43100</v>
      </c>
      <c r="C466" s="100" t="str">
        <f t="array" ref="C466">IF($A466="n/a","",iferror(index('Trade Log'!$C$5:$C$2004,match($A466,'Trade Log'!$AA$5:$AA$2004,0),0),""))</f>
        <v/>
      </c>
      <c r="D466" s="398">
        <f t="array" ref="D466">IF($A466="n/a",0,iferror(index('Trade Log'!$AD$5:$AD$2004,match($A466,'Trade Log'!$AA$5:$AA$2004,0),0),0))</f>
        <v>0</v>
      </c>
      <c r="E466" s="398">
        <f t="shared" si="35"/>
        <v>0</v>
      </c>
      <c r="F466" s="100" t="str">
        <f t="array" ref="F466">IF($A466="n/a","",iferror(index('Trade Log'!$D$5:$D$2004,match($A466,'Trade Log'!$AA$5:$AA$2004,0),0),"n/a"))</f>
        <v/>
      </c>
      <c r="G466" s="100" t="str">
        <f t="array" ref="G466">IF($A466="n/a","",IFERROR(index(Setup!$D$52:$D$201,match($F466,Setup!$B$52:$B$201,0),0),"n/a"))</f>
        <v/>
      </c>
      <c r="H466" s="81"/>
      <c r="I466" s="398">
        <f t="shared" ref="I466:AG466" si="213">IF($A466="n/a",0,IFERROR(IF($G466=I$287,$E466,0),0))</f>
        <v>0</v>
      </c>
      <c r="J466" s="398">
        <f t="shared" si="213"/>
        <v>0</v>
      </c>
      <c r="K466" s="398">
        <f t="shared" si="213"/>
        <v>0</v>
      </c>
      <c r="L466" s="398">
        <f t="shared" si="213"/>
        <v>0</v>
      </c>
      <c r="M466" s="398">
        <f t="shared" si="213"/>
        <v>0</v>
      </c>
      <c r="N466" s="398">
        <f t="shared" si="213"/>
        <v>0</v>
      </c>
      <c r="O466" s="398">
        <f t="shared" si="213"/>
        <v>0</v>
      </c>
      <c r="P466" s="398">
        <f t="shared" si="213"/>
        <v>0</v>
      </c>
      <c r="Q466" s="398">
        <f t="shared" si="213"/>
        <v>0</v>
      </c>
      <c r="R466" s="398">
        <f t="shared" si="213"/>
        <v>0</v>
      </c>
      <c r="S466" s="398">
        <f t="shared" si="213"/>
        <v>0</v>
      </c>
      <c r="T466" s="398">
        <f t="shared" si="213"/>
        <v>0</v>
      </c>
      <c r="U466" s="398">
        <f t="shared" si="213"/>
        <v>0</v>
      </c>
      <c r="V466" s="398">
        <f t="shared" si="213"/>
        <v>0</v>
      </c>
      <c r="W466" s="398">
        <f t="shared" si="213"/>
        <v>0</v>
      </c>
      <c r="X466" s="398">
        <f t="shared" si="213"/>
        <v>0</v>
      </c>
      <c r="Y466" s="398">
        <f t="shared" si="213"/>
        <v>0</v>
      </c>
      <c r="Z466" s="398">
        <f t="shared" si="213"/>
        <v>0</v>
      </c>
      <c r="AA466" s="398">
        <f t="shared" si="213"/>
        <v>0</v>
      </c>
      <c r="AB466" s="398">
        <f t="shared" si="213"/>
        <v>0</v>
      </c>
      <c r="AC466" s="398">
        <f t="shared" si="213"/>
        <v>0</v>
      </c>
      <c r="AD466" s="398">
        <f t="shared" si="213"/>
        <v>0</v>
      </c>
      <c r="AE466" s="398">
        <f t="shared" si="213"/>
        <v>0</v>
      </c>
      <c r="AF466" s="398">
        <f t="shared" si="213"/>
        <v>0</v>
      </c>
      <c r="AG466" s="398">
        <f t="shared" si="213"/>
        <v>0</v>
      </c>
    </row>
    <row r="467">
      <c r="A467" s="100" t="str">
        <f t="shared" si="37"/>
        <v>n/a</v>
      </c>
      <c r="B467" s="396">
        <f t="array" ref="B467">IF($A467="n/a",Dashboard!$C$54,iferror(index('Trade Log'!$B$5:$B$2004,match($A467,'Trade Log'!$AA$5:$AA$2004,0),0),Dashboard!$C$54))</f>
        <v>43100</v>
      </c>
      <c r="C467" s="100" t="str">
        <f t="array" ref="C467">IF($A467="n/a","",iferror(index('Trade Log'!$C$5:$C$2004,match($A467,'Trade Log'!$AA$5:$AA$2004,0),0),""))</f>
        <v/>
      </c>
      <c r="D467" s="398">
        <f t="array" ref="D467">IF($A467="n/a",0,iferror(index('Trade Log'!$AD$5:$AD$2004,match($A467,'Trade Log'!$AA$5:$AA$2004,0),0),0))</f>
        <v>0</v>
      </c>
      <c r="E467" s="398">
        <f t="shared" si="35"/>
        <v>0</v>
      </c>
      <c r="F467" s="100" t="str">
        <f t="array" ref="F467">IF($A467="n/a","",iferror(index('Trade Log'!$D$5:$D$2004,match($A467,'Trade Log'!$AA$5:$AA$2004,0),0),"n/a"))</f>
        <v/>
      </c>
      <c r="G467" s="100" t="str">
        <f t="array" ref="G467">IF($A467="n/a","",IFERROR(index(Setup!$D$52:$D$201,match($F467,Setup!$B$52:$B$201,0),0),"n/a"))</f>
        <v/>
      </c>
      <c r="H467" s="81"/>
      <c r="I467" s="398">
        <f t="shared" ref="I467:AG467" si="214">IF($A467="n/a",0,IFERROR(IF($G467=I$287,$E467,0),0))</f>
        <v>0</v>
      </c>
      <c r="J467" s="398">
        <f t="shared" si="214"/>
        <v>0</v>
      </c>
      <c r="K467" s="398">
        <f t="shared" si="214"/>
        <v>0</v>
      </c>
      <c r="L467" s="398">
        <f t="shared" si="214"/>
        <v>0</v>
      </c>
      <c r="M467" s="398">
        <f t="shared" si="214"/>
        <v>0</v>
      </c>
      <c r="N467" s="398">
        <f t="shared" si="214"/>
        <v>0</v>
      </c>
      <c r="O467" s="398">
        <f t="shared" si="214"/>
        <v>0</v>
      </c>
      <c r="P467" s="398">
        <f t="shared" si="214"/>
        <v>0</v>
      </c>
      <c r="Q467" s="398">
        <f t="shared" si="214"/>
        <v>0</v>
      </c>
      <c r="R467" s="398">
        <f t="shared" si="214"/>
        <v>0</v>
      </c>
      <c r="S467" s="398">
        <f t="shared" si="214"/>
        <v>0</v>
      </c>
      <c r="T467" s="398">
        <f t="shared" si="214"/>
        <v>0</v>
      </c>
      <c r="U467" s="398">
        <f t="shared" si="214"/>
        <v>0</v>
      </c>
      <c r="V467" s="398">
        <f t="shared" si="214"/>
        <v>0</v>
      </c>
      <c r="W467" s="398">
        <f t="shared" si="214"/>
        <v>0</v>
      </c>
      <c r="X467" s="398">
        <f t="shared" si="214"/>
        <v>0</v>
      </c>
      <c r="Y467" s="398">
        <f t="shared" si="214"/>
        <v>0</v>
      </c>
      <c r="Z467" s="398">
        <f t="shared" si="214"/>
        <v>0</v>
      </c>
      <c r="AA467" s="398">
        <f t="shared" si="214"/>
        <v>0</v>
      </c>
      <c r="AB467" s="398">
        <f t="shared" si="214"/>
        <v>0</v>
      </c>
      <c r="AC467" s="398">
        <f t="shared" si="214"/>
        <v>0</v>
      </c>
      <c r="AD467" s="398">
        <f t="shared" si="214"/>
        <v>0</v>
      </c>
      <c r="AE467" s="398">
        <f t="shared" si="214"/>
        <v>0</v>
      </c>
      <c r="AF467" s="398">
        <f t="shared" si="214"/>
        <v>0</v>
      </c>
      <c r="AG467" s="398">
        <f t="shared" si="214"/>
        <v>0</v>
      </c>
    </row>
    <row r="468">
      <c r="A468" s="100" t="str">
        <f t="shared" si="37"/>
        <v>n/a</v>
      </c>
      <c r="B468" s="396">
        <f t="array" ref="B468">IF($A468="n/a",Dashboard!$C$54,iferror(index('Trade Log'!$B$5:$B$2004,match($A468,'Trade Log'!$AA$5:$AA$2004,0),0),Dashboard!$C$54))</f>
        <v>43100</v>
      </c>
      <c r="C468" s="100" t="str">
        <f t="array" ref="C468">IF($A468="n/a","",iferror(index('Trade Log'!$C$5:$C$2004,match($A468,'Trade Log'!$AA$5:$AA$2004,0),0),""))</f>
        <v/>
      </c>
      <c r="D468" s="398">
        <f t="array" ref="D468">IF($A468="n/a",0,iferror(index('Trade Log'!$AD$5:$AD$2004,match($A468,'Trade Log'!$AA$5:$AA$2004,0),0),0))</f>
        <v>0</v>
      </c>
      <c r="E468" s="398">
        <f t="shared" si="35"/>
        <v>0</v>
      </c>
      <c r="F468" s="100" t="str">
        <f t="array" ref="F468">IF($A468="n/a","",iferror(index('Trade Log'!$D$5:$D$2004,match($A468,'Trade Log'!$AA$5:$AA$2004,0),0),"n/a"))</f>
        <v/>
      </c>
      <c r="G468" s="100" t="str">
        <f t="array" ref="G468">IF($A468="n/a","",IFERROR(index(Setup!$D$52:$D$201,match($F468,Setup!$B$52:$B$201,0),0),"n/a"))</f>
        <v/>
      </c>
      <c r="H468" s="81"/>
      <c r="I468" s="398">
        <f t="shared" ref="I468:AG468" si="215">IF($A468="n/a",0,IFERROR(IF($G468=I$287,$E468,0),0))</f>
        <v>0</v>
      </c>
      <c r="J468" s="398">
        <f t="shared" si="215"/>
        <v>0</v>
      </c>
      <c r="K468" s="398">
        <f t="shared" si="215"/>
        <v>0</v>
      </c>
      <c r="L468" s="398">
        <f t="shared" si="215"/>
        <v>0</v>
      </c>
      <c r="M468" s="398">
        <f t="shared" si="215"/>
        <v>0</v>
      </c>
      <c r="N468" s="398">
        <f t="shared" si="215"/>
        <v>0</v>
      </c>
      <c r="O468" s="398">
        <f t="shared" si="215"/>
        <v>0</v>
      </c>
      <c r="P468" s="398">
        <f t="shared" si="215"/>
        <v>0</v>
      </c>
      <c r="Q468" s="398">
        <f t="shared" si="215"/>
        <v>0</v>
      </c>
      <c r="R468" s="398">
        <f t="shared" si="215"/>
        <v>0</v>
      </c>
      <c r="S468" s="398">
        <f t="shared" si="215"/>
        <v>0</v>
      </c>
      <c r="T468" s="398">
        <f t="shared" si="215"/>
        <v>0</v>
      </c>
      <c r="U468" s="398">
        <f t="shared" si="215"/>
        <v>0</v>
      </c>
      <c r="V468" s="398">
        <f t="shared" si="215"/>
        <v>0</v>
      </c>
      <c r="W468" s="398">
        <f t="shared" si="215"/>
        <v>0</v>
      </c>
      <c r="X468" s="398">
        <f t="shared" si="215"/>
        <v>0</v>
      </c>
      <c r="Y468" s="398">
        <f t="shared" si="215"/>
        <v>0</v>
      </c>
      <c r="Z468" s="398">
        <f t="shared" si="215"/>
        <v>0</v>
      </c>
      <c r="AA468" s="398">
        <f t="shared" si="215"/>
        <v>0</v>
      </c>
      <c r="AB468" s="398">
        <f t="shared" si="215"/>
        <v>0</v>
      </c>
      <c r="AC468" s="398">
        <f t="shared" si="215"/>
        <v>0</v>
      </c>
      <c r="AD468" s="398">
        <f t="shared" si="215"/>
        <v>0</v>
      </c>
      <c r="AE468" s="398">
        <f t="shared" si="215"/>
        <v>0</v>
      </c>
      <c r="AF468" s="398">
        <f t="shared" si="215"/>
        <v>0</v>
      </c>
      <c r="AG468" s="398">
        <f t="shared" si="215"/>
        <v>0</v>
      </c>
    </row>
    <row r="469">
      <c r="A469" s="100" t="str">
        <f t="shared" si="37"/>
        <v>n/a</v>
      </c>
      <c r="B469" s="396">
        <f t="array" ref="B469">IF($A469="n/a",Dashboard!$C$54,iferror(index('Trade Log'!$B$5:$B$2004,match($A469,'Trade Log'!$AA$5:$AA$2004,0),0),Dashboard!$C$54))</f>
        <v>43100</v>
      </c>
      <c r="C469" s="100" t="str">
        <f t="array" ref="C469">IF($A469="n/a","",iferror(index('Trade Log'!$C$5:$C$2004,match($A469,'Trade Log'!$AA$5:$AA$2004,0),0),""))</f>
        <v/>
      </c>
      <c r="D469" s="398">
        <f t="array" ref="D469">IF($A469="n/a",0,iferror(index('Trade Log'!$AD$5:$AD$2004,match($A469,'Trade Log'!$AA$5:$AA$2004,0),0),0))</f>
        <v>0</v>
      </c>
      <c r="E469" s="398">
        <f t="shared" si="35"/>
        <v>0</v>
      </c>
      <c r="F469" s="100" t="str">
        <f t="array" ref="F469">IF($A469="n/a","",iferror(index('Trade Log'!$D$5:$D$2004,match($A469,'Trade Log'!$AA$5:$AA$2004,0),0),"n/a"))</f>
        <v/>
      </c>
      <c r="G469" s="100" t="str">
        <f t="array" ref="G469">IF($A469="n/a","",IFERROR(index(Setup!$D$52:$D$201,match($F469,Setup!$B$52:$B$201,0),0),"n/a"))</f>
        <v/>
      </c>
      <c r="H469" s="81"/>
      <c r="I469" s="398">
        <f t="shared" ref="I469:AG469" si="216">IF($A469="n/a",0,IFERROR(IF($G469=I$287,$E469,0),0))</f>
        <v>0</v>
      </c>
      <c r="J469" s="398">
        <f t="shared" si="216"/>
        <v>0</v>
      </c>
      <c r="K469" s="398">
        <f t="shared" si="216"/>
        <v>0</v>
      </c>
      <c r="L469" s="398">
        <f t="shared" si="216"/>
        <v>0</v>
      </c>
      <c r="M469" s="398">
        <f t="shared" si="216"/>
        <v>0</v>
      </c>
      <c r="N469" s="398">
        <f t="shared" si="216"/>
        <v>0</v>
      </c>
      <c r="O469" s="398">
        <f t="shared" si="216"/>
        <v>0</v>
      </c>
      <c r="P469" s="398">
        <f t="shared" si="216"/>
        <v>0</v>
      </c>
      <c r="Q469" s="398">
        <f t="shared" si="216"/>
        <v>0</v>
      </c>
      <c r="R469" s="398">
        <f t="shared" si="216"/>
        <v>0</v>
      </c>
      <c r="S469" s="398">
        <f t="shared" si="216"/>
        <v>0</v>
      </c>
      <c r="T469" s="398">
        <f t="shared" si="216"/>
        <v>0</v>
      </c>
      <c r="U469" s="398">
        <f t="shared" si="216"/>
        <v>0</v>
      </c>
      <c r="V469" s="398">
        <f t="shared" si="216"/>
        <v>0</v>
      </c>
      <c r="W469" s="398">
        <f t="shared" si="216"/>
        <v>0</v>
      </c>
      <c r="X469" s="398">
        <f t="shared" si="216"/>
        <v>0</v>
      </c>
      <c r="Y469" s="398">
        <f t="shared" si="216"/>
        <v>0</v>
      </c>
      <c r="Z469" s="398">
        <f t="shared" si="216"/>
        <v>0</v>
      </c>
      <c r="AA469" s="398">
        <f t="shared" si="216"/>
        <v>0</v>
      </c>
      <c r="AB469" s="398">
        <f t="shared" si="216"/>
        <v>0</v>
      </c>
      <c r="AC469" s="398">
        <f t="shared" si="216"/>
        <v>0</v>
      </c>
      <c r="AD469" s="398">
        <f t="shared" si="216"/>
        <v>0</v>
      </c>
      <c r="AE469" s="398">
        <f t="shared" si="216"/>
        <v>0</v>
      </c>
      <c r="AF469" s="398">
        <f t="shared" si="216"/>
        <v>0</v>
      </c>
      <c r="AG469" s="398">
        <f t="shared" si="216"/>
        <v>0</v>
      </c>
    </row>
    <row r="470">
      <c r="A470" s="100" t="str">
        <f t="shared" si="37"/>
        <v>n/a</v>
      </c>
      <c r="B470" s="396">
        <f t="array" ref="B470">IF($A470="n/a",Dashboard!$C$54,iferror(index('Trade Log'!$B$5:$B$2004,match($A470,'Trade Log'!$AA$5:$AA$2004,0),0),Dashboard!$C$54))</f>
        <v>43100</v>
      </c>
      <c r="C470" s="100" t="str">
        <f t="array" ref="C470">IF($A470="n/a","",iferror(index('Trade Log'!$C$5:$C$2004,match($A470,'Trade Log'!$AA$5:$AA$2004,0),0),""))</f>
        <v/>
      </c>
      <c r="D470" s="398">
        <f t="array" ref="D470">IF($A470="n/a",0,iferror(index('Trade Log'!$AD$5:$AD$2004,match($A470,'Trade Log'!$AA$5:$AA$2004,0),0),0))</f>
        <v>0</v>
      </c>
      <c r="E470" s="398">
        <f t="shared" si="35"/>
        <v>0</v>
      </c>
      <c r="F470" s="100" t="str">
        <f t="array" ref="F470">IF($A470="n/a","",iferror(index('Trade Log'!$D$5:$D$2004,match($A470,'Trade Log'!$AA$5:$AA$2004,0),0),"n/a"))</f>
        <v/>
      </c>
      <c r="G470" s="100" t="str">
        <f t="array" ref="G470">IF($A470="n/a","",IFERROR(index(Setup!$D$52:$D$201,match($F470,Setup!$B$52:$B$201,0),0),"n/a"))</f>
        <v/>
      </c>
      <c r="H470" s="81"/>
      <c r="I470" s="398">
        <f t="shared" ref="I470:AG470" si="217">IF($A470="n/a",0,IFERROR(IF($G470=I$287,$E470,0),0))</f>
        <v>0</v>
      </c>
      <c r="J470" s="398">
        <f t="shared" si="217"/>
        <v>0</v>
      </c>
      <c r="K470" s="398">
        <f t="shared" si="217"/>
        <v>0</v>
      </c>
      <c r="L470" s="398">
        <f t="shared" si="217"/>
        <v>0</v>
      </c>
      <c r="M470" s="398">
        <f t="shared" si="217"/>
        <v>0</v>
      </c>
      <c r="N470" s="398">
        <f t="shared" si="217"/>
        <v>0</v>
      </c>
      <c r="O470" s="398">
        <f t="shared" si="217"/>
        <v>0</v>
      </c>
      <c r="P470" s="398">
        <f t="shared" si="217"/>
        <v>0</v>
      </c>
      <c r="Q470" s="398">
        <f t="shared" si="217"/>
        <v>0</v>
      </c>
      <c r="R470" s="398">
        <f t="shared" si="217"/>
        <v>0</v>
      </c>
      <c r="S470" s="398">
        <f t="shared" si="217"/>
        <v>0</v>
      </c>
      <c r="T470" s="398">
        <f t="shared" si="217"/>
        <v>0</v>
      </c>
      <c r="U470" s="398">
        <f t="shared" si="217"/>
        <v>0</v>
      </c>
      <c r="V470" s="398">
        <f t="shared" si="217"/>
        <v>0</v>
      </c>
      <c r="W470" s="398">
        <f t="shared" si="217"/>
        <v>0</v>
      </c>
      <c r="X470" s="398">
        <f t="shared" si="217"/>
        <v>0</v>
      </c>
      <c r="Y470" s="398">
        <f t="shared" si="217"/>
        <v>0</v>
      </c>
      <c r="Z470" s="398">
        <f t="shared" si="217"/>
        <v>0</v>
      </c>
      <c r="AA470" s="398">
        <f t="shared" si="217"/>
        <v>0</v>
      </c>
      <c r="AB470" s="398">
        <f t="shared" si="217"/>
        <v>0</v>
      </c>
      <c r="AC470" s="398">
        <f t="shared" si="217"/>
        <v>0</v>
      </c>
      <c r="AD470" s="398">
        <f t="shared" si="217"/>
        <v>0</v>
      </c>
      <c r="AE470" s="398">
        <f t="shared" si="217"/>
        <v>0</v>
      </c>
      <c r="AF470" s="398">
        <f t="shared" si="217"/>
        <v>0</v>
      </c>
      <c r="AG470" s="398">
        <f t="shared" si="217"/>
        <v>0</v>
      </c>
    </row>
    <row r="471">
      <c r="A471" s="100" t="str">
        <f t="shared" si="37"/>
        <v>n/a</v>
      </c>
      <c r="B471" s="396">
        <f t="array" ref="B471">IF($A471="n/a",Dashboard!$C$54,iferror(index('Trade Log'!$B$5:$B$2004,match($A471,'Trade Log'!$AA$5:$AA$2004,0),0),Dashboard!$C$54))</f>
        <v>43100</v>
      </c>
      <c r="C471" s="100" t="str">
        <f t="array" ref="C471">IF($A471="n/a","",iferror(index('Trade Log'!$C$5:$C$2004,match($A471,'Trade Log'!$AA$5:$AA$2004,0),0),""))</f>
        <v/>
      </c>
      <c r="D471" s="398">
        <f t="array" ref="D471">IF($A471="n/a",0,iferror(index('Trade Log'!$AD$5:$AD$2004,match($A471,'Trade Log'!$AA$5:$AA$2004,0),0),0))</f>
        <v>0</v>
      </c>
      <c r="E471" s="398">
        <f t="shared" si="35"/>
        <v>0</v>
      </c>
      <c r="F471" s="100" t="str">
        <f t="array" ref="F471">IF($A471="n/a","",iferror(index('Trade Log'!$D$5:$D$2004,match($A471,'Trade Log'!$AA$5:$AA$2004,0),0),"n/a"))</f>
        <v/>
      </c>
      <c r="G471" s="100" t="str">
        <f t="array" ref="G471">IF($A471="n/a","",IFERROR(index(Setup!$D$52:$D$201,match($F471,Setup!$B$52:$B$201,0),0),"n/a"))</f>
        <v/>
      </c>
      <c r="H471" s="81"/>
      <c r="I471" s="398">
        <f t="shared" ref="I471:AG471" si="218">IF($A471="n/a",0,IFERROR(IF($G471=I$287,$E471,0),0))</f>
        <v>0</v>
      </c>
      <c r="J471" s="398">
        <f t="shared" si="218"/>
        <v>0</v>
      </c>
      <c r="K471" s="398">
        <f t="shared" si="218"/>
        <v>0</v>
      </c>
      <c r="L471" s="398">
        <f t="shared" si="218"/>
        <v>0</v>
      </c>
      <c r="M471" s="398">
        <f t="shared" si="218"/>
        <v>0</v>
      </c>
      <c r="N471" s="398">
        <f t="shared" si="218"/>
        <v>0</v>
      </c>
      <c r="O471" s="398">
        <f t="shared" si="218"/>
        <v>0</v>
      </c>
      <c r="P471" s="398">
        <f t="shared" si="218"/>
        <v>0</v>
      </c>
      <c r="Q471" s="398">
        <f t="shared" si="218"/>
        <v>0</v>
      </c>
      <c r="R471" s="398">
        <f t="shared" si="218"/>
        <v>0</v>
      </c>
      <c r="S471" s="398">
        <f t="shared" si="218"/>
        <v>0</v>
      </c>
      <c r="T471" s="398">
        <f t="shared" si="218"/>
        <v>0</v>
      </c>
      <c r="U471" s="398">
        <f t="shared" si="218"/>
        <v>0</v>
      </c>
      <c r="V471" s="398">
        <f t="shared" si="218"/>
        <v>0</v>
      </c>
      <c r="W471" s="398">
        <f t="shared" si="218"/>
        <v>0</v>
      </c>
      <c r="X471" s="398">
        <f t="shared" si="218"/>
        <v>0</v>
      </c>
      <c r="Y471" s="398">
        <f t="shared" si="218"/>
        <v>0</v>
      </c>
      <c r="Z471" s="398">
        <f t="shared" si="218"/>
        <v>0</v>
      </c>
      <c r="AA471" s="398">
        <f t="shared" si="218"/>
        <v>0</v>
      </c>
      <c r="AB471" s="398">
        <f t="shared" si="218"/>
        <v>0</v>
      </c>
      <c r="AC471" s="398">
        <f t="shared" si="218"/>
        <v>0</v>
      </c>
      <c r="AD471" s="398">
        <f t="shared" si="218"/>
        <v>0</v>
      </c>
      <c r="AE471" s="398">
        <f t="shared" si="218"/>
        <v>0</v>
      </c>
      <c r="AF471" s="398">
        <f t="shared" si="218"/>
        <v>0</v>
      </c>
      <c r="AG471" s="398">
        <f t="shared" si="218"/>
        <v>0</v>
      </c>
    </row>
    <row r="472">
      <c r="A472" s="100" t="str">
        <f t="shared" si="37"/>
        <v>n/a</v>
      </c>
      <c r="B472" s="396">
        <f t="array" ref="B472">IF($A472="n/a",Dashboard!$C$54,iferror(index('Trade Log'!$B$5:$B$2004,match($A472,'Trade Log'!$AA$5:$AA$2004,0),0),Dashboard!$C$54))</f>
        <v>43100</v>
      </c>
      <c r="C472" s="100" t="str">
        <f t="array" ref="C472">IF($A472="n/a","",iferror(index('Trade Log'!$C$5:$C$2004,match($A472,'Trade Log'!$AA$5:$AA$2004,0),0),""))</f>
        <v/>
      </c>
      <c r="D472" s="398">
        <f t="array" ref="D472">IF($A472="n/a",0,iferror(index('Trade Log'!$AD$5:$AD$2004,match($A472,'Trade Log'!$AA$5:$AA$2004,0),0),0))</f>
        <v>0</v>
      </c>
      <c r="E472" s="398">
        <f t="shared" si="35"/>
        <v>0</v>
      </c>
      <c r="F472" s="100" t="str">
        <f t="array" ref="F472">IF($A472="n/a","",iferror(index('Trade Log'!$D$5:$D$2004,match($A472,'Trade Log'!$AA$5:$AA$2004,0),0),"n/a"))</f>
        <v/>
      </c>
      <c r="G472" s="100" t="str">
        <f t="array" ref="G472">IF($A472="n/a","",IFERROR(index(Setup!$D$52:$D$201,match($F472,Setup!$B$52:$B$201,0),0),"n/a"))</f>
        <v/>
      </c>
      <c r="H472" s="81"/>
      <c r="I472" s="398">
        <f t="shared" ref="I472:AG472" si="219">IF($A472="n/a",0,IFERROR(IF($G472=I$287,$E472,0),0))</f>
        <v>0</v>
      </c>
      <c r="J472" s="398">
        <f t="shared" si="219"/>
        <v>0</v>
      </c>
      <c r="K472" s="398">
        <f t="shared" si="219"/>
        <v>0</v>
      </c>
      <c r="L472" s="398">
        <f t="shared" si="219"/>
        <v>0</v>
      </c>
      <c r="M472" s="398">
        <f t="shared" si="219"/>
        <v>0</v>
      </c>
      <c r="N472" s="398">
        <f t="shared" si="219"/>
        <v>0</v>
      </c>
      <c r="O472" s="398">
        <f t="shared" si="219"/>
        <v>0</v>
      </c>
      <c r="P472" s="398">
        <f t="shared" si="219"/>
        <v>0</v>
      </c>
      <c r="Q472" s="398">
        <f t="shared" si="219"/>
        <v>0</v>
      </c>
      <c r="R472" s="398">
        <f t="shared" si="219"/>
        <v>0</v>
      </c>
      <c r="S472" s="398">
        <f t="shared" si="219"/>
        <v>0</v>
      </c>
      <c r="T472" s="398">
        <f t="shared" si="219"/>
        <v>0</v>
      </c>
      <c r="U472" s="398">
        <f t="shared" si="219"/>
        <v>0</v>
      </c>
      <c r="V472" s="398">
        <f t="shared" si="219"/>
        <v>0</v>
      </c>
      <c r="W472" s="398">
        <f t="shared" si="219"/>
        <v>0</v>
      </c>
      <c r="X472" s="398">
        <f t="shared" si="219"/>
        <v>0</v>
      </c>
      <c r="Y472" s="398">
        <f t="shared" si="219"/>
        <v>0</v>
      </c>
      <c r="Z472" s="398">
        <f t="shared" si="219"/>
        <v>0</v>
      </c>
      <c r="AA472" s="398">
        <f t="shared" si="219"/>
        <v>0</v>
      </c>
      <c r="AB472" s="398">
        <f t="shared" si="219"/>
        <v>0</v>
      </c>
      <c r="AC472" s="398">
        <f t="shared" si="219"/>
        <v>0</v>
      </c>
      <c r="AD472" s="398">
        <f t="shared" si="219"/>
        <v>0</v>
      </c>
      <c r="AE472" s="398">
        <f t="shared" si="219"/>
        <v>0</v>
      </c>
      <c r="AF472" s="398">
        <f t="shared" si="219"/>
        <v>0</v>
      </c>
      <c r="AG472" s="398">
        <f t="shared" si="219"/>
        <v>0</v>
      </c>
    </row>
    <row r="473">
      <c r="A473" s="100" t="str">
        <f t="shared" si="37"/>
        <v>n/a</v>
      </c>
      <c r="B473" s="396">
        <f t="array" ref="B473">IF($A473="n/a",Dashboard!$C$54,iferror(index('Trade Log'!$B$5:$B$2004,match($A473,'Trade Log'!$AA$5:$AA$2004,0),0),Dashboard!$C$54))</f>
        <v>43100</v>
      </c>
      <c r="C473" s="100" t="str">
        <f t="array" ref="C473">IF($A473="n/a","",iferror(index('Trade Log'!$C$5:$C$2004,match($A473,'Trade Log'!$AA$5:$AA$2004,0),0),""))</f>
        <v/>
      </c>
      <c r="D473" s="398">
        <f t="array" ref="D473">IF($A473="n/a",0,iferror(index('Trade Log'!$AD$5:$AD$2004,match($A473,'Trade Log'!$AA$5:$AA$2004,0),0),0))</f>
        <v>0</v>
      </c>
      <c r="E473" s="398">
        <f t="shared" si="35"/>
        <v>0</v>
      </c>
      <c r="F473" s="100" t="str">
        <f t="array" ref="F473">IF($A473="n/a","",iferror(index('Trade Log'!$D$5:$D$2004,match($A473,'Trade Log'!$AA$5:$AA$2004,0),0),"n/a"))</f>
        <v/>
      </c>
      <c r="G473" s="100" t="str">
        <f t="array" ref="G473">IF($A473="n/a","",IFERROR(index(Setup!$D$52:$D$201,match($F473,Setup!$B$52:$B$201,0),0),"n/a"))</f>
        <v/>
      </c>
      <c r="H473" s="81"/>
      <c r="I473" s="398">
        <f t="shared" ref="I473:AG473" si="220">IF($A473="n/a",0,IFERROR(IF($G473=I$287,$E473,0),0))</f>
        <v>0</v>
      </c>
      <c r="J473" s="398">
        <f t="shared" si="220"/>
        <v>0</v>
      </c>
      <c r="K473" s="398">
        <f t="shared" si="220"/>
        <v>0</v>
      </c>
      <c r="L473" s="398">
        <f t="shared" si="220"/>
        <v>0</v>
      </c>
      <c r="M473" s="398">
        <f t="shared" si="220"/>
        <v>0</v>
      </c>
      <c r="N473" s="398">
        <f t="shared" si="220"/>
        <v>0</v>
      </c>
      <c r="O473" s="398">
        <f t="shared" si="220"/>
        <v>0</v>
      </c>
      <c r="P473" s="398">
        <f t="shared" si="220"/>
        <v>0</v>
      </c>
      <c r="Q473" s="398">
        <f t="shared" si="220"/>
        <v>0</v>
      </c>
      <c r="R473" s="398">
        <f t="shared" si="220"/>
        <v>0</v>
      </c>
      <c r="S473" s="398">
        <f t="shared" si="220"/>
        <v>0</v>
      </c>
      <c r="T473" s="398">
        <f t="shared" si="220"/>
        <v>0</v>
      </c>
      <c r="U473" s="398">
        <f t="shared" si="220"/>
        <v>0</v>
      </c>
      <c r="V473" s="398">
        <f t="shared" si="220"/>
        <v>0</v>
      </c>
      <c r="W473" s="398">
        <f t="shared" si="220"/>
        <v>0</v>
      </c>
      <c r="X473" s="398">
        <f t="shared" si="220"/>
        <v>0</v>
      </c>
      <c r="Y473" s="398">
        <f t="shared" si="220"/>
        <v>0</v>
      </c>
      <c r="Z473" s="398">
        <f t="shared" si="220"/>
        <v>0</v>
      </c>
      <c r="AA473" s="398">
        <f t="shared" si="220"/>
        <v>0</v>
      </c>
      <c r="AB473" s="398">
        <f t="shared" si="220"/>
        <v>0</v>
      </c>
      <c r="AC473" s="398">
        <f t="shared" si="220"/>
        <v>0</v>
      </c>
      <c r="AD473" s="398">
        <f t="shared" si="220"/>
        <v>0</v>
      </c>
      <c r="AE473" s="398">
        <f t="shared" si="220"/>
        <v>0</v>
      </c>
      <c r="AF473" s="398">
        <f t="shared" si="220"/>
        <v>0</v>
      </c>
      <c r="AG473" s="398">
        <f t="shared" si="220"/>
        <v>0</v>
      </c>
    </row>
    <row r="474">
      <c r="A474" s="100" t="str">
        <f t="shared" si="37"/>
        <v>n/a</v>
      </c>
      <c r="B474" s="396">
        <f t="array" ref="B474">IF($A474="n/a",Dashboard!$C$54,iferror(index('Trade Log'!$B$5:$B$2004,match($A474,'Trade Log'!$AA$5:$AA$2004,0),0),Dashboard!$C$54))</f>
        <v>43100</v>
      </c>
      <c r="C474" s="100" t="str">
        <f t="array" ref="C474">IF($A474="n/a","",iferror(index('Trade Log'!$C$5:$C$2004,match($A474,'Trade Log'!$AA$5:$AA$2004,0),0),""))</f>
        <v/>
      </c>
      <c r="D474" s="398">
        <f t="array" ref="D474">IF($A474="n/a",0,iferror(index('Trade Log'!$AD$5:$AD$2004,match($A474,'Trade Log'!$AA$5:$AA$2004,0),0),0))</f>
        <v>0</v>
      </c>
      <c r="E474" s="398">
        <f t="shared" si="35"/>
        <v>0</v>
      </c>
      <c r="F474" s="100" t="str">
        <f t="array" ref="F474">IF($A474="n/a","",iferror(index('Trade Log'!$D$5:$D$2004,match($A474,'Trade Log'!$AA$5:$AA$2004,0),0),"n/a"))</f>
        <v/>
      </c>
      <c r="G474" s="100" t="str">
        <f t="array" ref="G474">IF($A474="n/a","",IFERROR(index(Setup!$D$52:$D$201,match($F474,Setup!$B$52:$B$201,0),0),"n/a"))</f>
        <v/>
      </c>
      <c r="H474" s="81"/>
      <c r="I474" s="398">
        <f t="shared" ref="I474:AG474" si="221">IF($A474="n/a",0,IFERROR(IF($G474=I$287,$E474,0),0))</f>
        <v>0</v>
      </c>
      <c r="J474" s="398">
        <f t="shared" si="221"/>
        <v>0</v>
      </c>
      <c r="K474" s="398">
        <f t="shared" si="221"/>
        <v>0</v>
      </c>
      <c r="L474" s="398">
        <f t="shared" si="221"/>
        <v>0</v>
      </c>
      <c r="M474" s="398">
        <f t="shared" si="221"/>
        <v>0</v>
      </c>
      <c r="N474" s="398">
        <f t="shared" si="221"/>
        <v>0</v>
      </c>
      <c r="O474" s="398">
        <f t="shared" si="221"/>
        <v>0</v>
      </c>
      <c r="P474" s="398">
        <f t="shared" si="221"/>
        <v>0</v>
      </c>
      <c r="Q474" s="398">
        <f t="shared" si="221"/>
        <v>0</v>
      </c>
      <c r="R474" s="398">
        <f t="shared" si="221"/>
        <v>0</v>
      </c>
      <c r="S474" s="398">
        <f t="shared" si="221"/>
        <v>0</v>
      </c>
      <c r="T474" s="398">
        <f t="shared" si="221"/>
        <v>0</v>
      </c>
      <c r="U474" s="398">
        <f t="shared" si="221"/>
        <v>0</v>
      </c>
      <c r="V474" s="398">
        <f t="shared" si="221"/>
        <v>0</v>
      </c>
      <c r="W474" s="398">
        <f t="shared" si="221"/>
        <v>0</v>
      </c>
      <c r="X474" s="398">
        <f t="shared" si="221"/>
        <v>0</v>
      </c>
      <c r="Y474" s="398">
        <f t="shared" si="221"/>
        <v>0</v>
      </c>
      <c r="Z474" s="398">
        <f t="shared" si="221"/>
        <v>0</v>
      </c>
      <c r="AA474" s="398">
        <f t="shared" si="221"/>
        <v>0</v>
      </c>
      <c r="AB474" s="398">
        <f t="shared" si="221"/>
        <v>0</v>
      </c>
      <c r="AC474" s="398">
        <f t="shared" si="221"/>
        <v>0</v>
      </c>
      <c r="AD474" s="398">
        <f t="shared" si="221"/>
        <v>0</v>
      </c>
      <c r="AE474" s="398">
        <f t="shared" si="221"/>
        <v>0</v>
      </c>
      <c r="AF474" s="398">
        <f t="shared" si="221"/>
        <v>0</v>
      </c>
      <c r="AG474" s="398">
        <f t="shared" si="221"/>
        <v>0</v>
      </c>
    </row>
    <row r="475">
      <c r="A475" s="100" t="str">
        <f t="shared" si="37"/>
        <v>n/a</v>
      </c>
      <c r="B475" s="396">
        <f t="array" ref="B475">IF($A475="n/a",Dashboard!$C$54,iferror(index('Trade Log'!$B$5:$B$2004,match($A475,'Trade Log'!$AA$5:$AA$2004,0),0),Dashboard!$C$54))</f>
        <v>43100</v>
      </c>
      <c r="C475" s="100" t="str">
        <f t="array" ref="C475">IF($A475="n/a","",iferror(index('Trade Log'!$C$5:$C$2004,match($A475,'Trade Log'!$AA$5:$AA$2004,0),0),""))</f>
        <v/>
      </c>
      <c r="D475" s="398">
        <f t="array" ref="D475">IF($A475="n/a",0,iferror(index('Trade Log'!$AD$5:$AD$2004,match($A475,'Trade Log'!$AA$5:$AA$2004,0),0),0))</f>
        <v>0</v>
      </c>
      <c r="E475" s="398">
        <f t="shared" si="35"/>
        <v>0</v>
      </c>
      <c r="F475" s="100" t="str">
        <f t="array" ref="F475">IF($A475="n/a","",iferror(index('Trade Log'!$D$5:$D$2004,match($A475,'Trade Log'!$AA$5:$AA$2004,0),0),"n/a"))</f>
        <v/>
      </c>
      <c r="G475" s="100" t="str">
        <f t="array" ref="G475">IF($A475="n/a","",IFERROR(index(Setup!$D$52:$D$201,match($F475,Setup!$B$52:$B$201,0),0),"n/a"))</f>
        <v/>
      </c>
      <c r="H475" s="81"/>
      <c r="I475" s="398">
        <f t="shared" ref="I475:AG475" si="222">IF($A475="n/a",0,IFERROR(IF($G475=I$287,$E475,0),0))</f>
        <v>0</v>
      </c>
      <c r="J475" s="398">
        <f t="shared" si="222"/>
        <v>0</v>
      </c>
      <c r="K475" s="398">
        <f t="shared" si="222"/>
        <v>0</v>
      </c>
      <c r="L475" s="398">
        <f t="shared" si="222"/>
        <v>0</v>
      </c>
      <c r="M475" s="398">
        <f t="shared" si="222"/>
        <v>0</v>
      </c>
      <c r="N475" s="398">
        <f t="shared" si="222"/>
        <v>0</v>
      </c>
      <c r="O475" s="398">
        <f t="shared" si="222"/>
        <v>0</v>
      </c>
      <c r="P475" s="398">
        <f t="shared" si="222"/>
        <v>0</v>
      </c>
      <c r="Q475" s="398">
        <f t="shared" si="222"/>
        <v>0</v>
      </c>
      <c r="R475" s="398">
        <f t="shared" si="222"/>
        <v>0</v>
      </c>
      <c r="S475" s="398">
        <f t="shared" si="222"/>
        <v>0</v>
      </c>
      <c r="T475" s="398">
        <f t="shared" si="222"/>
        <v>0</v>
      </c>
      <c r="U475" s="398">
        <f t="shared" si="222"/>
        <v>0</v>
      </c>
      <c r="V475" s="398">
        <f t="shared" si="222"/>
        <v>0</v>
      </c>
      <c r="W475" s="398">
        <f t="shared" si="222"/>
        <v>0</v>
      </c>
      <c r="X475" s="398">
        <f t="shared" si="222"/>
        <v>0</v>
      </c>
      <c r="Y475" s="398">
        <f t="shared" si="222"/>
        <v>0</v>
      </c>
      <c r="Z475" s="398">
        <f t="shared" si="222"/>
        <v>0</v>
      </c>
      <c r="AA475" s="398">
        <f t="shared" si="222"/>
        <v>0</v>
      </c>
      <c r="AB475" s="398">
        <f t="shared" si="222"/>
        <v>0</v>
      </c>
      <c r="AC475" s="398">
        <f t="shared" si="222"/>
        <v>0</v>
      </c>
      <c r="AD475" s="398">
        <f t="shared" si="222"/>
        <v>0</v>
      </c>
      <c r="AE475" s="398">
        <f t="shared" si="222"/>
        <v>0</v>
      </c>
      <c r="AF475" s="398">
        <f t="shared" si="222"/>
        <v>0</v>
      </c>
      <c r="AG475" s="398">
        <f t="shared" si="222"/>
        <v>0</v>
      </c>
    </row>
    <row r="476">
      <c r="A476" s="100" t="str">
        <f t="shared" si="37"/>
        <v>n/a</v>
      </c>
      <c r="B476" s="396">
        <f t="array" ref="B476">IF($A476="n/a",Dashboard!$C$54,iferror(index('Trade Log'!$B$5:$B$2004,match($A476,'Trade Log'!$AA$5:$AA$2004,0),0),Dashboard!$C$54))</f>
        <v>43100</v>
      </c>
      <c r="C476" s="100" t="str">
        <f t="array" ref="C476">IF($A476="n/a","",iferror(index('Trade Log'!$C$5:$C$2004,match($A476,'Trade Log'!$AA$5:$AA$2004,0),0),""))</f>
        <v/>
      </c>
      <c r="D476" s="398">
        <f t="array" ref="D476">IF($A476="n/a",0,iferror(index('Trade Log'!$AD$5:$AD$2004,match($A476,'Trade Log'!$AA$5:$AA$2004,0),0),0))</f>
        <v>0</v>
      </c>
      <c r="E476" s="398">
        <f t="shared" si="35"/>
        <v>0</v>
      </c>
      <c r="F476" s="100" t="str">
        <f t="array" ref="F476">IF($A476="n/a","",iferror(index('Trade Log'!$D$5:$D$2004,match($A476,'Trade Log'!$AA$5:$AA$2004,0),0),"n/a"))</f>
        <v/>
      </c>
      <c r="G476" s="100" t="str">
        <f t="array" ref="G476">IF($A476="n/a","",IFERROR(index(Setup!$D$52:$D$201,match($F476,Setup!$B$52:$B$201,0),0),"n/a"))</f>
        <v/>
      </c>
      <c r="H476" s="81"/>
      <c r="I476" s="398">
        <f t="shared" ref="I476:AG476" si="223">IF($A476="n/a",0,IFERROR(IF($G476=I$287,$E476,0),0))</f>
        <v>0</v>
      </c>
      <c r="J476" s="398">
        <f t="shared" si="223"/>
        <v>0</v>
      </c>
      <c r="K476" s="398">
        <f t="shared" si="223"/>
        <v>0</v>
      </c>
      <c r="L476" s="398">
        <f t="shared" si="223"/>
        <v>0</v>
      </c>
      <c r="M476" s="398">
        <f t="shared" si="223"/>
        <v>0</v>
      </c>
      <c r="N476" s="398">
        <f t="shared" si="223"/>
        <v>0</v>
      </c>
      <c r="O476" s="398">
        <f t="shared" si="223"/>
        <v>0</v>
      </c>
      <c r="P476" s="398">
        <f t="shared" si="223"/>
        <v>0</v>
      </c>
      <c r="Q476" s="398">
        <f t="shared" si="223"/>
        <v>0</v>
      </c>
      <c r="R476" s="398">
        <f t="shared" si="223"/>
        <v>0</v>
      </c>
      <c r="S476" s="398">
        <f t="shared" si="223"/>
        <v>0</v>
      </c>
      <c r="T476" s="398">
        <f t="shared" si="223"/>
        <v>0</v>
      </c>
      <c r="U476" s="398">
        <f t="shared" si="223"/>
        <v>0</v>
      </c>
      <c r="V476" s="398">
        <f t="shared" si="223"/>
        <v>0</v>
      </c>
      <c r="W476" s="398">
        <f t="shared" si="223"/>
        <v>0</v>
      </c>
      <c r="X476" s="398">
        <f t="shared" si="223"/>
        <v>0</v>
      </c>
      <c r="Y476" s="398">
        <f t="shared" si="223"/>
        <v>0</v>
      </c>
      <c r="Z476" s="398">
        <f t="shared" si="223"/>
        <v>0</v>
      </c>
      <c r="AA476" s="398">
        <f t="shared" si="223"/>
        <v>0</v>
      </c>
      <c r="AB476" s="398">
        <f t="shared" si="223"/>
        <v>0</v>
      </c>
      <c r="AC476" s="398">
        <f t="shared" si="223"/>
        <v>0</v>
      </c>
      <c r="AD476" s="398">
        <f t="shared" si="223"/>
        <v>0</v>
      </c>
      <c r="AE476" s="398">
        <f t="shared" si="223"/>
        <v>0</v>
      </c>
      <c r="AF476" s="398">
        <f t="shared" si="223"/>
        <v>0</v>
      </c>
      <c r="AG476" s="398">
        <f t="shared" si="223"/>
        <v>0</v>
      </c>
    </row>
    <row r="477">
      <c r="A477" s="100" t="str">
        <f t="shared" si="37"/>
        <v>n/a</v>
      </c>
      <c r="B477" s="396">
        <f t="array" ref="B477">IF($A477="n/a",Dashboard!$C$54,iferror(index('Trade Log'!$B$5:$B$2004,match($A477,'Trade Log'!$AA$5:$AA$2004,0),0),Dashboard!$C$54))</f>
        <v>43100</v>
      </c>
      <c r="C477" s="100" t="str">
        <f t="array" ref="C477">IF($A477="n/a","",iferror(index('Trade Log'!$C$5:$C$2004,match($A477,'Trade Log'!$AA$5:$AA$2004,0),0),""))</f>
        <v/>
      </c>
      <c r="D477" s="398">
        <f t="array" ref="D477">IF($A477="n/a",0,iferror(index('Trade Log'!$AD$5:$AD$2004,match($A477,'Trade Log'!$AA$5:$AA$2004,0),0),0))</f>
        <v>0</v>
      </c>
      <c r="E477" s="398">
        <f t="shared" si="35"/>
        <v>0</v>
      </c>
      <c r="F477" s="100" t="str">
        <f t="array" ref="F477">IF($A477="n/a","",iferror(index('Trade Log'!$D$5:$D$2004,match($A477,'Trade Log'!$AA$5:$AA$2004,0),0),"n/a"))</f>
        <v/>
      </c>
      <c r="G477" s="100" t="str">
        <f t="array" ref="G477">IF($A477="n/a","",IFERROR(index(Setup!$D$52:$D$201,match($F477,Setup!$B$52:$B$201,0),0),"n/a"))</f>
        <v/>
      </c>
      <c r="H477" s="81"/>
      <c r="I477" s="398">
        <f t="shared" ref="I477:AG477" si="224">IF($A477="n/a",0,IFERROR(IF($G477=I$287,$E477,0),0))</f>
        <v>0</v>
      </c>
      <c r="J477" s="398">
        <f t="shared" si="224"/>
        <v>0</v>
      </c>
      <c r="K477" s="398">
        <f t="shared" si="224"/>
        <v>0</v>
      </c>
      <c r="L477" s="398">
        <f t="shared" si="224"/>
        <v>0</v>
      </c>
      <c r="M477" s="398">
        <f t="shared" si="224"/>
        <v>0</v>
      </c>
      <c r="N477" s="398">
        <f t="shared" si="224"/>
        <v>0</v>
      </c>
      <c r="O477" s="398">
        <f t="shared" si="224"/>
        <v>0</v>
      </c>
      <c r="P477" s="398">
        <f t="shared" si="224"/>
        <v>0</v>
      </c>
      <c r="Q477" s="398">
        <f t="shared" si="224"/>
        <v>0</v>
      </c>
      <c r="R477" s="398">
        <f t="shared" si="224"/>
        <v>0</v>
      </c>
      <c r="S477" s="398">
        <f t="shared" si="224"/>
        <v>0</v>
      </c>
      <c r="T477" s="398">
        <f t="shared" si="224"/>
        <v>0</v>
      </c>
      <c r="U477" s="398">
        <f t="shared" si="224"/>
        <v>0</v>
      </c>
      <c r="V477" s="398">
        <f t="shared" si="224"/>
        <v>0</v>
      </c>
      <c r="W477" s="398">
        <f t="shared" si="224"/>
        <v>0</v>
      </c>
      <c r="X477" s="398">
        <f t="shared" si="224"/>
        <v>0</v>
      </c>
      <c r="Y477" s="398">
        <f t="shared" si="224"/>
        <v>0</v>
      </c>
      <c r="Z477" s="398">
        <f t="shared" si="224"/>
        <v>0</v>
      </c>
      <c r="AA477" s="398">
        <f t="shared" si="224"/>
        <v>0</v>
      </c>
      <c r="AB477" s="398">
        <f t="shared" si="224"/>
        <v>0</v>
      </c>
      <c r="AC477" s="398">
        <f t="shared" si="224"/>
        <v>0</v>
      </c>
      <c r="AD477" s="398">
        <f t="shared" si="224"/>
        <v>0</v>
      </c>
      <c r="AE477" s="398">
        <f t="shared" si="224"/>
        <v>0</v>
      </c>
      <c r="AF477" s="398">
        <f t="shared" si="224"/>
        <v>0</v>
      </c>
      <c r="AG477" s="398">
        <f t="shared" si="224"/>
        <v>0</v>
      </c>
    </row>
    <row r="478">
      <c r="A478" s="100" t="str">
        <f t="shared" si="37"/>
        <v>n/a</v>
      </c>
      <c r="B478" s="396">
        <f t="array" ref="B478">IF($A478="n/a",Dashboard!$C$54,iferror(index('Trade Log'!$B$5:$B$2004,match($A478,'Trade Log'!$AA$5:$AA$2004,0),0),Dashboard!$C$54))</f>
        <v>43100</v>
      </c>
      <c r="C478" s="100" t="str">
        <f t="array" ref="C478">IF($A478="n/a","",iferror(index('Trade Log'!$C$5:$C$2004,match($A478,'Trade Log'!$AA$5:$AA$2004,0),0),""))</f>
        <v/>
      </c>
      <c r="D478" s="398">
        <f t="array" ref="D478">IF($A478="n/a",0,iferror(index('Trade Log'!$AD$5:$AD$2004,match($A478,'Trade Log'!$AA$5:$AA$2004,0),0),0))</f>
        <v>0</v>
      </c>
      <c r="E478" s="398">
        <f t="shared" si="35"/>
        <v>0</v>
      </c>
      <c r="F478" s="100" t="str">
        <f t="array" ref="F478">IF($A478="n/a","",iferror(index('Trade Log'!$D$5:$D$2004,match($A478,'Trade Log'!$AA$5:$AA$2004,0),0),"n/a"))</f>
        <v/>
      </c>
      <c r="G478" s="100" t="str">
        <f t="array" ref="G478">IF($A478="n/a","",IFERROR(index(Setup!$D$52:$D$201,match($F478,Setup!$B$52:$B$201,0),0),"n/a"))</f>
        <v/>
      </c>
      <c r="H478" s="81"/>
      <c r="I478" s="398">
        <f t="shared" ref="I478:AG478" si="225">IF($A478="n/a",0,IFERROR(IF($G478=I$287,$E478,0),0))</f>
        <v>0</v>
      </c>
      <c r="J478" s="398">
        <f t="shared" si="225"/>
        <v>0</v>
      </c>
      <c r="K478" s="398">
        <f t="shared" si="225"/>
        <v>0</v>
      </c>
      <c r="L478" s="398">
        <f t="shared" si="225"/>
        <v>0</v>
      </c>
      <c r="M478" s="398">
        <f t="shared" si="225"/>
        <v>0</v>
      </c>
      <c r="N478" s="398">
        <f t="shared" si="225"/>
        <v>0</v>
      </c>
      <c r="O478" s="398">
        <f t="shared" si="225"/>
        <v>0</v>
      </c>
      <c r="P478" s="398">
        <f t="shared" si="225"/>
        <v>0</v>
      </c>
      <c r="Q478" s="398">
        <f t="shared" si="225"/>
        <v>0</v>
      </c>
      <c r="R478" s="398">
        <f t="shared" si="225"/>
        <v>0</v>
      </c>
      <c r="S478" s="398">
        <f t="shared" si="225"/>
        <v>0</v>
      </c>
      <c r="T478" s="398">
        <f t="shared" si="225"/>
        <v>0</v>
      </c>
      <c r="U478" s="398">
        <f t="shared" si="225"/>
        <v>0</v>
      </c>
      <c r="V478" s="398">
        <f t="shared" si="225"/>
        <v>0</v>
      </c>
      <c r="W478" s="398">
        <f t="shared" si="225"/>
        <v>0</v>
      </c>
      <c r="X478" s="398">
        <f t="shared" si="225"/>
        <v>0</v>
      </c>
      <c r="Y478" s="398">
        <f t="shared" si="225"/>
        <v>0</v>
      </c>
      <c r="Z478" s="398">
        <f t="shared" si="225"/>
        <v>0</v>
      </c>
      <c r="AA478" s="398">
        <f t="shared" si="225"/>
        <v>0</v>
      </c>
      <c r="AB478" s="398">
        <f t="shared" si="225"/>
        <v>0</v>
      </c>
      <c r="AC478" s="398">
        <f t="shared" si="225"/>
        <v>0</v>
      </c>
      <c r="AD478" s="398">
        <f t="shared" si="225"/>
        <v>0</v>
      </c>
      <c r="AE478" s="398">
        <f t="shared" si="225"/>
        <v>0</v>
      </c>
      <c r="AF478" s="398">
        <f t="shared" si="225"/>
        <v>0</v>
      </c>
      <c r="AG478" s="398">
        <f t="shared" si="225"/>
        <v>0</v>
      </c>
    </row>
    <row r="479">
      <c r="A479" s="100" t="str">
        <f t="shared" si="37"/>
        <v>n/a</v>
      </c>
      <c r="B479" s="396">
        <f t="array" ref="B479">IF($A479="n/a",Dashboard!$C$54,iferror(index('Trade Log'!$B$5:$B$2004,match($A479,'Trade Log'!$AA$5:$AA$2004,0),0),Dashboard!$C$54))</f>
        <v>43100</v>
      </c>
      <c r="C479" s="100" t="str">
        <f t="array" ref="C479">IF($A479="n/a","",iferror(index('Trade Log'!$C$5:$C$2004,match($A479,'Trade Log'!$AA$5:$AA$2004,0),0),""))</f>
        <v/>
      </c>
      <c r="D479" s="398">
        <f t="array" ref="D479">IF($A479="n/a",0,iferror(index('Trade Log'!$AD$5:$AD$2004,match($A479,'Trade Log'!$AA$5:$AA$2004,0),0),0))</f>
        <v>0</v>
      </c>
      <c r="E479" s="398">
        <f t="shared" si="35"/>
        <v>0</v>
      </c>
      <c r="F479" s="100" t="str">
        <f t="array" ref="F479">IF($A479="n/a","",iferror(index('Trade Log'!$D$5:$D$2004,match($A479,'Trade Log'!$AA$5:$AA$2004,0),0),"n/a"))</f>
        <v/>
      </c>
      <c r="G479" s="100" t="str">
        <f t="array" ref="G479">IF($A479="n/a","",IFERROR(index(Setup!$D$52:$D$201,match($F479,Setup!$B$52:$B$201,0),0),"n/a"))</f>
        <v/>
      </c>
      <c r="H479" s="81"/>
      <c r="I479" s="398">
        <f t="shared" ref="I479:AG479" si="226">IF($A479="n/a",0,IFERROR(IF($G479=I$287,$E479,0),0))</f>
        <v>0</v>
      </c>
      <c r="J479" s="398">
        <f t="shared" si="226"/>
        <v>0</v>
      </c>
      <c r="K479" s="398">
        <f t="shared" si="226"/>
        <v>0</v>
      </c>
      <c r="L479" s="398">
        <f t="shared" si="226"/>
        <v>0</v>
      </c>
      <c r="M479" s="398">
        <f t="shared" si="226"/>
        <v>0</v>
      </c>
      <c r="N479" s="398">
        <f t="shared" si="226"/>
        <v>0</v>
      </c>
      <c r="O479" s="398">
        <f t="shared" si="226"/>
        <v>0</v>
      </c>
      <c r="P479" s="398">
        <f t="shared" si="226"/>
        <v>0</v>
      </c>
      <c r="Q479" s="398">
        <f t="shared" si="226"/>
        <v>0</v>
      </c>
      <c r="R479" s="398">
        <f t="shared" si="226"/>
        <v>0</v>
      </c>
      <c r="S479" s="398">
        <f t="shared" si="226"/>
        <v>0</v>
      </c>
      <c r="T479" s="398">
        <f t="shared" si="226"/>
        <v>0</v>
      </c>
      <c r="U479" s="398">
        <f t="shared" si="226"/>
        <v>0</v>
      </c>
      <c r="V479" s="398">
        <f t="shared" si="226"/>
        <v>0</v>
      </c>
      <c r="W479" s="398">
        <f t="shared" si="226"/>
        <v>0</v>
      </c>
      <c r="X479" s="398">
        <f t="shared" si="226"/>
        <v>0</v>
      </c>
      <c r="Y479" s="398">
        <f t="shared" si="226"/>
        <v>0</v>
      </c>
      <c r="Z479" s="398">
        <f t="shared" si="226"/>
        <v>0</v>
      </c>
      <c r="AA479" s="398">
        <f t="shared" si="226"/>
        <v>0</v>
      </c>
      <c r="AB479" s="398">
        <f t="shared" si="226"/>
        <v>0</v>
      </c>
      <c r="AC479" s="398">
        <f t="shared" si="226"/>
        <v>0</v>
      </c>
      <c r="AD479" s="398">
        <f t="shared" si="226"/>
        <v>0</v>
      </c>
      <c r="AE479" s="398">
        <f t="shared" si="226"/>
        <v>0</v>
      </c>
      <c r="AF479" s="398">
        <f t="shared" si="226"/>
        <v>0</v>
      </c>
      <c r="AG479" s="398">
        <f t="shared" si="226"/>
        <v>0</v>
      </c>
    </row>
    <row r="480">
      <c r="A480" s="100" t="str">
        <f t="shared" si="37"/>
        <v>n/a</v>
      </c>
      <c r="B480" s="396">
        <f t="array" ref="B480">IF($A480="n/a",Dashboard!$C$54,iferror(index('Trade Log'!$B$5:$B$2004,match($A480,'Trade Log'!$AA$5:$AA$2004,0),0),Dashboard!$C$54))</f>
        <v>43100</v>
      </c>
      <c r="C480" s="100" t="str">
        <f t="array" ref="C480">IF($A480="n/a","",iferror(index('Trade Log'!$C$5:$C$2004,match($A480,'Trade Log'!$AA$5:$AA$2004,0),0),""))</f>
        <v/>
      </c>
      <c r="D480" s="398">
        <f t="array" ref="D480">IF($A480="n/a",0,iferror(index('Trade Log'!$AD$5:$AD$2004,match($A480,'Trade Log'!$AA$5:$AA$2004,0),0),0))</f>
        <v>0</v>
      </c>
      <c r="E480" s="398">
        <f t="shared" si="35"/>
        <v>0</v>
      </c>
      <c r="F480" s="100" t="str">
        <f t="array" ref="F480">IF($A480="n/a","",iferror(index('Trade Log'!$D$5:$D$2004,match($A480,'Trade Log'!$AA$5:$AA$2004,0),0),"n/a"))</f>
        <v/>
      </c>
      <c r="G480" s="100" t="str">
        <f t="array" ref="G480">IF($A480="n/a","",IFERROR(index(Setup!$D$52:$D$201,match($F480,Setup!$B$52:$B$201,0),0),"n/a"))</f>
        <v/>
      </c>
      <c r="H480" s="81"/>
      <c r="I480" s="398">
        <f t="shared" ref="I480:AG480" si="227">IF($A480="n/a",0,IFERROR(IF($G480=I$287,$E480,0),0))</f>
        <v>0</v>
      </c>
      <c r="J480" s="398">
        <f t="shared" si="227"/>
        <v>0</v>
      </c>
      <c r="K480" s="398">
        <f t="shared" si="227"/>
        <v>0</v>
      </c>
      <c r="L480" s="398">
        <f t="shared" si="227"/>
        <v>0</v>
      </c>
      <c r="M480" s="398">
        <f t="shared" si="227"/>
        <v>0</v>
      </c>
      <c r="N480" s="398">
        <f t="shared" si="227"/>
        <v>0</v>
      </c>
      <c r="O480" s="398">
        <f t="shared" si="227"/>
        <v>0</v>
      </c>
      <c r="P480" s="398">
        <f t="shared" si="227"/>
        <v>0</v>
      </c>
      <c r="Q480" s="398">
        <f t="shared" si="227"/>
        <v>0</v>
      </c>
      <c r="R480" s="398">
        <f t="shared" si="227"/>
        <v>0</v>
      </c>
      <c r="S480" s="398">
        <f t="shared" si="227"/>
        <v>0</v>
      </c>
      <c r="T480" s="398">
        <f t="shared" si="227"/>
        <v>0</v>
      </c>
      <c r="U480" s="398">
        <f t="shared" si="227"/>
        <v>0</v>
      </c>
      <c r="V480" s="398">
        <f t="shared" si="227"/>
        <v>0</v>
      </c>
      <c r="W480" s="398">
        <f t="shared" si="227"/>
        <v>0</v>
      </c>
      <c r="X480" s="398">
        <f t="shared" si="227"/>
        <v>0</v>
      </c>
      <c r="Y480" s="398">
        <f t="shared" si="227"/>
        <v>0</v>
      </c>
      <c r="Z480" s="398">
        <f t="shared" si="227"/>
        <v>0</v>
      </c>
      <c r="AA480" s="398">
        <f t="shared" si="227"/>
        <v>0</v>
      </c>
      <c r="AB480" s="398">
        <f t="shared" si="227"/>
        <v>0</v>
      </c>
      <c r="AC480" s="398">
        <f t="shared" si="227"/>
        <v>0</v>
      </c>
      <c r="AD480" s="398">
        <f t="shared" si="227"/>
        <v>0</v>
      </c>
      <c r="AE480" s="398">
        <f t="shared" si="227"/>
        <v>0</v>
      </c>
      <c r="AF480" s="398">
        <f t="shared" si="227"/>
        <v>0</v>
      </c>
      <c r="AG480" s="398">
        <f t="shared" si="227"/>
        <v>0</v>
      </c>
    </row>
    <row r="481">
      <c r="A481" s="100" t="str">
        <f t="shared" si="37"/>
        <v>n/a</v>
      </c>
      <c r="B481" s="396">
        <f t="array" ref="B481">IF($A481="n/a",Dashboard!$C$54,iferror(index('Trade Log'!$B$5:$B$2004,match($A481,'Trade Log'!$AA$5:$AA$2004,0),0),Dashboard!$C$54))</f>
        <v>43100</v>
      </c>
      <c r="C481" s="100" t="str">
        <f t="array" ref="C481">IF($A481="n/a","",iferror(index('Trade Log'!$C$5:$C$2004,match($A481,'Trade Log'!$AA$5:$AA$2004,0),0),""))</f>
        <v/>
      </c>
      <c r="D481" s="398">
        <f t="array" ref="D481">IF($A481="n/a",0,iferror(index('Trade Log'!$AD$5:$AD$2004,match($A481,'Trade Log'!$AA$5:$AA$2004,0),0),0))</f>
        <v>0</v>
      </c>
      <c r="E481" s="398">
        <f t="shared" si="35"/>
        <v>0</v>
      </c>
      <c r="F481" s="100" t="str">
        <f t="array" ref="F481">IF($A481="n/a","",iferror(index('Trade Log'!$D$5:$D$2004,match($A481,'Trade Log'!$AA$5:$AA$2004,0),0),"n/a"))</f>
        <v/>
      </c>
      <c r="G481" s="100" t="str">
        <f t="array" ref="G481">IF($A481="n/a","",IFERROR(index(Setup!$D$52:$D$201,match($F481,Setup!$B$52:$B$201,0),0),"n/a"))</f>
        <v/>
      </c>
      <c r="H481" s="81"/>
      <c r="I481" s="398">
        <f t="shared" ref="I481:AG481" si="228">IF($A481="n/a",0,IFERROR(IF($G481=I$287,$E481,0),0))</f>
        <v>0</v>
      </c>
      <c r="J481" s="398">
        <f t="shared" si="228"/>
        <v>0</v>
      </c>
      <c r="K481" s="398">
        <f t="shared" si="228"/>
        <v>0</v>
      </c>
      <c r="L481" s="398">
        <f t="shared" si="228"/>
        <v>0</v>
      </c>
      <c r="M481" s="398">
        <f t="shared" si="228"/>
        <v>0</v>
      </c>
      <c r="N481" s="398">
        <f t="shared" si="228"/>
        <v>0</v>
      </c>
      <c r="O481" s="398">
        <f t="shared" si="228"/>
        <v>0</v>
      </c>
      <c r="P481" s="398">
        <f t="shared" si="228"/>
        <v>0</v>
      </c>
      <c r="Q481" s="398">
        <f t="shared" si="228"/>
        <v>0</v>
      </c>
      <c r="R481" s="398">
        <f t="shared" si="228"/>
        <v>0</v>
      </c>
      <c r="S481" s="398">
        <f t="shared" si="228"/>
        <v>0</v>
      </c>
      <c r="T481" s="398">
        <f t="shared" si="228"/>
        <v>0</v>
      </c>
      <c r="U481" s="398">
        <f t="shared" si="228"/>
        <v>0</v>
      </c>
      <c r="V481" s="398">
        <f t="shared" si="228"/>
        <v>0</v>
      </c>
      <c r="W481" s="398">
        <f t="shared" si="228"/>
        <v>0</v>
      </c>
      <c r="X481" s="398">
        <f t="shared" si="228"/>
        <v>0</v>
      </c>
      <c r="Y481" s="398">
        <f t="shared" si="228"/>
        <v>0</v>
      </c>
      <c r="Z481" s="398">
        <f t="shared" si="228"/>
        <v>0</v>
      </c>
      <c r="AA481" s="398">
        <f t="shared" si="228"/>
        <v>0</v>
      </c>
      <c r="AB481" s="398">
        <f t="shared" si="228"/>
        <v>0</v>
      </c>
      <c r="AC481" s="398">
        <f t="shared" si="228"/>
        <v>0</v>
      </c>
      <c r="AD481" s="398">
        <f t="shared" si="228"/>
        <v>0</v>
      </c>
      <c r="AE481" s="398">
        <f t="shared" si="228"/>
        <v>0</v>
      </c>
      <c r="AF481" s="398">
        <f t="shared" si="228"/>
        <v>0</v>
      </c>
      <c r="AG481" s="398">
        <f t="shared" si="228"/>
        <v>0</v>
      </c>
    </row>
    <row r="482">
      <c r="A482" s="100" t="str">
        <f t="shared" si="37"/>
        <v>n/a</v>
      </c>
      <c r="B482" s="396">
        <f t="array" ref="B482">IF($A482="n/a",Dashboard!$C$54,iferror(index('Trade Log'!$B$5:$B$2004,match($A482,'Trade Log'!$AA$5:$AA$2004,0),0),Dashboard!$C$54))</f>
        <v>43100</v>
      </c>
      <c r="C482" s="100" t="str">
        <f t="array" ref="C482">IF($A482="n/a","",iferror(index('Trade Log'!$C$5:$C$2004,match($A482,'Trade Log'!$AA$5:$AA$2004,0),0),""))</f>
        <v/>
      </c>
      <c r="D482" s="398">
        <f t="array" ref="D482">IF($A482="n/a",0,iferror(index('Trade Log'!$AD$5:$AD$2004,match($A482,'Trade Log'!$AA$5:$AA$2004,0),0),0))</f>
        <v>0</v>
      </c>
      <c r="E482" s="398">
        <f t="shared" si="35"/>
        <v>0</v>
      </c>
      <c r="F482" s="100" t="str">
        <f t="array" ref="F482">IF($A482="n/a","",iferror(index('Trade Log'!$D$5:$D$2004,match($A482,'Trade Log'!$AA$5:$AA$2004,0),0),"n/a"))</f>
        <v/>
      </c>
      <c r="G482" s="100" t="str">
        <f t="array" ref="G482">IF($A482="n/a","",IFERROR(index(Setup!$D$52:$D$201,match($F482,Setup!$B$52:$B$201,0),0),"n/a"))</f>
        <v/>
      </c>
      <c r="H482" s="81"/>
      <c r="I482" s="398">
        <f t="shared" ref="I482:AG482" si="229">IF($A482="n/a",0,IFERROR(IF($G482=I$287,$E482,0),0))</f>
        <v>0</v>
      </c>
      <c r="J482" s="398">
        <f t="shared" si="229"/>
        <v>0</v>
      </c>
      <c r="K482" s="398">
        <f t="shared" si="229"/>
        <v>0</v>
      </c>
      <c r="L482" s="398">
        <f t="shared" si="229"/>
        <v>0</v>
      </c>
      <c r="M482" s="398">
        <f t="shared" si="229"/>
        <v>0</v>
      </c>
      <c r="N482" s="398">
        <f t="shared" si="229"/>
        <v>0</v>
      </c>
      <c r="O482" s="398">
        <f t="shared" si="229"/>
        <v>0</v>
      </c>
      <c r="P482" s="398">
        <f t="shared" si="229"/>
        <v>0</v>
      </c>
      <c r="Q482" s="398">
        <f t="shared" si="229"/>
        <v>0</v>
      </c>
      <c r="R482" s="398">
        <f t="shared" si="229"/>
        <v>0</v>
      </c>
      <c r="S482" s="398">
        <f t="shared" si="229"/>
        <v>0</v>
      </c>
      <c r="T482" s="398">
        <f t="shared" si="229"/>
        <v>0</v>
      </c>
      <c r="U482" s="398">
        <f t="shared" si="229"/>
        <v>0</v>
      </c>
      <c r="V482" s="398">
        <f t="shared" si="229"/>
        <v>0</v>
      </c>
      <c r="W482" s="398">
        <f t="shared" si="229"/>
        <v>0</v>
      </c>
      <c r="X482" s="398">
        <f t="shared" si="229"/>
        <v>0</v>
      </c>
      <c r="Y482" s="398">
        <f t="shared" si="229"/>
        <v>0</v>
      </c>
      <c r="Z482" s="398">
        <f t="shared" si="229"/>
        <v>0</v>
      </c>
      <c r="AA482" s="398">
        <f t="shared" si="229"/>
        <v>0</v>
      </c>
      <c r="AB482" s="398">
        <f t="shared" si="229"/>
        <v>0</v>
      </c>
      <c r="AC482" s="398">
        <f t="shared" si="229"/>
        <v>0</v>
      </c>
      <c r="AD482" s="398">
        <f t="shared" si="229"/>
        <v>0</v>
      </c>
      <c r="AE482" s="398">
        <f t="shared" si="229"/>
        <v>0</v>
      </c>
      <c r="AF482" s="398">
        <f t="shared" si="229"/>
        <v>0</v>
      </c>
      <c r="AG482" s="398">
        <f t="shared" si="229"/>
        <v>0</v>
      </c>
    </row>
    <row r="483">
      <c r="A483" s="100" t="str">
        <f t="shared" si="37"/>
        <v>n/a</v>
      </c>
      <c r="B483" s="396">
        <f t="array" ref="B483">IF($A483="n/a",Dashboard!$C$54,iferror(index('Trade Log'!$B$5:$B$2004,match($A483,'Trade Log'!$AA$5:$AA$2004,0),0),Dashboard!$C$54))</f>
        <v>43100</v>
      </c>
      <c r="C483" s="100" t="str">
        <f t="array" ref="C483">IF($A483="n/a","",iferror(index('Trade Log'!$C$5:$C$2004,match($A483,'Trade Log'!$AA$5:$AA$2004,0),0),""))</f>
        <v/>
      </c>
      <c r="D483" s="398">
        <f t="array" ref="D483">IF($A483="n/a",0,iferror(index('Trade Log'!$AD$5:$AD$2004,match($A483,'Trade Log'!$AA$5:$AA$2004,0),0),0))</f>
        <v>0</v>
      </c>
      <c r="E483" s="398">
        <f t="shared" si="35"/>
        <v>0</v>
      </c>
      <c r="F483" s="100" t="str">
        <f t="array" ref="F483">IF($A483="n/a","",iferror(index('Trade Log'!$D$5:$D$2004,match($A483,'Trade Log'!$AA$5:$AA$2004,0),0),"n/a"))</f>
        <v/>
      </c>
      <c r="G483" s="100" t="str">
        <f t="array" ref="G483">IF($A483="n/a","",IFERROR(index(Setup!$D$52:$D$201,match($F483,Setup!$B$52:$B$201,0),0),"n/a"))</f>
        <v/>
      </c>
      <c r="H483" s="81"/>
      <c r="I483" s="398">
        <f t="shared" ref="I483:AG483" si="230">IF($A483="n/a",0,IFERROR(IF($G483=I$287,$E483,0),0))</f>
        <v>0</v>
      </c>
      <c r="J483" s="398">
        <f t="shared" si="230"/>
        <v>0</v>
      </c>
      <c r="K483" s="398">
        <f t="shared" si="230"/>
        <v>0</v>
      </c>
      <c r="L483" s="398">
        <f t="shared" si="230"/>
        <v>0</v>
      </c>
      <c r="M483" s="398">
        <f t="shared" si="230"/>
        <v>0</v>
      </c>
      <c r="N483" s="398">
        <f t="shared" si="230"/>
        <v>0</v>
      </c>
      <c r="O483" s="398">
        <f t="shared" si="230"/>
        <v>0</v>
      </c>
      <c r="P483" s="398">
        <f t="shared" si="230"/>
        <v>0</v>
      </c>
      <c r="Q483" s="398">
        <f t="shared" si="230"/>
        <v>0</v>
      </c>
      <c r="R483" s="398">
        <f t="shared" si="230"/>
        <v>0</v>
      </c>
      <c r="S483" s="398">
        <f t="shared" si="230"/>
        <v>0</v>
      </c>
      <c r="T483" s="398">
        <f t="shared" si="230"/>
        <v>0</v>
      </c>
      <c r="U483" s="398">
        <f t="shared" si="230"/>
        <v>0</v>
      </c>
      <c r="V483" s="398">
        <f t="shared" si="230"/>
        <v>0</v>
      </c>
      <c r="W483" s="398">
        <f t="shared" si="230"/>
        <v>0</v>
      </c>
      <c r="X483" s="398">
        <f t="shared" si="230"/>
        <v>0</v>
      </c>
      <c r="Y483" s="398">
        <f t="shared" si="230"/>
        <v>0</v>
      </c>
      <c r="Z483" s="398">
        <f t="shared" si="230"/>
        <v>0</v>
      </c>
      <c r="AA483" s="398">
        <f t="shared" si="230"/>
        <v>0</v>
      </c>
      <c r="AB483" s="398">
        <f t="shared" si="230"/>
        <v>0</v>
      </c>
      <c r="AC483" s="398">
        <f t="shared" si="230"/>
        <v>0</v>
      </c>
      <c r="AD483" s="398">
        <f t="shared" si="230"/>
        <v>0</v>
      </c>
      <c r="AE483" s="398">
        <f t="shared" si="230"/>
        <v>0</v>
      </c>
      <c r="AF483" s="398">
        <f t="shared" si="230"/>
        <v>0</v>
      </c>
      <c r="AG483" s="398">
        <f t="shared" si="230"/>
        <v>0</v>
      </c>
    </row>
    <row r="484">
      <c r="A484" s="100" t="str">
        <f t="shared" si="37"/>
        <v>n/a</v>
      </c>
      <c r="B484" s="396">
        <f t="array" ref="B484">IF($A484="n/a",Dashboard!$C$54,iferror(index('Trade Log'!$B$5:$B$2004,match($A484,'Trade Log'!$AA$5:$AA$2004,0),0),Dashboard!$C$54))</f>
        <v>43100</v>
      </c>
      <c r="C484" s="100" t="str">
        <f t="array" ref="C484">IF($A484="n/a","",iferror(index('Trade Log'!$C$5:$C$2004,match($A484,'Trade Log'!$AA$5:$AA$2004,0),0),""))</f>
        <v/>
      </c>
      <c r="D484" s="398">
        <f t="array" ref="D484">IF($A484="n/a",0,iferror(index('Trade Log'!$AD$5:$AD$2004,match($A484,'Trade Log'!$AA$5:$AA$2004,0),0),0))</f>
        <v>0</v>
      </c>
      <c r="E484" s="398">
        <f t="shared" si="35"/>
        <v>0</v>
      </c>
      <c r="F484" s="100" t="str">
        <f t="array" ref="F484">IF($A484="n/a","",iferror(index('Trade Log'!$D$5:$D$2004,match($A484,'Trade Log'!$AA$5:$AA$2004,0),0),"n/a"))</f>
        <v/>
      </c>
      <c r="G484" s="100" t="str">
        <f t="array" ref="G484">IF($A484="n/a","",IFERROR(index(Setup!$D$52:$D$201,match($F484,Setup!$B$52:$B$201,0),0),"n/a"))</f>
        <v/>
      </c>
      <c r="H484" s="81"/>
      <c r="I484" s="398">
        <f t="shared" ref="I484:AG484" si="231">IF($A484="n/a",0,IFERROR(IF($G484=I$287,$E484,0),0))</f>
        <v>0</v>
      </c>
      <c r="J484" s="398">
        <f t="shared" si="231"/>
        <v>0</v>
      </c>
      <c r="K484" s="398">
        <f t="shared" si="231"/>
        <v>0</v>
      </c>
      <c r="L484" s="398">
        <f t="shared" si="231"/>
        <v>0</v>
      </c>
      <c r="M484" s="398">
        <f t="shared" si="231"/>
        <v>0</v>
      </c>
      <c r="N484" s="398">
        <f t="shared" si="231"/>
        <v>0</v>
      </c>
      <c r="O484" s="398">
        <f t="shared" si="231"/>
        <v>0</v>
      </c>
      <c r="P484" s="398">
        <f t="shared" si="231"/>
        <v>0</v>
      </c>
      <c r="Q484" s="398">
        <f t="shared" si="231"/>
        <v>0</v>
      </c>
      <c r="R484" s="398">
        <f t="shared" si="231"/>
        <v>0</v>
      </c>
      <c r="S484" s="398">
        <f t="shared" si="231"/>
        <v>0</v>
      </c>
      <c r="T484" s="398">
        <f t="shared" si="231"/>
        <v>0</v>
      </c>
      <c r="U484" s="398">
        <f t="shared" si="231"/>
        <v>0</v>
      </c>
      <c r="V484" s="398">
        <f t="shared" si="231"/>
        <v>0</v>
      </c>
      <c r="W484" s="398">
        <f t="shared" si="231"/>
        <v>0</v>
      </c>
      <c r="X484" s="398">
        <f t="shared" si="231"/>
        <v>0</v>
      </c>
      <c r="Y484" s="398">
        <f t="shared" si="231"/>
        <v>0</v>
      </c>
      <c r="Z484" s="398">
        <f t="shared" si="231"/>
        <v>0</v>
      </c>
      <c r="AA484" s="398">
        <f t="shared" si="231"/>
        <v>0</v>
      </c>
      <c r="AB484" s="398">
        <f t="shared" si="231"/>
        <v>0</v>
      </c>
      <c r="AC484" s="398">
        <f t="shared" si="231"/>
        <v>0</v>
      </c>
      <c r="AD484" s="398">
        <f t="shared" si="231"/>
        <v>0</v>
      </c>
      <c r="AE484" s="398">
        <f t="shared" si="231"/>
        <v>0</v>
      </c>
      <c r="AF484" s="398">
        <f t="shared" si="231"/>
        <v>0</v>
      </c>
      <c r="AG484" s="398">
        <f t="shared" si="231"/>
        <v>0</v>
      </c>
    </row>
    <row r="485">
      <c r="A485" s="100" t="str">
        <f t="shared" si="37"/>
        <v>n/a</v>
      </c>
      <c r="B485" s="396">
        <f t="array" ref="B485">IF($A485="n/a",Dashboard!$C$54,iferror(index('Trade Log'!$B$5:$B$2004,match($A485,'Trade Log'!$AA$5:$AA$2004,0),0),Dashboard!$C$54))</f>
        <v>43100</v>
      </c>
      <c r="C485" s="100" t="str">
        <f t="array" ref="C485">IF($A485="n/a","",iferror(index('Trade Log'!$C$5:$C$2004,match($A485,'Trade Log'!$AA$5:$AA$2004,0),0),""))</f>
        <v/>
      </c>
      <c r="D485" s="398">
        <f t="array" ref="D485">IF($A485="n/a",0,iferror(index('Trade Log'!$AD$5:$AD$2004,match($A485,'Trade Log'!$AA$5:$AA$2004,0),0),0))</f>
        <v>0</v>
      </c>
      <c r="E485" s="398">
        <f t="shared" si="35"/>
        <v>0</v>
      </c>
      <c r="F485" s="100" t="str">
        <f t="array" ref="F485">IF($A485="n/a","",iferror(index('Trade Log'!$D$5:$D$2004,match($A485,'Trade Log'!$AA$5:$AA$2004,0),0),"n/a"))</f>
        <v/>
      </c>
      <c r="G485" s="100" t="str">
        <f t="array" ref="G485">IF($A485="n/a","",IFERROR(index(Setup!$D$52:$D$201,match($F485,Setup!$B$52:$B$201,0),0),"n/a"))</f>
        <v/>
      </c>
      <c r="H485" s="81"/>
      <c r="I485" s="398">
        <f t="shared" ref="I485:AG485" si="232">IF($A485="n/a",0,IFERROR(IF($G485=I$287,$E485,0),0))</f>
        <v>0</v>
      </c>
      <c r="J485" s="398">
        <f t="shared" si="232"/>
        <v>0</v>
      </c>
      <c r="K485" s="398">
        <f t="shared" si="232"/>
        <v>0</v>
      </c>
      <c r="L485" s="398">
        <f t="shared" si="232"/>
        <v>0</v>
      </c>
      <c r="M485" s="398">
        <f t="shared" si="232"/>
        <v>0</v>
      </c>
      <c r="N485" s="398">
        <f t="shared" si="232"/>
        <v>0</v>
      </c>
      <c r="O485" s="398">
        <f t="shared" si="232"/>
        <v>0</v>
      </c>
      <c r="P485" s="398">
        <f t="shared" si="232"/>
        <v>0</v>
      </c>
      <c r="Q485" s="398">
        <f t="shared" si="232"/>
        <v>0</v>
      </c>
      <c r="R485" s="398">
        <f t="shared" si="232"/>
        <v>0</v>
      </c>
      <c r="S485" s="398">
        <f t="shared" si="232"/>
        <v>0</v>
      </c>
      <c r="T485" s="398">
        <f t="shared" si="232"/>
        <v>0</v>
      </c>
      <c r="U485" s="398">
        <f t="shared" si="232"/>
        <v>0</v>
      </c>
      <c r="V485" s="398">
        <f t="shared" si="232"/>
        <v>0</v>
      </c>
      <c r="W485" s="398">
        <f t="shared" si="232"/>
        <v>0</v>
      </c>
      <c r="X485" s="398">
        <f t="shared" si="232"/>
        <v>0</v>
      </c>
      <c r="Y485" s="398">
        <f t="shared" si="232"/>
        <v>0</v>
      </c>
      <c r="Z485" s="398">
        <f t="shared" si="232"/>
        <v>0</v>
      </c>
      <c r="AA485" s="398">
        <f t="shared" si="232"/>
        <v>0</v>
      </c>
      <c r="AB485" s="398">
        <f t="shared" si="232"/>
        <v>0</v>
      </c>
      <c r="AC485" s="398">
        <f t="shared" si="232"/>
        <v>0</v>
      </c>
      <c r="AD485" s="398">
        <f t="shared" si="232"/>
        <v>0</v>
      </c>
      <c r="AE485" s="398">
        <f t="shared" si="232"/>
        <v>0</v>
      </c>
      <c r="AF485" s="398">
        <f t="shared" si="232"/>
        <v>0</v>
      </c>
      <c r="AG485" s="398">
        <f t="shared" si="232"/>
        <v>0</v>
      </c>
    </row>
    <row r="486">
      <c r="A486" s="100" t="str">
        <f t="shared" si="37"/>
        <v>n/a</v>
      </c>
      <c r="B486" s="396">
        <f t="array" ref="B486">IF($A486="n/a",Dashboard!$C$54,iferror(index('Trade Log'!$B$5:$B$2004,match($A486,'Trade Log'!$AA$5:$AA$2004,0),0),Dashboard!$C$54))</f>
        <v>43100</v>
      </c>
      <c r="C486" s="100" t="str">
        <f t="array" ref="C486">IF($A486="n/a","",iferror(index('Trade Log'!$C$5:$C$2004,match($A486,'Trade Log'!$AA$5:$AA$2004,0),0),""))</f>
        <v/>
      </c>
      <c r="D486" s="398">
        <f t="array" ref="D486">IF($A486="n/a",0,iferror(index('Trade Log'!$AD$5:$AD$2004,match($A486,'Trade Log'!$AA$5:$AA$2004,0),0),0))</f>
        <v>0</v>
      </c>
      <c r="E486" s="398">
        <f t="shared" si="35"/>
        <v>0</v>
      </c>
      <c r="F486" s="100" t="str">
        <f t="array" ref="F486">IF($A486="n/a","",iferror(index('Trade Log'!$D$5:$D$2004,match($A486,'Trade Log'!$AA$5:$AA$2004,0),0),"n/a"))</f>
        <v/>
      </c>
      <c r="G486" s="100" t="str">
        <f t="array" ref="G486">IF($A486="n/a","",IFERROR(index(Setup!$D$52:$D$201,match($F486,Setup!$B$52:$B$201,0),0),"n/a"))</f>
        <v/>
      </c>
      <c r="H486" s="81"/>
      <c r="I486" s="398">
        <f t="shared" ref="I486:AG486" si="233">IF($A486="n/a",0,IFERROR(IF($G486=I$287,$E486,0),0))</f>
        <v>0</v>
      </c>
      <c r="J486" s="398">
        <f t="shared" si="233"/>
        <v>0</v>
      </c>
      <c r="K486" s="398">
        <f t="shared" si="233"/>
        <v>0</v>
      </c>
      <c r="L486" s="398">
        <f t="shared" si="233"/>
        <v>0</v>
      </c>
      <c r="M486" s="398">
        <f t="shared" si="233"/>
        <v>0</v>
      </c>
      <c r="N486" s="398">
        <f t="shared" si="233"/>
        <v>0</v>
      </c>
      <c r="O486" s="398">
        <f t="shared" si="233"/>
        <v>0</v>
      </c>
      <c r="P486" s="398">
        <f t="shared" si="233"/>
        <v>0</v>
      </c>
      <c r="Q486" s="398">
        <f t="shared" si="233"/>
        <v>0</v>
      </c>
      <c r="R486" s="398">
        <f t="shared" si="233"/>
        <v>0</v>
      </c>
      <c r="S486" s="398">
        <f t="shared" si="233"/>
        <v>0</v>
      </c>
      <c r="T486" s="398">
        <f t="shared" si="233"/>
        <v>0</v>
      </c>
      <c r="U486" s="398">
        <f t="shared" si="233"/>
        <v>0</v>
      </c>
      <c r="V486" s="398">
        <f t="shared" si="233"/>
        <v>0</v>
      </c>
      <c r="W486" s="398">
        <f t="shared" si="233"/>
        <v>0</v>
      </c>
      <c r="X486" s="398">
        <f t="shared" si="233"/>
        <v>0</v>
      </c>
      <c r="Y486" s="398">
        <f t="shared" si="233"/>
        <v>0</v>
      </c>
      <c r="Z486" s="398">
        <f t="shared" si="233"/>
        <v>0</v>
      </c>
      <c r="AA486" s="398">
        <f t="shared" si="233"/>
        <v>0</v>
      </c>
      <c r="AB486" s="398">
        <f t="shared" si="233"/>
        <v>0</v>
      </c>
      <c r="AC486" s="398">
        <f t="shared" si="233"/>
        <v>0</v>
      </c>
      <c r="AD486" s="398">
        <f t="shared" si="233"/>
        <v>0</v>
      </c>
      <c r="AE486" s="398">
        <f t="shared" si="233"/>
        <v>0</v>
      </c>
      <c r="AF486" s="398">
        <f t="shared" si="233"/>
        <v>0</v>
      </c>
      <c r="AG486" s="398">
        <f t="shared" si="233"/>
        <v>0</v>
      </c>
    </row>
    <row r="487">
      <c r="A487" s="100" t="str">
        <f t="shared" si="37"/>
        <v>n/a</v>
      </c>
      <c r="B487" s="396">
        <f t="array" ref="B487">IF($A487="n/a",Dashboard!$C$54,iferror(index('Trade Log'!$B$5:$B$2004,match($A487,'Trade Log'!$AA$5:$AA$2004,0),0),Dashboard!$C$54))</f>
        <v>43100</v>
      </c>
      <c r="C487" s="100" t="str">
        <f t="array" ref="C487">IF($A487="n/a","",iferror(index('Trade Log'!$C$5:$C$2004,match($A487,'Trade Log'!$AA$5:$AA$2004,0),0),""))</f>
        <v/>
      </c>
      <c r="D487" s="398">
        <f t="array" ref="D487">IF($A487="n/a",0,iferror(index('Trade Log'!$AD$5:$AD$2004,match($A487,'Trade Log'!$AA$5:$AA$2004,0),0),0))</f>
        <v>0</v>
      </c>
      <c r="E487" s="398">
        <f t="shared" si="35"/>
        <v>0</v>
      </c>
      <c r="F487" s="100" t="str">
        <f t="array" ref="F487">IF($A487="n/a","",iferror(index('Trade Log'!$D$5:$D$2004,match($A487,'Trade Log'!$AA$5:$AA$2004,0),0),"n/a"))</f>
        <v/>
      </c>
      <c r="G487" s="100" t="str">
        <f t="array" ref="G487">IF($A487="n/a","",IFERROR(index(Setup!$D$52:$D$201,match($F487,Setup!$B$52:$B$201,0),0),"n/a"))</f>
        <v/>
      </c>
      <c r="H487" s="81"/>
      <c r="I487" s="398">
        <f t="shared" ref="I487:AG487" si="234">IF($A487="n/a",0,IFERROR(IF($G487=I$287,$E487,0),0))</f>
        <v>0</v>
      </c>
      <c r="J487" s="398">
        <f t="shared" si="234"/>
        <v>0</v>
      </c>
      <c r="K487" s="398">
        <f t="shared" si="234"/>
        <v>0</v>
      </c>
      <c r="L487" s="398">
        <f t="shared" si="234"/>
        <v>0</v>
      </c>
      <c r="M487" s="398">
        <f t="shared" si="234"/>
        <v>0</v>
      </c>
      <c r="N487" s="398">
        <f t="shared" si="234"/>
        <v>0</v>
      </c>
      <c r="O487" s="398">
        <f t="shared" si="234"/>
        <v>0</v>
      </c>
      <c r="P487" s="398">
        <f t="shared" si="234"/>
        <v>0</v>
      </c>
      <c r="Q487" s="398">
        <f t="shared" si="234"/>
        <v>0</v>
      </c>
      <c r="R487" s="398">
        <f t="shared" si="234"/>
        <v>0</v>
      </c>
      <c r="S487" s="398">
        <f t="shared" si="234"/>
        <v>0</v>
      </c>
      <c r="T487" s="398">
        <f t="shared" si="234"/>
        <v>0</v>
      </c>
      <c r="U487" s="398">
        <f t="shared" si="234"/>
        <v>0</v>
      </c>
      <c r="V487" s="398">
        <f t="shared" si="234"/>
        <v>0</v>
      </c>
      <c r="W487" s="398">
        <f t="shared" si="234"/>
        <v>0</v>
      </c>
      <c r="X487" s="398">
        <f t="shared" si="234"/>
        <v>0</v>
      </c>
      <c r="Y487" s="398">
        <f t="shared" si="234"/>
        <v>0</v>
      </c>
      <c r="Z487" s="398">
        <f t="shared" si="234"/>
        <v>0</v>
      </c>
      <c r="AA487" s="398">
        <f t="shared" si="234"/>
        <v>0</v>
      </c>
      <c r="AB487" s="398">
        <f t="shared" si="234"/>
        <v>0</v>
      </c>
      <c r="AC487" s="398">
        <f t="shared" si="234"/>
        <v>0</v>
      </c>
      <c r="AD487" s="398">
        <f t="shared" si="234"/>
        <v>0</v>
      </c>
      <c r="AE487" s="398">
        <f t="shared" si="234"/>
        <v>0</v>
      </c>
      <c r="AF487" s="398">
        <f t="shared" si="234"/>
        <v>0</v>
      </c>
      <c r="AG487" s="398">
        <f t="shared" si="234"/>
        <v>0</v>
      </c>
    </row>
    <row r="488">
      <c r="A488" s="100" t="str">
        <f t="shared" si="37"/>
        <v>n/a</v>
      </c>
      <c r="B488" s="396">
        <f t="array" ref="B488">IF($A488="n/a",Dashboard!$C$54,iferror(index('Trade Log'!$B$5:$B$2004,match($A488,'Trade Log'!$AA$5:$AA$2004,0),0),Dashboard!$C$54))</f>
        <v>43100</v>
      </c>
      <c r="C488" s="100" t="str">
        <f t="array" ref="C488">IF($A488="n/a","",iferror(index('Trade Log'!$C$5:$C$2004,match($A488,'Trade Log'!$AA$5:$AA$2004,0),0),""))</f>
        <v/>
      </c>
      <c r="D488" s="398">
        <f t="array" ref="D488">IF($A488="n/a",0,iferror(index('Trade Log'!$AD$5:$AD$2004,match($A488,'Trade Log'!$AA$5:$AA$2004,0),0),0))</f>
        <v>0</v>
      </c>
      <c r="E488" s="398">
        <f t="shared" si="35"/>
        <v>0</v>
      </c>
      <c r="F488" s="100" t="str">
        <f t="array" ref="F488">IF($A488="n/a","",iferror(index('Trade Log'!$D$5:$D$2004,match($A488,'Trade Log'!$AA$5:$AA$2004,0),0),"n/a"))</f>
        <v/>
      </c>
      <c r="G488" s="100" t="str">
        <f t="array" ref="G488">IF($A488="n/a","",IFERROR(index(Setup!$D$52:$D$201,match($F488,Setup!$B$52:$B$201,0),0),"n/a"))</f>
        <v/>
      </c>
      <c r="H488" s="81"/>
      <c r="I488" s="398">
        <f t="shared" ref="I488:AG488" si="235">IF($A488="n/a",0,IFERROR(IF($G488=I$287,$E488,0),0))</f>
        <v>0</v>
      </c>
      <c r="J488" s="398">
        <f t="shared" si="235"/>
        <v>0</v>
      </c>
      <c r="K488" s="398">
        <f t="shared" si="235"/>
        <v>0</v>
      </c>
      <c r="L488" s="398">
        <f t="shared" si="235"/>
        <v>0</v>
      </c>
      <c r="M488" s="398">
        <f t="shared" si="235"/>
        <v>0</v>
      </c>
      <c r="N488" s="398">
        <f t="shared" si="235"/>
        <v>0</v>
      </c>
      <c r="O488" s="398">
        <f t="shared" si="235"/>
        <v>0</v>
      </c>
      <c r="P488" s="398">
        <f t="shared" si="235"/>
        <v>0</v>
      </c>
      <c r="Q488" s="398">
        <f t="shared" si="235"/>
        <v>0</v>
      </c>
      <c r="R488" s="398">
        <f t="shared" si="235"/>
        <v>0</v>
      </c>
      <c r="S488" s="398">
        <f t="shared" si="235"/>
        <v>0</v>
      </c>
      <c r="T488" s="398">
        <f t="shared" si="235"/>
        <v>0</v>
      </c>
      <c r="U488" s="398">
        <f t="shared" si="235"/>
        <v>0</v>
      </c>
      <c r="V488" s="398">
        <f t="shared" si="235"/>
        <v>0</v>
      </c>
      <c r="W488" s="398">
        <f t="shared" si="235"/>
        <v>0</v>
      </c>
      <c r="X488" s="398">
        <f t="shared" si="235"/>
        <v>0</v>
      </c>
      <c r="Y488" s="398">
        <f t="shared" si="235"/>
        <v>0</v>
      </c>
      <c r="Z488" s="398">
        <f t="shared" si="235"/>
        <v>0</v>
      </c>
      <c r="AA488" s="398">
        <f t="shared" si="235"/>
        <v>0</v>
      </c>
      <c r="AB488" s="398">
        <f t="shared" si="235"/>
        <v>0</v>
      </c>
      <c r="AC488" s="398">
        <f t="shared" si="235"/>
        <v>0</v>
      </c>
      <c r="AD488" s="398">
        <f t="shared" si="235"/>
        <v>0</v>
      </c>
      <c r="AE488" s="398">
        <f t="shared" si="235"/>
        <v>0</v>
      </c>
      <c r="AF488" s="398">
        <f t="shared" si="235"/>
        <v>0</v>
      </c>
      <c r="AG488" s="398">
        <f t="shared" si="235"/>
        <v>0</v>
      </c>
    </row>
    <row r="489">
      <c r="A489" s="100" t="str">
        <f t="shared" si="37"/>
        <v>n/a</v>
      </c>
      <c r="B489" s="396">
        <f t="array" ref="B489">IF($A489="n/a",Dashboard!$C$54,iferror(index('Trade Log'!$B$5:$B$2004,match($A489,'Trade Log'!$AA$5:$AA$2004,0),0),Dashboard!$C$54))</f>
        <v>43100</v>
      </c>
      <c r="C489" s="100" t="str">
        <f t="array" ref="C489">IF($A489="n/a","",iferror(index('Trade Log'!$C$5:$C$2004,match($A489,'Trade Log'!$AA$5:$AA$2004,0),0),""))</f>
        <v/>
      </c>
      <c r="D489" s="398">
        <f t="array" ref="D489">IF($A489="n/a",0,iferror(index('Trade Log'!$AD$5:$AD$2004,match($A489,'Trade Log'!$AA$5:$AA$2004,0),0),0))</f>
        <v>0</v>
      </c>
      <c r="E489" s="398">
        <f t="shared" si="35"/>
        <v>0</v>
      </c>
      <c r="F489" s="100" t="str">
        <f t="array" ref="F489">IF($A489="n/a","",iferror(index('Trade Log'!$D$5:$D$2004,match($A489,'Trade Log'!$AA$5:$AA$2004,0),0),"n/a"))</f>
        <v/>
      </c>
      <c r="G489" s="100" t="str">
        <f t="array" ref="G489">IF($A489="n/a","",IFERROR(index(Setup!$D$52:$D$201,match($F489,Setup!$B$52:$B$201,0),0),"n/a"))</f>
        <v/>
      </c>
      <c r="H489" s="81"/>
      <c r="I489" s="398">
        <f t="shared" ref="I489:AG489" si="236">IF($A489="n/a",0,IFERROR(IF($G489=I$287,$E489,0),0))</f>
        <v>0</v>
      </c>
      <c r="J489" s="398">
        <f t="shared" si="236"/>
        <v>0</v>
      </c>
      <c r="K489" s="398">
        <f t="shared" si="236"/>
        <v>0</v>
      </c>
      <c r="L489" s="398">
        <f t="shared" si="236"/>
        <v>0</v>
      </c>
      <c r="M489" s="398">
        <f t="shared" si="236"/>
        <v>0</v>
      </c>
      <c r="N489" s="398">
        <f t="shared" si="236"/>
        <v>0</v>
      </c>
      <c r="O489" s="398">
        <f t="shared" si="236"/>
        <v>0</v>
      </c>
      <c r="P489" s="398">
        <f t="shared" si="236"/>
        <v>0</v>
      </c>
      <c r="Q489" s="398">
        <f t="shared" si="236"/>
        <v>0</v>
      </c>
      <c r="R489" s="398">
        <f t="shared" si="236"/>
        <v>0</v>
      </c>
      <c r="S489" s="398">
        <f t="shared" si="236"/>
        <v>0</v>
      </c>
      <c r="T489" s="398">
        <f t="shared" si="236"/>
        <v>0</v>
      </c>
      <c r="U489" s="398">
        <f t="shared" si="236"/>
        <v>0</v>
      </c>
      <c r="V489" s="398">
        <f t="shared" si="236"/>
        <v>0</v>
      </c>
      <c r="W489" s="398">
        <f t="shared" si="236"/>
        <v>0</v>
      </c>
      <c r="X489" s="398">
        <f t="shared" si="236"/>
        <v>0</v>
      </c>
      <c r="Y489" s="398">
        <f t="shared" si="236"/>
        <v>0</v>
      </c>
      <c r="Z489" s="398">
        <f t="shared" si="236"/>
        <v>0</v>
      </c>
      <c r="AA489" s="398">
        <f t="shared" si="236"/>
        <v>0</v>
      </c>
      <c r="AB489" s="398">
        <f t="shared" si="236"/>
        <v>0</v>
      </c>
      <c r="AC489" s="398">
        <f t="shared" si="236"/>
        <v>0</v>
      </c>
      <c r="AD489" s="398">
        <f t="shared" si="236"/>
        <v>0</v>
      </c>
      <c r="AE489" s="398">
        <f t="shared" si="236"/>
        <v>0</v>
      </c>
      <c r="AF489" s="398">
        <f t="shared" si="236"/>
        <v>0</v>
      </c>
      <c r="AG489" s="398">
        <f t="shared" si="236"/>
        <v>0</v>
      </c>
    </row>
    <row r="490">
      <c r="A490" s="100" t="str">
        <f t="shared" si="37"/>
        <v>n/a</v>
      </c>
      <c r="B490" s="396">
        <f t="array" ref="B490">IF($A490="n/a",Dashboard!$C$54,iferror(index('Trade Log'!$B$5:$B$2004,match($A490,'Trade Log'!$AA$5:$AA$2004,0),0),Dashboard!$C$54))</f>
        <v>43100</v>
      </c>
      <c r="C490" s="100" t="str">
        <f t="array" ref="C490">IF($A490="n/a","",iferror(index('Trade Log'!$C$5:$C$2004,match($A490,'Trade Log'!$AA$5:$AA$2004,0),0),""))</f>
        <v/>
      </c>
      <c r="D490" s="398">
        <f t="array" ref="D490">IF($A490="n/a",0,iferror(index('Trade Log'!$AD$5:$AD$2004,match($A490,'Trade Log'!$AA$5:$AA$2004,0),0),0))</f>
        <v>0</v>
      </c>
      <c r="E490" s="398">
        <f t="shared" si="35"/>
        <v>0</v>
      </c>
      <c r="F490" s="100" t="str">
        <f t="array" ref="F490">IF($A490="n/a","",iferror(index('Trade Log'!$D$5:$D$2004,match($A490,'Trade Log'!$AA$5:$AA$2004,0),0),"n/a"))</f>
        <v/>
      </c>
      <c r="G490" s="100" t="str">
        <f t="array" ref="G490">IF($A490="n/a","",IFERROR(index(Setup!$D$52:$D$201,match($F490,Setup!$B$52:$B$201,0),0),"n/a"))</f>
        <v/>
      </c>
      <c r="H490" s="81"/>
      <c r="I490" s="398">
        <f t="shared" ref="I490:AG490" si="237">IF($A490="n/a",0,IFERROR(IF($G490=I$287,$E490,0),0))</f>
        <v>0</v>
      </c>
      <c r="J490" s="398">
        <f t="shared" si="237"/>
        <v>0</v>
      </c>
      <c r="K490" s="398">
        <f t="shared" si="237"/>
        <v>0</v>
      </c>
      <c r="L490" s="398">
        <f t="shared" si="237"/>
        <v>0</v>
      </c>
      <c r="M490" s="398">
        <f t="shared" si="237"/>
        <v>0</v>
      </c>
      <c r="N490" s="398">
        <f t="shared" si="237"/>
        <v>0</v>
      </c>
      <c r="O490" s="398">
        <f t="shared" si="237"/>
        <v>0</v>
      </c>
      <c r="P490" s="398">
        <f t="shared" si="237"/>
        <v>0</v>
      </c>
      <c r="Q490" s="398">
        <f t="shared" si="237"/>
        <v>0</v>
      </c>
      <c r="R490" s="398">
        <f t="shared" si="237"/>
        <v>0</v>
      </c>
      <c r="S490" s="398">
        <f t="shared" si="237"/>
        <v>0</v>
      </c>
      <c r="T490" s="398">
        <f t="shared" si="237"/>
        <v>0</v>
      </c>
      <c r="U490" s="398">
        <f t="shared" si="237"/>
        <v>0</v>
      </c>
      <c r="V490" s="398">
        <f t="shared" si="237"/>
        <v>0</v>
      </c>
      <c r="W490" s="398">
        <f t="shared" si="237"/>
        <v>0</v>
      </c>
      <c r="X490" s="398">
        <f t="shared" si="237"/>
        <v>0</v>
      </c>
      <c r="Y490" s="398">
        <f t="shared" si="237"/>
        <v>0</v>
      </c>
      <c r="Z490" s="398">
        <f t="shared" si="237"/>
        <v>0</v>
      </c>
      <c r="AA490" s="398">
        <f t="shared" si="237"/>
        <v>0</v>
      </c>
      <c r="AB490" s="398">
        <f t="shared" si="237"/>
        <v>0</v>
      </c>
      <c r="AC490" s="398">
        <f t="shared" si="237"/>
        <v>0</v>
      </c>
      <c r="AD490" s="398">
        <f t="shared" si="237"/>
        <v>0</v>
      </c>
      <c r="AE490" s="398">
        <f t="shared" si="237"/>
        <v>0</v>
      </c>
      <c r="AF490" s="398">
        <f t="shared" si="237"/>
        <v>0</v>
      </c>
      <c r="AG490" s="398">
        <f t="shared" si="237"/>
        <v>0</v>
      </c>
    </row>
    <row r="491">
      <c r="A491" s="100" t="str">
        <f t="shared" si="37"/>
        <v>n/a</v>
      </c>
      <c r="B491" s="396">
        <f t="array" ref="B491">IF($A491="n/a",Dashboard!$C$54,iferror(index('Trade Log'!$B$5:$B$2004,match($A491,'Trade Log'!$AA$5:$AA$2004,0),0),Dashboard!$C$54))</f>
        <v>43100</v>
      </c>
      <c r="C491" s="100" t="str">
        <f t="array" ref="C491">IF($A491="n/a","",iferror(index('Trade Log'!$C$5:$C$2004,match($A491,'Trade Log'!$AA$5:$AA$2004,0),0),""))</f>
        <v/>
      </c>
      <c r="D491" s="398">
        <f t="array" ref="D491">IF($A491="n/a",0,iferror(index('Trade Log'!$AD$5:$AD$2004,match($A491,'Trade Log'!$AA$5:$AA$2004,0),0),0))</f>
        <v>0</v>
      </c>
      <c r="E491" s="398">
        <f t="shared" si="35"/>
        <v>0</v>
      </c>
      <c r="F491" s="100" t="str">
        <f t="array" ref="F491">IF($A491="n/a","",iferror(index('Trade Log'!$D$5:$D$2004,match($A491,'Trade Log'!$AA$5:$AA$2004,0),0),"n/a"))</f>
        <v/>
      </c>
      <c r="G491" s="100" t="str">
        <f t="array" ref="G491">IF($A491="n/a","",IFERROR(index(Setup!$D$52:$D$201,match($F491,Setup!$B$52:$B$201,0),0),"n/a"))</f>
        <v/>
      </c>
      <c r="H491" s="81"/>
      <c r="I491" s="398">
        <f t="shared" ref="I491:AG491" si="238">IF($A491="n/a",0,IFERROR(IF($G491=I$287,$E491,0),0))</f>
        <v>0</v>
      </c>
      <c r="J491" s="398">
        <f t="shared" si="238"/>
        <v>0</v>
      </c>
      <c r="K491" s="398">
        <f t="shared" si="238"/>
        <v>0</v>
      </c>
      <c r="L491" s="398">
        <f t="shared" si="238"/>
        <v>0</v>
      </c>
      <c r="M491" s="398">
        <f t="shared" si="238"/>
        <v>0</v>
      </c>
      <c r="N491" s="398">
        <f t="shared" si="238"/>
        <v>0</v>
      </c>
      <c r="O491" s="398">
        <f t="shared" si="238"/>
        <v>0</v>
      </c>
      <c r="P491" s="398">
        <f t="shared" si="238"/>
        <v>0</v>
      </c>
      <c r="Q491" s="398">
        <f t="shared" si="238"/>
        <v>0</v>
      </c>
      <c r="R491" s="398">
        <f t="shared" si="238"/>
        <v>0</v>
      </c>
      <c r="S491" s="398">
        <f t="shared" si="238"/>
        <v>0</v>
      </c>
      <c r="T491" s="398">
        <f t="shared" si="238"/>
        <v>0</v>
      </c>
      <c r="U491" s="398">
        <f t="shared" si="238"/>
        <v>0</v>
      </c>
      <c r="V491" s="398">
        <f t="shared" si="238"/>
        <v>0</v>
      </c>
      <c r="W491" s="398">
        <f t="shared" si="238"/>
        <v>0</v>
      </c>
      <c r="X491" s="398">
        <f t="shared" si="238"/>
        <v>0</v>
      </c>
      <c r="Y491" s="398">
        <f t="shared" si="238"/>
        <v>0</v>
      </c>
      <c r="Z491" s="398">
        <f t="shared" si="238"/>
        <v>0</v>
      </c>
      <c r="AA491" s="398">
        <f t="shared" si="238"/>
        <v>0</v>
      </c>
      <c r="AB491" s="398">
        <f t="shared" si="238"/>
        <v>0</v>
      </c>
      <c r="AC491" s="398">
        <f t="shared" si="238"/>
        <v>0</v>
      </c>
      <c r="AD491" s="398">
        <f t="shared" si="238"/>
        <v>0</v>
      </c>
      <c r="AE491" s="398">
        <f t="shared" si="238"/>
        <v>0</v>
      </c>
      <c r="AF491" s="398">
        <f t="shared" si="238"/>
        <v>0</v>
      </c>
      <c r="AG491" s="398">
        <f t="shared" si="238"/>
        <v>0</v>
      </c>
    </row>
    <row r="492">
      <c r="A492" s="100" t="str">
        <f t="shared" si="37"/>
        <v>n/a</v>
      </c>
      <c r="B492" s="396">
        <f t="array" ref="B492">IF($A492="n/a",Dashboard!$C$54,iferror(index('Trade Log'!$B$5:$B$2004,match($A492,'Trade Log'!$AA$5:$AA$2004,0),0),Dashboard!$C$54))</f>
        <v>43100</v>
      </c>
      <c r="C492" s="100" t="str">
        <f t="array" ref="C492">IF($A492="n/a","",iferror(index('Trade Log'!$C$5:$C$2004,match($A492,'Trade Log'!$AA$5:$AA$2004,0),0),""))</f>
        <v/>
      </c>
      <c r="D492" s="398">
        <f t="array" ref="D492">IF($A492="n/a",0,iferror(index('Trade Log'!$AD$5:$AD$2004,match($A492,'Trade Log'!$AA$5:$AA$2004,0),0),0))</f>
        <v>0</v>
      </c>
      <c r="E492" s="398">
        <f t="shared" si="35"/>
        <v>0</v>
      </c>
      <c r="F492" s="100" t="str">
        <f t="array" ref="F492">IF($A492="n/a","",iferror(index('Trade Log'!$D$5:$D$2004,match($A492,'Trade Log'!$AA$5:$AA$2004,0),0),"n/a"))</f>
        <v/>
      </c>
      <c r="G492" s="100" t="str">
        <f t="array" ref="G492">IF($A492="n/a","",IFERROR(index(Setup!$D$52:$D$201,match($F492,Setup!$B$52:$B$201,0),0),"n/a"))</f>
        <v/>
      </c>
      <c r="H492" s="81"/>
      <c r="I492" s="398">
        <f t="shared" ref="I492:AG492" si="239">IF($A492="n/a",0,IFERROR(IF($G492=I$287,$E492,0),0))</f>
        <v>0</v>
      </c>
      <c r="J492" s="398">
        <f t="shared" si="239"/>
        <v>0</v>
      </c>
      <c r="K492" s="398">
        <f t="shared" si="239"/>
        <v>0</v>
      </c>
      <c r="L492" s="398">
        <f t="shared" si="239"/>
        <v>0</v>
      </c>
      <c r="M492" s="398">
        <f t="shared" si="239"/>
        <v>0</v>
      </c>
      <c r="N492" s="398">
        <f t="shared" si="239"/>
        <v>0</v>
      </c>
      <c r="O492" s="398">
        <f t="shared" si="239"/>
        <v>0</v>
      </c>
      <c r="P492" s="398">
        <f t="shared" si="239"/>
        <v>0</v>
      </c>
      <c r="Q492" s="398">
        <f t="shared" si="239"/>
        <v>0</v>
      </c>
      <c r="R492" s="398">
        <f t="shared" si="239"/>
        <v>0</v>
      </c>
      <c r="S492" s="398">
        <f t="shared" si="239"/>
        <v>0</v>
      </c>
      <c r="T492" s="398">
        <f t="shared" si="239"/>
        <v>0</v>
      </c>
      <c r="U492" s="398">
        <f t="shared" si="239"/>
        <v>0</v>
      </c>
      <c r="V492" s="398">
        <f t="shared" si="239"/>
        <v>0</v>
      </c>
      <c r="W492" s="398">
        <f t="shared" si="239"/>
        <v>0</v>
      </c>
      <c r="X492" s="398">
        <f t="shared" si="239"/>
        <v>0</v>
      </c>
      <c r="Y492" s="398">
        <f t="shared" si="239"/>
        <v>0</v>
      </c>
      <c r="Z492" s="398">
        <f t="shared" si="239"/>
        <v>0</v>
      </c>
      <c r="AA492" s="398">
        <f t="shared" si="239"/>
        <v>0</v>
      </c>
      <c r="AB492" s="398">
        <f t="shared" si="239"/>
        <v>0</v>
      </c>
      <c r="AC492" s="398">
        <f t="shared" si="239"/>
        <v>0</v>
      </c>
      <c r="AD492" s="398">
        <f t="shared" si="239"/>
        <v>0</v>
      </c>
      <c r="AE492" s="398">
        <f t="shared" si="239"/>
        <v>0</v>
      </c>
      <c r="AF492" s="398">
        <f t="shared" si="239"/>
        <v>0</v>
      </c>
      <c r="AG492" s="398">
        <f t="shared" si="239"/>
        <v>0</v>
      </c>
    </row>
    <row r="493">
      <c r="A493" s="100" t="str">
        <f t="shared" si="37"/>
        <v>n/a</v>
      </c>
      <c r="B493" s="396">
        <f t="array" ref="B493">IF($A493="n/a",Dashboard!$C$54,iferror(index('Trade Log'!$B$5:$B$2004,match($A493,'Trade Log'!$AA$5:$AA$2004,0),0),Dashboard!$C$54))</f>
        <v>43100</v>
      </c>
      <c r="C493" s="100" t="str">
        <f t="array" ref="C493">IF($A493="n/a","",iferror(index('Trade Log'!$C$5:$C$2004,match($A493,'Trade Log'!$AA$5:$AA$2004,0),0),""))</f>
        <v/>
      </c>
      <c r="D493" s="398">
        <f t="array" ref="D493">IF($A493="n/a",0,iferror(index('Trade Log'!$AD$5:$AD$2004,match($A493,'Trade Log'!$AA$5:$AA$2004,0),0),0))</f>
        <v>0</v>
      </c>
      <c r="E493" s="398">
        <f t="shared" si="35"/>
        <v>0</v>
      </c>
      <c r="F493" s="100" t="str">
        <f t="array" ref="F493">IF($A493="n/a","",iferror(index('Trade Log'!$D$5:$D$2004,match($A493,'Trade Log'!$AA$5:$AA$2004,0),0),"n/a"))</f>
        <v/>
      </c>
      <c r="G493" s="100" t="str">
        <f t="array" ref="G493">IF($A493="n/a","",IFERROR(index(Setup!$D$52:$D$201,match($F493,Setup!$B$52:$B$201,0),0),"n/a"))</f>
        <v/>
      </c>
      <c r="H493" s="81"/>
      <c r="I493" s="398">
        <f t="shared" ref="I493:AG493" si="240">IF($A493="n/a",0,IFERROR(IF($G493=I$287,$E493,0),0))</f>
        <v>0</v>
      </c>
      <c r="J493" s="398">
        <f t="shared" si="240"/>
        <v>0</v>
      </c>
      <c r="K493" s="398">
        <f t="shared" si="240"/>
        <v>0</v>
      </c>
      <c r="L493" s="398">
        <f t="shared" si="240"/>
        <v>0</v>
      </c>
      <c r="M493" s="398">
        <f t="shared" si="240"/>
        <v>0</v>
      </c>
      <c r="N493" s="398">
        <f t="shared" si="240"/>
        <v>0</v>
      </c>
      <c r="O493" s="398">
        <f t="shared" si="240"/>
        <v>0</v>
      </c>
      <c r="P493" s="398">
        <f t="shared" si="240"/>
        <v>0</v>
      </c>
      <c r="Q493" s="398">
        <f t="shared" si="240"/>
        <v>0</v>
      </c>
      <c r="R493" s="398">
        <f t="shared" si="240"/>
        <v>0</v>
      </c>
      <c r="S493" s="398">
        <f t="shared" si="240"/>
        <v>0</v>
      </c>
      <c r="T493" s="398">
        <f t="shared" si="240"/>
        <v>0</v>
      </c>
      <c r="U493" s="398">
        <f t="shared" si="240"/>
        <v>0</v>
      </c>
      <c r="V493" s="398">
        <f t="shared" si="240"/>
        <v>0</v>
      </c>
      <c r="W493" s="398">
        <f t="shared" si="240"/>
        <v>0</v>
      </c>
      <c r="X493" s="398">
        <f t="shared" si="240"/>
        <v>0</v>
      </c>
      <c r="Y493" s="398">
        <f t="shared" si="240"/>
        <v>0</v>
      </c>
      <c r="Z493" s="398">
        <f t="shared" si="240"/>
        <v>0</v>
      </c>
      <c r="AA493" s="398">
        <f t="shared" si="240"/>
        <v>0</v>
      </c>
      <c r="AB493" s="398">
        <f t="shared" si="240"/>
        <v>0</v>
      </c>
      <c r="AC493" s="398">
        <f t="shared" si="240"/>
        <v>0</v>
      </c>
      <c r="AD493" s="398">
        <f t="shared" si="240"/>
        <v>0</v>
      </c>
      <c r="AE493" s="398">
        <f t="shared" si="240"/>
        <v>0</v>
      </c>
      <c r="AF493" s="398">
        <f t="shared" si="240"/>
        <v>0</v>
      </c>
      <c r="AG493" s="398">
        <f t="shared" si="240"/>
        <v>0</v>
      </c>
    </row>
    <row r="494">
      <c r="A494" s="100" t="str">
        <f t="shared" si="37"/>
        <v>n/a</v>
      </c>
      <c r="B494" s="396">
        <f t="array" ref="B494">IF($A494="n/a",Dashboard!$C$54,iferror(index('Trade Log'!$B$5:$B$2004,match($A494,'Trade Log'!$AA$5:$AA$2004,0),0),Dashboard!$C$54))</f>
        <v>43100</v>
      </c>
      <c r="C494" s="100" t="str">
        <f t="array" ref="C494">IF($A494="n/a","",iferror(index('Trade Log'!$C$5:$C$2004,match($A494,'Trade Log'!$AA$5:$AA$2004,0),0),""))</f>
        <v/>
      </c>
      <c r="D494" s="398">
        <f t="array" ref="D494">IF($A494="n/a",0,iferror(index('Trade Log'!$AD$5:$AD$2004,match($A494,'Trade Log'!$AA$5:$AA$2004,0),0),0))</f>
        <v>0</v>
      </c>
      <c r="E494" s="398">
        <f t="shared" si="35"/>
        <v>0</v>
      </c>
      <c r="F494" s="100" t="str">
        <f t="array" ref="F494">IF($A494="n/a","",iferror(index('Trade Log'!$D$5:$D$2004,match($A494,'Trade Log'!$AA$5:$AA$2004,0),0),"n/a"))</f>
        <v/>
      </c>
      <c r="G494" s="100" t="str">
        <f t="array" ref="G494">IF($A494="n/a","",IFERROR(index(Setup!$D$52:$D$201,match($F494,Setup!$B$52:$B$201,0),0),"n/a"))</f>
        <v/>
      </c>
      <c r="H494" s="81"/>
      <c r="I494" s="398">
        <f t="shared" ref="I494:AG494" si="241">IF($A494="n/a",0,IFERROR(IF($G494=I$287,$E494,0),0))</f>
        <v>0</v>
      </c>
      <c r="J494" s="398">
        <f t="shared" si="241"/>
        <v>0</v>
      </c>
      <c r="K494" s="398">
        <f t="shared" si="241"/>
        <v>0</v>
      </c>
      <c r="L494" s="398">
        <f t="shared" si="241"/>
        <v>0</v>
      </c>
      <c r="M494" s="398">
        <f t="shared" si="241"/>
        <v>0</v>
      </c>
      <c r="N494" s="398">
        <f t="shared" si="241"/>
        <v>0</v>
      </c>
      <c r="O494" s="398">
        <f t="shared" si="241"/>
        <v>0</v>
      </c>
      <c r="P494" s="398">
        <f t="shared" si="241"/>
        <v>0</v>
      </c>
      <c r="Q494" s="398">
        <f t="shared" si="241"/>
        <v>0</v>
      </c>
      <c r="R494" s="398">
        <f t="shared" si="241"/>
        <v>0</v>
      </c>
      <c r="S494" s="398">
        <f t="shared" si="241"/>
        <v>0</v>
      </c>
      <c r="T494" s="398">
        <f t="shared" si="241"/>
        <v>0</v>
      </c>
      <c r="U494" s="398">
        <f t="shared" si="241"/>
        <v>0</v>
      </c>
      <c r="V494" s="398">
        <f t="shared" si="241"/>
        <v>0</v>
      </c>
      <c r="W494" s="398">
        <f t="shared" si="241"/>
        <v>0</v>
      </c>
      <c r="X494" s="398">
        <f t="shared" si="241"/>
        <v>0</v>
      </c>
      <c r="Y494" s="398">
        <f t="shared" si="241"/>
        <v>0</v>
      </c>
      <c r="Z494" s="398">
        <f t="shared" si="241"/>
        <v>0</v>
      </c>
      <c r="AA494" s="398">
        <f t="shared" si="241"/>
        <v>0</v>
      </c>
      <c r="AB494" s="398">
        <f t="shared" si="241"/>
        <v>0</v>
      </c>
      <c r="AC494" s="398">
        <f t="shared" si="241"/>
        <v>0</v>
      </c>
      <c r="AD494" s="398">
        <f t="shared" si="241"/>
        <v>0</v>
      </c>
      <c r="AE494" s="398">
        <f t="shared" si="241"/>
        <v>0</v>
      </c>
      <c r="AF494" s="398">
        <f t="shared" si="241"/>
        <v>0</v>
      </c>
      <c r="AG494" s="398">
        <f t="shared" si="241"/>
        <v>0</v>
      </c>
    </row>
    <row r="495">
      <c r="A495" s="100" t="str">
        <f t="shared" si="37"/>
        <v>n/a</v>
      </c>
      <c r="B495" s="396">
        <f t="array" ref="B495">IF($A495="n/a",Dashboard!$C$54,iferror(index('Trade Log'!$B$5:$B$2004,match($A495,'Trade Log'!$AA$5:$AA$2004,0),0),Dashboard!$C$54))</f>
        <v>43100</v>
      </c>
      <c r="C495" s="100" t="str">
        <f t="array" ref="C495">IF($A495="n/a","",iferror(index('Trade Log'!$C$5:$C$2004,match($A495,'Trade Log'!$AA$5:$AA$2004,0),0),""))</f>
        <v/>
      </c>
      <c r="D495" s="398">
        <f t="array" ref="D495">IF($A495="n/a",0,iferror(index('Trade Log'!$AD$5:$AD$2004,match($A495,'Trade Log'!$AA$5:$AA$2004,0),0),0))</f>
        <v>0</v>
      </c>
      <c r="E495" s="398">
        <f t="shared" si="35"/>
        <v>0</v>
      </c>
      <c r="F495" s="100" t="str">
        <f t="array" ref="F495">IF($A495="n/a","",iferror(index('Trade Log'!$D$5:$D$2004,match($A495,'Trade Log'!$AA$5:$AA$2004,0),0),"n/a"))</f>
        <v/>
      </c>
      <c r="G495" s="100" t="str">
        <f t="array" ref="G495">IF($A495="n/a","",IFERROR(index(Setup!$D$52:$D$201,match($F495,Setup!$B$52:$B$201,0),0),"n/a"))</f>
        <v/>
      </c>
      <c r="H495" s="81"/>
      <c r="I495" s="398">
        <f t="shared" ref="I495:AG495" si="242">IF($A495="n/a",0,IFERROR(IF($G495=I$287,$E495,0),0))</f>
        <v>0</v>
      </c>
      <c r="J495" s="398">
        <f t="shared" si="242"/>
        <v>0</v>
      </c>
      <c r="K495" s="398">
        <f t="shared" si="242"/>
        <v>0</v>
      </c>
      <c r="L495" s="398">
        <f t="shared" si="242"/>
        <v>0</v>
      </c>
      <c r="M495" s="398">
        <f t="shared" si="242"/>
        <v>0</v>
      </c>
      <c r="N495" s="398">
        <f t="shared" si="242"/>
        <v>0</v>
      </c>
      <c r="O495" s="398">
        <f t="shared" si="242"/>
        <v>0</v>
      </c>
      <c r="P495" s="398">
        <f t="shared" si="242"/>
        <v>0</v>
      </c>
      <c r="Q495" s="398">
        <f t="shared" si="242"/>
        <v>0</v>
      </c>
      <c r="R495" s="398">
        <f t="shared" si="242"/>
        <v>0</v>
      </c>
      <c r="S495" s="398">
        <f t="shared" si="242"/>
        <v>0</v>
      </c>
      <c r="T495" s="398">
        <f t="shared" si="242"/>
        <v>0</v>
      </c>
      <c r="U495" s="398">
        <f t="shared" si="242"/>
        <v>0</v>
      </c>
      <c r="V495" s="398">
        <f t="shared" si="242"/>
        <v>0</v>
      </c>
      <c r="W495" s="398">
        <f t="shared" si="242"/>
        <v>0</v>
      </c>
      <c r="X495" s="398">
        <f t="shared" si="242"/>
        <v>0</v>
      </c>
      <c r="Y495" s="398">
        <f t="shared" si="242"/>
        <v>0</v>
      </c>
      <c r="Z495" s="398">
        <f t="shared" si="242"/>
        <v>0</v>
      </c>
      <c r="AA495" s="398">
        <f t="shared" si="242"/>
        <v>0</v>
      </c>
      <c r="AB495" s="398">
        <f t="shared" si="242"/>
        <v>0</v>
      </c>
      <c r="AC495" s="398">
        <f t="shared" si="242"/>
        <v>0</v>
      </c>
      <c r="AD495" s="398">
        <f t="shared" si="242"/>
        <v>0</v>
      </c>
      <c r="AE495" s="398">
        <f t="shared" si="242"/>
        <v>0</v>
      </c>
      <c r="AF495" s="398">
        <f t="shared" si="242"/>
        <v>0</v>
      </c>
      <c r="AG495" s="398">
        <f t="shared" si="242"/>
        <v>0</v>
      </c>
    </row>
    <row r="496">
      <c r="A496" s="100" t="str">
        <f t="shared" si="37"/>
        <v>n/a</v>
      </c>
      <c r="B496" s="396">
        <f t="array" ref="B496">IF($A496="n/a",Dashboard!$C$54,iferror(index('Trade Log'!$B$5:$B$2004,match($A496,'Trade Log'!$AA$5:$AA$2004,0),0),Dashboard!$C$54))</f>
        <v>43100</v>
      </c>
      <c r="C496" s="100" t="str">
        <f t="array" ref="C496">IF($A496="n/a","",iferror(index('Trade Log'!$C$5:$C$2004,match($A496,'Trade Log'!$AA$5:$AA$2004,0),0),""))</f>
        <v/>
      </c>
      <c r="D496" s="398">
        <f t="array" ref="D496">IF($A496="n/a",0,iferror(index('Trade Log'!$AD$5:$AD$2004,match($A496,'Trade Log'!$AA$5:$AA$2004,0),0),0))</f>
        <v>0</v>
      </c>
      <c r="E496" s="398">
        <f t="shared" si="35"/>
        <v>0</v>
      </c>
      <c r="F496" s="100" t="str">
        <f t="array" ref="F496">IF($A496="n/a","",iferror(index('Trade Log'!$D$5:$D$2004,match($A496,'Trade Log'!$AA$5:$AA$2004,0),0),"n/a"))</f>
        <v/>
      </c>
      <c r="G496" s="100" t="str">
        <f t="array" ref="G496">IF($A496="n/a","",IFERROR(index(Setup!$D$52:$D$201,match($F496,Setup!$B$52:$B$201,0),0),"n/a"))</f>
        <v/>
      </c>
      <c r="H496" s="81"/>
      <c r="I496" s="398">
        <f t="shared" ref="I496:AG496" si="243">IF($A496="n/a",0,IFERROR(IF($G496=I$287,$E496,0),0))</f>
        <v>0</v>
      </c>
      <c r="J496" s="398">
        <f t="shared" si="243"/>
        <v>0</v>
      </c>
      <c r="K496" s="398">
        <f t="shared" si="243"/>
        <v>0</v>
      </c>
      <c r="L496" s="398">
        <f t="shared" si="243"/>
        <v>0</v>
      </c>
      <c r="M496" s="398">
        <f t="shared" si="243"/>
        <v>0</v>
      </c>
      <c r="N496" s="398">
        <f t="shared" si="243"/>
        <v>0</v>
      </c>
      <c r="O496" s="398">
        <f t="shared" si="243"/>
        <v>0</v>
      </c>
      <c r="P496" s="398">
        <f t="shared" si="243"/>
        <v>0</v>
      </c>
      <c r="Q496" s="398">
        <f t="shared" si="243"/>
        <v>0</v>
      </c>
      <c r="R496" s="398">
        <f t="shared" si="243"/>
        <v>0</v>
      </c>
      <c r="S496" s="398">
        <f t="shared" si="243"/>
        <v>0</v>
      </c>
      <c r="T496" s="398">
        <f t="shared" si="243"/>
        <v>0</v>
      </c>
      <c r="U496" s="398">
        <f t="shared" si="243"/>
        <v>0</v>
      </c>
      <c r="V496" s="398">
        <f t="shared" si="243"/>
        <v>0</v>
      </c>
      <c r="W496" s="398">
        <f t="shared" si="243"/>
        <v>0</v>
      </c>
      <c r="X496" s="398">
        <f t="shared" si="243"/>
        <v>0</v>
      </c>
      <c r="Y496" s="398">
        <f t="shared" si="243"/>
        <v>0</v>
      </c>
      <c r="Z496" s="398">
        <f t="shared" si="243"/>
        <v>0</v>
      </c>
      <c r="AA496" s="398">
        <f t="shared" si="243"/>
        <v>0</v>
      </c>
      <c r="AB496" s="398">
        <f t="shared" si="243"/>
        <v>0</v>
      </c>
      <c r="AC496" s="398">
        <f t="shared" si="243"/>
        <v>0</v>
      </c>
      <c r="AD496" s="398">
        <f t="shared" si="243"/>
        <v>0</v>
      </c>
      <c r="AE496" s="398">
        <f t="shared" si="243"/>
        <v>0</v>
      </c>
      <c r="AF496" s="398">
        <f t="shared" si="243"/>
        <v>0</v>
      </c>
      <c r="AG496" s="398">
        <f t="shared" si="243"/>
        <v>0</v>
      </c>
    </row>
    <row r="497">
      <c r="A497" s="100" t="str">
        <f t="shared" si="37"/>
        <v>n/a</v>
      </c>
      <c r="B497" s="396">
        <f t="array" ref="B497">IF($A497="n/a",Dashboard!$C$54,iferror(index('Trade Log'!$B$5:$B$2004,match($A497,'Trade Log'!$AA$5:$AA$2004,0),0),Dashboard!$C$54))</f>
        <v>43100</v>
      </c>
      <c r="C497" s="100" t="str">
        <f t="array" ref="C497">IF($A497="n/a","",iferror(index('Trade Log'!$C$5:$C$2004,match($A497,'Trade Log'!$AA$5:$AA$2004,0),0),""))</f>
        <v/>
      </c>
      <c r="D497" s="398">
        <f t="array" ref="D497">IF($A497="n/a",0,iferror(index('Trade Log'!$AD$5:$AD$2004,match($A497,'Trade Log'!$AA$5:$AA$2004,0),0),0))</f>
        <v>0</v>
      </c>
      <c r="E497" s="398">
        <f t="shared" si="35"/>
        <v>0</v>
      </c>
      <c r="F497" s="100" t="str">
        <f t="array" ref="F497">IF($A497="n/a","",iferror(index('Trade Log'!$D$5:$D$2004,match($A497,'Trade Log'!$AA$5:$AA$2004,0),0),"n/a"))</f>
        <v/>
      </c>
      <c r="G497" s="100" t="str">
        <f t="array" ref="G497">IF($A497="n/a","",IFERROR(index(Setup!$D$52:$D$201,match($F497,Setup!$B$52:$B$201,0),0),"n/a"))</f>
        <v/>
      </c>
      <c r="H497" s="81"/>
      <c r="I497" s="398">
        <f t="shared" ref="I497:AG497" si="244">IF($A497="n/a",0,IFERROR(IF($G497=I$287,$E497,0),0))</f>
        <v>0</v>
      </c>
      <c r="J497" s="398">
        <f t="shared" si="244"/>
        <v>0</v>
      </c>
      <c r="K497" s="398">
        <f t="shared" si="244"/>
        <v>0</v>
      </c>
      <c r="L497" s="398">
        <f t="shared" si="244"/>
        <v>0</v>
      </c>
      <c r="M497" s="398">
        <f t="shared" si="244"/>
        <v>0</v>
      </c>
      <c r="N497" s="398">
        <f t="shared" si="244"/>
        <v>0</v>
      </c>
      <c r="O497" s="398">
        <f t="shared" si="244"/>
        <v>0</v>
      </c>
      <c r="P497" s="398">
        <f t="shared" si="244"/>
        <v>0</v>
      </c>
      <c r="Q497" s="398">
        <f t="shared" si="244"/>
        <v>0</v>
      </c>
      <c r="R497" s="398">
        <f t="shared" si="244"/>
        <v>0</v>
      </c>
      <c r="S497" s="398">
        <f t="shared" si="244"/>
        <v>0</v>
      </c>
      <c r="T497" s="398">
        <f t="shared" si="244"/>
        <v>0</v>
      </c>
      <c r="U497" s="398">
        <f t="shared" si="244"/>
        <v>0</v>
      </c>
      <c r="V497" s="398">
        <f t="shared" si="244"/>
        <v>0</v>
      </c>
      <c r="W497" s="398">
        <f t="shared" si="244"/>
        <v>0</v>
      </c>
      <c r="X497" s="398">
        <f t="shared" si="244"/>
        <v>0</v>
      </c>
      <c r="Y497" s="398">
        <f t="shared" si="244"/>
        <v>0</v>
      </c>
      <c r="Z497" s="398">
        <f t="shared" si="244"/>
        <v>0</v>
      </c>
      <c r="AA497" s="398">
        <f t="shared" si="244"/>
        <v>0</v>
      </c>
      <c r="AB497" s="398">
        <f t="shared" si="244"/>
        <v>0</v>
      </c>
      <c r="AC497" s="398">
        <f t="shared" si="244"/>
        <v>0</v>
      </c>
      <c r="AD497" s="398">
        <f t="shared" si="244"/>
        <v>0</v>
      </c>
      <c r="AE497" s="398">
        <f t="shared" si="244"/>
        <v>0</v>
      </c>
      <c r="AF497" s="398">
        <f t="shared" si="244"/>
        <v>0</v>
      </c>
      <c r="AG497" s="398">
        <f t="shared" si="244"/>
        <v>0</v>
      </c>
    </row>
    <row r="498">
      <c r="A498" s="100" t="str">
        <f t="shared" si="37"/>
        <v>n/a</v>
      </c>
      <c r="B498" s="396">
        <f t="array" ref="B498">IF($A498="n/a",Dashboard!$C$54,iferror(index('Trade Log'!$B$5:$B$2004,match($A498,'Trade Log'!$AA$5:$AA$2004,0),0),Dashboard!$C$54))</f>
        <v>43100</v>
      </c>
      <c r="C498" s="100" t="str">
        <f t="array" ref="C498">IF($A498="n/a","",iferror(index('Trade Log'!$C$5:$C$2004,match($A498,'Trade Log'!$AA$5:$AA$2004,0),0),""))</f>
        <v/>
      </c>
      <c r="D498" s="398">
        <f t="array" ref="D498">IF($A498="n/a",0,iferror(index('Trade Log'!$AD$5:$AD$2004,match($A498,'Trade Log'!$AA$5:$AA$2004,0),0),0))</f>
        <v>0</v>
      </c>
      <c r="E498" s="398">
        <f t="shared" si="35"/>
        <v>0</v>
      </c>
      <c r="F498" s="100" t="str">
        <f t="array" ref="F498">IF($A498="n/a","",iferror(index('Trade Log'!$D$5:$D$2004,match($A498,'Trade Log'!$AA$5:$AA$2004,0),0),"n/a"))</f>
        <v/>
      </c>
      <c r="G498" s="100" t="str">
        <f t="array" ref="G498">IF($A498="n/a","",IFERROR(index(Setup!$D$52:$D$201,match($F498,Setup!$B$52:$B$201,0),0),"n/a"))</f>
        <v/>
      </c>
      <c r="H498" s="81"/>
      <c r="I498" s="398">
        <f t="shared" ref="I498:AG498" si="245">IF($A498="n/a",0,IFERROR(IF($G498=I$287,$E498,0),0))</f>
        <v>0</v>
      </c>
      <c r="J498" s="398">
        <f t="shared" si="245"/>
        <v>0</v>
      </c>
      <c r="K498" s="398">
        <f t="shared" si="245"/>
        <v>0</v>
      </c>
      <c r="L498" s="398">
        <f t="shared" si="245"/>
        <v>0</v>
      </c>
      <c r="M498" s="398">
        <f t="shared" si="245"/>
        <v>0</v>
      </c>
      <c r="N498" s="398">
        <f t="shared" si="245"/>
        <v>0</v>
      </c>
      <c r="O498" s="398">
        <f t="shared" si="245"/>
        <v>0</v>
      </c>
      <c r="P498" s="398">
        <f t="shared" si="245"/>
        <v>0</v>
      </c>
      <c r="Q498" s="398">
        <f t="shared" si="245"/>
        <v>0</v>
      </c>
      <c r="R498" s="398">
        <f t="shared" si="245"/>
        <v>0</v>
      </c>
      <c r="S498" s="398">
        <f t="shared" si="245"/>
        <v>0</v>
      </c>
      <c r="T498" s="398">
        <f t="shared" si="245"/>
        <v>0</v>
      </c>
      <c r="U498" s="398">
        <f t="shared" si="245"/>
        <v>0</v>
      </c>
      <c r="V498" s="398">
        <f t="shared" si="245"/>
        <v>0</v>
      </c>
      <c r="W498" s="398">
        <f t="shared" si="245"/>
        <v>0</v>
      </c>
      <c r="X498" s="398">
        <f t="shared" si="245"/>
        <v>0</v>
      </c>
      <c r="Y498" s="398">
        <f t="shared" si="245"/>
        <v>0</v>
      </c>
      <c r="Z498" s="398">
        <f t="shared" si="245"/>
        <v>0</v>
      </c>
      <c r="AA498" s="398">
        <f t="shared" si="245"/>
        <v>0</v>
      </c>
      <c r="AB498" s="398">
        <f t="shared" si="245"/>
        <v>0</v>
      </c>
      <c r="AC498" s="398">
        <f t="shared" si="245"/>
        <v>0</v>
      </c>
      <c r="AD498" s="398">
        <f t="shared" si="245"/>
        <v>0</v>
      </c>
      <c r="AE498" s="398">
        <f t="shared" si="245"/>
        <v>0</v>
      </c>
      <c r="AF498" s="398">
        <f t="shared" si="245"/>
        <v>0</v>
      </c>
      <c r="AG498" s="398">
        <f t="shared" si="245"/>
        <v>0</v>
      </c>
    </row>
    <row r="499">
      <c r="A499" s="100" t="str">
        <f t="shared" si="37"/>
        <v>n/a</v>
      </c>
      <c r="B499" s="396">
        <f t="array" ref="B499">IF($A499="n/a",Dashboard!$C$54,iferror(index('Trade Log'!$B$5:$B$2004,match($A499,'Trade Log'!$AA$5:$AA$2004,0),0),Dashboard!$C$54))</f>
        <v>43100</v>
      </c>
      <c r="C499" s="100" t="str">
        <f t="array" ref="C499">IF($A499="n/a","",iferror(index('Trade Log'!$C$5:$C$2004,match($A499,'Trade Log'!$AA$5:$AA$2004,0),0),""))</f>
        <v/>
      </c>
      <c r="D499" s="398">
        <f t="array" ref="D499">IF($A499="n/a",0,iferror(index('Trade Log'!$AD$5:$AD$2004,match($A499,'Trade Log'!$AA$5:$AA$2004,0),0),0))</f>
        <v>0</v>
      </c>
      <c r="E499" s="398">
        <f t="shared" si="35"/>
        <v>0</v>
      </c>
      <c r="F499" s="100" t="str">
        <f t="array" ref="F499">IF($A499="n/a","",iferror(index('Trade Log'!$D$5:$D$2004,match($A499,'Trade Log'!$AA$5:$AA$2004,0),0),"n/a"))</f>
        <v/>
      </c>
      <c r="G499" s="100" t="str">
        <f t="array" ref="G499">IF($A499="n/a","",IFERROR(index(Setup!$D$52:$D$201,match($F499,Setup!$B$52:$B$201,0),0),"n/a"))</f>
        <v/>
      </c>
      <c r="H499" s="81"/>
      <c r="I499" s="398">
        <f t="shared" ref="I499:AG499" si="246">IF($A499="n/a",0,IFERROR(IF($G499=I$287,$E499,0),0))</f>
        <v>0</v>
      </c>
      <c r="J499" s="398">
        <f t="shared" si="246"/>
        <v>0</v>
      </c>
      <c r="K499" s="398">
        <f t="shared" si="246"/>
        <v>0</v>
      </c>
      <c r="L499" s="398">
        <f t="shared" si="246"/>
        <v>0</v>
      </c>
      <c r="M499" s="398">
        <f t="shared" si="246"/>
        <v>0</v>
      </c>
      <c r="N499" s="398">
        <f t="shared" si="246"/>
        <v>0</v>
      </c>
      <c r="O499" s="398">
        <f t="shared" si="246"/>
        <v>0</v>
      </c>
      <c r="P499" s="398">
        <f t="shared" si="246"/>
        <v>0</v>
      </c>
      <c r="Q499" s="398">
        <f t="shared" si="246"/>
        <v>0</v>
      </c>
      <c r="R499" s="398">
        <f t="shared" si="246"/>
        <v>0</v>
      </c>
      <c r="S499" s="398">
        <f t="shared" si="246"/>
        <v>0</v>
      </c>
      <c r="T499" s="398">
        <f t="shared" si="246"/>
        <v>0</v>
      </c>
      <c r="U499" s="398">
        <f t="shared" si="246"/>
        <v>0</v>
      </c>
      <c r="V499" s="398">
        <f t="shared" si="246"/>
        <v>0</v>
      </c>
      <c r="W499" s="398">
        <f t="shared" si="246"/>
        <v>0</v>
      </c>
      <c r="X499" s="398">
        <f t="shared" si="246"/>
        <v>0</v>
      </c>
      <c r="Y499" s="398">
        <f t="shared" si="246"/>
        <v>0</v>
      </c>
      <c r="Z499" s="398">
        <f t="shared" si="246"/>
        <v>0</v>
      </c>
      <c r="AA499" s="398">
        <f t="shared" si="246"/>
        <v>0</v>
      </c>
      <c r="AB499" s="398">
        <f t="shared" si="246"/>
        <v>0</v>
      </c>
      <c r="AC499" s="398">
        <f t="shared" si="246"/>
        <v>0</v>
      </c>
      <c r="AD499" s="398">
        <f t="shared" si="246"/>
        <v>0</v>
      </c>
      <c r="AE499" s="398">
        <f t="shared" si="246"/>
        <v>0</v>
      </c>
      <c r="AF499" s="398">
        <f t="shared" si="246"/>
        <v>0</v>
      </c>
      <c r="AG499" s="398">
        <f t="shared" si="246"/>
        <v>0</v>
      </c>
    </row>
    <row r="500">
      <c r="A500" s="100" t="str">
        <f t="shared" si="37"/>
        <v>n/a</v>
      </c>
      <c r="B500" s="396">
        <f t="array" ref="B500">IF($A500="n/a",Dashboard!$C$54,iferror(index('Trade Log'!$B$5:$B$2004,match($A500,'Trade Log'!$AA$5:$AA$2004,0),0),Dashboard!$C$54))</f>
        <v>43100</v>
      </c>
      <c r="C500" s="100" t="str">
        <f t="array" ref="C500">IF($A500="n/a","",iferror(index('Trade Log'!$C$5:$C$2004,match($A500,'Trade Log'!$AA$5:$AA$2004,0),0),""))</f>
        <v/>
      </c>
      <c r="D500" s="398">
        <f t="array" ref="D500">IF($A500="n/a",0,iferror(index('Trade Log'!$AD$5:$AD$2004,match($A500,'Trade Log'!$AA$5:$AA$2004,0),0),0))</f>
        <v>0</v>
      </c>
      <c r="E500" s="398">
        <f t="shared" si="35"/>
        <v>0</v>
      </c>
      <c r="F500" s="100" t="str">
        <f t="array" ref="F500">IF($A500="n/a","",iferror(index('Trade Log'!$D$5:$D$2004,match($A500,'Trade Log'!$AA$5:$AA$2004,0),0),"n/a"))</f>
        <v/>
      </c>
      <c r="G500" s="100" t="str">
        <f t="array" ref="G500">IF($A500="n/a","",IFERROR(index(Setup!$D$52:$D$201,match($F500,Setup!$B$52:$B$201,0),0),"n/a"))</f>
        <v/>
      </c>
      <c r="H500" s="81"/>
      <c r="I500" s="398">
        <f t="shared" ref="I500:AG500" si="247">IF($A500="n/a",0,IFERROR(IF($G500=I$287,$E500,0),0))</f>
        <v>0</v>
      </c>
      <c r="J500" s="398">
        <f t="shared" si="247"/>
        <v>0</v>
      </c>
      <c r="K500" s="398">
        <f t="shared" si="247"/>
        <v>0</v>
      </c>
      <c r="L500" s="398">
        <f t="shared" si="247"/>
        <v>0</v>
      </c>
      <c r="M500" s="398">
        <f t="shared" si="247"/>
        <v>0</v>
      </c>
      <c r="N500" s="398">
        <f t="shared" si="247"/>
        <v>0</v>
      </c>
      <c r="O500" s="398">
        <f t="shared" si="247"/>
        <v>0</v>
      </c>
      <c r="P500" s="398">
        <f t="shared" si="247"/>
        <v>0</v>
      </c>
      <c r="Q500" s="398">
        <f t="shared" si="247"/>
        <v>0</v>
      </c>
      <c r="R500" s="398">
        <f t="shared" si="247"/>
        <v>0</v>
      </c>
      <c r="S500" s="398">
        <f t="shared" si="247"/>
        <v>0</v>
      </c>
      <c r="T500" s="398">
        <f t="shared" si="247"/>
        <v>0</v>
      </c>
      <c r="U500" s="398">
        <f t="shared" si="247"/>
        <v>0</v>
      </c>
      <c r="V500" s="398">
        <f t="shared" si="247"/>
        <v>0</v>
      </c>
      <c r="W500" s="398">
        <f t="shared" si="247"/>
        <v>0</v>
      </c>
      <c r="X500" s="398">
        <f t="shared" si="247"/>
        <v>0</v>
      </c>
      <c r="Y500" s="398">
        <f t="shared" si="247"/>
        <v>0</v>
      </c>
      <c r="Z500" s="398">
        <f t="shared" si="247"/>
        <v>0</v>
      </c>
      <c r="AA500" s="398">
        <f t="shared" si="247"/>
        <v>0</v>
      </c>
      <c r="AB500" s="398">
        <f t="shared" si="247"/>
        <v>0</v>
      </c>
      <c r="AC500" s="398">
        <f t="shared" si="247"/>
        <v>0</v>
      </c>
      <c r="AD500" s="398">
        <f t="shared" si="247"/>
        <v>0</v>
      </c>
      <c r="AE500" s="398">
        <f t="shared" si="247"/>
        <v>0</v>
      </c>
      <c r="AF500" s="398">
        <f t="shared" si="247"/>
        <v>0</v>
      </c>
      <c r="AG500" s="398">
        <f t="shared" si="247"/>
        <v>0</v>
      </c>
    </row>
    <row r="501">
      <c r="A501" s="100" t="str">
        <f t="shared" si="37"/>
        <v>n/a</v>
      </c>
      <c r="B501" s="396">
        <f t="array" ref="B501">IF($A501="n/a",Dashboard!$C$54,iferror(index('Trade Log'!$B$5:$B$2004,match($A501,'Trade Log'!$AA$5:$AA$2004,0),0),Dashboard!$C$54))</f>
        <v>43100</v>
      </c>
      <c r="C501" s="100" t="str">
        <f t="array" ref="C501">IF($A501="n/a","",iferror(index('Trade Log'!$C$5:$C$2004,match($A501,'Trade Log'!$AA$5:$AA$2004,0),0),""))</f>
        <v/>
      </c>
      <c r="D501" s="398">
        <f t="array" ref="D501">IF($A501="n/a",0,iferror(index('Trade Log'!$AD$5:$AD$2004,match($A501,'Trade Log'!$AA$5:$AA$2004,0),0),0))</f>
        <v>0</v>
      </c>
      <c r="E501" s="398">
        <f t="shared" si="35"/>
        <v>0</v>
      </c>
      <c r="F501" s="100" t="str">
        <f t="array" ref="F501">IF($A501="n/a","",iferror(index('Trade Log'!$D$5:$D$2004,match($A501,'Trade Log'!$AA$5:$AA$2004,0),0),"n/a"))</f>
        <v/>
      </c>
      <c r="G501" s="100" t="str">
        <f t="array" ref="G501">IF($A501="n/a","",IFERROR(index(Setup!$D$52:$D$201,match($F501,Setup!$B$52:$B$201,0),0),"n/a"))</f>
        <v/>
      </c>
      <c r="H501" s="81"/>
      <c r="I501" s="398">
        <f t="shared" ref="I501:AG501" si="248">IF($A501="n/a",0,IFERROR(IF($G501=I$287,$E501,0),0))</f>
        <v>0</v>
      </c>
      <c r="J501" s="398">
        <f t="shared" si="248"/>
        <v>0</v>
      </c>
      <c r="K501" s="398">
        <f t="shared" si="248"/>
        <v>0</v>
      </c>
      <c r="L501" s="398">
        <f t="shared" si="248"/>
        <v>0</v>
      </c>
      <c r="M501" s="398">
        <f t="shared" si="248"/>
        <v>0</v>
      </c>
      <c r="N501" s="398">
        <f t="shared" si="248"/>
        <v>0</v>
      </c>
      <c r="O501" s="398">
        <f t="shared" si="248"/>
        <v>0</v>
      </c>
      <c r="P501" s="398">
        <f t="shared" si="248"/>
        <v>0</v>
      </c>
      <c r="Q501" s="398">
        <f t="shared" si="248"/>
        <v>0</v>
      </c>
      <c r="R501" s="398">
        <f t="shared" si="248"/>
        <v>0</v>
      </c>
      <c r="S501" s="398">
        <f t="shared" si="248"/>
        <v>0</v>
      </c>
      <c r="T501" s="398">
        <f t="shared" si="248"/>
        <v>0</v>
      </c>
      <c r="U501" s="398">
        <f t="shared" si="248"/>
        <v>0</v>
      </c>
      <c r="V501" s="398">
        <f t="shared" si="248"/>
        <v>0</v>
      </c>
      <c r="W501" s="398">
        <f t="shared" si="248"/>
        <v>0</v>
      </c>
      <c r="X501" s="398">
        <f t="shared" si="248"/>
        <v>0</v>
      </c>
      <c r="Y501" s="398">
        <f t="shared" si="248"/>
        <v>0</v>
      </c>
      <c r="Z501" s="398">
        <f t="shared" si="248"/>
        <v>0</v>
      </c>
      <c r="AA501" s="398">
        <f t="shared" si="248"/>
        <v>0</v>
      </c>
      <c r="AB501" s="398">
        <f t="shared" si="248"/>
        <v>0</v>
      </c>
      <c r="AC501" s="398">
        <f t="shared" si="248"/>
        <v>0</v>
      </c>
      <c r="AD501" s="398">
        <f t="shared" si="248"/>
        <v>0</v>
      </c>
      <c r="AE501" s="398">
        <f t="shared" si="248"/>
        <v>0</v>
      </c>
      <c r="AF501" s="398">
        <f t="shared" si="248"/>
        <v>0</v>
      </c>
      <c r="AG501" s="398">
        <f t="shared" si="248"/>
        <v>0</v>
      </c>
    </row>
    <row r="502">
      <c r="A502" s="100" t="str">
        <f t="shared" si="37"/>
        <v>n/a</v>
      </c>
      <c r="B502" s="396">
        <f t="array" ref="B502">IF($A502="n/a",Dashboard!$C$54,iferror(index('Trade Log'!$B$5:$B$2004,match($A502,'Trade Log'!$AA$5:$AA$2004,0),0),Dashboard!$C$54))</f>
        <v>43100</v>
      </c>
      <c r="C502" s="100" t="str">
        <f t="array" ref="C502">IF($A502="n/a","",iferror(index('Trade Log'!$C$5:$C$2004,match($A502,'Trade Log'!$AA$5:$AA$2004,0),0),""))</f>
        <v/>
      </c>
      <c r="D502" s="398">
        <f t="array" ref="D502">IF($A502="n/a",0,iferror(index('Trade Log'!$AD$5:$AD$2004,match($A502,'Trade Log'!$AA$5:$AA$2004,0),0),0))</f>
        <v>0</v>
      </c>
      <c r="E502" s="398">
        <f t="shared" si="35"/>
        <v>0</v>
      </c>
      <c r="F502" s="100" t="str">
        <f t="array" ref="F502">IF($A502="n/a","",iferror(index('Trade Log'!$D$5:$D$2004,match($A502,'Trade Log'!$AA$5:$AA$2004,0),0),"n/a"))</f>
        <v/>
      </c>
      <c r="G502" s="100" t="str">
        <f t="array" ref="G502">IF($A502="n/a","",IFERROR(index(Setup!$D$52:$D$201,match($F502,Setup!$B$52:$B$201,0),0),"n/a"))</f>
        <v/>
      </c>
      <c r="H502" s="81"/>
      <c r="I502" s="398">
        <f t="shared" ref="I502:AG502" si="249">IF($A502="n/a",0,IFERROR(IF($G502=I$287,$E502,0),0))</f>
        <v>0</v>
      </c>
      <c r="J502" s="398">
        <f t="shared" si="249"/>
        <v>0</v>
      </c>
      <c r="K502" s="398">
        <f t="shared" si="249"/>
        <v>0</v>
      </c>
      <c r="L502" s="398">
        <f t="shared" si="249"/>
        <v>0</v>
      </c>
      <c r="M502" s="398">
        <f t="shared" si="249"/>
        <v>0</v>
      </c>
      <c r="N502" s="398">
        <f t="shared" si="249"/>
        <v>0</v>
      </c>
      <c r="O502" s="398">
        <f t="shared" si="249"/>
        <v>0</v>
      </c>
      <c r="P502" s="398">
        <f t="shared" si="249"/>
        <v>0</v>
      </c>
      <c r="Q502" s="398">
        <f t="shared" si="249"/>
        <v>0</v>
      </c>
      <c r="R502" s="398">
        <f t="shared" si="249"/>
        <v>0</v>
      </c>
      <c r="S502" s="398">
        <f t="shared" si="249"/>
        <v>0</v>
      </c>
      <c r="T502" s="398">
        <f t="shared" si="249"/>
        <v>0</v>
      </c>
      <c r="U502" s="398">
        <f t="shared" si="249"/>
        <v>0</v>
      </c>
      <c r="V502" s="398">
        <f t="shared" si="249"/>
        <v>0</v>
      </c>
      <c r="W502" s="398">
        <f t="shared" si="249"/>
        <v>0</v>
      </c>
      <c r="X502" s="398">
        <f t="shared" si="249"/>
        <v>0</v>
      </c>
      <c r="Y502" s="398">
        <f t="shared" si="249"/>
        <v>0</v>
      </c>
      <c r="Z502" s="398">
        <f t="shared" si="249"/>
        <v>0</v>
      </c>
      <c r="AA502" s="398">
        <f t="shared" si="249"/>
        <v>0</v>
      </c>
      <c r="AB502" s="398">
        <f t="shared" si="249"/>
        <v>0</v>
      </c>
      <c r="AC502" s="398">
        <f t="shared" si="249"/>
        <v>0</v>
      </c>
      <c r="AD502" s="398">
        <f t="shared" si="249"/>
        <v>0</v>
      </c>
      <c r="AE502" s="398">
        <f t="shared" si="249"/>
        <v>0</v>
      </c>
      <c r="AF502" s="398">
        <f t="shared" si="249"/>
        <v>0</v>
      </c>
      <c r="AG502" s="398">
        <f t="shared" si="249"/>
        <v>0</v>
      </c>
    </row>
    <row r="503">
      <c r="A503" s="100" t="str">
        <f t="shared" si="37"/>
        <v>n/a</v>
      </c>
      <c r="B503" s="396">
        <f t="array" ref="B503">IF($A503="n/a",Dashboard!$C$54,iferror(index('Trade Log'!$B$5:$B$2004,match($A503,'Trade Log'!$AA$5:$AA$2004,0),0),Dashboard!$C$54))</f>
        <v>43100</v>
      </c>
      <c r="C503" s="100" t="str">
        <f t="array" ref="C503">IF($A503="n/a","",iferror(index('Trade Log'!$C$5:$C$2004,match($A503,'Trade Log'!$AA$5:$AA$2004,0),0),""))</f>
        <v/>
      </c>
      <c r="D503" s="398">
        <f t="array" ref="D503">IF($A503="n/a",0,iferror(index('Trade Log'!$AD$5:$AD$2004,match($A503,'Trade Log'!$AA$5:$AA$2004,0),0),0))</f>
        <v>0</v>
      </c>
      <c r="E503" s="398">
        <f t="shared" si="35"/>
        <v>0</v>
      </c>
      <c r="F503" s="100" t="str">
        <f t="array" ref="F503">IF($A503="n/a","",iferror(index('Trade Log'!$D$5:$D$2004,match($A503,'Trade Log'!$AA$5:$AA$2004,0),0),"n/a"))</f>
        <v/>
      </c>
      <c r="G503" s="100" t="str">
        <f t="array" ref="G503">IF($A503="n/a","",IFERROR(index(Setup!$D$52:$D$201,match($F503,Setup!$B$52:$B$201,0),0),"n/a"))</f>
        <v/>
      </c>
      <c r="H503" s="81"/>
      <c r="I503" s="398">
        <f t="shared" ref="I503:AG503" si="250">IF($A503="n/a",0,IFERROR(IF($G503=I$287,$E503,0),0))</f>
        <v>0</v>
      </c>
      <c r="J503" s="398">
        <f t="shared" si="250"/>
        <v>0</v>
      </c>
      <c r="K503" s="398">
        <f t="shared" si="250"/>
        <v>0</v>
      </c>
      <c r="L503" s="398">
        <f t="shared" si="250"/>
        <v>0</v>
      </c>
      <c r="M503" s="398">
        <f t="shared" si="250"/>
        <v>0</v>
      </c>
      <c r="N503" s="398">
        <f t="shared" si="250"/>
        <v>0</v>
      </c>
      <c r="O503" s="398">
        <f t="shared" si="250"/>
        <v>0</v>
      </c>
      <c r="P503" s="398">
        <f t="shared" si="250"/>
        <v>0</v>
      </c>
      <c r="Q503" s="398">
        <f t="shared" si="250"/>
        <v>0</v>
      </c>
      <c r="R503" s="398">
        <f t="shared" si="250"/>
        <v>0</v>
      </c>
      <c r="S503" s="398">
        <f t="shared" si="250"/>
        <v>0</v>
      </c>
      <c r="T503" s="398">
        <f t="shared" si="250"/>
        <v>0</v>
      </c>
      <c r="U503" s="398">
        <f t="shared" si="250"/>
        <v>0</v>
      </c>
      <c r="V503" s="398">
        <f t="shared" si="250"/>
        <v>0</v>
      </c>
      <c r="W503" s="398">
        <f t="shared" si="250"/>
        <v>0</v>
      </c>
      <c r="X503" s="398">
        <f t="shared" si="250"/>
        <v>0</v>
      </c>
      <c r="Y503" s="398">
        <f t="shared" si="250"/>
        <v>0</v>
      </c>
      <c r="Z503" s="398">
        <f t="shared" si="250"/>
        <v>0</v>
      </c>
      <c r="AA503" s="398">
        <f t="shared" si="250"/>
        <v>0</v>
      </c>
      <c r="AB503" s="398">
        <f t="shared" si="250"/>
        <v>0</v>
      </c>
      <c r="AC503" s="398">
        <f t="shared" si="250"/>
        <v>0</v>
      </c>
      <c r="AD503" s="398">
        <f t="shared" si="250"/>
        <v>0</v>
      </c>
      <c r="AE503" s="398">
        <f t="shared" si="250"/>
        <v>0</v>
      </c>
      <c r="AF503" s="398">
        <f t="shared" si="250"/>
        <v>0</v>
      </c>
      <c r="AG503" s="398">
        <f t="shared" si="250"/>
        <v>0</v>
      </c>
    </row>
    <row r="504">
      <c r="A504" s="100" t="str">
        <f t="shared" si="37"/>
        <v>n/a</v>
      </c>
      <c r="B504" s="396">
        <f t="array" ref="B504">IF($A504="n/a",Dashboard!$C$54,iferror(index('Trade Log'!$B$5:$B$2004,match($A504,'Trade Log'!$AA$5:$AA$2004,0),0),Dashboard!$C$54))</f>
        <v>43100</v>
      </c>
      <c r="C504" s="100" t="str">
        <f t="array" ref="C504">IF($A504="n/a","",iferror(index('Trade Log'!$C$5:$C$2004,match($A504,'Trade Log'!$AA$5:$AA$2004,0),0),""))</f>
        <v/>
      </c>
      <c r="D504" s="398">
        <f t="array" ref="D504">IF($A504="n/a",0,iferror(index('Trade Log'!$AD$5:$AD$2004,match($A504,'Trade Log'!$AA$5:$AA$2004,0),0),0))</f>
        <v>0</v>
      </c>
      <c r="E504" s="398">
        <f t="shared" si="35"/>
        <v>0</v>
      </c>
      <c r="F504" s="100" t="str">
        <f t="array" ref="F504">IF($A504="n/a","",iferror(index('Trade Log'!$D$5:$D$2004,match($A504,'Trade Log'!$AA$5:$AA$2004,0),0),"n/a"))</f>
        <v/>
      </c>
      <c r="G504" s="100" t="str">
        <f t="array" ref="G504">IF($A504="n/a","",IFERROR(index(Setup!$D$52:$D$201,match($F504,Setup!$B$52:$B$201,0),0),"n/a"))</f>
        <v/>
      </c>
      <c r="H504" s="81"/>
      <c r="I504" s="398">
        <f t="shared" ref="I504:AG504" si="251">IF($A504="n/a",0,IFERROR(IF($G504=I$287,$E504,0),0))</f>
        <v>0</v>
      </c>
      <c r="J504" s="398">
        <f t="shared" si="251"/>
        <v>0</v>
      </c>
      <c r="K504" s="398">
        <f t="shared" si="251"/>
        <v>0</v>
      </c>
      <c r="L504" s="398">
        <f t="shared" si="251"/>
        <v>0</v>
      </c>
      <c r="M504" s="398">
        <f t="shared" si="251"/>
        <v>0</v>
      </c>
      <c r="N504" s="398">
        <f t="shared" si="251"/>
        <v>0</v>
      </c>
      <c r="O504" s="398">
        <f t="shared" si="251"/>
        <v>0</v>
      </c>
      <c r="P504" s="398">
        <f t="shared" si="251"/>
        <v>0</v>
      </c>
      <c r="Q504" s="398">
        <f t="shared" si="251"/>
        <v>0</v>
      </c>
      <c r="R504" s="398">
        <f t="shared" si="251"/>
        <v>0</v>
      </c>
      <c r="S504" s="398">
        <f t="shared" si="251"/>
        <v>0</v>
      </c>
      <c r="T504" s="398">
        <f t="shared" si="251"/>
        <v>0</v>
      </c>
      <c r="U504" s="398">
        <f t="shared" si="251"/>
        <v>0</v>
      </c>
      <c r="V504" s="398">
        <f t="shared" si="251"/>
        <v>0</v>
      </c>
      <c r="W504" s="398">
        <f t="shared" si="251"/>
        <v>0</v>
      </c>
      <c r="X504" s="398">
        <f t="shared" si="251"/>
        <v>0</v>
      </c>
      <c r="Y504" s="398">
        <f t="shared" si="251"/>
        <v>0</v>
      </c>
      <c r="Z504" s="398">
        <f t="shared" si="251"/>
        <v>0</v>
      </c>
      <c r="AA504" s="398">
        <f t="shared" si="251"/>
        <v>0</v>
      </c>
      <c r="AB504" s="398">
        <f t="shared" si="251"/>
        <v>0</v>
      </c>
      <c r="AC504" s="398">
        <f t="shared" si="251"/>
        <v>0</v>
      </c>
      <c r="AD504" s="398">
        <f t="shared" si="251"/>
        <v>0</v>
      </c>
      <c r="AE504" s="398">
        <f t="shared" si="251"/>
        <v>0</v>
      </c>
      <c r="AF504" s="398">
        <f t="shared" si="251"/>
        <v>0</v>
      </c>
      <c r="AG504" s="398">
        <f t="shared" si="251"/>
        <v>0</v>
      </c>
    </row>
    <row r="505">
      <c r="A505" s="100" t="str">
        <f t="shared" si="37"/>
        <v>n/a</v>
      </c>
      <c r="B505" s="396">
        <f t="array" ref="B505">IF($A505="n/a",Dashboard!$C$54,iferror(index('Trade Log'!$B$5:$B$2004,match($A505,'Trade Log'!$AA$5:$AA$2004,0),0),Dashboard!$C$54))</f>
        <v>43100</v>
      </c>
      <c r="C505" s="100" t="str">
        <f t="array" ref="C505">IF($A505="n/a","",iferror(index('Trade Log'!$C$5:$C$2004,match($A505,'Trade Log'!$AA$5:$AA$2004,0),0),""))</f>
        <v/>
      </c>
      <c r="D505" s="398">
        <f t="array" ref="D505">IF($A505="n/a",0,iferror(index('Trade Log'!$AD$5:$AD$2004,match($A505,'Trade Log'!$AA$5:$AA$2004,0),0),0))</f>
        <v>0</v>
      </c>
      <c r="E505" s="398">
        <f t="shared" si="35"/>
        <v>0</v>
      </c>
      <c r="F505" s="100" t="str">
        <f t="array" ref="F505">IF($A505="n/a","",iferror(index('Trade Log'!$D$5:$D$2004,match($A505,'Trade Log'!$AA$5:$AA$2004,0),0),"n/a"))</f>
        <v/>
      </c>
      <c r="G505" s="100" t="str">
        <f t="array" ref="G505">IF($A505="n/a","",IFERROR(index(Setup!$D$52:$D$201,match($F505,Setup!$B$52:$B$201,0),0),"n/a"))</f>
        <v/>
      </c>
      <c r="H505" s="81"/>
      <c r="I505" s="398">
        <f t="shared" ref="I505:AG505" si="252">IF($A505="n/a",0,IFERROR(IF($G505=I$287,$E505,0),0))</f>
        <v>0</v>
      </c>
      <c r="J505" s="398">
        <f t="shared" si="252"/>
        <v>0</v>
      </c>
      <c r="K505" s="398">
        <f t="shared" si="252"/>
        <v>0</v>
      </c>
      <c r="L505" s="398">
        <f t="shared" si="252"/>
        <v>0</v>
      </c>
      <c r="M505" s="398">
        <f t="shared" si="252"/>
        <v>0</v>
      </c>
      <c r="N505" s="398">
        <f t="shared" si="252"/>
        <v>0</v>
      </c>
      <c r="O505" s="398">
        <f t="shared" si="252"/>
        <v>0</v>
      </c>
      <c r="P505" s="398">
        <f t="shared" si="252"/>
        <v>0</v>
      </c>
      <c r="Q505" s="398">
        <f t="shared" si="252"/>
        <v>0</v>
      </c>
      <c r="R505" s="398">
        <f t="shared" si="252"/>
        <v>0</v>
      </c>
      <c r="S505" s="398">
        <f t="shared" si="252"/>
        <v>0</v>
      </c>
      <c r="T505" s="398">
        <f t="shared" si="252"/>
        <v>0</v>
      </c>
      <c r="U505" s="398">
        <f t="shared" si="252"/>
        <v>0</v>
      </c>
      <c r="V505" s="398">
        <f t="shared" si="252"/>
        <v>0</v>
      </c>
      <c r="W505" s="398">
        <f t="shared" si="252"/>
        <v>0</v>
      </c>
      <c r="X505" s="398">
        <f t="shared" si="252"/>
        <v>0</v>
      </c>
      <c r="Y505" s="398">
        <f t="shared" si="252"/>
        <v>0</v>
      </c>
      <c r="Z505" s="398">
        <f t="shared" si="252"/>
        <v>0</v>
      </c>
      <c r="AA505" s="398">
        <f t="shared" si="252"/>
        <v>0</v>
      </c>
      <c r="AB505" s="398">
        <f t="shared" si="252"/>
        <v>0</v>
      </c>
      <c r="AC505" s="398">
        <f t="shared" si="252"/>
        <v>0</v>
      </c>
      <c r="AD505" s="398">
        <f t="shared" si="252"/>
        <v>0</v>
      </c>
      <c r="AE505" s="398">
        <f t="shared" si="252"/>
        <v>0</v>
      </c>
      <c r="AF505" s="398">
        <f t="shared" si="252"/>
        <v>0</v>
      </c>
      <c r="AG505" s="398">
        <f t="shared" si="252"/>
        <v>0</v>
      </c>
    </row>
    <row r="506">
      <c r="A506" s="100" t="str">
        <f t="shared" si="37"/>
        <v>n/a</v>
      </c>
      <c r="B506" s="396">
        <f t="array" ref="B506">IF($A506="n/a",Dashboard!$C$54,iferror(index('Trade Log'!$B$5:$B$2004,match($A506,'Trade Log'!$AA$5:$AA$2004,0),0),Dashboard!$C$54))</f>
        <v>43100</v>
      </c>
      <c r="C506" s="100" t="str">
        <f t="array" ref="C506">IF($A506="n/a","",iferror(index('Trade Log'!$C$5:$C$2004,match($A506,'Trade Log'!$AA$5:$AA$2004,0),0),""))</f>
        <v/>
      </c>
      <c r="D506" s="398">
        <f t="array" ref="D506">IF($A506="n/a",0,iferror(index('Trade Log'!$AD$5:$AD$2004,match($A506,'Trade Log'!$AA$5:$AA$2004,0),0),0))</f>
        <v>0</v>
      </c>
      <c r="E506" s="398">
        <f t="shared" si="35"/>
        <v>0</v>
      </c>
      <c r="F506" s="100" t="str">
        <f t="array" ref="F506">IF($A506="n/a","",iferror(index('Trade Log'!$D$5:$D$2004,match($A506,'Trade Log'!$AA$5:$AA$2004,0),0),"n/a"))</f>
        <v/>
      </c>
      <c r="G506" s="100" t="str">
        <f t="array" ref="G506">IF($A506="n/a","",IFERROR(index(Setup!$D$52:$D$201,match($F506,Setup!$B$52:$B$201,0),0),"n/a"))</f>
        <v/>
      </c>
      <c r="H506" s="81"/>
      <c r="I506" s="398">
        <f t="shared" ref="I506:AG506" si="253">IF($A506="n/a",0,IFERROR(IF($G506=I$287,$E506,0),0))</f>
        <v>0</v>
      </c>
      <c r="J506" s="398">
        <f t="shared" si="253"/>
        <v>0</v>
      </c>
      <c r="K506" s="398">
        <f t="shared" si="253"/>
        <v>0</v>
      </c>
      <c r="L506" s="398">
        <f t="shared" si="253"/>
        <v>0</v>
      </c>
      <c r="M506" s="398">
        <f t="shared" si="253"/>
        <v>0</v>
      </c>
      <c r="N506" s="398">
        <f t="shared" si="253"/>
        <v>0</v>
      </c>
      <c r="O506" s="398">
        <f t="shared" si="253"/>
        <v>0</v>
      </c>
      <c r="P506" s="398">
        <f t="shared" si="253"/>
        <v>0</v>
      </c>
      <c r="Q506" s="398">
        <f t="shared" si="253"/>
        <v>0</v>
      </c>
      <c r="R506" s="398">
        <f t="shared" si="253"/>
        <v>0</v>
      </c>
      <c r="S506" s="398">
        <f t="shared" si="253"/>
        <v>0</v>
      </c>
      <c r="T506" s="398">
        <f t="shared" si="253"/>
        <v>0</v>
      </c>
      <c r="U506" s="398">
        <f t="shared" si="253"/>
        <v>0</v>
      </c>
      <c r="V506" s="398">
        <f t="shared" si="253"/>
        <v>0</v>
      </c>
      <c r="W506" s="398">
        <f t="shared" si="253"/>
        <v>0</v>
      </c>
      <c r="X506" s="398">
        <f t="shared" si="253"/>
        <v>0</v>
      </c>
      <c r="Y506" s="398">
        <f t="shared" si="253"/>
        <v>0</v>
      </c>
      <c r="Z506" s="398">
        <f t="shared" si="253"/>
        <v>0</v>
      </c>
      <c r="AA506" s="398">
        <f t="shared" si="253"/>
        <v>0</v>
      </c>
      <c r="AB506" s="398">
        <f t="shared" si="253"/>
        <v>0</v>
      </c>
      <c r="AC506" s="398">
        <f t="shared" si="253"/>
        <v>0</v>
      </c>
      <c r="AD506" s="398">
        <f t="shared" si="253"/>
        <v>0</v>
      </c>
      <c r="AE506" s="398">
        <f t="shared" si="253"/>
        <v>0</v>
      </c>
      <c r="AF506" s="398">
        <f t="shared" si="253"/>
        <v>0</v>
      </c>
      <c r="AG506" s="398">
        <f t="shared" si="253"/>
        <v>0</v>
      </c>
    </row>
    <row r="507">
      <c r="A507" s="100" t="str">
        <f t="shared" si="37"/>
        <v>n/a</v>
      </c>
      <c r="B507" s="396">
        <f t="array" ref="B507">IF($A507="n/a",Dashboard!$C$54,iferror(index('Trade Log'!$B$5:$B$2004,match($A507,'Trade Log'!$AA$5:$AA$2004,0),0),Dashboard!$C$54))</f>
        <v>43100</v>
      </c>
      <c r="C507" s="100" t="str">
        <f t="array" ref="C507">IF($A507="n/a","",iferror(index('Trade Log'!$C$5:$C$2004,match($A507,'Trade Log'!$AA$5:$AA$2004,0),0),""))</f>
        <v/>
      </c>
      <c r="D507" s="398">
        <f t="array" ref="D507">IF($A507="n/a",0,iferror(index('Trade Log'!$AD$5:$AD$2004,match($A507,'Trade Log'!$AA$5:$AA$2004,0),0),0))</f>
        <v>0</v>
      </c>
      <c r="E507" s="398">
        <f t="shared" si="35"/>
        <v>0</v>
      </c>
      <c r="F507" s="100" t="str">
        <f t="array" ref="F507">IF($A507="n/a","",iferror(index('Trade Log'!$D$5:$D$2004,match($A507,'Trade Log'!$AA$5:$AA$2004,0),0),"n/a"))</f>
        <v/>
      </c>
      <c r="G507" s="100" t="str">
        <f t="array" ref="G507">IF($A507="n/a","",IFERROR(index(Setup!$D$52:$D$201,match($F507,Setup!$B$52:$B$201,0),0),"n/a"))</f>
        <v/>
      </c>
      <c r="H507" s="81"/>
      <c r="I507" s="398">
        <f t="shared" ref="I507:AG507" si="254">IF($A507="n/a",0,IFERROR(IF($G507=I$287,$E507,0),0))</f>
        <v>0</v>
      </c>
      <c r="J507" s="398">
        <f t="shared" si="254"/>
        <v>0</v>
      </c>
      <c r="K507" s="398">
        <f t="shared" si="254"/>
        <v>0</v>
      </c>
      <c r="L507" s="398">
        <f t="shared" si="254"/>
        <v>0</v>
      </c>
      <c r="M507" s="398">
        <f t="shared" si="254"/>
        <v>0</v>
      </c>
      <c r="N507" s="398">
        <f t="shared" si="254"/>
        <v>0</v>
      </c>
      <c r="O507" s="398">
        <f t="shared" si="254"/>
        <v>0</v>
      </c>
      <c r="P507" s="398">
        <f t="shared" si="254"/>
        <v>0</v>
      </c>
      <c r="Q507" s="398">
        <f t="shared" si="254"/>
        <v>0</v>
      </c>
      <c r="R507" s="398">
        <f t="shared" si="254"/>
        <v>0</v>
      </c>
      <c r="S507" s="398">
        <f t="shared" si="254"/>
        <v>0</v>
      </c>
      <c r="T507" s="398">
        <f t="shared" si="254"/>
        <v>0</v>
      </c>
      <c r="U507" s="398">
        <f t="shared" si="254"/>
        <v>0</v>
      </c>
      <c r="V507" s="398">
        <f t="shared" si="254"/>
        <v>0</v>
      </c>
      <c r="W507" s="398">
        <f t="shared" si="254"/>
        <v>0</v>
      </c>
      <c r="X507" s="398">
        <f t="shared" si="254"/>
        <v>0</v>
      </c>
      <c r="Y507" s="398">
        <f t="shared" si="254"/>
        <v>0</v>
      </c>
      <c r="Z507" s="398">
        <f t="shared" si="254"/>
        <v>0</v>
      </c>
      <c r="AA507" s="398">
        <f t="shared" si="254"/>
        <v>0</v>
      </c>
      <c r="AB507" s="398">
        <f t="shared" si="254"/>
        <v>0</v>
      </c>
      <c r="AC507" s="398">
        <f t="shared" si="254"/>
        <v>0</v>
      </c>
      <c r="AD507" s="398">
        <f t="shared" si="254"/>
        <v>0</v>
      </c>
      <c r="AE507" s="398">
        <f t="shared" si="254"/>
        <v>0</v>
      </c>
      <c r="AF507" s="398">
        <f t="shared" si="254"/>
        <v>0</v>
      </c>
      <c r="AG507" s="398">
        <f t="shared" si="254"/>
        <v>0</v>
      </c>
    </row>
    <row r="508">
      <c r="A508" s="100" t="str">
        <f t="shared" si="37"/>
        <v>n/a</v>
      </c>
      <c r="B508" s="396">
        <f t="array" ref="B508">IF($A508="n/a",Dashboard!$C$54,iferror(index('Trade Log'!$B$5:$B$2004,match($A508,'Trade Log'!$AA$5:$AA$2004,0),0),Dashboard!$C$54))</f>
        <v>43100</v>
      </c>
      <c r="C508" s="100" t="str">
        <f t="array" ref="C508">IF($A508="n/a","",iferror(index('Trade Log'!$C$5:$C$2004,match($A508,'Trade Log'!$AA$5:$AA$2004,0),0),""))</f>
        <v/>
      </c>
      <c r="D508" s="398">
        <f t="array" ref="D508">IF($A508="n/a",0,iferror(index('Trade Log'!$AD$5:$AD$2004,match($A508,'Trade Log'!$AA$5:$AA$2004,0),0),0))</f>
        <v>0</v>
      </c>
      <c r="E508" s="398">
        <f t="shared" si="35"/>
        <v>0</v>
      </c>
      <c r="F508" s="100" t="str">
        <f t="array" ref="F508">IF($A508="n/a","",iferror(index('Trade Log'!$D$5:$D$2004,match($A508,'Trade Log'!$AA$5:$AA$2004,0),0),"n/a"))</f>
        <v/>
      </c>
      <c r="G508" s="100" t="str">
        <f t="array" ref="G508">IF($A508="n/a","",IFERROR(index(Setup!$D$52:$D$201,match($F508,Setup!$B$52:$B$201,0),0),"n/a"))</f>
        <v/>
      </c>
      <c r="H508" s="81"/>
      <c r="I508" s="398">
        <f t="shared" ref="I508:AG508" si="255">IF($A508="n/a",0,IFERROR(IF($G508=I$287,$E508,0),0))</f>
        <v>0</v>
      </c>
      <c r="J508" s="398">
        <f t="shared" si="255"/>
        <v>0</v>
      </c>
      <c r="K508" s="398">
        <f t="shared" si="255"/>
        <v>0</v>
      </c>
      <c r="L508" s="398">
        <f t="shared" si="255"/>
        <v>0</v>
      </c>
      <c r="M508" s="398">
        <f t="shared" si="255"/>
        <v>0</v>
      </c>
      <c r="N508" s="398">
        <f t="shared" si="255"/>
        <v>0</v>
      </c>
      <c r="O508" s="398">
        <f t="shared" si="255"/>
        <v>0</v>
      </c>
      <c r="P508" s="398">
        <f t="shared" si="255"/>
        <v>0</v>
      </c>
      <c r="Q508" s="398">
        <f t="shared" si="255"/>
        <v>0</v>
      </c>
      <c r="R508" s="398">
        <f t="shared" si="255"/>
        <v>0</v>
      </c>
      <c r="S508" s="398">
        <f t="shared" si="255"/>
        <v>0</v>
      </c>
      <c r="T508" s="398">
        <f t="shared" si="255"/>
        <v>0</v>
      </c>
      <c r="U508" s="398">
        <f t="shared" si="255"/>
        <v>0</v>
      </c>
      <c r="V508" s="398">
        <f t="shared" si="255"/>
        <v>0</v>
      </c>
      <c r="W508" s="398">
        <f t="shared" si="255"/>
        <v>0</v>
      </c>
      <c r="X508" s="398">
        <f t="shared" si="255"/>
        <v>0</v>
      </c>
      <c r="Y508" s="398">
        <f t="shared" si="255"/>
        <v>0</v>
      </c>
      <c r="Z508" s="398">
        <f t="shared" si="255"/>
        <v>0</v>
      </c>
      <c r="AA508" s="398">
        <f t="shared" si="255"/>
        <v>0</v>
      </c>
      <c r="AB508" s="398">
        <f t="shared" si="255"/>
        <v>0</v>
      </c>
      <c r="AC508" s="398">
        <f t="shared" si="255"/>
        <v>0</v>
      </c>
      <c r="AD508" s="398">
        <f t="shared" si="255"/>
        <v>0</v>
      </c>
      <c r="AE508" s="398">
        <f t="shared" si="255"/>
        <v>0</v>
      </c>
      <c r="AF508" s="398">
        <f t="shared" si="255"/>
        <v>0</v>
      </c>
      <c r="AG508" s="398">
        <f t="shared" si="255"/>
        <v>0</v>
      </c>
    </row>
    <row r="509">
      <c r="A509" s="100" t="str">
        <f t="shared" si="37"/>
        <v>n/a</v>
      </c>
      <c r="B509" s="396">
        <f t="array" ref="B509">IF($A509="n/a",Dashboard!$C$54,iferror(index('Trade Log'!$B$5:$B$2004,match($A509,'Trade Log'!$AA$5:$AA$2004,0),0),Dashboard!$C$54))</f>
        <v>43100</v>
      </c>
      <c r="C509" s="100" t="str">
        <f t="array" ref="C509">IF($A509="n/a","",iferror(index('Trade Log'!$C$5:$C$2004,match($A509,'Trade Log'!$AA$5:$AA$2004,0),0),""))</f>
        <v/>
      </c>
      <c r="D509" s="398">
        <f t="array" ref="D509">IF($A509="n/a",0,iferror(index('Trade Log'!$AD$5:$AD$2004,match($A509,'Trade Log'!$AA$5:$AA$2004,0),0),0))</f>
        <v>0</v>
      </c>
      <c r="E509" s="398">
        <f t="shared" si="35"/>
        <v>0</v>
      </c>
      <c r="F509" s="100" t="str">
        <f t="array" ref="F509">IF($A509="n/a","",iferror(index('Trade Log'!$D$5:$D$2004,match($A509,'Trade Log'!$AA$5:$AA$2004,0),0),"n/a"))</f>
        <v/>
      </c>
      <c r="G509" s="100" t="str">
        <f t="array" ref="G509">IF($A509="n/a","",IFERROR(index(Setup!$D$52:$D$201,match($F509,Setup!$B$52:$B$201,0),0),"n/a"))</f>
        <v/>
      </c>
      <c r="H509" s="81"/>
      <c r="I509" s="398">
        <f t="shared" ref="I509:AG509" si="256">IF($A509="n/a",0,IFERROR(IF($G509=I$287,$E509,0),0))</f>
        <v>0</v>
      </c>
      <c r="J509" s="398">
        <f t="shared" si="256"/>
        <v>0</v>
      </c>
      <c r="K509" s="398">
        <f t="shared" si="256"/>
        <v>0</v>
      </c>
      <c r="L509" s="398">
        <f t="shared" si="256"/>
        <v>0</v>
      </c>
      <c r="M509" s="398">
        <f t="shared" si="256"/>
        <v>0</v>
      </c>
      <c r="N509" s="398">
        <f t="shared" si="256"/>
        <v>0</v>
      </c>
      <c r="O509" s="398">
        <f t="shared" si="256"/>
        <v>0</v>
      </c>
      <c r="P509" s="398">
        <f t="shared" si="256"/>
        <v>0</v>
      </c>
      <c r="Q509" s="398">
        <f t="shared" si="256"/>
        <v>0</v>
      </c>
      <c r="R509" s="398">
        <f t="shared" si="256"/>
        <v>0</v>
      </c>
      <c r="S509" s="398">
        <f t="shared" si="256"/>
        <v>0</v>
      </c>
      <c r="T509" s="398">
        <f t="shared" si="256"/>
        <v>0</v>
      </c>
      <c r="U509" s="398">
        <f t="shared" si="256"/>
        <v>0</v>
      </c>
      <c r="V509" s="398">
        <f t="shared" si="256"/>
        <v>0</v>
      </c>
      <c r="W509" s="398">
        <f t="shared" si="256"/>
        <v>0</v>
      </c>
      <c r="X509" s="398">
        <f t="shared" si="256"/>
        <v>0</v>
      </c>
      <c r="Y509" s="398">
        <f t="shared" si="256"/>
        <v>0</v>
      </c>
      <c r="Z509" s="398">
        <f t="shared" si="256"/>
        <v>0</v>
      </c>
      <c r="AA509" s="398">
        <f t="shared" si="256"/>
        <v>0</v>
      </c>
      <c r="AB509" s="398">
        <f t="shared" si="256"/>
        <v>0</v>
      </c>
      <c r="AC509" s="398">
        <f t="shared" si="256"/>
        <v>0</v>
      </c>
      <c r="AD509" s="398">
        <f t="shared" si="256"/>
        <v>0</v>
      </c>
      <c r="AE509" s="398">
        <f t="shared" si="256"/>
        <v>0</v>
      </c>
      <c r="AF509" s="398">
        <f t="shared" si="256"/>
        <v>0</v>
      </c>
      <c r="AG509" s="398">
        <f t="shared" si="256"/>
        <v>0</v>
      </c>
    </row>
    <row r="510">
      <c r="A510" s="100" t="str">
        <f t="shared" si="37"/>
        <v>n/a</v>
      </c>
      <c r="B510" s="396">
        <f t="array" ref="B510">IF($A510="n/a",Dashboard!$C$54,iferror(index('Trade Log'!$B$5:$B$2004,match($A510,'Trade Log'!$AA$5:$AA$2004,0),0),Dashboard!$C$54))</f>
        <v>43100</v>
      </c>
      <c r="C510" s="100" t="str">
        <f t="array" ref="C510">IF($A510="n/a","",iferror(index('Trade Log'!$C$5:$C$2004,match($A510,'Trade Log'!$AA$5:$AA$2004,0),0),""))</f>
        <v/>
      </c>
      <c r="D510" s="398">
        <f t="array" ref="D510">IF($A510="n/a",0,iferror(index('Trade Log'!$AD$5:$AD$2004,match($A510,'Trade Log'!$AA$5:$AA$2004,0),0),0))</f>
        <v>0</v>
      </c>
      <c r="E510" s="398">
        <f t="shared" si="35"/>
        <v>0</v>
      </c>
      <c r="F510" s="100" t="str">
        <f t="array" ref="F510">IF($A510="n/a","",iferror(index('Trade Log'!$D$5:$D$2004,match($A510,'Trade Log'!$AA$5:$AA$2004,0),0),"n/a"))</f>
        <v/>
      </c>
      <c r="G510" s="100" t="str">
        <f t="array" ref="G510">IF($A510="n/a","",IFERROR(index(Setup!$D$52:$D$201,match($F510,Setup!$B$52:$B$201,0),0),"n/a"))</f>
        <v/>
      </c>
      <c r="H510" s="81"/>
      <c r="I510" s="398">
        <f t="shared" ref="I510:AG510" si="257">IF($A510="n/a",0,IFERROR(IF($G510=I$287,$E510,0),0))</f>
        <v>0</v>
      </c>
      <c r="J510" s="398">
        <f t="shared" si="257"/>
        <v>0</v>
      </c>
      <c r="K510" s="398">
        <f t="shared" si="257"/>
        <v>0</v>
      </c>
      <c r="L510" s="398">
        <f t="shared" si="257"/>
        <v>0</v>
      </c>
      <c r="M510" s="398">
        <f t="shared" si="257"/>
        <v>0</v>
      </c>
      <c r="N510" s="398">
        <f t="shared" si="257"/>
        <v>0</v>
      </c>
      <c r="O510" s="398">
        <f t="shared" si="257"/>
        <v>0</v>
      </c>
      <c r="P510" s="398">
        <f t="shared" si="257"/>
        <v>0</v>
      </c>
      <c r="Q510" s="398">
        <f t="shared" si="257"/>
        <v>0</v>
      </c>
      <c r="R510" s="398">
        <f t="shared" si="257"/>
        <v>0</v>
      </c>
      <c r="S510" s="398">
        <f t="shared" si="257"/>
        <v>0</v>
      </c>
      <c r="T510" s="398">
        <f t="shared" si="257"/>
        <v>0</v>
      </c>
      <c r="U510" s="398">
        <f t="shared" si="257"/>
        <v>0</v>
      </c>
      <c r="V510" s="398">
        <f t="shared" si="257"/>
        <v>0</v>
      </c>
      <c r="W510" s="398">
        <f t="shared" si="257"/>
        <v>0</v>
      </c>
      <c r="X510" s="398">
        <f t="shared" si="257"/>
        <v>0</v>
      </c>
      <c r="Y510" s="398">
        <f t="shared" si="257"/>
        <v>0</v>
      </c>
      <c r="Z510" s="398">
        <f t="shared" si="257"/>
        <v>0</v>
      </c>
      <c r="AA510" s="398">
        <f t="shared" si="257"/>
        <v>0</v>
      </c>
      <c r="AB510" s="398">
        <f t="shared" si="257"/>
        <v>0</v>
      </c>
      <c r="AC510" s="398">
        <f t="shared" si="257"/>
        <v>0</v>
      </c>
      <c r="AD510" s="398">
        <f t="shared" si="257"/>
        <v>0</v>
      </c>
      <c r="AE510" s="398">
        <f t="shared" si="257"/>
        <v>0</v>
      </c>
      <c r="AF510" s="398">
        <f t="shared" si="257"/>
        <v>0</v>
      </c>
      <c r="AG510" s="398">
        <f t="shared" si="257"/>
        <v>0</v>
      </c>
    </row>
    <row r="511">
      <c r="A511" s="100" t="str">
        <f t="shared" si="37"/>
        <v>n/a</v>
      </c>
      <c r="B511" s="396">
        <f t="array" ref="B511">IF($A511="n/a",Dashboard!$C$54,iferror(index('Trade Log'!$B$5:$B$2004,match($A511,'Trade Log'!$AA$5:$AA$2004,0),0),Dashboard!$C$54))</f>
        <v>43100</v>
      </c>
      <c r="C511" s="100" t="str">
        <f t="array" ref="C511">IF($A511="n/a","",iferror(index('Trade Log'!$C$5:$C$2004,match($A511,'Trade Log'!$AA$5:$AA$2004,0),0),""))</f>
        <v/>
      </c>
      <c r="D511" s="398">
        <f t="array" ref="D511">IF($A511="n/a",0,iferror(index('Trade Log'!$AD$5:$AD$2004,match($A511,'Trade Log'!$AA$5:$AA$2004,0),0),0))</f>
        <v>0</v>
      </c>
      <c r="E511" s="398">
        <f t="shared" si="35"/>
        <v>0</v>
      </c>
      <c r="F511" s="100" t="str">
        <f t="array" ref="F511">IF($A511="n/a","",iferror(index('Trade Log'!$D$5:$D$2004,match($A511,'Trade Log'!$AA$5:$AA$2004,0),0),"n/a"))</f>
        <v/>
      </c>
      <c r="G511" s="100" t="str">
        <f t="array" ref="G511">IF($A511="n/a","",IFERROR(index(Setup!$D$52:$D$201,match($F511,Setup!$B$52:$B$201,0),0),"n/a"))</f>
        <v/>
      </c>
      <c r="H511" s="81"/>
      <c r="I511" s="398">
        <f t="shared" ref="I511:AG511" si="258">IF($A511="n/a",0,IFERROR(IF($G511=I$287,$E511,0),0))</f>
        <v>0</v>
      </c>
      <c r="J511" s="398">
        <f t="shared" si="258"/>
        <v>0</v>
      </c>
      <c r="K511" s="398">
        <f t="shared" si="258"/>
        <v>0</v>
      </c>
      <c r="L511" s="398">
        <f t="shared" si="258"/>
        <v>0</v>
      </c>
      <c r="M511" s="398">
        <f t="shared" si="258"/>
        <v>0</v>
      </c>
      <c r="N511" s="398">
        <f t="shared" si="258"/>
        <v>0</v>
      </c>
      <c r="O511" s="398">
        <f t="shared" si="258"/>
        <v>0</v>
      </c>
      <c r="P511" s="398">
        <f t="shared" si="258"/>
        <v>0</v>
      </c>
      <c r="Q511" s="398">
        <f t="shared" si="258"/>
        <v>0</v>
      </c>
      <c r="R511" s="398">
        <f t="shared" si="258"/>
        <v>0</v>
      </c>
      <c r="S511" s="398">
        <f t="shared" si="258"/>
        <v>0</v>
      </c>
      <c r="T511" s="398">
        <f t="shared" si="258"/>
        <v>0</v>
      </c>
      <c r="U511" s="398">
        <f t="shared" si="258"/>
        <v>0</v>
      </c>
      <c r="V511" s="398">
        <f t="shared" si="258"/>
        <v>0</v>
      </c>
      <c r="W511" s="398">
        <f t="shared" si="258"/>
        <v>0</v>
      </c>
      <c r="X511" s="398">
        <f t="shared" si="258"/>
        <v>0</v>
      </c>
      <c r="Y511" s="398">
        <f t="shared" si="258"/>
        <v>0</v>
      </c>
      <c r="Z511" s="398">
        <f t="shared" si="258"/>
        <v>0</v>
      </c>
      <c r="AA511" s="398">
        <f t="shared" si="258"/>
        <v>0</v>
      </c>
      <c r="AB511" s="398">
        <f t="shared" si="258"/>
        <v>0</v>
      </c>
      <c r="AC511" s="398">
        <f t="shared" si="258"/>
        <v>0</v>
      </c>
      <c r="AD511" s="398">
        <f t="shared" si="258"/>
        <v>0</v>
      </c>
      <c r="AE511" s="398">
        <f t="shared" si="258"/>
        <v>0</v>
      </c>
      <c r="AF511" s="398">
        <f t="shared" si="258"/>
        <v>0</v>
      </c>
      <c r="AG511" s="398">
        <f t="shared" si="258"/>
        <v>0</v>
      </c>
    </row>
    <row r="512">
      <c r="A512" s="100" t="str">
        <f t="shared" si="37"/>
        <v>n/a</v>
      </c>
      <c r="B512" s="396">
        <f t="array" ref="B512">IF($A512="n/a",Dashboard!$C$54,iferror(index('Trade Log'!$B$5:$B$2004,match($A512,'Trade Log'!$AA$5:$AA$2004,0),0),Dashboard!$C$54))</f>
        <v>43100</v>
      </c>
      <c r="C512" s="100" t="str">
        <f t="array" ref="C512">IF($A512="n/a","",iferror(index('Trade Log'!$C$5:$C$2004,match($A512,'Trade Log'!$AA$5:$AA$2004,0),0),""))</f>
        <v/>
      </c>
      <c r="D512" s="398">
        <f t="array" ref="D512">IF($A512="n/a",0,iferror(index('Trade Log'!$AD$5:$AD$2004,match($A512,'Trade Log'!$AA$5:$AA$2004,0),0),0))</f>
        <v>0</v>
      </c>
      <c r="E512" s="398">
        <f t="shared" si="35"/>
        <v>0</v>
      </c>
      <c r="F512" s="100" t="str">
        <f t="array" ref="F512">IF($A512="n/a","",iferror(index('Trade Log'!$D$5:$D$2004,match($A512,'Trade Log'!$AA$5:$AA$2004,0),0),"n/a"))</f>
        <v/>
      </c>
      <c r="G512" s="100" t="str">
        <f t="array" ref="G512">IF($A512="n/a","",IFERROR(index(Setup!$D$52:$D$201,match($F512,Setup!$B$52:$B$201,0),0),"n/a"))</f>
        <v/>
      </c>
      <c r="H512" s="81"/>
      <c r="I512" s="398">
        <f t="shared" ref="I512:AG512" si="259">IF($A512="n/a",0,IFERROR(IF($G512=I$287,$E512,0),0))</f>
        <v>0</v>
      </c>
      <c r="J512" s="398">
        <f t="shared" si="259"/>
        <v>0</v>
      </c>
      <c r="K512" s="398">
        <f t="shared" si="259"/>
        <v>0</v>
      </c>
      <c r="L512" s="398">
        <f t="shared" si="259"/>
        <v>0</v>
      </c>
      <c r="M512" s="398">
        <f t="shared" si="259"/>
        <v>0</v>
      </c>
      <c r="N512" s="398">
        <f t="shared" si="259"/>
        <v>0</v>
      </c>
      <c r="O512" s="398">
        <f t="shared" si="259"/>
        <v>0</v>
      </c>
      <c r="P512" s="398">
        <f t="shared" si="259"/>
        <v>0</v>
      </c>
      <c r="Q512" s="398">
        <f t="shared" si="259"/>
        <v>0</v>
      </c>
      <c r="R512" s="398">
        <f t="shared" si="259"/>
        <v>0</v>
      </c>
      <c r="S512" s="398">
        <f t="shared" si="259"/>
        <v>0</v>
      </c>
      <c r="T512" s="398">
        <f t="shared" si="259"/>
        <v>0</v>
      </c>
      <c r="U512" s="398">
        <f t="shared" si="259"/>
        <v>0</v>
      </c>
      <c r="V512" s="398">
        <f t="shared" si="259"/>
        <v>0</v>
      </c>
      <c r="W512" s="398">
        <f t="shared" si="259"/>
        <v>0</v>
      </c>
      <c r="X512" s="398">
        <f t="shared" si="259"/>
        <v>0</v>
      </c>
      <c r="Y512" s="398">
        <f t="shared" si="259"/>
        <v>0</v>
      </c>
      <c r="Z512" s="398">
        <f t="shared" si="259"/>
        <v>0</v>
      </c>
      <c r="AA512" s="398">
        <f t="shared" si="259"/>
        <v>0</v>
      </c>
      <c r="AB512" s="398">
        <f t="shared" si="259"/>
        <v>0</v>
      </c>
      <c r="AC512" s="398">
        <f t="shared" si="259"/>
        <v>0</v>
      </c>
      <c r="AD512" s="398">
        <f t="shared" si="259"/>
        <v>0</v>
      </c>
      <c r="AE512" s="398">
        <f t="shared" si="259"/>
        <v>0</v>
      </c>
      <c r="AF512" s="398">
        <f t="shared" si="259"/>
        <v>0</v>
      </c>
      <c r="AG512" s="398">
        <f t="shared" si="259"/>
        <v>0</v>
      </c>
    </row>
    <row r="513">
      <c r="A513" s="100" t="str">
        <f t="shared" si="37"/>
        <v>n/a</v>
      </c>
      <c r="B513" s="396">
        <f t="array" ref="B513">IF($A513="n/a",Dashboard!$C$54,iferror(index('Trade Log'!$B$5:$B$2004,match($A513,'Trade Log'!$AA$5:$AA$2004,0),0),Dashboard!$C$54))</f>
        <v>43100</v>
      </c>
      <c r="C513" s="100" t="str">
        <f t="array" ref="C513">IF($A513="n/a","",iferror(index('Trade Log'!$C$5:$C$2004,match($A513,'Trade Log'!$AA$5:$AA$2004,0),0),""))</f>
        <v/>
      </c>
      <c r="D513" s="398">
        <f t="array" ref="D513">IF($A513="n/a",0,iferror(index('Trade Log'!$AD$5:$AD$2004,match($A513,'Trade Log'!$AA$5:$AA$2004,0),0),0))</f>
        <v>0</v>
      </c>
      <c r="E513" s="398">
        <f t="shared" si="35"/>
        <v>0</v>
      </c>
      <c r="F513" s="100" t="str">
        <f t="array" ref="F513">IF($A513="n/a","",iferror(index('Trade Log'!$D$5:$D$2004,match($A513,'Trade Log'!$AA$5:$AA$2004,0),0),"n/a"))</f>
        <v/>
      </c>
      <c r="G513" s="100" t="str">
        <f t="array" ref="G513">IF($A513="n/a","",IFERROR(index(Setup!$D$52:$D$201,match($F513,Setup!$B$52:$B$201,0),0),"n/a"))</f>
        <v/>
      </c>
      <c r="H513" s="81"/>
      <c r="I513" s="398">
        <f t="shared" ref="I513:AG513" si="260">IF($A513="n/a",0,IFERROR(IF($G513=I$287,$E513,0),0))</f>
        <v>0</v>
      </c>
      <c r="J513" s="398">
        <f t="shared" si="260"/>
        <v>0</v>
      </c>
      <c r="K513" s="398">
        <f t="shared" si="260"/>
        <v>0</v>
      </c>
      <c r="L513" s="398">
        <f t="shared" si="260"/>
        <v>0</v>
      </c>
      <c r="M513" s="398">
        <f t="shared" si="260"/>
        <v>0</v>
      </c>
      <c r="N513" s="398">
        <f t="shared" si="260"/>
        <v>0</v>
      </c>
      <c r="O513" s="398">
        <f t="shared" si="260"/>
        <v>0</v>
      </c>
      <c r="P513" s="398">
        <f t="shared" si="260"/>
        <v>0</v>
      </c>
      <c r="Q513" s="398">
        <f t="shared" si="260"/>
        <v>0</v>
      </c>
      <c r="R513" s="398">
        <f t="shared" si="260"/>
        <v>0</v>
      </c>
      <c r="S513" s="398">
        <f t="shared" si="260"/>
        <v>0</v>
      </c>
      <c r="T513" s="398">
        <f t="shared" si="260"/>
        <v>0</v>
      </c>
      <c r="U513" s="398">
        <f t="shared" si="260"/>
        <v>0</v>
      </c>
      <c r="V513" s="398">
        <f t="shared" si="260"/>
        <v>0</v>
      </c>
      <c r="W513" s="398">
        <f t="shared" si="260"/>
        <v>0</v>
      </c>
      <c r="X513" s="398">
        <f t="shared" si="260"/>
        <v>0</v>
      </c>
      <c r="Y513" s="398">
        <f t="shared" si="260"/>
        <v>0</v>
      </c>
      <c r="Z513" s="398">
        <f t="shared" si="260"/>
        <v>0</v>
      </c>
      <c r="AA513" s="398">
        <f t="shared" si="260"/>
        <v>0</v>
      </c>
      <c r="AB513" s="398">
        <f t="shared" si="260"/>
        <v>0</v>
      </c>
      <c r="AC513" s="398">
        <f t="shared" si="260"/>
        <v>0</v>
      </c>
      <c r="AD513" s="398">
        <f t="shared" si="260"/>
        <v>0</v>
      </c>
      <c r="AE513" s="398">
        <f t="shared" si="260"/>
        <v>0</v>
      </c>
      <c r="AF513" s="398">
        <f t="shared" si="260"/>
        <v>0</v>
      </c>
      <c r="AG513" s="398">
        <f t="shared" si="260"/>
        <v>0</v>
      </c>
    </row>
    <row r="514">
      <c r="A514" s="100" t="str">
        <f t="shared" si="37"/>
        <v>n/a</v>
      </c>
      <c r="B514" s="396">
        <f t="array" ref="B514">IF($A514="n/a",Dashboard!$C$54,iferror(index('Trade Log'!$B$5:$B$2004,match($A514,'Trade Log'!$AA$5:$AA$2004,0),0),Dashboard!$C$54))</f>
        <v>43100</v>
      </c>
      <c r="C514" s="100" t="str">
        <f t="array" ref="C514">IF($A514="n/a","",iferror(index('Trade Log'!$C$5:$C$2004,match($A514,'Trade Log'!$AA$5:$AA$2004,0),0),""))</f>
        <v/>
      </c>
      <c r="D514" s="398">
        <f t="array" ref="D514">IF($A514="n/a",0,iferror(index('Trade Log'!$AD$5:$AD$2004,match($A514,'Trade Log'!$AA$5:$AA$2004,0),0),0))</f>
        <v>0</v>
      </c>
      <c r="E514" s="398">
        <f t="shared" si="35"/>
        <v>0</v>
      </c>
      <c r="F514" s="100" t="str">
        <f t="array" ref="F514">IF($A514="n/a","",iferror(index('Trade Log'!$D$5:$D$2004,match($A514,'Trade Log'!$AA$5:$AA$2004,0),0),"n/a"))</f>
        <v/>
      </c>
      <c r="G514" s="100" t="str">
        <f t="array" ref="G514">IF($A514="n/a","",IFERROR(index(Setup!$D$52:$D$201,match($F514,Setup!$B$52:$B$201,0),0),"n/a"))</f>
        <v/>
      </c>
      <c r="H514" s="81"/>
      <c r="I514" s="398">
        <f t="shared" ref="I514:AG514" si="261">IF($A514="n/a",0,IFERROR(IF($G514=I$287,$E514,0),0))</f>
        <v>0</v>
      </c>
      <c r="J514" s="398">
        <f t="shared" si="261"/>
        <v>0</v>
      </c>
      <c r="K514" s="398">
        <f t="shared" si="261"/>
        <v>0</v>
      </c>
      <c r="L514" s="398">
        <f t="shared" si="261"/>
        <v>0</v>
      </c>
      <c r="M514" s="398">
        <f t="shared" si="261"/>
        <v>0</v>
      </c>
      <c r="N514" s="398">
        <f t="shared" si="261"/>
        <v>0</v>
      </c>
      <c r="O514" s="398">
        <f t="shared" si="261"/>
        <v>0</v>
      </c>
      <c r="P514" s="398">
        <f t="shared" si="261"/>
        <v>0</v>
      </c>
      <c r="Q514" s="398">
        <f t="shared" si="261"/>
        <v>0</v>
      </c>
      <c r="R514" s="398">
        <f t="shared" si="261"/>
        <v>0</v>
      </c>
      <c r="S514" s="398">
        <f t="shared" si="261"/>
        <v>0</v>
      </c>
      <c r="T514" s="398">
        <f t="shared" si="261"/>
        <v>0</v>
      </c>
      <c r="U514" s="398">
        <f t="shared" si="261"/>
        <v>0</v>
      </c>
      <c r="V514" s="398">
        <f t="shared" si="261"/>
        <v>0</v>
      </c>
      <c r="W514" s="398">
        <f t="shared" si="261"/>
        <v>0</v>
      </c>
      <c r="X514" s="398">
        <f t="shared" si="261"/>
        <v>0</v>
      </c>
      <c r="Y514" s="398">
        <f t="shared" si="261"/>
        <v>0</v>
      </c>
      <c r="Z514" s="398">
        <f t="shared" si="261"/>
        <v>0</v>
      </c>
      <c r="AA514" s="398">
        <f t="shared" si="261"/>
        <v>0</v>
      </c>
      <c r="AB514" s="398">
        <f t="shared" si="261"/>
        <v>0</v>
      </c>
      <c r="AC514" s="398">
        <f t="shared" si="261"/>
        <v>0</v>
      </c>
      <c r="AD514" s="398">
        <f t="shared" si="261"/>
        <v>0</v>
      </c>
      <c r="AE514" s="398">
        <f t="shared" si="261"/>
        <v>0</v>
      </c>
      <c r="AF514" s="398">
        <f t="shared" si="261"/>
        <v>0</v>
      </c>
      <c r="AG514" s="398">
        <f t="shared" si="261"/>
        <v>0</v>
      </c>
    </row>
    <row r="515">
      <c r="A515" s="100" t="str">
        <f t="shared" si="37"/>
        <v>n/a</v>
      </c>
      <c r="B515" s="396">
        <f t="array" ref="B515">IF($A515="n/a",Dashboard!$C$54,iferror(index('Trade Log'!$B$5:$B$2004,match($A515,'Trade Log'!$AA$5:$AA$2004,0),0),Dashboard!$C$54))</f>
        <v>43100</v>
      </c>
      <c r="C515" s="100" t="str">
        <f t="array" ref="C515">IF($A515="n/a","",iferror(index('Trade Log'!$C$5:$C$2004,match($A515,'Trade Log'!$AA$5:$AA$2004,0),0),""))</f>
        <v/>
      </c>
      <c r="D515" s="398">
        <f t="array" ref="D515">IF($A515="n/a",0,iferror(index('Trade Log'!$AD$5:$AD$2004,match($A515,'Trade Log'!$AA$5:$AA$2004,0),0),0))</f>
        <v>0</v>
      </c>
      <c r="E515" s="398">
        <f t="shared" si="35"/>
        <v>0</v>
      </c>
      <c r="F515" s="100" t="str">
        <f t="array" ref="F515">IF($A515="n/a","",iferror(index('Trade Log'!$D$5:$D$2004,match($A515,'Trade Log'!$AA$5:$AA$2004,0),0),"n/a"))</f>
        <v/>
      </c>
      <c r="G515" s="100" t="str">
        <f t="array" ref="G515">IF($A515="n/a","",IFERROR(index(Setup!$D$52:$D$201,match($F515,Setup!$B$52:$B$201,0),0),"n/a"))</f>
        <v/>
      </c>
      <c r="H515" s="81"/>
      <c r="I515" s="398">
        <f t="shared" ref="I515:AG515" si="262">IF($A515="n/a",0,IFERROR(IF($G515=I$287,$E515,0),0))</f>
        <v>0</v>
      </c>
      <c r="J515" s="398">
        <f t="shared" si="262"/>
        <v>0</v>
      </c>
      <c r="K515" s="398">
        <f t="shared" si="262"/>
        <v>0</v>
      </c>
      <c r="L515" s="398">
        <f t="shared" si="262"/>
        <v>0</v>
      </c>
      <c r="M515" s="398">
        <f t="shared" si="262"/>
        <v>0</v>
      </c>
      <c r="N515" s="398">
        <f t="shared" si="262"/>
        <v>0</v>
      </c>
      <c r="O515" s="398">
        <f t="shared" si="262"/>
        <v>0</v>
      </c>
      <c r="P515" s="398">
        <f t="shared" si="262"/>
        <v>0</v>
      </c>
      <c r="Q515" s="398">
        <f t="shared" si="262"/>
        <v>0</v>
      </c>
      <c r="R515" s="398">
        <f t="shared" si="262"/>
        <v>0</v>
      </c>
      <c r="S515" s="398">
        <f t="shared" si="262"/>
        <v>0</v>
      </c>
      <c r="T515" s="398">
        <f t="shared" si="262"/>
        <v>0</v>
      </c>
      <c r="U515" s="398">
        <f t="shared" si="262"/>
        <v>0</v>
      </c>
      <c r="V515" s="398">
        <f t="shared" si="262"/>
        <v>0</v>
      </c>
      <c r="W515" s="398">
        <f t="shared" si="262"/>
        <v>0</v>
      </c>
      <c r="X515" s="398">
        <f t="shared" si="262"/>
        <v>0</v>
      </c>
      <c r="Y515" s="398">
        <f t="shared" si="262"/>
        <v>0</v>
      </c>
      <c r="Z515" s="398">
        <f t="shared" si="262"/>
        <v>0</v>
      </c>
      <c r="AA515" s="398">
        <f t="shared" si="262"/>
        <v>0</v>
      </c>
      <c r="AB515" s="398">
        <f t="shared" si="262"/>
        <v>0</v>
      </c>
      <c r="AC515" s="398">
        <f t="shared" si="262"/>
        <v>0</v>
      </c>
      <c r="AD515" s="398">
        <f t="shared" si="262"/>
        <v>0</v>
      </c>
      <c r="AE515" s="398">
        <f t="shared" si="262"/>
        <v>0</v>
      </c>
      <c r="AF515" s="398">
        <f t="shared" si="262"/>
        <v>0</v>
      </c>
      <c r="AG515" s="398">
        <f t="shared" si="262"/>
        <v>0</v>
      </c>
    </row>
    <row r="516">
      <c r="A516" s="100" t="str">
        <f t="shared" si="37"/>
        <v>n/a</v>
      </c>
      <c r="B516" s="396">
        <f t="array" ref="B516">IF($A516="n/a",Dashboard!$C$54,iferror(index('Trade Log'!$B$5:$B$2004,match($A516,'Trade Log'!$AA$5:$AA$2004,0),0),Dashboard!$C$54))</f>
        <v>43100</v>
      </c>
      <c r="C516" s="100" t="str">
        <f t="array" ref="C516">IF($A516="n/a","",iferror(index('Trade Log'!$C$5:$C$2004,match($A516,'Trade Log'!$AA$5:$AA$2004,0),0),""))</f>
        <v/>
      </c>
      <c r="D516" s="398">
        <f t="array" ref="D516">IF($A516="n/a",0,iferror(index('Trade Log'!$AD$5:$AD$2004,match($A516,'Trade Log'!$AA$5:$AA$2004,0),0),0))</f>
        <v>0</v>
      </c>
      <c r="E516" s="398">
        <f t="shared" si="35"/>
        <v>0</v>
      </c>
      <c r="F516" s="100" t="str">
        <f t="array" ref="F516">IF($A516="n/a","",iferror(index('Trade Log'!$D$5:$D$2004,match($A516,'Trade Log'!$AA$5:$AA$2004,0),0),"n/a"))</f>
        <v/>
      </c>
      <c r="G516" s="100" t="str">
        <f t="array" ref="G516">IF($A516="n/a","",IFERROR(index(Setup!$D$52:$D$201,match($F516,Setup!$B$52:$B$201,0),0),"n/a"))</f>
        <v/>
      </c>
      <c r="H516" s="81"/>
      <c r="I516" s="398">
        <f t="shared" ref="I516:AG516" si="263">IF($A516="n/a",0,IFERROR(IF($G516=I$287,$E516,0),0))</f>
        <v>0</v>
      </c>
      <c r="J516" s="398">
        <f t="shared" si="263"/>
        <v>0</v>
      </c>
      <c r="K516" s="398">
        <f t="shared" si="263"/>
        <v>0</v>
      </c>
      <c r="L516" s="398">
        <f t="shared" si="263"/>
        <v>0</v>
      </c>
      <c r="M516" s="398">
        <f t="shared" si="263"/>
        <v>0</v>
      </c>
      <c r="N516" s="398">
        <f t="shared" si="263"/>
        <v>0</v>
      </c>
      <c r="O516" s="398">
        <f t="shared" si="263"/>
        <v>0</v>
      </c>
      <c r="P516" s="398">
        <f t="shared" si="263"/>
        <v>0</v>
      </c>
      <c r="Q516" s="398">
        <f t="shared" si="263"/>
        <v>0</v>
      </c>
      <c r="R516" s="398">
        <f t="shared" si="263"/>
        <v>0</v>
      </c>
      <c r="S516" s="398">
        <f t="shared" si="263"/>
        <v>0</v>
      </c>
      <c r="T516" s="398">
        <f t="shared" si="263"/>
        <v>0</v>
      </c>
      <c r="U516" s="398">
        <f t="shared" si="263"/>
        <v>0</v>
      </c>
      <c r="V516" s="398">
        <f t="shared" si="263"/>
        <v>0</v>
      </c>
      <c r="W516" s="398">
        <f t="shared" si="263"/>
        <v>0</v>
      </c>
      <c r="X516" s="398">
        <f t="shared" si="263"/>
        <v>0</v>
      </c>
      <c r="Y516" s="398">
        <f t="shared" si="263"/>
        <v>0</v>
      </c>
      <c r="Z516" s="398">
        <f t="shared" si="263"/>
        <v>0</v>
      </c>
      <c r="AA516" s="398">
        <f t="shared" si="263"/>
        <v>0</v>
      </c>
      <c r="AB516" s="398">
        <f t="shared" si="263"/>
        <v>0</v>
      </c>
      <c r="AC516" s="398">
        <f t="shared" si="263"/>
        <v>0</v>
      </c>
      <c r="AD516" s="398">
        <f t="shared" si="263"/>
        <v>0</v>
      </c>
      <c r="AE516" s="398">
        <f t="shared" si="263"/>
        <v>0</v>
      </c>
      <c r="AF516" s="398">
        <f t="shared" si="263"/>
        <v>0</v>
      </c>
      <c r="AG516" s="398">
        <f t="shared" si="263"/>
        <v>0</v>
      </c>
    </row>
    <row r="517">
      <c r="A517" s="100" t="str">
        <f t="shared" si="37"/>
        <v>n/a</v>
      </c>
      <c r="B517" s="396">
        <f t="array" ref="B517">IF($A517="n/a",Dashboard!$C$54,iferror(index('Trade Log'!$B$5:$B$2004,match($A517,'Trade Log'!$AA$5:$AA$2004,0),0),Dashboard!$C$54))</f>
        <v>43100</v>
      </c>
      <c r="C517" s="100" t="str">
        <f t="array" ref="C517">IF($A517="n/a","",iferror(index('Trade Log'!$C$5:$C$2004,match($A517,'Trade Log'!$AA$5:$AA$2004,0),0),""))</f>
        <v/>
      </c>
      <c r="D517" s="398">
        <f t="array" ref="D517">IF($A517="n/a",0,iferror(index('Trade Log'!$AD$5:$AD$2004,match($A517,'Trade Log'!$AA$5:$AA$2004,0),0),0))</f>
        <v>0</v>
      </c>
      <c r="E517" s="398">
        <f t="shared" si="35"/>
        <v>0</v>
      </c>
      <c r="F517" s="100" t="str">
        <f t="array" ref="F517">IF($A517="n/a","",iferror(index('Trade Log'!$D$5:$D$2004,match($A517,'Trade Log'!$AA$5:$AA$2004,0),0),"n/a"))</f>
        <v/>
      </c>
      <c r="G517" s="100" t="str">
        <f t="array" ref="G517">IF($A517="n/a","",IFERROR(index(Setup!$D$52:$D$201,match($F517,Setup!$B$52:$B$201,0),0),"n/a"))</f>
        <v/>
      </c>
      <c r="H517" s="81"/>
      <c r="I517" s="398">
        <f t="shared" ref="I517:AG517" si="264">IF($A517="n/a",0,IFERROR(IF($G517=I$287,$E517,0),0))</f>
        <v>0</v>
      </c>
      <c r="J517" s="398">
        <f t="shared" si="264"/>
        <v>0</v>
      </c>
      <c r="K517" s="398">
        <f t="shared" si="264"/>
        <v>0</v>
      </c>
      <c r="L517" s="398">
        <f t="shared" si="264"/>
        <v>0</v>
      </c>
      <c r="M517" s="398">
        <f t="shared" si="264"/>
        <v>0</v>
      </c>
      <c r="N517" s="398">
        <f t="shared" si="264"/>
        <v>0</v>
      </c>
      <c r="O517" s="398">
        <f t="shared" si="264"/>
        <v>0</v>
      </c>
      <c r="P517" s="398">
        <f t="shared" si="264"/>
        <v>0</v>
      </c>
      <c r="Q517" s="398">
        <f t="shared" si="264"/>
        <v>0</v>
      </c>
      <c r="R517" s="398">
        <f t="shared" si="264"/>
        <v>0</v>
      </c>
      <c r="S517" s="398">
        <f t="shared" si="264"/>
        <v>0</v>
      </c>
      <c r="T517" s="398">
        <f t="shared" si="264"/>
        <v>0</v>
      </c>
      <c r="U517" s="398">
        <f t="shared" si="264"/>
        <v>0</v>
      </c>
      <c r="V517" s="398">
        <f t="shared" si="264"/>
        <v>0</v>
      </c>
      <c r="W517" s="398">
        <f t="shared" si="264"/>
        <v>0</v>
      </c>
      <c r="X517" s="398">
        <f t="shared" si="264"/>
        <v>0</v>
      </c>
      <c r="Y517" s="398">
        <f t="shared" si="264"/>
        <v>0</v>
      </c>
      <c r="Z517" s="398">
        <f t="shared" si="264"/>
        <v>0</v>
      </c>
      <c r="AA517" s="398">
        <f t="shared" si="264"/>
        <v>0</v>
      </c>
      <c r="AB517" s="398">
        <f t="shared" si="264"/>
        <v>0</v>
      </c>
      <c r="AC517" s="398">
        <f t="shared" si="264"/>
        <v>0</v>
      </c>
      <c r="AD517" s="398">
        <f t="shared" si="264"/>
        <v>0</v>
      </c>
      <c r="AE517" s="398">
        <f t="shared" si="264"/>
        <v>0</v>
      </c>
      <c r="AF517" s="398">
        <f t="shared" si="264"/>
        <v>0</v>
      </c>
      <c r="AG517" s="398">
        <f t="shared" si="264"/>
        <v>0</v>
      </c>
    </row>
    <row r="518">
      <c r="A518" s="100" t="str">
        <f t="shared" si="37"/>
        <v>n/a</v>
      </c>
      <c r="B518" s="396">
        <f t="array" ref="B518">IF($A518="n/a",Dashboard!$C$54,iferror(index('Trade Log'!$B$5:$B$2004,match($A518,'Trade Log'!$AA$5:$AA$2004,0),0),Dashboard!$C$54))</f>
        <v>43100</v>
      </c>
      <c r="C518" s="100" t="str">
        <f t="array" ref="C518">IF($A518="n/a","",iferror(index('Trade Log'!$C$5:$C$2004,match($A518,'Trade Log'!$AA$5:$AA$2004,0),0),""))</f>
        <v/>
      </c>
      <c r="D518" s="398">
        <f t="array" ref="D518">IF($A518="n/a",0,iferror(index('Trade Log'!$AD$5:$AD$2004,match($A518,'Trade Log'!$AA$5:$AA$2004,0),0),0))</f>
        <v>0</v>
      </c>
      <c r="E518" s="398">
        <f t="shared" si="35"/>
        <v>0</v>
      </c>
      <c r="F518" s="100" t="str">
        <f t="array" ref="F518">IF($A518="n/a","",iferror(index('Trade Log'!$D$5:$D$2004,match($A518,'Trade Log'!$AA$5:$AA$2004,0),0),"n/a"))</f>
        <v/>
      </c>
      <c r="G518" s="100" t="str">
        <f t="array" ref="G518">IF($A518="n/a","",IFERROR(index(Setup!$D$52:$D$201,match($F518,Setup!$B$52:$B$201,0),0),"n/a"))</f>
        <v/>
      </c>
      <c r="H518" s="81"/>
      <c r="I518" s="398">
        <f t="shared" ref="I518:AG518" si="265">IF($A518="n/a",0,IFERROR(IF($G518=I$287,$E518,0),0))</f>
        <v>0</v>
      </c>
      <c r="J518" s="398">
        <f t="shared" si="265"/>
        <v>0</v>
      </c>
      <c r="K518" s="398">
        <f t="shared" si="265"/>
        <v>0</v>
      </c>
      <c r="L518" s="398">
        <f t="shared" si="265"/>
        <v>0</v>
      </c>
      <c r="M518" s="398">
        <f t="shared" si="265"/>
        <v>0</v>
      </c>
      <c r="N518" s="398">
        <f t="shared" si="265"/>
        <v>0</v>
      </c>
      <c r="O518" s="398">
        <f t="shared" si="265"/>
        <v>0</v>
      </c>
      <c r="P518" s="398">
        <f t="shared" si="265"/>
        <v>0</v>
      </c>
      <c r="Q518" s="398">
        <f t="shared" si="265"/>
        <v>0</v>
      </c>
      <c r="R518" s="398">
        <f t="shared" si="265"/>
        <v>0</v>
      </c>
      <c r="S518" s="398">
        <f t="shared" si="265"/>
        <v>0</v>
      </c>
      <c r="T518" s="398">
        <f t="shared" si="265"/>
        <v>0</v>
      </c>
      <c r="U518" s="398">
        <f t="shared" si="265"/>
        <v>0</v>
      </c>
      <c r="V518" s="398">
        <f t="shared" si="265"/>
        <v>0</v>
      </c>
      <c r="W518" s="398">
        <f t="shared" si="265"/>
        <v>0</v>
      </c>
      <c r="X518" s="398">
        <f t="shared" si="265"/>
        <v>0</v>
      </c>
      <c r="Y518" s="398">
        <f t="shared" si="265"/>
        <v>0</v>
      </c>
      <c r="Z518" s="398">
        <f t="shared" si="265"/>
        <v>0</v>
      </c>
      <c r="AA518" s="398">
        <f t="shared" si="265"/>
        <v>0</v>
      </c>
      <c r="AB518" s="398">
        <f t="shared" si="265"/>
        <v>0</v>
      </c>
      <c r="AC518" s="398">
        <f t="shared" si="265"/>
        <v>0</v>
      </c>
      <c r="AD518" s="398">
        <f t="shared" si="265"/>
        <v>0</v>
      </c>
      <c r="AE518" s="398">
        <f t="shared" si="265"/>
        <v>0</v>
      </c>
      <c r="AF518" s="398">
        <f t="shared" si="265"/>
        <v>0</v>
      </c>
      <c r="AG518" s="398">
        <f t="shared" si="265"/>
        <v>0</v>
      </c>
    </row>
    <row r="519">
      <c r="A519" s="100" t="str">
        <f t="shared" si="37"/>
        <v>n/a</v>
      </c>
      <c r="B519" s="396">
        <f t="array" ref="B519">IF($A519="n/a",Dashboard!$C$54,iferror(index('Trade Log'!$B$5:$B$2004,match($A519,'Trade Log'!$AA$5:$AA$2004,0),0),Dashboard!$C$54))</f>
        <v>43100</v>
      </c>
      <c r="C519" s="100" t="str">
        <f t="array" ref="C519">IF($A519="n/a","",iferror(index('Trade Log'!$C$5:$C$2004,match($A519,'Trade Log'!$AA$5:$AA$2004,0),0),""))</f>
        <v/>
      </c>
      <c r="D519" s="398">
        <f t="array" ref="D519">IF($A519="n/a",0,iferror(index('Trade Log'!$AD$5:$AD$2004,match($A519,'Trade Log'!$AA$5:$AA$2004,0),0),0))</f>
        <v>0</v>
      </c>
      <c r="E519" s="398">
        <f t="shared" si="35"/>
        <v>0</v>
      </c>
      <c r="F519" s="100" t="str">
        <f t="array" ref="F519">IF($A519="n/a","",iferror(index('Trade Log'!$D$5:$D$2004,match($A519,'Trade Log'!$AA$5:$AA$2004,0),0),"n/a"))</f>
        <v/>
      </c>
      <c r="G519" s="100" t="str">
        <f t="array" ref="G519">IF($A519="n/a","",IFERROR(index(Setup!$D$52:$D$201,match($F519,Setup!$B$52:$B$201,0),0),"n/a"))</f>
        <v/>
      </c>
      <c r="H519" s="81"/>
      <c r="I519" s="398">
        <f t="shared" ref="I519:AG519" si="266">IF($A519="n/a",0,IFERROR(IF($G519=I$287,$E519,0),0))</f>
        <v>0</v>
      </c>
      <c r="J519" s="398">
        <f t="shared" si="266"/>
        <v>0</v>
      </c>
      <c r="K519" s="398">
        <f t="shared" si="266"/>
        <v>0</v>
      </c>
      <c r="L519" s="398">
        <f t="shared" si="266"/>
        <v>0</v>
      </c>
      <c r="M519" s="398">
        <f t="shared" si="266"/>
        <v>0</v>
      </c>
      <c r="N519" s="398">
        <f t="shared" si="266"/>
        <v>0</v>
      </c>
      <c r="O519" s="398">
        <f t="shared" si="266"/>
        <v>0</v>
      </c>
      <c r="P519" s="398">
        <f t="shared" si="266"/>
        <v>0</v>
      </c>
      <c r="Q519" s="398">
        <f t="shared" si="266"/>
        <v>0</v>
      </c>
      <c r="R519" s="398">
        <f t="shared" si="266"/>
        <v>0</v>
      </c>
      <c r="S519" s="398">
        <f t="shared" si="266"/>
        <v>0</v>
      </c>
      <c r="T519" s="398">
        <f t="shared" si="266"/>
        <v>0</v>
      </c>
      <c r="U519" s="398">
        <f t="shared" si="266"/>
        <v>0</v>
      </c>
      <c r="V519" s="398">
        <f t="shared" si="266"/>
        <v>0</v>
      </c>
      <c r="W519" s="398">
        <f t="shared" si="266"/>
        <v>0</v>
      </c>
      <c r="X519" s="398">
        <f t="shared" si="266"/>
        <v>0</v>
      </c>
      <c r="Y519" s="398">
        <f t="shared" si="266"/>
        <v>0</v>
      </c>
      <c r="Z519" s="398">
        <f t="shared" si="266"/>
        <v>0</v>
      </c>
      <c r="AA519" s="398">
        <f t="shared" si="266"/>
        <v>0</v>
      </c>
      <c r="AB519" s="398">
        <f t="shared" si="266"/>
        <v>0</v>
      </c>
      <c r="AC519" s="398">
        <f t="shared" si="266"/>
        <v>0</v>
      </c>
      <c r="AD519" s="398">
        <f t="shared" si="266"/>
        <v>0</v>
      </c>
      <c r="AE519" s="398">
        <f t="shared" si="266"/>
        <v>0</v>
      </c>
      <c r="AF519" s="398">
        <f t="shared" si="266"/>
        <v>0</v>
      </c>
      <c r="AG519" s="398">
        <f t="shared" si="266"/>
        <v>0</v>
      </c>
    </row>
    <row r="520">
      <c r="A520" s="100" t="str">
        <f t="shared" si="37"/>
        <v>n/a</v>
      </c>
      <c r="B520" s="396">
        <f t="array" ref="B520">IF($A520="n/a",Dashboard!$C$54,iferror(index('Trade Log'!$B$5:$B$2004,match($A520,'Trade Log'!$AA$5:$AA$2004,0),0),Dashboard!$C$54))</f>
        <v>43100</v>
      </c>
      <c r="C520" s="100" t="str">
        <f t="array" ref="C520">IF($A520="n/a","",iferror(index('Trade Log'!$C$5:$C$2004,match($A520,'Trade Log'!$AA$5:$AA$2004,0),0),""))</f>
        <v/>
      </c>
      <c r="D520" s="398">
        <f t="array" ref="D520">IF($A520="n/a",0,iferror(index('Trade Log'!$AD$5:$AD$2004,match($A520,'Trade Log'!$AA$5:$AA$2004,0),0),0))</f>
        <v>0</v>
      </c>
      <c r="E520" s="398">
        <f t="shared" si="35"/>
        <v>0</v>
      </c>
      <c r="F520" s="100" t="str">
        <f t="array" ref="F520">IF($A520="n/a","",iferror(index('Trade Log'!$D$5:$D$2004,match($A520,'Trade Log'!$AA$5:$AA$2004,0),0),"n/a"))</f>
        <v/>
      </c>
      <c r="G520" s="100" t="str">
        <f t="array" ref="G520">IF($A520="n/a","",IFERROR(index(Setup!$D$52:$D$201,match($F520,Setup!$B$52:$B$201,0),0),"n/a"))</f>
        <v/>
      </c>
      <c r="H520" s="81"/>
      <c r="I520" s="398">
        <f t="shared" ref="I520:AG520" si="267">IF($A520="n/a",0,IFERROR(IF($G520=I$287,$E520,0),0))</f>
        <v>0</v>
      </c>
      <c r="J520" s="398">
        <f t="shared" si="267"/>
        <v>0</v>
      </c>
      <c r="K520" s="398">
        <f t="shared" si="267"/>
        <v>0</v>
      </c>
      <c r="L520" s="398">
        <f t="shared" si="267"/>
        <v>0</v>
      </c>
      <c r="M520" s="398">
        <f t="shared" si="267"/>
        <v>0</v>
      </c>
      <c r="N520" s="398">
        <f t="shared" si="267"/>
        <v>0</v>
      </c>
      <c r="O520" s="398">
        <f t="shared" si="267"/>
        <v>0</v>
      </c>
      <c r="P520" s="398">
        <f t="shared" si="267"/>
        <v>0</v>
      </c>
      <c r="Q520" s="398">
        <f t="shared" si="267"/>
        <v>0</v>
      </c>
      <c r="R520" s="398">
        <f t="shared" si="267"/>
        <v>0</v>
      </c>
      <c r="S520" s="398">
        <f t="shared" si="267"/>
        <v>0</v>
      </c>
      <c r="T520" s="398">
        <f t="shared" si="267"/>
        <v>0</v>
      </c>
      <c r="U520" s="398">
        <f t="shared" si="267"/>
        <v>0</v>
      </c>
      <c r="V520" s="398">
        <f t="shared" si="267"/>
        <v>0</v>
      </c>
      <c r="W520" s="398">
        <f t="shared" si="267"/>
        <v>0</v>
      </c>
      <c r="X520" s="398">
        <f t="shared" si="267"/>
        <v>0</v>
      </c>
      <c r="Y520" s="398">
        <f t="shared" si="267"/>
        <v>0</v>
      </c>
      <c r="Z520" s="398">
        <f t="shared" si="267"/>
        <v>0</v>
      </c>
      <c r="AA520" s="398">
        <f t="shared" si="267"/>
        <v>0</v>
      </c>
      <c r="AB520" s="398">
        <f t="shared" si="267"/>
        <v>0</v>
      </c>
      <c r="AC520" s="398">
        <f t="shared" si="267"/>
        <v>0</v>
      </c>
      <c r="AD520" s="398">
        <f t="shared" si="267"/>
        <v>0</v>
      </c>
      <c r="AE520" s="398">
        <f t="shared" si="267"/>
        <v>0</v>
      </c>
      <c r="AF520" s="398">
        <f t="shared" si="267"/>
        <v>0</v>
      </c>
      <c r="AG520" s="398">
        <f t="shared" si="267"/>
        <v>0</v>
      </c>
    </row>
    <row r="521">
      <c r="A521" s="100" t="str">
        <f t="shared" si="37"/>
        <v>n/a</v>
      </c>
      <c r="B521" s="396">
        <f t="array" ref="B521">IF($A521="n/a",Dashboard!$C$54,iferror(index('Trade Log'!$B$5:$B$2004,match($A521,'Trade Log'!$AA$5:$AA$2004,0),0),Dashboard!$C$54))</f>
        <v>43100</v>
      </c>
      <c r="C521" s="100" t="str">
        <f t="array" ref="C521">IF($A521="n/a","",iferror(index('Trade Log'!$C$5:$C$2004,match($A521,'Trade Log'!$AA$5:$AA$2004,0),0),""))</f>
        <v/>
      </c>
      <c r="D521" s="398">
        <f t="array" ref="D521">IF($A521="n/a",0,iferror(index('Trade Log'!$AD$5:$AD$2004,match($A521,'Trade Log'!$AA$5:$AA$2004,0),0),0))</f>
        <v>0</v>
      </c>
      <c r="E521" s="398">
        <f t="shared" si="35"/>
        <v>0</v>
      </c>
      <c r="F521" s="100" t="str">
        <f t="array" ref="F521">IF($A521="n/a","",iferror(index('Trade Log'!$D$5:$D$2004,match($A521,'Trade Log'!$AA$5:$AA$2004,0),0),"n/a"))</f>
        <v/>
      </c>
      <c r="G521" s="100" t="str">
        <f t="array" ref="G521">IF($A521="n/a","",IFERROR(index(Setup!$D$52:$D$201,match($F521,Setup!$B$52:$B$201,0),0),"n/a"))</f>
        <v/>
      </c>
      <c r="H521" s="81"/>
      <c r="I521" s="398">
        <f t="shared" ref="I521:AG521" si="268">IF($A521="n/a",0,IFERROR(IF($G521=I$287,$E521,0),0))</f>
        <v>0</v>
      </c>
      <c r="J521" s="398">
        <f t="shared" si="268"/>
        <v>0</v>
      </c>
      <c r="K521" s="398">
        <f t="shared" si="268"/>
        <v>0</v>
      </c>
      <c r="L521" s="398">
        <f t="shared" si="268"/>
        <v>0</v>
      </c>
      <c r="M521" s="398">
        <f t="shared" si="268"/>
        <v>0</v>
      </c>
      <c r="N521" s="398">
        <f t="shared" si="268"/>
        <v>0</v>
      </c>
      <c r="O521" s="398">
        <f t="shared" si="268"/>
        <v>0</v>
      </c>
      <c r="P521" s="398">
        <f t="shared" si="268"/>
        <v>0</v>
      </c>
      <c r="Q521" s="398">
        <f t="shared" si="268"/>
        <v>0</v>
      </c>
      <c r="R521" s="398">
        <f t="shared" si="268"/>
        <v>0</v>
      </c>
      <c r="S521" s="398">
        <f t="shared" si="268"/>
        <v>0</v>
      </c>
      <c r="T521" s="398">
        <f t="shared" si="268"/>
        <v>0</v>
      </c>
      <c r="U521" s="398">
        <f t="shared" si="268"/>
        <v>0</v>
      </c>
      <c r="V521" s="398">
        <f t="shared" si="268"/>
        <v>0</v>
      </c>
      <c r="W521" s="398">
        <f t="shared" si="268"/>
        <v>0</v>
      </c>
      <c r="X521" s="398">
        <f t="shared" si="268"/>
        <v>0</v>
      </c>
      <c r="Y521" s="398">
        <f t="shared" si="268"/>
        <v>0</v>
      </c>
      <c r="Z521" s="398">
        <f t="shared" si="268"/>
        <v>0</v>
      </c>
      <c r="AA521" s="398">
        <f t="shared" si="268"/>
        <v>0</v>
      </c>
      <c r="AB521" s="398">
        <f t="shared" si="268"/>
        <v>0</v>
      </c>
      <c r="AC521" s="398">
        <f t="shared" si="268"/>
        <v>0</v>
      </c>
      <c r="AD521" s="398">
        <f t="shared" si="268"/>
        <v>0</v>
      </c>
      <c r="AE521" s="398">
        <f t="shared" si="268"/>
        <v>0</v>
      </c>
      <c r="AF521" s="398">
        <f t="shared" si="268"/>
        <v>0</v>
      </c>
      <c r="AG521" s="398">
        <f t="shared" si="268"/>
        <v>0</v>
      </c>
    </row>
    <row r="522">
      <c r="A522" s="100" t="str">
        <f t="shared" si="37"/>
        <v>n/a</v>
      </c>
      <c r="B522" s="396">
        <f t="array" ref="B522">IF($A522="n/a",Dashboard!$C$54,iferror(index('Trade Log'!$B$5:$B$2004,match($A522,'Trade Log'!$AA$5:$AA$2004,0),0),Dashboard!$C$54))</f>
        <v>43100</v>
      </c>
      <c r="C522" s="100" t="str">
        <f t="array" ref="C522">IF($A522="n/a","",iferror(index('Trade Log'!$C$5:$C$2004,match($A522,'Trade Log'!$AA$5:$AA$2004,0),0),""))</f>
        <v/>
      </c>
      <c r="D522" s="398">
        <f t="array" ref="D522">IF($A522="n/a",0,iferror(index('Trade Log'!$AD$5:$AD$2004,match($A522,'Trade Log'!$AA$5:$AA$2004,0),0),0))</f>
        <v>0</v>
      </c>
      <c r="E522" s="398">
        <f t="shared" si="35"/>
        <v>0</v>
      </c>
      <c r="F522" s="100" t="str">
        <f t="array" ref="F522">IF($A522="n/a","",iferror(index('Trade Log'!$D$5:$D$2004,match($A522,'Trade Log'!$AA$5:$AA$2004,0),0),"n/a"))</f>
        <v/>
      </c>
      <c r="G522" s="100" t="str">
        <f t="array" ref="G522">IF($A522="n/a","",IFERROR(index(Setup!$D$52:$D$201,match($F522,Setup!$B$52:$B$201,0),0),"n/a"))</f>
        <v/>
      </c>
      <c r="H522" s="81"/>
      <c r="I522" s="398">
        <f t="shared" ref="I522:AG522" si="269">IF($A522="n/a",0,IFERROR(IF($G522=I$287,$E522,0),0))</f>
        <v>0</v>
      </c>
      <c r="J522" s="398">
        <f t="shared" si="269"/>
        <v>0</v>
      </c>
      <c r="K522" s="398">
        <f t="shared" si="269"/>
        <v>0</v>
      </c>
      <c r="L522" s="398">
        <f t="shared" si="269"/>
        <v>0</v>
      </c>
      <c r="M522" s="398">
        <f t="shared" si="269"/>
        <v>0</v>
      </c>
      <c r="N522" s="398">
        <f t="shared" si="269"/>
        <v>0</v>
      </c>
      <c r="O522" s="398">
        <f t="shared" si="269"/>
        <v>0</v>
      </c>
      <c r="P522" s="398">
        <f t="shared" si="269"/>
        <v>0</v>
      </c>
      <c r="Q522" s="398">
        <f t="shared" si="269"/>
        <v>0</v>
      </c>
      <c r="R522" s="398">
        <f t="shared" si="269"/>
        <v>0</v>
      </c>
      <c r="S522" s="398">
        <f t="shared" si="269"/>
        <v>0</v>
      </c>
      <c r="T522" s="398">
        <f t="shared" si="269"/>
        <v>0</v>
      </c>
      <c r="U522" s="398">
        <f t="shared" si="269"/>
        <v>0</v>
      </c>
      <c r="V522" s="398">
        <f t="shared" si="269"/>
        <v>0</v>
      </c>
      <c r="W522" s="398">
        <f t="shared" si="269"/>
        <v>0</v>
      </c>
      <c r="X522" s="398">
        <f t="shared" si="269"/>
        <v>0</v>
      </c>
      <c r="Y522" s="398">
        <f t="shared" si="269"/>
        <v>0</v>
      </c>
      <c r="Z522" s="398">
        <f t="shared" si="269"/>
        <v>0</v>
      </c>
      <c r="AA522" s="398">
        <f t="shared" si="269"/>
        <v>0</v>
      </c>
      <c r="AB522" s="398">
        <f t="shared" si="269"/>
        <v>0</v>
      </c>
      <c r="AC522" s="398">
        <f t="shared" si="269"/>
        <v>0</v>
      </c>
      <c r="AD522" s="398">
        <f t="shared" si="269"/>
        <v>0</v>
      </c>
      <c r="AE522" s="398">
        <f t="shared" si="269"/>
        <v>0</v>
      </c>
      <c r="AF522" s="398">
        <f t="shared" si="269"/>
        <v>0</v>
      </c>
      <c r="AG522" s="398">
        <f t="shared" si="269"/>
        <v>0</v>
      </c>
    </row>
    <row r="523">
      <c r="A523" s="100" t="str">
        <f t="shared" si="37"/>
        <v>n/a</v>
      </c>
      <c r="B523" s="396">
        <f t="array" ref="B523">IF($A523="n/a",Dashboard!$C$54,iferror(index('Trade Log'!$B$5:$B$2004,match($A523,'Trade Log'!$AA$5:$AA$2004,0),0),Dashboard!$C$54))</f>
        <v>43100</v>
      </c>
      <c r="C523" s="100" t="str">
        <f t="array" ref="C523">IF($A523="n/a","",iferror(index('Trade Log'!$C$5:$C$2004,match($A523,'Trade Log'!$AA$5:$AA$2004,0),0),""))</f>
        <v/>
      </c>
      <c r="D523" s="398">
        <f t="array" ref="D523">IF($A523="n/a",0,iferror(index('Trade Log'!$AD$5:$AD$2004,match($A523,'Trade Log'!$AA$5:$AA$2004,0),0),0))</f>
        <v>0</v>
      </c>
      <c r="E523" s="398">
        <f t="shared" si="35"/>
        <v>0</v>
      </c>
      <c r="F523" s="100" t="str">
        <f t="array" ref="F523">IF($A523="n/a","",iferror(index('Trade Log'!$D$5:$D$2004,match($A523,'Trade Log'!$AA$5:$AA$2004,0),0),"n/a"))</f>
        <v/>
      </c>
      <c r="G523" s="100" t="str">
        <f t="array" ref="G523">IF($A523="n/a","",IFERROR(index(Setup!$D$52:$D$201,match($F523,Setup!$B$52:$B$201,0),0),"n/a"))</f>
        <v/>
      </c>
      <c r="H523" s="81"/>
      <c r="I523" s="398">
        <f t="shared" ref="I523:AG523" si="270">IF($A523="n/a",0,IFERROR(IF($G523=I$287,$E523,0),0))</f>
        <v>0</v>
      </c>
      <c r="J523" s="398">
        <f t="shared" si="270"/>
        <v>0</v>
      </c>
      <c r="K523" s="398">
        <f t="shared" si="270"/>
        <v>0</v>
      </c>
      <c r="L523" s="398">
        <f t="shared" si="270"/>
        <v>0</v>
      </c>
      <c r="M523" s="398">
        <f t="shared" si="270"/>
        <v>0</v>
      </c>
      <c r="N523" s="398">
        <f t="shared" si="270"/>
        <v>0</v>
      </c>
      <c r="O523" s="398">
        <f t="shared" si="270"/>
        <v>0</v>
      </c>
      <c r="P523" s="398">
        <f t="shared" si="270"/>
        <v>0</v>
      </c>
      <c r="Q523" s="398">
        <f t="shared" si="270"/>
        <v>0</v>
      </c>
      <c r="R523" s="398">
        <f t="shared" si="270"/>
        <v>0</v>
      </c>
      <c r="S523" s="398">
        <f t="shared" si="270"/>
        <v>0</v>
      </c>
      <c r="T523" s="398">
        <f t="shared" si="270"/>
        <v>0</v>
      </c>
      <c r="U523" s="398">
        <f t="shared" si="270"/>
        <v>0</v>
      </c>
      <c r="V523" s="398">
        <f t="shared" si="270"/>
        <v>0</v>
      </c>
      <c r="W523" s="398">
        <f t="shared" si="270"/>
        <v>0</v>
      </c>
      <c r="X523" s="398">
        <f t="shared" si="270"/>
        <v>0</v>
      </c>
      <c r="Y523" s="398">
        <f t="shared" si="270"/>
        <v>0</v>
      </c>
      <c r="Z523" s="398">
        <f t="shared" si="270"/>
        <v>0</v>
      </c>
      <c r="AA523" s="398">
        <f t="shared" si="270"/>
        <v>0</v>
      </c>
      <c r="AB523" s="398">
        <f t="shared" si="270"/>
        <v>0</v>
      </c>
      <c r="AC523" s="398">
        <f t="shared" si="270"/>
        <v>0</v>
      </c>
      <c r="AD523" s="398">
        <f t="shared" si="270"/>
        <v>0</v>
      </c>
      <c r="AE523" s="398">
        <f t="shared" si="270"/>
        <v>0</v>
      </c>
      <c r="AF523" s="398">
        <f t="shared" si="270"/>
        <v>0</v>
      </c>
      <c r="AG523" s="398">
        <f t="shared" si="270"/>
        <v>0</v>
      </c>
    </row>
    <row r="524">
      <c r="A524" s="100" t="str">
        <f t="shared" si="37"/>
        <v>n/a</v>
      </c>
      <c r="B524" s="396">
        <f t="array" ref="B524">IF($A524="n/a",Dashboard!$C$54,iferror(index('Trade Log'!$B$5:$B$2004,match($A524,'Trade Log'!$AA$5:$AA$2004,0),0),Dashboard!$C$54))</f>
        <v>43100</v>
      </c>
      <c r="C524" s="100" t="str">
        <f t="array" ref="C524">IF($A524="n/a","",iferror(index('Trade Log'!$C$5:$C$2004,match($A524,'Trade Log'!$AA$5:$AA$2004,0),0),""))</f>
        <v/>
      </c>
      <c r="D524" s="398">
        <f t="array" ref="D524">IF($A524="n/a",0,iferror(index('Trade Log'!$AD$5:$AD$2004,match($A524,'Trade Log'!$AA$5:$AA$2004,0),0),0))</f>
        <v>0</v>
      </c>
      <c r="E524" s="398">
        <f t="shared" si="35"/>
        <v>0</v>
      </c>
      <c r="F524" s="100" t="str">
        <f t="array" ref="F524">IF($A524="n/a","",iferror(index('Trade Log'!$D$5:$D$2004,match($A524,'Trade Log'!$AA$5:$AA$2004,0),0),"n/a"))</f>
        <v/>
      </c>
      <c r="G524" s="100" t="str">
        <f t="array" ref="G524">IF($A524="n/a","",IFERROR(index(Setup!$D$52:$D$201,match($F524,Setup!$B$52:$B$201,0),0),"n/a"))</f>
        <v/>
      </c>
      <c r="H524" s="81"/>
      <c r="I524" s="398">
        <f t="shared" ref="I524:AG524" si="271">IF($A524="n/a",0,IFERROR(IF($G524=I$287,$E524,0),0))</f>
        <v>0</v>
      </c>
      <c r="J524" s="398">
        <f t="shared" si="271"/>
        <v>0</v>
      </c>
      <c r="K524" s="398">
        <f t="shared" si="271"/>
        <v>0</v>
      </c>
      <c r="L524" s="398">
        <f t="shared" si="271"/>
        <v>0</v>
      </c>
      <c r="M524" s="398">
        <f t="shared" si="271"/>
        <v>0</v>
      </c>
      <c r="N524" s="398">
        <f t="shared" si="271"/>
        <v>0</v>
      </c>
      <c r="O524" s="398">
        <f t="shared" si="271"/>
        <v>0</v>
      </c>
      <c r="P524" s="398">
        <f t="shared" si="271"/>
        <v>0</v>
      </c>
      <c r="Q524" s="398">
        <f t="shared" si="271"/>
        <v>0</v>
      </c>
      <c r="R524" s="398">
        <f t="shared" si="271"/>
        <v>0</v>
      </c>
      <c r="S524" s="398">
        <f t="shared" si="271"/>
        <v>0</v>
      </c>
      <c r="T524" s="398">
        <f t="shared" si="271"/>
        <v>0</v>
      </c>
      <c r="U524" s="398">
        <f t="shared" si="271"/>
        <v>0</v>
      </c>
      <c r="V524" s="398">
        <f t="shared" si="271"/>
        <v>0</v>
      </c>
      <c r="W524" s="398">
        <f t="shared" si="271"/>
        <v>0</v>
      </c>
      <c r="X524" s="398">
        <f t="shared" si="271"/>
        <v>0</v>
      </c>
      <c r="Y524" s="398">
        <f t="shared" si="271"/>
        <v>0</v>
      </c>
      <c r="Z524" s="398">
        <f t="shared" si="271"/>
        <v>0</v>
      </c>
      <c r="AA524" s="398">
        <f t="shared" si="271"/>
        <v>0</v>
      </c>
      <c r="AB524" s="398">
        <f t="shared" si="271"/>
        <v>0</v>
      </c>
      <c r="AC524" s="398">
        <f t="shared" si="271"/>
        <v>0</v>
      </c>
      <c r="AD524" s="398">
        <f t="shared" si="271"/>
        <v>0</v>
      </c>
      <c r="AE524" s="398">
        <f t="shared" si="271"/>
        <v>0</v>
      </c>
      <c r="AF524" s="398">
        <f t="shared" si="271"/>
        <v>0</v>
      </c>
      <c r="AG524" s="398">
        <f t="shared" si="271"/>
        <v>0</v>
      </c>
    </row>
    <row r="525">
      <c r="A525" s="100" t="str">
        <f t="shared" si="37"/>
        <v>n/a</v>
      </c>
      <c r="B525" s="396">
        <f t="array" ref="B525">IF($A525="n/a",Dashboard!$C$54,iferror(index('Trade Log'!$B$5:$B$2004,match($A525,'Trade Log'!$AA$5:$AA$2004,0),0),Dashboard!$C$54))</f>
        <v>43100</v>
      </c>
      <c r="C525" s="100" t="str">
        <f t="array" ref="C525">IF($A525="n/a","",iferror(index('Trade Log'!$C$5:$C$2004,match($A525,'Trade Log'!$AA$5:$AA$2004,0),0),""))</f>
        <v/>
      </c>
      <c r="D525" s="398">
        <f t="array" ref="D525">IF($A525="n/a",0,iferror(index('Trade Log'!$AD$5:$AD$2004,match($A525,'Trade Log'!$AA$5:$AA$2004,0),0),0))</f>
        <v>0</v>
      </c>
      <c r="E525" s="398">
        <f t="shared" si="35"/>
        <v>0</v>
      </c>
      <c r="F525" s="100" t="str">
        <f t="array" ref="F525">IF($A525="n/a","",iferror(index('Trade Log'!$D$5:$D$2004,match($A525,'Trade Log'!$AA$5:$AA$2004,0),0),"n/a"))</f>
        <v/>
      </c>
      <c r="G525" s="100" t="str">
        <f t="array" ref="G525">IF($A525="n/a","",IFERROR(index(Setup!$D$52:$D$201,match($F525,Setup!$B$52:$B$201,0),0),"n/a"))</f>
        <v/>
      </c>
      <c r="H525" s="81"/>
      <c r="I525" s="398">
        <f t="shared" ref="I525:AG525" si="272">IF($A525="n/a",0,IFERROR(IF($G525=I$287,$E525,0),0))</f>
        <v>0</v>
      </c>
      <c r="J525" s="398">
        <f t="shared" si="272"/>
        <v>0</v>
      </c>
      <c r="K525" s="398">
        <f t="shared" si="272"/>
        <v>0</v>
      </c>
      <c r="L525" s="398">
        <f t="shared" si="272"/>
        <v>0</v>
      </c>
      <c r="M525" s="398">
        <f t="shared" si="272"/>
        <v>0</v>
      </c>
      <c r="N525" s="398">
        <f t="shared" si="272"/>
        <v>0</v>
      </c>
      <c r="O525" s="398">
        <f t="shared" si="272"/>
        <v>0</v>
      </c>
      <c r="P525" s="398">
        <f t="shared" si="272"/>
        <v>0</v>
      </c>
      <c r="Q525" s="398">
        <f t="shared" si="272"/>
        <v>0</v>
      </c>
      <c r="R525" s="398">
        <f t="shared" si="272"/>
        <v>0</v>
      </c>
      <c r="S525" s="398">
        <f t="shared" si="272"/>
        <v>0</v>
      </c>
      <c r="T525" s="398">
        <f t="shared" si="272"/>
        <v>0</v>
      </c>
      <c r="U525" s="398">
        <f t="shared" si="272"/>
        <v>0</v>
      </c>
      <c r="V525" s="398">
        <f t="shared" si="272"/>
        <v>0</v>
      </c>
      <c r="W525" s="398">
        <f t="shared" si="272"/>
        <v>0</v>
      </c>
      <c r="X525" s="398">
        <f t="shared" si="272"/>
        <v>0</v>
      </c>
      <c r="Y525" s="398">
        <f t="shared" si="272"/>
        <v>0</v>
      </c>
      <c r="Z525" s="398">
        <f t="shared" si="272"/>
        <v>0</v>
      </c>
      <c r="AA525" s="398">
        <f t="shared" si="272"/>
        <v>0</v>
      </c>
      <c r="AB525" s="398">
        <f t="shared" si="272"/>
        <v>0</v>
      </c>
      <c r="AC525" s="398">
        <f t="shared" si="272"/>
        <v>0</v>
      </c>
      <c r="AD525" s="398">
        <f t="shared" si="272"/>
        <v>0</v>
      </c>
      <c r="AE525" s="398">
        <f t="shared" si="272"/>
        <v>0</v>
      </c>
      <c r="AF525" s="398">
        <f t="shared" si="272"/>
        <v>0</v>
      </c>
      <c r="AG525" s="398">
        <f t="shared" si="272"/>
        <v>0</v>
      </c>
    </row>
    <row r="526">
      <c r="A526" s="100" t="str">
        <f t="shared" si="37"/>
        <v>n/a</v>
      </c>
      <c r="B526" s="396">
        <f t="array" ref="B526">IF($A526="n/a",Dashboard!$C$54,iferror(index('Trade Log'!$B$5:$B$2004,match($A526,'Trade Log'!$AA$5:$AA$2004,0),0),Dashboard!$C$54))</f>
        <v>43100</v>
      </c>
      <c r="C526" s="100" t="str">
        <f t="array" ref="C526">IF($A526="n/a","",iferror(index('Trade Log'!$C$5:$C$2004,match($A526,'Trade Log'!$AA$5:$AA$2004,0),0),""))</f>
        <v/>
      </c>
      <c r="D526" s="398">
        <f t="array" ref="D526">IF($A526="n/a",0,iferror(index('Trade Log'!$AD$5:$AD$2004,match($A526,'Trade Log'!$AA$5:$AA$2004,0),0),0))</f>
        <v>0</v>
      </c>
      <c r="E526" s="398">
        <f t="shared" si="35"/>
        <v>0</v>
      </c>
      <c r="F526" s="100" t="str">
        <f t="array" ref="F526">IF($A526="n/a","",iferror(index('Trade Log'!$D$5:$D$2004,match($A526,'Trade Log'!$AA$5:$AA$2004,0),0),"n/a"))</f>
        <v/>
      </c>
      <c r="G526" s="100" t="str">
        <f t="array" ref="G526">IF($A526="n/a","",IFERROR(index(Setup!$D$52:$D$201,match($F526,Setup!$B$52:$B$201,0),0),"n/a"))</f>
        <v/>
      </c>
      <c r="H526" s="81"/>
      <c r="I526" s="398">
        <f t="shared" ref="I526:AG526" si="273">IF($A526="n/a",0,IFERROR(IF($G526=I$287,$E526,0),0))</f>
        <v>0</v>
      </c>
      <c r="J526" s="398">
        <f t="shared" si="273"/>
        <v>0</v>
      </c>
      <c r="K526" s="398">
        <f t="shared" si="273"/>
        <v>0</v>
      </c>
      <c r="L526" s="398">
        <f t="shared" si="273"/>
        <v>0</v>
      </c>
      <c r="M526" s="398">
        <f t="shared" si="273"/>
        <v>0</v>
      </c>
      <c r="N526" s="398">
        <f t="shared" si="273"/>
        <v>0</v>
      </c>
      <c r="O526" s="398">
        <f t="shared" si="273"/>
        <v>0</v>
      </c>
      <c r="P526" s="398">
        <f t="shared" si="273"/>
        <v>0</v>
      </c>
      <c r="Q526" s="398">
        <f t="shared" si="273"/>
        <v>0</v>
      </c>
      <c r="R526" s="398">
        <f t="shared" si="273"/>
        <v>0</v>
      </c>
      <c r="S526" s="398">
        <f t="shared" si="273"/>
        <v>0</v>
      </c>
      <c r="T526" s="398">
        <f t="shared" si="273"/>
        <v>0</v>
      </c>
      <c r="U526" s="398">
        <f t="shared" si="273"/>
        <v>0</v>
      </c>
      <c r="V526" s="398">
        <f t="shared" si="273"/>
        <v>0</v>
      </c>
      <c r="W526" s="398">
        <f t="shared" si="273"/>
        <v>0</v>
      </c>
      <c r="X526" s="398">
        <f t="shared" si="273"/>
        <v>0</v>
      </c>
      <c r="Y526" s="398">
        <f t="shared" si="273"/>
        <v>0</v>
      </c>
      <c r="Z526" s="398">
        <f t="shared" si="273"/>
        <v>0</v>
      </c>
      <c r="AA526" s="398">
        <f t="shared" si="273"/>
        <v>0</v>
      </c>
      <c r="AB526" s="398">
        <f t="shared" si="273"/>
        <v>0</v>
      </c>
      <c r="AC526" s="398">
        <f t="shared" si="273"/>
        <v>0</v>
      </c>
      <c r="AD526" s="398">
        <f t="shared" si="273"/>
        <v>0</v>
      </c>
      <c r="AE526" s="398">
        <f t="shared" si="273"/>
        <v>0</v>
      </c>
      <c r="AF526" s="398">
        <f t="shared" si="273"/>
        <v>0</v>
      </c>
      <c r="AG526" s="398">
        <f t="shared" si="273"/>
        <v>0</v>
      </c>
    </row>
    <row r="527">
      <c r="A527" s="100" t="str">
        <f t="shared" si="37"/>
        <v>n/a</v>
      </c>
      <c r="B527" s="396">
        <f t="array" ref="B527">IF($A527="n/a",Dashboard!$C$54,iferror(index('Trade Log'!$B$5:$B$2004,match($A527,'Trade Log'!$AA$5:$AA$2004,0),0),Dashboard!$C$54))</f>
        <v>43100</v>
      </c>
      <c r="C527" s="100" t="str">
        <f t="array" ref="C527">IF($A527="n/a","",iferror(index('Trade Log'!$C$5:$C$2004,match($A527,'Trade Log'!$AA$5:$AA$2004,0),0),""))</f>
        <v/>
      </c>
      <c r="D527" s="398">
        <f t="array" ref="D527">IF($A527="n/a",0,iferror(index('Trade Log'!$AD$5:$AD$2004,match($A527,'Trade Log'!$AA$5:$AA$2004,0),0),0))</f>
        <v>0</v>
      </c>
      <c r="E527" s="398">
        <f t="shared" si="35"/>
        <v>0</v>
      </c>
      <c r="F527" s="100" t="str">
        <f t="array" ref="F527">IF($A527="n/a","",iferror(index('Trade Log'!$D$5:$D$2004,match($A527,'Trade Log'!$AA$5:$AA$2004,0),0),"n/a"))</f>
        <v/>
      </c>
      <c r="G527" s="100" t="str">
        <f t="array" ref="G527">IF($A527="n/a","",IFERROR(index(Setup!$D$52:$D$201,match($F527,Setup!$B$52:$B$201,0),0),"n/a"))</f>
        <v/>
      </c>
      <c r="H527" s="81"/>
      <c r="I527" s="398">
        <f t="shared" ref="I527:AG527" si="274">IF($A527="n/a",0,IFERROR(IF($G527=I$287,$E527,0),0))</f>
        <v>0</v>
      </c>
      <c r="J527" s="398">
        <f t="shared" si="274"/>
        <v>0</v>
      </c>
      <c r="K527" s="398">
        <f t="shared" si="274"/>
        <v>0</v>
      </c>
      <c r="L527" s="398">
        <f t="shared" si="274"/>
        <v>0</v>
      </c>
      <c r="M527" s="398">
        <f t="shared" si="274"/>
        <v>0</v>
      </c>
      <c r="N527" s="398">
        <f t="shared" si="274"/>
        <v>0</v>
      </c>
      <c r="O527" s="398">
        <f t="shared" si="274"/>
        <v>0</v>
      </c>
      <c r="P527" s="398">
        <f t="shared" si="274"/>
        <v>0</v>
      </c>
      <c r="Q527" s="398">
        <f t="shared" si="274"/>
        <v>0</v>
      </c>
      <c r="R527" s="398">
        <f t="shared" si="274"/>
        <v>0</v>
      </c>
      <c r="S527" s="398">
        <f t="shared" si="274"/>
        <v>0</v>
      </c>
      <c r="T527" s="398">
        <f t="shared" si="274"/>
        <v>0</v>
      </c>
      <c r="U527" s="398">
        <f t="shared" si="274"/>
        <v>0</v>
      </c>
      <c r="V527" s="398">
        <f t="shared" si="274"/>
        <v>0</v>
      </c>
      <c r="W527" s="398">
        <f t="shared" si="274"/>
        <v>0</v>
      </c>
      <c r="X527" s="398">
        <f t="shared" si="274"/>
        <v>0</v>
      </c>
      <c r="Y527" s="398">
        <f t="shared" si="274"/>
        <v>0</v>
      </c>
      <c r="Z527" s="398">
        <f t="shared" si="274"/>
        <v>0</v>
      </c>
      <c r="AA527" s="398">
        <f t="shared" si="274"/>
        <v>0</v>
      </c>
      <c r="AB527" s="398">
        <f t="shared" si="274"/>
        <v>0</v>
      </c>
      <c r="AC527" s="398">
        <f t="shared" si="274"/>
        <v>0</v>
      </c>
      <c r="AD527" s="398">
        <f t="shared" si="274"/>
        <v>0</v>
      </c>
      <c r="AE527" s="398">
        <f t="shared" si="274"/>
        <v>0</v>
      </c>
      <c r="AF527" s="398">
        <f t="shared" si="274"/>
        <v>0</v>
      </c>
      <c r="AG527" s="398">
        <f t="shared" si="274"/>
        <v>0</v>
      </c>
    </row>
    <row r="528">
      <c r="A528" s="100" t="str">
        <f t="shared" si="37"/>
        <v>n/a</v>
      </c>
      <c r="B528" s="396">
        <f t="array" ref="B528">IF($A528="n/a",Dashboard!$C$54,iferror(index('Trade Log'!$B$5:$B$2004,match($A528,'Trade Log'!$AA$5:$AA$2004,0),0),Dashboard!$C$54))</f>
        <v>43100</v>
      </c>
      <c r="C528" s="100" t="str">
        <f t="array" ref="C528">IF($A528="n/a","",iferror(index('Trade Log'!$C$5:$C$2004,match($A528,'Trade Log'!$AA$5:$AA$2004,0),0),""))</f>
        <v/>
      </c>
      <c r="D528" s="398">
        <f t="array" ref="D528">IF($A528="n/a",0,iferror(index('Trade Log'!$AD$5:$AD$2004,match($A528,'Trade Log'!$AA$5:$AA$2004,0),0),0))</f>
        <v>0</v>
      </c>
      <c r="E528" s="398">
        <f t="shared" si="35"/>
        <v>0</v>
      </c>
      <c r="F528" s="100" t="str">
        <f t="array" ref="F528">IF($A528="n/a","",iferror(index('Trade Log'!$D$5:$D$2004,match($A528,'Trade Log'!$AA$5:$AA$2004,0),0),"n/a"))</f>
        <v/>
      </c>
      <c r="G528" s="100" t="str">
        <f t="array" ref="G528">IF($A528="n/a","",IFERROR(index(Setup!$D$52:$D$201,match($F528,Setup!$B$52:$B$201,0),0),"n/a"))</f>
        <v/>
      </c>
      <c r="H528" s="81"/>
      <c r="I528" s="398">
        <f t="shared" ref="I528:AG528" si="275">IF($A528="n/a",0,IFERROR(IF($G528=I$287,$E528,0),0))</f>
        <v>0</v>
      </c>
      <c r="J528" s="398">
        <f t="shared" si="275"/>
        <v>0</v>
      </c>
      <c r="K528" s="398">
        <f t="shared" si="275"/>
        <v>0</v>
      </c>
      <c r="L528" s="398">
        <f t="shared" si="275"/>
        <v>0</v>
      </c>
      <c r="M528" s="398">
        <f t="shared" si="275"/>
        <v>0</v>
      </c>
      <c r="N528" s="398">
        <f t="shared" si="275"/>
        <v>0</v>
      </c>
      <c r="O528" s="398">
        <f t="shared" si="275"/>
        <v>0</v>
      </c>
      <c r="P528" s="398">
        <f t="shared" si="275"/>
        <v>0</v>
      </c>
      <c r="Q528" s="398">
        <f t="shared" si="275"/>
        <v>0</v>
      </c>
      <c r="R528" s="398">
        <f t="shared" si="275"/>
        <v>0</v>
      </c>
      <c r="S528" s="398">
        <f t="shared" si="275"/>
        <v>0</v>
      </c>
      <c r="T528" s="398">
        <f t="shared" si="275"/>
        <v>0</v>
      </c>
      <c r="U528" s="398">
        <f t="shared" si="275"/>
        <v>0</v>
      </c>
      <c r="V528" s="398">
        <f t="shared" si="275"/>
        <v>0</v>
      </c>
      <c r="W528" s="398">
        <f t="shared" si="275"/>
        <v>0</v>
      </c>
      <c r="X528" s="398">
        <f t="shared" si="275"/>
        <v>0</v>
      </c>
      <c r="Y528" s="398">
        <f t="shared" si="275"/>
        <v>0</v>
      </c>
      <c r="Z528" s="398">
        <f t="shared" si="275"/>
        <v>0</v>
      </c>
      <c r="AA528" s="398">
        <f t="shared" si="275"/>
        <v>0</v>
      </c>
      <c r="AB528" s="398">
        <f t="shared" si="275"/>
        <v>0</v>
      </c>
      <c r="AC528" s="398">
        <f t="shared" si="275"/>
        <v>0</v>
      </c>
      <c r="AD528" s="398">
        <f t="shared" si="275"/>
        <v>0</v>
      </c>
      <c r="AE528" s="398">
        <f t="shared" si="275"/>
        <v>0</v>
      </c>
      <c r="AF528" s="398">
        <f t="shared" si="275"/>
        <v>0</v>
      </c>
      <c r="AG528" s="398">
        <f t="shared" si="275"/>
        <v>0</v>
      </c>
    </row>
    <row r="529">
      <c r="A529" s="100" t="str">
        <f t="shared" si="37"/>
        <v>n/a</v>
      </c>
      <c r="B529" s="396">
        <f t="array" ref="B529">IF($A529="n/a",Dashboard!$C$54,iferror(index('Trade Log'!$B$5:$B$2004,match($A529,'Trade Log'!$AA$5:$AA$2004,0),0),Dashboard!$C$54))</f>
        <v>43100</v>
      </c>
      <c r="C529" s="100" t="str">
        <f t="array" ref="C529">IF($A529="n/a","",iferror(index('Trade Log'!$C$5:$C$2004,match($A529,'Trade Log'!$AA$5:$AA$2004,0),0),""))</f>
        <v/>
      </c>
      <c r="D529" s="398">
        <f t="array" ref="D529">IF($A529="n/a",0,iferror(index('Trade Log'!$AD$5:$AD$2004,match($A529,'Trade Log'!$AA$5:$AA$2004,0),0),0))</f>
        <v>0</v>
      </c>
      <c r="E529" s="398">
        <f t="shared" si="35"/>
        <v>0</v>
      </c>
      <c r="F529" s="100" t="str">
        <f t="array" ref="F529">IF($A529="n/a","",iferror(index('Trade Log'!$D$5:$D$2004,match($A529,'Trade Log'!$AA$5:$AA$2004,0),0),"n/a"))</f>
        <v/>
      </c>
      <c r="G529" s="100" t="str">
        <f t="array" ref="G529">IF($A529="n/a","",IFERROR(index(Setup!$D$52:$D$201,match($F529,Setup!$B$52:$B$201,0),0),"n/a"))</f>
        <v/>
      </c>
      <c r="H529" s="81"/>
      <c r="I529" s="398">
        <f t="shared" ref="I529:AG529" si="276">IF($A529="n/a",0,IFERROR(IF($G529=I$287,$E529,0),0))</f>
        <v>0</v>
      </c>
      <c r="J529" s="398">
        <f t="shared" si="276"/>
        <v>0</v>
      </c>
      <c r="K529" s="398">
        <f t="shared" si="276"/>
        <v>0</v>
      </c>
      <c r="L529" s="398">
        <f t="shared" si="276"/>
        <v>0</v>
      </c>
      <c r="M529" s="398">
        <f t="shared" si="276"/>
        <v>0</v>
      </c>
      <c r="N529" s="398">
        <f t="shared" si="276"/>
        <v>0</v>
      </c>
      <c r="O529" s="398">
        <f t="shared" si="276"/>
        <v>0</v>
      </c>
      <c r="P529" s="398">
        <f t="shared" si="276"/>
        <v>0</v>
      </c>
      <c r="Q529" s="398">
        <f t="shared" si="276"/>
        <v>0</v>
      </c>
      <c r="R529" s="398">
        <f t="shared" si="276"/>
        <v>0</v>
      </c>
      <c r="S529" s="398">
        <f t="shared" si="276"/>
        <v>0</v>
      </c>
      <c r="T529" s="398">
        <f t="shared" si="276"/>
        <v>0</v>
      </c>
      <c r="U529" s="398">
        <f t="shared" si="276"/>
        <v>0</v>
      </c>
      <c r="V529" s="398">
        <f t="shared" si="276"/>
        <v>0</v>
      </c>
      <c r="W529" s="398">
        <f t="shared" si="276"/>
        <v>0</v>
      </c>
      <c r="X529" s="398">
        <f t="shared" si="276"/>
        <v>0</v>
      </c>
      <c r="Y529" s="398">
        <f t="shared" si="276"/>
        <v>0</v>
      </c>
      <c r="Z529" s="398">
        <f t="shared" si="276"/>
        <v>0</v>
      </c>
      <c r="AA529" s="398">
        <f t="shared" si="276"/>
        <v>0</v>
      </c>
      <c r="AB529" s="398">
        <f t="shared" si="276"/>
        <v>0</v>
      </c>
      <c r="AC529" s="398">
        <f t="shared" si="276"/>
        <v>0</v>
      </c>
      <c r="AD529" s="398">
        <f t="shared" si="276"/>
        <v>0</v>
      </c>
      <c r="AE529" s="398">
        <f t="shared" si="276"/>
        <v>0</v>
      </c>
      <c r="AF529" s="398">
        <f t="shared" si="276"/>
        <v>0</v>
      </c>
      <c r="AG529" s="398">
        <f t="shared" si="276"/>
        <v>0</v>
      </c>
    </row>
    <row r="530">
      <c r="A530" s="100" t="str">
        <f t="shared" si="37"/>
        <v>n/a</v>
      </c>
      <c r="B530" s="396">
        <f t="array" ref="B530">IF($A530="n/a",Dashboard!$C$54,iferror(index('Trade Log'!$B$5:$B$2004,match($A530,'Trade Log'!$AA$5:$AA$2004,0),0),Dashboard!$C$54))</f>
        <v>43100</v>
      </c>
      <c r="C530" s="100" t="str">
        <f t="array" ref="C530">IF($A530="n/a","",iferror(index('Trade Log'!$C$5:$C$2004,match($A530,'Trade Log'!$AA$5:$AA$2004,0),0),""))</f>
        <v/>
      </c>
      <c r="D530" s="398">
        <f t="array" ref="D530">IF($A530="n/a",0,iferror(index('Trade Log'!$AD$5:$AD$2004,match($A530,'Trade Log'!$AA$5:$AA$2004,0),0),0))</f>
        <v>0</v>
      </c>
      <c r="E530" s="398">
        <f t="shared" si="35"/>
        <v>0</v>
      </c>
      <c r="F530" s="100" t="str">
        <f t="array" ref="F530">IF($A530="n/a","",iferror(index('Trade Log'!$D$5:$D$2004,match($A530,'Trade Log'!$AA$5:$AA$2004,0),0),"n/a"))</f>
        <v/>
      </c>
      <c r="G530" s="100" t="str">
        <f t="array" ref="G530">IF($A530="n/a","",IFERROR(index(Setup!$D$52:$D$201,match($F530,Setup!$B$52:$B$201,0),0),"n/a"))</f>
        <v/>
      </c>
      <c r="H530" s="81"/>
      <c r="I530" s="398">
        <f t="shared" ref="I530:AG530" si="277">IF($A530="n/a",0,IFERROR(IF($G530=I$287,$E530,0),0))</f>
        <v>0</v>
      </c>
      <c r="J530" s="398">
        <f t="shared" si="277"/>
        <v>0</v>
      </c>
      <c r="K530" s="398">
        <f t="shared" si="277"/>
        <v>0</v>
      </c>
      <c r="L530" s="398">
        <f t="shared" si="277"/>
        <v>0</v>
      </c>
      <c r="M530" s="398">
        <f t="shared" si="277"/>
        <v>0</v>
      </c>
      <c r="N530" s="398">
        <f t="shared" si="277"/>
        <v>0</v>
      </c>
      <c r="O530" s="398">
        <f t="shared" si="277"/>
        <v>0</v>
      </c>
      <c r="P530" s="398">
        <f t="shared" si="277"/>
        <v>0</v>
      </c>
      <c r="Q530" s="398">
        <f t="shared" si="277"/>
        <v>0</v>
      </c>
      <c r="R530" s="398">
        <f t="shared" si="277"/>
        <v>0</v>
      </c>
      <c r="S530" s="398">
        <f t="shared" si="277"/>
        <v>0</v>
      </c>
      <c r="T530" s="398">
        <f t="shared" si="277"/>
        <v>0</v>
      </c>
      <c r="U530" s="398">
        <f t="shared" si="277"/>
        <v>0</v>
      </c>
      <c r="V530" s="398">
        <f t="shared" si="277"/>
        <v>0</v>
      </c>
      <c r="W530" s="398">
        <f t="shared" si="277"/>
        <v>0</v>
      </c>
      <c r="X530" s="398">
        <f t="shared" si="277"/>
        <v>0</v>
      </c>
      <c r="Y530" s="398">
        <f t="shared" si="277"/>
        <v>0</v>
      </c>
      <c r="Z530" s="398">
        <f t="shared" si="277"/>
        <v>0</v>
      </c>
      <c r="AA530" s="398">
        <f t="shared" si="277"/>
        <v>0</v>
      </c>
      <c r="AB530" s="398">
        <f t="shared" si="277"/>
        <v>0</v>
      </c>
      <c r="AC530" s="398">
        <f t="shared" si="277"/>
        <v>0</v>
      </c>
      <c r="AD530" s="398">
        <f t="shared" si="277"/>
        <v>0</v>
      </c>
      <c r="AE530" s="398">
        <f t="shared" si="277"/>
        <v>0</v>
      </c>
      <c r="AF530" s="398">
        <f t="shared" si="277"/>
        <v>0</v>
      </c>
      <c r="AG530" s="398">
        <f t="shared" si="277"/>
        <v>0</v>
      </c>
    </row>
    <row r="531">
      <c r="A531" s="100" t="str">
        <f t="shared" si="37"/>
        <v>n/a</v>
      </c>
      <c r="B531" s="396">
        <f t="array" ref="B531">IF($A531="n/a",Dashboard!$C$54,iferror(index('Trade Log'!$B$5:$B$2004,match($A531,'Trade Log'!$AA$5:$AA$2004,0),0),Dashboard!$C$54))</f>
        <v>43100</v>
      </c>
      <c r="C531" s="100" t="str">
        <f t="array" ref="C531">IF($A531="n/a","",iferror(index('Trade Log'!$C$5:$C$2004,match($A531,'Trade Log'!$AA$5:$AA$2004,0),0),""))</f>
        <v/>
      </c>
      <c r="D531" s="398">
        <f t="array" ref="D531">IF($A531="n/a",0,iferror(index('Trade Log'!$AD$5:$AD$2004,match($A531,'Trade Log'!$AA$5:$AA$2004,0),0),0))</f>
        <v>0</v>
      </c>
      <c r="E531" s="398">
        <f t="shared" si="35"/>
        <v>0</v>
      </c>
      <c r="F531" s="100" t="str">
        <f t="array" ref="F531">IF($A531="n/a","",iferror(index('Trade Log'!$D$5:$D$2004,match($A531,'Trade Log'!$AA$5:$AA$2004,0),0),"n/a"))</f>
        <v/>
      </c>
      <c r="G531" s="100" t="str">
        <f t="array" ref="G531">IF($A531="n/a","",IFERROR(index(Setup!$D$52:$D$201,match($F531,Setup!$B$52:$B$201,0),0),"n/a"))</f>
        <v/>
      </c>
      <c r="H531" s="81"/>
      <c r="I531" s="398">
        <f t="shared" ref="I531:AG531" si="278">IF($A531="n/a",0,IFERROR(IF($G531=I$287,$E531,0),0))</f>
        <v>0</v>
      </c>
      <c r="J531" s="398">
        <f t="shared" si="278"/>
        <v>0</v>
      </c>
      <c r="K531" s="398">
        <f t="shared" si="278"/>
        <v>0</v>
      </c>
      <c r="L531" s="398">
        <f t="shared" si="278"/>
        <v>0</v>
      </c>
      <c r="M531" s="398">
        <f t="shared" si="278"/>
        <v>0</v>
      </c>
      <c r="N531" s="398">
        <f t="shared" si="278"/>
        <v>0</v>
      </c>
      <c r="O531" s="398">
        <f t="shared" si="278"/>
        <v>0</v>
      </c>
      <c r="P531" s="398">
        <f t="shared" si="278"/>
        <v>0</v>
      </c>
      <c r="Q531" s="398">
        <f t="shared" si="278"/>
        <v>0</v>
      </c>
      <c r="R531" s="398">
        <f t="shared" si="278"/>
        <v>0</v>
      </c>
      <c r="S531" s="398">
        <f t="shared" si="278"/>
        <v>0</v>
      </c>
      <c r="T531" s="398">
        <f t="shared" si="278"/>
        <v>0</v>
      </c>
      <c r="U531" s="398">
        <f t="shared" si="278"/>
        <v>0</v>
      </c>
      <c r="V531" s="398">
        <f t="shared" si="278"/>
        <v>0</v>
      </c>
      <c r="W531" s="398">
        <f t="shared" si="278"/>
        <v>0</v>
      </c>
      <c r="X531" s="398">
        <f t="shared" si="278"/>
        <v>0</v>
      </c>
      <c r="Y531" s="398">
        <f t="shared" si="278"/>
        <v>0</v>
      </c>
      <c r="Z531" s="398">
        <f t="shared" si="278"/>
        <v>0</v>
      </c>
      <c r="AA531" s="398">
        <f t="shared" si="278"/>
        <v>0</v>
      </c>
      <c r="AB531" s="398">
        <f t="shared" si="278"/>
        <v>0</v>
      </c>
      <c r="AC531" s="398">
        <f t="shared" si="278"/>
        <v>0</v>
      </c>
      <c r="AD531" s="398">
        <f t="shared" si="278"/>
        <v>0</v>
      </c>
      <c r="AE531" s="398">
        <f t="shared" si="278"/>
        <v>0</v>
      </c>
      <c r="AF531" s="398">
        <f t="shared" si="278"/>
        <v>0</v>
      </c>
      <c r="AG531" s="398">
        <f t="shared" si="278"/>
        <v>0</v>
      </c>
    </row>
    <row r="532">
      <c r="A532" s="100" t="str">
        <f t="shared" si="37"/>
        <v>n/a</v>
      </c>
      <c r="B532" s="396">
        <f t="array" ref="B532">IF($A532="n/a",Dashboard!$C$54,iferror(index('Trade Log'!$B$5:$B$2004,match($A532,'Trade Log'!$AA$5:$AA$2004,0),0),Dashboard!$C$54))</f>
        <v>43100</v>
      </c>
      <c r="C532" s="100" t="str">
        <f t="array" ref="C532">IF($A532="n/a","",iferror(index('Trade Log'!$C$5:$C$2004,match($A532,'Trade Log'!$AA$5:$AA$2004,0),0),""))</f>
        <v/>
      </c>
      <c r="D532" s="398">
        <f t="array" ref="D532">IF($A532="n/a",0,iferror(index('Trade Log'!$AD$5:$AD$2004,match($A532,'Trade Log'!$AA$5:$AA$2004,0),0),0))</f>
        <v>0</v>
      </c>
      <c r="E532" s="398">
        <f t="shared" si="35"/>
        <v>0</v>
      </c>
      <c r="F532" s="100" t="str">
        <f t="array" ref="F532">IF($A532="n/a","",iferror(index('Trade Log'!$D$5:$D$2004,match($A532,'Trade Log'!$AA$5:$AA$2004,0),0),"n/a"))</f>
        <v/>
      </c>
      <c r="G532" s="100" t="str">
        <f t="array" ref="G532">IF($A532="n/a","",IFERROR(index(Setup!$D$52:$D$201,match($F532,Setup!$B$52:$B$201,0),0),"n/a"))</f>
        <v/>
      </c>
      <c r="H532" s="81"/>
      <c r="I532" s="398">
        <f t="shared" ref="I532:AG532" si="279">IF($A532="n/a",0,IFERROR(IF($G532=I$287,$E532,0),0))</f>
        <v>0</v>
      </c>
      <c r="J532" s="398">
        <f t="shared" si="279"/>
        <v>0</v>
      </c>
      <c r="K532" s="398">
        <f t="shared" si="279"/>
        <v>0</v>
      </c>
      <c r="L532" s="398">
        <f t="shared" si="279"/>
        <v>0</v>
      </c>
      <c r="M532" s="398">
        <f t="shared" si="279"/>
        <v>0</v>
      </c>
      <c r="N532" s="398">
        <f t="shared" si="279"/>
        <v>0</v>
      </c>
      <c r="O532" s="398">
        <f t="shared" si="279"/>
        <v>0</v>
      </c>
      <c r="P532" s="398">
        <f t="shared" si="279"/>
        <v>0</v>
      </c>
      <c r="Q532" s="398">
        <f t="shared" si="279"/>
        <v>0</v>
      </c>
      <c r="R532" s="398">
        <f t="shared" si="279"/>
        <v>0</v>
      </c>
      <c r="S532" s="398">
        <f t="shared" si="279"/>
        <v>0</v>
      </c>
      <c r="T532" s="398">
        <f t="shared" si="279"/>
        <v>0</v>
      </c>
      <c r="U532" s="398">
        <f t="shared" si="279"/>
        <v>0</v>
      </c>
      <c r="V532" s="398">
        <f t="shared" si="279"/>
        <v>0</v>
      </c>
      <c r="W532" s="398">
        <f t="shared" si="279"/>
        <v>0</v>
      </c>
      <c r="X532" s="398">
        <f t="shared" si="279"/>
        <v>0</v>
      </c>
      <c r="Y532" s="398">
        <f t="shared" si="279"/>
        <v>0</v>
      </c>
      <c r="Z532" s="398">
        <f t="shared" si="279"/>
        <v>0</v>
      </c>
      <c r="AA532" s="398">
        <f t="shared" si="279"/>
        <v>0</v>
      </c>
      <c r="AB532" s="398">
        <f t="shared" si="279"/>
        <v>0</v>
      </c>
      <c r="AC532" s="398">
        <f t="shared" si="279"/>
        <v>0</v>
      </c>
      <c r="AD532" s="398">
        <f t="shared" si="279"/>
        <v>0</v>
      </c>
      <c r="AE532" s="398">
        <f t="shared" si="279"/>
        <v>0</v>
      </c>
      <c r="AF532" s="398">
        <f t="shared" si="279"/>
        <v>0</v>
      </c>
      <c r="AG532" s="398">
        <f t="shared" si="279"/>
        <v>0</v>
      </c>
    </row>
    <row r="533">
      <c r="A533" s="100" t="str">
        <f t="shared" si="37"/>
        <v>n/a</v>
      </c>
      <c r="B533" s="396">
        <f t="array" ref="B533">IF($A533="n/a",Dashboard!$C$54,iferror(index('Trade Log'!$B$5:$B$2004,match($A533,'Trade Log'!$AA$5:$AA$2004,0),0),Dashboard!$C$54))</f>
        <v>43100</v>
      </c>
      <c r="C533" s="100" t="str">
        <f t="array" ref="C533">IF($A533="n/a","",iferror(index('Trade Log'!$C$5:$C$2004,match($A533,'Trade Log'!$AA$5:$AA$2004,0),0),""))</f>
        <v/>
      </c>
      <c r="D533" s="398">
        <f t="array" ref="D533">IF($A533="n/a",0,iferror(index('Trade Log'!$AD$5:$AD$2004,match($A533,'Trade Log'!$AA$5:$AA$2004,0),0),0))</f>
        <v>0</v>
      </c>
      <c r="E533" s="398">
        <f t="shared" si="35"/>
        <v>0</v>
      </c>
      <c r="F533" s="100" t="str">
        <f t="array" ref="F533">IF($A533="n/a","",iferror(index('Trade Log'!$D$5:$D$2004,match($A533,'Trade Log'!$AA$5:$AA$2004,0),0),"n/a"))</f>
        <v/>
      </c>
      <c r="G533" s="100" t="str">
        <f t="array" ref="G533">IF($A533="n/a","",IFERROR(index(Setup!$D$52:$D$201,match($F533,Setup!$B$52:$B$201,0),0),"n/a"))</f>
        <v/>
      </c>
      <c r="H533" s="81"/>
      <c r="I533" s="398">
        <f t="shared" ref="I533:AG533" si="280">IF($A533="n/a",0,IFERROR(IF($G533=I$287,$E533,0),0))</f>
        <v>0</v>
      </c>
      <c r="J533" s="398">
        <f t="shared" si="280"/>
        <v>0</v>
      </c>
      <c r="K533" s="398">
        <f t="shared" si="280"/>
        <v>0</v>
      </c>
      <c r="L533" s="398">
        <f t="shared" si="280"/>
        <v>0</v>
      </c>
      <c r="M533" s="398">
        <f t="shared" si="280"/>
        <v>0</v>
      </c>
      <c r="N533" s="398">
        <f t="shared" si="280"/>
        <v>0</v>
      </c>
      <c r="O533" s="398">
        <f t="shared" si="280"/>
        <v>0</v>
      </c>
      <c r="P533" s="398">
        <f t="shared" si="280"/>
        <v>0</v>
      </c>
      <c r="Q533" s="398">
        <f t="shared" si="280"/>
        <v>0</v>
      </c>
      <c r="R533" s="398">
        <f t="shared" si="280"/>
        <v>0</v>
      </c>
      <c r="S533" s="398">
        <f t="shared" si="280"/>
        <v>0</v>
      </c>
      <c r="T533" s="398">
        <f t="shared" si="280"/>
        <v>0</v>
      </c>
      <c r="U533" s="398">
        <f t="shared" si="280"/>
        <v>0</v>
      </c>
      <c r="V533" s="398">
        <f t="shared" si="280"/>
        <v>0</v>
      </c>
      <c r="W533" s="398">
        <f t="shared" si="280"/>
        <v>0</v>
      </c>
      <c r="X533" s="398">
        <f t="shared" si="280"/>
        <v>0</v>
      </c>
      <c r="Y533" s="398">
        <f t="shared" si="280"/>
        <v>0</v>
      </c>
      <c r="Z533" s="398">
        <f t="shared" si="280"/>
        <v>0</v>
      </c>
      <c r="AA533" s="398">
        <f t="shared" si="280"/>
        <v>0</v>
      </c>
      <c r="AB533" s="398">
        <f t="shared" si="280"/>
        <v>0</v>
      </c>
      <c r="AC533" s="398">
        <f t="shared" si="280"/>
        <v>0</v>
      </c>
      <c r="AD533" s="398">
        <f t="shared" si="280"/>
        <v>0</v>
      </c>
      <c r="AE533" s="398">
        <f t="shared" si="280"/>
        <v>0</v>
      </c>
      <c r="AF533" s="398">
        <f t="shared" si="280"/>
        <v>0</v>
      </c>
      <c r="AG533" s="398">
        <f t="shared" si="280"/>
        <v>0</v>
      </c>
    </row>
    <row r="534">
      <c r="A534" s="100" t="str">
        <f t="shared" si="37"/>
        <v>n/a</v>
      </c>
      <c r="B534" s="396">
        <f t="array" ref="B534">IF($A534="n/a",Dashboard!$C$54,iferror(index('Trade Log'!$B$5:$B$2004,match($A534,'Trade Log'!$AA$5:$AA$2004,0),0),Dashboard!$C$54))</f>
        <v>43100</v>
      </c>
      <c r="C534" s="100" t="str">
        <f t="array" ref="C534">IF($A534="n/a","",iferror(index('Trade Log'!$C$5:$C$2004,match($A534,'Trade Log'!$AA$5:$AA$2004,0),0),""))</f>
        <v/>
      </c>
      <c r="D534" s="398">
        <f t="array" ref="D534">IF($A534="n/a",0,iferror(index('Trade Log'!$AD$5:$AD$2004,match($A534,'Trade Log'!$AA$5:$AA$2004,0),0),0))</f>
        <v>0</v>
      </c>
      <c r="E534" s="398">
        <f t="shared" si="35"/>
        <v>0</v>
      </c>
      <c r="F534" s="100" t="str">
        <f t="array" ref="F534">IF($A534="n/a","",iferror(index('Trade Log'!$D$5:$D$2004,match($A534,'Trade Log'!$AA$5:$AA$2004,0),0),"n/a"))</f>
        <v/>
      </c>
      <c r="G534" s="100" t="str">
        <f t="array" ref="G534">IF($A534="n/a","",IFERROR(index(Setup!$D$52:$D$201,match($F534,Setup!$B$52:$B$201,0),0),"n/a"))</f>
        <v/>
      </c>
      <c r="H534" s="81"/>
      <c r="I534" s="398">
        <f t="shared" ref="I534:AG534" si="281">IF($A534="n/a",0,IFERROR(IF($G534=I$287,$E534,0),0))</f>
        <v>0</v>
      </c>
      <c r="J534" s="398">
        <f t="shared" si="281"/>
        <v>0</v>
      </c>
      <c r="K534" s="398">
        <f t="shared" si="281"/>
        <v>0</v>
      </c>
      <c r="L534" s="398">
        <f t="shared" si="281"/>
        <v>0</v>
      </c>
      <c r="M534" s="398">
        <f t="shared" si="281"/>
        <v>0</v>
      </c>
      <c r="N534" s="398">
        <f t="shared" si="281"/>
        <v>0</v>
      </c>
      <c r="O534" s="398">
        <f t="shared" si="281"/>
        <v>0</v>
      </c>
      <c r="P534" s="398">
        <f t="shared" si="281"/>
        <v>0</v>
      </c>
      <c r="Q534" s="398">
        <f t="shared" si="281"/>
        <v>0</v>
      </c>
      <c r="R534" s="398">
        <f t="shared" si="281"/>
        <v>0</v>
      </c>
      <c r="S534" s="398">
        <f t="shared" si="281"/>
        <v>0</v>
      </c>
      <c r="T534" s="398">
        <f t="shared" si="281"/>
        <v>0</v>
      </c>
      <c r="U534" s="398">
        <f t="shared" si="281"/>
        <v>0</v>
      </c>
      <c r="V534" s="398">
        <f t="shared" si="281"/>
        <v>0</v>
      </c>
      <c r="W534" s="398">
        <f t="shared" si="281"/>
        <v>0</v>
      </c>
      <c r="X534" s="398">
        <f t="shared" si="281"/>
        <v>0</v>
      </c>
      <c r="Y534" s="398">
        <f t="shared" si="281"/>
        <v>0</v>
      </c>
      <c r="Z534" s="398">
        <f t="shared" si="281"/>
        <v>0</v>
      </c>
      <c r="AA534" s="398">
        <f t="shared" si="281"/>
        <v>0</v>
      </c>
      <c r="AB534" s="398">
        <f t="shared" si="281"/>
        <v>0</v>
      </c>
      <c r="AC534" s="398">
        <f t="shared" si="281"/>
        <v>0</v>
      </c>
      <c r="AD534" s="398">
        <f t="shared" si="281"/>
        <v>0</v>
      </c>
      <c r="AE534" s="398">
        <f t="shared" si="281"/>
        <v>0</v>
      </c>
      <c r="AF534" s="398">
        <f t="shared" si="281"/>
        <v>0</v>
      </c>
      <c r="AG534" s="398">
        <f t="shared" si="281"/>
        <v>0</v>
      </c>
    </row>
    <row r="535">
      <c r="A535" s="100" t="str">
        <f t="shared" si="37"/>
        <v>n/a</v>
      </c>
      <c r="B535" s="396">
        <f t="array" ref="B535">IF($A535="n/a",Dashboard!$C$54,iferror(index('Trade Log'!$B$5:$B$2004,match($A535,'Trade Log'!$AA$5:$AA$2004,0),0),Dashboard!$C$54))</f>
        <v>43100</v>
      </c>
      <c r="C535" s="100" t="str">
        <f t="array" ref="C535">IF($A535="n/a","",iferror(index('Trade Log'!$C$5:$C$2004,match($A535,'Trade Log'!$AA$5:$AA$2004,0),0),""))</f>
        <v/>
      </c>
      <c r="D535" s="398">
        <f t="array" ref="D535">IF($A535="n/a",0,iferror(index('Trade Log'!$AD$5:$AD$2004,match($A535,'Trade Log'!$AA$5:$AA$2004,0),0),0))</f>
        <v>0</v>
      </c>
      <c r="E535" s="398">
        <f t="shared" si="35"/>
        <v>0</v>
      </c>
      <c r="F535" s="100" t="str">
        <f t="array" ref="F535">IF($A535="n/a","",iferror(index('Trade Log'!$D$5:$D$2004,match($A535,'Trade Log'!$AA$5:$AA$2004,0),0),"n/a"))</f>
        <v/>
      </c>
      <c r="G535" s="100" t="str">
        <f t="array" ref="G535">IF($A535="n/a","",IFERROR(index(Setup!$D$52:$D$201,match($F535,Setup!$B$52:$B$201,0),0),"n/a"))</f>
        <v/>
      </c>
      <c r="H535" s="81"/>
      <c r="I535" s="398">
        <f t="shared" ref="I535:AG535" si="282">IF($A535="n/a",0,IFERROR(IF($G535=I$287,$E535,0),0))</f>
        <v>0</v>
      </c>
      <c r="J535" s="398">
        <f t="shared" si="282"/>
        <v>0</v>
      </c>
      <c r="K535" s="398">
        <f t="shared" si="282"/>
        <v>0</v>
      </c>
      <c r="L535" s="398">
        <f t="shared" si="282"/>
        <v>0</v>
      </c>
      <c r="M535" s="398">
        <f t="shared" si="282"/>
        <v>0</v>
      </c>
      <c r="N535" s="398">
        <f t="shared" si="282"/>
        <v>0</v>
      </c>
      <c r="O535" s="398">
        <f t="shared" si="282"/>
        <v>0</v>
      </c>
      <c r="P535" s="398">
        <f t="shared" si="282"/>
        <v>0</v>
      </c>
      <c r="Q535" s="398">
        <f t="shared" si="282"/>
        <v>0</v>
      </c>
      <c r="R535" s="398">
        <f t="shared" si="282"/>
        <v>0</v>
      </c>
      <c r="S535" s="398">
        <f t="shared" si="282"/>
        <v>0</v>
      </c>
      <c r="T535" s="398">
        <f t="shared" si="282"/>
        <v>0</v>
      </c>
      <c r="U535" s="398">
        <f t="shared" si="282"/>
        <v>0</v>
      </c>
      <c r="V535" s="398">
        <f t="shared" si="282"/>
        <v>0</v>
      </c>
      <c r="W535" s="398">
        <f t="shared" si="282"/>
        <v>0</v>
      </c>
      <c r="X535" s="398">
        <f t="shared" si="282"/>
        <v>0</v>
      </c>
      <c r="Y535" s="398">
        <f t="shared" si="282"/>
        <v>0</v>
      </c>
      <c r="Z535" s="398">
        <f t="shared" si="282"/>
        <v>0</v>
      </c>
      <c r="AA535" s="398">
        <f t="shared" si="282"/>
        <v>0</v>
      </c>
      <c r="AB535" s="398">
        <f t="shared" si="282"/>
        <v>0</v>
      </c>
      <c r="AC535" s="398">
        <f t="shared" si="282"/>
        <v>0</v>
      </c>
      <c r="AD535" s="398">
        <f t="shared" si="282"/>
        <v>0</v>
      </c>
      <c r="AE535" s="398">
        <f t="shared" si="282"/>
        <v>0</v>
      </c>
      <c r="AF535" s="398">
        <f t="shared" si="282"/>
        <v>0</v>
      </c>
      <c r="AG535" s="398">
        <f t="shared" si="282"/>
        <v>0</v>
      </c>
    </row>
    <row r="536">
      <c r="A536" s="100" t="str">
        <f t="shared" si="37"/>
        <v>n/a</v>
      </c>
      <c r="B536" s="396">
        <f t="array" ref="B536">IF($A536="n/a",Dashboard!$C$54,iferror(index('Trade Log'!$B$5:$B$2004,match($A536,'Trade Log'!$AA$5:$AA$2004,0),0),Dashboard!$C$54))</f>
        <v>43100</v>
      </c>
      <c r="C536" s="100" t="str">
        <f t="array" ref="C536">IF($A536="n/a","",iferror(index('Trade Log'!$C$5:$C$2004,match($A536,'Trade Log'!$AA$5:$AA$2004,0),0),""))</f>
        <v/>
      </c>
      <c r="D536" s="398">
        <f t="array" ref="D536">IF($A536="n/a",0,iferror(index('Trade Log'!$AD$5:$AD$2004,match($A536,'Trade Log'!$AA$5:$AA$2004,0),0),0))</f>
        <v>0</v>
      </c>
      <c r="E536" s="398">
        <f t="shared" si="35"/>
        <v>0</v>
      </c>
      <c r="F536" s="100" t="str">
        <f t="array" ref="F536">IF($A536="n/a","",iferror(index('Trade Log'!$D$5:$D$2004,match($A536,'Trade Log'!$AA$5:$AA$2004,0),0),"n/a"))</f>
        <v/>
      </c>
      <c r="G536" s="100" t="str">
        <f t="array" ref="G536">IF($A536="n/a","",IFERROR(index(Setup!$D$52:$D$201,match($F536,Setup!$B$52:$B$201,0),0),"n/a"))</f>
        <v/>
      </c>
      <c r="H536" s="81"/>
      <c r="I536" s="398">
        <f t="shared" ref="I536:AG536" si="283">IF($A536="n/a",0,IFERROR(IF($G536=I$287,$E536,0),0))</f>
        <v>0</v>
      </c>
      <c r="J536" s="398">
        <f t="shared" si="283"/>
        <v>0</v>
      </c>
      <c r="K536" s="398">
        <f t="shared" si="283"/>
        <v>0</v>
      </c>
      <c r="L536" s="398">
        <f t="shared" si="283"/>
        <v>0</v>
      </c>
      <c r="M536" s="398">
        <f t="shared" si="283"/>
        <v>0</v>
      </c>
      <c r="N536" s="398">
        <f t="shared" si="283"/>
        <v>0</v>
      </c>
      <c r="O536" s="398">
        <f t="shared" si="283"/>
        <v>0</v>
      </c>
      <c r="P536" s="398">
        <f t="shared" si="283"/>
        <v>0</v>
      </c>
      <c r="Q536" s="398">
        <f t="shared" si="283"/>
        <v>0</v>
      </c>
      <c r="R536" s="398">
        <f t="shared" si="283"/>
        <v>0</v>
      </c>
      <c r="S536" s="398">
        <f t="shared" si="283"/>
        <v>0</v>
      </c>
      <c r="T536" s="398">
        <f t="shared" si="283"/>
        <v>0</v>
      </c>
      <c r="U536" s="398">
        <f t="shared" si="283"/>
        <v>0</v>
      </c>
      <c r="V536" s="398">
        <f t="shared" si="283"/>
        <v>0</v>
      </c>
      <c r="W536" s="398">
        <f t="shared" si="283"/>
        <v>0</v>
      </c>
      <c r="X536" s="398">
        <f t="shared" si="283"/>
        <v>0</v>
      </c>
      <c r="Y536" s="398">
        <f t="shared" si="283"/>
        <v>0</v>
      </c>
      <c r="Z536" s="398">
        <f t="shared" si="283"/>
        <v>0</v>
      </c>
      <c r="AA536" s="398">
        <f t="shared" si="283"/>
        <v>0</v>
      </c>
      <c r="AB536" s="398">
        <f t="shared" si="283"/>
        <v>0</v>
      </c>
      <c r="AC536" s="398">
        <f t="shared" si="283"/>
        <v>0</v>
      </c>
      <c r="AD536" s="398">
        <f t="shared" si="283"/>
        <v>0</v>
      </c>
      <c r="AE536" s="398">
        <f t="shared" si="283"/>
        <v>0</v>
      </c>
      <c r="AF536" s="398">
        <f t="shared" si="283"/>
        <v>0</v>
      </c>
      <c r="AG536" s="398">
        <f t="shared" si="283"/>
        <v>0</v>
      </c>
    </row>
    <row r="537">
      <c r="A537" s="100" t="str">
        <f t="shared" si="37"/>
        <v>n/a</v>
      </c>
      <c r="B537" s="396">
        <f t="array" ref="B537">IF($A537="n/a",Dashboard!$C$54,iferror(index('Trade Log'!$B$5:$B$2004,match($A537,'Trade Log'!$AA$5:$AA$2004,0),0),Dashboard!$C$54))</f>
        <v>43100</v>
      </c>
      <c r="C537" s="100" t="str">
        <f t="array" ref="C537">IF($A537="n/a","",iferror(index('Trade Log'!$C$5:$C$2004,match($A537,'Trade Log'!$AA$5:$AA$2004,0),0),""))</f>
        <v/>
      </c>
      <c r="D537" s="398">
        <f t="array" ref="D537">IF($A537="n/a",0,iferror(index('Trade Log'!$AD$5:$AD$2004,match($A537,'Trade Log'!$AA$5:$AA$2004,0),0),0))</f>
        <v>0</v>
      </c>
      <c r="E537" s="398">
        <f t="shared" si="35"/>
        <v>0</v>
      </c>
      <c r="F537" s="100" t="str">
        <f t="array" ref="F537">IF($A537="n/a","",iferror(index('Trade Log'!$D$5:$D$2004,match($A537,'Trade Log'!$AA$5:$AA$2004,0),0),"n/a"))</f>
        <v/>
      </c>
      <c r="G537" s="100" t="str">
        <f t="array" ref="G537">IF($A537="n/a","",IFERROR(index(Setup!$D$52:$D$201,match($F537,Setup!$B$52:$B$201,0),0),"n/a"))</f>
        <v/>
      </c>
      <c r="H537" s="81"/>
      <c r="I537" s="398">
        <f t="shared" ref="I537:AG537" si="284">IF($A537="n/a",0,IFERROR(IF($G537=I$287,$E537,0),0))</f>
        <v>0</v>
      </c>
      <c r="J537" s="398">
        <f t="shared" si="284"/>
        <v>0</v>
      </c>
      <c r="K537" s="398">
        <f t="shared" si="284"/>
        <v>0</v>
      </c>
      <c r="L537" s="398">
        <f t="shared" si="284"/>
        <v>0</v>
      </c>
      <c r="M537" s="398">
        <f t="shared" si="284"/>
        <v>0</v>
      </c>
      <c r="N537" s="398">
        <f t="shared" si="284"/>
        <v>0</v>
      </c>
      <c r="O537" s="398">
        <f t="shared" si="284"/>
        <v>0</v>
      </c>
      <c r="P537" s="398">
        <f t="shared" si="284"/>
        <v>0</v>
      </c>
      <c r="Q537" s="398">
        <f t="shared" si="284"/>
        <v>0</v>
      </c>
      <c r="R537" s="398">
        <f t="shared" si="284"/>
        <v>0</v>
      </c>
      <c r="S537" s="398">
        <f t="shared" si="284"/>
        <v>0</v>
      </c>
      <c r="T537" s="398">
        <f t="shared" si="284"/>
        <v>0</v>
      </c>
      <c r="U537" s="398">
        <f t="shared" si="284"/>
        <v>0</v>
      </c>
      <c r="V537" s="398">
        <f t="shared" si="284"/>
        <v>0</v>
      </c>
      <c r="W537" s="398">
        <f t="shared" si="284"/>
        <v>0</v>
      </c>
      <c r="X537" s="398">
        <f t="shared" si="284"/>
        <v>0</v>
      </c>
      <c r="Y537" s="398">
        <f t="shared" si="284"/>
        <v>0</v>
      </c>
      <c r="Z537" s="398">
        <f t="shared" si="284"/>
        <v>0</v>
      </c>
      <c r="AA537" s="398">
        <f t="shared" si="284"/>
        <v>0</v>
      </c>
      <c r="AB537" s="398">
        <f t="shared" si="284"/>
        <v>0</v>
      </c>
      <c r="AC537" s="398">
        <f t="shared" si="284"/>
        <v>0</v>
      </c>
      <c r="AD537" s="398">
        <f t="shared" si="284"/>
        <v>0</v>
      </c>
      <c r="AE537" s="398">
        <f t="shared" si="284"/>
        <v>0</v>
      </c>
      <c r="AF537" s="398">
        <f t="shared" si="284"/>
        <v>0</v>
      </c>
      <c r="AG537" s="398">
        <f t="shared" si="284"/>
        <v>0</v>
      </c>
    </row>
    <row r="538">
      <c r="A538" s="100" t="str">
        <f t="shared" si="37"/>
        <v>n/a</v>
      </c>
      <c r="B538" s="396">
        <f t="array" ref="B538">IF($A538="n/a",Dashboard!$C$54,iferror(index('Trade Log'!$B$5:$B$2004,match($A538,'Trade Log'!$AA$5:$AA$2004,0),0),Dashboard!$C$54))</f>
        <v>43100</v>
      </c>
      <c r="C538" s="100" t="str">
        <f t="array" ref="C538">IF($A538="n/a","",iferror(index('Trade Log'!$C$5:$C$2004,match($A538,'Trade Log'!$AA$5:$AA$2004,0),0),""))</f>
        <v/>
      </c>
      <c r="D538" s="398">
        <f t="array" ref="D538">IF($A538="n/a",0,iferror(index('Trade Log'!$AD$5:$AD$2004,match($A538,'Trade Log'!$AA$5:$AA$2004,0),0),0))</f>
        <v>0</v>
      </c>
      <c r="E538" s="398">
        <f t="shared" si="35"/>
        <v>0</v>
      </c>
      <c r="F538" s="100" t="str">
        <f t="array" ref="F538">IF($A538="n/a","",iferror(index('Trade Log'!$D$5:$D$2004,match($A538,'Trade Log'!$AA$5:$AA$2004,0),0),"n/a"))</f>
        <v/>
      </c>
      <c r="G538" s="100" t="str">
        <f t="array" ref="G538">IF($A538="n/a","",IFERROR(index(Setup!$D$52:$D$201,match($F538,Setup!$B$52:$B$201,0),0),"n/a"))</f>
        <v/>
      </c>
      <c r="H538" s="81"/>
      <c r="I538" s="398">
        <f t="shared" ref="I538:AG538" si="285">IF($A538="n/a",0,IFERROR(IF($G538=I$287,$E538,0),0))</f>
        <v>0</v>
      </c>
      <c r="J538" s="398">
        <f t="shared" si="285"/>
        <v>0</v>
      </c>
      <c r="K538" s="398">
        <f t="shared" si="285"/>
        <v>0</v>
      </c>
      <c r="L538" s="398">
        <f t="shared" si="285"/>
        <v>0</v>
      </c>
      <c r="M538" s="398">
        <f t="shared" si="285"/>
        <v>0</v>
      </c>
      <c r="N538" s="398">
        <f t="shared" si="285"/>
        <v>0</v>
      </c>
      <c r="O538" s="398">
        <f t="shared" si="285"/>
        <v>0</v>
      </c>
      <c r="P538" s="398">
        <f t="shared" si="285"/>
        <v>0</v>
      </c>
      <c r="Q538" s="398">
        <f t="shared" si="285"/>
        <v>0</v>
      </c>
      <c r="R538" s="398">
        <f t="shared" si="285"/>
        <v>0</v>
      </c>
      <c r="S538" s="398">
        <f t="shared" si="285"/>
        <v>0</v>
      </c>
      <c r="T538" s="398">
        <f t="shared" si="285"/>
        <v>0</v>
      </c>
      <c r="U538" s="398">
        <f t="shared" si="285"/>
        <v>0</v>
      </c>
      <c r="V538" s="398">
        <f t="shared" si="285"/>
        <v>0</v>
      </c>
      <c r="W538" s="398">
        <f t="shared" si="285"/>
        <v>0</v>
      </c>
      <c r="X538" s="398">
        <f t="shared" si="285"/>
        <v>0</v>
      </c>
      <c r="Y538" s="398">
        <f t="shared" si="285"/>
        <v>0</v>
      </c>
      <c r="Z538" s="398">
        <f t="shared" si="285"/>
        <v>0</v>
      </c>
      <c r="AA538" s="398">
        <f t="shared" si="285"/>
        <v>0</v>
      </c>
      <c r="AB538" s="398">
        <f t="shared" si="285"/>
        <v>0</v>
      </c>
      <c r="AC538" s="398">
        <f t="shared" si="285"/>
        <v>0</v>
      </c>
      <c r="AD538" s="398">
        <f t="shared" si="285"/>
        <v>0</v>
      </c>
      <c r="AE538" s="398">
        <f t="shared" si="285"/>
        <v>0</v>
      </c>
      <c r="AF538" s="398">
        <f t="shared" si="285"/>
        <v>0</v>
      </c>
      <c r="AG538" s="398">
        <f t="shared" si="285"/>
        <v>0</v>
      </c>
    </row>
    <row r="539">
      <c r="A539" s="100" t="str">
        <f t="shared" si="37"/>
        <v>n/a</v>
      </c>
      <c r="B539" s="396">
        <f t="array" ref="B539">IF($A539="n/a",Dashboard!$C$54,iferror(index('Trade Log'!$B$5:$B$2004,match($A539,'Trade Log'!$AA$5:$AA$2004,0),0),Dashboard!$C$54))</f>
        <v>43100</v>
      </c>
      <c r="C539" s="100" t="str">
        <f t="array" ref="C539">IF($A539="n/a","",iferror(index('Trade Log'!$C$5:$C$2004,match($A539,'Trade Log'!$AA$5:$AA$2004,0),0),""))</f>
        <v/>
      </c>
      <c r="D539" s="398">
        <f t="array" ref="D539">IF($A539="n/a",0,iferror(index('Trade Log'!$AD$5:$AD$2004,match($A539,'Trade Log'!$AA$5:$AA$2004,0),0),0))</f>
        <v>0</v>
      </c>
      <c r="E539" s="398">
        <f t="shared" si="35"/>
        <v>0</v>
      </c>
      <c r="F539" s="100" t="str">
        <f t="array" ref="F539">IF($A539="n/a","",iferror(index('Trade Log'!$D$5:$D$2004,match($A539,'Trade Log'!$AA$5:$AA$2004,0),0),"n/a"))</f>
        <v/>
      </c>
      <c r="G539" s="100" t="str">
        <f t="array" ref="G539">IF($A539="n/a","",IFERROR(index(Setup!$D$52:$D$201,match($F539,Setup!$B$52:$B$201,0),0),"n/a"))</f>
        <v/>
      </c>
      <c r="H539" s="81"/>
      <c r="I539" s="398">
        <f t="shared" ref="I539:AG539" si="286">IF($A539="n/a",0,IFERROR(IF($G539=I$287,$E539,0),0))</f>
        <v>0</v>
      </c>
      <c r="J539" s="398">
        <f t="shared" si="286"/>
        <v>0</v>
      </c>
      <c r="K539" s="398">
        <f t="shared" si="286"/>
        <v>0</v>
      </c>
      <c r="L539" s="398">
        <f t="shared" si="286"/>
        <v>0</v>
      </c>
      <c r="M539" s="398">
        <f t="shared" si="286"/>
        <v>0</v>
      </c>
      <c r="N539" s="398">
        <f t="shared" si="286"/>
        <v>0</v>
      </c>
      <c r="O539" s="398">
        <f t="shared" si="286"/>
        <v>0</v>
      </c>
      <c r="P539" s="398">
        <f t="shared" si="286"/>
        <v>0</v>
      </c>
      <c r="Q539" s="398">
        <f t="shared" si="286"/>
        <v>0</v>
      </c>
      <c r="R539" s="398">
        <f t="shared" si="286"/>
        <v>0</v>
      </c>
      <c r="S539" s="398">
        <f t="shared" si="286"/>
        <v>0</v>
      </c>
      <c r="T539" s="398">
        <f t="shared" si="286"/>
        <v>0</v>
      </c>
      <c r="U539" s="398">
        <f t="shared" si="286"/>
        <v>0</v>
      </c>
      <c r="V539" s="398">
        <f t="shared" si="286"/>
        <v>0</v>
      </c>
      <c r="W539" s="398">
        <f t="shared" si="286"/>
        <v>0</v>
      </c>
      <c r="X539" s="398">
        <f t="shared" si="286"/>
        <v>0</v>
      </c>
      <c r="Y539" s="398">
        <f t="shared" si="286"/>
        <v>0</v>
      </c>
      <c r="Z539" s="398">
        <f t="shared" si="286"/>
        <v>0</v>
      </c>
      <c r="AA539" s="398">
        <f t="shared" si="286"/>
        <v>0</v>
      </c>
      <c r="AB539" s="398">
        <f t="shared" si="286"/>
        <v>0</v>
      </c>
      <c r="AC539" s="398">
        <f t="shared" si="286"/>
        <v>0</v>
      </c>
      <c r="AD539" s="398">
        <f t="shared" si="286"/>
        <v>0</v>
      </c>
      <c r="AE539" s="398">
        <f t="shared" si="286"/>
        <v>0</v>
      </c>
      <c r="AF539" s="398">
        <f t="shared" si="286"/>
        <v>0</v>
      </c>
      <c r="AG539" s="398">
        <f t="shared" si="286"/>
        <v>0</v>
      </c>
    </row>
    <row r="540">
      <c r="A540" s="100" t="str">
        <f t="shared" si="37"/>
        <v>n/a</v>
      </c>
      <c r="B540" s="396">
        <f t="array" ref="B540">IF($A540="n/a",Dashboard!$C$54,iferror(index('Trade Log'!$B$5:$B$2004,match($A540,'Trade Log'!$AA$5:$AA$2004,0),0),Dashboard!$C$54))</f>
        <v>43100</v>
      </c>
      <c r="C540" s="100" t="str">
        <f t="array" ref="C540">IF($A540="n/a","",iferror(index('Trade Log'!$C$5:$C$2004,match($A540,'Trade Log'!$AA$5:$AA$2004,0),0),""))</f>
        <v/>
      </c>
      <c r="D540" s="398">
        <f t="array" ref="D540">IF($A540="n/a",0,iferror(index('Trade Log'!$AD$5:$AD$2004,match($A540,'Trade Log'!$AA$5:$AA$2004,0),0),0))</f>
        <v>0</v>
      </c>
      <c r="E540" s="398">
        <f t="shared" si="35"/>
        <v>0</v>
      </c>
      <c r="F540" s="100" t="str">
        <f t="array" ref="F540">IF($A540="n/a","",iferror(index('Trade Log'!$D$5:$D$2004,match($A540,'Trade Log'!$AA$5:$AA$2004,0),0),"n/a"))</f>
        <v/>
      </c>
      <c r="G540" s="100" t="str">
        <f t="array" ref="G540">IF($A540="n/a","",IFERROR(index(Setup!$D$52:$D$201,match($F540,Setup!$B$52:$B$201,0),0),"n/a"))</f>
        <v/>
      </c>
      <c r="H540" s="81"/>
      <c r="I540" s="398">
        <f t="shared" ref="I540:AG540" si="287">IF($A540="n/a",0,IFERROR(IF($G540=I$287,$E540,0),0))</f>
        <v>0</v>
      </c>
      <c r="J540" s="398">
        <f t="shared" si="287"/>
        <v>0</v>
      </c>
      <c r="K540" s="398">
        <f t="shared" si="287"/>
        <v>0</v>
      </c>
      <c r="L540" s="398">
        <f t="shared" si="287"/>
        <v>0</v>
      </c>
      <c r="M540" s="398">
        <f t="shared" si="287"/>
        <v>0</v>
      </c>
      <c r="N540" s="398">
        <f t="shared" si="287"/>
        <v>0</v>
      </c>
      <c r="O540" s="398">
        <f t="shared" si="287"/>
        <v>0</v>
      </c>
      <c r="P540" s="398">
        <f t="shared" si="287"/>
        <v>0</v>
      </c>
      <c r="Q540" s="398">
        <f t="shared" si="287"/>
        <v>0</v>
      </c>
      <c r="R540" s="398">
        <f t="shared" si="287"/>
        <v>0</v>
      </c>
      <c r="S540" s="398">
        <f t="shared" si="287"/>
        <v>0</v>
      </c>
      <c r="T540" s="398">
        <f t="shared" si="287"/>
        <v>0</v>
      </c>
      <c r="U540" s="398">
        <f t="shared" si="287"/>
        <v>0</v>
      </c>
      <c r="V540" s="398">
        <f t="shared" si="287"/>
        <v>0</v>
      </c>
      <c r="W540" s="398">
        <f t="shared" si="287"/>
        <v>0</v>
      </c>
      <c r="X540" s="398">
        <f t="shared" si="287"/>
        <v>0</v>
      </c>
      <c r="Y540" s="398">
        <f t="shared" si="287"/>
        <v>0</v>
      </c>
      <c r="Z540" s="398">
        <f t="shared" si="287"/>
        <v>0</v>
      </c>
      <c r="AA540" s="398">
        <f t="shared" si="287"/>
        <v>0</v>
      </c>
      <c r="AB540" s="398">
        <f t="shared" si="287"/>
        <v>0</v>
      </c>
      <c r="AC540" s="398">
        <f t="shared" si="287"/>
        <v>0</v>
      </c>
      <c r="AD540" s="398">
        <f t="shared" si="287"/>
        <v>0</v>
      </c>
      <c r="AE540" s="398">
        <f t="shared" si="287"/>
        <v>0</v>
      </c>
      <c r="AF540" s="398">
        <f t="shared" si="287"/>
        <v>0</v>
      </c>
      <c r="AG540" s="398">
        <f t="shared" si="287"/>
        <v>0</v>
      </c>
    </row>
    <row r="541">
      <c r="A541" s="100" t="str">
        <f t="shared" si="37"/>
        <v>n/a</v>
      </c>
      <c r="B541" s="396">
        <f t="array" ref="B541">IF($A541="n/a",Dashboard!$C$54,iferror(index('Trade Log'!$B$5:$B$2004,match($A541,'Trade Log'!$AA$5:$AA$2004,0),0),Dashboard!$C$54))</f>
        <v>43100</v>
      </c>
      <c r="C541" s="100" t="str">
        <f t="array" ref="C541">IF($A541="n/a","",iferror(index('Trade Log'!$C$5:$C$2004,match($A541,'Trade Log'!$AA$5:$AA$2004,0),0),""))</f>
        <v/>
      </c>
      <c r="D541" s="398">
        <f t="array" ref="D541">IF($A541="n/a",0,iferror(index('Trade Log'!$AD$5:$AD$2004,match($A541,'Trade Log'!$AA$5:$AA$2004,0),0),0))</f>
        <v>0</v>
      </c>
      <c r="E541" s="398">
        <f t="shared" si="35"/>
        <v>0</v>
      </c>
      <c r="F541" s="100" t="str">
        <f t="array" ref="F541">IF($A541="n/a","",iferror(index('Trade Log'!$D$5:$D$2004,match($A541,'Trade Log'!$AA$5:$AA$2004,0),0),"n/a"))</f>
        <v/>
      </c>
      <c r="G541" s="100" t="str">
        <f t="array" ref="G541">IF($A541="n/a","",IFERROR(index(Setup!$D$52:$D$201,match($F541,Setup!$B$52:$B$201,0),0),"n/a"))</f>
        <v/>
      </c>
      <c r="H541" s="81"/>
      <c r="I541" s="398">
        <f t="shared" ref="I541:AG541" si="288">IF($A541="n/a",0,IFERROR(IF($G541=I$287,$E541,0),0))</f>
        <v>0</v>
      </c>
      <c r="J541" s="398">
        <f t="shared" si="288"/>
        <v>0</v>
      </c>
      <c r="K541" s="398">
        <f t="shared" si="288"/>
        <v>0</v>
      </c>
      <c r="L541" s="398">
        <f t="shared" si="288"/>
        <v>0</v>
      </c>
      <c r="M541" s="398">
        <f t="shared" si="288"/>
        <v>0</v>
      </c>
      <c r="N541" s="398">
        <f t="shared" si="288"/>
        <v>0</v>
      </c>
      <c r="O541" s="398">
        <f t="shared" si="288"/>
        <v>0</v>
      </c>
      <c r="P541" s="398">
        <f t="shared" si="288"/>
        <v>0</v>
      </c>
      <c r="Q541" s="398">
        <f t="shared" si="288"/>
        <v>0</v>
      </c>
      <c r="R541" s="398">
        <f t="shared" si="288"/>
        <v>0</v>
      </c>
      <c r="S541" s="398">
        <f t="shared" si="288"/>
        <v>0</v>
      </c>
      <c r="T541" s="398">
        <f t="shared" si="288"/>
        <v>0</v>
      </c>
      <c r="U541" s="398">
        <f t="shared" si="288"/>
        <v>0</v>
      </c>
      <c r="V541" s="398">
        <f t="shared" si="288"/>
        <v>0</v>
      </c>
      <c r="W541" s="398">
        <f t="shared" si="288"/>
        <v>0</v>
      </c>
      <c r="X541" s="398">
        <f t="shared" si="288"/>
        <v>0</v>
      </c>
      <c r="Y541" s="398">
        <f t="shared" si="288"/>
        <v>0</v>
      </c>
      <c r="Z541" s="398">
        <f t="shared" si="288"/>
        <v>0</v>
      </c>
      <c r="AA541" s="398">
        <f t="shared" si="288"/>
        <v>0</v>
      </c>
      <c r="AB541" s="398">
        <f t="shared" si="288"/>
        <v>0</v>
      </c>
      <c r="AC541" s="398">
        <f t="shared" si="288"/>
        <v>0</v>
      </c>
      <c r="AD541" s="398">
        <f t="shared" si="288"/>
        <v>0</v>
      </c>
      <c r="AE541" s="398">
        <f t="shared" si="288"/>
        <v>0</v>
      </c>
      <c r="AF541" s="398">
        <f t="shared" si="288"/>
        <v>0</v>
      </c>
      <c r="AG541" s="398">
        <f t="shared" si="288"/>
        <v>0</v>
      </c>
    </row>
    <row r="542">
      <c r="A542" s="100" t="str">
        <f t="shared" si="37"/>
        <v>n/a</v>
      </c>
      <c r="B542" s="396">
        <f t="array" ref="B542">IF($A542="n/a",Dashboard!$C$54,iferror(index('Trade Log'!$B$5:$B$2004,match($A542,'Trade Log'!$AA$5:$AA$2004,0),0),Dashboard!$C$54))</f>
        <v>43100</v>
      </c>
      <c r="C542" s="100" t="str">
        <f t="array" ref="C542">IF($A542="n/a","",iferror(index('Trade Log'!$C$5:$C$2004,match($A542,'Trade Log'!$AA$5:$AA$2004,0),0),""))</f>
        <v/>
      </c>
      <c r="D542" s="398">
        <f t="array" ref="D542">IF($A542="n/a",0,iferror(index('Trade Log'!$AD$5:$AD$2004,match($A542,'Trade Log'!$AA$5:$AA$2004,0),0),0))</f>
        <v>0</v>
      </c>
      <c r="E542" s="398">
        <f t="shared" si="35"/>
        <v>0</v>
      </c>
      <c r="F542" s="100" t="str">
        <f t="array" ref="F542">IF($A542="n/a","",iferror(index('Trade Log'!$D$5:$D$2004,match($A542,'Trade Log'!$AA$5:$AA$2004,0),0),"n/a"))</f>
        <v/>
      </c>
      <c r="G542" s="100" t="str">
        <f t="array" ref="G542">IF($A542="n/a","",IFERROR(index(Setup!$D$52:$D$201,match($F542,Setup!$B$52:$B$201,0),0),"n/a"))</f>
        <v/>
      </c>
      <c r="H542" s="81"/>
      <c r="I542" s="398">
        <f t="shared" ref="I542:AG542" si="289">IF($A542="n/a",0,IFERROR(IF($G542=I$287,$E542,0),0))</f>
        <v>0</v>
      </c>
      <c r="J542" s="398">
        <f t="shared" si="289"/>
        <v>0</v>
      </c>
      <c r="K542" s="398">
        <f t="shared" si="289"/>
        <v>0</v>
      </c>
      <c r="L542" s="398">
        <f t="shared" si="289"/>
        <v>0</v>
      </c>
      <c r="M542" s="398">
        <f t="shared" si="289"/>
        <v>0</v>
      </c>
      <c r="N542" s="398">
        <f t="shared" si="289"/>
        <v>0</v>
      </c>
      <c r="O542" s="398">
        <f t="shared" si="289"/>
        <v>0</v>
      </c>
      <c r="P542" s="398">
        <f t="shared" si="289"/>
        <v>0</v>
      </c>
      <c r="Q542" s="398">
        <f t="shared" si="289"/>
        <v>0</v>
      </c>
      <c r="R542" s="398">
        <f t="shared" si="289"/>
        <v>0</v>
      </c>
      <c r="S542" s="398">
        <f t="shared" si="289"/>
        <v>0</v>
      </c>
      <c r="T542" s="398">
        <f t="shared" si="289"/>
        <v>0</v>
      </c>
      <c r="U542" s="398">
        <f t="shared" si="289"/>
        <v>0</v>
      </c>
      <c r="V542" s="398">
        <f t="shared" si="289"/>
        <v>0</v>
      </c>
      <c r="W542" s="398">
        <f t="shared" si="289"/>
        <v>0</v>
      </c>
      <c r="X542" s="398">
        <f t="shared" si="289"/>
        <v>0</v>
      </c>
      <c r="Y542" s="398">
        <f t="shared" si="289"/>
        <v>0</v>
      </c>
      <c r="Z542" s="398">
        <f t="shared" si="289"/>
        <v>0</v>
      </c>
      <c r="AA542" s="398">
        <f t="shared" si="289"/>
        <v>0</v>
      </c>
      <c r="AB542" s="398">
        <f t="shared" si="289"/>
        <v>0</v>
      </c>
      <c r="AC542" s="398">
        <f t="shared" si="289"/>
        <v>0</v>
      </c>
      <c r="AD542" s="398">
        <f t="shared" si="289"/>
        <v>0</v>
      </c>
      <c r="AE542" s="398">
        <f t="shared" si="289"/>
        <v>0</v>
      </c>
      <c r="AF542" s="398">
        <f t="shared" si="289"/>
        <v>0</v>
      </c>
      <c r="AG542" s="398">
        <f t="shared" si="289"/>
        <v>0</v>
      </c>
    </row>
    <row r="543">
      <c r="A543" s="100" t="str">
        <f t="shared" si="37"/>
        <v>n/a</v>
      </c>
      <c r="B543" s="396">
        <f t="array" ref="B543">IF($A543="n/a",Dashboard!$C$54,iferror(index('Trade Log'!$B$5:$B$2004,match($A543,'Trade Log'!$AA$5:$AA$2004,0),0),Dashboard!$C$54))</f>
        <v>43100</v>
      </c>
      <c r="C543" s="100" t="str">
        <f t="array" ref="C543">IF($A543="n/a","",iferror(index('Trade Log'!$C$5:$C$2004,match($A543,'Trade Log'!$AA$5:$AA$2004,0),0),""))</f>
        <v/>
      </c>
      <c r="D543" s="398">
        <f t="array" ref="D543">IF($A543="n/a",0,iferror(index('Trade Log'!$AD$5:$AD$2004,match($A543,'Trade Log'!$AA$5:$AA$2004,0),0),0))</f>
        <v>0</v>
      </c>
      <c r="E543" s="398">
        <f t="shared" si="35"/>
        <v>0</v>
      </c>
      <c r="F543" s="100" t="str">
        <f t="array" ref="F543">IF($A543="n/a","",iferror(index('Trade Log'!$D$5:$D$2004,match($A543,'Trade Log'!$AA$5:$AA$2004,0),0),"n/a"))</f>
        <v/>
      </c>
      <c r="G543" s="100" t="str">
        <f t="array" ref="G543">IF($A543="n/a","",IFERROR(index(Setup!$D$52:$D$201,match($F543,Setup!$B$52:$B$201,0),0),"n/a"))</f>
        <v/>
      </c>
      <c r="H543" s="81"/>
      <c r="I543" s="398">
        <f t="shared" ref="I543:AG543" si="290">IF($A543="n/a",0,IFERROR(IF($G543=I$287,$E543,0),0))</f>
        <v>0</v>
      </c>
      <c r="J543" s="398">
        <f t="shared" si="290"/>
        <v>0</v>
      </c>
      <c r="K543" s="398">
        <f t="shared" si="290"/>
        <v>0</v>
      </c>
      <c r="L543" s="398">
        <f t="shared" si="290"/>
        <v>0</v>
      </c>
      <c r="M543" s="398">
        <f t="shared" si="290"/>
        <v>0</v>
      </c>
      <c r="N543" s="398">
        <f t="shared" si="290"/>
        <v>0</v>
      </c>
      <c r="O543" s="398">
        <f t="shared" si="290"/>
        <v>0</v>
      </c>
      <c r="P543" s="398">
        <f t="shared" si="290"/>
        <v>0</v>
      </c>
      <c r="Q543" s="398">
        <f t="shared" si="290"/>
        <v>0</v>
      </c>
      <c r="R543" s="398">
        <f t="shared" si="290"/>
        <v>0</v>
      </c>
      <c r="S543" s="398">
        <f t="shared" si="290"/>
        <v>0</v>
      </c>
      <c r="T543" s="398">
        <f t="shared" si="290"/>
        <v>0</v>
      </c>
      <c r="U543" s="398">
        <f t="shared" si="290"/>
        <v>0</v>
      </c>
      <c r="V543" s="398">
        <f t="shared" si="290"/>
        <v>0</v>
      </c>
      <c r="W543" s="398">
        <f t="shared" si="290"/>
        <v>0</v>
      </c>
      <c r="X543" s="398">
        <f t="shared" si="290"/>
        <v>0</v>
      </c>
      <c r="Y543" s="398">
        <f t="shared" si="290"/>
        <v>0</v>
      </c>
      <c r="Z543" s="398">
        <f t="shared" si="290"/>
        <v>0</v>
      </c>
      <c r="AA543" s="398">
        <f t="shared" si="290"/>
        <v>0</v>
      </c>
      <c r="AB543" s="398">
        <f t="shared" si="290"/>
        <v>0</v>
      </c>
      <c r="AC543" s="398">
        <f t="shared" si="290"/>
        <v>0</v>
      </c>
      <c r="AD543" s="398">
        <f t="shared" si="290"/>
        <v>0</v>
      </c>
      <c r="AE543" s="398">
        <f t="shared" si="290"/>
        <v>0</v>
      </c>
      <c r="AF543" s="398">
        <f t="shared" si="290"/>
        <v>0</v>
      </c>
      <c r="AG543" s="398">
        <f t="shared" si="290"/>
        <v>0</v>
      </c>
    </row>
    <row r="544">
      <c r="A544" s="100" t="str">
        <f t="shared" si="37"/>
        <v>n/a</v>
      </c>
      <c r="B544" s="396">
        <f t="array" ref="B544">IF($A544="n/a",Dashboard!$C$54,iferror(index('Trade Log'!$B$5:$B$2004,match($A544,'Trade Log'!$AA$5:$AA$2004,0),0),Dashboard!$C$54))</f>
        <v>43100</v>
      </c>
      <c r="C544" s="100" t="str">
        <f t="array" ref="C544">IF($A544="n/a","",iferror(index('Trade Log'!$C$5:$C$2004,match($A544,'Trade Log'!$AA$5:$AA$2004,0),0),""))</f>
        <v/>
      </c>
      <c r="D544" s="398">
        <f t="array" ref="D544">IF($A544="n/a",0,iferror(index('Trade Log'!$AD$5:$AD$2004,match($A544,'Trade Log'!$AA$5:$AA$2004,0),0),0))</f>
        <v>0</v>
      </c>
      <c r="E544" s="398">
        <f t="shared" si="35"/>
        <v>0</v>
      </c>
      <c r="F544" s="100" t="str">
        <f t="array" ref="F544">IF($A544="n/a","",iferror(index('Trade Log'!$D$5:$D$2004,match($A544,'Trade Log'!$AA$5:$AA$2004,0),0),"n/a"))</f>
        <v/>
      </c>
      <c r="G544" s="100" t="str">
        <f t="array" ref="G544">IF($A544="n/a","",IFERROR(index(Setup!$D$52:$D$201,match($F544,Setup!$B$52:$B$201,0),0),"n/a"))</f>
        <v/>
      </c>
      <c r="H544" s="81"/>
      <c r="I544" s="398">
        <f t="shared" ref="I544:AG544" si="291">IF($A544="n/a",0,IFERROR(IF($G544=I$287,$E544,0),0))</f>
        <v>0</v>
      </c>
      <c r="J544" s="398">
        <f t="shared" si="291"/>
        <v>0</v>
      </c>
      <c r="K544" s="398">
        <f t="shared" si="291"/>
        <v>0</v>
      </c>
      <c r="L544" s="398">
        <f t="shared" si="291"/>
        <v>0</v>
      </c>
      <c r="M544" s="398">
        <f t="shared" si="291"/>
        <v>0</v>
      </c>
      <c r="N544" s="398">
        <f t="shared" si="291"/>
        <v>0</v>
      </c>
      <c r="O544" s="398">
        <f t="shared" si="291"/>
        <v>0</v>
      </c>
      <c r="P544" s="398">
        <f t="shared" si="291"/>
        <v>0</v>
      </c>
      <c r="Q544" s="398">
        <f t="shared" si="291"/>
        <v>0</v>
      </c>
      <c r="R544" s="398">
        <f t="shared" si="291"/>
        <v>0</v>
      </c>
      <c r="S544" s="398">
        <f t="shared" si="291"/>
        <v>0</v>
      </c>
      <c r="T544" s="398">
        <f t="shared" si="291"/>
        <v>0</v>
      </c>
      <c r="U544" s="398">
        <f t="shared" si="291"/>
        <v>0</v>
      </c>
      <c r="V544" s="398">
        <f t="shared" si="291"/>
        <v>0</v>
      </c>
      <c r="W544" s="398">
        <f t="shared" si="291"/>
        <v>0</v>
      </c>
      <c r="X544" s="398">
        <f t="shared" si="291"/>
        <v>0</v>
      </c>
      <c r="Y544" s="398">
        <f t="shared" si="291"/>
        <v>0</v>
      </c>
      <c r="Z544" s="398">
        <f t="shared" si="291"/>
        <v>0</v>
      </c>
      <c r="AA544" s="398">
        <f t="shared" si="291"/>
        <v>0</v>
      </c>
      <c r="AB544" s="398">
        <f t="shared" si="291"/>
        <v>0</v>
      </c>
      <c r="AC544" s="398">
        <f t="shared" si="291"/>
        <v>0</v>
      </c>
      <c r="AD544" s="398">
        <f t="shared" si="291"/>
        <v>0</v>
      </c>
      <c r="AE544" s="398">
        <f t="shared" si="291"/>
        <v>0</v>
      </c>
      <c r="AF544" s="398">
        <f t="shared" si="291"/>
        <v>0</v>
      </c>
      <c r="AG544" s="398">
        <f t="shared" si="291"/>
        <v>0</v>
      </c>
    </row>
    <row r="545">
      <c r="A545" s="100" t="str">
        <f t="shared" si="37"/>
        <v>n/a</v>
      </c>
      <c r="B545" s="396">
        <f t="array" ref="B545">IF($A545="n/a",Dashboard!$C$54,iferror(index('Trade Log'!$B$5:$B$2004,match($A545,'Trade Log'!$AA$5:$AA$2004,0),0),Dashboard!$C$54))</f>
        <v>43100</v>
      </c>
      <c r="C545" s="100" t="str">
        <f t="array" ref="C545">IF($A545="n/a","",iferror(index('Trade Log'!$C$5:$C$2004,match($A545,'Trade Log'!$AA$5:$AA$2004,0),0),""))</f>
        <v/>
      </c>
      <c r="D545" s="398">
        <f t="array" ref="D545">IF($A545="n/a",0,iferror(index('Trade Log'!$AD$5:$AD$2004,match($A545,'Trade Log'!$AA$5:$AA$2004,0),0),0))</f>
        <v>0</v>
      </c>
      <c r="E545" s="398">
        <f t="shared" si="35"/>
        <v>0</v>
      </c>
      <c r="F545" s="100" t="str">
        <f t="array" ref="F545">IF($A545="n/a","",iferror(index('Trade Log'!$D$5:$D$2004,match($A545,'Trade Log'!$AA$5:$AA$2004,0),0),"n/a"))</f>
        <v/>
      </c>
      <c r="G545" s="100" t="str">
        <f t="array" ref="G545">IF($A545="n/a","",IFERROR(index(Setup!$D$52:$D$201,match($F545,Setup!$B$52:$B$201,0),0),"n/a"))</f>
        <v/>
      </c>
      <c r="H545" s="81"/>
      <c r="I545" s="398">
        <f t="shared" ref="I545:AG545" si="292">IF($A545="n/a",0,IFERROR(IF($G545=I$287,$E545,0),0))</f>
        <v>0</v>
      </c>
      <c r="J545" s="398">
        <f t="shared" si="292"/>
        <v>0</v>
      </c>
      <c r="K545" s="398">
        <f t="shared" si="292"/>
        <v>0</v>
      </c>
      <c r="L545" s="398">
        <f t="shared" si="292"/>
        <v>0</v>
      </c>
      <c r="M545" s="398">
        <f t="shared" si="292"/>
        <v>0</v>
      </c>
      <c r="N545" s="398">
        <f t="shared" si="292"/>
        <v>0</v>
      </c>
      <c r="O545" s="398">
        <f t="shared" si="292"/>
        <v>0</v>
      </c>
      <c r="P545" s="398">
        <f t="shared" si="292"/>
        <v>0</v>
      </c>
      <c r="Q545" s="398">
        <f t="shared" si="292"/>
        <v>0</v>
      </c>
      <c r="R545" s="398">
        <f t="shared" si="292"/>
        <v>0</v>
      </c>
      <c r="S545" s="398">
        <f t="shared" si="292"/>
        <v>0</v>
      </c>
      <c r="T545" s="398">
        <f t="shared" si="292"/>
        <v>0</v>
      </c>
      <c r="U545" s="398">
        <f t="shared" si="292"/>
        <v>0</v>
      </c>
      <c r="V545" s="398">
        <f t="shared" si="292"/>
        <v>0</v>
      </c>
      <c r="W545" s="398">
        <f t="shared" si="292"/>
        <v>0</v>
      </c>
      <c r="X545" s="398">
        <f t="shared" si="292"/>
        <v>0</v>
      </c>
      <c r="Y545" s="398">
        <f t="shared" si="292"/>
        <v>0</v>
      </c>
      <c r="Z545" s="398">
        <f t="shared" si="292"/>
        <v>0</v>
      </c>
      <c r="AA545" s="398">
        <f t="shared" si="292"/>
        <v>0</v>
      </c>
      <c r="AB545" s="398">
        <f t="shared" si="292"/>
        <v>0</v>
      </c>
      <c r="AC545" s="398">
        <f t="shared" si="292"/>
        <v>0</v>
      </c>
      <c r="AD545" s="398">
        <f t="shared" si="292"/>
        <v>0</v>
      </c>
      <c r="AE545" s="398">
        <f t="shared" si="292"/>
        <v>0</v>
      </c>
      <c r="AF545" s="398">
        <f t="shared" si="292"/>
        <v>0</v>
      </c>
      <c r="AG545" s="398">
        <f t="shared" si="292"/>
        <v>0</v>
      </c>
    </row>
    <row r="546">
      <c r="A546" s="100" t="str">
        <f t="shared" si="37"/>
        <v>n/a</v>
      </c>
      <c r="B546" s="396">
        <f t="array" ref="B546">IF($A546="n/a",Dashboard!$C$54,iferror(index('Trade Log'!$B$5:$B$2004,match($A546,'Trade Log'!$AA$5:$AA$2004,0),0),Dashboard!$C$54))</f>
        <v>43100</v>
      </c>
      <c r="C546" s="100" t="str">
        <f t="array" ref="C546">IF($A546="n/a","",iferror(index('Trade Log'!$C$5:$C$2004,match($A546,'Trade Log'!$AA$5:$AA$2004,0),0),""))</f>
        <v/>
      </c>
      <c r="D546" s="398">
        <f t="array" ref="D546">IF($A546="n/a",0,iferror(index('Trade Log'!$AD$5:$AD$2004,match($A546,'Trade Log'!$AA$5:$AA$2004,0),0),0))</f>
        <v>0</v>
      </c>
      <c r="E546" s="398">
        <f t="shared" si="35"/>
        <v>0</v>
      </c>
      <c r="F546" s="100" t="str">
        <f t="array" ref="F546">IF($A546="n/a","",iferror(index('Trade Log'!$D$5:$D$2004,match($A546,'Trade Log'!$AA$5:$AA$2004,0),0),"n/a"))</f>
        <v/>
      </c>
      <c r="G546" s="100" t="str">
        <f t="array" ref="G546">IF($A546="n/a","",IFERROR(index(Setup!$D$52:$D$201,match($F546,Setup!$B$52:$B$201,0),0),"n/a"))</f>
        <v/>
      </c>
      <c r="H546" s="81"/>
      <c r="I546" s="398">
        <f t="shared" ref="I546:AG546" si="293">IF($A546="n/a",0,IFERROR(IF($G546=I$287,$E546,0),0))</f>
        <v>0</v>
      </c>
      <c r="J546" s="398">
        <f t="shared" si="293"/>
        <v>0</v>
      </c>
      <c r="K546" s="398">
        <f t="shared" si="293"/>
        <v>0</v>
      </c>
      <c r="L546" s="398">
        <f t="shared" si="293"/>
        <v>0</v>
      </c>
      <c r="M546" s="398">
        <f t="shared" si="293"/>
        <v>0</v>
      </c>
      <c r="N546" s="398">
        <f t="shared" si="293"/>
        <v>0</v>
      </c>
      <c r="O546" s="398">
        <f t="shared" si="293"/>
        <v>0</v>
      </c>
      <c r="P546" s="398">
        <f t="shared" si="293"/>
        <v>0</v>
      </c>
      <c r="Q546" s="398">
        <f t="shared" si="293"/>
        <v>0</v>
      </c>
      <c r="R546" s="398">
        <f t="shared" si="293"/>
        <v>0</v>
      </c>
      <c r="S546" s="398">
        <f t="shared" si="293"/>
        <v>0</v>
      </c>
      <c r="T546" s="398">
        <f t="shared" si="293"/>
        <v>0</v>
      </c>
      <c r="U546" s="398">
        <f t="shared" si="293"/>
        <v>0</v>
      </c>
      <c r="V546" s="398">
        <f t="shared" si="293"/>
        <v>0</v>
      </c>
      <c r="W546" s="398">
        <f t="shared" si="293"/>
        <v>0</v>
      </c>
      <c r="X546" s="398">
        <f t="shared" si="293"/>
        <v>0</v>
      </c>
      <c r="Y546" s="398">
        <f t="shared" si="293"/>
        <v>0</v>
      </c>
      <c r="Z546" s="398">
        <f t="shared" si="293"/>
        <v>0</v>
      </c>
      <c r="AA546" s="398">
        <f t="shared" si="293"/>
        <v>0</v>
      </c>
      <c r="AB546" s="398">
        <f t="shared" si="293"/>
        <v>0</v>
      </c>
      <c r="AC546" s="398">
        <f t="shared" si="293"/>
        <v>0</v>
      </c>
      <c r="AD546" s="398">
        <f t="shared" si="293"/>
        <v>0</v>
      </c>
      <c r="AE546" s="398">
        <f t="shared" si="293"/>
        <v>0</v>
      </c>
      <c r="AF546" s="398">
        <f t="shared" si="293"/>
        <v>0</v>
      </c>
      <c r="AG546" s="398">
        <f t="shared" si="293"/>
        <v>0</v>
      </c>
    </row>
    <row r="547">
      <c r="A547" s="100" t="str">
        <f t="shared" si="37"/>
        <v>n/a</v>
      </c>
      <c r="B547" s="396">
        <f t="array" ref="B547">IF($A547="n/a",Dashboard!$C$54,iferror(index('Trade Log'!$B$5:$B$2004,match($A547,'Trade Log'!$AA$5:$AA$2004,0),0),Dashboard!$C$54))</f>
        <v>43100</v>
      </c>
      <c r="C547" s="100" t="str">
        <f t="array" ref="C547">IF($A547="n/a","",iferror(index('Trade Log'!$C$5:$C$2004,match($A547,'Trade Log'!$AA$5:$AA$2004,0),0),""))</f>
        <v/>
      </c>
      <c r="D547" s="398">
        <f t="array" ref="D547">IF($A547="n/a",0,iferror(index('Trade Log'!$AD$5:$AD$2004,match($A547,'Trade Log'!$AA$5:$AA$2004,0),0),0))</f>
        <v>0</v>
      </c>
      <c r="E547" s="398">
        <f t="shared" si="35"/>
        <v>0</v>
      </c>
      <c r="F547" s="100" t="str">
        <f t="array" ref="F547">IF($A547="n/a","",iferror(index('Trade Log'!$D$5:$D$2004,match($A547,'Trade Log'!$AA$5:$AA$2004,0),0),"n/a"))</f>
        <v/>
      </c>
      <c r="G547" s="100" t="str">
        <f t="array" ref="G547">IF($A547="n/a","",IFERROR(index(Setup!$D$52:$D$201,match($F547,Setup!$B$52:$B$201,0),0),"n/a"))</f>
        <v/>
      </c>
      <c r="H547" s="81"/>
      <c r="I547" s="398">
        <f t="shared" ref="I547:AG547" si="294">IF($A547="n/a",0,IFERROR(IF($G547=I$287,$E547,0),0))</f>
        <v>0</v>
      </c>
      <c r="J547" s="398">
        <f t="shared" si="294"/>
        <v>0</v>
      </c>
      <c r="K547" s="398">
        <f t="shared" si="294"/>
        <v>0</v>
      </c>
      <c r="L547" s="398">
        <f t="shared" si="294"/>
        <v>0</v>
      </c>
      <c r="M547" s="398">
        <f t="shared" si="294"/>
        <v>0</v>
      </c>
      <c r="N547" s="398">
        <f t="shared" si="294"/>
        <v>0</v>
      </c>
      <c r="O547" s="398">
        <f t="shared" si="294"/>
        <v>0</v>
      </c>
      <c r="P547" s="398">
        <f t="shared" si="294"/>
        <v>0</v>
      </c>
      <c r="Q547" s="398">
        <f t="shared" si="294"/>
        <v>0</v>
      </c>
      <c r="R547" s="398">
        <f t="shared" si="294"/>
        <v>0</v>
      </c>
      <c r="S547" s="398">
        <f t="shared" si="294"/>
        <v>0</v>
      </c>
      <c r="T547" s="398">
        <f t="shared" si="294"/>
        <v>0</v>
      </c>
      <c r="U547" s="398">
        <f t="shared" si="294"/>
        <v>0</v>
      </c>
      <c r="V547" s="398">
        <f t="shared" si="294"/>
        <v>0</v>
      </c>
      <c r="W547" s="398">
        <f t="shared" si="294"/>
        <v>0</v>
      </c>
      <c r="X547" s="398">
        <f t="shared" si="294"/>
        <v>0</v>
      </c>
      <c r="Y547" s="398">
        <f t="shared" si="294"/>
        <v>0</v>
      </c>
      <c r="Z547" s="398">
        <f t="shared" si="294"/>
        <v>0</v>
      </c>
      <c r="AA547" s="398">
        <f t="shared" si="294"/>
        <v>0</v>
      </c>
      <c r="AB547" s="398">
        <f t="shared" si="294"/>
        <v>0</v>
      </c>
      <c r="AC547" s="398">
        <f t="shared" si="294"/>
        <v>0</v>
      </c>
      <c r="AD547" s="398">
        <f t="shared" si="294"/>
        <v>0</v>
      </c>
      <c r="AE547" s="398">
        <f t="shared" si="294"/>
        <v>0</v>
      </c>
      <c r="AF547" s="398">
        <f t="shared" si="294"/>
        <v>0</v>
      </c>
      <c r="AG547" s="398">
        <f t="shared" si="294"/>
        <v>0</v>
      </c>
    </row>
    <row r="548">
      <c r="A548" s="100" t="str">
        <f t="shared" si="37"/>
        <v>n/a</v>
      </c>
      <c r="B548" s="396">
        <f t="array" ref="B548">IF($A548="n/a",Dashboard!$C$54,iferror(index('Trade Log'!$B$5:$B$2004,match($A548,'Trade Log'!$AA$5:$AA$2004,0),0),Dashboard!$C$54))</f>
        <v>43100</v>
      </c>
      <c r="C548" s="100" t="str">
        <f t="array" ref="C548">IF($A548="n/a","",iferror(index('Trade Log'!$C$5:$C$2004,match($A548,'Trade Log'!$AA$5:$AA$2004,0),0),""))</f>
        <v/>
      </c>
      <c r="D548" s="398">
        <f t="array" ref="D548">IF($A548="n/a",0,iferror(index('Trade Log'!$AD$5:$AD$2004,match($A548,'Trade Log'!$AA$5:$AA$2004,0),0),0))</f>
        <v>0</v>
      </c>
      <c r="E548" s="398">
        <f t="shared" si="35"/>
        <v>0</v>
      </c>
      <c r="F548" s="100" t="str">
        <f t="array" ref="F548">IF($A548="n/a","",iferror(index('Trade Log'!$D$5:$D$2004,match($A548,'Trade Log'!$AA$5:$AA$2004,0),0),"n/a"))</f>
        <v/>
      </c>
      <c r="G548" s="100" t="str">
        <f t="array" ref="G548">IF($A548="n/a","",IFERROR(index(Setup!$D$52:$D$201,match($F548,Setup!$B$52:$B$201,0),0),"n/a"))</f>
        <v/>
      </c>
      <c r="H548" s="81"/>
      <c r="I548" s="398">
        <f t="shared" ref="I548:AG548" si="295">IF($A548="n/a",0,IFERROR(IF($G548=I$287,$E548,0),0))</f>
        <v>0</v>
      </c>
      <c r="J548" s="398">
        <f t="shared" si="295"/>
        <v>0</v>
      </c>
      <c r="K548" s="398">
        <f t="shared" si="295"/>
        <v>0</v>
      </c>
      <c r="L548" s="398">
        <f t="shared" si="295"/>
        <v>0</v>
      </c>
      <c r="M548" s="398">
        <f t="shared" si="295"/>
        <v>0</v>
      </c>
      <c r="N548" s="398">
        <f t="shared" si="295"/>
        <v>0</v>
      </c>
      <c r="O548" s="398">
        <f t="shared" si="295"/>
        <v>0</v>
      </c>
      <c r="P548" s="398">
        <f t="shared" si="295"/>
        <v>0</v>
      </c>
      <c r="Q548" s="398">
        <f t="shared" si="295"/>
        <v>0</v>
      </c>
      <c r="R548" s="398">
        <f t="shared" si="295"/>
        <v>0</v>
      </c>
      <c r="S548" s="398">
        <f t="shared" si="295"/>
        <v>0</v>
      </c>
      <c r="T548" s="398">
        <f t="shared" si="295"/>
        <v>0</v>
      </c>
      <c r="U548" s="398">
        <f t="shared" si="295"/>
        <v>0</v>
      </c>
      <c r="V548" s="398">
        <f t="shared" si="295"/>
        <v>0</v>
      </c>
      <c r="W548" s="398">
        <f t="shared" si="295"/>
        <v>0</v>
      </c>
      <c r="X548" s="398">
        <f t="shared" si="295"/>
        <v>0</v>
      </c>
      <c r="Y548" s="398">
        <f t="shared" si="295"/>
        <v>0</v>
      </c>
      <c r="Z548" s="398">
        <f t="shared" si="295"/>
        <v>0</v>
      </c>
      <c r="AA548" s="398">
        <f t="shared" si="295"/>
        <v>0</v>
      </c>
      <c r="AB548" s="398">
        <f t="shared" si="295"/>
        <v>0</v>
      </c>
      <c r="AC548" s="398">
        <f t="shared" si="295"/>
        <v>0</v>
      </c>
      <c r="AD548" s="398">
        <f t="shared" si="295"/>
        <v>0</v>
      </c>
      <c r="AE548" s="398">
        <f t="shared" si="295"/>
        <v>0</v>
      </c>
      <c r="AF548" s="398">
        <f t="shared" si="295"/>
        <v>0</v>
      </c>
      <c r="AG548" s="398">
        <f t="shared" si="295"/>
        <v>0</v>
      </c>
    </row>
    <row r="549">
      <c r="A549" s="100" t="str">
        <f t="shared" si="37"/>
        <v>n/a</v>
      </c>
      <c r="B549" s="396">
        <f t="array" ref="B549">IF($A549="n/a",Dashboard!$C$54,iferror(index('Trade Log'!$B$5:$B$2004,match($A549,'Trade Log'!$AA$5:$AA$2004,0),0),Dashboard!$C$54))</f>
        <v>43100</v>
      </c>
      <c r="C549" s="100" t="str">
        <f t="array" ref="C549">IF($A549="n/a","",iferror(index('Trade Log'!$C$5:$C$2004,match($A549,'Trade Log'!$AA$5:$AA$2004,0),0),""))</f>
        <v/>
      </c>
      <c r="D549" s="398">
        <f t="array" ref="D549">IF($A549="n/a",0,iferror(index('Trade Log'!$AD$5:$AD$2004,match($A549,'Trade Log'!$AA$5:$AA$2004,0),0),0))</f>
        <v>0</v>
      </c>
      <c r="E549" s="398">
        <f t="shared" si="35"/>
        <v>0</v>
      </c>
      <c r="F549" s="100" t="str">
        <f t="array" ref="F549">IF($A549="n/a","",iferror(index('Trade Log'!$D$5:$D$2004,match($A549,'Trade Log'!$AA$5:$AA$2004,0),0),"n/a"))</f>
        <v/>
      </c>
      <c r="G549" s="100" t="str">
        <f t="array" ref="G549">IF($A549="n/a","",IFERROR(index(Setup!$D$52:$D$201,match($F549,Setup!$B$52:$B$201,0),0),"n/a"))</f>
        <v/>
      </c>
      <c r="H549" s="81"/>
      <c r="I549" s="398">
        <f t="shared" ref="I549:AG549" si="296">IF($A549="n/a",0,IFERROR(IF($G549=I$287,$E549,0),0))</f>
        <v>0</v>
      </c>
      <c r="J549" s="398">
        <f t="shared" si="296"/>
        <v>0</v>
      </c>
      <c r="K549" s="398">
        <f t="shared" si="296"/>
        <v>0</v>
      </c>
      <c r="L549" s="398">
        <f t="shared" si="296"/>
        <v>0</v>
      </c>
      <c r="M549" s="398">
        <f t="shared" si="296"/>
        <v>0</v>
      </c>
      <c r="N549" s="398">
        <f t="shared" si="296"/>
        <v>0</v>
      </c>
      <c r="O549" s="398">
        <f t="shared" si="296"/>
        <v>0</v>
      </c>
      <c r="P549" s="398">
        <f t="shared" si="296"/>
        <v>0</v>
      </c>
      <c r="Q549" s="398">
        <f t="shared" si="296"/>
        <v>0</v>
      </c>
      <c r="R549" s="398">
        <f t="shared" si="296"/>
        <v>0</v>
      </c>
      <c r="S549" s="398">
        <f t="shared" si="296"/>
        <v>0</v>
      </c>
      <c r="T549" s="398">
        <f t="shared" si="296"/>
        <v>0</v>
      </c>
      <c r="U549" s="398">
        <f t="shared" si="296"/>
        <v>0</v>
      </c>
      <c r="V549" s="398">
        <f t="shared" si="296"/>
        <v>0</v>
      </c>
      <c r="W549" s="398">
        <f t="shared" si="296"/>
        <v>0</v>
      </c>
      <c r="X549" s="398">
        <f t="shared" si="296"/>
        <v>0</v>
      </c>
      <c r="Y549" s="398">
        <f t="shared" si="296"/>
        <v>0</v>
      </c>
      <c r="Z549" s="398">
        <f t="shared" si="296"/>
        <v>0</v>
      </c>
      <c r="AA549" s="398">
        <f t="shared" si="296"/>
        <v>0</v>
      </c>
      <c r="AB549" s="398">
        <f t="shared" si="296"/>
        <v>0</v>
      </c>
      <c r="AC549" s="398">
        <f t="shared" si="296"/>
        <v>0</v>
      </c>
      <c r="AD549" s="398">
        <f t="shared" si="296"/>
        <v>0</v>
      </c>
      <c r="AE549" s="398">
        <f t="shared" si="296"/>
        <v>0</v>
      </c>
      <c r="AF549" s="398">
        <f t="shared" si="296"/>
        <v>0</v>
      </c>
      <c r="AG549" s="398">
        <f t="shared" si="296"/>
        <v>0</v>
      </c>
    </row>
    <row r="550">
      <c r="A550" s="100" t="str">
        <f t="shared" si="37"/>
        <v>n/a</v>
      </c>
      <c r="B550" s="396">
        <f t="array" ref="B550">IF($A550="n/a",Dashboard!$C$54,iferror(index('Trade Log'!$B$5:$B$2004,match($A550,'Trade Log'!$AA$5:$AA$2004,0),0),Dashboard!$C$54))</f>
        <v>43100</v>
      </c>
      <c r="C550" s="100" t="str">
        <f t="array" ref="C550">IF($A550="n/a","",iferror(index('Trade Log'!$C$5:$C$2004,match($A550,'Trade Log'!$AA$5:$AA$2004,0),0),""))</f>
        <v/>
      </c>
      <c r="D550" s="398">
        <f t="array" ref="D550">IF($A550="n/a",0,iferror(index('Trade Log'!$AD$5:$AD$2004,match($A550,'Trade Log'!$AA$5:$AA$2004,0),0),0))</f>
        <v>0</v>
      </c>
      <c r="E550" s="398">
        <f t="shared" si="35"/>
        <v>0</v>
      </c>
      <c r="F550" s="100" t="str">
        <f t="array" ref="F550">IF($A550="n/a","",iferror(index('Trade Log'!$D$5:$D$2004,match($A550,'Trade Log'!$AA$5:$AA$2004,0),0),"n/a"))</f>
        <v/>
      </c>
      <c r="G550" s="100" t="str">
        <f t="array" ref="G550">IF($A550="n/a","",IFERROR(index(Setup!$D$52:$D$201,match($F550,Setup!$B$52:$B$201,0),0),"n/a"))</f>
        <v/>
      </c>
      <c r="H550" s="81"/>
      <c r="I550" s="398">
        <f t="shared" ref="I550:AG550" si="297">IF($A550="n/a",0,IFERROR(IF($G550=I$287,$E550,0),0))</f>
        <v>0</v>
      </c>
      <c r="J550" s="398">
        <f t="shared" si="297"/>
        <v>0</v>
      </c>
      <c r="K550" s="398">
        <f t="shared" si="297"/>
        <v>0</v>
      </c>
      <c r="L550" s="398">
        <f t="shared" si="297"/>
        <v>0</v>
      </c>
      <c r="M550" s="398">
        <f t="shared" si="297"/>
        <v>0</v>
      </c>
      <c r="N550" s="398">
        <f t="shared" si="297"/>
        <v>0</v>
      </c>
      <c r="O550" s="398">
        <f t="shared" si="297"/>
        <v>0</v>
      </c>
      <c r="P550" s="398">
        <f t="shared" si="297"/>
        <v>0</v>
      </c>
      <c r="Q550" s="398">
        <f t="shared" si="297"/>
        <v>0</v>
      </c>
      <c r="R550" s="398">
        <f t="shared" si="297"/>
        <v>0</v>
      </c>
      <c r="S550" s="398">
        <f t="shared" si="297"/>
        <v>0</v>
      </c>
      <c r="T550" s="398">
        <f t="shared" si="297"/>
        <v>0</v>
      </c>
      <c r="U550" s="398">
        <f t="shared" si="297"/>
        <v>0</v>
      </c>
      <c r="V550" s="398">
        <f t="shared" si="297"/>
        <v>0</v>
      </c>
      <c r="W550" s="398">
        <f t="shared" si="297"/>
        <v>0</v>
      </c>
      <c r="X550" s="398">
        <f t="shared" si="297"/>
        <v>0</v>
      </c>
      <c r="Y550" s="398">
        <f t="shared" si="297"/>
        <v>0</v>
      </c>
      <c r="Z550" s="398">
        <f t="shared" si="297"/>
        <v>0</v>
      </c>
      <c r="AA550" s="398">
        <f t="shared" si="297"/>
        <v>0</v>
      </c>
      <c r="AB550" s="398">
        <f t="shared" si="297"/>
        <v>0</v>
      </c>
      <c r="AC550" s="398">
        <f t="shared" si="297"/>
        <v>0</v>
      </c>
      <c r="AD550" s="398">
        <f t="shared" si="297"/>
        <v>0</v>
      </c>
      <c r="AE550" s="398">
        <f t="shared" si="297"/>
        <v>0</v>
      </c>
      <c r="AF550" s="398">
        <f t="shared" si="297"/>
        <v>0</v>
      </c>
      <c r="AG550" s="398">
        <f t="shared" si="297"/>
        <v>0</v>
      </c>
    </row>
    <row r="551">
      <c r="A551" s="100" t="str">
        <f t="shared" si="37"/>
        <v>n/a</v>
      </c>
      <c r="B551" s="396">
        <f t="array" ref="B551">IF($A551="n/a",Dashboard!$C$54,iferror(index('Trade Log'!$B$5:$B$2004,match($A551,'Trade Log'!$AA$5:$AA$2004,0),0),Dashboard!$C$54))</f>
        <v>43100</v>
      </c>
      <c r="C551" s="100" t="str">
        <f t="array" ref="C551">IF($A551="n/a","",iferror(index('Trade Log'!$C$5:$C$2004,match($A551,'Trade Log'!$AA$5:$AA$2004,0),0),""))</f>
        <v/>
      </c>
      <c r="D551" s="398">
        <f t="array" ref="D551">IF($A551="n/a",0,iferror(index('Trade Log'!$AD$5:$AD$2004,match($A551,'Trade Log'!$AA$5:$AA$2004,0),0),0))</f>
        <v>0</v>
      </c>
      <c r="E551" s="398">
        <f t="shared" si="35"/>
        <v>0</v>
      </c>
      <c r="F551" s="100" t="str">
        <f t="array" ref="F551">IF($A551="n/a","",iferror(index('Trade Log'!$D$5:$D$2004,match($A551,'Trade Log'!$AA$5:$AA$2004,0),0),"n/a"))</f>
        <v/>
      </c>
      <c r="G551" s="100" t="str">
        <f t="array" ref="G551">IF($A551="n/a","",IFERROR(index(Setup!$D$52:$D$201,match($F551,Setup!$B$52:$B$201,0),0),"n/a"))</f>
        <v/>
      </c>
      <c r="H551" s="81"/>
      <c r="I551" s="398">
        <f t="shared" ref="I551:AG551" si="298">IF($A551="n/a",0,IFERROR(IF($G551=I$287,$E551,0),0))</f>
        <v>0</v>
      </c>
      <c r="J551" s="398">
        <f t="shared" si="298"/>
        <v>0</v>
      </c>
      <c r="K551" s="398">
        <f t="shared" si="298"/>
        <v>0</v>
      </c>
      <c r="L551" s="398">
        <f t="shared" si="298"/>
        <v>0</v>
      </c>
      <c r="M551" s="398">
        <f t="shared" si="298"/>
        <v>0</v>
      </c>
      <c r="N551" s="398">
        <f t="shared" si="298"/>
        <v>0</v>
      </c>
      <c r="O551" s="398">
        <f t="shared" si="298"/>
        <v>0</v>
      </c>
      <c r="P551" s="398">
        <f t="shared" si="298"/>
        <v>0</v>
      </c>
      <c r="Q551" s="398">
        <f t="shared" si="298"/>
        <v>0</v>
      </c>
      <c r="R551" s="398">
        <f t="shared" si="298"/>
        <v>0</v>
      </c>
      <c r="S551" s="398">
        <f t="shared" si="298"/>
        <v>0</v>
      </c>
      <c r="T551" s="398">
        <f t="shared" si="298"/>
        <v>0</v>
      </c>
      <c r="U551" s="398">
        <f t="shared" si="298"/>
        <v>0</v>
      </c>
      <c r="V551" s="398">
        <f t="shared" si="298"/>
        <v>0</v>
      </c>
      <c r="W551" s="398">
        <f t="shared" si="298"/>
        <v>0</v>
      </c>
      <c r="X551" s="398">
        <f t="shared" si="298"/>
        <v>0</v>
      </c>
      <c r="Y551" s="398">
        <f t="shared" si="298"/>
        <v>0</v>
      </c>
      <c r="Z551" s="398">
        <f t="shared" si="298"/>
        <v>0</v>
      </c>
      <c r="AA551" s="398">
        <f t="shared" si="298"/>
        <v>0</v>
      </c>
      <c r="AB551" s="398">
        <f t="shared" si="298"/>
        <v>0</v>
      </c>
      <c r="AC551" s="398">
        <f t="shared" si="298"/>
        <v>0</v>
      </c>
      <c r="AD551" s="398">
        <f t="shared" si="298"/>
        <v>0</v>
      </c>
      <c r="AE551" s="398">
        <f t="shared" si="298"/>
        <v>0</v>
      </c>
      <c r="AF551" s="398">
        <f t="shared" si="298"/>
        <v>0</v>
      </c>
      <c r="AG551" s="398">
        <f t="shared" si="298"/>
        <v>0</v>
      </c>
    </row>
    <row r="552">
      <c r="A552" s="100" t="str">
        <f t="shared" si="37"/>
        <v>n/a</v>
      </c>
      <c r="B552" s="396">
        <f t="array" ref="B552">IF($A552="n/a",Dashboard!$C$54,iferror(index('Trade Log'!$B$5:$B$2004,match($A552,'Trade Log'!$AA$5:$AA$2004,0),0),Dashboard!$C$54))</f>
        <v>43100</v>
      </c>
      <c r="C552" s="100" t="str">
        <f t="array" ref="C552">IF($A552="n/a","",iferror(index('Trade Log'!$C$5:$C$2004,match($A552,'Trade Log'!$AA$5:$AA$2004,0),0),""))</f>
        <v/>
      </c>
      <c r="D552" s="398">
        <f t="array" ref="D552">IF($A552="n/a",0,iferror(index('Trade Log'!$AD$5:$AD$2004,match($A552,'Trade Log'!$AA$5:$AA$2004,0),0),0))</f>
        <v>0</v>
      </c>
      <c r="E552" s="398">
        <f t="shared" si="35"/>
        <v>0</v>
      </c>
      <c r="F552" s="100" t="str">
        <f t="array" ref="F552">IF($A552="n/a","",iferror(index('Trade Log'!$D$5:$D$2004,match($A552,'Trade Log'!$AA$5:$AA$2004,0),0),"n/a"))</f>
        <v/>
      </c>
      <c r="G552" s="100" t="str">
        <f t="array" ref="G552">IF($A552="n/a","",IFERROR(index(Setup!$D$52:$D$201,match($F552,Setup!$B$52:$B$201,0),0),"n/a"))</f>
        <v/>
      </c>
      <c r="H552" s="81"/>
      <c r="I552" s="398">
        <f t="shared" ref="I552:AG552" si="299">IF($A552="n/a",0,IFERROR(IF($G552=I$287,$E552,0),0))</f>
        <v>0</v>
      </c>
      <c r="J552" s="398">
        <f t="shared" si="299"/>
        <v>0</v>
      </c>
      <c r="K552" s="398">
        <f t="shared" si="299"/>
        <v>0</v>
      </c>
      <c r="L552" s="398">
        <f t="shared" si="299"/>
        <v>0</v>
      </c>
      <c r="M552" s="398">
        <f t="shared" si="299"/>
        <v>0</v>
      </c>
      <c r="N552" s="398">
        <f t="shared" si="299"/>
        <v>0</v>
      </c>
      <c r="O552" s="398">
        <f t="shared" si="299"/>
        <v>0</v>
      </c>
      <c r="P552" s="398">
        <f t="shared" si="299"/>
        <v>0</v>
      </c>
      <c r="Q552" s="398">
        <f t="shared" si="299"/>
        <v>0</v>
      </c>
      <c r="R552" s="398">
        <f t="shared" si="299"/>
        <v>0</v>
      </c>
      <c r="S552" s="398">
        <f t="shared" si="299"/>
        <v>0</v>
      </c>
      <c r="T552" s="398">
        <f t="shared" si="299"/>
        <v>0</v>
      </c>
      <c r="U552" s="398">
        <f t="shared" si="299"/>
        <v>0</v>
      </c>
      <c r="V552" s="398">
        <f t="shared" si="299"/>
        <v>0</v>
      </c>
      <c r="W552" s="398">
        <f t="shared" si="299"/>
        <v>0</v>
      </c>
      <c r="X552" s="398">
        <f t="shared" si="299"/>
        <v>0</v>
      </c>
      <c r="Y552" s="398">
        <f t="shared" si="299"/>
        <v>0</v>
      </c>
      <c r="Z552" s="398">
        <f t="shared" si="299"/>
        <v>0</v>
      </c>
      <c r="AA552" s="398">
        <f t="shared" si="299"/>
        <v>0</v>
      </c>
      <c r="AB552" s="398">
        <f t="shared" si="299"/>
        <v>0</v>
      </c>
      <c r="AC552" s="398">
        <f t="shared" si="299"/>
        <v>0</v>
      </c>
      <c r="AD552" s="398">
        <f t="shared" si="299"/>
        <v>0</v>
      </c>
      <c r="AE552" s="398">
        <f t="shared" si="299"/>
        <v>0</v>
      </c>
      <c r="AF552" s="398">
        <f t="shared" si="299"/>
        <v>0</v>
      </c>
      <c r="AG552" s="398">
        <f t="shared" si="299"/>
        <v>0</v>
      </c>
    </row>
    <row r="553">
      <c r="A553" s="100" t="str">
        <f t="shared" si="37"/>
        <v>n/a</v>
      </c>
      <c r="B553" s="396">
        <f t="array" ref="B553">IF($A553="n/a",Dashboard!$C$54,iferror(index('Trade Log'!$B$5:$B$2004,match($A553,'Trade Log'!$AA$5:$AA$2004,0),0),Dashboard!$C$54))</f>
        <v>43100</v>
      </c>
      <c r="C553" s="100" t="str">
        <f t="array" ref="C553">IF($A553="n/a","",iferror(index('Trade Log'!$C$5:$C$2004,match($A553,'Trade Log'!$AA$5:$AA$2004,0),0),""))</f>
        <v/>
      </c>
      <c r="D553" s="398">
        <f t="array" ref="D553">IF($A553="n/a",0,iferror(index('Trade Log'!$AD$5:$AD$2004,match($A553,'Trade Log'!$AA$5:$AA$2004,0),0),0))</f>
        <v>0</v>
      </c>
      <c r="E553" s="398">
        <f t="shared" si="35"/>
        <v>0</v>
      </c>
      <c r="F553" s="100" t="str">
        <f t="array" ref="F553">IF($A553="n/a","",iferror(index('Trade Log'!$D$5:$D$2004,match($A553,'Trade Log'!$AA$5:$AA$2004,0),0),"n/a"))</f>
        <v/>
      </c>
      <c r="G553" s="100" t="str">
        <f t="array" ref="G553">IF($A553="n/a","",IFERROR(index(Setup!$D$52:$D$201,match($F553,Setup!$B$52:$B$201,0),0),"n/a"))</f>
        <v/>
      </c>
      <c r="H553" s="81"/>
      <c r="I553" s="398">
        <f t="shared" ref="I553:AG553" si="300">IF($A553="n/a",0,IFERROR(IF($G553=I$287,$E553,0),0))</f>
        <v>0</v>
      </c>
      <c r="J553" s="398">
        <f t="shared" si="300"/>
        <v>0</v>
      </c>
      <c r="K553" s="398">
        <f t="shared" si="300"/>
        <v>0</v>
      </c>
      <c r="L553" s="398">
        <f t="shared" si="300"/>
        <v>0</v>
      </c>
      <c r="M553" s="398">
        <f t="shared" si="300"/>
        <v>0</v>
      </c>
      <c r="N553" s="398">
        <f t="shared" si="300"/>
        <v>0</v>
      </c>
      <c r="O553" s="398">
        <f t="shared" si="300"/>
        <v>0</v>
      </c>
      <c r="P553" s="398">
        <f t="shared" si="300"/>
        <v>0</v>
      </c>
      <c r="Q553" s="398">
        <f t="shared" si="300"/>
        <v>0</v>
      </c>
      <c r="R553" s="398">
        <f t="shared" si="300"/>
        <v>0</v>
      </c>
      <c r="S553" s="398">
        <f t="shared" si="300"/>
        <v>0</v>
      </c>
      <c r="T553" s="398">
        <f t="shared" si="300"/>
        <v>0</v>
      </c>
      <c r="U553" s="398">
        <f t="shared" si="300"/>
        <v>0</v>
      </c>
      <c r="V553" s="398">
        <f t="shared" si="300"/>
        <v>0</v>
      </c>
      <c r="W553" s="398">
        <f t="shared" si="300"/>
        <v>0</v>
      </c>
      <c r="X553" s="398">
        <f t="shared" si="300"/>
        <v>0</v>
      </c>
      <c r="Y553" s="398">
        <f t="shared" si="300"/>
        <v>0</v>
      </c>
      <c r="Z553" s="398">
        <f t="shared" si="300"/>
        <v>0</v>
      </c>
      <c r="AA553" s="398">
        <f t="shared" si="300"/>
        <v>0</v>
      </c>
      <c r="AB553" s="398">
        <f t="shared" si="300"/>
        <v>0</v>
      </c>
      <c r="AC553" s="398">
        <f t="shared" si="300"/>
        <v>0</v>
      </c>
      <c r="AD553" s="398">
        <f t="shared" si="300"/>
        <v>0</v>
      </c>
      <c r="AE553" s="398">
        <f t="shared" si="300"/>
        <v>0</v>
      </c>
      <c r="AF553" s="398">
        <f t="shared" si="300"/>
        <v>0</v>
      </c>
      <c r="AG553" s="398">
        <f t="shared" si="300"/>
        <v>0</v>
      </c>
    </row>
    <row r="554">
      <c r="A554" s="100" t="str">
        <f t="shared" si="37"/>
        <v>n/a</v>
      </c>
      <c r="B554" s="396">
        <f t="array" ref="B554">IF($A554="n/a",Dashboard!$C$54,iferror(index('Trade Log'!$B$5:$B$2004,match($A554,'Trade Log'!$AA$5:$AA$2004,0),0),Dashboard!$C$54))</f>
        <v>43100</v>
      </c>
      <c r="C554" s="100" t="str">
        <f t="array" ref="C554">IF($A554="n/a","",iferror(index('Trade Log'!$C$5:$C$2004,match($A554,'Trade Log'!$AA$5:$AA$2004,0),0),""))</f>
        <v/>
      </c>
      <c r="D554" s="398">
        <f t="array" ref="D554">IF($A554="n/a",0,iferror(index('Trade Log'!$AD$5:$AD$2004,match($A554,'Trade Log'!$AA$5:$AA$2004,0),0),0))</f>
        <v>0</v>
      </c>
      <c r="E554" s="398">
        <f t="shared" si="35"/>
        <v>0</v>
      </c>
      <c r="F554" s="100" t="str">
        <f t="array" ref="F554">IF($A554="n/a","",iferror(index('Trade Log'!$D$5:$D$2004,match($A554,'Trade Log'!$AA$5:$AA$2004,0),0),"n/a"))</f>
        <v/>
      </c>
      <c r="G554" s="100" t="str">
        <f t="array" ref="G554">IF($A554="n/a","",IFERROR(index(Setup!$D$52:$D$201,match($F554,Setup!$B$52:$B$201,0),0),"n/a"))</f>
        <v/>
      </c>
      <c r="H554" s="81"/>
      <c r="I554" s="398">
        <f t="shared" ref="I554:AG554" si="301">IF($A554="n/a",0,IFERROR(IF($G554=I$287,$E554,0),0))</f>
        <v>0</v>
      </c>
      <c r="J554" s="398">
        <f t="shared" si="301"/>
        <v>0</v>
      </c>
      <c r="K554" s="398">
        <f t="shared" si="301"/>
        <v>0</v>
      </c>
      <c r="L554" s="398">
        <f t="shared" si="301"/>
        <v>0</v>
      </c>
      <c r="M554" s="398">
        <f t="shared" si="301"/>
        <v>0</v>
      </c>
      <c r="N554" s="398">
        <f t="shared" si="301"/>
        <v>0</v>
      </c>
      <c r="O554" s="398">
        <f t="shared" si="301"/>
        <v>0</v>
      </c>
      <c r="P554" s="398">
        <f t="shared" si="301"/>
        <v>0</v>
      </c>
      <c r="Q554" s="398">
        <f t="shared" si="301"/>
        <v>0</v>
      </c>
      <c r="R554" s="398">
        <f t="shared" si="301"/>
        <v>0</v>
      </c>
      <c r="S554" s="398">
        <f t="shared" si="301"/>
        <v>0</v>
      </c>
      <c r="T554" s="398">
        <f t="shared" si="301"/>
        <v>0</v>
      </c>
      <c r="U554" s="398">
        <f t="shared" si="301"/>
        <v>0</v>
      </c>
      <c r="V554" s="398">
        <f t="shared" si="301"/>
        <v>0</v>
      </c>
      <c r="W554" s="398">
        <f t="shared" si="301"/>
        <v>0</v>
      </c>
      <c r="X554" s="398">
        <f t="shared" si="301"/>
        <v>0</v>
      </c>
      <c r="Y554" s="398">
        <f t="shared" si="301"/>
        <v>0</v>
      </c>
      <c r="Z554" s="398">
        <f t="shared" si="301"/>
        <v>0</v>
      </c>
      <c r="AA554" s="398">
        <f t="shared" si="301"/>
        <v>0</v>
      </c>
      <c r="AB554" s="398">
        <f t="shared" si="301"/>
        <v>0</v>
      </c>
      <c r="AC554" s="398">
        <f t="shared" si="301"/>
        <v>0</v>
      </c>
      <c r="AD554" s="398">
        <f t="shared" si="301"/>
        <v>0</v>
      </c>
      <c r="AE554" s="398">
        <f t="shared" si="301"/>
        <v>0</v>
      </c>
      <c r="AF554" s="398">
        <f t="shared" si="301"/>
        <v>0</v>
      </c>
      <c r="AG554" s="398">
        <f t="shared" si="301"/>
        <v>0</v>
      </c>
    </row>
    <row r="555">
      <c r="A555" s="100" t="str">
        <f t="shared" si="37"/>
        <v>n/a</v>
      </c>
      <c r="B555" s="396">
        <f t="array" ref="B555">IF($A555="n/a",Dashboard!$C$54,iferror(index('Trade Log'!$B$5:$B$2004,match($A555,'Trade Log'!$AA$5:$AA$2004,0),0),Dashboard!$C$54))</f>
        <v>43100</v>
      </c>
      <c r="C555" s="100" t="str">
        <f t="array" ref="C555">IF($A555="n/a","",iferror(index('Trade Log'!$C$5:$C$2004,match($A555,'Trade Log'!$AA$5:$AA$2004,0),0),""))</f>
        <v/>
      </c>
      <c r="D555" s="398">
        <f t="array" ref="D555">IF($A555="n/a",0,iferror(index('Trade Log'!$AD$5:$AD$2004,match($A555,'Trade Log'!$AA$5:$AA$2004,0),0),0))</f>
        <v>0</v>
      </c>
      <c r="E555" s="398">
        <f t="shared" si="35"/>
        <v>0</v>
      </c>
      <c r="F555" s="100" t="str">
        <f t="array" ref="F555">IF($A555="n/a","",iferror(index('Trade Log'!$D$5:$D$2004,match($A555,'Trade Log'!$AA$5:$AA$2004,0),0),"n/a"))</f>
        <v/>
      </c>
      <c r="G555" s="100" t="str">
        <f t="array" ref="G555">IF($A555="n/a","",IFERROR(index(Setup!$D$52:$D$201,match($F555,Setup!$B$52:$B$201,0),0),"n/a"))</f>
        <v/>
      </c>
      <c r="H555" s="81"/>
      <c r="I555" s="398">
        <f t="shared" ref="I555:AG555" si="302">IF($A555="n/a",0,IFERROR(IF($G555=I$287,$E555,0),0))</f>
        <v>0</v>
      </c>
      <c r="J555" s="398">
        <f t="shared" si="302"/>
        <v>0</v>
      </c>
      <c r="K555" s="398">
        <f t="shared" si="302"/>
        <v>0</v>
      </c>
      <c r="L555" s="398">
        <f t="shared" si="302"/>
        <v>0</v>
      </c>
      <c r="M555" s="398">
        <f t="shared" si="302"/>
        <v>0</v>
      </c>
      <c r="N555" s="398">
        <f t="shared" si="302"/>
        <v>0</v>
      </c>
      <c r="O555" s="398">
        <f t="shared" si="302"/>
        <v>0</v>
      </c>
      <c r="P555" s="398">
        <f t="shared" si="302"/>
        <v>0</v>
      </c>
      <c r="Q555" s="398">
        <f t="shared" si="302"/>
        <v>0</v>
      </c>
      <c r="R555" s="398">
        <f t="shared" si="302"/>
        <v>0</v>
      </c>
      <c r="S555" s="398">
        <f t="shared" si="302"/>
        <v>0</v>
      </c>
      <c r="T555" s="398">
        <f t="shared" si="302"/>
        <v>0</v>
      </c>
      <c r="U555" s="398">
        <f t="shared" si="302"/>
        <v>0</v>
      </c>
      <c r="V555" s="398">
        <f t="shared" si="302"/>
        <v>0</v>
      </c>
      <c r="W555" s="398">
        <f t="shared" si="302"/>
        <v>0</v>
      </c>
      <c r="X555" s="398">
        <f t="shared" si="302"/>
        <v>0</v>
      </c>
      <c r="Y555" s="398">
        <f t="shared" si="302"/>
        <v>0</v>
      </c>
      <c r="Z555" s="398">
        <f t="shared" si="302"/>
        <v>0</v>
      </c>
      <c r="AA555" s="398">
        <f t="shared" si="302"/>
        <v>0</v>
      </c>
      <c r="AB555" s="398">
        <f t="shared" si="302"/>
        <v>0</v>
      </c>
      <c r="AC555" s="398">
        <f t="shared" si="302"/>
        <v>0</v>
      </c>
      <c r="AD555" s="398">
        <f t="shared" si="302"/>
        <v>0</v>
      </c>
      <c r="AE555" s="398">
        <f t="shared" si="302"/>
        <v>0</v>
      </c>
      <c r="AF555" s="398">
        <f t="shared" si="302"/>
        <v>0</v>
      </c>
      <c r="AG555" s="398">
        <f t="shared" si="302"/>
        <v>0</v>
      </c>
    </row>
    <row r="556">
      <c r="A556" s="100" t="str">
        <f t="shared" si="37"/>
        <v>n/a</v>
      </c>
      <c r="B556" s="396">
        <f t="array" ref="B556">IF($A556="n/a",Dashboard!$C$54,iferror(index('Trade Log'!$B$5:$B$2004,match($A556,'Trade Log'!$AA$5:$AA$2004,0),0),Dashboard!$C$54))</f>
        <v>43100</v>
      </c>
      <c r="C556" s="100" t="str">
        <f t="array" ref="C556">IF($A556="n/a","",iferror(index('Trade Log'!$C$5:$C$2004,match($A556,'Trade Log'!$AA$5:$AA$2004,0),0),""))</f>
        <v/>
      </c>
      <c r="D556" s="398">
        <f t="array" ref="D556">IF($A556="n/a",0,iferror(index('Trade Log'!$AD$5:$AD$2004,match($A556,'Trade Log'!$AA$5:$AA$2004,0),0),0))</f>
        <v>0</v>
      </c>
      <c r="E556" s="398">
        <f t="shared" si="35"/>
        <v>0</v>
      </c>
      <c r="F556" s="100" t="str">
        <f t="array" ref="F556">IF($A556="n/a","",iferror(index('Trade Log'!$D$5:$D$2004,match($A556,'Trade Log'!$AA$5:$AA$2004,0),0),"n/a"))</f>
        <v/>
      </c>
      <c r="G556" s="100" t="str">
        <f t="array" ref="G556">IF($A556="n/a","",IFERROR(index(Setup!$D$52:$D$201,match($F556,Setup!$B$52:$B$201,0),0),"n/a"))</f>
        <v/>
      </c>
      <c r="H556" s="81"/>
      <c r="I556" s="398">
        <f t="shared" ref="I556:AG556" si="303">IF($A556="n/a",0,IFERROR(IF($G556=I$287,$E556,0),0))</f>
        <v>0</v>
      </c>
      <c r="J556" s="398">
        <f t="shared" si="303"/>
        <v>0</v>
      </c>
      <c r="K556" s="398">
        <f t="shared" si="303"/>
        <v>0</v>
      </c>
      <c r="L556" s="398">
        <f t="shared" si="303"/>
        <v>0</v>
      </c>
      <c r="M556" s="398">
        <f t="shared" si="303"/>
        <v>0</v>
      </c>
      <c r="N556" s="398">
        <f t="shared" si="303"/>
        <v>0</v>
      </c>
      <c r="O556" s="398">
        <f t="shared" si="303"/>
        <v>0</v>
      </c>
      <c r="P556" s="398">
        <f t="shared" si="303"/>
        <v>0</v>
      </c>
      <c r="Q556" s="398">
        <f t="shared" si="303"/>
        <v>0</v>
      </c>
      <c r="R556" s="398">
        <f t="shared" si="303"/>
        <v>0</v>
      </c>
      <c r="S556" s="398">
        <f t="shared" si="303"/>
        <v>0</v>
      </c>
      <c r="T556" s="398">
        <f t="shared" si="303"/>
        <v>0</v>
      </c>
      <c r="U556" s="398">
        <f t="shared" si="303"/>
        <v>0</v>
      </c>
      <c r="V556" s="398">
        <f t="shared" si="303"/>
        <v>0</v>
      </c>
      <c r="W556" s="398">
        <f t="shared" si="303"/>
        <v>0</v>
      </c>
      <c r="X556" s="398">
        <f t="shared" si="303"/>
        <v>0</v>
      </c>
      <c r="Y556" s="398">
        <f t="shared" si="303"/>
        <v>0</v>
      </c>
      <c r="Z556" s="398">
        <f t="shared" si="303"/>
        <v>0</v>
      </c>
      <c r="AA556" s="398">
        <f t="shared" si="303"/>
        <v>0</v>
      </c>
      <c r="AB556" s="398">
        <f t="shared" si="303"/>
        <v>0</v>
      </c>
      <c r="AC556" s="398">
        <f t="shared" si="303"/>
        <v>0</v>
      </c>
      <c r="AD556" s="398">
        <f t="shared" si="303"/>
        <v>0</v>
      </c>
      <c r="AE556" s="398">
        <f t="shared" si="303"/>
        <v>0</v>
      </c>
      <c r="AF556" s="398">
        <f t="shared" si="303"/>
        <v>0</v>
      </c>
      <c r="AG556" s="398">
        <f t="shared" si="303"/>
        <v>0</v>
      </c>
    </row>
    <row r="557">
      <c r="A557" s="100" t="str">
        <f t="shared" si="37"/>
        <v>n/a</v>
      </c>
      <c r="B557" s="396">
        <f t="array" ref="B557">IF($A557="n/a",Dashboard!$C$54,iferror(index('Trade Log'!$B$5:$B$2004,match($A557,'Trade Log'!$AA$5:$AA$2004,0),0),Dashboard!$C$54))</f>
        <v>43100</v>
      </c>
      <c r="C557" s="100" t="str">
        <f t="array" ref="C557">IF($A557="n/a","",iferror(index('Trade Log'!$C$5:$C$2004,match($A557,'Trade Log'!$AA$5:$AA$2004,0),0),""))</f>
        <v/>
      </c>
      <c r="D557" s="398">
        <f t="array" ref="D557">IF($A557="n/a",0,iferror(index('Trade Log'!$AD$5:$AD$2004,match($A557,'Trade Log'!$AA$5:$AA$2004,0),0),0))</f>
        <v>0</v>
      </c>
      <c r="E557" s="398">
        <f t="shared" si="35"/>
        <v>0</v>
      </c>
      <c r="F557" s="100" t="str">
        <f t="array" ref="F557">IF($A557="n/a","",iferror(index('Trade Log'!$D$5:$D$2004,match($A557,'Trade Log'!$AA$5:$AA$2004,0),0),"n/a"))</f>
        <v/>
      </c>
      <c r="G557" s="100" t="str">
        <f t="array" ref="G557">IF($A557="n/a","",IFERROR(index(Setup!$D$52:$D$201,match($F557,Setup!$B$52:$B$201,0),0),"n/a"))</f>
        <v/>
      </c>
      <c r="H557" s="81"/>
      <c r="I557" s="398">
        <f t="shared" ref="I557:AG557" si="304">IF($A557="n/a",0,IFERROR(IF($G557=I$287,$E557,0),0))</f>
        <v>0</v>
      </c>
      <c r="J557" s="398">
        <f t="shared" si="304"/>
        <v>0</v>
      </c>
      <c r="K557" s="398">
        <f t="shared" si="304"/>
        <v>0</v>
      </c>
      <c r="L557" s="398">
        <f t="shared" si="304"/>
        <v>0</v>
      </c>
      <c r="M557" s="398">
        <f t="shared" si="304"/>
        <v>0</v>
      </c>
      <c r="N557" s="398">
        <f t="shared" si="304"/>
        <v>0</v>
      </c>
      <c r="O557" s="398">
        <f t="shared" si="304"/>
        <v>0</v>
      </c>
      <c r="P557" s="398">
        <f t="shared" si="304"/>
        <v>0</v>
      </c>
      <c r="Q557" s="398">
        <f t="shared" si="304"/>
        <v>0</v>
      </c>
      <c r="R557" s="398">
        <f t="shared" si="304"/>
        <v>0</v>
      </c>
      <c r="S557" s="398">
        <f t="shared" si="304"/>
        <v>0</v>
      </c>
      <c r="T557" s="398">
        <f t="shared" si="304"/>
        <v>0</v>
      </c>
      <c r="U557" s="398">
        <f t="shared" si="304"/>
        <v>0</v>
      </c>
      <c r="V557" s="398">
        <f t="shared" si="304"/>
        <v>0</v>
      </c>
      <c r="W557" s="398">
        <f t="shared" si="304"/>
        <v>0</v>
      </c>
      <c r="X557" s="398">
        <f t="shared" si="304"/>
        <v>0</v>
      </c>
      <c r="Y557" s="398">
        <f t="shared" si="304"/>
        <v>0</v>
      </c>
      <c r="Z557" s="398">
        <f t="shared" si="304"/>
        <v>0</v>
      </c>
      <c r="AA557" s="398">
        <f t="shared" si="304"/>
        <v>0</v>
      </c>
      <c r="AB557" s="398">
        <f t="shared" si="304"/>
        <v>0</v>
      </c>
      <c r="AC557" s="398">
        <f t="shared" si="304"/>
        <v>0</v>
      </c>
      <c r="AD557" s="398">
        <f t="shared" si="304"/>
        <v>0</v>
      </c>
      <c r="AE557" s="398">
        <f t="shared" si="304"/>
        <v>0</v>
      </c>
      <c r="AF557" s="398">
        <f t="shared" si="304"/>
        <v>0</v>
      </c>
      <c r="AG557" s="398">
        <f t="shared" si="304"/>
        <v>0</v>
      </c>
    </row>
    <row r="558">
      <c r="A558" s="100" t="str">
        <f t="shared" si="37"/>
        <v>n/a</v>
      </c>
      <c r="B558" s="396">
        <f t="array" ref="B558">IF($A558="n/a",Dashboard!$C$54,iferror(index('Trade Log'!$B$5:$B$2004,match($A558,'Trade Log'!$AA$5:$AA$2004,0),0),Dashboard!$C$54))</f>
        <v>43100</v>
      </c>
      <c r="C558" s="100" t="str">
        <f t="array" ref="C558">IF($A558="n/a","",iferror(index('Trade Log'!$C$5:$C$2004,match($A558,'Trade Log'!$AA$5:$AA$2004,0),0),""))</f>
        <v/>
      </c>
      <c r="D558" s="398">
        <f t="array" ref="D558">IF($A558="n/a",0,iferror(index('Trade Log'!$AD$5:$AD$2004,match($A558,'Trade Log'!$AA$5:$AA$2004,0),0),0))</f>
        <v>0</v>
      </c>
      <c r="E558" s="398">
        <f t="shared" si="35"/>
        <v>0</v>
      </c>
      <c r="F558" s="100" t="str">
        <f t="array" ref="F558">IF($A558="n/a","",iferror(index('Trade Log'!$D$5:$D$2004,match($A558,'Trade Log'!$AA$5:$AA$2004,0),0),"n/a"))</f>
        <v/>
      </c>
      <c r="G558" s="100" t="str">
        <f t="array" ref="G558">IF($A558="n/a","",IFERROR(index(Setup!$D$52:$D$201,match($F558,Setup!$B$52:$B$201,0),0),"n/a"))</f>
        <v/>
      </c>
      <c r="H558" s="81"/>
      <c r="I558" s="398">
        <f t="shared" ref="I558:AG558" si="305">IF($A558="n/a",0,IFERROR(IF($G558=I$287,$E558,0),0))</f>
        <v>0</v>
      </c>
      <c r="J558" s="398">
        <f t="shared" si="305"/>
        <v>0</v>
      </c>
      <c r="K558" s="398">
        <f t="shared" si="305"/>
        <v>0</v>
      </c>
      <c r="L558" s="398">
        <f t="shared" si="305"/>
        <v>0</v>
      </c>
      <c r="M558" s="398">
        <f t="shared" si="305"/>
        <v>0</v>
      </c>
      <c r="N558" s="398">
        <f t="shared" si="305"/>
        <v>0</v>
      </c>
      <c r="O558" s="398">
        <f t="shared" si="305"/>
        <v>0</v>
      </c>
      <c r="P558" s="398">
        <f t="shared" si="305"/>
        <v>0</v>
      </c>
      <c r="Q558" s="398">
        <f t="shared" si="305"/>
        <v>0</v>
      </c>
      <c r="R558" s="398">
        <f t="shared" si="305"/>
        <v>0</v>
      </c>
      <c r="S558" s="398">
        <f t="shared" si="305"/>
        <v>0</v>
      </c>
      <c r="T558" s="398">
        <f t="shared" si="305"/>
        <v>0</v>
      </c>
      <c r="U558" s="398">
        <f t="shared" si="305"/>
        <v>0</v>
      </c>
      <c r="V558" s="398">
        <f t="shared" si="305"/>
        <v>0</v>
      </c>
      <c r="W558" s="398">
        <f t="shared" si="305"/>
        <v>0</v>
      </c>
      <c r="X558" s="398">
        <f t="shared" si="305"/>
        <v>0</v>
      </c>
      <c r="Y558" s="398">
        <f t="shared" si="305"/>
        <v>0</v>
      </c>
      <c r="Z558" s="398">
        <f t="shared" si="305"/>
        <v>0</v>
      </c>
      <c r="AA558" s="398">
        <f t="shared" si="305"/>
        <v>0</v>
      </c>
      <c r="AB558" s="398">
        <f t="shared" si="305"/>
        <v>0</v>
      </c>
      <c r="AC558" s="398">
        <f t="shared" si="305"/>
        <v>0</v>
      </c>
      <c r="AD558" s="398">
        <f t="shared" si="305"/>
        <v>0</v>
      </c>
      <c r="AE558" s="398">
        <f t="shared" si="305"/>
        <v>0</v>
      </c>
      <c r="AF558" s="398">
        <f t="shared" si="305"/>
        <v>0</v>
      </c>
      <c r="AG558" s="398">
        <f t="shared" si="305"/>
        <v>0</v>
      </c>
    </row>
    <row r="559">
      <c r="A559" s="100" t="str">
        <f t="shared" si="37"/>
        <v>n/a</v>
      </c>
      <c r="B559" s="396">
        <f t="array" ref="B559">IF($A559="n/a",Dashboard!$C$54,iferror(index('Trade Log'!$B$5:$B$2004,match($A559,'Trade Log'!$AA$5:$AA$2004,0),0),Dashboard!$C$54))</f>
        <v>43100</v>
      </c>
      <c r="C559" s="100" t="str">
        <f t="array" ref="C559">IF($A559="n/a","",iferror(index('Trade Log'!$C$5:$C$2004,match($A559,'Trade Log'!$AA$5:$AA$2004,0),0),""))</f>
        <v/>
      </c>
      <c r="D559" s="398">
        <f t="array" ref="D559">IF($A559="n/a",0,iferror(index('Trade Log'!$AD$5:$AD$2004,match($A559,'Trade Log'!$AA$5:$AA$2004,0),0),0))</f>
        <v>0</v>
      </c>
      <c r="E559" s="398">
        <f t="shared" si="35"/>
        <v>0</v>
      </c>
      <c r="F559" s="100" t="str">
        <f t="array" ref="F559">IF($A559="n/a","",iferror(index('Trade Log'!$D$5:$D$2004,match($A559,'Trade Log'!$AA$5:$AA$2004,0),0),"n/a"))</f>
        <v/>
      </c>
      <c r="G559" s="100" t="str">
        <f t="array" ref="G559">IF($A559="n/a","",IFERROR(index(Setup!$D$52:$D$201,match($F559,Setup!$B$52:$B$201,0),0),"n/a"))</f>
        <v/>
      </c>
      <c r="H559" s="81"/>
      <c r="I559" s="398">
        <f t="shared" ref="I559:AG559" si="306">IF($A559="n/a",0,IFERROR(IF($G559=I$287,$E559,0),0))</f>
        <v>0</v>
      </c>
      <c r="J559" s="398">
        <f t="shared" si="306"/>
        <v>0</v>
      </c>
      <c r="K559" s="398">
        <f t="shared" si="306"/>
        <v>0</v>
      </c>
      <c r="L559" s="398">
        <f t="shared" si="306"/>
        <v>0</v>
      </c>
      <c r="M559" s="398">
        <f t="shared" si="306"/>
        <v>0</v>
      </c>
      <c r="N559" s="398">
        <f t="shared" si="306"/>
        <v>0</v>
      </c>
      <c r="O559" s="398">
        <f t="shared" si="306"/>
        <v>0</v>
      </c>
      <c r="P559" s="398">
        <f t="shared" si="306"/>
        <v>0</v>
      </c>
      <c r="Q559" s="398">
        <f t="shared" si="306"/>
        <v>0</v>
      </c>
      <c r="R559" s="398">
        <f t="shared" si="306"/>
        <v>0</v>
      </c>
      <c r="S559" s="398">
        <f t="shared" si="306"/>
        <v>0</v>
      </c>
      <c r="T559" s="398">
        <f t="shared" si="306"/>
        <v>0</v>
      </c>
      <c r="U559" s="398">
        <f t="shared" si="306"/>
        <v>0</v>
      </c>
      <c r="V559" s="398">
        <f t="shared" si="306"/>
        <v>0</v>
      </c>
      <c r="W559" s="398">
        <f t="shared" si="306"/>
        <v>0</v>
      </c>
      <c r="X559" s="398">
        <f t="shared" si="306"/>
        <v>0</v>
      </c>
      <c r="Y559" s="398">
        <f t="shared" si="306"/>
        <v>0</v>
      </c>
      <c r="Z559" s="398">
        <f t="shared" si="306"/>
        <v>0</v>
      </c>
      <c r="AA559" s="398">
        <f t="shared" si="306"/>
        <v>0</v>
      </c>
      <c r="AB559" s="398">
        <f t="shared" si="306"/>
        <v>0</v>
      </c>
      <c r="AC559" s="398">
        <f t="shared" si="306"/>
        <v>0</v>
      </c>
      <c r="AD559" s="398">
        <f t="shared" si="306"/>
        <v>0</v>
      </c>
      <c r="AE559" s="398">
        <f t="shared" si="306"/>
        <v>0</v>
      </c>
      <c r="AF559" s="398">
        <f t="shared" si="306"/>
        <v>0</v>
      </c>
      <c r="AG559" s="398">
        <f t="shared" si="306"/>
        <v>0</v>
      </c>
    </row>
    <row r="560">
      <c r="A560" s="100" t="str">
        <f t="shared" si="37"/>
        <v>n/a</v>
      </c>
      <c r="B560" s="396">
        <f t="array" ref="B560">IF($A560="n/a",Dashboard!$C$54,iferror(index('Trade Log'!$B$5:$B$2004,match($A560,'Trade Log'!$AA$5:$AA$2004,0),0),Dashboard!$C$54))</f>
        <v>43100</v>
      </c>
      <c r="C560" s="100" t="str">
        <f t="array" ref="C560">IF($A560="n/a","",iferror(index('Trade Log'!$C$5:$C$2004,match($A560,'Trade Log'!$AA$5:$AA$2004,0),0),""))</f>
        <v/>
      </c>
      <c r="D560" s="398">
        <f t="array" ref="D560">IF($A560="n/a",0,iferror(index('Trade Log'!$AD$5:$AD$2004,match($A560,'Trade Log'!$AA$5:$AA$2004,0),0),0))</f>
        <v>0</v>
      </c>
      <c r="E560" s="398">
        <f t="shared" si="35"/>
        <v>0</v>
      </c>
      <c r="F560" s="100" t="str">
        <f t="array" ref="F560">IF($A560="n/a","",iferror(index('Trade Log'!$D$5:$D$2004,match($A560,'Trade Log'!$AA$5:$AA$2004,0),0),"n/a"))</f>
        <v/>
      </c>
      <c r="G560" s="100" t="str">
        <f t="array" ref="G560">IF($A560="n/a","",IFERROR(index(Setup!$D$52:$D$201,match($F560,Setup!$B$52:$B$201,0),0),"n/a"))</f>
        <v/>
      </c>
      <c r="H560" s="81"/>
      <c r="I560" s="398">
        <f t="shared" ref="I560:AG560" si="307">IF($A560="n/a",0,IFERROR(IF($G560=I$287,$E560,0),0))</f>
        <v>0</v>
      </c>
      <c r="J560" s="398">
        <f t="shared" si="307"/>
        <v>0</v>
      </c>
      <c r="K560" s="398">
        <f t="shared" si="307"/>
        <v>0</v>
      </c>
      <c r="L560" s="398">
        <f t="shared" si="307"/>
        <v>0</v>
      </c>
      <c r="M560" s="398">
        <f t="shared" si="307"/>
        <v>0</v>
      </c>
      <c r="N560" s="398">
        <f t="shared" si="307"/>
        <v>0</v>
      </c>
      <c r="O560" s="398">
        <f t="shared" si="307"/>
        <v>0</v>
      </c>
      <c r="P560" s="398">
        <f t="shared" si="307"/>
        <v>0</v>
      </c>
      <c r="Q560" s="398">
        <f t="shared" si="307"/>
        <v>0</v>
      </c>
      <c r="R560" s="398">
        <f t="shared" si="307"/>
        <v>0</v>
      </c>
      <c r="S560" s="398">
        <f t="shared" si="307"/>
        <v>0</v>
      </c>
      <c r="T560" s="398">
        <f t="shared" si="307"/>
        <v>0</v>
      </c>
      <c r="U560" s="398">
        <f t="shared" si="307"/>
        <v>0</v>
      </c>
      <c r="V560" s="398">
        <f t="shared" si="307"/>
        <v>0</v>
      </c>
      <c r="W560" s="398">
        <f t="shared" si="307"/>
        <v>0</v>
      </c>
      <c r="X560" s="398">
        <f t="shared" si="307"/>
        <v>0</v>
      </c>
      <c r="Y560" s="398">
        <f t="shared" si="307"/>
        <v>0</v>
      </c>
      <c r="Z560" s="398">
        <f t="shared" si="307"/>
        <v>0</v>
      </c>
      <c r="AA560" s="398">
        <f t="shared" si="307"/>
        <v>0</v>
      </c>
      <c r="AB560" s="398">
        <f t="shared" si="307"/>
        <v>0</v>
      </c>
      <c r="AC560" s="398">
        <f t="shared" si="307"/>
        <v>0</v>
      </c>
      <c r="AD560" s="398">
        <f t="shared" si="307"/>
        <v>0</v>
      </c>
      <c r="AE560" s="398">
        <f t="shared" si="307"/>
        <v>0</v>
      </c>
      <c r="AF560" s="398">
        <f t="shared" si="307"/>
        <v>0</v>
      </c>
      <c r="AG560" s="398">
        <f t="shared" si="307"/>
        <v>0</v>
      </c>
    </row>
    <row r="561">
      <c r="A561" s="100" t="str">
        <f t="shared" si="37"/>
        <v>n/a</v>
      </c>
      <c r="B561" s="396">
        <f t="array" ref="B561">IF($A561="n/a",Dashboard!$C$54,iferror(index('Trade Log'!$B$5:$B$2004,match($A561,'Trade Log'!$AA$5:$AA$2004,0),0),Dashboard!$C$54))</f>
        <v>43100</v>
      </c>
      <c r="C561" s="100" t="str">
        <f t="array" ref="C561">IF($A561="n/a","",iferror(index('Trade Log'!$C$5:$C$2004,match($A561,'Trade Log'!$AA$5:$AA$2004,0),0),""))</f>
        <v/>
      </c>
      <c r="D561" s="398">
        <f t="array" ref="D561">IF($A561="n/a",0,iferror(index('Trade Log'!$AD$5:$AD$2004,match($A561,'Trade Log'!$AA$5:$AA$2004,0),0),0))</f>
        <v>0</v>
      </c>
      <c r="E561" s="398">
        <f t="shared" si="35"/>
        <v>0</v>
      </c>
      <c r="F561" s="100" t="str">
        <f t="array" ref="F561">IF($A561="n/a","",iferror(index('Trade Log'!$D$5:$D$2004,match($A561,'Trade Log'!$AA$5:$AA$2004,0),0),"n/a"))</f>
        <v/>
      </c>
      <c r="G561" s="100" t="str">
        <f t="array" ref="G561">IF($A561="n/a","",IFERROR(index(Setup!$D$52:$D$201,match($F561,Setup!$B$52:$B$201,0),0),"n/a"))</f>
        <v/>
      </c>
      <c r="H561" s="81"/>
      <c r="I561" s="398">
        <f t="shared" ref="I561:AG561" si="308">IF($A561="n/a",0,IFERROR(IF($G561=I$287,$E561,0),0))</f>
        <v>0</v>
      </c>
      <c r="J561" s="398">
        <f t="shared" si="308"/>
        <v>0</v>
      </c>
      <c r="K561" s="398">
        <f t="shared" si="308"/>
        <v>0</v>
      </c>
      <c r="L561" s="398">
        <f t="shared" si="308"/>
        <v>0</v>
      </c>
      <c r="M561" s="398">
        <f t="shared" si="308"/>
        <v>0</v>
      </c>
      <c r="N561" s="398">
        <f t="shared" si="308"/>
        <v>0</v>
      </c>
      <c r="O561" s="398">
        <f t="shared" si="308"/>
        <v>0</v>
      </c>
      <c r="P561" s="398">
        <f t="shared" si="308"/>
        <v>0</v>
      </c>
      <c r="Q561" s="398">
        <f t="shared" si="308"/>
        <v>0</v>
      </c>
      <c r="R561" s="398">
        <f t="shared" si="308"/>
        <v>0</v>
      </c>
      <c r="S561" s="398">
        <f t="shared" si="308"/>
        <v>0</v>
      </c>
      <c r="T561" s="398">
        <f t="shared" si="308"/>
        <v>0</v>
      </c>
      <c r="U561" s="398">
        <f t="shared" si="308"/>
        <v>0</v>
      </c>
      <c r="V561" s="398">
        <f t="shared" si="308"/>
        <v>0</v>
      </c>
      <c r="W561" s="398">
        <f t="shared" si="308"/>
        <v>0</v>
      </c>
      <c r="X561" s="398">
        <f t="shared" si="308"/>
        <v>0</v>
      </c>
      <c r="Y561" s="398">
        <f t="shared" si="308"/>
        <v>0</v>
      </c>
      <c r="Z561" s="398">
        <f t="shared" si="308"/>
        <v>0</v>
      </c>
      <c r="AA561" s="398">
        <f t="shared" si="308"/>
        <v>0</v>
      </c>
      <c r="AB561" s="398">
        <f t="shared" si="308"/>
        <v>0</v>
      </c>
      <c r="AC561" s="398">
        <f t="shared" si="308"/>
        <v>0</v>
      </c>
      <c r="AD561" s="398">
        <f t="shared" si="308"/>
        <v>0</v>
      </c>
      <c r="AE561" s="398">
        <f t="shared" si="308"/>
        <v>0</v>
      </c>
      <c r="AF561" s="398">
        <f t="shared" si="308"/>
        <v>0</v>
      </c>
      <c r="AG561" s="398">
        <f t="shared" si="308"/>
        <v>0</v>
      </c>
    </row>
    <row r="562">
      <c r="A562" s="100" t="str">
        <f t="shared" si="37"/>
        <v>n/a</v>
      </c>
      <c r="B562" s="396">
        <f t="array" ref="B562">IF($A562="n/a",Dashboard!$C$54,iferror(index('Trade Log'!$B$5:$B$2004,match($A562,'Trade Log'!$AA$5:$AA$2004,0),0),Dashboard!$C$54))</f>
        <v>43100</v>
      </c>
      <c r="C562" s="100" t="str">
        <f t="array" ref="C562">IF($A562="n/a","",iferror(index('Trade Log'!$C$5:$C$2004,match($A562,'Trade Log'!$AA$5:$AA$2004,0),0),""))</f>
        <v/>
      </c>
      <c r="D562" s="398">
        <f t="array" ref="D562">IF($A562="n/a",0,iferror(index('Trade Log'!$AD$5:$AD$2004,match($A562,'Trade Log'!$AA$5:$AA$2004,0),0),0))</f>
        <v>0</v>
      </c>
      <c r="E562" s="398">
        <f t="shared" si="35"/>
        <v>0</v>
      </c>
      <c r="F562" s="100" t="str">
        <f t="array" ref="F562">IF($A562="n/a","",iferror(index('Trade Log'!$D$5:$D$2004,match($A562,'Trade Log'!$AA$5:$AA$2004,0),0),"n/a"))</f>
        <v/>
      </c>
      <c r="G562" s="100" t="str">
        <f t="array" ref="G562">IF($A562="n/a","",IFERROR(index(Setup!$D$52:$D$201,match($F562,Setup!$B$52:$B$201,0),0),"n/a"))</f>
        <v/>
      </c>
      <c r="H562" s="81"/>
      <c r="I562" s="398">
        <f t="shared" ref="I562:AG562" si="309">IF($A562="n/a",0,IFERROR(IF($G562=I$287,$E562,0),0))</f>
        <v>0</v>
      </c>
      <c r="J562" s="398">
        <f t="shared" si="309"/>
        <v>0</v>
      </c>
      <c r="K562" s="398">
        <f t="shared" si="309"/>
        <v>0</v>
      </c>
      <c r="L562" s="398">
        <f t="shared" si="309"/>
        <v>0</v>
      </c>
      <c r="M562" s="398">
        <f t="shared" si="309"/>
        <v>0</v>
      </c>
      <c r="N562" s="398">
        <f t="shared" si="309"/>
        <v>0</v>
      </c>
      <c r="O562" s="398">
        <f t="shared" si="309"/>
        <v>0</v>
      </c>
      <c r="P562" s="398">
        <f t="shared" si="309"/>
        <v>0</v>
      </c>
      <c r="Q562" s="398">
        <f t="shared" si="309"/>
        <v>0</v>
      </c>
      <c r="R562" s="398">
        <f t="shared" si="309"/>
        <v>0</v>
      </c>
      <c r="S562" s="398">
        <f t="shared" si="309"/>
        <v>0</v>
      </c>
      <c r="T562" s="398">
        <f t="shared" si="309"/>
        <v>0</v>
      </c>
      <c r="U562" s="398">
        <f t="shared" si="309"/>
        <v>0</v>
      </c>
      <c r="V562" s="398">
        <f t="shared" si="309"/>
        <v>0</v>
      </c>
      <c r="W562" s="398">
        <f t="shared" si="309"/>
        <v>0</v>
      </c>
      <c r="X562" s="398">
        <f t="shared" si="309"/>
        <v>0</v>
      </c>
      <c r="Y562" s="398">
        <f t="shared" si="309"/>
        <v>0</v>
      </c>
      <c r="Z562" s="398">
        <f t="shared" si="309"/>
        <v>0</v>
      </c>
      <c r="AA562" s="398">
        <f t="shared" si="309"/>
        <v>0</v>
      </c>
      <c r="AB562" s="398">
        <f t="shared" si="309"/>
        <v>0</v>
      </c>
      <c r="AC562" s="398">
        <f t="shared" si="309"/>
        <v>0</v>
      </c>
      <c r="AD562" s="398">
        <f t="shared" si="309"/>
        <v>0</v>
      </c>
      <c r="AE562" s="398">
        <f t="shared" si="309"/>
        <v>0</v>
      </c>
      <c r="AF562" s="398">
        <f t="shared" si="309"/>
        <v>0</v>
      </c>
      <c r="AG562" s="398">
        <f t="shared" si="309"/>
        <v>0</v>
      </c>
    </row>
    <row r="563">
      <c r="A563" s="100" t="str">
        <f t="shared" si="37"/>
        <v>n/a</v>
      </c>
      <c r="B563" s="396">
        <f t="array" ref="B563">IF($A563="n/a",Dashboard!$C$54,iferror(index('Trade Log'!$B$5:$B$2004,match($A563,'Trade Log'!$AA$5:$AA$2004,0),0),Dashboard!$C$54))</f>
        <v>43100</v>
      </c>
      <c r="C563" s="100" t="str">
        <f t="array" ref="C563">IF($A563="n/a","",iferror(index('Trade Log'!$C$5:$C$2004,match($A563,'Trade Log'!$AA$5:$AA$2004,0),0),""))</f>
        <v/>
      </c>
      <c r="D563" s="398">
        <f t="array" ref="D563">IF($A563="n/a",0,iferror(index('Trade Log'!$AD$5:$AD$2004,match($A563,'Trade Log'!$AA$5:$AA$2004,0),0),0))</f>
        <v>0</v>
      </c>
      <c r="E563" s="398">
        <f t="shared" si="35"/>
        <v>0</v>
      </c>
      <c r="F563" s="100" t="str">
        <f t="array" ref="F563">IF($A563="n/a","",iferror(index('Trade Log'!$D$5:$D$2004,match($A563,'Trade Log'!$AA$5:$AA$2004,0),0),"n/a"))</f>
        <v/>
      </c>
      <c r="G563" s="100" t="str">
        <f t="array" ref="G563">IF($A563="n/a","",IFERROR(index(Setup!$D$52:$D$201,match($F563,Setup!$B$52:$B$201,0),0),"n/a"))</f>
        <v/>
      </c>
      <c r="H563" s="81"/>
      <c r="I563" s="398">
        <f t="shared" ref="I563:AG563" si="310">IF($A563="n/a",0,IFERROR(IF($G563=I$287,$E563,0),0))</f>
        <v>0</v>
      </c>
      <c r="J563" s="398">
        <f t="shared" si="310"/>
        <v>0</v>
      </c>
      <c r="K563" s="398">
        <f t="shared" si="310"/>
        <v>0</v>
      </c>
      <c r="L563" s="398">
        <f t="shared" si="310"/>
        <v>0</v>
      </c>
      <c r="M563" s="398">
        <f t="shared" si="310"/>
        <v>0</v>
      </c>
      <c r="N563" s="398">
        <f t="shared" si="310"/>
        <v>0</v>
      </c>
      <c r="O563" s="398">
        <f t="shared" si="310"/>
        <v>0</v>
      </c>
      <c r="P563" s="398">
        <f t="shared" si="310"/>
        <v>0</v>
      </c>
      <c r="Q563" s="398">
        <f t="shared" si="310"/>
        <v>0</v>
      </c>
      <c r="R563" s="398">
        <f t="shared" si="310"/>
        <v>0</v>
      </c>
      <c r="S563" s="398">
        <f t="shared" si="310"/>
        <v>0</v>
      </c>
      <c r="T563" s="398">
        <f t="shared" si="310"/>
        <v>0</v>
      </c>
      <c r="U563" s="398">
        <f t="shared" si="310"/>
        <v>0</v>
      </c>
      <c r="V563" s="398">
        <f t="shared" si="310"/>
        <v>0</v>
      </c>
      <c r="W563" s="398">
        <f t="shared" si="310"/>
        <v>0</v>
      </c>
      <c r="X563" s="398">
        <f t="shared" si="310"/>
        <v>0</v>
      </c>
      <c r="Y563" s="398">
        <f t="shared" si="310"/>
        <v>0</v>
      </c>
      <c r="Z563" s="398">
        <f t="shared" si="310"/>
        <v>0</v>
      </c>
      <c r="AA563" s="398">
        <f t="shared" si="310"/>
        <v>0</v>
      </c>
      <c r="AB563" s="398">
        <f t="shared" si="310"/>
        <v>0</v>
      </c>
      <c r="AC563" s="398">
        <f t="shared" si="310"/>
        <v>0</v>
      </c>
      <c r="AD563" s="398">
        <f t="shared" si="310"/>
        <v>0</v>
      </c>
      <c r="AE563" s="398">
        <f t="shared" si="310"/>
        <v>0</v>
      </c>
      <c r="AF563" s="398">
        <f t="shared" si="310"/>
        <v>0</v>
      </c>
      <c r="AG563" s="398">
        <f t="shared" si="310"/>
        <v>0</v>
      </c>
    </row>
    <row r="564">
      <c r="A564" s="100" t="str">
        <f t="shared" si="37"/>
        <v>n/a</v>
      </c>
      <c r="B564" s="396">
        <f t="array" ref="B564">IF($A564="n/a",Dashboard!$C$54,iferror(index('Trade Log'!$B$5:$B$2004,match($A564,'Trade Log'!$AA$5:$AA$2004,0),0),Dashboard!$C$54))</f>
        <v>43100</v>
      </c>
      <c r="C564" s="100" t="str">
        <f t="array" ref="C564">IF($A564="n/a","",iferror(index('Trade Log'!$C$5:$C$2004,match($A564,'Trade Log'!$AA$5:$AA$2004,0),0),""))</f>
        <v/>
      </c>
      <c r="D564" s="398">
        <f t="array" ref="D564">IF($A564="n/a",0,iferror(index('Trade Log'!$AD$5:$AD$2004,match($A564,'Trade Log'!$AA$5:$AA$2004,0),0),0))</f>
        <v>0</v>
      </c>
      <c r="E564" s="398">
        <f t="shared" si="35"/>
        <v>0</v>
      </c>
      <c r="F564" s="100" t="str">
        <f t="array" ref="F564">IF($A564="n/a","",iferror(index('Trade Log'!$D$5:$D$2004,match($A564,'Trade Log'!$AA$5:$AA$2004,0),0),"n/a"))</f>
        <v/>
      </c>
      <c r="G564" s="100" t="str">
        <f t="array" ref="G564">IF($A564="n/a","",IFERROR(index(Setup!$D$52:$D$201,match($F564,Setup!$B$52:$B$201,0),0),"n/a"))</f>
        <v/>
      </c>
      <c r="H564" s="81"/>
      <c r="I564" s="398">
        <f t="shared" ref="I564:AG564" si="311">IF($A564="n/a",0,IFERROR(IF($G564=I$287,$E564,0),0))</f>
        <v>0</v>
      </c>
      <c r="J564" s="398">
        <f t="shared" si="311"/>
        <v>0</v>
      </c>
      <c r="K564" s="398">
        <f t="shared" si="311"/>
        <v>0</v>
      </c>
      <c r="L564" s="398">
        <f t="shared" si="311"/>
        <v>0</v>
      </c>
      <c r="M564" s="398">
        <f t="shared" si="311"/>
        <v>0</v>
      </c>
      <c r="N564" s="398">
        <f t="shared" si="311"/>
        <v>0</v>
      </c>
      <c r="O564" s="398">
        <f t="shared" si="311"/>
        <v>0</v>
      </c>
      <c r="P564" s="398">
        <f t="shared" si="311"/>
        <v>0</v>
      </c>
      <c r="Q564" s="398">
        <f t="shared" si="311"/>
        <v>0</v>
      </c>
      <c r="R564" s="398">
        <f t="shared" si="311"/>
        <v>0</v>
      </c>
      <c r="S564" s="398">
        <f t="shared" si="311"/>
        <v>0</v>
      </c>
      <c r="T564" s="398">
        <f t="shared" si="311"/>
        <v>0</v>
      </c>
      <c r="U564" s="398">
        <f t="shared" si="311"/>
        <v>0</v>
      </c>
      <c r="V564" s="398">
        <f t="shared" si="311"/>
        <v>0</v>
      </c>
      <c r="W564" s="398">
        <f t="shared" si="311"/>
        <v>0</v>
      </c>
      <c r="X564" s="398">
        <f t="shared" si="311"/>
        <v>0</v>
      </c>
      <c r="Y564" s="398">
        <f t="shared" si="311"/>
        <v>0</v>
      </c>
      <c r="Z564" s="398">
        <f t="shared" si="311"/>
        <v>0</v>
      </c>
      <c r="AA564" s="398">
        <f t="shared" si="311"/>
        <v>0</v>
      </c>
      <c r="AB564" s="398">
        <f t="shared" si="311"/>
        <v>0</v>
      </c>
      <c r="AC564" s="398">
        <f t="shared" si="311"/>
        <v>0</v>
      </c>
      <c r="AD564" s="398">
        <f t="shared" si="311"/>
        <v>0</v>
      </c>
      <c r="AE564" s="398">
        <f t="shared" si="311"/>
        <v>0</v>
      </c>
      <c r="AF564" s="398">
        <f t="shared" si="311"/>
        <v>0</v>
      </c>
      <c r="AG564" s="398">
        <f t="shared" si="311"/>
        <v>0</v>
      </c>
    </row>
    <row r="565">
      <c r="A565" s="100" t="str">
        <f t="shared" si="37"/>
        <v>n/a</v>
      </c>
      <c r="B565" s="396">
        <f t="array" ref="B565">IF($A565="n/a",Dashboard!$C$54,iferror(index('Trade Log'!$B$5:$B$2004,match($A565,'Trade Log'!$AA$5:$AA$2004,0),0),Dashboard!$C$54))</f>
        <v>43100</v>
      </c>
      <c r="C565" s="100" t="str">
        <f t="array" ref="C565">IF($A565="n/a","",iferror(index('Trade Log'!$C$5:$C$2004,match($A565,'Trade Log'!$AA$5:$AA$2004,0),0),""))</f>
        <v/>
      </c>
      <c r="D565" s="398">
        <f t="array" ref="D565">IF($A565="n/a",0,iferror(index('Trade Log'!$AD$5:$AD$2004,match($A565,'Trade Log'!$AA$5:$AA$2004,0),0),0))</f>
        <v>0</v>
      </c>
      <c r="E565" s="398">
        <f t="shared" si="35"/>
        <v>0</v>
      </c>
      <c r="F565" s="100" t="str">
        <f t="array" ref="F565">IF($A565="n/a","",iferror(index('Trade Log'!$D$5:$D$2004,match($A565,'Trade Log'!$AA$5:$AA$2004,0),0),"n/a"))</f>
        <v/>
      </c>
      <c r="G565" s="100" t="str">
        <f t="array" ref="G565">IF($A565="n/a","",IFERROR(index(Setup!$D$52:$D$201,match($F565,Setup!$B$52:$B$201,0),0),"n/a"))</f>
        <v/>
      </c>
      <c r="H565" s="81"/>
      <c r="I565" s="398">
        <f t="shared" ref="I565:AG565" si="312">IF($A565="n/a",0,IFERROR(IF($G565=I$287,$E565,0),0))</f>
        <v>0</v>
      </c>
      <c r="J565" s="398">
        <f t="shared" si="312"/>
        <v>0</v>
      </c>
      <c r="K565" s="398">
        <f t="shared" si="312"/>
        <v>0</v>
      </c>
      <c r="L565" s="398">
        <f t="shared" si="312"/>
        <v>0</v>
      </c>
      <c r="M565" s="398">
        <f t="shared" si="312"/>
        <v>0</v>
      </c>
      <c r="N565" s="398">
        <f t="shared" si="312"/>
        <v>0</v>
      </c>
      <c r="O565" s="398">
        <f t="shared" si="312"/>
        <v>0</v>
      </c>
      <c r="P565" s="398">
        <f t="shared" si="312"/>
        <v>0</v>
      </c>
      <c r="Q565" s="398">
        <f t="shared" si="312"/>
        <v>0</v>
      </c>
      <c r="R565" s="398">
        <f t="shared" si="312"/>
        <v>0</v>
      </c>
      <c r="S565" s="398">
        <f t="shared" si="312"/>
        <v>0</v>
      </c>
      <c r="T565" s="398">
        <f t="shared" si="312"/>
        <v>0</v>
      </c>
      <c r="U565" s="398">
        <f t="shared" si="312"/>
        <v>0</v>
      </c>
      <c r="V565" s="398">
        <f t="shared" si="312"/>
        <v>0</v>
      </c>
      <c r="W565" s="398">
        <f t="shared" si="312"/>
        <v>0</v>
      </c>
      <c r="X565" s="398">
        <f t="shared" si="312"/>
        <v>0</v>
      </c>
      <c r="Y565" s="398">
        <f t="shared" si="312"/>
        <v>0</v>
      </c>
      <c r="Z565" s="398">
        <f t="shared" si="312"/>
        <v>0</v>
      </c>
      <c r="AA565" s="398">
        <f t="shared" si="312"/>
        <v>0</v>
      </c>
      <c r="AB565" s="398">
        <f t="shared" si="312"/>
        <v>0</v>
      </c>
      <c r="AC565" s="398">
        <f t="shared" si="312"/>
        <v>0</v>
      </c>
      <c r="AD565" s="398">
        <f t="shared" si="312"/>
        <v>0</v>
      </c>
      <c r="AE565" s="398">
        <f t="shared" si="312"/>
        <v>0</v>
      </c>
      <c r="AF565" s="398">
        <f t="shared" si="312"/>
        <v>0</v>
      </c>
      <c r="AG565" s="398">
        <f t="shared" si="312"/>
        <v>0</v>
      </c>
    </row>
    <row r="566">
      <c r="A566" s="100" t="str">
        <f t="shared" si="37"/>
        <v>n/a</v>
      </c>
      <c r="B566" s="396">
        <f t="array" ref="B566">IF($A566="n/a",Dashboard!$C$54,iferror(index('Trade Log'!$B$5:$B$2004,match($A566,'Trade Log'!$AA$5:$AA$2004,0),0),Dashboard!$C$54))</f>
        <v>43100</v>
      </c>
      <c r="C566" s="100" t="str">
        <f t="array" ref="C566">IF($A566="n/a","",iferror(index('Trade Log'!$C$5:$C$2004,match($A566,'Trade Log'!$AA$5:$AA$2004,0),0),""))</f>
        <v/>
      </c>
      <c r="D566" s="398">
        <f t="array" ref="D566">IF($A566="n/a",0,iferror(index('Trade Log'!$AD$5:$AD$2004,match($A566,'Trade Log'!$AA$5:$AA$2004,0),0),0))</f>
        <v>0</v>
      </c>
      <c r="E566" s="398">
        <f t="shared" si="35"/>
        <v>0</v>
      </c>
      <c r="F566" s="100" t="str">
        <f t="array" ref="F566">IF($A566="n/a","",iferror(index('Trade Log'!$D$5:$D$2004,match($A566,'Trade Log'!$AA$5:$AA$2004,0),0),"n/a"))</f>
        <v/>
      </c>
      <c r="G566" s="100" t="str">
        <f t="array" ref="G566">IF($A566="n/a","",IFERROR(index(Setup!$D$52:$D$201,match($F566,Setup!$B$52:$B$201,0),0),"n/a"))</f>
        <v/>
      </c>
      <c r="H566" s="81"/>
      <c r="I566" s="398">
        <f t="shared" ref="I566:AG566" si="313">IF($A566="n/a",0,IFERROR(IF($G566=I$287,$E566,0),0))</f>
        <v>0</v>
      </c>
      <c r="J566" s="398">
        <f t="shared" si="313"/>
        <v>0</v>
      </c>
      <c r="K566" s="398">
        <f t="shared" si="313"/>
        <v>0</v>
      </c>
      <c r="L566" s="398">
        <f t="shared" si="313"/>
        <v>0</v>
      </c>
      <c r="M566" s="398">
        <f t="shared" si="313"/>
        <v>0</v>
      </c>
      <c r="N566" s="398">
        <f t="shared" si="313"/>
        <v>0</v>
      </c>
      <c r="O566" s="398">
        <f t="shared" si="313"/>
        <v>0</v>
      </c>
      <c r="P566" s="398">
        <f t="shared" si="313"/>
        <v>0</v>
      </c>
      <c r="Q566" s="398">
        <f t="shared" si="313"/>
        <v>0</v>
      </c>
      <c r="R566" s="398">
        <f t="shared" si="313"/>
        <v>0</v>
      </c>
      <c r="S566" s="398">
        <f t="shared" si="313"/>
        <v>0</v>
      </c>
      <c r="T566" s="398">
        <f t="shared" si="313"/>
        <v>0</v>
      </c>
      <c r="U566" s="398">
        <f t="shared" si="313"/>
        <v>0</v>
      </c>
      <c r="V566" s="398">
        <f t="shared" si="313"/>
        <v>0</v>
      </c>
      <c r="W566" s="398">
        <f t="shared" si="313"/>
        <v>0</v>
      </c>
      <c r="X566" s="398">
        <f t="shared" si="313"/>
        <v>0</v>
      </c>
      <c r="Y566" s="398">
        <f t="shared" si="313"/>
        <v>0</v>
      </c>
      <c r="Z566" s="398">
        <f t="shared" si="313"/>
        <v>0</v>
      </c>
      <c r="AA566" s="398">
        <f t="shared" si="313"/>
        <v>0</v>
      </c>
      <c r="AB566" s="398">
        <f t="shared" si="313"/>
        <v>0</v>
      </c>
      <c r="AC566" s="398">
        <f t="shared" si="313"/>
        <v>0</v>
      </c>
      <c r="AD566" s="398">
        <f t="shared" si="313"/>
        <v>0</v>
      </c>
      <c r="AE566" s="398">
        <f t="shared" si="313"/>
        <v>0</v>
      </c>
      <c r="AF566" s="398">
        <f t="shared" si="313"/>
        <v>0</v>
      </c>
      <c r="AG566" s="398">
        <f t="shared" si="313"/>
        <v>0</v>
      </c>
    </row>
    <row r="567">
      <c r="A567" s="100" t="str">
        <f t="shared" si="37"/>
        <v>n/a</v>
      </c>
      <c r="B567" s="396">
        <f t="array" ref="B567">IF($A567="n/a",Dashboard!$C$54,iferror(index('Trade Log'!$B$5:$B$2004,match($A567,'Trade Log'!$AA$5:$AA$2004,0),0),Dashboard!$C$54))</f>
        <v>43100</v>
      </c>
      <c r="C567" s="100" t="str">
        <f t="array" ref="C567">IF($A567="n/a","",iferror(index('Trade Log'!$C$5:$C$2004,match($A567,'Trade Log'!$AA$5:$AA$2004,0),0),""))</f>
        <v/>
      </c>
      <c r="D567" s="398">
        <f t="array" ref="D567">IF($A567="n/a",0,iferror(index('Trade Log'!$AD$5:$AD$2004,match($A567,'Trade Log'!$AA$5:$AA$2004,0),0),0))</f>
        <v>0</v>
      </c>
      <c r="E567" s="398">
        <f t="shared" si="35"/>
        <v>0</v>
      </c>
      <c r="F567" s="100" t="str">
        <f t="array" ref="F567">IF($A567="n/a","",iferror(index('Trade Log'!$D$5:$D$2004,match($A567,'Trade Log'!$AA$5:$AA$2004,0),0),"n/a"))</f>
        <v/>
      </c>
      <c r="G567" s="100" t="str">
        <f t="array" ref="G567">IF($A567="n/a","",IFERROR(index(Setup!$D$52:$D$201,match($F567,Setup!$B$52:$B$201,0),0),"n/a"))</f>
        <v/>
      </c>
      <c r="H567" s="81"/>
      <c r="I567" s="398">
        <f t="shared" ref="I567:AG567" si="314">IF($A567="n/a",0,IFERROR(IF($G567=I$287,$E567,0),0))</f>
        <v>0</v>
      </c>
      <c r="J567" s="398">
        <f t="shared" si="314"/>
        <v>0</v>
      </c>
      <c r="K567" s="398">
        <f t="shared" si="314"/>
        <v>0</v>
      </c>
      <c r="L567" s="398">
        <f t="shared" si="314"/>
        <v>0</v>
      </c>
      <c r="M567" s="398">
        <f t="shared" si="314"/>
        <v>0</v>
      </c>
      <c r="N567" s="398">
        <f t="shared" si="314"/>
        <v>0</v>
      </c>
      <c r="O567" s="398">
        <f t="shared" si="314"/>
        <v>0</v>
      </c>
      <c r="P567" s="398">
        <f t="shared" si="314"/>
        <v>0</v>
      </c>
      <c r="Q567" s="398">
        <f t="shared" si="314"/>
        <v>0</v>
      </c>
      <c r="R567" s="398">
        <f t="shared" si="314"/>
        <v>0</v>
      </c>
      <c r="S567" s="398">
        <f t="shared" si="314"/>
        <v>0</v>
      </c>
      <c r="T567" s="398">
        <f t="shared" si="314"/>
        <v>0</v>
      </c>
      <c r="U567" s="398">
        <f t="shared" si="314"/>
        <v>0</v>
      </c>
      <c r="V567" s="398">
        <f t="shared" si="314"/>
        <v>0</v>
      </c>
      <c r="W567" s="398">
        <f t="shared" si="314"/>
        <v>0</v>
      </c>
      <c r="X567" s="398">
        <f t="shared" si="314"/>
        <v>0</v>
      </c>
      <c r="Y567" s="398">
        <f t="shared" si="314"/>
        <v>0</v>
      </c>
      <c r="Z567" s="398">
        <f t="shared" si="314"/>
        <v>0</v>
      </c>
      <c r="AA567" s="398">
        <f t="shared" si="314"/>
        <v>0</v>
      </c>
      <c r="AB567" s="398">
        <f t="shared" si="314"/>
        <v>0</v>
      </c>
      <c r="AC567" s="398">
        <f t="shared" si="314"/>
        <v>0</v>
      </c>
      <c r="AD567" s="398">
        <f t="shared" si="314"/>
        <v>0</v>
      </c>
      <c r="AE567" s="398">
        <f t="shared" si="314"/>
        <v>0</v>
      </c>
      <c r="AF567" s="398">
        <f t="shared" si="314"/>
        <v>0</v>
      </c>
      <c r="AG567" s="398">
        <f t="shared" si="314"/>
        <v>0</v>
      </c>
    </row>
    <row r="568">
      <c r="A568" s="100" t="str">
        <f t="shared" si="37"/>
        <v>n/a</v>
      </c>
      <c r="B568" s="396">
        <f t="array" ref="B568">IF($A568="n/a",Dashboard!$C$54,iferror(index('Trade Log'!$B$5:$B$2004,match($A568,'Trade Log'!$AA$5:$AA$2004,0),0),Dashboard!$C$54))</f>
        <v>43100</v>
      </c>
      <c r="C568" s="100" t="str">
        <f t="array" ref="C568">IF($A568="n/a","",iferror(index('Trade Log'!$C$5:$C$2004,match($A568,'Trade Log'!$AA$5:$AA$2004,0),0),""))</f>
        <v/>
      </c>
      <c r="D568" s="398">
        <f t="array" ref="D568">IF($A568="n/a",0,iferror(index('Trade Log'!$AD$5:$AD$2004,match($A568,'Trade Log'!$AA$5:$AA$2004,0),0),0))</f>
        <v>0</v>
      </c>
      <c r="E568" s="398">
        <f t="shared" si="35"/>
        <v>0</v>
      </c>
      <c r="F568" s="100" t="str">
        <f t="array" ref="F568">IF($A568="n/a","",iferror(index('Trade Log'!$D$5:$D$2004,match($A568,'Trade Log'!$AA$5:$AA$2004,0),0),"n/a"))</f>
        <v/>
      </c>
      <c r="G568" s="100" t="str">
        <f t="array" ref="G568">IF($A568="n/a","",IFERROR(index(Setup!$D$52:$D$201,match($F568,Setup!$B$52:$B$201,0),0),"n/a"))</f>
        <v/>
      </c>
      <c r="H568" s="81"/>
      <c r="I568" s="398">
        <f t="shared" ref="I568:AG568" si="315">IF($A568="n/a",0,IFERROR(IF($G568=I$287,$E568,0),0))</f>
        <v>0</v>
      </c>
      <c r="J568" s="398">
        <f t="shared" si="315"/>
        <v>0</v>
      </c>
      <c r="K568" s="398">
        <f t="shared" si="315"/>
        <v>0</v>
      </c>
      <c r="L568" s="398">
        <f t="shared" si="315"/>
        <v>0</v>
      </c>
      <c r="M568" s="398">
        <f t="shared" si="315"/>
        <v>0</v>
      </c>
      <c r="N568" s="398">
        <f t="shared" si="315"/>
        <v>0</v>
      </c>
      <c r="O568" s="398">
        <f t="shared" si="315"/>
        <v>0</v>
      </c>
      <c r="P568" s="398">
        <f t="shared" si="315"/>
        <v>0</v>
      </c>
      <c r="Q568" s="398">
        <f t="shared" si="315"/>
        <v>0</v>
      </c>
      <c r="R568" s="398">
        <f t="shared" si="315"/>
        <v>0</v>
      </c>
      <c r="S568" s="398">
        <f t="shared" si="315"/>
        <v>0</v>
      </c>
      <c r="T568" s="398">
        <f t="shared" si="315"/>
        <v>0</v>
      </c>
      <c r="U568" s="398">
        <f t="shared" si="315"/>
        <v>0</v>
      </c>
      <c r="V568" s="398">
        <f t="shared" si="315"/>
        <v>0</v>
      </c>
      <c r="W568" s="398">
        <f t="shared" si="315"/>
        <v>0</v>
      </c>
      <c r="X568" s="398">
        <f t="shared" si="315"/>
        <v>0</v>
      </c>
      <c r="Y568" s="398">
        <f t="shared" si="315"/>
        <v>0</v>
      </c>
      <c r="Z568" s="398">
        <f t="shared" si="315"/>
        <v>0</v>
      </c>
      <c r="AA568" s="398">
        <f t="shared" si="315"/>
        <v>0</v>
      </c>
      <c r="AB568" s="398">
        <f t="shared" si="315"/>
        <v>0</v>
      </c>
      <c r="AC568" s="398">
        <f t="shared" si="315"/>
        <v>0</v>
      </c>
      <c r="AD568" s="398">
        <f t="shared" si="315"/>
        <v>0</v>
      </c>
      <c r="AE568" s="398">
        <f t="shared" si="315"/>
        <v>0</v>
      </c>
      <c r="AF568" s="398">
        <f t="shared" si="315"/>
        <v>0</v>
      </c>
      <c r="AG568" s="398">
        <f t="shared" si="315"/>
        <v>0</v>
      </c>
    </row>
    <row r="569">
      <c r="A569" s="100" t="str">
        <f t="shared" si="37"/>
        <v>n/a</v>
      </c>
      <c r="B569" s="396">
        <f t="array" ref="B569">IF($A569="n/a",Dashboard!$C$54,iferror(index('Trade Log'!$B$5:$B$2004,match($A569,'Trade Log'!$AA$5:$AA$2004,0),0),Dashboard!$C$54))</f>
        <v>43100</v>
      </c>
      <c r="C569" s="100" t="str">
        <f t="array" ref="C569">IF($A569="n/a","",iferror(index('Trade Log'!$C$5:$C$2004,match($A569,'Trade Log'!$AA$5:$AA$2004,0),0),""))</f>
        <v/>
      </c>
      <c r="D569" s="398">
        <f t="array" ref="D569">IF($A569="n/a",0,iferror(index('Trade Log'!$AD$5:$AD$2004,match($A569,'Trade Log'!$AA$5:$AA$2004,0),0),0))</f>
        <v>0</v>
      </c>
      <c r="E569" s="398">
        <f t="shared" si="35"/>
        <v>0</v>
      </c>
      <c r="F569" s="100" t="str">
        <f t="array" ref="F569">IF($A569="n/a","",iferror(index('Trade Log'!$D$5:$D$2004,match($A569,'Trade Log'!$AA$5:$AA$2004,0),0),"n/a"))</f>
        <v/>
      </c>
      <c r="G569" s="100" t="str">
        <f t="array" ref="G569">IF($A569="n/a","",IFERROR(index(Setup!$D$52:$D$201,match($F569,Setup!$B$52:$B$201,0),0),"n/a"))</f>
        <v/>
      </c>
      <c r="H569" s="81"/>
      <c r="I569" s="398">
        <f t="shared" ref="I569:AG569" si="316">IF($A569="n/a",0,IFERROR(IF($G569=I$287,$E569,0),0))</f>
        <v>0</v>
      </c>
      <c r="J569" s="398">
        <f t="shared" si="316"/>
        <v>0</v>
      </c>
      <c r="K569" s="398">
        <f t="shared" si="316"/>
        <v>0</v>
      </c>
      <c r="L569" s="398">
        <f t="shared" si="316"/>
        <v>0</v>
      </c>
      <c r="M569" s="398">
        <f t="shared" si="316"/>
        <v>0</v>
      </c>
      <c r="N569" s="398">
        <f t="shared" si="316"/>
        <v>0</v>
      </c>
      <c r="O569" s="398">
        <f t="shared" si="316"/>
        <v>0</v>
      </c>
      <c r="P569" s="398">
        <f t="shared" si="316"/>
        <v>0</v>
      </c>
      <c r="Q569" s="398">
        <f t="shared" si="316"/>
        <v>0</v>
      </c>
      <c r="R569" s="398">
        <f t="shared" si="316"/>
        <v>0</v>
      </c>
      <c r="S569" s="398">
        <f t="shared" si="316"/>
        <v>0</v>
      </c>
      <c r="T569" s="398">
        <f t="shared" si="316"/>
        <v>0</v>
      </c>
      <c r="U569" s="398">
        <f t="shared" si="316"/>
        <v>0</v>
      </c>
      <c r="V569" s="398">
        <f t="shared" si="316"/>
        <v>0</v>
      </c>
      <c r="W569" s="398">
        <f t="shared" si="316"/>
        <v>0</v>
      </c>
      <c r="X569" s="398">
        <f t="shared" si="316"/>
        <v>0</v>
      </c>
      <c r="Y569" s="398">
        <f t="shared" si="316"/>
        <v>0</v>
      </c>
      <c r="Z569" s="398">
        <f t="shared" si="316"/>
        <v>0</v>
      </c>
      <c r="AA569" s="398">
        <f t="shared" si="316"/>
        <v>0</v>
      </c>
      <c r="AB569" s="398">
        <f t="shared" si="316"/>
        <v>0</v>
      </c>
      <c r="AC569" s="398">
        <f t="shared" si="316"/>
        <v>0</v>
      </c>
      <c r="AD569" s="398">
        <f t="shared" si="316"/>
        <v>0</v>
      </c>
      <c r="AE569" s="398">
        <f t="shared" si="316"/>
        <v>0</v>
      </c>
      <c r="AF569" s="398">
        <f t="shared" si="316"/>
        <v>0</v>
      </c>
      <c r="AG569" s="398">
        <f t="shared" si="316"/>
        <v>0</v>
      </c>
    </row>
    <row r="570">
      <c r="A570" s="100" t="str">
        <f t="shared" si="37"/>
        <v>n/a</v>
      </c>
      <c r="B570" s="396">
        <f t="array" ref="B570">IF($A570="n/a",Dashboard!$C$54,iferror(index('Trade Log'!$B$5:$B$2004,match($A570,'Trade Log'!$AA$5:$AA$2004,0),0),Dashboard!$C$54))</f>
        <v>43100</v>
      </c>
      <c r="C570" s="100" t="str">
        <f t="array" ref="C570">IF($A570="n/a","",iferror(index('Trade Log'!$C$5:$C$2004,match($A570,'Trade Log'!$AA$5:$AA$2004,0),0),""))</f>
        <v/>
      </c>
      <c r="D570" s="398">
        <f t="array" ref="D570">IF($A570="n/a",0,iferror(index('Trade Log'!$AD$5:$AD$2004,match($A570,'Trade Log'!$AA$5:$AA$2004,0),0),0))</f>
        <v>0</v>
      </c>
      <c r="E570" s="398">
        <f t="shared" si="35"/>
        <v>0</v>
      </c>
      <c r="F570" s="100" t="str">
        <f t="array" ref="F570">IF($A570="n/a","",iferror(index('Trade Log'!$D$5:$D$2004,match($A570,'Trade Log'!$AA$5:$AA$2004,0),0),"n/a"))</f>
        <v/>
      </c>
      <c r="G570" s="100" t="str">
        <f t="array" ref="G570">IF($A570="n/a","",IFERROR(index(Setup!$D$52:$D$201,match($F570,Setup!$B$52:$B$201,0),0),"n/a"))</f>
        <v/>
      </c>
      <c r="H570" s="81"/>
      <c r="I570" s="398">
        <f t="shared" ref="I570:AG570" si="317">IF($A570="n/a",0,IFERROR(IF($G570=I$287,$E570,0),0))</f>
        <v>0</v>
      </c>
      <c r="J570" s="398">
        <f t="shared" si="317"/>
        <v>0</v>
      </c>
      <c r="K570" s="398">
        <f t="shared" si="317"/>
        <v>0</v>
      </c>
      <c r="L570" s="398">
        <f t="shared" si="317"/>
        <v>0</v>
      </c>
      <c r="M570" s="398">
        <f t="shared" si="317"/>
        <v>0</v>
      </c>
      <c r="N570" s="398">
        <f t="shared" si="317"/>
        <v>0</v>
      </c>
      <c r="O570" s="398">
        <f t="shared" si="317"/>
        <v>0</v>
      </c>
      <c r="P570" s="398">
        <f t="shared" si="317"/>
        <v>0</v>
      </c>
      <c r="Q570" s="398">
        <f t="shared" si="317"/>
        <v>0</v>
      </c>
      <c r="R570" s="398">
        <f t="shared" si="317"/>
        <v>0</v>
      </c>
      <c r="S570" s="398">
        <f t="shared" si="317"/>
        <v>0</v>
      </c>
      <c r="T570" s="398">
        <f t="shared" si="317"/>
        <v>0</v>
      </c>
      <c r="U570" s="398">
        <f t="shared" si="317"/>
        <v>0</v>
      </c>
      <c r="V570" s="398">
        <f t="shared" si="317"/>
        <v>0</v>
      </c>
      <c r="W570" s="398">
        <f t="shared" si="317"/>
        <v>0</v>
      </c>
      <c r="X570" s="398">
        <f t="shared" si="317"/>
        <v>0</v>
      </c>
      <c r="Y570" s="398">
        <f t="shared" si="317"/>
        <v>0</v>
      </c>
      <c r="Z570" s="398">
        <f t="shared" si="317"/>
        <v>0</v>
      </c>
      <c r="AA570" s="398">
        <f t="shared" si="317"/>
        <v>0</v>
      </c>
      <c r="AB570" s="398">
        <f t="shared" si="317"/>
        <v>0</v>
      </c>
      <c r="AC570" s="398">
        <f t="shared" si="317"/>
        <v>0</v>
      </c>
      <c r="AD570" s="398">
        <f t="shared" si="317"/>
        <v>0</v>
      </c>
      <c r="AE570" s="398">
        <f t="shared" si="317"/>
        <v>0</v>
      </c>
      <c r="AF570" s="398">
        <f t="shared" si="317"/>
        <v>0</v>
      </c>
      <c r="AG570" s="398">
        <f t="shared" si="317"/>
        <v>0</v>
      </c>
    </row>
    <row r="571">
      <c r="A571" s="100" t="str">
        <f t="shared" si="37"/>
        <v>n/a</v>
      </c>
      <c r="B571" s="396">
        <f t="array" ref="B571">IF($A571="n/a",Dashboard!$C$54,iferror(index('Trade Log'!$B$5:$B$2004,match($A571,'Trade Log'!$AA$5:$AA$2004,0),0),Dashboard!$C$54))</f>
        <v>43100</v>
      </c>
      <c r="C571" s="100" t="str">
        <f t="array" ref="C571">IF($A571="n/a","",iferror(index('Trade Log'!$C$5:$C$2004,match($A571,'Trade Log'!$AA$5:$AA$2004,0),0),""))</f>
        <v/>
      </c>
      <c r="D571" s="398">
        <f t="array" ref="D571">IF($A571="n/a",0,iferror(index('Trade Log'!$AD$5:$AD$2004,match($A571,'Trade Log'!$AA$5:$AA$2004,0),0),0))</f>
        <v>0</v>
      </c>
      <c r="E571" s="398">
        <f t="shared" si="35"/>
        <v>0</v>
      </c>
      <c r="F571" s="100" t="str">
        <f t="array" ref="F571">IF($A571="n/a","",iferror(index('Trade Log'!$D$5:$D$2004,match($A571,'Trade Log'!$AA$5:$AA$2004,0),0),"n/a"))</f>
        <v/>
      </c>
      <c r="G571" s="100" t="str">
        <f t="array" ref="G571">IF($A571="n/a","",IFERROR(index(Setup!$D$52:$D$201,match($F571,Setup!$B$52:$B$201,0),0),"n/a"))</f>
        <v/>
      </c>
      <c r="H571" s="81"/>
      <c r="I571" s="398">
        <f t="shared" ref="I571:AG571" si="318">IF($A571="n/a",0,IFERROR(IF($G571=I$287,$E571,0),0))</f>
        <v>0</v>
      </c>
      <c r="J571" s="398">
        <f t="shared" si="318"/>
        <v>0</v>
      </c>
      <c r="K571" s="398">
        <f t="shared" si="318"/>
        <v>0</v>
      </c>
      <c r="L571" s="398">
        <f t="shared" si="318"/>
        <v>0</v>
      </c>
      <c r="M571" s="398">
        <f t="shared" si="318"/>
        <v>0</v>
      </c>
      <c r="N571" s="398">
        <f t="shared" si="318"/>
        <v>0</v>
      </c>
      <c r="O571" s="398">
        <f t="shared" si="318"/>
        <v>0</v>
      </c>
      <c r="P571" s="398">
        <f t="shared" si="318"/>
        <v>0</v>
      </c>
      <c r="Q571" s="398">
        <f t="shared" si="318"/>
        <v>0</v>
      </c>
      <c r="R571" s="398">
        <f t="shared" si="318"/>
        <v>0</v>
      </c>
      <c r="S571" s="398">
        <f t="shared" si="318"/>
        <v>0</v>
      </c>
      <c r="T571" s="398">
        <f t="shared" si="318"/>
        <v>0</v>
      </c>
      <c r="U571" s="398">
        <f t="shared" si="318"/>
        <v>0</v>
      </c>
      <c r="V571" s="398">
        <f t="shared" si="318"/>
        <v>0</v>
      </c>
      <c r="W571" s="398">
        <f t="shared" si="318"/>
        <v>0</v>
      </c>
      <c r="X571" s="398">
        <f t="shared" si="318"/>
        <v>0</v>
      </c>
      <c r="Y571" s="398">
        <f t="shared" si="318"/>
        <v>0</v>
      </c>
      <c r="Z571" s="398">
        <f t="shared" si="318"/>
        <v>0</v>
      </c>
      <c r="AA571" s="398">
        <f t="shared" si="318"/>
        <v>0</v>
      </c>
      <c r="AB571" s="398">
        <f t="shared" si="318"/>
        <v>0</v>
      </c>
      <c r="AC571" s="398">
        <f t="shared" si="318"/>
        <v>0</v>
      </c>
      <c r="AD571" s="398">
        <f t="shared" si="318"/>
        <v>0</v>
      </c>
      <c r="AE571" s="398">
        <f t="shared" si="318"/>
        <v>0</v>
      </c>
      <c r="AF571" s="398">
        <f t="shared" si="318"/>
        <v>0</v>
      </c>
      <c r="AG571" s="398">
        <f t="shared" si="318"/>
        <v>0</v>
      </c>
    </row>
    <row r="572">
      <c r="A572" s="100" t="str">
        <f t="shared" si="37"/>
        <v>n/a</v>
      </c>
      <c r="B572" s="396">
        <f t="array" ref="B572">IF($A572="n/a",Dashboard!$C$54,iferror(index('Trade Log'!$B$5:$B$2004,match($A572,'Trade Log'!$AA$5:$AA$2004,0),0),Dashboard!$C$54))</f>
        <v>43100</v>
      </c>
      <c r="C572" s="100" t="str">
        <f t="array" ref="C572">IF($A572="n/a","",iferror(index('Trade Log'!$C$5:$C$2004,match($A572,'Trade Log'!$AA$5:$AA$2004,0),0),""))</f>
        <v/>
      </c>
      <c r="D572" s="398">
        <f t="array" ref="D572">IF($A572="n/a",0,iferror(index('Trade Log'!$AD$5:$AD$2004,match($A572,'Trade Log'!$AA$5:$AA$2004,0),0),0))</f>
        <v>0</v>
      </c>
      <c r="E572" s="398">
        <f t="shared" si="35"/>
        <v>0</v>
      </c>
      <c r="F572" s="100" t="str">
        <f t="array" ref="F572">IF($A572="n/a","",iferror(index('Trade Log'!$D$5:$D$2004,match($A572,'Trade Log'!$AA$5:$AA$2004,0),0),"n/a"))</f>
        <v/>
      </c>
      <c r="G572" s="100" t="str">
        <f t="array" ref="G572">IF($A572="n/a","",IFERROR(index(Setup!$D$52:$D$201,match($F572,Setup!$B$52:$B$201,0),0),"n/a"))</f>
        <v/>
      </c>
      <c r="H572" s="81"/>
      <c r="I572" s="398">
        <f t="shared" ref="I572:AG572" si="319">IF($A572="n/a",0,IFERROR(IF($G572=I$287,$E572,0),0))</f>
        <v>0</v>
      </c>
      <c r="J572" s="398">
        <f t="shared" si="319"/>
        <v>0</v>
      </c>
      <c r="K572" s="398">
        <f t="shared" si="319"/>
        <v>0</v>
      </c>
      <c r="L572" s="398">
        <f t="shared" si="319"/>
        <v>0</v>
      </c>
      <c r="M572" s="398">
        <f t="shared" si="319"/>
        <v>0</v>
      </c>
      <c r="N572" s="398">
        <f t="shared" si="319"/>
        <v>0</v>
      </c>
      <c r="O572" s="398">
        <f t="shared" si="319"/>
        <v>0</v>
      </c>
      <c r="P572" s="398">
        <f t="shared" si="319"/>
        <v>0</v>
      </c>
      <c r="Q572" s="398">
        <f t="shared" si="319"/>
        <v>0</v>
      </c>
      <c r="R572" s="398">
        <f t="shared" si="319"/>
        <v>0</v>
      </c>
      <c r="S572" s="398">
        <f t="shared" si="319"/>
        <v>0</v>
      </c>
      <c r="T572" s="398">
        <f t="shared" si="319"/>
        <v>0</v>
      </c>
      <c r="U572" s="398">
        <f t="shared" si="319"/>
        <v>0</v>
      </c>
      <c r="V572" s="398">
        <f t="shared" si="319"/>
        <v>0</v>
      </c>
      <c r="W572" s="398">
        <f t="shared" si="319"/>
        <v>0</v>
      </c>
      <c r="X572" s="398">
        <f t="shared" si="319"/>
        <v>0</v>
      </c>
      <c r="Y572" s="398">
        <f t="shared" si="319"/>
        <v>0</v>
      </c>
      <c r="Z572" s="398">
        <f t="shared" si="319"/>
        <v>0</v>
      </c>
      <c r="AA572" s="398">
        <f t="shared" si="319"/>
        <v>0</v>
      </c>
      <c r="AB572" s="398">
        <f t="shared" si="319"/>
        <v>0</v>
      </c>
      <c r="AC572" s="398">
        <f t="shared" si="319"/>
        <v>0</v>
      </c>
      <c r="AD572" s="398">
        <f t="shared" si="319"/>
        <v>0</v>
      </c>
      <c r="AE572" s="398">
        <f t="shared" si="319"/>
        <v>0</v>
      </c>
      <c r="AF572" s="398">
        <f t="shared" si="319"/>
        <v>0</v>
      </c>
      <c r="AG572" s="398">
        <f t="shared" si="319"/>
        <v>0</v>
      </c>
    </row>
    <row r="573">
      <c r="A573" s="100" t="str">
        <f t="shared" si="37"/>
        <v>n/a</v>
      </c>
      <c r="B573" s="396">
        <f t="array" ref="B573">IF($A573="n/a",Dashboard!$C$54,iferror(index('Trade Log'!$B$5:$B$2004,match($A573,'Trade Log'!$AA$5:$AA$2004,0),0),Dashboard!$C$54))</f>
        <v>43100</v>
      </c>
      <c r="C573" s="100" t="str">
        <f t="array" ref="C573">IF($A573="n/a","",iferror(index('Trade Log'!$C$5:$C$2004,match($A573,'Trade Log'!$AA$5:$AA$2004,0),0),""))</f>
        <v/>
      </c>
      <c r="D573" s="398">
        <f t="array" ref="D573">IF($A573="n/a",0,iferror(index('Trade Log'!$AD$5:$AD$2004,match($A573,'Trade Log'!$AA$5:$AA$2004,0),0),0))</f>
        <v>0</v>
      </c>
      <c r="E573" s="398">
        <f t="shared" si="35"/>
        <v>0</v>
      </c>
      <c r="F573" s="100" t="str">
        <f t="array" ref="F573">IF($A573="n/a","",iferror(index('Trade Log'!$D$5:$D$2004,match($A573,'Trade Log'!$AA$5:$AA$2004,0),0),"n/a"))</f>
        <v/>
      </c>
      <c r="G573" s="100" t="str">
        <f t="array" ref="G573">IF($A573="n/a","",IFERROR(index(Setup!$D$52:$D$201,match($F573,Setup!$B$52:$B$201,0),0),"n/a"))</f>
        <v/>
      </c>
      <c r="H573" s="81"/>
      <c r="I573" s="398">
        <f t="shared" ref="I573:AG573" si="320">IF($A573="n/a",0,IFERROR(IF($G573=I$287,$E573,0),0))</f>
        <v>0</v>
      </c>
      <c r="J573" s="398">
        <f t="shared" si="320"/>
        <v>0</v>
      </c>
      <c r="K573" s="398">
        <f t="shared" si="320"/>
        <v>0</v>
      </c>
      <c r="L573" s="398">
        <f t="shared" si="320"/>
        <v>0</v>
      </c>
      <c r="M573" s="398">
        <f t="shared" si="320"/>
        <v>0</v>
      </c>
      <c r="N573" s="398">
        <f t="shared" si="320"/>
        <v>0</v>
      </c>
      <c r="O573" s="398">
        <f t="shared" si="320"/>
        <v>0</v>
      </c>
      <c r="P573" s="398">
        <f t="shared" si="320"/>
        <v>0</v>
      </c>
      <c r="Q573" s="398">
        <f t="shared" si="320"/>
        <v>0</v>
      </c>
      <c r="R573" s="398">
        <f t="shared" si="320"/>
        <v>0</v>
      </c>
      <c r="S573" s="398">
        <f t="shared" si="320"/>
        <v>0</v>
      </c>
      <c r="T573" s="398">
        <f t="shared" si="320"/>
        <v>0</v>
      </c>
      <c r="U573" s="398">
        <f t="shared" si="320"/>
        <v>0</v>
      </c>
      <c r="V573" s="398">
        <f t="shared" si="320"/>
        <v>0</v>
      </c>
      <c r="W573" s="398">
        <f t="shared" si="320"/>
        <v>0</v>
      </c>
      <c r="X573" s="398">
        <f t="shared" si="320"/>
        <v>0</v>
      </c>
      <c r="Y573" s="398">
        <f t="shared" si="320"/>
        <v>0</v>
      </c>
      <c r="Z573" s="398">
        <f t="shared" si="320"/>
        <v>0</v>
      </c>
      <c r="AA573" s="398">
        <f t="shared" si="320"/>
        <v>0</v>
      </c>
      <c r="AB573" s="398">
        <f t="shared" si="320"/>
        <v>0</v>
      </c>
      <c r="AC573" s="398">
        <f t="shared" si="320"/>
        <v>0</v>
      </c>
      <c r="AD573" s="398">
        <f t="shared" si="320"/>
        <v>0</v>
      </c>
      <c r="AE573" s="398">
        <f t="shared" si="320"/>
        <v>0</v>
      </c>
      <c r="AF573" s="398">
        <f t="shared" si="320"/>
        <v>0</v>
      </c>
      <c r="AG573" s="398">
        <f t="shared" si="320"/>
        <v>0</v>
      </c>
    </row>
    <row r="574">
      <c r="A574" s="100" t="str">
        <f t="shared" si="37"/>
        <v>n/a</v>
      </c>
      <c r="B574" s="396">
        <f t="array" ref="B574">IF($A574="n/a",Dashboard!$C$54,iferror(index('Trade Log'!$B$5:$B$2004,match($A574,'Trade Log'!$AA$5:$AA$2004,0),0),Dashboard!$C$54))</f>
        <v>43100</v>
      </c>
      <c r="C574" s="100" t="str">
        <f t="array" ref="C574">IF($A574="n/a","",iferror(index('Trade Log'!$C$5:$C$2004,match($A574,'Trade Log'!$AA$5:$AA$2004,0),0),""))</f>
        <v/>
      </c>
      <c r="D574" s="398">
        <f t="array" ref="D574">IF($A574="n/a",0,iferror(index('Trade Log'!$AD$5:$AD$2004,match($A574,'Trade Log'!$AA$5:$AA$2004,0),0),0))</f>
        <v>0</v>
      </c>
      <c r="E574" s="398">
        <f t="shared" si="35"/>
        <v>0</v>
      </c>
      <c r="F574" s="100" t="str">
        <f t="array" ref="F574">IF($A574="n/a","",iferror(index('Trade Log'!$D$5:$D$2004,match($A574,'Trade Log'!$AA$5:$AA$2004,0),0),"n/a"))</f>
        <v/>
      </c>
      <c r="G574" s="100" t="str">
        <f t="array" ref="G574">IF($A574="n/a","",IFERROR(index(Setup!$D$52:$D$201,match($F574,Setup!$B$52:$B$201,0),0),"n/a"))</f>
        <v/>
      </c>
      <c r="H574" s="81"/>
      <c r="I574" s="398">
        <f t="shared" ref="I574:AG574" si="321">IF($A574="n/a",0,IFERROR(IF($G574=I$287,$E574,0),0))</f>
        <v>0</v>
      </c>
      <c r="J574" s="398">
        <f t="shared" si="321"/>
        <v>0</v>
      </c>
      <c r="K574" s="398">
        <f t="shared" si="321"/>
        <v>0</v>
      </c>
      <c r="L574" s="398">
        <f t="shared" si="321"/>
        <v>0</v>
      </c>
      <c r="M574" s="398">
        <f t="shared" si="321"/>
        <v>0</v>
      </c>
      <c r="N574" s="398">
        <f t="shared" si="321"/>
        <v>0</v>
      </c>
      <c r="O574" s="398">
        <f t="shared" si="321"/>
        <v>0</v>
      </c>
      <c r="P574" s="398">
        <f t="shared" si="321"/>
        <v>0</v>
      </c>
      <c r="Q574" s="398">
        <f t="shared" si="321"/>
        <v>0</v>
      </c>
      <c r="R574" s="398">
        <f t="shared" si="321"/>
        <v>0</v>
      </c>
      <c r="S574" s="398">
        <f t="shared" si="321"/>
        <v>0</v>
      </c>
      <c r="T574" s="398">
        <f t="shared" si="321"/>
        <v>0</v>
      </c>
      <c r="U574" s="398">
        <f t="shared" si="321"/>
        <v>0</v>
      </c>
      <c r="V574" s="398">
        <f t="shared" si="321"/>
        <v>0</v>
      </c>
      <c r="W574" s="398">
        <f t="shared" si="321"/>
        <v>0</v>
      </c>
      <c r="X574" s="398">
        <f t="shared" si="321"/>
        <v>0</v>
      </c>
      <c r="Y574" s="398">
        <f t="shared" si="321"/>
        <v>0</v>
      </c>
      <c r="Z574" s="398">
        <f t="shared" si="321"/>
        <v>0</v>
      </c>
      <c r="AA574" s="398">
        <f t="shared" si="321"/>
        <v>0</v>
      </c>
      <c r="AB574" s="398">
        <f t="shared" si="321"/>
        <v>0</v>
      </c>
      <c r="AC574" s="398">
        <f t="shared" si="321"/>
        <v>0</v>
      </c>
      <c r="AD574" s="398">
        <f t="shared" si="321"/>
        <v>0</v>
      </c>
      <c r="AE574" s="398">
        <f t="shared" si="321"/>
        <v>0</v>
      </c>
      <c r="AF574" s="398">
        <f t="shared" si="321"/>
        <v>0</v>
      </c>
      <c r="AG574" s="398">
        <f t="shared" si="321"/>
        <v>0</v>
      </c>
    </row>
    <row r="575">
      <c r="A575" s="100" t="str">
        <f t="shared" si="37"/>
        <v>n/a</v>
      </c>
      <c r="B575" s="396">
        <f t="array" ref="B575">IF($A575="n/a",Dashboard!$C$54,iferror(index('Trade Log'!$B$5:$B$2004,match($A575,'Trade Log'!$AA$5:$AA$2004,0),0),Dashboard!$C$54))</f>
        <v>43100</v>
      </c>
      <c r="C575" s="100" t="str">
        <f t="array" ref="C575">IF($A575="n/a","",iferror(index('Trade Log'!$C$5:$C$2004,match($A575,'Trade Log'!$AA$5:$AA$2004,0),0),""))</f>
        <v/>
      </c>
      <c r="D575" s="398">
        <f t="array" ref="D575">IF($A575="n/a",0,iferror(index('Trade Log'!$AD$5:$AD$2004,match($A575,'Trade Log'!$AA$5:$AA$2004,0),0),0))</f>
        <v>0</v>
      </c>
      <c r="E575" s="398">
        <f t="shared" si="35"/>
        <v>0</v>
      </c>
      <c r="F575" s="100" t="str">
        <f t="array" ref="F575">IF($A575="n/a","",iferror(index('Trade Log'!$D$5:$D$2004,match($A575,'Trade Log'!$AA$5:$AA$2004,0),0),"n/a"))</f>
        <v/>
      </c>
      <c r="G575" s="100" t="str">
        <f t="array" ref="G575">IF($A575="n/a","",IFERROR(index(Setup!$D$52:$D$201,match($F575,Setup!$B$52:$B$201,0),0),"n/a"))</f>
        <v/>
      </c>
      <c r="H575" s="81"/>
      <c r="I575" s="398">
        <f t="shared" ref="I575:AG575" si="322">IF($A575="n/a",0,IFERROR(IF($G575=I$287,$E575,0),0))</f>
        <v>0</v>
      </c>
      <c r="J575" s="398">
        <f t="shared" si="322"/>
        <v>0</v>
      </c>
      <c r="K575" s="398">
        <f t="shared" si="322"/>
        <v>0</v>
      </c>
      <c r="L575" s="398">
        <f t="shared" si="322"/>
        <v>0</v>
      </c>
      <c r="M575" s="398">
        <f t="shared" si="322"/>
        <v>0</v>
      </c>
      <c r="N575" s="398">
        <f t="shared" si="322"/>
        <v>0</v>
      </c>
      <c r="O575" s="398">
        <f t="shared" si="322"/>
        <v>0</v>
      </c>
      <c r="P575" s="398">
        <f t="shared" si="322"/>
        <v>0</v>
      </c>
      <c r="Q575" s="398">
        <f t="shared" si="322"/>
        <v>0</v>
      </c>
      <c r="R575" s="398">
        <f t="shared" si="322"/>
        <v>0</v>
      </c>
      <c r="S575" s="398">
        <f t="shared" si="322"/>
        <v>0</v>
      </c>
      <c r="T575" s="398">
        <f t="shared" si="322"/>
        <v>0</v>
      </c>
      <c r="U575" s="398">
        <f t="shared" si="322"/>
        <v>0</v>
      </c>
      <c r="V575" s="398">
        <f t="shared" si="322"/>
        <v>0</v>
      </c>
      <c r="W575" s="398">
        <f t="shared" si="322"/>
        <v>0</v>
      </c>
      <c r="X575" s="398">
        <f t="shared" si="322"/>
        <v>0</v>
      </c>
      <c r="Y575" s="398">
        <f t="shared" si="322"/>
        <v>0</v>
      </c>
      <c r="Z575" s="398">
        <f t="shared" si="322"/>
        <v>0</v>
      </c>
      <c r="AA575" s="398">
        <f t="shared" si="322"/>
        <v>0</v>
      </c>
      <c r="AB575" s="398">
        <f t="shared" si="322"/>
        <v>0</v>
      </c>
      <c r="AC575" s="398">
        <f t="shared" si="322"/>
        <v>0</v>
      </c>
      <c r="AD575" s="398">
        <f t="shared" si="322"/>
        <v>0</v>
      </c>
      <c r="AE575" s="398">
        <f t="shared" si="322"/>
        <v>0</v>
      </c>
      <c r="AF575" s="398">
        <f t="shared" si="322"/>
        <v>0</v>
      </c>
      <c r="AG575" s="398">
        <f t="shared" si="322"/>
        <v>0</v>
      </c>
    </row>
    <row r="576">
      <c r="A576" s="100" t="str">
        <f t="shared" si="37"/>
        <v>n/a</v>
      </c>
      <c r="B576" s="396">
        <f t="array" ref="B576">IF($A576="n/a",Dashboard!$C$54,iferror(index('Trade Log'!$B$5:$B$2004,match($A576,'Trade Log'!$AA$5:$AA$2004,0),0),Dashboard!$C$54))</f>
        <v>43100</v>
      </c>
      <c r="C576" s="100" t="str">
        <f t="array" ref="C576">IF($A576="n/a","",iferror(index('Trade Log'!$C$5:$C$2004,match($A576,'Trade Log'!$AA$5:$AA$2004,0),0),""))</f>
        <v/>
      </c>
      <c r="D576" s="398">
        <f t="array" ref="D576">IF($A576="n/a",0,iferror(index('Trade Log'!$AD$5:$AD$2004,match($A576,'Trade Log'!$AA$5:$AA$2004,0),0),0))</f>
        <v>0</v>
      </c>
      <c r="E576" s="398">
        <f t="shared" si="35"/>
        <v>0</v>
      </c>
      <c r="F576" s="100" t="str">
        <f t="array" ref="F576">IF($A576="n/a","",iferror(index('Trade Log'!$D$5:$D$2004,match($A576,'Trade Log'!$AA$5:$AA$2004,0),0),"n/a"))</f>
        <v/>
      </c>
      <c r="G576" s="100" t="str">
        <f t="array" ref="G576">IF($A576="n/a","",IFERROR(index(Setup!$D$52:$D$201,match($F576,Setup!$B$52:$B$201,0),0),"n/a"))</f>
        <v/>
      </c>
      <c r="H576" s="81"/>
      <c r="I576" s="398">
        <f t="shared" ref="I576:AG576" si="323">IF($A576="n/a",0,IFERROR(IF($G576=I$287,$E576,0),0))</f>
        <v>0</v>
      </c>
      <c r="J576" s="398">
        <f t="shared" si="323"/>
        <v>0</v>
      </c>
      <c r="K576" s="398">
        <f t="shared" si="323"/>
        <v>0</v>
      </c>
      <c r="L576" s="398">
        <f t="shared" si="323"/>
        <v>0</v>
      </c>
      <c r="M576" s="398">
        <f t="shared" si="323"/>
        <v>0</v>
      </c>
      <c r="N576" s="398">
        <f t="shared" si="323"/>
        <v>0</v>
      </c>
      <c r="O576" s="398">
        <f t="shared" si="323"/>
        <v>0</v>
      </c>
      <c r="P576" s="398">
        <f t="shared" si="323"/>
        <v>0</v>
      </c>
      <c r="Q576" s="398">
        <f t="shared" si="323"/>
        <v>0</v>
      </c>
      <c r="R576" s="398">
        <f t="shared" si="323"/>
        <v>0</v>
      </c>
      <c r="S576" s="398">
        <f t="shared" si="323"/>
        <v>0</v>
      </c>
      <c r="T576" s="398">
        <f t="shared" si="323"/>
        <v>0</v>
      </c>
      <c r="U576" s="398">
        <f t="shared" si="323"/>
        <v>0</v>
      </c>
      <c r="V576" s="398">
        <f t="shared" si="323"/>
        <v>0</v>
      </c>
      <c r="W576" s="398">
        <f t="shared" si="323"/>
        <v>0</v>
      </c>
      <c r="X576" s="398">
        <f t="shared" si="323"/>
        <v>0</v>
      </c>
      <c r="Y576" s="398">
        <f t="shared" si="323"/>
        <v>0</v>
      </c>
      <c r="Z576" s="398">
        <f t="shared" si="323"/>
        <v>0</v>
      </c>
      <c r="AA576" s="398">
        <f t="shared" si="323"/>
        <v>0</v>
      </c>
      <c r="AB576" s="398">
        <f t="shared" si="323"/>
        <v>0</v>
      </c>
      <c r="AC576" s="398">
        <f t="shared" si="323"/>
        <v>0</v>
      </c>
      <c r="AD576" s="398">
        <f t="shared" si="323"/>
        <v>0</v>
      </c>
      <c r="AE576" s="398">
        <f t="shared" si="323"/>
        <v>0</v>
      </c>
      <c r="AF576" s="398">
        <f t="shared" si="323"/>
        <v>0</v>
      </c>
      <c r="AG576" s="398">
        <f t="shared" si="323"/>
        <v>0</v>
      </c>
    </row>
    <row r="577">
      <c r="A577" s="100" t="str">
        <f t="shared" si="37"/>
        <v>n/a</v>
      </c>
      <c r="B577" s="396">
        <f t="array" ref="B577">IF($A577="n/a",Dashboard!$C$54,iferror(index('Trade Log'!$B$5:$B$2004,match($A577,'Trade Log'!$AA$5:$AA$2004,0),0),Dashboard!$C$54))</f>
        <v>43100</v>
      </c>
      <c r="C577" s="100" t="str">
        <f t="array" ref="C577">IF($A577="n/a","",iferror(index('Trade Log'!$C$5:$C$2004,match($A577,'Trade Log'!$AA$5:$AA$2004,0),0),""))</f>
        <v/>
      </c>
      <c r="D577" s="398">
        <f t="array" ref="D577">IF($A577="n/a",0,iferror(index('Trade Log'!$AD$5:$AD$2004,match($A577,'Trade Log'!$AA$5:$AA$2004,0),0),0))</f>
        <v>0</v>
      </c>
      <c r="E577" s="398">
        <f t="shared" si="35"/>
        <v>0</v>
      </c>
      <c r="F577" s="100" t="str">
        <f t="array" ref="F577">IF($A577="n/a","",iferror(index('Trade Log'!$D$5:$D$2004,match($A577,'Trade Log'!$AA$5:$AA$2004,0),0),"n/a"))</f>
        <v/>
      </c>
      <c r="G577" s="100" t="str">
        <f t="array" ref="G577">IF($A577="n/a","",IFERROR(index(Setup!$D$52:$D$201,match($F577,Setup!$B$52:$B$201,0),0),"n/a"))</f>
        <v/>
      </c>
      <c r="H577" s="81"/>
      <c r="I577" s="398">
        <f t="shared" ref="I577:AG577" si="324">IF($A577="n/a",0,IFERROR(IF($G577=I$287,$E577,0),0))</f>
        <v>0</v>
      </c>
      <c r="J577" s="398">
        <f t="shared" si="324"/>
        <v>0</v>
      </c>
      <c r="K577" s="398">
        <f t="shared" si="324"/>
        <v>0</v>
      </c>
      <c r="L577" s="398">
        <f t="shared" si="324"/>
        <v>0</v>
      </c>
      <c r="M577" s="398">
        <f t="shared" si="324"/>
        <v>0</v>
      </c>
      <c r="N577" s="398">
        <f t="shared" si="324"/>
        <v>0</v>
      </c>
      <c r="O577" s="398">
        <f t="shared" si="324"/>
        <v>0</v>
      </c>
      <c r="P577" s="398">
        <f t="shared" si="324"/>
        <v>0</v>
      </c>
      <c r="Q577" s="398">
        <f t="shared" si="324"/>
        <v>0</v>
      </c>
      <c r="R577" s="398">
        <f t="shared" si="324"/>
        <v>0</v>
      </c>
      <c r="S577" s="398">
        <f t="shared" si="324"/>
        <v>0</v>
      </c>
      <c r="T577" s="398">
        <f t="shared" si="324"/>
        <v>0</v>
      </c>
      <c r="U577" s="398">
        <f t="shared" si="324"/>
        <v>0</v>
      </c>
      <c r="V577" s="398">
        <f t="shared" si="324"/>
        <v>0</v>
      </c>
      <c r="W577" s="398">
        <f t="shared" si="324"/>
        <v>0</v>
      </c>
      <c r="X577" s="398">
        <f t="shared" si="324"/>
        <v>0</v>
      </c>
      <c r="Y577" s="398">
        <f t="shared" si="324"/>
        <v>0</v>
      </c>
      <c r="Z577" s="398">
        <f t="shared" si="324"/>
        <v>0</v>
      </c>
      <c r="AA577" s="398">
        <f t="shared" si="324"/>
        <v>0</v>
      </c>
      <c r="AB577" s="398">
        <f t="shared" si="324"/>
        <v>0</v>
      </c>
      <c r="AC577" s="398">
        <f t="shared" si="324"/>
        <v>0</v>
      </c>
      <c r="AD577" s="398">
        <f t="shared" si="324"/>
        <v>0</v>
      </c>
      <c r="AE577" s="398">
        <f t="shared" si="324"/>
        <v>0</v>
      </c>
      <c r="AF577" s="398">
        <f t="shared" si="324"/>
        <v>0</v>
      </c>
      <c r="AG577" s="398">
        <f t="shared" si="324"/>
        <v>0</v>
      </c>
    </row>
    <row r="578">
      <c r="A578" s="100" t="str">
        <f t="shared" si="37"/>
        <v>n/a</v>
      </c>
      <c r="B578" s="396">
        <f t="array" ref="B578">IF($A578="n/a",Dashboard!$C$54,iferror(index('Trade Log'!$B$5:$B$2004,match($A578,'Trade Log'!$AA$5:$AA$2004,0),0),Dashboard!$C$54))</f>
        <v>43100</v>
      </c>
      <c r="C578" s="100" t="str">
        <f t="array" ref="C578">IF($A578="n/a","",iferror(index('Trade Log'!$C$5:$C$2004,match($A578,'Trade Log'!$AA$5:$AA$2004,0),0),""))</f>
        <v/>
      </c>
      <c r="D578" s="398">
        <f t="array" ref="D578">IF($A578="n/a",0,iferror(index('Trade Log'!$AD$5:$AD$2004,match($A578,'Trade Log'!$AA$5:$AA$2004,0),0),0))</f>
        <v>0</v>
      </c>
      <c r="E578" s="398">
        <f t="shared" si="35"/>
        <v>0</v>
      </c>
      <c r="F578" s="100" t="str">
        <f t="array" ref="F578">IF($A578="n/a","",iferror(index('Trade Log'!$D$5:$D$2004,match($A578,'Trade Log'!$AA$5:$AA$2004,0),0),"n/a"))</f>
        <v/>
      </c>
      <c r="G578" s="100" t="str">
        <f t="array" ref="G578">IF($A578="n/a","",IFERROR(index(Setup!$D$52:$D$201,match($F578,Setup!$B$52:$B$201,0),0),"n/a"))</f>
        <v/>
      </c>
      <c r="H578" s="81"/>
      <c r="I578" s="398">
        <f t="shared" ref="I578:AG578" si="325">IF($A578="n/a",0,IFERROR(IF($G578=I$287,$E578,0),0))</f>
        <v>0</v>
      </c>
      <c r="J578" s="398">
        <f t="shared" si="325"/>
        <v>0</v>
      </c>
      <c r="K578" s="398">
        <f t="shared" si="325"/>
        <v>0</v>
      </c>
      <c r="L578" s="398">
        <f t="shared" si="325"/>
        <v>0</v>
      </c>
      <c r="M578" s="398">
        <f t="shared" si="325"/>
        <v>0</v>
      </c>
      <c r="N578" s="398">
        <f t="shared" si="325"/>
        <v>0</v>
      </c>
      <c r="O578" s="398">
        <f t="shared" si="325"/>
        <v>0</v>
      </c>
      <c r="P578" s="398">
        <f t="shared" si="325"/>
        <v>0</v>
      </c>
      <c r="Q578" s="398">
        <f t="shared" si="325"/>
        <v>0</v>
      </c>
      <c r="R578" s="398">
        <f t="shared" si="325"/>
        <v>0</v>
      </c>
      <c r="S578" s="398">
        <f t="shared" si="325"/>
        <v>0</v>
      </c>
      <c r="T578" s="398">
        <f t="shared" si="325"/>
        <v>0</v>
      </c>
      <c r="U578" s="398">
        <f t="shared" si="325"/>
        <v>0</v>
      </c>
      <c r="V578" s="398">
        <f t="shared" si="325"/>
        <v>0</v>
      </c>
      <c r="W578" s="398">
        <f t="shared" si="325"/>
        <v>0</v>
      </c>
      <c r="X578" s="398">
        <f t="shared" si="325"/>
        <v>0</v>
      </c>
      <c r="Y578" s="398">
        <f t="shared" si="325"/>
        <v>0</v>
      </c>
      <c r="Z578" s="398">
        <f t="shared" si="325"/>
        <v>0</v>
      </c>
      <c r="AA578" s="398">
        <f t="shared" si="325"/>
        <v>0</v>
      </c>
      <c r="AB578" s="398">
        <f t="shared" si="325"/>
        <v>0</v>
      </c>
      <c r="AC578" s="398">
        <f t="shared" si="325"/>
        <v>0</v>
      </c>
      <c r="AD578" s="398">
        <f t="shared" si="325"/>
        <v>0</v>
      </c>
      <c r="AE578" s="398">
        <f t="shared" si="325"/>
        <v>0</v>
      </c>
      <c r="AF578" s="398">
        <f t="shared" si="325"/>
        <v>0</v>
      </c>
      <c r="AG578" s="398">
        <f t="shared" si="325"/>
        <v>0</v>
      </c>
    </row>
    <row r="579">
      <c r="A579" s="100" t="str">
        <f t="shared" si="37"/>
        <v>n/a</v>
      </c>
      <c r="B579" s="396">
        <f t="array" ref="B579">IF($A579="n/a",Dashboard!$C$54,iferror(index('Trade Log'!$B$5:$B$2004,match($A579,'Trade Log'!$AA$5:$AA$2004,0),0),Dashboard!$C$54))</f>
        <v>43100</v>
      </c>
      <c r="C579" s="100" t="str">
        <f t="array" ref="C579">IF($A579="n/a","",iferror(index('Trade Log'!$C$5:$C$2004,match($A579,'Trade Log'!$AA$5:$AA$2004,0),0),""))</f>
        <v/>
      </c>
      <c r="D579" s="398">
        <f t="array" ref="D579">IF($A579="n/a",0,iferror(index('Trade Log'!$AD$5:$AD$2004,match($A579,'Trade Log'!$AA$5:$AA$2004,0),0),0))</f>
        <v>0</v>
      </c>
      <c r="E579" s="398">
        <f t="shared" si="35"/>
        <v>0</v>
      </c>
      <c r="F579" s="100" t="str">
        <f t="array" ref="F579">IF($A579="n/a","",iferror(index('Trade Log'!$D$5:$D$2004,match($A579,'Trade Log'!$AA$5:$AA$2004,0),0),"n/a"))</f>
        <v/>
      </c>
      <c r="G579" s="100" t="str">
        <f t="array" ref="G579">IF($A579="n/a","",IFERROR(index(Setup!$D$52:$D$201,match($F579,Setup!$B$52:$B$201,0),0),"n/a"))</f>
        <v/>
      </c>
      <c r="H579" s="81"/>
      <c r="I579" s="398">
        <f t="shared" ref="I579:AG579" si="326">IF($A579="n/a",0,IFERROR(IF($G579=I$287,$E579,0),0))</f>
        <v>0</v>
      </c>
      <c r="J579" s="398">
        <f t="shared" si="326"/>
        <v>0</v>
      </c>
      <c r="K579" s="398">
        <f t="shared" si="326"/>
        <v>0</v>
      </c>
      <c r="L579" s="398">
        <f t="shared" si="326"/>
        <v>0</v>
      </c>
      <c r="M579" s="398">
        <f t="shared" si="326"/>
        <v>0</v>
      </c>
      <c r="N579" s="398">
        <f t="shared" si="326"/>
        <v>0</v>
      </c>
      <c r="O579" s="398">
        <f t="shared" si="326"/>
        <v>0</v>
      </c>
      <c r="P579" s="398">
        <f t="shared" si="326"/>
        <v>0</v>
      </c>
      <c r="Q579" s="398">
        <f t="shared" si="326"/>
        <v>0</v>
      </c>
      <c r="R579" s="398">
        <f t="shared" si="326"/>
        <v>0</v>
      </c>
      <c r="S579" s="398">
        <f t="shared" si="326"/>
        <v>0</v>
      </c>
      <c r="T579" s="398">
        <f t="shared" si="326"/>
        <v>0</v>
      </c>
      <c r="U579" s="398">
        <f t="shared" si="326"/>
        <v>0</v>
      </c>
      <c r="V579" s="398">
        <f t="shared" si="326"/>
        <v>0</v>
      </c>
      <c r="W579" s="398">
        <f t="shared" si="326"/>
        <v>0</v>
      </c>
      <c r="X579" s="398">
        <f t="shared" si="326"/>
        <v>0</v>
      </c>
      <c r="Y579" s="398">
        <f t="shared" si="326"/>
        <v>0</v>
      </c>
      <c r="Z579" s="398">
        <f t="shared" si="326"/>
        <v>0</v>
      </c>
      <c r="AA579" s="398">
        <f t="shared" si="326"/>
        <v>0</v>
      </c>
      <c r="AB579" s="398">
        <f t="shared" si="326"/>
        <v>0</v>
      </c>
      <c r="AC579" s="398">
        <f t="shared" si="326"/>
        <v>0</v>
      </c>
      <c r="AD579" s="398">
        <f t="shared" si="326"/>
        <v>0</v>
      </c>
      <c r="AE579" s="398">
        <f t="shared" si="326"/>
        <v>0</v>
      </c>
      <c r="AF579" s="398">
        <f t="shared" si="326"/>
        <v>0</v>
      </c>
      <c r="AG579" s="398">
        <f t="shared" si="326"/>
        <v>0</v>
      </c>
    </row>
    <row r="580">
      <c r="A580" s="100" t="str">
        <f t="shared" si="37"/>
        <v>n/a</v>
      </c>
      <c r="B580" s="396">
        <f t="array" ref="B580">IF($A580="n/a",Dashboard!$C$54,iferror(index('Trade Log'!$B$5:$B$2004,match($A580,'Trade Log'!$AA$5:$AA$2004,0),0),Dashboard!$C$54))</f>
        <v>43100</v>
      </c>
      <c r="C580" s="100" t="str">
        <f t="array" ref="C580">IF($A580="n/a","",iferror(index('Trade Log'!$C$5:$C$2004,match($A580,'Trade Log'!$AA$5:$AA$2004,0),0),""))</f>
        <v/>
      </c>
      <c r="D580" s="398">
        <f t="array" ref="D580">IF($A580="n/a",0,iferror(index('Trade Log'!$AD$5:$AD$2004,match($A580,'Trade Log'!$AA$5:$AA$2004,0),0),0))</f>
        <v>0</v>
      </c>
      <c r="E580" s="398">
        <f t="shared" si="35"/>
        <v>0</v>
      </c>
      <c r="F580" s="100" t="str">
        <f t="array" ref="F580">IF($A580="n/a","",iferror(index('Trade Log'!$D$5:$D$2004,match($A580,'Trade Log'!$AA$5:$AA$2004,0),0),"n/a"))</f>
        <v/>
      </c>
      <c r="G580" s="100" t="str">
        <f t="array" ref="G580">IF($A580="n/a","",IFERROR(index(Setup!$D$52:$D$201,match($F580,Setup!$B$52:$B$201,0),0),"n/a"))</f>
        <v/>
      </c>
      <c r="H580" s="81"/>
      <c r="I580" s="398">
        <f t="shared" ref="I580:AG580" si="327">IF($A580="n/a",0,IFERROR(IF($G580=I$287,$E580,0),0))</f>
        <v>0</v>
      </c>
      <c r="J580" s="398">
        <f t="shared" si="327"/>
        <v>0</v>
      </c>
      <c r="K580" s="398">
        <f t="shared" si="327"/>
        <v>0</v>
      </c>
      <c r="L580" s="398">
        <f t="shared" si="327"/>
        <v>0</v>
      </c>
      <c r="M580" s="398">
        <f t="shared" si="327"/>
        <v>0</v>
      </c>
      <c r="N580" s="398">
        <f t="shared" si="327"/>
        <v>0</v>
      </c>
      <c r="O580" s="398">
        <f t="shared" si="327"/>
        <v>0</v>
      </c>
      <c r="P580" s="398">
        <f t="shared" si="327"/>
        <v>0</v>
      </c>
      <c r="Q580" s="398">
        <f t="shared" si="327"/>
        <v>0</v>
      </c>
      <c r="R580" s="398">
        <f t="shared" si="327"/>
        <v>0</v>
      </c>
      <c r="S580" s="398">
        <f t="shared" si="327"/>
        <v>0</v>
      </c>
      <c r="T580" s="398">
        <f t="shared" si="327"/>
        <v>0</v>
      </c>
      <c r="U580" s="398">
        <f t="shared" si="327"/>
        <v>0</v>
      </c>
      <c r="V580" s="398">
        <f t="shared" si="327"/>
        <v>0</v>
      </c>
      <c r="W580" s="398">
        <f t="shared" si="327"/>
        <v>0</v>
      </c>
      <c r="X580" s="398">
        <f t="shared" si="327"/>
        <v>0</v>
      </c>
      <c r="Y580" s="398">
        <f t="shared" si="327"/>
        <v>0</v>
      </c>
      <c r="Z580" s="398">
        <f t="shared" si="327"/>
        <v>0</v>
      </c>
      <c r="AA580" s="398">
        <f t="shared" si="327"/>
        <v>0</v>
      </c>
      <c r="AB580" s="398">
        <f t="shared" si="327"/>
        <v>0</v>
      </c>
      <c r="AC580" s="398">
        <f t="shared" si="327"/>
        <v>0</v>
      </c>
      <c r="AD580" s="398">
        <f t="shared" si="327"/>
        <v>0</v>
      </c>
      <c r="AE580" s="398">
        <f t="shared" si="327"/>
        <v>0</v>
      </c>
      <c r="AF580" s="398">
        <f t="shared" si="327"/>
        <v>0</v>
      </c>
      <c r="AG580" s="398">
        <f t="shared" si="327"/>
        <v>0</v>
      </c>
    </row>
    <row r="581">
      <c r="A581" s="100" t="str">
        <f t="shared" si="37"/>
        <v>n/a</v>
      </c>
      <c r="B581" s="396">
        <f t="array" ref="B581">IF($A581="n/a",Dashboard!$C$54,iferror(index('Trade Log'!$B$5:$B$2004,match($A581,'Trade Log'!$AA$5:$AA$2004,0),0),Dashboard!$C$54))</f>
        <v>43100</v>
      </c>
      <c r="C581" s="100" t="str">
        <f t="array" ref="C581">IF($A581="n/a","",iferror(index('Trade Log'!$C$5:$C$2004,match($A581,'Trade Log'!$AA$5:$AA$2004,0),0),""))</f>
        <v/>
      </c>
      <c r="D581" s="398">
        <f t="array" ref="D581">IF($A581="n/a",0,iferror(index('Trade Log'!$AD$5:$AD$2004,match($A581,'Trade Log'!$AA$5:$AA$2004,0),0),0))</f>
        <v>0</v>
      </c>
      <c r="E581" s="398">
        <f t="shared" si="35"/>
        <v>0</v>
      </c>
      <c r="F581" s="100" t="str">
        <f t="array" ref="F581">IF($A581="n/a","",iferror(index('Trade Log'!$D$5:$D$2004,match($A581,'Trade Log'!$AA$5:$AA$2004,0),0),"n/a"))</f>
        <v/>
      </c>
      <c r="G581" s="100" t="str">
        <f t="array" ref="G581">IF($A581="n/a","",IFERROR(index(Setup!$D$52:$D$201,match($F581,Setup!$B$52:$B$201,0),0),"n/a"))</f>
        <v/>
      </c>
      <c r="H581" s="81"/>
      <c r="I581" s="398">
        <f t="shared" ref="I581:AG581" si="328">IF($A581="n/a",0,IFERROR(IF($G581=I$287,$E581,0),0))</f>
        <v>0</v>
      </c>
      <c r="J581" s="398">
        <f t="shared" si="328"/>
        <v>0</v>
      </c>
      <c r="K581" s="398">
        <f t="shared" si="328"/>
        <v>0</v>
      </c>
      <c r="L581" s="398">
        <f t="shared" si="328"/>
        <v>0</v>
      </c>
      <c r="M581" s="398">
        <f t="shared" si="328"/>
        <v>0</v>
      </c>
      <c r="N581" s="398">
        <f t="shared" si="328"/>
        <v>0</v>
      </c>
      <c r="O581" s="398">
        <f t="shared" si="328"/>
        <v>0</v>
      </c>
      <c r="P581" s="398">
        <f t="shared" si="328"/>
        <v>0</v>
      </c>
      <c r="Q581" s="398">
        <f t="shared" si="328"/>
        <v>0</v>
      </c>
      <c r="R581" s="398">
        <f t="shared" si="328"/>
        <v>0</v>
      </c>
      <c r="S581" s="398">
        <f t="shared" si="328"/>
        <v>0</v>
      </c>
      <c r="T581" s="398">
        <f t="shared" si="328"/>
        <v>0</v>
      </c>
      <c r="U581" s="398">
        <f t="shared" si="328"/>
        <v>0</v>
      </c>
      <c r="V581" s="398">
        <f t="shared" si="328"/>
        <v>0</v>
      </c>
      <c r="W581" s="398">
        <f t="shared" si="328"/>
        <v>0</v>
      </c>
      <c r="X581" s="398">
        <f t="shared" si="328"/>
        <v>0</v>
      </c>
      <c r="Y581" s="398">
        <f t="shared" si="328"/>
        <v>0</v>
      </c>
      <c r="Z581" s="398">
        <f t="shared" si="328"/>
        <v>0</v>
      </c>
      <c r="AA581" s="398">
        <f t="shared" si="328"/>
        <v>0</v>
      </c>
      <c r="AB581" s="398">
        <f t="shared" si="328"/>
        <v>0</v>
      </c>
      <c r="AC581" s="398">
        <f t="shared" si="328"/>
        <v>0</v>
      </c>
      <c r="AD581" s="398">
        <f t="shared" si="328"/>
        <v>0</v>
      </c>
      <c r="AE581" s="398">
        <f t="shared" si="328"/>
        <v>0</v>
      </c>
      <c r="AF581" s="398">
        <f t="shared" si="328"/>
        <v>0</v>
      </c>
      <c r="AG581" s="398">
        <f t="shared" si="328"/>
        <v>0</v>
      </c>
    </row>
    <row r="582">
      <c r="A582" s="100" t="str">
        <f t="shared" si="37"/>
        <v>n/a</v>
      </c>
      <c r="B582" s="396">
        <f t="array" ref="B582">IF($A582="n/a",Dashboard!$C$54,iferror(index('Trade Log'!$B$5:$B$2004,match($A582,'Trade Log'!$AA$5:$AA$2004,0),0),Dashboard!$C$54))</f>
        <v>43100</v>
      </c>
      <c r="C582" s="100" t="str">
        <f t="array" ref="C582">IF($A582="n/a","",iferror(index('Trade Log'!$C$5:$C$2004,match($A582,'Trade Log'!$AA$5:$AA$2004,0),0),""))</f>
        <v/>
      </c>
      <c r="D582" s="398">
        <f t="array" ref="D582">IF($A582="n/a",0,iferror(index('Trade Log'!$AD$5:$AD$2004,match($A582,'Trade Log'!$AA$5:$AA$2004,0),0),0))</f>
        <v>0</v>
      </c>
      <c r="E582" s="398">
        <f t="shared" si="35"/>
        <v>0</v>
      </c>
      <c r="F582" s="100" t="str">
        <f t="array" ref="F582">IF($A582="n/a","",iferror(index('Trade Log'!$D$5:$D$2004,match($A582,'Trade Log'!$AA$5:$AA$2004,0),0),"n/a"))</f>
        <v/>
      </c>
      <c r="G582" s="100" t="str">
        <f t="array" ref="G582">IF($A582="n/a","",IFERROR(index(Setup!$D$52:$D$201,match($F582,Setup!$B$52:$B$201,0),0),"n/a"))</f>
        <v/>
      </c>
      <c r="H582" s="81"/>
      <c r="I582" s="398">
        <f t="shared" ref="I582:AG582" si="329">IF($A582="n/a",0,IFERROR(IF($G582=I$287,$E582,0),0))</f>
        <v>0</v>
      </c>
      <c r="J582" s="398">
        <f t="shared" si="329"/>
        <v>0</v>
      </c>
      <c r="K582" s="398">
        <f t="shared" si="329"/>
        <v>0</v>
      </c>
      <c r="L582" s="398">
        <f t="shared" si="329"/>
        <v>0</v>
      </c>
      <c r="M582" s="398">
        <f t="shared" si="329"/>
        <v>0</v>
      </c>
      <c r="N582" s="398">
        <f t="shared" si="329"/>
        <v>0</v>
      </c>
      <c r="O582" s="398">
        <f t="shared" si="329"/>
        <v>0</v>
      </c>
      <c r="P582" s="398">
        <f t="shared" si="329"/>
        <v>0</v>
      </c>
      <c r="Q582" s="398">
        <f t="shared" si="329"/>
        <v>0</v>
      </c>
      <c r="R582" s="398">
        <f t="shared" si="329"/>
        <v>0</v>
      </c>
      <c r="S582" s="398">
        <f t="shared" si="329"/>
        <v>0</v>
      </c>
      <c r="T582" s="398">
        <f t="shared" si="329"/>
        <v>0</v>
      </c>
      <c r="U582" s="398">
        <f t="shared" si="329"/>
        <v>0</v>
      </c>
      <c r="V582" s="398">
        <f t="shared" si="329"/>
        <v>0</v>
      </c>
      <c r="W582" s="398">
        <f t="shared" si="329"/>
        <v>0</v>
      </c>
      <c r="X582" s="398">
        <f t="shared" si="329"/>
        <v>0</v>
      </c>
      <c r="Y582" s="398">
        <f t="shared" si="329"/>
        <v>0</v>
      </c>
      <c r="Z582" s="398">
        <f t="shared" si="329"/>
        <v>0</v>
      </c>
      <c r="AA582" s="398">
        <f t="shared" si="329"/>
        <v>0</v>
      </c>
      <c r="AB582" s="398">
        <f t="shared" si="329"/>
        <v>0</v>
      </c>
      <c r="AC582" s="398">
        <f t="shared" si="329"/>
        <v>0</v>
      </c>
      <c r="AD582" s="398">
        <f t="shared" si="329"/>
        <v>0</v>
      </c>
      <c r="AE582" s="398">
        <f t="shared" si="329"/>
        <v>0</v>
      </c>
      <c r="AF582" s="398">
        <f t="shared" si="329"/>
        <v>0</v>
      </c>
      <c r="AG582" s="398">
        <f t="shared" si="329"/>
        <v>0</v>
      </c>
    </row>
    <row r="583">
      <c r="A583" s="100" t="str">
        <f t="shared" si="37"/>
        <v>n/a</v>
      </c>
      <c r="B583" s="396">
        <f t="array" ref="B583">IF($A583="n/a",Dashboard!$C$54,iferror(index('Trade Log'!$B$5:$B$2004,match($A583,'Trade Log'!$AA$5:$AA$2004,0),0),Dashboard!$C$54))</f>
        <v>43100</v>
      </c>
      <c r="C583" s="100" t="str">
        <f t="array" ref="C583">IF($A583="n/a","",iferror(index('Trade Log'!$C$5:$C$2004,match($A583,'Trade Log'!$AA$5:$AA$2004,0),0),""))</f>
        <v/>
      </c>
      <c r="D583" s="398">
        <f t="array" ref="D583">IF($A583="n/a",0,iferror(index('Trade Log'!$AD$5:$AD$2004,match($A583,'Trade Log'!$AA$5:$AA$2004,0),0),0))</f>
        <v>0</v>
      </c>
      <c r="E583" s="398">
        <f t="shared" si="35"/>
        <v>0</v>
      </c>
      <c r="F583" s="100" t="str">
        <f t="array" ref="F583">IF($A583="n/a","",iferror(index('Trade Log'!$D$5:$D$2004,match($A583,'Trade Log'!$AA$5:$AA$2004,0),0),"n/a"))</f>
        <v/>
      </c>
      <c r="G583" s="100" t="str">
        <f t="array" ref="G583">IF($A583="n/a","",IFERROR(index(Setup!$D$52:$D$201,match($F583,Setup!$B$52:$B$201,0),0),"n/a"))</f>
        <v/>
      </c>
      <c r="H583" s="81"/>
      <c r="I583" s="398">
        <f t="shared" ref="I583:AG583" si="330">IF($A583="n/a",0,IFERROR(IF($G583=I$287,$E583,0),0))</f>
        <v>0</v>
      </c>
      <c r="J583" s="398">
        <f t="shared" si="330"/>
        <v>0</v>
      </c>
      <c r="K583" s="398">
        <f t="shared" si="330"/>
        <v>0</v>
      </c>
      <c r="L583" s="398">
        <f t="shared" si="330"/>
        <v>0</v>
      </c>
      <c r="M583" s="398">
        <f t="shared" si="330"/>
        <v>0</v>
      </c>
      <c r="N583" s="398">
        <f t="shared" si="330"/>
        <v>0</v>
      </c>
      <c r="O583" s="398">
        <f t="shared" si="330"/>
        <v>0</v>
      </c>
      <c r="P583" s="398">
        <f t="shared" si="330"/>
        <v>0</v>
      </c>
      <c r="Q583" s="398">
        <f t="shared" si="330"/>
        <v>0</v>
      </c>
      <c r="R583" s="398">
        <f t="shared" si="330"/>
        <v>0</v>
      </c>
      <c r="S583" s="398">
        <f t="shared" si="330"/>
        <v>0</v>
      </c>
      <c r="T583" s="398">
        <f t="shared" si="330"/>
        <v>0</v>
      </c>
      <c r="U583" s="398">
        <f t="shared" si="330"/>
        <v>0</v>
      </c>
      <c r="V583" s="398">
        <f t="shared" si="330"/>
        <v>0</v>
      </c>
      <c r="W583" s="398">
        <f t="shared" si="330"/>
        <v>0</v>
      </c>
      <c r="X583" s="398">
        <f t="shared" si="330"/>
        <v>0</v>
      </c>
      <c r="Y583" s="398">
        <f t="shared" si="330"/>
        <v>0</v>
      </c>
      <c r="Z583" s="398">
        <f t="shared" si="330"/>
        <v>0</v>
      </c>
      <c r="AA583" s="398">
        <f t="shared" si="330"/>
        <v>0</v>
      </c>
      <c r="AB583" s="398">
        <f t="shared" si="330"/>
        <v>0</v>
      </c>
      <c r="AC583" s="398">
        <f t="shared" si="330"/>
        <v>0</v>
      </c>
      <c r="AD583" s="398">
        <f t="shared" si="330"/>
        <v>0</v>
      </c>
      <c r="AE583" s="398">
        <f t="shared" si="330"/>
        <v>0</v>
      </c>
      <c r="AF583" s="398">
        <f t="shared" si="330"/>
        <v>0</v>
      </c>
      <c r="AG583" s="398">
        <f t="shared" si="330"/>
        <v>0</v>
      </c>
    </row>
    <row r="584">
      <c r="A584" s="100" t="str">
        <f t="shared" si="37"/>
        <v>n/a</v>
      </c>
      <c r="B584" s="396">
        <f t="array" ref="B584">IF($A584="n/a",Dashboard!$C$54,iferror(index('Trade Log'!$B$5:$B$2004,match($A584,'Trade Log'!$AA$5:$AA$2004,0),0),Dashboard!$C$54))</f>
        <v>43100</v>
      </c>
      <c r="C584" s="100" t="str">
        <f t="array" ref="C584">IF($A584="n/a","",iferror(index('Trade Log'!$C$5:$C$2004,match($A584,'Trade Log'!$AA$5:$AA$2004,0),0),""))</f>
        <v/>
      </c>
      <c r="D584" s="398">
        <f t="array" ref="D584">IF($A584="n/a",0,iferror(index('Trade Log'!$AD$5:$AD$2004,match($A584,'Trade Log'!$AA$5:$AA$2004,0),0),0))</f>
        <v>0</v>
      </c>
      <c r="E584" s="398">
        <f t="shared" si="35"/>
        <v>0</v>
      </c>
      <c r="F584" s="100" t="str">
        <f t="array" ref="F584">IF($A584="n/a","",iferror(index('Trade Log'!$D$5:$D$2004,match($A584,'Trade Log'!$AA$5:$AA$2004,0),0),"n/a"))</f>
        <v/>
      </c>
      <c r="G584" s="100" t="str">
        <f t="array" ref="G584">IF($A584="n/a","",IFERROR(index(Setup!$D$52:$D$201,match($F584,Setup!$B$52:$B$201,0),0),"n/a"))</f>
        <v/>
      </c>
      <c r="H584" s="81"/>
      <c r="I584" s="398">
        <f t="shared" ref="I584:AG584" si="331">IF($A584="n/a",0,IFERROR(IF($G584=I$287,$E584,0),0))</f>
        <v>0</v>
      </c>
      <c r="J584" s="398">
        <f t="shared" si="331"/>
        <v>0</v>
      </c>
      <c r="K584" s="398">
        <f t="shared" si="331"/>
        <v>0</v>
      </c>
      <c r="L584" s="398">
        <f t="shared" si="331"/>
        <v>0</v>
      </c>
      <c r="M584" s="398">
        <f t="shared" si="331"/>
        <v>0</v>
      </c>
      <c r="N584" s="398">
        <f t="shared" si="331"/>
        <v>0</v>
      </c>
      <c r="O584" s="398">
        <f t="shared" si="331"/>
        <v>0</v>
      </c>
      <c r="P584" s="398">
        <f t="shared" si="331"/>
        <v>0</v>
      </c>
      <c r="Q584" s="398">
        <f t="shared" si="331"/>
        <v>0</v>
      </c>
      <c r="R584" s="398">
        <f t="shared" si="331"/>
        <v>0</v>
      </c>
      <c r="S584" s="398">
        <f t="shared" si="331"/>
        <v>0</v>
      </c>
      <c r="T584" s="398">
        <f t="shared" si="331"/>
        <v>0</v>
      </c>
      <c r="U584" s="398">
        <f t="shared" si="331"/>
        <v>0</v>
      </c>
      <c r="V584" s="398">
        <f t="shared" si="331"/>
        <v>0</v>
      </c>
      <c r="W584" s="398">
        <f t="shared" si="331"/>
        <v>0</v>
      </c>
      <c r="X584" s="398">
        <f t="shared" si="331"/>
        <v>0</v>
      </c>
      <c r="Y584" s="398">
        <f t="shared" si="331"/>
        <v>0</v>
      </c>
      <c r="Z584" s="398">
        <f t="shared" si="331"/>
        <v>0</v>
      </c>
      <c r="AA584" s="398">
        <f t="shared" si="331"/>
        <v>0</v>
      </c>
      <c r="AB584" s="398">
        <f t="shared" si="331"/>
        <v>0</v>
      </c>
      <c r="AC584" s="398">
        <f t="shared" si="331"/>
        <v>0</v>
      </c>
      <c r="AD584" s="398">
        <f t="shared" si="331"/>
        <v>0</v>
      </c>
      <c r="AE584" s="398">
        <f t="shared" si="331"/>
        <v>0</v>
      </c>
      <c r="AF584" s="398">
        <f t="shared" si="331"/>
        <v>0</v>
      </c>
      <c r="AG584" s="398">
        <f t="shared" si="331"/>
        <v>0</v>
      </c>
    </row>
    <row r="585">
      <c r="A585" s="100" t="str">
        <f t="shared" si="37"/>
        <v>n/a</v>
      </c>
      <c r="B585" s="396">
        <f t="array" ref="B585">IF($A585="n/a",Dashboard!$C$54,iferror(index('Trade Log'!$B$5:$B$2004,match($A585,'Trade Log'!$AA$5:$AA$2004,0),0),Dashboard!$C$54))</f>
        <v>43100</v>
      </c>
      <c r="C585" s="100" t="str">
        <f t="array" ref="C585">IF($A585="n/a","",iferror(index('Trade Log'!$C$5:$C$2004,match($A585,'Trade Log'!$AA$5:$AA$2004,0),0),""))</f>
        <v/>
      </c>
      <c r="D585" s="398">
        <f t="array" ref="D585">IF($A585="n/a",0,iferror(index('Trade Log'!$AD$5:$AD$2004,match($A585,'Trade Log'!$AA$5:$AA$2004,0),0),0))</f>
        <v>0</v>
      </c>
      <c r="E585" s="398">
        <f t="shared" si="35"/>
        <v>0</v>
      </c>
      <c r="F585" s="100" t="str">
        <f t="array" ref="F585">IF($A585="n/a","",iferror(index('Trade Log'!$D$5:$D$2004,match($A585,'Trade Log'!$AA$5:$AA$2004,0),0),"n/a"))</f>
        <v/>
      </c>
      <c r="G585" s="100" t="str">
        <f t="array" ref="G585">IF($A585="n/a","",IFERROR(index(Setup!$D$52:$D$201,match($F585,Setup!$B$52:$B$201,0),0),"n/a"))</f>
        <v/>
      </c>
      <c r="H585" s="81"/>
      <c r="I585" s="398">
        <f t="shared" ref="I585:AG585" si="332">IF($A585="n/a",0,IFERROR(IF($G585=I$287,$E585,0),0))</f>
        <v>0</v>
      </c>
      <c r="J585" s="398">
        <f t="shared" si="332"/>
        <v>0</v>
      </c>
      <c r="K585" s="398">
        <f t="shared" si="332"/>
        <v>0</v>
      </c>
      <c r="L585" s="398">
        <f t="shared" si="332"/>
        <v>0</v>
      </c>
      <c r="M585" s="398">
        <f t="shared" si="332"/>
        <v>0</v>
      </c>
      <c r="N585" s="398">
        <f t="shared" si="332"/>
        <v>0</v>
      </c>
      <c r="O585" s="398">
        <f t="shared" si="332"/>
        <v>0</v>
      </c>
      <c r="P585" s="398">
        <f t="shared" si="332"/>
        <v>0</v>
      </c>
      <c r="Q585" s="398">
        <f t="shared" si="332"/>
        <v>0</v>
      </c>
      <c r="R585" s="398">
        <f t="shared" si="332"/>
        <v>0</v>
      </c>
      <c r="S585" s="398">
        <f t="shared" si="332"/>
        <v>0</v>
      </c>
      <c r="T585" s="398">
        <f t="shared" si="332"/>
        <v>0</v>
      </c>
      <c r="U585" s="398">
        <f t="shared" si="332"/>
        <v>0</v>
      </c>
      <c r="V585" s="398">
        <f t="shared" si="332"/>
        <v>0</v>
      </c>
      <c r="W585" s="398">
        <f t="shared" si="332"/>
        <v>0</v>
      </c>
      <c r="X585" s="398">
        <f t="shared" si="332"/>
        <v>0</v>
      </c>
      <c r="Y585" s="398">
        <f t="shared" si="332"/>
        <v>0</v>
      </c>
      <c r="Z585" s="398">
        <f t="shared" si="332"/>
        <v>0</v>
      </c>
      <c r="AA585" s="398">
        <f t="shared" si="332"/>
        <v>0</v>
      </c>
      <c r="AB585" s="398">
        <f t="shared" si="332"/>
        <v>0</v>
      </c>
      <c r="AC585" s="398">
        <f t="shared" si="332"/>
        <v>0</v>
      </c>
      <c r="AD585" s="398">
        <f t="shared" si="332"/>
        <v>0</v>
      </c>
      <c r="AE585" s="398">
        <f t="shared" si="332"/>
        <v>0</v>
      </c>
      <c r="AF585" s="398">
        <f t="shared" si="332"/>
        <v>0</v>
      </c>
      <c r="AG585" s="398">
        <f t="shared" si="332"/>
        <v>0</v>
      </c>
    </row>
    <row r="586">
      <c r="A586" s="100" t="str">
        <f t="shared" si="37"/>
        <v>n/a</v>
      </c>
      <c r="B586" s="396">
        <f t="array" ref="B586">IF($A586="n/a",Dashboard!$C$54,iferror(index('Trade Log'!$B$5:$B$2004,match($A586,'Trade Log'!$AA$5:$AA$2004,0),0),Dashboard!$C$54))</f>
        <v>43100</v>
      </c>
      <c r="C586" s="100" t="str">
        <f t="array" ref="C586">IF($A586="n/a","",iferror(index('Trade Log'!$C$5:$C$2004,match($A586,'Trade Log'!$AA$5:$AA$2004,0),0),""))</f>
        <v/>
      </c>
      <c r="D586" s="398">
        <f t="array" ref="D586">IF($A586="n/a",0,iferror(index('Trade Log'!$AD$5:$AD$2004,match($A586,'Trade Log'!$AA$5:$AA$2004,0),0),0))</f>
        <v>0</v>
      </c>
      <c r="E586" s="398">
        <f t="shared" si="35"/>
        <v>0</v>
      </c>
      <c r="F586" s="100" t="str">
        <f t="array" ref="F586">IF($A586="n/a","",iferror(index('Trade Log'!$D$5:$D$2004,match($A586,'Trade Log'!$AA$5:$AA$2004,0),0),"n/a"))</f>
        <v/>
      </c>
      <c r="G586" s="100" t="str">
        <f t="array" ref="G586">IF($A586="n/a","",IFERROR(index(Setup!$D$52:$D$201,match($F586,Setup!$B$52:$B$201,0),0),"n/a"))</f>
        <v/>
      </c>
      <c r="H586" s="81"/>
      <c r="I586" s="398">
        <f t="shared" ref="I586:AG586" si="333">IF($A586="n/a",0,IFERROR(IF($G586=I$287,$E586,0),0))</f>
        <v>0</v>
      </c>
      <c r="J586" s="398">
        <f t="shared" si="333"/>
        <v>0</v>
      </c>
      <c r="K586" s="398">
        <f t="shared" si="333"/>
        <v>0</v>
      </c>
      <c r="L586" s="398">
        <f t="shared" si="333"/>
        <v>0</v>
      </c>
      <c r="M586" s="398">
        <f t="shared" si="333"/>
        <v>0</v>
      </c>
      <c r="N586" s="398">
        <f t="shared" si="333"/>
        <v>0</v>
      </c>
      <c r="O586" s="398">
        <f t="shared" si="333"/>
        <v>0</v>
      </c>
      <c r="P586" s="398">
        <f t="shared" si="333"/>
        <v>0</v>
      </c>
      <c r="Q586" s="398">
        <f t="shared" si="333"/>
        <v>0</v>
      </c>
      <c r="R586" s="398">
        <f t="shared" si="333"/>
        <v>0</v>
      </c>
      <c r="S586" s="398">
        <f t="shared" si="333"/>
        <v>0</v>
      </c>
      <c r="T586" s="398">
        <f t="shared" si="333"/>
        <v>0</v>
      </c>
      <c r="U586" s="398">
        <f t="shared" si="333"/>
        <v>0</v>
      </c>
      <c r="V586" s="398">
        <f t="shared" si="333"/>
        <v>0</v>
      </c>
      <c r="W586" s="398">
        <f t="shared" si="333"/>
        <v>0</v>
      </c>
      <c r="X586" s="398">
        <f t="shared" si="333"/>
        <v>0</v>
      </c>
      <c r="Y586" s="398">
        <f t="shared" si="333"/>
        <v>0</v>
      </c>
      <c r="Z586" s="398">
        <f t="shared" si="333"/>
        <v>0</v>
      </c>
      <c r="AA586" s="398">
        <f t="shared" si="333"/>
        <v>0</v>
      </c>
      <c r="AB586" s="398">
        <f t="shared" si="333"/>
        <v>0</v>
      </c>
      <c r="AC586" s="398">
        <f t="shared" si="333"/>
        <v>0</v>
      </c>
      <c r="AD586" s="398">
        <f t="shared" si="333"/>
        <v>0</v>
      </c>
      <c r="AE586" s="398">
        <f t="shared" si="333"/>
        <v>0</v>
      </c>
      <c r="AF586" s="398">
        <f t="shared" si="333"/>
        <v>0</v>
      </c>
      <c r="AG586" s="398">
        <f t="shared" si="333"/>
        <v>0</v>
      </c>
    </row>
    <row r="587">
      <c r="A587" s="100" t="str">
        <f t="shared" si="37"/>
        <v>n/a</v>
      </c>
      <c r="B587" s="396">
        <f t="array" ref="B587">IF($A587="n/a",Dashboard!$C$54,iferror(index('Trade Log'!$B$5:$B$2004,match($A587,'Trade Log'!$AA$5:$AA$2004,0),0),Dashboard!$C$54))</f>
        <v>43100</v>
      </c>
      <c r="C587" s="100" t="str">
        <f t="array" ref="C587">IF($A587="n/a","",iferror(index('Trade Log'!$C$5:$C$2004,match($A587,'Trade Log'!$AA$5:$AA$2004,0),0),""))</f>
        <v/>
      </c>
      <c r="D587" s="398">
        <f t="array" ref="D587">IF($A587="n/a",0,iferror(index('Trade Log'!$AD$5:$AD$2004,match($A587,'Trade Log'!$AA$5:$AA$2004,0),0),0))</f>
        <v>0</v>
      </c>
      <c r="E587" s="398">
        <f t="shared" si="35"/>
        <v>0</v>
      </c>
      <c r="F587" s="100" t="str">
        <f t="array" ref="F587">IF($A587="n/a","",iferror(index('Trade Log'!$D$5:$D$2004,match($A587,'Trade Log'!$AA$5:$AA$2004,0),0),"n/a"))</f>
        <v/>
      </c>
      <c r="G587" s="100" t="str">
        <f t="array" ref="G587">IF($A587="n/a","",IFERROR(index(Setup!$D$52:$D$201,match($F587,Setup!$B$52:$B$201,0),0),"n/a"))</f>
        <v/>
      </c>
      <c r="H587" s="81"/>
      <c r="I587" s="398">
        <f t="shared" ref="I587:AG587" si="334">IF($A587="n/a",0,IFERROR(IF($G587=I$287,$E587,0),0))</f>
        <v>0</v>
      </c>
      <c r="J587" s="398">
        <f t="shared" si="334"/>
        <v>0</v>
      </c>
      <c r="K587" s="398">
        <f t="shared" si="334"/>
        <v>0</v>
      </c>
      <c r="L587" s="398">
        <f t="shared" si="334"/>
        <v>0</v>
      </c>
      <c r="M587" s="398">
        <f t="shared" si="334"/>
        <v>0</v>
      </c>
      <c r="N587" s="398">
        <f t="shared" si="334"/>
        <v>0</v>
      </c>
      <c r="O587" s="398">
        <f t="shared" si="334"/>
        <v>0</v>
      </c>
      <c r="P587" s="398">
        <f t="shared" si="334"/>
        <v>0</v>
      </c>
      <c r="Q587" s="398">
        <f t="shared" si="334"/>
        <v>0</v>
      </c>
      <c r="R587" s="398">
        <f t="shared" si="334"/>
        <v>0</v>
      </c>
      <c r="S587" s="398">
        <f t="shared" si="334"/>
        <v>0</v>
      </c>
      <c r="T587" s="398">
        <f t="shared" si="334"/>
        <v>0</v>
      </c>
      <c r="U587" s="398">
        <f t="shared" si="334"/>
        <v>0</v>
      </c>
      <c r="V587" s="398">
        <f t="shared" si="334"/>
        <v>0</v>
      </c>
      <c r="W587" s="398">
        <f t="shared" si="334"/>
        <v>0</v>
      </c>
      <c r="X587" s="398">
        <f t="shared" si="334"/>
        <v>0</v>
      </c>
      <c r="Y587" s="398">
        <f t="shared" si="334"/>
        <v>0</v>
      </c>
      <c r="Z587" s="398">
        <f t="shared" si="334"/>
        <v>0</v>
      </c>
      <c r="AA587" s="398">
        <f t="shared" si="334"/>
        <v>0</v>
      </c>
      <c r="AB587" s="398">
        <f t="shared" si="334"/>
        <v>0</v>
      </c>
      <c r="AC587" s="398">
        <f t="shared" si="334"/>
        <v>0</v>
      </c>
      <c r="AD587" s="398">
        <f t="shared" si="334"/>
        <v>0</v>
      </c>
      <c r="AE587" s="398">
        <f t="shared" si="334"/>
        <v>0</v>
      </c>
      <c r="AF587" s="398">
        <f t="shared" si="334"/>
        <v>0</v>
      </c>
      <c r="AG587" s="398">
        <f t="shared" si="334"/>
        <v>0</v>
      </c>
    </row>
    <row r="588">
      <c r="A588" s="100" t="str">
        <f t="shared" si="37"/>
        <v>n/a</v>
      </c>
      <c r="B588" s="396">
        <f t="array" ref="B588">IF($A588="n/a",Dashboard!$C$54,iferror(index('Trade Log'!$B$5:$B$2004,match($A588,'Trade Log'!$AA$5:$AA$2004,0),0),Dashboard!$C$54))</f>
        <v>43100</v>
      </c>
      <c r="C588" s="100" t="str">
        <f t="array" ref="C588">IF($A588="n/a","",iferror(index('Trade Log'!$C$5:$C$2004,match($A588,'Trade Log'!$AA$5:$AA$2004,0),0),""))</f>
        <v/>
      </c>
      <c r="D588" s="398">
        <f t="array" ref="D588">IF($A588="n/a",0,iferror(index('Trade Log'!$AD$5:$AD$2004,match($A588,'Trade Log'!$AA$5:$AA$2004,0),0),0))</f>
        <v>0</v>
      </c>
      <c r="E588" s="398">
        <f t="shared" si="35"/>
        <v>0</v>
      </c>
      <c r="F588" s="100" t="str">
        <f t="array" ref="F588">IF($A588="n/a","",iferror(index('Trade Log'!$D$5:$D$2004,match($A588,'Trade Log'!$AA$5:$AA$2004,0),0),"n/a"))</f>
        <v/>
      </c>
      <c r="G588" s="100" t="str">
        <f t="array" ref="G588">IF($A588="n/a","",IFERROR(index(Setup!$D$52:$D$201,match($F588,Setup!$B$52:$B$201,0),0),"n/a"))</f>
        <v/>
      </c>
      <c r="H588" s="81"/>
      <c r="I588" s="398">
        <f t="shared" ref="I588:AG588" si="335">IF($A588="n/a",0,IFERROR(IF($G588=I$287,$E588,0),0))</f>
        <v>0</v>
      </c>
      <c r="J588" s="398">
        <f t="shared" si="335"/>
        <v>0</v>
      </c>
      <c r="K588" s="398">
        <f t="shared" si="335"/>
        <v>0</v>
      </c>
      <c r="L588" s="398">
        <f t="shared" si="335"/>
        <v>0</v>
      </c>
      <c r="M588" s="398">
        <f t="shared" si="335"/>
        <v>0</v>
      </c>
      <c r="N588" s="398">
        <f t="shared" si="335"/>
        <v>0</v>
      </c>
      <c r="O588" s="398">
        <f t="shared" si="335"/>
        <v>0</v>
      </c>
      <c r="P588" s="398">
        <f t="shared" si="335"/>
        <v>0</v>
      </c>
      <c r="Q588" s="398">
        <f t="shared" si="335"/>
        <v>0</v>
      </c>
      <c r="R588" s="398">
        <f t="shared" si="335"/>
        <v>0</v>
      </c>
      <c r="S588" s="398">
        <f t="shared" si="335"/>
        <v>0</v>
      </c>
      <c r="T588" s="398">
        <f t="shared" si="335"/>
        <v>0</v>
      </c>
      <c r="U588" s="398">
        <f t="shared" si="335"/>
        <v>0</v>
      </c>
      <c r="V588" s="398">
        <f t="shared" si="335"/>
        <v>0</v>
      </c>
      <c r="W588" s="398">
        <f t="shared" si="335"/>
        <v>0</v>
      </c>
      <c r="X588" s="398">
        <f t="shared" si="335"/>
        <v>0</v>
      </c>
      <c r="Y588" s="398">
        <f t="shared" si="335"/>
        <v>0</v>
      </c>
      <c r="Z588" s="398">
        <f t="shared" si="335"/>
        <v>0</v>
      </c>
      <c r="AA588" s="398">
        <f t="shared" si="335"/>
        <v>0</v>
      </c>
      <c r="AB588" s="398">
        <f t="shared" si="335"/>
        <v>0</v>
      </c>
      <c r="AC588" s="398">
        <f t="shared" si="335"/>
        <v>0</v>
      </c>
      <c r="AD588" s="398">
        <f t="shared" si="335"/>
        <v>0</v>
      </c>
      <c r="AE588" s="398">
        <f t="shared" si="335"/>
        <v>0</v>
      </c>
      <c r="AF588" s="398">
        <f t="shared" si="335"/>
        <v>0</v>
      </c>
      <c r="AG588" s="398">
        <f t="shared" si="335"/>
        <v>0</v>
      </c>
    </row>
    <row r="589">
      <c r="A589" s="100" t="str">
        <f t="shared" si="37"/>
        <v>n/a</v>
      </c>
      <c r="B589" s="396">
        <f t="array" ref="B589">IF($A589="n/a",Dashboard!$C$54,iferror(index('Trade Log'!$B$5:$B$2004,match($A589,'Trade Log'!$AA$5:$AA$2004,0),0),Dashboard!$C$54))</f>
        <v>43100</v>
      </c>
      <c r="C589" s="100" t="str">
        <f t="array" ref="C589">IF($A589="n/a","",iferror(index('Trade Log'!$C$5:$C$2004,match($A589,'Trade Log'!$AA$5:$AA$2004,0),0),""))</f>
        <v/>
      </c>
      <c r="D589" s="398">
        <f t="array" ref="D589">IF($A589="n/a",0,iferror(index('Trade Log'!$AD$5:$AD$2004,match($A589,'Trade Log'!$AA$5:$AA$2004,0),0),0))</f>
        <v>0</v>
      </c>
      <c r="E589" s="398">
        <f t="shared" si="35"/>
        <v>0</v>
      </c>
      <c r="F589" s="100" t="str">
        <f t="array" ref="F589">IF($A589="n/a","",iferror(index('Trade Log'!$D$5:$D$2004,match($A589,'Trade Log'!$AA$5:$AA$2004,0),0),"n/a"))</f>
        <v/>
      </c>
      <c r="G589" s="100" t="str">
        <f t="array" ref="G589">IF($A589="n/a","",IFERROR(index(Setup!$D$52:$D$201,match($F589,Setup!$B$52:$B$201,0),0),"n/a"))</f>
        <v/>
      </c>
      <c r="H589" s="81"/>
      <c r="I589" s="398">
        <f t="shared" ref="I589:AG589" si="336">IF($A589="n/a",0,IFERROR(IF($G589=I$287,$E589,0),0))</f>
        <v>0</v>
      </c>
      <c r="J589" s="398">
        <f t="shared" si="336"/>
        <v>0</v>
      </c>
      <c r="K589" s="398">
        <f t="shared" si="336"/>
        <v>0</v>
      </c>
      <c r="L589" s="398">
        <f t="shared" si="336"/>
        <v>0</v>
      </c>
      <c r="M589" s="398">
        <f t="shared" si="336"/>
        <v>0</v>
      </c>
      <c r="N589" s="398">
        <f t="shared" si="336"/>
        <v>0</v>
      </c>
      <c r="O589" s="398">
        <f t="shared" si="336"/>
        <v>0</v>
      </c>
      <c r="P589" s="398">
        <f t="shared" si="336"/>
        <v>0</v>
      </c>
      <c r="Q589" s="398">
        <f t="shared" si="336"/>
        <v>0</v>
      </c>
      <c r="R589" s="398">
        <f t="shared" si="336"/>
        <v>0</v>
      </c>
      <c r="S589" s="398">
        <f t="shared" si="336"/>
        <v>0</v>
      </c>
      <c r="T589" s="398">
        <f t="shared" si="336"/>
        <v>0</v>
      </c>
      <c r="U589" s="398">
        <f t="shared" si="336"/>
        <v>0</v>
      </c>
      <c r="V589" s="398">
        <f t="shared" si="336"/>
        <v>0</v>
      </c>
      <c r="W589" s="398">
        <f t="shared" si="336"/>
        <v>0</v>
      </c>
      <c r="X589" s="398">
        <f t="shared" si="336"/>
        <v>0</v>
      </c>
      <c r="Y589" s="398">
        <f t="shared" si="336"/>
        <v>0</v>
      </c>
      <c r="Z589" s="398">
        <f t="shared" si="336"/>
        <v>0</v>
      </c>
      <c r="AA589" s="398">
        <f t="shared" si="336"/>
        <v>0</v>
      </c>
      <c r="AB589" s="398">
        <f t="shared" si="336"/>
        <v>0</v>
      </c>
      <c r="AC589" s="398">
        <f t="shared" si="336"/>
        <v>0</v>
      </c>
      <c r="AD589" s="398">
        <f t="shared" si="336"/>
        <v>0</v>
      </c>
      <c r="AE589" s="398">
        <f t="shared" si="336"/>
        <v>0</v>
      </c>
      <c r="AF589" s="398">
        <f t="shared" si="336"/>
        <v>0</v>
      </c>
      <c r="AG589" s="398">
        <f t="shared" si="336"/>
        <v>0</v>
      </c>
    </row>
    <row r="590">
      <c r="A590" s="100" t="str">
        <f t="shared" si="37"/>
        <v>n/a</v>
      </c>
      <c r="B590" s="396">
        <f t="array" ref="B590">IF($A590="n/a",Dashboard!$C$54,iferror(index('Trade Log'!$B$5:$B$2004,match($A590,'Trade Log'!$AA$5:$AA$2004,0),0),Dashboard!$C$54))</f>
        <v>43100</v>
      </c>
      <c r="C590" s="100" t="str">
        <f t="array" ref="C590">IF($A590="n/a","",iferror(index('Trade Log'!$C$5:$C$2004,match($A590,'Trade Log'!$AA$5:$AA$2004,0),0),""))</f>
        <v/>
      </c>
      <c r="D590" s="398">
        <f t="array" ref="D590">IF($A590="n/a",0,iferror(index('Trade Log'!$AD$5:$AD$2004,match($A590,'Trade Log'!$AA$5:$AA$2004,0),0),0))</f>
        <v>0</v>
      </c>
      <c r="E590" s="398">
        <f t="shared" si="35"/>
        <v>0</v>
      </c>
      <c r="F590" s="100" t="str">
        <f t="array" ref="F590">IF($A590="n/a","",iferror(index('Trade Log'!$D$5:$D$2004,match($A590,'Trade Log'!$AA$5:$AA$2004,0),0),"n/a"))</f>
        <v/>
      </c>
      <c r="G590" s="100" t="str">
        <f t="array" ref="G590">IF($A590="n/a","",IFERROR(index(Setup!$D$52:$D$201,match($F590,Setup!$B$52:$B$201,0),0),"n/a"))</f>
        <v/>
      </c>
      <c r="H590" s="81"/>
      <c r="I590" s="398">
        <f t="shared" ref="I590:AG590" si="337">IF($A590="n/a",0,IFERROR(IF($G590=I$287,$E590,0),0))</f>
        <v>0</v>
      </c>
      <c r="J590" s="398">
        <f t="shared" si="337"/>
        <v>0</v>
      </c>
      <c r="K590" s="398">
        <f t="shared" si="337"/>
        <v>0</v>
      </c>
      <c r="L590" s="398">
        <f t="shared" si="337"/>
        <v>0</v>
      </c>
      <c r="M590" s="398">
        <f t="shared" si="337"/>
        <v>0</v>
      </c>
      <c r="N590" s="398">
        <f t="shared" si="337"/>
        <v>0</v>
      </c>
      <c r="O590" s="398">
        <f t="shared" si="337"/>
        <v>0</v>
      </c>
      <c r="P590" s="398">
        <f t="shared" si="337"/>
        <v>0</v>
      </c>
      <c r="Q590" s="398">
        <f t="shared" si="337"/>
        <v>0</v>
      </c>
      <c r="R590" s="398">
        <f t="shared" si="337"/>
        <v>0</v>
      </c>
      <c r="S590" s="398">
        <f t="shared" si="337"/>
        <v>0</v>
      </c>
      <c r="T590" s="398">
        <f t="shared" si="337"/>
        <v>0</v>
      </c>
      <c r="U590" s="398">
        <f t="shared" si="337"/>
        <v>0</v>
      </c>
      <c r="V590" s="398">
        <f t="shared" si="337"/>
        <v>0</v>
      </c>
      <c r="W590" s="398">
        <f t="shared" si="337"/>
        <v>0</v>
      </c>
      <c r="X590" s="398">
        <f t="shared" si="337"/>
        <v>0</v>
      </c>
      <c r="Y590" s="398">
        <f t="shared" si="337"/>
        <v>0</v>
      </c>
      <c r="Z590" s="398">
        <f t="shared" si="337"/>
        <v>0</v>
      </c>
      <c r="AA590" s="398">
        <f t="shared" si="337"/>
        <v>0</v>
      </c>
      <c r="AB590" s="398">
        <f t="shared" si="337"/>
        <v>0</v>
      </c>
      <c r="AC590" s="398">
        <f t="shared" si="337"/>
        <v>0</v>
      </c>
      <c r="AD590" s="398">
        <f t="shared" si="337"/>
        <v>0</v>
      </c>
      <c r="AE590" s="398">
        <f t="shared" si="337"/>
        <v>0</v>
      </c>
      <c r="AF590" s="398">
        <f t="shared" si="337"/>
        <v>0</v>
      </c>
      <c r="AG590" s="398">
        <f t="shared" si="337"/>
        <v>0</v>
      </c>
    </row>
    <row r="591">
      <c r="A591" s="100" t="str">
        <f t="shared" si="37"/>
        <v>n/a</v>
      </c>
      <c r="B591" s="396">
        <f t="array" ref="B591">IF($A591="n/a",Dashboard!$C$54,iferror(index('Trade Log'!$B$5:$B$2004,match($A591,'Trade Log'!$AA$5:$AA$2004,0),0),Dashboard!$C$54))</f>
        <v>43100</v>
      </c>
      <c r="C591" s="100" t="str">
        <f t="array" ref="C591">IF($A591="n/a","",iferror(index('Trade Log'!$C$5:$C$2004,match($A591,'Trade Log'!$AA$5:$AA$2004,0),0),""))</f>
        <v/>
      </c>
      <c r="D591" s="398">
        <f t="array" ref="D591">IF($A591="n/a",0,iferror(index('Trade Log'!$AD$5:$AD$2004,match($A591,'Trade Log'!$AA$5:$AA$2004,0),0),0))</f>
        <v>0</v>
      </c>
      <c r="E591" s="398">
        <f t="shared" si="35"/>
        <v>0</v>
      </c>
      <c r="F591" s="100" t="str">
        <f t="array" ref="F591">IF($A591="n/a","",iferror(index('Trade Log'!$D$5:$D$2004,match($A591,'Trade Log'!$AA$5:$AA$2004,0),0),"n/a"))</f>
        <v/>
      </c>
      <c r="G591" s="100" t="str">
        <f t="array" ref="G591">IF($A591="n/a","",IFERROR(index(Setup!$D$52:$D$201,match($F591,Setup!$B$52:$B$201,0),0),"n/a"))</f>
        <v/>
      </c>
      <c r="H591" s="81"/>
      <c r="I591" s="398">
        <f t="shared" ref="I591:AG591" si="338">IF($A591="n/a",0,IFERROR(IF($G591=I$287,$E591,0),0))</f>
        <v>0</v>
      </c>
      <c r="J591" s="398">
        <f t="shared" si="338"/>
        <v>0</v>
      </c>
      <c r="K591" s="398">
        <f t="shared" si="338"/>
        <v>0</v>
      </c>
      <c r="L591" s="398">
        <f t="shared" si="338"/>
        <v>0</v>
      </c>
      <c r="M591" s="398">
        <f t="shared" si="338"/>
        <v>0</v>
      </c>
      <c r="N591" s="398">
        <f t="shared" si="338"/>
        <v>0</v>
      </c>
      <c r="O591" s="398">
        <f t="shared" si="338"/>
        <v>0</v>
      </c>
      <c r="P591" s="398">
        <f t="shared" si="338"/>
        <v>0</v>
      </c>
      <c r="Q591" s="398">
        <f t="shared" si="338"/>
        <v>0</v>
      </c>
      <c r="R591" s="398">
        <f t="shared" si="338"/>
        <v>0</v>
      </c>
      <c r="S591" s="398">
        <f t="shared" si="338"/>
        <v>0</v>
      </c>
      <c r="T591" s="398">
        <f t="shared" si="338"/>
        <v>0</v>
      </c>
      <c r="U591" s="398">
        <f t="shared" si="338"/>
        <v>0</v>
      </c>
      <c r="V591" s="398">
        <f t="shared" si="338"/>
        <v>0</v>
      </c>
      <c r="W591" s="398">
        <f t="shared" si="338"/>
        <v>0</v>
      </c>
      <c r="X591" s="398">
        <f t="shared" si="338"/>
        <v>0</v>
      </c>
      <c r="Y591" s="398">
        <f t="shared" si="338"/>
        <v>0</v>
      </c>
      <c r="Z591" s="398">
        <f t="shared" si="338"/>
        <v>0</v>
      </c>
      <c r="AA591" s="398">
        <f t="shared" si="338"/>
        <v>0</v>
      </c>
      <c r="AB591" s="398">
        <f t="shared" si="338"/>
        <v>0</v>
      </c>
      <c r="AC591" s="398">
        <f t="shared" si="338"/>
        <v>0</v>
      </c>
      <c r="AD591" s="398">
        <f t="shared" si="338"/>
        <v>0</v>
      </c>
      <c r="AE591" s="398">
        <f t="shared" si="338"/>
        <v>0</v>
      </c>
      <c r="AF591" s="398">
        <f t="shared" si="338"/>
        <v>0</v>
      </c>
      <c r="AG591" s="398">
        <f t="shared" si="338"/>
        <v>0</v>
      </c>
    </row>
    <row r="592">
      <c r="A592" s="100" t="str">
        <f t="shared" si="37"/>
        <v>n/a</v>
      </c>
      <c r="B592" s="396">
        <f t="array" ref="B592">IF($A592="n/a",Dashboard!$C$54,iferror(index('Trade Log'!$B$5:$B$2004,match($A592,'Trade Log'!$AA$5:$AA$2004,0),0),Dashboard!$C$54))</f>
        <v>43100</v>
      </c>
      <c r="C592" s="100" t="str">
        <f t="array" ref="C592">IF($A592="n/a","",iferror(index('Trade Log'!$C$5:$C$2004,match($A592,'Trade Log'!$AA$5:$AA$2004,0),0),""))</f>
        <v/>
      </c>
      <c r="D592" s="398">
        <f t="array" ref="D592">IF($A592="n/a",0,iferror(index('Trade Log'!$AD$5:$AD$2004,match($A592,'Trade Log'!$AA$5:$AA$2004,0),0),0))</f>
        <v>0</v>
      </c>
      <c r="E592" s="398">
        <f t="shared" si="35"/>
        <v>0</v>
      </c>
      <c r="F592" s="100" t="str">
        <f t="array" ref="F592">IF($A592="n/a","",iferror(index('Trade Log'!$D$5:$D$2004,match($A592,'Trade Log'!$AA$5:$AA$2004,0),0),"n/a"))</f>
        <v/>
      </c>
      <c r="G592" s="100" t="str">
        <f t="array" ref="G592">IF($A592="n/a","",IFERROR(index(Setup!$D$52:$D$201,match($F592,Setup!$B$52:$B$201,0),0),"n/a"))</f>
        <v/>
      </c>
      <c r="H592" s="81"/>
      <c r="I592" s="398">
        <f t="shared" ref="I592:AG592" si="339">IF($A592="n/a",0,IFERROR(IF($G592=I$287,$E592,0),0))</f>
        <v>0</v>
      </c>
      <c r="J592" s="398">
        <f t="shared" si="339"/>
        <v>0</v>
      </c>
      <c r="K592" s="398">
        <f t="shared" si="339"/>
        <v>0</v>
      </c>
      <c r="L592" s="398">
        <f t="shared" si="339"/>
        <v>0</v>
      </c>
      <c r="M592" s="398">
        <f t="shared" si="339"/>
        <v>0</v>
      </c>
      <c r="N592" s="398">
        <f t="shared" si="339"/>
        <v>0</v>
      </c>
      <c r="O592" s="398">
        <f t="shared" si="339"/>
        <v>0</v>
      </c>
      <c r="P592" s="398">
        <f t="shared" si="339"/>
        <v>0</v>
      </c>
      <c r="Q592" s="398">
        <f t="shared" si="339"/>
        <v>0</v>
      </c>
      <c r="R592" s="398">
        <f t="shared" si="339"/>
        <v>0</v>
      </c>
      <c r="S592" s="398">
        <f t="shared" si="339"/>
        <v>0</v>
      </c>
      <c r="T592" s="398">
        <f t="shared" si="339"/>
        <v>0</v>
      </c>
      <c r="U592" s="398">
        <f t="shared" si="339"/>
        <v>0</v>
      </c>
      <c r="V592" s="398">
        <f t="shared" si="339"/>
        <v>0</v>
      </c>
      <c r="W592" s="398">
        <f t="shared" si="339"/>
        <v>0</v>
      </c>
      <c r="X592" s="398">
        <f t="shared" si="339"/>
        <v>0</v>
      </c>
      <c r="Y592" s="398">
        <f t="shared" si="339"/>
        <v>0</v>
      </c>
      <c r="Z592" s="398">
        <f t="shared" si="339"/>
        <v>0</v>
      </c>
      <c r="AA592" s="398">
        <f t="shared" si="339"/>
        <v>0</v>
      </c>
      <c r="AB592" s="398">
        <f t="shared" si="339"/>
        <v>0</v>
      </c>
      <c r="AC592" s="398">
        <f t="shared" si="339"/>
        <v>0</v>
      </c>
      <c r="AD592" s="398">
        <f t="shared" si="339"/>
        <v>0</v>
      </c>
      <c r="AE592" s="398">
        <f t="shared" si="339"/>
        <v>0</v>
      </c>
      <c r="AF592" s="398">
        <f t="shared" si="339"/>
        <v>0</v>
      </c>
      <c r="AG592" s="398">
        <f t="shared" si="339"/>
        <v>0</v>
      </c>
    </row>
    <row r="593">
      <c r="A593" s="100" t="str">
        <f t="shared" si="37"/>
        <v>n/a</v>
      </c>
      <c r="B593" s="396">
        <f t="array" ref="B593">IF($A593="n/a",Dashboard!$C$54,iferror(index('Trade Log'!$B$5:$B$2004,match($A593,'Trade Log'!$AA$5:$AA$2004,0),0),Dashboard!$C$54))</f>
        <v>43100</v>
      </c>
      <c r="C593" s="100" t="str">
        <f t="array" ref="C593">IF($A593="n/a","",iferror(index('Trade Log'!$C$5:$C$2004,match($A593,'Trade Log'!$AA$5:$AA$2004,0),0),""))</f>
        <v/>
      </c>
      <c r="D593" s="398">
        <f t="array" ref="D593">IF($A593="n/a",0,iferror(index('Trade Log'!$AD$5:$AD$2004,match($A593,'Trade Log'!$AA$5:$AA$2004,0),0),0))</f>
        <v>0</v>
      </c>
      <c r="E593" s="398">
        <f t="shared" si="35"/>
        <v>0</v>
      </c>
      <c r="F593" s="100" t="str">
        <f t="array" ref="F593">IF($A593="n/a","",iferror(index('Trade Log'!$D$5:$D$2004,match($A593,'Trade Log'!$AA$5:$AA$2004,0),0),"n/a"))</f>
        <v/>
      </c>
      <c r="G593" s="100" t="str">
        <f t="array" ref="G593">IF($A593="n/a","",IFERROR(index(Setup!$D$52:$D$201,match($F593,Setup!$B$52:$B$201,0),0),"n/a"))</f>
        <v/>
      </c>
      <c r="H593" s="81"/>
      <c r="I593" s="398">
        <f t="shared" ref="I593:AG593" si="340">IF($A593="n/a",0,IFERROR(IF($G593=I$287,$E593,0),0))</f>
        <v>0</v>
      </c>
      <c r="J593" s="398">
        <f t="shared" si="340"/>
        <v>0</v>
      </c>
      <c r="K593" s="398">
        <f t="shared" si="340"/>
        <v>0</v>
      </c>
      <c r="L593" s="398">
        <f t="shared" si="340"/>
        <v>0</v>
      </c>
      <c r="M593" s="398">
        <f t="shared" si="340"/>
        <v>0</v>
      </c>
      <c r="N593" s="398">
        <f t="shared" si="340"/>
        <v>0</v>
      </c>
      <c r="O593" s="398">
        <f t="shared" si="340"/>
        <v>0</v>
      </c>
      <c r="P593" s="398">
        <f t="shared" si="340"/>
        <v>0</v>
      </c>
      <c r="Q593" s="398">
        <f t="shared" si="340"/>
        <v>0</v>
      </c>
      <c r="R593" s="398">
        <f t="shared" si="340"/>
        <v>0</v>
      </c>
      <c r="S593" s="398">
        <f t="shared" si="340"/>
        <v>0</v>
      </c>
      <c r="T593" s="398">
        <f t="shared" si="340"/>
        <v>0</v>
      </c>
      <c r="U593" s="398">
        <f t="shared" si="340"/>
        <v>0</v>
      </c>
      <c r="V593" s="398">
        <f t="shared" si="340"/>
        <v>0</v>
      </c>
      <c r="W593" s="398">
        <f t="shared" si="340"/>
        <v>0</v>
      </c>
      <c r="X593" s="398">
        <f t="shared" si="340"/>
        <v>0</v>
      </c>
      <c r="Y593" s="398">
        <f t="shared" si="340"/>
        <v>0</v>
      </c>
      <c r="Z593" s="398">
        <f t="shared" si="340"/>
        <v>0</v>
      </c>
      <c r="AA593" s="398">
        <f t="shared" si="340"/>
        <v>0</v>
      </c>
      <c r="AB593" s="398">
        <f t="shared" si="340"/>
        <v>0</v>
      </c>
      <c r="AC593" s="398">
        <f t="shared" si="340"/>
        <v>0</v>
      </c>
      <c r="AD593" s="398">
        <f t="shared" si="340"/>
        <v>0</v>
      </c>
      <c r="AE593" s="398">
        <f t="shared" si="340"/>
        <v>0</v>
      </c>
      <c r="AF593" s="398">
        <f t="shared" si="340"/>
        <v>0</v>
      </c>
      <c r="AG593" s="398">
        <f t="shared" si="340"/>
        <v>0</v>
      </c>
    </row>
    <row r="594">
      <c r="A594" s="100" t="str">
        <f t="shared" si="37"/>
        <v>n/a</v>
      </c>
      <c r="B594" s="396">
        <f t="array" ref="B594">IF($A594="n/a",Dashboard!$C$54,iferror(index('Trade Log'!$B$5:$B$2004,match($A594,'Trade Log'!$AA$5:$AA$2004,0),0),Dashboard!$C$54))</f>
        <v>43100</v>
      </c>
      <c r="C594" s="100" t="str">
        <f t="array" ref="C594">IF($A594="n/a","",iferror(index('Trade Log'!$C$5:$C$2004,match($A594,'Trade Log'!$AA$5:$AA$2004,0),0),""))</f>
        <v/>
      </c>
      <c r="D594" s="398">
        <f t="array" ref="D594">IF($A594="n/a",0,iferror(index('Trade Log'!$AD$5:$AD$2004,match($A594,'Trade Log'!$AA$5:$AA$2004,0),0),0))</f>
        <v>0</v>
      </c>
      <c r="E594" s="398">
        <f t="shared" si="35"/>
        <v>0</v>
      </c>
      <c r="F594" s="100" t="str">
        <f t="array" ref="F594">IF($A594="n/a","",iferror(index('Trade Log'!$D$5:$D$2004,match($A594,'Trade Log'!$AA$5:$AA$2004,0),0),"n/a"))</f>
        <v/>
      </c>
      <c r="G594" s="100" t="str">
        <f t="array" ref="G594">IF($A594="n/a","",IFERROR(index(Setup!$D$52:$D$201,match($F594,Setup!$B$52:$B$201,0),0),"n/a"))</f>
        <v/>
      </c>
      <c r="H594" s="81"/>
      <c r="I594" s="398">
        <f t="shared" ref="I594:AG594" si="341">IF($A594="n/a",0,IFERROR(IF($G594=I$287,$E594,0),0))</f>
        <v>0</v>
      </c>
      <c r="J594" s="398">
        <f t="shared" si="341"/>
        <v>0</v>
      </c>
      <c r="K594" s="398">
        <f t="shared" si="341"/>
        <v>0</v>
      </c>
      <c r="L594" s="398">
        <f t="shared" si="341"/>
        <v>0</v>
      </c>
      <c r="M594" s="398">
        <f t="shared" si="341"/>
        <v>0</v>
      </c>
      <c r="N594" s="398">
        <f t="shared" si="341"/>
        <v>0</v>
      </c>
      <c r="O594" s="398">
        <f t="shared" si="341"/>
        <v>0</v>
      </c>
      <c r="P594" s="398">
        <f t="shared" si="341"/>
        <v>0</v>
      </c>
      <c r="Q594" s="398">
        <f t="shared" si="341"/>
        <v>0</v>
      </c>
      <c r="R594" s="398">
        <f t="shared" si="341"/>
        <v>0</v>
      </c>
      <c r="S594" s="398">
        <f t="shared" si="341"/>
        <v>0</v>
      </c>
      <c r="T594" s="398">
        <f t="shared" si="341"/>
        <v>0</v>
      </c>
      <c r="U594" s="398">
        <f t="shared" si="341"/>
        <v>0</v>
      </c>
      <c r="V594" s="398">
        <f t="shared" si="341"/>
        <v>0</v>
      </c>
      <c r="W594" s="398">
        <f t="shared" si="341"/>
        <v>0</v>
      </c>
      <c r="X594" s="398">
        <f t="shared" si="341"/>
        <v>0</v>
      </c>
      <c r="Y594" s="398">
        <f t="shared" si="341"/>
        <v>0</v>
      </c>
      <c r="Z594" s="398">
        <f t="shared" si="341"/>
        <v>0</v>
      </c>
      <c r="AA594" s="398">
        <f t="shared" si="341"/>
        <v>0</v>
      </c>
      <c r="AB594" s="398">
        <f t="shared" si="341"/>
        <v>0</v>
      </c>
      <c r="AC594" s="398">
        <f t="shared" si="341"/>
        <v>0</v>
      </c>
      <c r="AD594" s="398">
        <f t="shared" si="341"/>
        <v>0</v>
      </c>
      <c r="AE594" s="398">
        <f t="shared" si="341"/>
        <v>0</v>
      </c>
      <c r="AF594" s="398">
        <f t="shared" si="341"/>
        <v>0</v>
      </c>
      <c r="AG594" s="398">
        <f t="shared" si="341"/>
        <v>0</v>
      </c>
    </row>
    <row r="595">
      <c r="A595" s="100" t="str">
        <f t="shared" si="37"/>
        <v>n/a</v>
      </c>
      <c r="B595" s="396">
        <f t="array" ref="B595">IF($A595="n/a",Dashboard!$C$54,iferror(index('Trade Log'!$B$5:$B$2004,match($A595,'Trade Log'!$AA$5:$AA$2004,0),0),Dashboard!$C$54))</f>
        <v>43100</v>
      </c>
      <c r="C595" s="100" t="str">
        <f t="array" ref="C595">IF($A595="n/a","",iferror(index('Trade Log'!$C$5:$C$2004,match($A595,'Trade Log'!$AA$5:$AA$2004,0),0),""))</f>
        <v/>
      </c>
      <c r="D595" s="398">
        <f t="array" ref="D595">IF($A595="n/a",0,iferror(index('Trade Log'!$AD$5:$AD$2004,match($A595,'Trade Log'!$AA$5:$AA$2004,0),0),0))</f>
        <v>0</v>
      </c>
      <c r="E595" s="398">
        <f t="shared" si="35"/>
        <v>0</v>
      </c>
      <c r="F595" s="100" t="str">
        <f t="array" ref="F595">IF($A595="n/a","",iferror(index('Trade Log'!$D$5:$D$2004,match($A595,'Trade Log'!$AA$5:$AA$2004,0),0),"n/a"))</f>
        <v/>
      </c>
      <c r="G595" s="100" t="str">
        <f t="array" ref="G595">IF($A595="n/a","",IFERROR(index(Setup!$D$52:$D$201,match($F595,Setup!$B$52:$B$201,0),0),"n/a"))</f>
        <v/>
      </c>
      <c r="H595" s="81"/>
      <c r="I595" s="398">
        <f t="shared" ref="I595:AG595" si="342">IF($A595="n/a",0,IFERROR(IF($G595=I$287,$E595,0),0))</f>
        <v>0</v>
      </c>
      <c r="J595" s="398">
        <f t="shared" si="342"/>
        <v>0</v>
      </c>
      <c r="K595" s="398">
        <f t="shared" si="342"/>
        <v>0</v>
      </c>
      <c r="L595" s="398">
        <f t="shared" si="342"/>
        <v>0</v>
      </c>
      <c r="M595" s="398">
        <f t="shared" si="342"/>
        <v>0</v>
      </c>
      <c r="N595" s="398">
        <f t="shared" si="342"/>
        <v>0</v>
      </c>
      <c r="O595" s="398">
        <f t="shared" si="342"/>
        <v>0</v>
      </c>
      <c r="P595" s="398">
        <f t="shared" si="342"/>
        <v>0</v>
      </c>
      <c r="Q595" s="398">
        <f t="shared" si="342"/>
        <v>0</v>
      </c>
      <c r="R595" s="398">
        <f t="shared" si="342"/>
        <v>0</v>
      </c>
      <c r="S595" s="398">
        <f t="shared" si="342"/>
        <v>0</v>
      </c>
      <c r="T595" s="398">
        <f t="shared" si="342"/>
        <v>0</v>
      </c>
      <c r="U595" s="398">
        <f t="shared" si="342"/>
        <v>0</v>
      </c>
      <c r="V595" s="398">
        <f t="shared" si="342"/>
        <v>0</v>
      </c>
      <c r="W595" s="398">
        <f t="shared" si="342"/>
        <v>0</v>
      </c>
      <c r="X595" s="398">
        <f t="shared" si="342"/>
        <v>0</v>
      </c>
      <c r="Y595" s="398">
        <f t="shared" si="342"/>
        <v>0</v>
      </c>
      <c r="Z595" s="398">
        <f t="shared" si="342"/>
        <v>0</v>
      </c>
      <c r="AA595" s="398">
        <f t="shared" si="342"/>
        <v>0</v>
      </c>
      <c r="AB595" s="398">
        <f t="shared" si="342"/>
        <v>0</v>
      </c>
      <c r="AC595" s="398">
        <f t="shared" si="342"/>
        <v>0</v>
      </c>
      <c r="AD595" s="398">
        <f t="shared" si="342"/>
        <v>0</v>
      </c>
      <c r="AE595" s="398">
        <f t="shared" si="342"/>
        <v>0</v>
      </c>
      <c r="AF595" s="398">
        <f t="shared" si="342"/>
        <v>0</v>
      </c>
      <c r="AG595" s="398">
        <f t="shared" si="342"/>
        <v>0</v>
      </c>
    </row>
    <row r="596">
      <c r="A596" s="100" t="str">
        <f t="shared" si="37"/>
        <v>n/a</v>
      </c>
      <c r="B596" s="396">
        <f t="array" ref="B596">IF($A596="n/a",Dashboard!$C$54,iferror(index('Trade Log'!$B$5:$B$2004,match($A596,'Trade Log'!$AA$5:$AA$2004,0),0),Dashboard!$C$54))</f>
        <v>43100</v>
      </c>
      <c r="C596" s="100" t="str">
        <f t="array" ref="C596">IF($A596="n/a","",iferror(index('Trade Log'!$C$5:$C$2004,match($A596,'Trade Log'!$AA$5:$AA$2004,0),0),""))</f>
        <v/>
      </c>
      <c r="D596" s="398">
        <f t="array" ref="D596">IF($A596="n/a",0,iferror(index('Trade Log'!$AD$5:$AD$2004,match($A596,'Trade Log'!$AA$5:$AA$2004,0),0),0))</f>
        <v>0</v>
      </c>
      <c r="E596" s="398">
        <f t="shared" si="35"/>
        <v>0</v>
      </c>
      <c r="F596" s="100" t="str">
        <f t="array" ref="F596">IF($A596="n/a","",iferror(index('Trade Log'!$D$5:$D$2004,match($A596,'Trade Log'!$AA$5:$AA$2004,0),0),"n/a"))</f>
        <v/>
      </c>
      <c r="G596" s="100" t="str">
        <f t="array" ref="G596">IF($A596="n/a","",IFERROR(index(Setup!$D$52:$D$201,match($F596,Setup!$B$52:$B$201,0),0),"n/a"))</f>
        <v/>
      </c>
      <c r="H596" s="81"/>
      <c r="I596" s="398">
        <f t="shared" ref="I596:AG596" si="343">IF($A596="n/a",0,IFERROR(IF($G596=I$287,$E596,0),0))</f>
        <v>0</v>
      </c>
      <c r="J596" s="398">
        <f t="shared" si="343"/>
        <v>0</v>
      </c>
      <c r="K596" s="398">
        <f t="shared" si="343"/>
        <v>0</v>
      </c>
      <c r="L596" s="398">
        <f t="shared" si="343"/>
        <v>0</v>
      </c>
      <c r="M596" s="398">
        <f t="shared" si="343"/>
        <v>0</v>
      </c>
      <c r="N596" s="398">
        <f t="shared" si="343"/>
        <v>0</v>
      </c>
      <c r="O596" s="398">
        <f t="shared" si="343"/>
        <v>0</v>
      </c>
      <c r="P596" s="398">
        <f t="shared" si="343"/>
        <v>0</v>
      </c>
      <c r="Q596" s="398">
        <f t="shared" si="343"/>
        <v>0</v>
      </c>
      <c r="R596" s="398">
        <f t="shared" si="343"/>
        <v>0</v>
      </c>
      <c r="S596" s="398">
        <f t="shared" si="343"/>
        <v>0</v>
      </c>
      <c r="T596" s="398">
        <f t="shared" si="343"/>
        <v>0</v>
      </c>
      <c r="U596" s="398">
        <f t="shared" si="343"/>
        <v>0</v>
      </c>
      <c r="V596" s="398">
        <f t="shared" si="343"/>
        <v>0</v>
      </c>
      <c r="W596" s="398">
        <f t="shared" si="343"/>
        <v>0</v>
      </c>
      <c r="X596" s="398">
        <f t="shared" si="343"/>
        <v>0</v>
      </c>
      <c r="Y596" s="398">
        <f t="shared" si="343"/>
        <v>0</v>
      </c>
      <c r="Z596" s="398">
        <f t="shared" si="343"/>
        <v>0</v>
      </c>
      <c r="AA596" s="398">
        <f t="shared" si="343"/>
        <v>0</v>
      </c>
      <c r="AB596" s="398">
        <f t="shared" si="343"/>
        <v>0</v>
      </c>
      <c r="AC596" s="398">
        <f t="shared" si="343"/>
        <v>0</v>
      </c>
      <c r="AD596" s="398">
        <f t="shared" si="343"/>
        <v>0</v>
      </c>
      <c r="AE596" s="398">
        <f t="shared" si="343"/>
        <v>0</v>
      </c>
      <c r="AF596" s="398">
        <f t="shared" si="343"/>
        <v>0</v>
      </c>
      <c r="AG596" s="398">
        <f t="shared" si="343"/>
        <v>0</v>
      </c>
    </row>
    <row r="597">
      <c r="A597" s="100" t="str">
        <f t="shared" si="37"/>
        <v>n/a</v>
      </c>
      <c r="B597" s="396">
        <f t="array" ref="B597">IF($A597="n/a",Dashboard!$C$54,iferror(index('Trade Log'!$B$5:$B$2004,match($A597,'Trade Log'!$AA$5:$AA$2004,0),0),Dashboard!$C$54))</f>
        <v>43100</v>
      </c>
      <c r="C597" s="100" t="str">
        <f t="array" ref="C597">IF($A597="n/a","",iferror(index('Trade Log'!$C$5:$C$2004,match($A597,'Trade Log'!$AA$5:$AA$2004,0),0),""))</f>
        <v/>
      </c>
      <c r="D597" s="398">
        <f t="array" ref="D597">IF($A597="n/a",0,iferror(index('Trade Log'!$AD$5:$AD$2004,match($A597,'Trade Log'!$AA$5:$AA$2004,0),0),0))</f>
        <v>0</v>
      </c>
      <c r="E597" s="398">
        <f t="shared" si="35"/>
        <v>0</v>
      </c>
      <c r="F597" s="100" t="str">
        <f t="array" ref="F597">IF($A597="n/a","",iferror(index('Trade Log'!$D$5:$D$2004,match($A597,'Trade Log'!$AA$5:$AA$2004,0),0),"n/a"))</f>
        <v/>
      </c>
      <c r="G597" s="100" t="str">
        <f t="array" ref="G597">IF($A597="n/a","",IFERROR(index(Setup!$D$52:$D$201,match($F597,Setup!$B$52:$B$201,0),0),"n/a"))</f>
        <v/>
      </c>
      <c r="H597" s="81"/>
      <c r="I597" s="398">
        <f t="shared" ref="I597:AG597" si="344">IF($A597="n/a",0,IFERROR(IF($G597=I$287,$E597,0),0))</f>
        <v>0</v>
      </c>
      <c r="J597" s="398">
        <f t="shared" si="344"/>
        <v>0</v>
      </c>
      <c r="K597" s="398">
        <f t="shared" si="344"/>
        <v>0</v>
      </c>
      <c r="L597" s="398">
        <f t="shared" si="344"/>
        <v>0</v>
      </c>
      <c r="M597" s="398">
        <f t="shared" si="344"/>
        <v>0</v>
      </c>
      <c r="N597" s="398">
        <f t="shared" si="344"/>
        <v>0</v>
      </c>
      <c r="O597" s="398">
        <f t="shared" si="344"/>
        <v>0</v>
      </c>
      <c r="P597" s="398">
        <f t="shared" si="344"/>
        <v>0</v>
      </c>
      <c r="Q597" s="398">
        <f t="shared" si="344"/>
        <v>0</v>
      </c>
      <c r="R597" s="398">
        <f t="shared" si="344"/>
        <v>0</v>
      </c>
      <c r="S597" s="398">
        <f t="shared" si="344"/>
        <v>0</v>
      </c>
      <c r="T597" s="398">
        <f t="shared" si="344"/>
        <v>0</v>
      </c>
      <c r="U597" s="398">
        <f t="shared" si="344"/>
        <v>0</v>
      </c>
      <c r="V597" s="398">
        <f t="shared" si="344"/>
        <v>0</v>
      </c>
      <c r="W597" s="398">
        <f t="shared" si="344"/>
        <v>0</v>
      </c>
      <c r="X597" s="398">
        <f t="shared" si="344"/>
        <v>0</v>
      </c>
      <c r="Y597" s="398">
        <f t="shared" si="344"/>
        <v>0</v>
      </c>
      <c r="Z597" s="398">
        <f t="shared" si="344"/>
        <v>0</v>
      </c>
      <c r="AA597" s="398">
        <f t="shared" si="344"/>
        <v>0</v>
      </c>
      <c r="AB597" s="398">
        <f t="shared" si="344"/>
        <v>0</v>
      </c>
      <c r="AC597" s="398">
        <f t="shared" si="344"/>
        <v>0</v>
      </c>
      <c r="AD597" s="398">
        <f t="shared" si="344"/>
        <v>0</v>
      </c>
      <c r="AE597" s="398">
        <f t="shared" si="344"/>
        <v>0</v>
      </c>
      <c r="AF597" s="398">
        <f t="shared" si="344"/>
        <v>0</v>
      </c>
      <c r="AG597" s="398">
        <f t="shared" si="344"/>
        <v>0</v>
      </c>
    </row>
    <row r="598">
      <c r="A598" s="100" t="str">
        <f t="shared" si="37"/>
        <v>n/a</v>
      </c>
      <c r="B598" s="396">
        <f t="array" ref="B598">IF($A598="n/a",Dashboard!$C$54,iferror(index('Trade Log'!$B$5:$B$2004,match($A598,'Trade Log'!$AA$5:$AA$2004,0),0),Dashboard!$C$54))</f>
        <v>43100</v>
      </c>
      <c r="C598" s="100" t="str">
        <f t="array" ref="C598">IF($A598="n/a","",iferror(index('Trade Log'!$C$5:$C$2004,match($A598,'Trade Log'!$AA$5:$AA$2004,0),0),""))</f>
        <v/>
      </c>
      <c r="D598" s="398">
        <f t="array" ref="D598">IF($A598="n/a",0,iferror(index('Trade Log'!$AD$5:$AD$2004,match($A598,'Trade Log'!$AA$5:$AA$2004,0),0),0))</f>
        <v>0</v>
      </c>
      <c r="E598" s="398">
        <f t="shared" si="35"/>
        <v>0</v>
      </c>
      <c r="F598" s="100" t="str">
        <f t="array" ref="F598">IF($A598="n/a","",iferror(index('Trade Log'!$D$5:$D$2004,match($A598,'Trade Log'!$AA$5:$AA$2004,0),0),"n/a"))</f>
        <v/>
      </c>
      <c r="G598" s="100" t="str">
        <f t="array" ref="G598">IF($A598="n/a","",IFERROR(index(Setup!$D$52:$D$201,match($F598,Setup!$B$52:$B$201,0),0),"n/a"))</f>
        <v/>
      </c>
      <c r="H598" s="81"/>
      <c r="I598" s="398">
        <f t="shared" ref="I598:AG598" si="345">IF($A598="n/a",0,IFERROR(IF($G598=I$287,$E598,0),0))</f>
        <v>0</v>
      </c>
      <c r="J598" s="398">
        <f t="shared" si="345"/>
        <v>0</v>
      </c>
      <c r="K598" s="398">
        <f t="shared" si="345"/>
        <v>0</v>
      </c>
      <c r="L598" s="398">
        <f t="shared" si="345"/>
        <v>0</v>
      </c>
      <c r="M598" s="398">
        <f t="shared" si="345"/>
        <v>0</v>
      </c>
      <c r="N598" s="398">
        <f t="shared" si="345"/>
        <v>0</v>
      </c>
      <c r="O598" s="398">
        <f t="shared" si="345"/>
        <v>0</v>
      </c>
      <c r="P598" s="398">
        <f t="shared" si="345"/>
        <v>0</v>
      </c>
      <c r="Q598" s="398">
        <f t="shared" si="345"/>
        <v>0</v>
      </c>
      <c r="R598" s="398">
        <f t="shared" si="345"/>
        <v>0</v>
      </c>
      <c r="S598" s="398">
        <f t="shared" si="345"/>
        <v>0</v>
      </c>
      <c r="T598" s="398">
        <f t="shared" si="345"/>
        <v>0</v>
      </c>
      <c r="U598" s="398">
        <f t="shared" si="345"/>
        <v>0</v>
      </c>
      <c r="V598" s="398">
        <f t="shared" si="345"/>
        <v>0</v>
      </c>
      <c r="W598" s="398">
        <f t="shared" si="345"/>
        <v>0</v>
      </c>
      <c r="X598" s="398">
        <f t="shared" si="345"/>
        <v>0</v>
      </c>
      <c r="Y598" s="398">
        <f t="shared" si="345"/>
        <v>0</v>
      </c>
      <c r="Z598" s="398">
        <f t="shared" si="345"/>
        <v>0</v>
      </c>
      <c r="AA598" s="398">
        <f t="shared" si="345"/>
        <v>0</v>
      </c>
      <c r="AB598" s="398">
        <f t="shared" si="345"/>
        <v>0</v>
      </c>
      <c r="AC598" s="398">
        <f t="shared" si="345"/>
        <v>0</v>
      </c>
      <c r="AD598" s="398">
        <f t="shared" si="345"/>
        <v>0</v>
      </c>
      <c r="AE598" s="398">
        <f t="shared" si="345"/>
        <v>0</v>
      </c>
      <c r="AF598" s="398">
        <f t="shared" si="345"/>
        <v>0</v>
      </c>
      <c r="AG598" s="398">
        <f t="shared" si="345"/>
        <v>0</v>
      </c>
    </row>
    <row r="599">
      <c r="A599" s="100" t="str">
        <f t="shared" si="37"/>
        <v>n/a</v>
      </c>
      <c r="B599" s="396">
        <f t="array" ref="B599">IF($A599="n/a",Dashboard!$C$54,iferror(index('Trade Log'!$B$5:$B$2004,match($A599,'Trade Log'!$AA$5:$AA$2004,0),0),Dashboard!$C$54))</f>
        <v>43100</v>
      </c>
      <c r="C599" s="100" t="str">
        <f t="array" ref="C599">IF($A599="n/a","",iferror(index('Trade Log'!$C$5:$C$2004,match($A599,'Trade Log'!$AA$5:$AA$2004,0),0),""))</f>
        <v/>
      </c>
      <c r="D599" s="398">
        <f t="array" ref="D599">IF($A599="n/a",0,iferror(index('Trade Log'!$AD$5:$AD$2004,match($A599,'Trade Log'!$AA$5:$AA$2004,0),0),0))</f>
        <v>0</v>
      </c>
      <c r="E599" s="398">
        <f t="shared" si="35"/>
        <v>0</v>
      </c>
      <c r="F599" s="100" t="str">
        <f t="array" ref="F599">IF($A599="n/a","",iferror(index('Trade Log'!$D$5:$D$2004,match($A599,'Trade Log'!$AA$5:$AA$2004,0),0),"n/a"))</f>
        <v/>
      </c>
      <c r="G599" s="100" t="str">
        <f t="array" ref="G599">IF($A599="n/a","",IFERROR(index(Setup!$D$52:$D$201,match($F599,Setup!$B$52:$B$201,0),0),"n/a"))</f>
        <v/>
      </c>
      <c r="H599" s="81"/>
      <c r="I599" s="398">
        <f t="shared" ref="I599:AG599" si="346">IF($A599="n/a",0,IFERROR(IF($G599=I$287,$E599,0),0))</f>
        <v>0</v>
      </c>
      <c r="J599" s="398">
        <f t="shared" si="346"/>
        <v>0</v>
      </c>
      <c r="K599" s="398">
        <f t="shared" si="346"/>
        <v>0</v>
      </c>
      <c r="L599" s="398">
        <f t="shared" si="346"/>
        <v>0</v>
      </c>
      <c r="M599" s="398">
        <f t="shared" si="346"/>
        <v>0</v>
      </c>
      <c r="N599" s="398">
        <f t="shared" si="346"/>
        <v>0</v>
      </c>
      <c r="O599" s="398">
        <f t="shared" si="346"/>
        <v>0</v>
      </c>
      <c r="P599" s="398">
        <f t="shared" si="346"/>
        <v>0</v>
      </c>
      <c r="Q599" s="398">
        <f t="shared" si="346"/>
        <v>0</v>
      </c>
      <c r="R599" s="398">
        <f t="shared" si="346"/>
        <v>0</v>
      </c>
      <c r="S599" s="398">
        <f t="shared" si="346"/>
        <v>0</v>
      </c>
      <c r="T599" s="398">
        <f t="shared" si="346"/>
        <v>0</v>
      </c>
      <c r="U599" s="398">
        <f t="shared" si="346"/>
        <v>0</v>
      </c>
      <c r="V599" s="398">
        <f t="shared" si="346"/>
        <v>0</v>
      </c>
      <c r="W599" s="398">
        <f t="shared" si="346"/>
        <v>0</v>
      </c>
      <c r="X599" s="398">
        <f t="shared" si="346"/>
        <v>0</v>
      </c>
      <c r="Y599" s="398">
        <f t="shared" si="346"/>
        <v>0</v>
      </c>
      <c r="Z599" s="398">
        <f t="shared" si="346"/>
        <v>0</v>
      </c>
      <c r="AA599" s="398">
        <f t="shared" si="346"/>
        <v>0</v>
      </c>
      <c r="AB599" s="398">
        <f t="shared" si="346"/>
        <v>0</v>
      </c>
      <c r="AC599" s="398">
        <f t="shared" si="346"/>
        <v>0</v>
      </c>
      <c r="AD599" s="398">
        <f t="shared" si="346"/>
        <v>0</v>
      </c>
      <c r="AE599" s="398">
        <f t="shared" si="346"/>
        <v>0</v>
      </c>
      <c r="AF599" s="398">
        <f t="shared" si="346"/>
        <v>0</v>
      </c>
      <c r="AG599" s="398">
        <f t="shared" si="346"/>
        <v>0</v>
      </c>
    </row>
    <row r="600">
      <c r="A600" s="100" t="str">
        <f t="shared" si="37"/>
        <v>n/a</v>
      </c>
      <c r="B600" s="396">
        <f t="array" ref="B600">IF($A600="n/a",Dashboard!$C$54,iferror(index('Trade Log'!$B$5:$B$2004,match($A600,'Trade Log'!$AA$5:$AA$2004,0),0),Dashboard!$C$54))</f>
        <v>43100</v>
      </c>
      <c r="C600" s="100" t="str">
        <f t="array" ref="C600">IF($A600="n/a","",iferror(index('Trade Log'!$C$5:$C$2004,match($A600,'Trade Log'!$AA$5:$AA$2004,0),0),""))</f>
        <v/>
      </c>
      <c r="D600" s="398">
        <f t="array" ref="D600">IF($A600="n/a",0,iferror(index('Trade Log'!$AD$5:$AD$2004,match($A600,'Trade Log'!$AA$5:$AA$2004,0),0),0))</f>
        <v>0</v>
      </c>
      <c r="E600" s="398">
        <f t="shared" si="35"/>
        <v>0</v>
      </c>
      <c r="F600" s="100" t="str">
        <f t="array" ref="F600">IF($A600="n/a","",iferror(index('Trade Log'!$D$5:$D$2004,match($A600,'Trade Log'!$AA$5:$AA$2004,0),0),"n/a"))</f>
        <v/>
      </c>
      <c r="G600" s="100" t="str">
        <f t="array" ref="G600">IF($A600="n/a","",IFERROR(index(Setup!$D$52:$D$201,match($F600,Setup!$B$52:$B$201,0),0),"n/a"))</f>
        <v/>
      </c>
      <c r="H600" s="81"/>
      <c r="I600" s="398">
        <f t="shared" ref="I600:AG600" si="347">IF($A600="n/a",0,IFERROR(IF($G600=I$287,$E600,0),0))</f>
        <v>0</v>
      </c>
      <c r="J600" s="398">
        <f t="shared" si="347"/>
        <v>0</v>
      </c>
      <c r="K600" s="398">
        <f t="shared" si="347"/>
        <v>0</v>
      </c>
      <c r="L600" s="398">
        <f t="shared" si="347"/>
        <v>0</v>
      </c>
      <c r="M600" s="398">
        <f t="shared" si="347"/>
        <v>0</v>
      </c>
      <c r="N600" s="398">
        <f t="shared" si="347"/>
        <v>0</v>
      </c>
      <c r="O600" s="398">
        <f t="shared" si="347"/>
        <v>0</v>
      </c>
      <c r="P600" s="398">
        <f t="shared" si="347"/>
        <v>0</v>
      </c>
      <c r="Q600" s="398">
        <f t="shared" si="347"/>
        <v>0</v>
      </c>
      <c r="R600" s="398">
        <f t="shared" si="347"/>
        <v>0</v>
      </c>
      <c r="S600" s="398">
        <f t="shared" si="347"/>
        <v>0</v>
      </c>
      <c r="T600" s="398">
        <f t="shared" si="347"/>
        <v>0</v>
      </c>
      <c r="U600" s="398">
        <f t="shared" si="347"/>
        <v>0</v>
      </c>
      <c r="V600" s="398">
        <f t="shared" si="347"/>
        <v>0</v>
      </c>
      <c r="W600" s="398">
        <f t="shared" si="347"/>
        <v>0</v>
      </c>
      <c r="X600" s="398">
        <f t="shared" si="347"/>
        <v>0</v>
      </c>
      <c r="Y600" s="398">
        <f t="shared" si="347"/>
        <v>0</v>
      </c>
      <c r="Z600" s="398">
        <f t="shared" si="347"/>
        <v>0</v>
      </c>
      <c r="AA600" s="398">
        <f t="shared" si="347"/>
        <v>0</v>
      </c>
      <c r="AB600" s="398">
        <f t="shared" si="347"/>
        <v>0</v>
      </c>
      <c r="AC600" s="398">
        <f t="shared" si="347"/>
        <v>0</v>
      </c>
      <c r="AD600" s="398">
        <f t="shared" si="347"/>
        <v>0</v>
      </c>
      <c r="AE600" s="398">
        <f t="shared" si="347"/>
        <v>0</v>
      </c>
      <c r="AF600" s="398">
        <f t="shared" si="347"/>
        <v>0</v>
      </c>
      <c r="AG600" s="398">
        <f t="shared" si="347"/>
        <v>0</v>
      </c>
    </row>
    <row r="601">
      <c r="A601" s="100" t="str">
        <f t="shared" si="37"/>
        <v>n/a</v>
      </c>
      <c r="B601" s="396">
        <f t="array" ref="B601">IF($A601="n/a",Dashboard!$C$54,iferror(index('Trade Log'!$B$5:$B$2004,match($A601,'Trade Log'!$AA$5:$AA$2004,0),0),Dashboard!$C$54))</f>
        <v>43100</v>
      </c>
      <c r="C601" s="100" t="str">
        <f t="array" ref="C601">IF($A601="n/a","",iferror(index('Trade Log'!$C$5:$C$2004,match($A601,'Trade Log'!$AA$5:$AA$2004,0),0),""))</f>
        <v/>
      </c>
      <c r="D601" s="398">
        <f t="array" ref="D601">IF($A601="n/a",0,iferror(index('Trade Log'!$AD$5:$AD$2004,match($A601,'Trade Log'!$AA$5:$AA$2004,0),0),0))</f>
        <v>0</v>
      </c>
      <c r="E601" s="398">
        <f t="shared" si="35"/>
        <v>0</v>
      </c>
      <c r="F601" s="100" t="str">
        <f t="array" ref="F601">IF($A601="n/a","",iferror(index('Trade Log'!$D$5:$D$2004,match($A601,'Trade Log'!$AA$5:$AA$2004,0),0),"n/a"))</f>
        <v/>
      </c>
      <c r="G601" s="100" t="str">
        <f t="array" ref="G601">IF($A601="n/a","",IFERROR(index(Setup!$D$52:$D$201,match($F601,Setup!$B$52:$B$201,0),0),"n/a"))</f>
        <v/>
      </c>
      <c r="H601" s="81"/>
      <c r="I601" s="398">
        <f t="shared" ref="I601:AG601" si="348">IF($A601="n/a",0,IFERROR(IF($G601=I$287,$E601,0),0))</f>
        <v>0</v>
      </c>
      <c r="J601" s="398">
        <f t="shared" si="348"/>
        <v>0</v>
      </c>
      <c r="K601" s="398">
        <f t="shared" si="348"/>
        <v>0</v>
      </c>
      <c r="L601" s="398">
        <f t="shared" si="348"/>
        <v>0</v>
      </c>
      <c r="M601" s="398">
        <f t="shared" si="348"/>
        <v>0</v>
      </c>
      <c r="N601" s="398">
        <f t="shared" si="348"/>
        <v>0</v>
      </c>
      <c r="O601" s="398">
        <f t="shared" si="348"/>
        <v>0</v>
      </c>
      <c r="P601" s="398">
        <f t="shared" si="348"/>
        <v>0</v>
      </c>
      <c r="Q601" s="398">
        <f t="shared" si="348"/>
        <v>0</v>
      </c>
      <c r="R601" s="398">
        <f t="shared" si="348"/>
        <v>0</v>
      </c>
      <c r="S601" s="398">
        <f t="shared" si="348"/>
        <v>0</v>
      </c>
      <c r="T601" s="398">
        <f t="shared" si="348"/>
        <v>0</v>
      </c>
      <c r="U601" s="398">
        <f t="shared" si="348"/>
        <v>0</v>
      </c>
      <c r="V601" s="398">
        <f t="shared" si="348"/>
        <v>0</v>
      </c>
      <c r="W601" s="398">
        <f t="shared" si="348"/>
        <v>0</v>
      </c>
      <c r="X601" s="398">
        <f t="shared" si="348"/>
        <v>0</v>
      </c>
      <c r="Y601" s="398">
        <f t="shared" si="348"/>
        <v>0</v>
      </c>
      <c r="Z601" s="398">
        <f t="shared" si="348"/>
        <v>0</v>
      </c>
      <c r="AA601" s="398">
        <f t="shared" si="348"/>
        <v>0</v>
      </c>
      <c r="AB601" s="398">
        <f t="shared" si="348"/>
        <v>0</v>
      </c>
      <c r="AC601" s="398">
        <f t="shared" si="348"/>
        <v>0</v>
      </c>
      <c r="AD601" s="398">
        <f t="shared" si="348"/>
        <v>0</v>
      </c>
      <c r="AE601" s="398">
        <f t="shared" si="348"/>
        <v>0</v>
      </c>
      <c r="AF601" s="398">
        <f t="shared" si="348"/>
        <v>0</v>
      </c>
      <c r="AG601" s="398">
        <f t="shared" si="348"/>
        <v>0</v>
      </c>
    </row>
    <row r="602">
      <c r="A602" s="100" t="str">
        <f t="shared" si="37"/>
        <v>n/a</v>
      </c>
      <c r="B602" s="396">
        <f t="array" ref="B602">IF($A602="n/a",Dashboard!$C$54,iferror(index('Trade Log'!$B$5:$B$2004,match($A602,'Trade Log'!$AA$5:$AA$2004,0),0),Dashboard!$C$54))</f>
        <v>43100</v>
      </c>
      <c r="C602" s="100" t="str">
        <f t="array" ref="C602">IF($A602="n/a","",iferror(index('Trade Log'!$C$5:$C$2004,match($A602,'Trade Log'!$AA$5:$AA$2004,0),0),""))</f>
        <v/>
      </c>
      <c r="D602" s="398">
        <f t="array" ref="D602">IF($A602="n/a",0,iferror(index('Trade Log'!$AD$5:$AD$2004,match($A602,'Trade Log'!$AA$5:$AA$2004,0),0),0))</f>
        <v>0</v>
      </c>
      <c r="E602" s="398">
        <f t="shared" si="35"/>
        <v>0</v>
      </c>
      <c r="F602" s="100" t="str">
        <f t="array" ref="F602">IF($A602="n/a","",iferror(index('Trade Log'!$D$5:$D$2004,match($A602,'Trade Log'!$AA$5:$AA$2004,0),0),"n/a"))</f>
        <v/>
      </c>
      <c r="G602" s="100" t="str">
        <f t="array" ref="G602">IF($A602="n/a","",IFERROR(index(Setup!$D$52:$D$201,match($F602,Setup!$B$52:$B$201,0),0),"n/a"))</f>
        <v/>
      </c>
      <c r="H602" s="81"/>
      <c r="I602" s="398">
        <f t="shared" ref="I602:AG602" si="349">IF($A602="n/a",0,IFERROR(IF($G602=I$287,$E602,0),0))</f>
        <v>0</v>
      </c>
      <c r="J602" s="398">
        <f t="shared" si="349"/>
        <v>0</v>
      </c>
      <c r="K602" s="398">
        <f t="shared" si="349"/>
        <v>0</v>
      </c>
      <c r="L602" s="398">
        <f t="shared" si="349"/>
        <v>0</v>
      </c>
      <c r="M602" s="398">
        <f t="shared" si="349"/>
        <v>0</v>
      </c>
      <c r="N602" s="398">
        <f t="shared" si="349"/>
        <v>0</v>
      </c>
      <c r="O602" s="398">
        <f t="shared" si="349"/>
        <v>0</v>
      </c>
      <c r="P602" s="398">
        <f t="shared" si="349"/>
        <v>0</v>
      </c>
      <c r="Q602" s="398">
        <f t="shared" si="349"/>
        <v>0</v>
      </c>
      <c r="R602" s="398">
        <f t="shared" si="349"/>
        <v>0</v>
      </c>
      <c r="S602" s="398">
        <f t="shared" si="349"/>
        <v>0</v>
      </c>
      <c r="T602" s="398">
        <f t="shared" si="349"/>
        <v>0</v>
      </c>
      <c r="U602" s="398">
        <f t="shared" si="349"/>
        <v>0</v>
      </c>
      <c r="V602" s="398">
        <f t="shared" si="349"/>
        <v>0</v>
      </c>
      <c r="W602" s="398">
        <f t="shared" si="349"/>
        <v>0</v>
      </c>
      <c r="X602" s="398">
        <f t="shared" si="349"/>
        <v>0</v>
      </c>
      <c r="Y602" s="398">
        <f t="shared" si="349"/>
        <v>0</v>
      </c>
      <c r="Z602" s="398">
        <f t="shared" si="349"/>
        <v>0</v>
      </c>
      <c r="AA602" s="398">
        <f t="shared" si="349"/>
        <v>0</v>
      </c>
      <c r="AB602" s="398">
        <f t="shared" si="349"/>
        <v>0</v>
      </c>
      <c r="AC602" s="398">
        <f t="shared" si="349"/>
        <v>0</v>
      </c>
      <c r="AD602" s="398">
        <f t="shared" si="349"/>
        <v>0</v>
      </c>
      <c r="AE602" s="398">
        <f t="shared" si="349"/>
        <v>0</v>
      </c>
      <c r="AF602" s="398">
        <f t="shared" si="349"/>
        <v>0</v>
      </c>
      <c r="AG602" s="398">
        <f t="shared" si="349"/>
        <v>0</v>
      </c>
    </row>
    <row r="603">
      <c r="A603" s="100" t="str">
        <f t="shared" si="37"/>
        <v>n/a</v>
      </c>
      <c r="B603" s="396">
        <f t="array" ref="B603">IF($A603="n/a",Dashboard!$C$54,iferror(index('Trade Log'!$B$5:$B$2004,match($A603,'Trade Log'!$AA$5:$AA$2004,0),0),Dashboard!$C$54))</f>
        <v>43100</v>
      </c>
      <c r="C603" s="100" t="str">
        <f t="array" ref="C603">IF($A603="n/a","",iferror(index('Trade Log'!$C$5:$C$2004,match($A603,'Trade Log'!$AA$5:$AA$2004,0),0),""))</f>
        <v/>
      </c>
      <c r="D603" s="398">
        <f t="array" ref="D603">IF($A603="n/a",0,iferror(index('Trade Log'!$AD$5:$AD$2004,match($A603,'Trade Log'!$AA$5:$AA$2004,0),0),0))</f>
        <v>0</v>
      </c>
      <c r="E603" s="398">
        <f t="shared" si="35"/>
        <v>0</v>
      </c>
      <c r="F603" s="100" t="str">
        <f t="array" ref="F603">IF($A603="n/a","",iferror(index('Trade Log'!$D$5:$D$2004,match($A603,'Trade Log'!$AA$5:$AA$2004,0),0),"n/a"))</f>
        <v/>
      </c>
      <c r="G603" s="100" t="str">
        <f t="array" ref="G603">IF($A603="n/a","",IFERROR(index(Setup!$D$52:$D$201,match($F603,Setup!$B$52:$B$201,0),0),"n/a"))</f>
        <v/>
      </c>
      <c r="H603" s="81"/>
      <c r="I603" s="398">
        <f t="shared" ref="I603:AG603" si="350">IF($A603="n/a",0,IFERROR(IF($G603=I$287,$E603,0),0))</f>
        <v>0</v>
      </c>
      <c r="J603" s="398">
        <f t="shared" si="350"/>
        <v>0</v>
      </c>
      <c r="K603" s="398">
        <f t="shared" si="350"/>
        <v>0</v>
      </c>
      <c r="L603" s="398">
        <f t="shared" si="350"/>
        <v>0</v>
      </c>
      <c r="M603" s="398">
        <f t="shared" si="350"/>
        <v>0</v>
      </c>
      <c r="N603" s="398">
        <f t="shared" si="350"/>
        <v>0</v>
      </c>
      <c r="O603" s="398">
        <f t="shared" si="350"/>
        <v>0</v>
      </c>
      <c r="P603" s="398">
        <f t="shared" si="350"/>
        <v>0</v>
      </c>
      <c r="Q603" s="398">
        <f t="shared" si="350"/>
        <v>0</v>
      </c>
      <c r="R603" s="398">
        <f t="shared" si="350"/>
        <v>0</v>
      </c>
      <c r="S603" s="398">
        <f t="shared" si="350"/>
        <v>0</v>
      </c>
      <c r="T603" s="398">
        <f t="shared" si="350"/>
        <v>0</v>
      </c>
      <c r="U603" s="398">
        <f t="shared" si="350"/>
        <v>0</v>
      </c>
      <c r="V603" s="398">
        <f t="shared" si="350"/>
        <v>0</v>
      </c>
      <c r="W603" s="398">
        <f t="shared" si="350"/>
        <v>0</v>
      </c>
      <c r="X603" s="398">
        <f t="shared" si="350"/>
        <v>0</v>
      </c>
      <c r="Y603" s="398">
        <f t="shared" si="350"/>
        <v>0</v>
      </c>
      <c r="Z603" s="398">
        <f t="shared" si="350"/>
        <v>0</v>
      </c>
      <c r="AA603" s="398">
        <f t="shared" si="350"/>
        <v>0</v>
      </c>
      <c r="AB603" s="398">
        <f t="shared" si="350"/>
        <v>0</v>
      </c>
      <c r="AC603" s="398">
        <f t="shared" si="350"/>
        <v>0</v>
      </c>
      <c r="AD603" s="398">
        <f t="shared" si="350"/>
        <v>0</v>
      </c>
      <c r="AE603" s="398">
        <f t="shared" si="350"/>
        <v>0</v>
      </c>
      <c r="AF603" s="398">
        <f t="shared" si="350"/>
        <v>0</v>
      </c>
      <c r="AG603" s="398">
        <f t="shared" si="350"/>
        <v>0</v>
      </c>
    </row>
    <row r="604">
      <c r="A604" s="100" t="str">
        <f t="shared" si="37"/>
        <v>n/a</v>
      </c>
      <c r="B604" s="396">
        <f t="array" ref="B604">IF($A604="n/a",Dashboard!$C$54,iferror(index('Trade Log'!$B$5:$B$2004,match($A604,'Trade Log'!$AA$5:$AA$2004,0),0),Dashboard!$C$54))</f>
        <v>43100</v>
      </c>
      <c r="C604" s="100" t="str">
        <f t="array" ref="C604">IF($A604="n/a","",iferror(index('Trade Log'!$C$5:$C$2004,match($A604,'Trade Log'!$AA$5:$AA$2004,0),0),""))</f>
        <v/>
      </c>
      <c r="D604" s="398">
        <f t="array" ref="D604">IF($A604="n/a",0,iferror(index('Trade Log'!$AD$5:$AD$2004,match($A604,'Trade Log'!$AA$5:$AA$2004,0),0),0))</f>
        <v>0</v>
      </c>
      <c r="E604" s="398">
        <f t="shared" si="35"/>
        <v>0</v>
      </c>
      <c r="F604" s="100" t="str">
        <f t="array" ref="F604">IF($A604="n/a","",iferror(index('Trade Log'!$D$5:$D$2004,match($A604,'Trade Log'!$AA$5:$AA$2004,0),0),"n/a"))</f>
        <v/>
      </c>
      <c r="G604" s="100" t="str">
        <f t="array" ref="G604">IF($A604="n/a","",IFERROR(index(Setup!$D$52:$D$201,match($F604,Setup!$B$52:$B$201,0),0),"n/a"))</f>
        <v/>
      </c>
      <c r="H604" s="81"/>
      <c r="I604" s="398">
        <f t="shared" ref="I604:AG604" si="351">IF($A604="n/a",0,IFERROR(IF($G604=I$287,$E604,0),0))</f>
        <v>0</v>
      </c>
      <c r="J604" s="398">
        <f t="shared" si="351"/>
        <v>0</v>
      </c>
      <c r="K604" s="398">
        <f t="shared" si="351"/>
        <v>0</v>
      </c>
      <c r="L604" s="398">
        <f t="shared" si="351"/>
        <v>0</v>
      </c>
      <c r="M604" s="398">
        <f t="shared" si="351"/>
        <v>0</v>
      </c>
      <c r="N604" s="398">
        <f t="shared" si="351"/>
        <v>0</v>
      </c>
      <c r="O604" s="398">
        <f t="shared" si="351"/>
        <v>0</v>
      </c>
      <c r="P604" s="398">
        <f t="shared" si="351"/>
        <v>0</v>
      </c>
      <c r="Q604" s="398">
        <f t="shared" si="351"/>
        <v>0</v>
      </c>
      <c r="R604" s="398">
        <f t="shared" si="351"/>
        <v>0</v>
      </c>
      <c r="S604" s="398">
        <f t="shared" si="351"/>
        <v>0</v>
      </c>
      <c r="T604" s="398">
        <f t="shared" si="351"/>
        <v>0</v>
      </c>
      <c r="U604" s="398">
        <f t="shared" si="351"/>
        <v>0</v>
      </c>
      <c r="V604" s="398">
        <f t="shared" si="351"/>
        <v>0</v>
      </c>
      <c r="W604" s="398">
        <f t="shared" si="351"/>
        <v>0</v>
      </c>
      <c r="X604" s="398">
        <f t="shared" si="351"/>
        <v>0</v>
      </c>
      <c r="Y604" s="398">
        <f t="shared" si="351"/>
        <v>0</v>
      </c>
      <c r="Z604" s="398">
        <f t="shared" si="351"/>
        <v>0</v>
      </c>
      <c r="AA604" s="398">
        <f t="shared" si="351"/>
        <v>0</v>
      </c>
      <c r="AB604" s="398">
        <f t="shared" si="351"/>
        <v>0</v>
      </c>
      <c r="AC604" s="398">
        <f t="shared" si="351"/>
        <v>0</v>
      </c>
      <c r="AD604" s="398">
        <f t="shared" si="351"/>
        <v>0</v>
      </c>
      <c r="AE604" s="398">
        <f t="shared" si="351"/>
        <v>0</v>
      </c>
      <c r="AF604" s="398">
        <f t="shared" si="351"/>
        <v>0</v>
      </c>
      <c r="AG604" s="398">
        <f t="shared" si="351"/>
        <v>0</v>
      </c>
    </row>
    <row r="605">
      <c r="A605" s="100" t="str">
        <f t="shared" si="37"/>
        <v>n/a</v>
      </c>
      <c r="B605" s="396">
        <f t="array" ref="B605">IF($A605="n/a",Dashboard!$C$54,iferror(index('Trade Log'!$B$5:$B$2004,match($A605,'Trade Log'!$AA$5:$AA$2004,0),0),Dashboard!$C$54))</f>
        <v>43100</v>
      </c>
      <c r="C605" s="100" t="str">
        <f t="array" ref="C605">IF($A605="n/a","",iferror(index('Trade Log'!$C$5:$C$2004,match($A605,'Trade Log'!$AA$5:$AA$2004,0),0),""))</f>
        <v/>
      </c>
      <c r="D605" s="398">
        <f t="array" ref="D605">IF($A605="n/a",0,iferror(index('Trade Log'!$AD$5:$AD$2004,match($A605,'Trade Log'!$AA$5:$AA$2004,0),0),0))</f>
        <v>0</v>
      </c>
      <c r="E605" s="398">
        <f t="shared" si="35"/>
        <v>0</v>
      </c>
      <c r="F605" s="100" t="str">
        <f t="array" ref="F605">IF($A605="n/a","",iferror(index('Trade Log'!$D$5:$D$2004,match($A605,'Trade Log'!$AA$5:$AA$2004,0),0),"n/a"))</f>
        <v/>
      </c>
      <c r="G605" s="100" t="str">
        <f t="array" ref="G605">IF($A605="n/a","",IFERROR(index(Setup!$D$52:$D$201,match($F605,Setup!$B$52:$B$201,0),0),"n/a"))</f>
        <v/>
      </c>
      <c r="H605" s="81"/>
      <c r="I605" s="398">
        <f t="shared" ref="I605:AG605" si="352">IF($A605="n/a",0,IFERROR(IF($G605=I$287,$E605,0),0))</f>
        <v>0</v>
      </c>
      <c r="J605" s="398">
        <f t="shared" si="352"/>
        <v>0</v>
      </c>
      <c r="K605" s="398">
        <f t="shared" si="352"/>
        <v>0</v>
      </c>
      <c r="L605" s="398">
        <f t="shared" si="352"/>
        <v>0</v>
      </c>
      <c r="M605" s="398">
        <f t="shared" si="352"/>
        <v>0</v>
      </c>
      <c r="N605" s="398">
        <f t="shared" si="352"/>
        <v>0</v>
      </c>
      <c r="O605" s="398">
        <f t="shared" si="352"/>
        <v>0</v>
      </c>
      <c r="P605" s="398">
        <f t="shared" si="352"/>
        <v>0</v>
      </c>
      <c r="Q605" s="398">
        <f t="shared" si="352"/>
        <v>0</v>
      </c>
      <c r="R605" s="398">
        <f t="shared" si="352"/>
        <v>0</v>
      </c>
      <c r="S605" s="398">
        <f t="shared" si="352"/>
        <v>0</v>
      </c>
      <c r="T605" s="398">
        <f t="shared" si="352"/>
        <v>0</v>
      </c>
      <c r="U605" s="398">
        <f t="shared" si="352"/>
        <v>0</v>
      </c>
      <c r="V605" s="398">
        <f t="shared" si="352"/>
        <v>0</v>
      </c>
      <c r="W605" s="398">
        <f t="shared" si="352"/>
        <v>0</v>
      </c>
      <c r="X605" s="398">
        <f t="shared" si="352"/>
        <v>0</v>
      </c>
      <c r="Y605" s="398">
        <f t="shared" si="352"/>
        <v>0</v>
      </c>
      <c r="Z605" s="398">
        <f t="shared" si="352"/>
        <v>0</v>
      </c>
      <c r="AA605" s="398">
        <f t="shared" si="352"/>
        <v>0</v>
      </c>
      <c r="AB605" s="398">
        <f t="shared" si="352"/>
        <v>0</v>
      </c>
      <c r="AC605" s="398">
        <f t="shared" si="352"/>
        <v>0</v>
      </c>
      <c r="AD605" s="398">
        <f t="shared" si="352"/>
        <v>0</v>
      </c>
      <c r="AE605" s="398">
        <f t="shared" si="352"/>
        <v>0</v>
      </c>
      <c r="AF605" s="398">
        <f t="shared" si="352"/>
        <v>0</v>
      </c>
      <c r="AG605" s="398">
        <f t="shared" si="352"/>
        <v>0</v>
      </c>
    </row>
    <row r="606">
      <c r="A606" s="100" t="str">
        <f t="shared" si="37"/>
        <v>n/a</v>
      </c>
      <c r="B606" s="396">
        <f t="array" ref="B606">IF($A606="n/a",Dashboard!$C$54,iferror(index('Trade Log'!$B$5:$B$2004,match($A606,'Trade Log'!$AA$5:$AA$2004,0),0),Dashboard!$C$54))</f>
        <v>43100</v>
      </c>
      <c r="C606" s="100" t="str">
        <f t="array" ref="C606">IF($A606="n/a","",iferror(index('Trade Log'!$C$5:$C$2004,match($A606,'Trade Log'!$AA$5:$AA$2004,0),0),""))</f>
        <v/>
      </c>
      <c r="D606" s="398">
        <f t="array" ref="D606">IF($A606="n/a",0,iferror(index('Trade Log'!$AD$5:$AD$2004,match($A606,'Trade Log'!$AA$5:$AA$2004,0),0),0))</f>
        <v>0</v>
      </c>
      <c r="E606" s="398">
        <f t="shared" si="35"/>
        <v>0</v>
      </c>
      <c r="F606" s="100" t="str">
        <f t="array" ref="F606">IF($A606="n/a","",iferror(index('Trade Log'!$D$5:$D$2004,match($A606,'Trade Log'!$AA$5:$AA$2004,0),0),"n/a"))</f>
        <v/>
      </c>
      <c r="G606" s="100" t="str">
        <f t="array" ref="G606">IF($A606="n/a","",IFERROR(index(Setup!$D$52:$D$201,match($F606,Setup!$B$52:$B$201,0),0),"n/a"))</f>
        <v/>
      </c>
      <c r="H606" s="81"/>
      <c r="I606" s="398">
        <f t="shared" ref="I606:AG606" si="353">IF($A606="n/a",0,IFERROR(IF($G606=I$287,$E606,0),0))</f>
        <v>0</v>
      </c>
      <c r="J606" s="398">
        <f t="shared" si="353"/>
        <v>0</v>
      </c>
      <c r="K606" s="398">
        <f t="shared" si="353"/>
        <v>0</v>
      </c>
      <c r="L606" s="398">
        <f t="shared" si="353"/>
        <v>0</v>
      </c>
      <c r="M606" s="398">
        <f t="shared" si="353"/>
        <v>0</v>
      </c>
      <c r="N606" s="398">
        <f t="shared" si="353"/>
        <v>0</v>
      </c>
      <c r="O606" s="398">
        <f t="shared" si="353"/>
        <v>0</v>
      </c>
      <c r="P606" s="398">
        <f t="shared" si="353"/>
        <v>0</v>
      </c>
      <c r="Q606" s="398">
        <f t="shared" si="353"/>
        <v>0</v>
      </c>
      <c r="R606" s="398">
        <f t="shared" si="353"/>
        <v>0</v>
      </c>
      <c r="S606" s="398">
        <f t="shared" si="353"/>
        <v>0</v>
      </c>
      <c r="T606" s="398">
        <f t="shared" si="353"/>
        <v>0</v>
      </c>
      <c r="U606" s="398">
        <f t="shared" si="353"/>
        <v>0</v>
      </c>
      <c r="V606" s="398">
        <f t="shared" si="353"/>
        <v>0</v>
      </c>
      <c r="W606" s="398">
        <f t="shared" si="353"/>
        <v>0</v>
      </c>
      <c r="X606" s="398">
        <f t="shared" si="353"/>
        <v>0</v>
      </c>
      <c r="Y606" s="398">
        <f t="shared" si="353"/>
        <v>0</v>
      </c>
      <c r="Z606" s="398">
        <f t="shared" si="353"/>
        <v>0</v>
      </c>
      <c r="AA606" s="398">
        <f t="shared" si="353"/>
        <v>0</v>
      </c>
      <c r="AB606" s="398">
        <f t="shared" si="353"/>
        <v>0</v>
      </c>
      <c r="AC606" s="398">
        <f t="shared" si="353"/>
        <v>0</v>
      </c>
      <c r="AD606" s="398">
        <f t="shared" si="353"/>
        <v>0</v>
      </c>
      <c r="AE606" s="398">
        <f t="shared" si="353"/>
        <v>0</v>
      </c>
      <c r="AF606" s="398">
        <f t="shared" si="353"/>
        <v>0</v>
      </c>
      <c r="AG606" s="398">
        <f t="shared" si="353"/>
        <v>0</v>
      </c>
    </row>
    <row r="607">
      <c r="A607" s="100" t="str">
        <f t="shared" si="37"/>
        <v>n/a</v>
      </c>
      <c r="B607" s="396">
        <f t="array" ref="B607">IF($A607="n/a",Dashboard!$C$54,iferror(index('Trade Log'!$B$5:$B$2004,match($A607,'Trade Log'!$AA$5:$AA$2004,0),0),Dashboard!$C$54))</f>
        <v>43100</v>
      </c>
      <c r="C607" s="100" t="str">
        <f t="array" ref="C607">IF($A607="n/a","",iferror(index('Trade Log'!$C$5:$C$2004,match($A607,'Trade Log'!$AA$5:$AA$2004,0),0),""))</f>
        <v/>
      </c>
      <c r="D607" s="398">
        <f t="array" ref="D607">IF($A607="n/a",0,iferror(index('Trade Log'!$AD$5:$AD$2004,match($A607,'Trade Log'!$AA$5:$AA$2004,0),0),0))</f>
        <v>0</v>
      </c>
      <c r="E607" s="398">
        <f t="shared" si="35"/>
        <v>0</v>
      </c>
      <c r="F607" s="100" t="str">
        <f t="array" ref="F607">IF($A607="n/a","",iferror(index('Trade Log'!$D$5:$D$2004,match($A607,'Trade Log'!$AA$5:$AA$2004,0),0),"n/a"))</f>
        <v/>
      </c>
      <c r="G607" s="100" t="str">
        <f t="array" ref="G607">IF($A607="n/a","",IFERROR(index(Setup!$D$52:$D$201,match($F607,Setup!$B$52:$B$201,0),0),"n/a"))</f>
        <v/>
      </c>
      <c r="H607" s="81"/>
      <c r="I607" s="398">
        <f t="shared" ref="I607:AG607" si="354">IF($A607="n/a",0,IFERROR(IF($G607=I$287,$E607,0),0))</f>
        <v>0</v>
      </c>
      <c r="J607" s="398">
        <f t="shared" si="354"/>
        <v>0</v>
      </c>
      <c r="K607" s="398">
        <f t="shared" si="354"/>
        <v>0</v>
      </c>
      <c r="L607" s="398">
        <f t="shared" si="354"/>
        <v>0</v>
      </c>
      <c r="M607" s="398">
        <f t="shared" si="354"/>
        <v>0</v>
      </c>
      <c r="N607" s="398">
        <f t="shared" si="354"/>
        <v>0</v>
      </c>
      <c r="O607" s="398">
        <f t="shared" si="354"/>
        <v>0</v>
      </c>
      <c r="P607" s="398">
        <f t="shared" si="354"/>
        <v>0</v>
      </c>
      <c r="Q607" s="398">
        <f t="shared" si="354"/>
        <v>0</v>
      </c>
      <c r="R607" s="398">
        <f t="shared" si="354"/>
        <v>0</v>
      </c>
      <c r="S607" s="398">
        <f t="shared" si="354"/>
        <v>0</v>
      </c>
      <c r="T607" s="398">
        <f t="shared" si="354"/>
        <v>0</v>
      </c>
      <c r="U607" s="398">
        <f t="shared" si="354"/>
        <v>0</v>
      </c>
      <c r="V607" s="398">
        <f t="shared" si="354"/>
        <v>0</v>
      </c>
      <c r="W607" s="398">
        <f t="shared" si="354"/>
        <v>0</v>
      </c>
      <c r="X607" s="398">
        <f t="shared" si="354"/>
        <v>0</v>
      </c>
      <c r="Y607" s="398">
        <f t="shared" si="354"/>
        <v>0</v>
      </c>
      <c r="Z607" s="398">
        <f t="shared" si="354"/>
        <v>0</v>
      </c>
      <c r="AA607" s="398">
        <f t="shared" si="354"/>
        <v>0</v>
      </c>
      <c r="AB607" s="398">
        <f t="shared" si="354"/>
        <v>0</v>
      </c>
      <c r="AC607" s="398">
        <f t="shared" si="354"/>
        <v>0</v>
      </c>
      <c r="AD607" s="398">
        <f t="shared" si="354"/>
        <v>0</v>
      </c>
      <c r="AE607" s="398">
        <f t="shared" si="354"/>
        <v>0</v>
      </c>
      <c r="AF607" s="398">
        <f t="shared" si="354"/>
        <v>0</v>
      </c>
      <c r="AG607" s="398">
        <f t="shared" si="354"/>
        <v>0</v>
      </c>
    </row>
    <row r="608">
      <c r="A608" s="100" t="str">
        <f t="shared" si="37"/>
        <v>n/a</v>
      </c>
      <c r="B608" s="396">
        <f t="array" ref="B608">IF($A608="n/a",Dashboard!$C$54,iferror(index('Trade Log'!$B$5:$B$2004,match($A608,'Trade Log'!$AA$5:$AA$2004,0),0),Dashboard!$C$54))</f>
        <v>43100</v>
      </c>
      <c r="C608" s="100" t="str">
        <f t="array" ref="C608">IF($A608="n/a","",iferror(index('Trade Log'!$C$5:$C$2004,match($A608,'Trade Log'!$AA$5:$AA$2004,0),0),""))</f>
        <v/>
      </c>
      <c r="D608" s="398">
        <f t="array" ref="D608">IF($A608="n/a",0,iferror(index('Trade Log'!$AD$5:$AD$2004,match($A608,'Trade Log'!$AA$5:$AA$2004,0),0),0))</f>
        <v>0</v>
      </c>
      <c r="E608" s="398">
        <f t="shared" si="35"/>
        <v>0</v>
      </c>
      <c r="F608" s="100" t="str">
        <f t="array" ref="F608">IF($A608="n/a","",iferror(index('Trade Log'!$D$5:$D$2004,match($A608,'Trade Log'!$AA$5:$AA$2004,0),0),"n/a"))</f>
        <v/>
      </c>
      <c r="G608" s="100" t="str">
        <f t="array" ref="G608">IF($A608="n/a","",IFERROR(index(Setup!$D$52:$D$201,match($F608,Setup!$B$52:$B$201,0),0),"n/a"))</f>
        <v/>
      </c>
      <c r="H608" s="81"/>
      <c r="I608" s="398">
        <f t="shared" ref="I608:AG608" si="355">IF($A608="n/a",0,IFERROR(IF($G608=I$287,$E608,0),0))</f>
        <v>0</v>
      </c>
      <c r="J608" s="398">
        <f t="shared" si="355"/>
        <v>0</v>
      </c>
      <c r="K608" s="398">
        <f t="shared" si="355"/>
        <v>0</v>
      </c>
      <c r="L608" s="398">
        <f t="shared" si="355"/>
        <v>0</v>
      </c>
      <c r="M608" s="398">
        <f t="shared" si="355"/>
        <v>0</v>
      </c>
      <c r="N608" s="398">
        <f t="shared" si="355"/>
        <v>0</v>
      </c>
      <c r="O608" s="398">
        <f t="shared" si="355"/>
        <v>0</v>
      </c>
      <c r="P608" s="398">
        <f t="shared" si="355"/>
        <v>0</v>
      </c>
      <c r="Q608" s="398">
        <f t="shared" si="355"/>
        <v>0</v>
      </c>
      <c r="R608" s="398">
        <f t="shared" si="355"/>
        <v>0</v>
      </c>
      <c r="S608" s="398">
        <f t="shared" si="355"/>
        <v>0</v>
      </c>
      <c r="T608" s="398">
        <f t="shared" si="355"/>
        <v>0</v>
      </c>
      <c r="U608" s="398">
        <f t="shared" si="355"/>
        <v>0</v>
      </c>
      <c r="V608" s="398">
        <f t="shared" si="355"/>
        <v>0</v>
      </c>
      <c r="W608" s="398">
        <f t="shared" si="355"/>
        <v>0</v>
      </c>
      <c r="X608" s="398">
        <f t="shared" si="355"/>
        <v>0</v>
      </c>
      <c r="Y608" s="398">
        <f t="shared" si="355"/>
        <v>0</v>
      </c>
      <c r="Z608" s="398">
        <f t="shared" si="355"/>
        <v>0</v>
      </c>
      <c r="AA608" s="398">
        <f t="shared" si="355"/>
        <v>0</v>
      </c>
      <c r="AB608" s="398">
        <f t="shared" si="355"/>
        <v>0</v>
      </c>
      <c r="AC608" s="398">
        <f t="shared" si="355"/>
        <v>0</v>
      </c>
      <c r="AD608" s="398">
        <f t="shared" si="355"/>
        <v>0</v>
      </c>
      <c r="AE608" s="398">
        <f t="shared" si="355"/>
        <v>0</v>
      </c>
      <c r="AF608" s="398">
        <f t="shared" si="355"/>
        <v>0</v>
      </c>
      <c r="AG608" s="398">
        <f t="shared" si="355"/>
        <v>0</v>
      </c>
    </row>
    <row r="609">
      <c r="A609" s="100" t="str">
        <f t="shared" si="37"/>
        <v>n/a</v>
      </c>
      <c r="B609" s="396">
        <f t="array" ref="B609">IF($A609="n/a",Dashboard!$C$54,iferror(index('Trade Log'!$B$5:$B$2004,match($A609,'Trade Log'!$AA$5:$AA$2004,0),0),Dashboard!$C$54))</f>
        <v>43100</v>
      </c>
      <c r="C609" s="100" t="str">
        <f t="array" ref="C609">IF($A609="n/a","",iferror(index('Trade Log'!$C$5:$C$2004,match($A609,'Trade Log'!$AA$5:$AA$2004,0),0),""))</f>
        <v/>
      </c>
      <c r="D609" s="398">
        <f t="array" ref="D609">IF($A609="n/a",0,iferror(index('Trade Log'!$AD$5:$AD$2004,match($A609,'Trade Log'!$AA$5:$AA$2004,0),0),0))</f>
        <v>0</v>
      </c>
      <c r="E609" s="398">
        <f t="shared" si="35"/>
        <v>0</v>
      </c>
      <c r="F609" s="100" t="str">
        <f t="array" ref="F609">IF($A609="n/a","",iferror(index('Trade Log'!$D$5:$D$2004,match($A609,'Trade Log'!$AA$5:$AA$2004,0),0),"n/a"))</f>
        <v/>
      </c>
      <c r="G609" s="100" t="str">
        <f t="array" ref="G609">IF($A609="n/a","",IFERROR(index(Setup!$D$52:$D$201,match($F609,Setup!$B$52:$B$201,0),0),"n/a"))</f>
        <v/>
      </c>
      <c r="H609" s="81"/>
      <c r="I609" s="398">
        <f t="shared" ref="I609:AG609" si="356">IF($A609="n/a",0,IFERROR(IF($G609=I$287,$E609,0),0))</f>
        <v>0</v>
      </c>
      <c r="J609" s="398">
        <f t="shared" si="356"/>
        <v>0</v>
      </c>
      <c r="K609" s="398">
        <f t="shared" si="356"/>
        <v>0</v>
      </c>
      <c r="L609" s="398">
        <f t="shared" si="356"/>
        <v>0</v>
      </c>
      <c r="M609" s="398">
        <f t="shared" si="356"/>
        <v>0</v>
      </c>
      <c r="N609" s="398">
        <f t="shared" si="356"/>
        <v>0</v>
      </c>
      <c r="O609" s="398">
        <f t="shared" si="356"/>
        <v>0</v>
      </c>
      <c r="P609" s="398">
        <f t="shared" si="356"/>
        <v>0</v>
      </c>
      <c r="Q609" s="398">
        <f t="shared" si="356"/>
        <v>0</v>
      </c>
      <c r="R609" s="398">
        <f t="shared" si="356"/>
        <v>0</v>
      </c>
      <c r="S609" s="398">
        <f t="shared" si="356"/>
        <v>0</v>
      </c>
      <c r="T609" s="398">
        <f t="shared" si="356"/>
        <v>0</v>
      </c>
      <c r="U609" s="398">
        <f t="shared" si="356"/>
        <v>0</v>
      </c>
      <c r="V609" s="398">
        <f t="shared" si="356"/>
        <v>0</v>
      </c>
      <c r="W609" s="398">
        <f t="shared" si="356"/>
        <v>0</v>
      </c>
      <c r="X609" s="398">
        <f t="shared" si="356"/>
        <v>0</v>
      </c>
      <c r="Y609" s="398">
        <f t="shared" si="356"/>
        <v>0</v>
      </c>
      <c r="Z609" s="398">
        <f t="shared" si="356"/>
        <v>0</v>
      </c>
      <c r="AA609" s="398">
        <f t="shared" si="356"/>
        <v>0</v>
      </c>
      <c r="AB609" s="398">
        <f t="shared" si="356"/>
        <v>0</v>
      </c>
      <c r="AC609" s="398">
        <f t="shared" si="356"/>
        <v>0</v>
      </c>
      <c r="AD609" s="398">
        <f t="shared" si="356"/>
        <v>0</v>
      </c>
      <c r="AE609" s="398">
        <f t="shared" si="356"/>
        <v>0</v>
      </c>
      <c r="AF609" s="398">
        <f t="shared" si="356"/>
        <v>0</v>
      </c>
      <c r="AG609" s="398">
        <f t="shared" si="356"/>
        <v>0</v>
      </c>
    </row>
    <row r="610">
      <c r="A610" s="100" t="str">
        <f t="shared" si="37"/>
        <v>n/a</v>
      </c>
      <c r="B610" s="396">
        <f t="array" ref="B610">IF($A610="n/a",Dashboard!$C$54,iferror(index('Trade Log'!$B$5:$B$2004,match($A610,'Trade Log'!$AA$5:$AA$2004,0),0),Dashboard!$C$54))</f>
        <v>43100</v>
      </c>
      <c r="C610" s="100" t="str">
        <f t="array" ref="C610">IF($A610="n/a","",iferror(index('Trade Log'!$C$5:$C$2004,match($A610,'Trade Log'!$AA$5:$AA$2004,0),0),""))</f>
        <v/>
      </c>
      <c r="D610" s="398">
        <f t="array" ref="D610">IF($A610="n/a",0,iferror(index('Trade Log'!$AD$5:$AD$2004,match($A610,'Trade Log'!$AA$5:$AA$2004,0),0),0))</f>
        <v>0</v>
      </c>
      <c r="E610" s="398">
        <f t="shared" si="35"/>
        <v>0</v>
      </c>
      <c r="F610" s="100" t="str">
        <f t="array" ref="F610">IF($A610="n/a","",iferror(index('Trade Log'!$D$5:$D$2004,match($A610,'Trade Log'!$AA$5:$AA$2004,0),0),"n/a"))</f>
        <v/>
      </c>
      <c r="G610" s="100" t="str">
        <f t="array" ref="G610">IF($A610="n/a","",IFERROR(index(Setup!$D$52:$D$201,match($F610,Setup!$B$52:$B$201,0),0),"n/a"))</f>
        <v/>
      </c>
      <c r="H610" s="81"/>
      <c r="I610" s="398">
        <f t="shared" ref="I610:AG610" si="357">IF($A610="n/a",0,IFERROR(IF($G610=I$287,$E610,0),0))</f>
        <v>0</v>
      </c>
      <c r="J610" s="398">
        <f t="shared" si="357"/>
        <v>0</v>
      </c>
      <c r="K610" s="398">
        <f t="shared" si="357"/>
        <v>0</v>
      </c>
      <c r="L610" s="398">
        <f t="shared" si="357"/>
        <v>0</v>
      </c>
      <c r="M610" s="398">
        <f t="shared" si="357"/>
        <v>0</v>
      </c>
      <c r="N610" s="398">
        <f t="shared" si="357"/>
        <v>0</v>
      </c>
      <c r="O610" s="398">
        <f t="shared" si="357"/>
        <v>0</v>
      </c>
      <c r="P610" s="398">
        <f t="shared" si="357"/>
        <v>0</v>
      </c>
      <c r="Q610" s="398">
        <f t="shared" si="357"/>
        <v>0</v>
      </c>
      <c r="R610" s="398">
        <f t="shared" si="357"/>
        <v>0</v>
      </c>
      <c r="S610" s="398">
        <f t="shared" si="357"/>
        <v>0</v>
      </c>
      <c r="T610" s="398">
        <f t="shared" si="357"/>
        <v>0</v>
      </c>
      <c r="U610" s="398">
        <f t="shared" si="357"/>
        <v>0</v>
      </c>
      <c r="V610" s="398">
        <f t="shared" si="357"/>
        <v>0</v>
      </c>
      <c r="W610" s="398">
        <f t="shared" si="357"/>
        <v>0</v>
      </c>
      <c r="X610" s="398">
        <f t="shared" si="357"/>
        <v>0</v>
      </c>
      <c r="Y610" s="398">
        <f t="shared" si="357"/>
        <v>0</v>
      </c>
      <c r="Z610" s="398">
        <f t="shared" si="357"/>
        <v>0</v>
      </c>
      <c r="AA610" s="398">
        <f t="shared" si="357"/>
        <v>0</v>
      </c>
      <c r="AB610" s="398">
        <f t="shared" si="357"/>
        <v>0</v>
      </c>
      <c r="AC610" s="398">
        <f t="shared" si="357"/>
        <v>0</v>
      </c>
      <c r="AD610" s="398">
        <f t="shared" si="357"/>
        <v>0</v>
      </c>
      <c r="AE610" s="398">
        <f t="shared" si="357"/>
        <v>0</v>
      </c>
      <c r="AF610" s="398">
        <f t="shared" si="357"/>
        <v>0</v>
      </c>
      <c r="AG610" s="398">
        <f t="shared" si="357"/>
        <v>0</v>
      </c>
    </row>
    <row r="611">
      <c r="A611" s="100" t="str">
        <f t="shared" si="37"/>
        <v>n/a</v>
      </c>
      <c r="B611" s="396">
        <f t="array" ref="B611">IF($A611="n/a",Dashboard!$C$54,iferror(index('Trade Log'!$B$5:$B$2004,match($A611,'Trade Log'!$AA$5:$AA$2004,0),0),Dashboard!$C$54))</f>
        <v>43100</v>
      </c>
      <c r="C611" s="100" t="str">
        <f t="array" ref="C611">IF($A611="n/a","",iferror(index('Trade Log'!$C$5:$C$2004,match($A611,'Trade Log'!$AA$5:$AA$2004,0),0),""))</f>
        <v/>
      </c>
      <c r="D611" s="398">
        <f t="array" ref="D611">IF($A611="n/a",0,iferror(index('Trade Log'!$AD$5:$AD$2004,match($A611,'Trade Log'!$AA$5:$AA$2004,0),0),0))</f>
        <v>0</v>
      </c>
      <c r="E611" s="398">
        <f t="shared" si="35"/>
        <v>0</v>
      </c>
      <c r="F611" s="100" t="str">
        <f t="array" ref="F611">IF($A611="n/a","",iferror(index('Trade Log'!$D$5:$D$2004,match($A611,'Trade Log'!$AA$5:$AA$2004,0),0),"n/a"))</f>
        <v/>
      </c>
      <c r="G611" s="100" t="str">
        <f t="array" ref="G611">IF($A611="n/a","",IFERROR(index(Setup!$D$52:$D$201,match($F611,Setup!$B$52:$B$201,0),0),"n/a"))</f>
        <v/>
      </c>
      <c r="H611" s="81"/>
      <c r="I611" s="398">
        <f t="shared" ref="I611:AG611" si="358">IF($A611="n/a",0,IFERROR(IF($G611=I$287,$E611,0),0))</f>
        <v>0</v>
      </c>
      <c r="J611" s="398">
        <f t="shared" si="358"/>
        <v>0</v>
      </c>
      <c r="K611" s="398">
        <f t="shared" si="358"/>
        <v>0</v>
      </c>
      <c r="L611" s="398">
        <f t="shared" si="358"/>
        <v>0</v>
      </c>
      <c r="M611" s="398">
        <f t="shared" si="358"/>
        <v>0</v>
      </c>
      <c r="N611" s="398">
        <f t="shared" si="358"/>
        <v>0</v>
      </c>
      <c r="O611" s="398">
        <f t="shared" si="358"/>
        <v>0</v>
      </c>
      <c r="P611" s="398">
        <f t="shared" si="358"/>
        <v>0</v>
      </c>
      <c r="Q611" s="398">
        <f t="shared" si="358"/>
        <v>0</v>
      </c>
      <c r="R611" s="398">
        <f t="shared" si="358"/>
        <v>0</v>
      </c>
      <c r="S611" s="398">
        <f t="shared" si="358"/>
        <v>0</v>
      </c>
      <c r="T611" s="398">
        <f t="shared" si="358"/>
        <v>0</v>
      </c>
      <c r="U611" s="398">
        <f t="shared" si="358"/>
        <v>0</v>
      </c>
      <c r="V611" s="398">
        <f t="shared" si="358"/>
        <v>0</v>
      </c>
      <c r="W611" s="398">
        <f t="shared" si="358"/>
        <v>0</v>
      </c>
      <c r="X611" s="398">
        <f t="shared" si="358"/>
        <v>0</v>
      </c>
      <c r="Y611" s="398">
        <f t="shared" si="358"/>
        <v>0</v>
      </c>
      <c r="Z611" s="398">
        <f t="shared" si="358"/>
        <v>0</v>
      </c>
      <c r="AA611" s="398">
        <f t="shared" si="358"/>
        <v>0</v>
      </c>
      <c r="AB611" s="398">
        <f t="shared" si="358"/>
        <v>0</v>
      </c>
      <c r="AC611" s="398">
        <f t="shared" si="358"/>
        <v>0</v>
      </c>
      <c r="AD611" s="398">
        <f t="shared" si="358"/>
        <v>0</v>
      </c>
      <c r="AE611" s="398">
        <f t="shared" si="358"/>
        <v>0</v>
      </c>
      <c r="AF611" s="398">
        <f t="shared" si="358"/>
        <v>0</v>
      </c>
      <c r="AG611" s="398">
        <f t="shared" si="358"/>
        <v>0</v>
      </c>
    </row>
    <row r="612">
      <c r="A612" s="100" t="str">
        <f t="shared" si="37"/>
        <v>n/a</v>
      </c>
      <c r="B612" s="396">
        <f t="array" ref="B612">IF($A612="n/a",Dashboard!$C$54,iferror(index('Trade Log'!$B$5:$B$2004,match($A612,'Trade Log'!$AA$5:$AA$2004,0),0),Dashboard!$C$54))</f>
        <v>43100</v>
      </c>
      <c r="C612" s="100" t="str">
        <f t="array" ref="C612">IF($A612="n/a","",iferror(index('Trade Log'!$C$5:$C$2004,match($A612,'Trade Log'!$AA$5:$AA$2004,0),0),""))</f>
        <v/>
      </c>
      <c r="D612" s="398">
        <f t="array" ref="D612">IF($A612="n/a",0,iferror(index('Trade Log'!$AD$5:$AD$2004,match($A612,'Trade Log'!$AA$5:$AA$2004,0),0),0))</f>
        <v>0</v>
      </c>
      <c r="E612" s="398">
        <f t="shared" si="35"/>
        <v>0</v>
      </c>
      <c r="F612" s="100" t="str">
        <f t="array" ref="F612">IF($A612="n/a","",iferror(index('Trade Log'!$D$5:$D$2004,match($A612,'Trade Log'!$AA$5:$AA$2004,0),0),"n/a"))</f>
        <v/>
      </c>
      <c r="G612" s="100" t="str">
        <f t="array" ref="G612">IF($A612="n/a","",IFERROR(index(Setup!$D$52:$D$201,match($F612,Setup!$B$52:$B$201,0),0),"n/a"))</f>
        <v/>
      </c>
      <c r="H612" s="81"/>
      <c r="I612" s="398">
        <f t="shared" ref="I612:AG612" si="359">IF($A612="n/a",0,IFERROR(IF($G612=I$287,$E612,0),0))</f>
        <v>0</v>
      </c>
      <c r="J612" s="398">
        <f t="shared" si="359"/>
        <v>0</v>
      </c>
      <c r="K612" s="398">
        <f t="shared" si="359"/>
        <v>0</v>
      </c>
      <c r="L612" s="398">
        <f t="shared" si="359"/>
        <v>0</v>
      </c>
      <c r="M612" s="398">
        <f t="shared" si="359"/>
        <v>0</v>
      </c>
      <c r="N612" s="398">
        <f t="shared" si="359"/>
        <v>0</v>
      </c>
      <c r="O612" s="398">
        <f t="shared" si="359"/>
        <v>0</v>
      </c>
      <c r="P612" s="398">
        <f t="shared" si="359"/>
        <v>0</v>
      </c>
      <c r="Q612" s="398">
        <f t="shared" si="359"/>
        <v>0</v>
      </c>
      <c r="R612" s="398">
        <f t="shared" si="359"/>
        <v>0</v>
      </c>
      <c r="S612" s="398">
        <f t="shared" si="359"/>
        <v>0</v>
      </c>
      <c r="T612" s="398">
        <f t="shared" si="359"/>
        <v>0</v>
      </c>
      <c r="U612" s="398">
        <f t="shared" si="359"/>
        <v>0</v>
      </c>
      <c r="V612" s="398">
        <f t="shared" si="359"/>
        <v>0</v>
      </c>
      <c r="W612" s="398">
        <f t="shared" si="359"/>
        <v>0</v>
      </c>
      <c r="X612" s="398">
        <f t="shared" si="359"/>
        <v>0</v>
      </c>
      <c r="Y612" s="398">
        <f t="shared" si="359"/>
        <v>0</v>
      </c>
      <c r="Z612" s="398">
        <f t="shared" si="359"/>
        <v>0</v>
      </c>
      <c r="AA612" s="398">
        <f t="shared" si="359"/>
        <v>0</v>
      </c>
      <c r="AB612" s="398">
        <f t="shared" si="359"/>
        <v>0</v>
      </c>
      <c r="AC612" s="398">
        <f t="shared" si="359"/>
        <v>0</v>
      </c>
      <c r="AD612" s="398">
        <f t="shared" si="359"/>
        <v>0</v>
      </c>
      <c r="AE612" s="398">
        <f t="shared" si="359"/>
        <v>0</v>
      </c>
      <c r="AF612" s="398">
        <f t="shared" si="359"/>
        <v>0</v>
      </c>
      <c r="AG612" s="398">
        <f t="shared" si="359"/>
        <v>0</v>
      </c>
    </row>
    <row r="613">
      <c r="A613" s="100" t="str">
        <f t="shared" si="37"/>
        <v>n/a</v>
      </c>
      <c r="B613" s="396">
        <f t="array" ref="B613">IF($A613="n/a",Dashboard!$C$54,iferror(index('Trade Log'!$B$5:$B$2004,match($A613,'Trade Log'!$AA$5:$AA$2004,0),0),Dashboard!$C$54))</f>
        <v>43100</v>
      </c>
      <c r="C613" s="100" t="str">
        <f t="array" ref="C613">IF($A613="n/a","",iferror(index('Trade Log'!$C$5:$C$2004,match($A613,'Trade Log'!$AA$5:$AA$2004,0),0),""))</f>
        <v/>
      </c>
      <c r="D613" s="398">
        <f t="array" ref="D613">IF($A613="n/a",0,iferror(index('Trade Log'!$AD$5:$AD$2004,match($A613,'Trade Log'!$AA$5:$AA$2004,0),0),0))</f>
        <v>0</v>
      </c>
      <c r="E613" s="398">
        <f t="shared" si="35"/>
        <v>0</v>
      </c>
      <c r="F613" s="100" t="str">
        <f t="array" ref="F613">IF($A613="n/a","",iferror(index('Trade Log'!$D$5:$D$2004,match($A613,'Trade Log'!$AA$5:$AA$2004,0),0),"n/a"))</f>
        <v/>
      </c>
      <c r="G613" s="100" t="str">
        <f t="array" ref="G613">IF($A613="n/a","",IFERROR(index(Setup!$D$52:$D$201,match($F613,Setup!$B$52:$B$201,0),0),"n/a"))</f>
        <v/>
      </c>
      <c r="H613" s="81"/>
      <c r="I613" s="398">
        <f t="shared" ref="I613:AG613" si="360">IF($A613="n/a",0,IFERROR(IF($G613=I$287,$E613,0),0))</f>
        <v>0</v>
      </c>
      <c r="J613" s="398">
        <f t="shared" si="360"/>
        <v>0</v>
      </c>
      <c r="K613" s="398">
        <f t="shared" si="360"/>
        <v>0</v>
      </c>
      <c r="L613" s="398">
        <f t="shared" si="360"/>
        <v>0</v>
      </c>
      <c r="M613" s="398">
        <f t="shared" si="360"/>
        <v>0</v>
      </c>
      <c r="N613" s="398">
        <f t="shared" si="360"/>
        <v>0</v>
      </c>
      <c r="O613" s="398">
        <f t="shared" si="360"/>
        <v>0</v>
      </c>
      <c r="P613" s="398">
        <f t="shared" si="360"/>
        <v>0</v>
      </c>
      <c r="Q613" s="398">
        <f t="shared" si="360"/>
        <v>0</v>
      </c>
      <c r="R613" s="398">
        <f t="shared" si="360"/>
        <v>0</v>
      </c>
      <c r="S613" s="398">
        <f t="shared" si="360"/>
        <v>0</v>
      </c>
      <c r="T613" s="398">
        <f t="shared" si="360"/>
        <v>0</v>
      </c>
      <c r="U613" s="398">
        <f t="shared" si="360"/>
        <v>0</v>
      </c>
      <c r="V613" s="398">
        <f t="shared" si="360"/>
        <v>0</v>
      </c>
      <c r="W613" s="398">
        <f t="shared" si="360"/>
        <v>0</v>
      </c>
      <c r="X613" s="398">
        <f t="shared" si="360"/>
        <v>0</v>
      </c>
      <c r="Y613" s="398">
        <f t="shared" si="360"/>
        <v>0</v>
      </c>
      <c r="Z613" s="398">
        <f t="shared" si="360"/>
        <v>0</v>
      </c>
      <c r="AA613" s="398">
        <f t="shared" si="360"/>
        <v>0</v>
      </c>
      <c r="AB613" s="398">
        <f t="shared" si="360"/>
        <v>0</v>
      </c>
      <c r="AC613" s="398">
        <f t="shared" si="360"/>
        <v>0</v>
      </c>
      <c r="AD613" s="398">
        <f t="shared" si="360"/>
        <v>0</v>
      </c>
      <c r="AE613" s="398">
        <f t="shared" si="360"/>
        <v>0</v>
      </c>
      <c r="AF613" s="398">
        <f t="shared" si="360"/>
        <v>0</v>
      </c>
      <c r="AG613" s="398">
        <f t="shared" si="360"/>
        <v>0</v>
      </c>
    </row>
    <row r="614">
      <c r="A614" s="100" t="str">
        <f t="shared" si="37"/>
        <v>n/a</v>
      </c>
      <c r="B614" s="396">
        <f t="array" ref="B614">IF($A614="n/a",Dashboard!$C$54,iferror(index('Trade Log'!$B$5:$B$2004,match($A614,'Trade Log'!$AA$5:$AA$2004,0),0),Dashboard!$C$54))</f>
        <v>43100</v>
      </c>
      <c r="C614" s="100" t="str">
        <f t="array" ref="C614">IF($A614="n/a","",iferror(index('Trade Log'!$C$5:$C$2004,match($A614,'Trade Log'!$AA$5:$AA$2004,0),0),""))</f>
        <v/>
      </c>
      <c r="D614" s="398">
        <f t="array" ref="D614">IF($A614="n/a",0,iferror(index('Trade Log'!$AD$5:$AD$2004,match($A614,'Trade Log'!$AA$5:$AA$2004,0),0),0))</f>
        <v>0</v>
      </c>
      <c r="E614" s="398">
        <f t="shared" si="35"/>
        <v>0</v>
      </c>
      <c r="F614" s="100" t="str">
        <f t="array" ref="F614">IF($A614="n/a","",iferror(index('Trade Log'!$D$5:$D$2004,match($A614,'Trade Log'!$AA$5:$AA$2004,0),0),"n/a"))</f>
        <v/>
      </c>
      <c r="G614" s="100" t="str">
        <f t="array" ref="G614">IF($A614="n/a","",IFERROR(index(Setup!$D$52:$D$201,match($F614,Setup!$B$52:$B$201,0),0),"n/a"))</f>
        <v/>
      </c>
      <c r="H614" s="81"/>
      <c r="I614" s="398">
        <f t="shared" ref="I614:AG614" si="361">IF($A614="n/a",0,IFERROR(IF($G614=I$287,$E614,0),0))</f>
        <v>0</v>
      </c>
      <c r="J614" s="398">
        <f t="shared" si="361"/>
        <v>0</v>
      </c>
      <c r="K614" s="398">
        <f t="shared" si="361"/>
        <v>0</v>
      </c>
      <c r="L614" s="398">
        <f t="shared" si="361"/>
        <v>0</v>
      </c>
      <c r="M614" s="398">
        <f t="shared" si="361"/>
        <v>0</v>
      </c>
      <c r="N614" s="398">
        <f t="shared" si="361"/>
        <v>0</v>
      </c>
      <c r="O614" s="398">
        <f t="shared" si="361"/>
        <v>0</v>
      </c>
      <c r="P614" s="398">
        <f t="shared" si="361"/>
        <v>0</v>
      </c>
      <c r="Q614" s="398">
        <f t="shared" si="361"/>
        <v>0</v>
      </c>
      <c r="R614" s="398">
        <f t="shared" si="361"/>
        <v>0</v>
      </c>
      <c r="S614" s="398">
        <f t="shared" si="361"/>
        <v>0</v>
      </c>
      <c r="T614" s="398">
        <f t="shared" si="361"/>
        <v>0</v>
      </c>
      <c r="U614" s="398">
        <f t="shared" si="361"/>
        <v>0</v>
      </c>
      <c r="V614" s="398">
        <f t="shared" si="361"/>
        <v>0</v>
      </c>
      <c r="W614" s="398">
        <f t="shared" si="361"/>
        <v>0</v>
      </c>
      <c r="X614" s="398">
        <f t="shared" si="361"/>
        <v>0</v>
      </c>
      <c r="Y614" s="398">
        <f t="shared" si="361"/>
        <v>0</v>
      </c>
      <c r="Z614" s="398">
        <f t="shared" si="361"/>
        <v>0</v>
      </c>
      <c r="AA614" s="398">
        <f t="shared" si="361"/>
        <v>0</v>
      </c>
      <c r="AB614" s="398">
        <f t="shared" si="361"/>
        <v>0</v>
      </c>
      <c r="AC614" s="398">
        <f t="shared" si="361"/>
        <v>0</v>
      </c>
      <c r="AD614" s="398">
        <f t="shared" si="361"/>
        <v>0</v>
      </c>
      <c r="AE614" s="398">
        <f t="shared" si="361"/>
        <v>0</v>
      </c>
      <c r="AF614" s="398">
        <f t="shared" si="361"/>
        <v>0</v>
      </c>
      <c r="AG614" s="398">
        <f t="shared" si="361"/>
        <v>0</v>
      </c>
    </row>
    <row r="615">
      <c r="A615" s="100" t="str">
        <f t="shared" si="37"/>
        <v>n/a</v>
      </c>
      <c r="B615" s="396">
        <f t="array" ref="B615">IF($A615="n/a",Dashboard!$C$54,iferror(index('Trade Log'!$B$5:$B$2004,match($A615,'Trade Log'!$AA$5:$AA$2004,0),0),Dashboard!$C$54))</f>
        <v>43100</v>
      </c>
      <c r="C615" s="100" t="str">
        <f t="array" ref="C615">IF($A615="n/a","",iferror(index('Trade Log'!$C$5:$C$2004,match($A615,'Trade Log'!$AA$5:$AA$2004,0),0),""))</f>
        <v/>
      </c>
      <c r="D615" s="398">
        <f t="array" ref="D615">IF($A615="n/a",0,iferror(index('Trade Log'!$AD$5:$AD$2004,match($A615,'Trade Log'!$AA$5:$AA$2004,0),0),0))</f>
        <v>0</v>
      </c>
      <c r="E615" s="398">
        <f t="shared" si="35"/>
        <v>0</v>
      </c>
      <c r="F615" s="100" t="str">
        <f t="array" ref="F615">IF($A615="n/a","",iferror(index('Trade Log'!$D$5:$D$2004,match($A615,'Trade Log'!$AA$5:$AA$2004,0),0),"n/a"))</f>
        <v/>
      </c>
      <c r="G615" s="100" t="str">
        <f t="array" ref="G615">IF($A615="n/a","",IFERROR(index(Setup!$D$52:$D$201,match($F615,Setup!$B$52:$B$201,0),0),"n/a"))</f>
        <v/>
      </c>
      <c r="H615" s="81"/>
      <c r="I615" s="398">
        <f t="shared" ref="I615:AG615" si="362">IF($A615="n/a",0,IFERROR(IF($G615=I$287,$E615,0),0))</f>
        <v>0</v>
      </c>
      <c r="J615" s="398">
        <f t="shared" si="362"/>
        <v>0</v>
      </c>
      <c r="K615" s="398">
        <f t="shared" si="362"/>
        <v>0</v>
      </c>
      <c r="L615" s="398">
        <f t="shared" si="362"/>
        <v>0</v>
      </c>
      <c r="M615" s="398">
        <f t="shared" si="362"/>
        <v>0</v>
      </c>
      <c r="N615" s="398">
        <f t="shared" si="362"/>
        <v>0</v>
      </c>
      <c r="O615" s="398">
        <f t="shared" si="362"/>
        <v>0</v>
      </c>
      <c r="P615" s="398">
        <f t="shared" si="362"/>
        <v>0</v>
      </c>
      <c r="Q615" s="398">
        <f t="shared" si="362"/>
        <v>0</v>
      </c>
      <c r="R615" s="398">
        <f t="shared" si="362"/>
        <v>0</v>
      </c>
      <c r="S615" s="398">
        <f t="shared" si="362"/>
        <v>0</v>
      </c>
      <c r="T615" s="398">
        <f t="shared" si="362"/>
        <v>0</v>
      </c>
      <c r="U615" s="398">
        <f t="shared" si="362"/>
        <v>0</v>
      </c>
      <c r="V615" s="398">
        <f t="shared" si="362"/>
        <v>0</v>
      </c>
      <c r="W615" s="398">
        <f t="shared" si="362"/>
        <v>0</v>
      </c>
      <c r="X615" s="398">
        <f t="shared" si="362"/>
        <v>0</v>
      </c>
      <c r="Y615" s="398">
        <f t="shared" si="362"/>
        <v>0</v>
      </c>
      <c r="Z615" s="398">
        <f t="shared" si="362"/>
        <v>0</v>
      </c>
      <c r="AA615" s="398">
        <f t="shared" si="362"/>
        <v>0</v>
      </c>
      <c r="AB615" s="398">
        <f t="shared" si="362"/>
        <v>0</v>
      </c>
      <c r="AC615" s="398">
        <f t="shared" si="362"/>
        <v>0</v>
      </c>
      <c r="AD615" s="398">
        <f t="shared" si="362"/>
        <v>0</v>
      </c>
      <c r="AE615" s="398">
        <f t="shared" si="362"/>
        <v>0</v>
      </c>
      <c r="AF615" s="398">
        <f t="shared" si="362"/>
        <v>0</v>
      </c>
      <c r="AG615" s="398">
        <f t="shared" si="362"/>
        <v>0</v>
      </c>
    </row>
    <row r="616">
      <c r="A616" s="100" t="str">
        <f t="shared" si="37"/>
        <v>n/a</v>
      </c>
      <c r="B616" s="396">
        <f t="array" ref="B616">IF($A616="n/a",Dashboard!$C$54,iferror(index('Trade Log'!$B$5:$B$2004,match($A616,'Trade Log'!$AA$5:$AA$2004,0),0),Dashboard!$C$54))</f>
        <v>43100</v>
      </c>
      <c r="C616" s="100" t="str">
        <f t="array" ref="C616">IF($A616="n/a","",iferror(index('Trade Log'!$C$5:$C$2004,match($A616,'Trade Log'!$AA$5:$AA$2004,0),0),""))</f>
        <v/>
      </c>
      <c r="D616" s="398">
        <f t="array" ref="D616">IF($A616="n/a",0,iferror(index('Trade Log'!$AD$5:$AD$2004,match($A616,'Trade Log'!$AA$5:$AA$2004,0),0),0))</f>
        <v>0</v>
      </c>
      <c r="E616" s="398">
        <f t="shared" si="35"/>
        <v>0</v>
      </c>
      <c r="F616" s="100" t="str">
        <f t="array" ref="F616">IF($A616="n/a","",iferror(index('Trade Log'!$D$5:$D$2004,match($A616,'Trade Log'!$AA$5:$AA$2004,0),0),"n/a"))</f>
        <v/>
      </c>
      <c r="G616" s="100" t="str">
        <f t="array" ref="G616">IF($A616="n/a","",IFERROR(index(Setup!$D$52:$D$201,match($F616,Setup!$B$52:$B$201,0),0),"n/a"))</f>
        <v/>
      </c>
      <c r="H616" s="81"/>
      <c r="I616" s="398">
        <f t="shared" ref="I616:AG616" si="363">IF($A616="n/a",0,IFERROR(IF($G616=I$287,$E616,0),0))</f>
        <v>0</v>
      </c>
      <c r="J616" s="398">
        <f t="shared" si="363"/>
        <v>0</v>
      </c>
      <c r="K616" s="398">
        <f t="shared" si="363"/>
        <v>0</v>
      </c>
      <c r="L616" s="398">
        <f t="shared" si="363"/>
        <v>0</v>
      </c>
      <c r="M616" s="398">
        <f t="shared" si="363"/>
        <v>0</v>
      </c>
      <c r="N616" s="398">
        <f t="shared" si="363"/>
        <v>0</v>
      </c>
      <c r="O616" s="398">
        <f t="shared" si="363"/>
        <v>0</v>
      </c>
      <c r="P616" s="398">
        <f t="shared" si="363"/>
        <v>0</v>
      </c>
      <c r="Q616" s="398">
        <f t="shared" si="363"/>
        <v>0</v>
      </c>
      <c r="R616" s="398">
        <f t="shared" si="363"/>
        <v>0</v>
      </c>
      <c r="S616" s="398">
        <f t="shared" si="363"/>
        <v>0</v>
      </c>
      <c r="T616" s="398">
        <f t="shared" si="363"/>
        <v>0</v>
      </c>
      <c r="U616" s="398">
        <f t="shared" si="363"/>
        <v>0</v>
      </c>
      <c r="V616" s="398">
        <f t="shared" si="363"/>
        <v>0</v>
      </c>
      <c r="W616" s="398">
        <f t="shared" si="363"/>
        <v>0</v>
      </c>
      <c r="X616" s="398">
        <f t="shared" si="363"/>
        <v>0</v>
      </c>
      <c r="Y616" s="398">
        <f t="shared" si="363"/>
        <v>0</v>
      </c>
      <c r="Z616" s="398">
        <f t="shared" si="363"/>
        <v>0</v>
      </c>
      <c r="AA616" s="398">
        <f t="shared" si="363"/>
        <v>0</v>
      </c>
      <c r="AB616" s="398">
        <f t="shared" si="363"/>
        <v>0</v>
      </c>
      <c r="AC616" s="398">
        <f t="shared" si="363"/>
        <v>0</v>
      </c>
      <c r="AD616" s="398">
        <f t="shared" si="363"/>
        <v>0</v>
      </c>
      <c r="AE616" s="398">
        <f t="shared" si="363"/>
        <v>0</v>
      </c>
      <c r="AF616" s="398">
        <f t="shared" si="363"/>
        <v>0</v>
      </c>
      <c r="AG616" s="398">
        <f t="shared" si="363"/>
        <v>0</v>
      </c>
    </row>
    <row r="617">
      <c r="A617" s="100" t="str">
        <f t="shared" si="37"/>
        <v>n/a</v>
      </c>
      <c r="B617" s="396">
        <f t="array" ref="B617">IF($A617="n/a",Dashboard!$C$54,iferror(index('Trade Log'!$B$5:$B$2004,match($A617,'Trade Log'!$AA$5:$AA$2004,0),0),Dashboard!$C$54))</f>
        <v>43100</v>
      </c>
      <c r="C617" s="100" t="str">
        <f t="array" ref="C617">IF($A617="n/a","",iferror(index('Trade Log'!$C$5:$C$2004,match($A617,'Trade Log'!$AA$5:$AA$2004,0),0),""))</f>
        <v/>
      </c>
      <c r="D617" s="398">
        <f t="array" ref="D617">IF($A617="n/a",0,iferror(index('Trade Log'!$AD$5:$AD$2004,match($A617,'Trade Log'!$AA$5:$AA$2004,0),0),0))</f>
        <v>0</v>
      </c>
      <c r="E617" s="398">
        <f t="shared" si="35"/>
        <v>0</v>
      </c>
      <c r="F617" s="100" t="str">
        <f t="array" ref="F617">IF($A617="n/a","",iferror(index('Trade Log'!$D$5:$D$2004,match($A617,'Trade Log'!$AA$5:$AA$2004,0),0),"n/a"))</f>
        <v/>
      </c>
      <c r="G617" s="100" t="str">
        <f t="array" ref="G617">IF($A617="n/a","",IFERROR(index(Setup!$D$52:$D$201,match($F617,Setup!$B$52:$B$201,0),0),"n/a"))</f>
        <v/>
      </c>
      <c r="H617" s="81"/>
      <c r="I617" s="398">
        <f t="shared" ref="I617:AG617" si="364">IF($A617="n/a",0,IFERROR(IF($G617=I$287,$E617,0),0))</f>
        <v>0</v>
      </c>
      <c r="J617" s="398">
        <f t="shared" si="364"/>
        <v>0</v>
      </c>
      <c r="K617" s="398">
        <f t="shared" si="364"/>
        <v>0</v>
      </c>
      <c r="L617" s="398">
        <f t="shared" si="364"/>
        <v>0</v>
      </c>
      <c r="M617" s="398">
        <f t="shared" si="364"/>
        <v>0</v>
      </c>
      <c r="N617" s="398">
        <f t="shared" si="364"/>
        <v>0</v>
      </c>
      <c r="O617" s="398">
        <f t="shared" si="364"/>
        <v>0</v>
      </c>
      <c r="P617" s="398">
        <f t="shared" si="364"/>
        <v>0</v>
      </c>
      <c r="Q617" s="398">
        <f t="shared" si="364"/>
        <v>0</v>
      </c>
      <c r="R617" s="398">
        <f t="shared" si="364"/>
        <v>0</v>
      </c>
      <c r="S617" s="398">
        <f t="shared" si="364"/>
        <v>0</v>
      </c>
      <c r="T617" s="398">
        <f t="shared" si="364"/>
        <v>0</v>
      </c>
      <c r="U617" s="398">
        <f t="shared" si="364"/>
        <v>0</v>
      </c>
      <c r="V617" s="398">
        <f t="shared" si="364"/>
        <v>0</v>
      </c>
      <c r="W617" s="398">
        <f t="shared" si="364"/>
        <v>0</v>
      </c>
      <c r="X617" s="398">
        <f t="shared" si="364"/>
        <v>0</v>
      </c>
      <c r="Y617" s="398">
        <f t="shared" si="364"/>
        <v>0</v>
      </c>
      <c r="Z617" s="398">
        <f t="shared" si="364"/>
        <v>0</v>
      </c>
      <c r="AA617" s="398">
        <f t="shared" si="364"/>
        <v>0</v>
      </c>
      <c r="AB617" s="398">
        <f t="shared" si="364"/>
        <v>0</v>
      </c>
      <c r="AC617" s="398">
        <f t="shared" si="364"/>
        <v>0</v>
      </c>
      <c r="AD617" s="398">
        <f t="shared" si="364"/>
        <v>0</v>
      </c>
      <c r="AE617" s="398">
        <f t="shared" si="364"/>
        <v>0</v>
      </c>
      <c r="AF617" s="398">
        <f t="shared" si="364"/>
        <v>0</v>
      </c>
      <c r="AG617" s="398">
        <f t="shared" si="364"/>
        <v>0</v>
      </c>
    </row>
    <row r="618">
      <c r="A618" s="100" t="str">
        <f t="shared" si="37"/>
        <v>n/a</v>
      </c>
      <c r="B618" s="396">
        <f t="array" ref="B618">IF($A618="n/a",Dashboard!$C$54,iferror(index('Trade Log'!$B$5:$B$2004,match($A618,'Trade Log'!$AA$5:$AA$2004,0),0),Dashboard!$C$54))</f>
        <v>43100</v>
      </c>
      <c r="C618" s="100" t="str">
        <f t="array" ref="C618">IF($A618="n/a","",iferror(index('Trade Log'!$C$5:$C$2004,match($A618,'Trade Log'!$AA$5:$AA$2004,0),0),""))</f>
        <v/>
      </c>
      <c r="D618" s="398">
        <f t="array" ref="D618">IF($A618="n/a",0,iferror(index('Trade Log'!$AD$5:$AD$2004,match($A618,'Trade Log'!$AA$5:$AA$2004,0),0),0))</f>
        <v>0</v>
      </c>
      <c r="E618" s="398">
        <f t="shared" si="35"/>
        <v>0</v>
      </c>
      <c r="F618" s="100" t="str">
        <f t="array" ref="F618">IF($A618="n/a","",iferror(index('Trade Log'!$D$5:$D$2004,match($A618,'Trade Log'!$AA$5:$AA$2004,0),0),"n/a"))</f>
        <v/>
      </c>
      <c r="G618" s="100" t="str">
        <f t="array" ref="G618">IF($A618="n/a","",IFERROR(index(Setup!$D$52:$D$201,match($F618,Setup!$B$52:$B$201,0),0),"n/a"))</f>
        <v/>
      </c>
      <c r="H618" s="81"/>
      <c r="I618" s="398">
        <f t="shared" ref="I618:AG618" si="365">IF($A618="n/a",0,IFERROR(IF($G618=I$287,$E618,0),0))</f>
        <v>0</v>
      </c>
      <c r="J618" s="398">
        <f t="shared" si="365"/>
        <v>0</v>
      </c>
      <c r="K618" s="398">
        <f t="shared" si="365"/>
        <v>0</v>
      </c>
      <c r="L618" s="398">
        <f t="shared" si="365"/>
        <v>0</v>
      </c>
      <c r="M618" s="398">
        <f t="shared" si="365"/>
        <v>0</v>
      </c>
      <c r="N618" s="398">
        <f t="shared" si="365"/>
        <v>0</v>
      </c>
      <c r="O618" s="398">
        <f t="shared" si="365"/>
        <v>0</v>
      </c>
      <c r="P618" s="398">
        <f t="shared" si="365"/>
        <v>0</v>
      </c>
      <c r="Q618" s="398">
        <f t="shared" si="365"/>
        <v>0</v>
      </c>
      <c r="R618" s="398">
        <f t="shared" si="365"/>
        <v>0</v>
      </c>
      <c r="S618" s="398">
        <f t="shared" si="365"/>
        <v>0</v>
      </c>
      <c r="T618" s="398">
        <f t="shared" si="365"/>
        <v>0</v>
      </c>
      <c r="U618" s="398">
        <f t="shared" si="365"/>
        <v>0</v>
      </c>
      <c r="V618" s="398">
        <f t="shared" si="365"/>
        <v>0</v>
      </c>
      <c r="W618" s="398">
        <f t="shared" si="365"/>
        <v>0</v>
      </c>
      <c r="X618" s="398">
        <f t="shared" si="365"/>
        <v>0</v>
      </c>
      <c r="Y618" s="398">
        <f t="shared" si="365"/>
        <v>0</v>
      </c>
      <c r="Z618" s="398">
        <f t="shared" si="365"/>
        <v>0</v>
      </c>
      <c r="AA618" s="398">
        <f t="shared" si="365"/>
        <v>0</v>
      </c>
      <c r="AB618" s="398">
        <f t="shared" si="365"/>
        <v>0</v>
      </c>
      <c r="AC618" s="398">
        <f t="shared" si="365"/>
        <v>0</v>
      </c>
      <c r="AD618" s="398">
        <f t="shared" si="365"/>
        <v>0</v>
      </c>
      <c r="AE618" s="398">
        <f t="shared" si="365"/>
        <v>0</v>
      </c>
      <c r="AF618" s="398">
        <f t="shared" si="365"/>
        <v>0</v>
      </c>
      <c r="AG618" s="398">
        <f t="shared" si="365"/>
        <v>0</v>
      </c>
    </row>
    <row r="619">
      <c r="A619" s="100" t="str">
        <f t="shared" si="37"/>
        <v>n/a</v>
      </c>
      <c r="B619" s="396">
        <f t="array" ref="B619">IF($A619="n/a",Dashboard!$C$54,iferror(index('Trade Log'!$B$5:$B$2004,match($A619,'Trade Log'!$AA$5:$AA$2004,0),0),Dashboard!$C$54))</f>
        <v>43100</v>
      </c>
      <c r="C619" s="100" t="str">
        <f t="array" ref="C619">IF($A619="n/a","",iferror(index('Trade Log'!$C$5:$C$2004,match($A619,'Trade Log'!$AA$5:$AA$2004,0),0),""))</f>
        <v/>
      </c>
      <c r="D619" s="398">
        <f t="array" ref="D619">IF($A619="n/a",0,iferror(index('Trade Log'!$AD$5:$AD$2004,match($A619,'Trade Log'!$AA$5:$AA$2004,0),0),0))</f>
        <v>0</v>
      </c>
      <c r="E619" s="398">
        <f t="shared" si="35"/>
        <v>0</v>
      </c>
      <c r="F619" s="100" t="str">
        <f t="array" ref="F619">IF($A619="n/a","",iferror(index('Trade Log'!$D$5:$D$2004,match($A619,'Trade Log'!$AA$5:$AA$2004,0),0),"n/a"))</f>
        <v/>
      </c>
      <c r="G619" s="100" t="str">
        <f t="array" ref="G619">IF($A619="n/a","",IFERROR(index(Setup!$D$52:$D$201,match($F619,Setup!$B$52:$B$201,0),0),"n/a"))</f>
        <v/>
      </c>
      <c r="H619" s="81"/>
      <c r="I619" s="398">
        <f t="shared" ref="I619:AG619" si="366">IF($A619="n/a",0,IFERROR(IF($G619=I$287,$E619,0),0))</f>
        <v>0</v>
      </c>
      <c r="J619" s="398">
        <f t="shared" si="366"/>
        <v>0</v>
      </c>
      <c r="K619" s="398">
        <f t="shared" si="366"/>
        <v>0</v>
      </c>
      <c r="L619" s="398">
        <f t="shared" si="366"/>
        <v>0</v>
      </c>
      <c r="M619" s="398">
        <f t="shared" si="366"/>
        <v>0</v>
      </c>
      <c r="N619" s="398">
        <f t="shared" si="366"/>
        <v>0</v>
      </c>
      <c r="O619" s="398">
        <f t="shared" si="366"/>
        <v>0</v>
      </c>
      <c r="P619" s="398">
        <f t="shared" si="366"/>
        <v>0</v>
      </c>
      <c r="Q619" s="398">
        <f t="shared" si="366"/>
        <v>0</v>
      </c>
      <c r="R619" s="398">
        <f t="shared" si="366"/>
        <v>0</v>
      </c>
      <c r="S619" s="398">
        <f t="shared" si="366"/>
        <v>0</v>
      </c>
      <c r="T619" s="398">
        <f t="shared" si="366"/>
        <v>0</v>
      </c>
      <c r="U619" s="398">
        <f t="shared" si="366"/>
        <v>0</v>
      </c>
      <c r="V619" s="398">
        <f t="shared" si="366"/>
        <v>0</v>
      </c>
      <c r="W619" s="398">
        <f t="shared" si="366"/>
        <v>0</v>
      </c>
      <c r="X619" s="398">
        <f t="shared" si="366"/>
        <v>0</v>
      </c>
      <c r="Y619" s="398">
        <f t="shared" si="366"/>
        <v>0</v>
      </c>
      <c r="Z619" s="398">
        <f t="shared" si="366"/>
        <v>0</v>
      </c>
      <c r="AA619" s="398">
        <f t="shared" si="366"/>
        <v>0</v>
      </c>
      <c r="AB619" s="398">
        <f t="shared" si="366"/>
        <v>0</v>
      </c>
      <c r="AC619" s="398">
        <f t="shared" si="366"/>
        <v>0</v>
      </c>
      <c r="AD619" s="398">
        <f t="shared" si="366"/>
        <v>0</v>
      </c>
      <c r="AE619" s="398">
        <f t="shared" si="366"/>
        <v>0</v>
      </c>
      <c r="AF619" s="398">
        <f t="shared" si="366"/>
        <v>0</v>
      </c>
      <c r="AG619" s="398">
        <f t="shared" si="366"/>
        <v>0</v>
      </c>
    </row>
    <row r="620">
      <c r="A620" s="100" t="str">
        <f t="shared" si="37"/>
        <v>n/a</v>
      </c>
      <c r="B620" s="396">
        <f t="array" ref="B620">IF($A620="n/a",Dashboard!$C$54,iferror(index('Trade Log'!$B$5:$B$2004,match($A620,'Trade Log'!$AA$5:$AA$2004,0),0),Dashboard!$C$54))</f>
        <v>43100</v>
      </c>
      <c r="C620" s="100" t="str">
        <f t="array" ref="C620">IF($A620="n/a","",iferror(index('Trade Log'!$C$5:$C$2004,match($A620,'Trade Log'!$AA$5:$AA$2004,0),0),""))</f>
        <v/>
      </c>
      <c r="D620" s="398">
        <f t="array" ref="D620">IF($A620="n/a",0,iferror(index('Trade Log'!$AD$5:$AD$2004,match($A620,'Trade Log'!$AA$5:$AA$2004,0),0),0))</f>
        <v>0</v>
      </c>
      <c r="E620" s="398">
        <f t="shared" si="35"/>
        <v>0</v>
      </c>
      <c r="F620" s="100" t="str">
        <f t="array" ref="F620">IF($A620="n/a","",iferror(index('Trade Log'!$D$5:$D$2004,match($A620,'Trade Log'!$AA$5:$AA$2004,0),0),"n/a"))</f>
        <v/>
      </c>
      <c r="G620" s="100" t="str">
        <f t="array" ref="G620">IF($A620="n/a","",IFERROR(index(Setup!$D$52:$D$201,match($F620,Setup!$B$52:$B$201,0),0),"n/a"))</f>
        <v/>
      </c>
      <c r="H620" s="81"/>
      <c r="I620" s="398">
        <f t="shared" ref="I620:AG620" si="367">IF($A620="n/a",0,IFERROR(IF($G620=I$287,$E620,0),0))</f>
        <v>0</v>
      </c>
      <c r="J620" s="398">
        <f t="shared" si="367"/>
        <v>0</v>
      </c>
      <c r="K620" s="398">
        <f t="shared" si="367"/>
        <v>0</v>
      </c>
      <c r="L620" s="398">
        <f t="shared" si="367"/>
        <v>0</v>
      </c>
      <c r="M620" s="398">
        <f t="shared" si="367"/>
        <v>0</v>
      </c>
      <c r="N620" s="398">
        <f t="shared" si="367"/>
        <v>0</v>
      </c>
      <c r="O620" s="398">
        <f t="shared" si="367"/>
        <v>0</v>
      </c>
      <c r="P620" s="398">
        <f t="shared" si="367"/>
        <v>0</v>
      </c>
      <c r="Q620" s="398">
        <f t="shared" si="367"/>
        <v>0</v>
      </c>
      <c r="R620" s="398">
        <f t="shared" si="367"/>
        <v>0</v>
      </c>
      <c r="S620" s="398">
        <f t="shared" si="367"/>
        <v>0</v>
      </c>
      <c r="T620" s="398">
        <f t="shared" si="367"/>
        <v>0</v>
      </c>
      <c r="U620" s="398">
        <f t="shared" si="367"/>
        <v>0</v>
      </c>
      <c r="V620" s="398">
        <f t="shared" si="367"/>
        <v>0</v>
      </c>
      <c r="W620" s="398">
        <f t="shared" si="367"/>
        <v>0</v>
      </c>
      <c r="X620" s="398">
        <f t="shared" si="367"/>
        <v>0</v>
      </c>
      <c r="Y620" s="398">
        <f t="shared" si="367"/>
        <v>0</v>
      </c>
      <c r="Z620" s="398">
        <f t="shared" si="367"/>
        <v>0</v>
      </c>
      <c r="AA620" s="398">
        <f t="shared" si="367"/>
        <v>0</v>
      </c>
      <c r="AB620" s="398">
        <f t="shared" si="367"/>
        <v>0</v>
      </c>
      <c r="AC620" s="398">
        <f t="shared" si="367"/>
        <v>0</v>
      </c>
      <c r="AD620" s="398">
        <f t="shared" si="367"/>
        <v>0</v>
      </c>
      <c r="AE620" s="398">
        <f t="shared" si="367"/>
        <v>0</v>
      </c>
      <c r="AF620" s="398">
        <f t="shared" si="367"/>
        <v>0</v>
      </c>
      <c r="AG620" s="398">
        <f t="shared" si="367"/>
        <v>0</v>
      </c>
    </row>
    <row r="621">
      <c r="A621" s="100" t="str">
        <f t="shared" si="37"/>
        <v>n/a</v>
      </c>
      <c r="B621" s="396">
        <f t="array" ref="B621">IF($A621="n/a",Dashboard!$C$54,iferror(index('Trade Log'!$B$5:$B$2004,match($A621,'Trade Log'!$AA$5:$AA$2004,0),0),Dashboard!$C$54))</f>
        <v>43100</v>
      </c>
      <c r="C621" s="100" t="str">
        <f t="array" ref="C621">IF($A621="n/a","",iferror(index('Trade Log'!$C$5:$C$2004,match($A621,'Trade Log'!$AA$5:$AA$2004,0),0),""))</f>
        <v/>
      </c>
      <c r="D621" s="398">
        <f t="array" ref="D621">IF($A621="n/a",0,iferror(index('Trade Log'!$AD$5:$AD$2004,match($A621,'Trade Log'!$AA$5:$AA$2004,0),0),0))</f>
        <v>0</v>
      </c>
      <c r="E621" s="398">
        <f t="shared" si="35"/>
        <v>0</v>
      </c>
      <c r="F621" s="100" t="str">
        <f t="array" ref="F621">IF($A621="n/a","",iferror(index('Trade Log'!$D$5:$D$2004,match($A621,'Trade Log'!$AA$5:$AA$2004,0),0),"n/a"))</f>
        <v/>
      </c>
      <c r="G621" s="100" t="str">
        <f t="array" ref="G621">IF($A621="n/a","",IFERROR(index(Setup!$D$52:$D$201,match($F621,Setup!$B$52:$B$201,0),0),"n/a"))</f>
        <v/>
      </c>
      <c r="H621" s="81"/>
      <c r="I621" s="398">
        <f t="shared" ref="I621:AG621" si="368">IF($A621="n/a",0,IFERROR(IF($G621=I$287,$E621,0),0))</f>
        <v>0</v>
      </c>
      <c r="J621" s="398">
        <f t="shared" si="368"/>
        <v>0</v>
      </c>
      <c r="K621" s="398">
        <f t="shared" si="368"/>
        <v>0</v>
      </c>
      <c r="L621" s="398">
        <f t="shared" si="368"/>
        <v>0</v>
      </c>
      <c r="M621" s="398">
        <f t="shared" si="368"/>
        <v>0</v>
      </c>
      <c r="N621" s="398">
        <f t="shared" si="368"/>
        <v>0</v>
      </c>
      <c r="O621" s="398">
        <f t="shared" si="368"/>
        <v>0</v>
      </c>
      <c r="P621" s="398">
        <f t="shared" si="368"/>
        <v>0</v>
      </c>
      <c r="Q621" s="398">
        <f t="shared" si="368"/>
        <v>0</v>
      </c>
      <c r="R621" s="398">
        <f t="shared" si="368"/>
        <v>0</v>
      </c>
      <c r="S621" s="398">
        <f t="shared" si="368"/>
        <v>0</v>
      </c>
      <c r="T621" s="398">
        <f t="shared" si="368"/>
        <v>0</v>
      </c>
      <c r="U621" s="398">
        <f t="shared" si="368"/>
        <v>0</v>
      </c>
      <c r="V621" s="398">
        <f t="shared" si="368"/>
        <v>0</v>
      </c>
      <c r="W621" s="398">
        <f t="shared" si="368"/>
        <v>0</v>
      </c>
      <c r="X621" s="398">
        <f t="shared" si="368"/>
        <v>0</v>
      </c>
      <c r="Y621" s="398">
        <f t="shared" si="368"/>
        <v>0</v>
      </c>
      <c r="Z621" s="398">
        <f t="shared" si="368"/>
        <v>0</v>
      </c>
      <c r="AA621" s="398">
        <f t="shared" si="368"/>
        <v>0</v>
      </c>
      <c r="AB621" s="398">
        <f t="shared" si="368"/>
        <v>0</v>
      </c>
      <c r="AC621" s="398">
        <f t="shared" si="368"/>
        <v>0</v>
      </c>
      <c r="AD621" s="398">
        <f t="shared" si="368"/>
        <v>0</v>
      </c>
      <c r="AE621" s="398">
        <f t="shared" si="368"/>
        <v>0</v>
      </c>
      <c r="AF621" s="398">
        <f t="shared" si="368"/>
        <v>0</v>
      </c>
      <c r="AG621" s="398">
        <f t="shared" si="368"/>
        <v>0</v>
      </c>
    </row>
    <row r="622">
      <c r="A622" s="100" t="str">
        <f t="shared" si="37"/>
        <v>n/a</v>
      </c>
      <c r="B622" s="396">
        <f t="array" ref="B622">IF($A622="n/a",Dashboard!$C$54,iferror(index('Trade Log'!$B$5:$B$2004,match($A622,'Trade Log'!$AA$5:$AA$2004,0),0),Dashboard!$C$54))</f>
        <v>43100</v>
      </c>
      <c r="C622" s="100" t="str">
        <f t="array" ref="C622">IF($A622="n/a","",iferror(index('Trade Log'!$C$5:$C$2004,match($A622,'Trade Log'!$AA$5:$AA$2004,0),0),""))</f>
        <v/>
      </c>
      <c r="D622" s="398">
        <f t="array" ref="D622">IF($A622="n/a",0,iferror(index('Trade Log'!$AD$5:$AD$2004,match($A622,'Trade Log'!$AA$5:$AA$2004,0),0),0))</f>
        <v>0</v>
      </c>
      <c r="E622" s="398">
        <f t="shared" si="35"/>
        <v>0</v>
      </c>
      <c r="F622" s="100" t="str">
        <f t="array" ref="F622">IF($A622="n/a","",iferror(index('Trade Log'!$D$5:$D$2004,match($A622,'Trade Log'!$AA$5:$AA$2004,0),0),"n/a"))</f>
        <v/>
      </c>
      <c r="G622" s="100" t="str">
        <f t="array" ref="G622">IF($A622="n/a","",IFERROR(index(Setup!$D$52:$D$201,match($F622,Setup!$B$52:$B$201,0),0),"n/a"))</f>
        <v/>
      </c>
      <c r="H622" s="81"/>
      <c r="I622" s="398">
        <f t="shared" ref="I622:AG622" si="369">IF($A622="n/a",0,IFERROR(IF($G622=I$287,$E622,0),0))</f>
        <v>0</v>
      </c>
      <c r="J622" s="398">
        <f t="shared" si="369"/>
        <v>0</v>
      </c>
      <c r="K622" s="398">
        <f t="shared" si="369"/>
        <v>0</v>
      </c>
      <c r="L622" s="398">
        <f t="shared" si="369"/>
        <v>0</v>
      </c>
      <c r="M622" s="398">
        <f t="shared" si="369"/>
        <v>0</v>
      </c>
      <c r="N622" s="398">
        <f t="shared" si="369"/>
        <v>0</v>
      </c>
      <c r="O622" s="398">
        <f t="shared" si="369"/>
        <v>0</v>
      </c>
      <c r="P622" s="398">
        <f t="shared" si="369"/>
        <v>0</v>
      </c>
      <c r="Q622" s="398">
        <f t="shared" si="369"/>
        <v>0</v>
      </c>
      <c r="R622" s="398">
        <f t="shared" si="369"/>
        <v>0</v>
      </c>
      <c r="S622" s="398">
        <f t="shared" si="369"/>
        <v>0</v>
      </c>
      <c r="T622" s="398">
        <f t="shared" si="369"/>
        <v>0</v>
      </c>
      <c r="U622" s="398">
        <f t="shared" si="369"/>
        <v>0</v>
      </c>
      <c r="V622" s="398">
        <f t="shared" si="369"/>
        <v>0</v>
      </c>
      <c r="W622" s="398">
        <f t="shared" si="369"/>
        <v>0</v>
      </c>
      <c r="X622" s="398">
        <f t="shared" si="369"/>
        <v>0</v>
      </c>
      <c r="Y622" s="398">
        <f t="shared" si="369"/>
        <v>0</v>
      </c>
      <c r="Z622" s="398">
        <f t="shared" si="369"/>
        <v>0</v>
      </c>
      <c r="AA622" s="398">
        <f t="shared" si="369"/>
        <v>0</v>
      </c>
      <c r="AB622" s="398">
        <f t="shared" si="369"/>
        <v>0</v>
      </c>
      <c r="AC622" s="398">
        <f t="shared" si="369"/>
        <v>0</v>
      </c>
      <c r="AD622" s="398">
        <f t="shared" si="369"/>
        <v>0</v>
      </c>
      <c r="AE622" s="398">
        <f t="shared" si="369"/>
        <v>0</v>
      </c>
      <c r="AF622" s="398">
        <f t="shared" si="369"/>
        <v>0</v>
      </c>
      <c r="AG622" s="398">
        <f t="shared" si="369"/>
        <v>0</v>
      </c>
    </row>
    <row r="623">
      <c r="A623" s="100" t="str">
        <f t="shared" si="37"/>
        <v>n/a</v>
      </c>
      <c r="B623" s="396">
        <f t="array" ref="B623">IF($A623="n/a",Dashboard!$C$54,iferror(index('Trade Log'!$B$5:$B$2004,match($A623,'Trade Log'!$AA$5:$AA$2004,0),0),Dashboard!$C$54))</f>
        <v>43100</v>
      </c>
      <c r="C623" s="100" t="str">
        <f t="array" ref="C623">IF($A623="n/a","",iferror(index('Trade Log'!$C$5:$C$2004,match($A623,'Trade Log'!$AA$5:$AA$2004,0),0),""))</f>
        <v/>
      </c>
      <c r="D623" s="398">
        <f t="array" ref="D623">IF($A623="n/a",0,iferror(index('Trade Log'!$AD$5:$AD$2004,match($A623,'Trade Log'!$AA$5:$AA$2004,0),0),0))</f>
        <v>0</v>
      </c>
      <c r="E623" s="398">
        <f t="shared" si="35"/>
        <v>0</v>
      </c>
      <c r="F623" s="100" t="str">
        <f t="array" ref="F623">IF($A623="n/a","",iferror(index('Trade Log'!$D$5:$D$2004,match($A623,'Trade Log'!$AA$5:$AA$2004,0),0),"n/a"))</f>
        <v/>
      </c>
      <c r="G623" s="100" t="str">
        <f t="array" ref="G623">IF($A623="n/a","",IFERROR(index(Setup!$D$52:$D$201,match($F623,Setup!$B$52:$B$201,0),0),"n/a"))</f>
        <v/>
      </c>
      <c r="H623" s="81"/>
      <c r="I623" s="398">
        <f t="shared" ref="I623:AG623" si="370">IF($A623="n/a",0,IFERROR(IF($G623=I$287,$E623,0),0))</f>
        <v>0</v>
      </c>
      <c r="J623" s="398">
        <f t="shared" si="370"/>
        <v>0</v>
      </c>
      <c r="K623" s="398">
        <f t="shared" si="370"/>
        <v>0</v>
      </c>
      <c r="L623" s="398">
        <f t="shared" si="370"/>
        <v>0</v>
      </c>
      <c r="M623" s="398">
        <f t="shared" si="370"/>
        <v>0</v>
      </c>
      <c r="N623" s="398">
        <f t="shared" si="370"/>
        <v>0</v>
      </c>
      <c r="O623" s="398">
        <f t="shared" si="370"/>
        <v>0</v>
      </c>
      <c r="P623" s="398">
        <f t="shared" si="370"/>
        <v>0</v>
      </c>
      <c r="Q623" s="398">
        <f t="shared" si="370"/>
        <v>0</v>
      </c>
      <c r="R623" s="398">
        <f t="shared" si="370"/>
        <v>0</v>
      </c>
      <c r="S623" s="398">
        <f t="shared" si="370"/>
        <v>0</v>
      </c>
      <c r="T623" s="398">
        <f t="shared" si="370"/>
        <v>0</v>
      </c>
      <c r="U623" s="398">
        <f t="shared" si="370"/>
        <v>0</v>
      </c>
      <c r="V623" s="398">
        <f t="shared" si="370"/>
        <v>0</v>
      </c>
      <c r="W623" s="398">
        <f t="shared" si="370"/>
        <v>0</v>
      </c>
      <c r="X623" s="398">
        <f t="shared" si="370"/>
        <v>0</v>
      </c>
      <c r="Y623" s="398">
        <f t="shared" si="370"/>
        <v>0</v>
      </c>
      <c r="Z623" s="398">
        <f t="shared" si="370"/>
        <v>0</v>
      </c>
      <c r="AA623" s="398">
        <f t="shared" si="370"/>
        <v>0</v>
      </c>
      <c r="AB623" s="398">
        <f t="shared" si="370"/>
        <v>0</v>
      </c>
      <c r="AC623" s="398">
        <f t="shared" si="370"/>
        <v>0</v>
      </c>
      <c r="AD623" s="398">
        <f t="shared" si="370"/>
        <v>0</v>
      </c>
      <c r="AE623" s="398">
        <f t="shared" si="370"/>
        <v>0</v>
      </c>
      <c r="AF623" s="398">
        <f t="shared" si="370"/>
        <v>0</v>
      </c>
      <c r="AG623" s="398">
        <f t="shared" si="370"/>
        <v>0</v>
      </c>
    </row>
    <row r="624">
      <c r="A624" s="100" t="str">
        <f t="shared" si="37"/>
        <v>n/a</v>
      </c>
      <c r="B624" s="396">
        <f t="array" ref="B624">IF($A624="n/a",Dashboard!$C$54,iferror(index('Trade Log'!$B$5:$B$2004,match($A624,'Trade Log'!$AA$5:$AA$2004,0),0),Dashboard!$C$54))</f>
        <v>43100</v>
      </c>
      <c r="C624" s="100" t="str">
        <f t="array" ref="C624">IF($A624="n/a","",iferror(index('Trade Log'!$C$5:$C$2004,match($A624,'Trade Log'!$AA$5:$AA$2004,0),0),""))</f>
        <v/>
      </c>
      <c r="D624" s="398">
        <f t="array" ref="D624">IF($A624="n/a",0,iferror(index('Trade Log'!$AD$5:$AD$2004,match($A624,'Trade Log'!$AA$5:$AA$2004,0),0),0))</f>
        <v>0</v>
      </c>
      <c r="E624" s="398">
        <f t="shared" si="35"/>
        <v>0</v>
      </c>
      <c r="F624" s="100" t="str">
        <f t="array" ref="F624">IF($A624="n/a","",iferror(index('Trade Log'!$D$5:$D$2004,match($A624,'Trade Log'!$AA$5:$AA$2004,0),0),"n/a"))</f>
        <v/>
      </c>
      <c r="G624" s="100" t="str">
        <f t="array" ref="G624">IF($A624="n/a","",IFERROR(index(Setup!$D$52:$D$201,match($F624,Setup!$B$52:$B$201,0),0),"n/a"))</f>
        <v/>
      </c>
      <c r="H624" s="81"/>
      <c r="I624" s="398">
        <f t="shared" ref="I624:AG624" si="371">IF($A624="n/a",0,IFERROR(IF($G624=I$287,$E624,0),0))</f>
        <v>0</v>
      </c>
      <c r="J624" s="398">
        <f t="shared" si="371"/>
        <v>0</v>
      </c>
      <c r="K624" s="398">
        <f t="shared" si="371"/>
        <v>0</v>
      </c>
      <c r="L624" s="398">
        <f t="shared" si="371"/>
        <v>0</v>
      </c>
      <c r="M624" s="398">
        <f t="shared" si="371"/>
        <v>0</v>
      </c>
      <c r="N624" s="398">
        <f t="shared" si="371"/>
        <v>0</v>
      </c>
      <c r="O624" s="398">
        <f t="shared" si="371"/>
        <v>0</v>
      </c>
      <c r="P624" s="398">
        <f t="shared" si="371"/>
        <v>0</v>
      </c>
      <c r="Q624" s="398">
        <f t="shared" si="371"/>
        <v>0</v>
      </c>
      <c r="R624" s="398">
        <f t="shared" si="371"/>
        <v>0</v>
      </c>
      <c r="S624" s="398">
        <f t="shared" si="371"/>
        <v>0</v>
      </c>
      <c r="T624" s="398">
        <f t="shared" si="371"/>
        <v>0</v>
      </c>
      <c r="U624" s="398">
        <f t="shared" si="371"/>
        <v>0</v>
      </c>
      <c r="V624" s="398">
        <f t="shared" si="371"/>
        <v>0</v>
      </c>
      <c r="W624" s="398">
        <f t="shared" si="371"/>
        <v>0</v>
      </c>
      <c r="X624" s="398">
        <f t="shared" si="371"/>
        <v>0</v>
      </c>
      <c r="Y624" s="398">
        <f t="shared" si="371"/>
        <v>0</v>
      </c>
      <c r="Z624" s="398">
        <f t="shared" si="371"/>
        <v>0</v>
      </c>
      <c r="AA624" s="398">
        <f t="shared" si="371"/>
        <v>0</v>
      </c>
      <c r="AB624" s="398">
        <f t="shared" si="371"/>
        <v>0</v>
      </c>
      <c r="AC624" s="398">
        <f t="shared" si="371"/>
        <v>0</v>
      </c>
      <c r="AD624" s="398">
        <f t="shared" si="371"/>
        <v>0</v>
      </c>
      <c r="AE624" s="398">
        <f t="shared" si="371"/>
        <v>0</v>
      </c>
      <c r="AF624" s="398">
        <f t="shared" si="371"/>
        <v>0</v>
      </c>
      <c r="AG624" s="398">
        <f t="shared" si="371"/>
        <v>0</v>
      </c>
    </row>
    <row r="625">
      <c r="A625" s="100" t="str">
        <f t="shared" si="37"/>
        <v>n/a</v>
      </c>
      <c r="B625" s="396">
        <f t="array" ref="B625">IF($A625="n/a",Dashboard!$C$54,iferror(index('Trade Log'!$B$5:$B$2004,match($A625,'Trade Log'!$AA$5:$AA$2004,0),0),Dashboard!$C$54))</f>
        <v>43100</v>
      </c>
      <c r="C625" s="100" t="str">
        <f t="array" ref="C625">IF($A625="n/a","",iferror(index('Trade Log'!$C$5:$C$2004,match($A625,'Trade Log'!$AA$5:$AA$2004,0),0),""))</f>
        <v/>
      </c>
      <c r="D625" s="398">
        <f t="array" ref="D625">IF($A625="n/a",0,iferror(index('Trade Log'!$AD$5:$AD$2004,match($A625,'Trade Log'!$AA$5:$AA$2004,0),0),0))</f>
        <v>0</v>
      </c>
      <c r="E625" s="398">
        <f t="shared" si="35"/>
        <v>0</v>
      </c>
      <c r="F625" s="100" t="str">
        <f t="array" ref="F625">IF($A625="n/a","",iferror(index('Trade Log'!$D$5:$D$2004,match($A625,'Trade Log'!$AA$5:$AA$2004,0),0),"n/a"))</f>
        <v/>
      </c>
      <c r="G625" s="100" t="str">
        <f t="array" ref="G625">IF($A625="n/a","",IFERROR(index(Setup!$D$52:$D$201,match($F625,Setup!$B$52:$B$201,0),0),"n/a"))</f>
        <v/>
      </c>
      <c r="H625" s="81"/>
      <c r="I625" s="398">
        <f t="shared" ref="I625:AG625" si="372">IF($A625="n/a",0,IFERROR(IF($G625=I$287,$E625,0),0))</f>
        <v>0</v>
      </c>
      <c r="J625" s="398">
        <f t="shared" si="372"/>
        <v>0</v>
      </c>
      <c r="K625" s="398">
        <f t="shared" si="372"/>
        <v>0</v>
      </c>
      <c r="L625" s="398">
        <f t="shared" si="372"/>
        <v>0</v>
      </c>
      <c r="M625" s="398">
        <f t="shared" si="372"/>
        <v>0</v>
      </c>
      <c r="N625" s="398">
        <f t="shared" si="372"/>
        <v>0</v>
      </c>
      <c r="O625" s="398">
        <f t="shared" si="372"/>
        <v>0</v>
      </c>
      <c r="P625" s="398">
        <f t="shared" si="372"/>
        <v>0</v>
      </c>
      <c r="Q625" s="398">
        <f t="shared" si="372"/>
        <v>0</v>
      </c>
      <c r="R625" s="398">
        <f t="shared" si="372"/>
        <v>0</v>
      </c>
      <c r="S625" s="398">
        <f t="shared" si="372"/>
        <v>0</v>
      </c>
      <c r="T625" s="398">
        <f t="shared" si="372"/>
        <v>0</v>
      </c>
      <c r="U625" s="398">
        <f t="shared" si="372"/>
        <v>0</v>
      </c>
      <c r="V625" s="398">
        <f t="shared" si="372"/>
        <v>0</v>
      </c>
      <c r="W625" s="398">
        <f t="shared" si="372"/>
        <v>0</v>
      </c>
      <c r="X625" s="398">
        <f t="shared" si="372"/>
        <v>0</v>
      </c>
      <c r="Y625" s="398">
        <f t="shared" si="372"/>
        <v>0</v>
      </c>
      <c r="Z625" s="398">
        <f t="shared" si="372"/>
        <v>0</v>
      </c>
      <c r="AA625" s="398">
        <f t="shared" si="372"/>
        <v>0</v>
      </c>
      <c r="AB625" s="398">
        <f t="shared" si="372"/>
        <v>0</v>
      </c>
      <c r="AC625" s="398">
        <f t="shared" si="372"/>
        <v>0</v>
      </c>
      <c r="AD625" s="398">
        <f t="shared" si="372"/>
        <v>0</v>
      </c>
      <c r="AE625" s="398">
        <f t="shared" si="372"/>
        <v>0</v>
      </c>
      <c r="AF625" s="398">
        <f t="shared" si="372"/>
        <v>0</v>
      </c>
      <c r="AG625" s="398">
        <f t="shared" si="372"/>
        <v>0</v>
      </c>
    </row>
    <row r="626">
      <c r="A626" s="100" t="str">
        <f t="shared" si="37"/>
        <v>n/a</v>
      </c>
      <c r="B626" s="396">
        <f t="array" ref="B626">IF($A626="n/a",Dashboard!$C$54,iferror(index('Trade Log'!$B$5:$B$2004,match($A626,'Trade Log'!$AA$5:$AA$2004,0),0),Dashboard!$C$54))</f>
        <v>43100</v>
      </c>
      <c r="C626" s="100" t="str">
        <f t="array" ref="C626">IF($A626="n/a","",iferror(index('Trade Log'!$C$5:$C$2004,match($A626,'Trade Log'!$AA$5:$AA$2004,0),0),""))</f>
        <v/>
      </c>
      <c r="D626" s="398">
        <f t="array" ref="D626">IF($A626="n/a",0,iferror(index('Trade Log'!$AD$5:$AD$2004,match($A626,'Trade Log'!$AA$5:$AA$2004,0),0),0))</f>
        <v>0</v>
      </c>
      <c r="E626" s="398">
        <f t="shared" si="35"/>
        <v>0</v>
      </c>
      <c r="F626" s="100" t="str">
        <f t="array" ref="F626">IF($A626="n/a","",iferror(index('Trade Log'!$D$5:$D$2004,match($A626,'Trade Log'!$AA$5:$AA$2004,0),0),"n/a"))</f>
        <v/>
      </c>
      <c r="G626" s="100" t="str">
        <f t="array" ref="G626">IF($A626="n/a","",IFERROR(index(Setup!$D$52:$D$201,match($F626,Setup!$B$52:$B$201,0),0),"n/a"))</f>
        <v/>
      </c>
      <c r="H626" s="81"/>
      <c r="I626" s="398">
        <f t="shared" ref="I626:AG626" si="373">IF($A626="n/a",0,IFERROR(IF($G626=I$287,$E626,0),0))</f>
        <v>0</v>
      </c>
      <c r="J626" s="398">
        <f t="shared" si="373"/>
        <v>0</v>
      </c>
      <c r="K626" s="398">
        <f t="shared" si="373"/>
        <v>0</v>
      </c>
      <c r="L626" s="398">
        <f t="shared" si="373"/>
        <v>0</v>
      </c>
      <c r="M626" s="398">
        <f t="shared" si="373"/>
        <v>0</v>
      </c>
      <c r="N626" s="398">
        <f t="shared" si="373"/>
        <v>0</v>
      </c>
      <c r="O626" s="398">
        <f t="shared" si="373"/>
        <v>0</v>
      </c>
      <c r="P626" s="398">
        <f t="shared" si="373"/>
        <v>0</v>
      </c>
      <c r="Q626" s="398">
        <f t="shared" si="373"/>
        <v>0</v>
      </c>
      <c r="R626" s="398">
        <f t="shared" si="373"/>
        <v>0</v>
      </c>
      <c r="S626" s="398">
        <f t="shared" si="373"/>
        <v>0</v>
      </c>
      <c r="T626" s="398">
        <f t="shared" si="373"/>
        <v>0</v>
      </c>
      <c r="U626" s="398">
        <f t="shared" si="373"/>
        <v>0</v>
      </c>
      <c r="V626" s="398">
        <f t="shared" si="373"/>
        <v>0</v>
      </c>
      <c r="W626" s="398">
        <f t="shared" si="373"/>
        <v>0</v>
      </c>
      <c r="X626" s="398">
        <f t="shared" si="373"/>
        <v>0</v>
      </c>
      <c r="Y626" s="398">
        <f t="shared" si="373"/>
        <v>0</v>
      </c>
      <c r="Z626" s="398">
        <f t="shared" si="373"/>
        <v>0</v>
      </c>
      <c r="AA626" s="398">
        <f t="shared" si="373"/>
        <v>0</v>
      </c>
      <c r="AB626" s="398">
        <f t="shared" si="373"/>
        <v>0</v>
      </c>
      <c r="AC626" s="398">
        <f t="shared" si="373"/>
        <v>0</v>
      </c>
      <c r="AD626" s="398">
        <f t="shared" si="373"/>
        <v>0</v>
      </c>
      <c r="AE626" s="398">
        <f t="shared" si="373"/>
        <v>0</v>
      </c>
      <c r="AF626" s="398">
        <f t="shared" si="373"/>
        <v>0</v>
      </c>
      <c r="AG626" s="398">
        <f t="shared" si="373"/>
        <v>0</v>
      </c>
    </row>
    <row r="627">
      <c r="A627" s="100" t="str">
        <f t="shared" si="37"/>
        <v>n/a</v>
      </c>
      <c r="B627" s="396">
        <f t="array" ref="B627">IF($A627="n/a",Dashboard!$C$54,iferror(index('Trade Log'!$B$5:$B$2004,match($A627,'Trade Log'!$AA$5:$AA$2004,0),0),Dashboard!$C$54))</f>
        <v>43100</v>
      </c>
      <c r="C627" s="100" t="str">
        <f t="array" ref="C627">IF($A627="n/a","",iferror(index('Trade Log'!$C$5:$C$2004,match($A627,'Trade Log'!$AA$5:$AA$2004,0),0),""))</f>
        <v/>
      </c>
      <c r="D627" s="398">
        <f t="array" ref="D627">IF($A627="n/a",0,iferror(index('Trade Log'!$AD$5:$AD$2004,match($A627,'Trade Log'!$AA$5:$AA$2004,0),0),0))</f>
        <v>0</v>
      </c>
      <c r="E627" s="398">
        <f t="shared" si="35"/>
        <v>0</v>
      </c>
      <c r="F627" s="100" t="str">
        <f t="array" ref="F627">IF($A627="n/a","",iferror(index('Trade Log'!$D$5:$D$2004,match($A627,'Trade Log'!$AA$5:$AA$2004,0),0),"n/a"))</f>
        <v/>
      </c>
      <c r="G627" s="100" t="str">
        <f t="array" ref="G627">IF($A627="n/a","",IFERROR(index(Setup!$D$52:$D$201,match($F627,Setup!$B$52:$B$201,0),0),"n/a"))</f>
        <v/>
      </c>
      <c r="H627" s="81"/>
      <c r="I627" s="398">
        <f t="shared" ref="I627:AG627" si="374">IF($A627="n/a",0,IFERROR(IF($G627=I$287,$E627,0),0))</f>
        <v>0</v>
      </c>
      <c r="J627" s="398">
        <f t="shared" si="374"/>
        <v>0</v>
      </c>
      <c r="K627" s="398">
        <f t="shared" si="374"/>
        <v>0</v>
      </c>
      <c r="L627" s="398">
        <f t="shared" si="374"/>
        <v>0</v>
      </c>
      <c r="M627" s="398">
        <f t="shared" si="374"/>
        <v>0</v>
      </c>
      <c r="N627" s="398">
        <f t="shared" si="374"/>
        <v>0</v>
      </c>
      <c r="O627" s="398">
        <f t="shared" si="374"/>
        <v>0</v>
      </c>
      <c r="P627" s="398">
        <f t="shared" si="374"/>
        <v>0</v>
      </c>
      <c r="Q627" s="398">
        <f t="shared" si="374"/>
        <v>0</v>
      </c>
      <c r="R627" s="398">
        <f t="shared" si="374"/>
        <v>0</v>
      </c>
      <c r="S627" s="398">
        <f t="shared" si="374"/>
        <v>0</v>
      </c>
      <c r="T627" s="398">
        <f t="shared" si="374"/>
        <v>0</v>
      </c>
      <c r="U627" s="398">
        <f t="shared" si="374"/>
        <v>0</v>
      </c>
      <c r="V627" s="398">
        <f t="shared" si="374"/>
        <v>0</v>
      </c>
      <c r="W627" s="398">
        <f t="shared" si="374"/>
        <v>0</v>
      </c>
      <c r="X627" s="398">
        <f t="shared" si="374"/>
        <v>0</v>
      </c>
      <c r="Y627" s="398">
        <f t="shared" si="374"/>
        <v>0</v>
      </c>
      <c r="Z627" s="398">
        <f t="shared" si="374"/>
        <v>0</v>
      </c>
      <c r="AA627" s="398">
        <f t="shared" si="374"/>
        <v>0</v>
      </c>
      <c r="AB627" s="398">
        <f t="shared" si="374"/>
        <v>0</v>
      </c>
      <c r="AC627" s="398">
        <f t="shared" si="374"/>
        <v>0</v>
      </c>
      <c r="AD627" s="398">
        <f t="shared" si="374"/>
        <v>0</v>
      </c>
      <c r="AE627" s="398">
        <f t="shared" si="374"/>
        <v>0</v>
      </c>
      <c r="AF627" s="398">
        <f t="shared" si="374"/>
        <v>0</v>
      </c>
      <c r="AG627" s="398">
        <f t="shared" si="374"/>
        <v>0</v>
      </c>
    </row>
    <row r="628">
      <c r="A628" s="100" t="str">
        <f t="shared" si="37"/>
        <v>n/a</v>
      </c>
      <c r="B628" s="396">
        <f t="array" ref="B628">IF($A628="n/a",Dashboard!$C$54,iferror(index('Trade Log'!$B$5:$B$2004,match($A628,'Trade Log'!$AA$5:$AA$2004,0),0),Dashboard!$C$54))</f>
        <v>43100</v>
      </c>
      <c r="C628" s="100" t="str">
        <f t="array" ref="C628">IF($A628="n/a","",iferror(index('Trade Log'!$C$5:$C$2004,match($A628,'Trade Log'!$AA$5:$AA$2004,0),0),""))</f>
        <v/>
      </c>
      <c r="D628" s="398">
        <f t="array" ref="D628">IF($A628="n/a",0,iferror(index('Trade Log'!$AD$5:$AD$2004,match($A628,'Trade Log'!$AA$5:$AA$2004,0),0),0))</f>
        <v>0</v>
      </c>
      <c r="E628" s="398">
        <f t="shared" si="35"/>
        <v>0</v>
      </c>
      <c r="F628" s="100" t="str">
        <f t="array" ref="F628">IF($A628="n/a","",iferror(index('Trade Log'!$D$5:$D$2004,match($A628,'Trade Log'!$AA$5:$AA$2004,0),0),"n/a"))</f>
        <v/>
      </c>
      <c r="G628" s="100" t="str">
        <f t="array" ref="G628">IF($A628="n/a","",IFERROR(index(Setup!$D$52:$D$201,match($F628,Setup!$B$52:$B$201,0),0),"n/a"))</f>
        <v/>
      </c>
      <c r="H628" s="81"/>
      <c r="I628" s="398">
        <f t="shared" ref="I628:AG628" si="375">IF($A628="n/a",0,IFERROR(IF($G628=I$287,$E628,0),0))</f>
        <v>0</v>
      </c>
      <c r="J628" s="398">
        <f t="shared" si="375"/>
        <v>0</v>
      </c>
      <c r="K628" s="398">
        <f t="shared" si="375"/>
        <v>0</v>
      </c>
      <c r="L628" s="398">
        <f t="shared" si="375"/>
        <v>0</v>
      </c>
      <c r="M628" s="398">
        <f t="shared" si="375"/>
        <v>0</v>
      </c>
      <c r="N628" s="398">
        <f t="shared" si="375"/>
        <v>0</v>
      </c>
      <c r="O628" s="398">
        <f t="shared" si="375"/>
        <v>0</v>
      </c>
      <c r="P628" s="398">
        <f t="shared" si="375"/>
        <v>0</v>
      </c>
      <c r="Q628" s="398">
        <f t="shared" si="375"/>
        <v>0</v>
      </c>
      <c r="R628" s="398">
        <f t="shared" si="375"/>
        <v>0</v>
      </c>
      <c r="S628" s="398">
        <f t="shared" si="375"/>
        <v>0</v>
      </c>
      <c r="T628" s="398">
        <f t="shared" si="375"/>
        <v>0</v>
      </c>
      <c r="U628" s="398">
        <f t="shared" si="375"/>
        <v>0</v>
      </c>
      <c r="V628" s="398">
        <f t="shared" si="375"/>
        <v>0</v>
      </c>
      <c r="W628" s="398">
        <f t="shared" si="375"/>
        <v>0</v>
      </c>
      <c r="X628" s="398">
        <f t="shared" si="375"/>
        <v>0</v>
      </c>
      <c r="Y628" s="398">
        <f t="shared" si="375"/>
        <v>0</v>
      </c>
      <c r="Z628" s="398">
        <f t="shared" si="375"/>
        <v>0</v>
      </c>
      <c r="AA628" s="398">
        <f t="shared" si="375"/>
        <v>0</v>
      </c>
      <c r="AB628" s="398">
        <f t="shared" si="375"/>
        <v>0</v>
      </c>
      <c r="AC628" s="398">
        <f t="shared" si="375"/>
        <v>0</v>
      </c>
      <c r="AD628" s="398">
        <f t="shared" si="375"/>
        <v>0</v>
      </c>
      <c r="AE628" s="398">
        <f t="shared" si="375"/>
        <v>0</v>
      </c>
      <c r="AF628" s="398">
        <f t="shared" si="375"/>
        <v>0</v>
      </c>
      <c r="AG628" s="398">
        <f t="shared" si="375"/>
        <v>0</v>
      </c>
    </row>
    <row r="629">
      <c r="A629" s="100" t="str">
        <f t="shared" si="37"/>
        <v>n/a</v>
      </c>
      <c r="B629" s="396">
        <f t="array" ref="B629">IF($A629="n/a",Dashboard!$C$54,iferror(index('Trade Log'!$B$5:$B$2004,match($A629,'Trade Log'!$AA$5:$AA$2004,0),0),Dashboard!$C$54))</f>
        <v>43100</v>
      </c>
      <c r="C629" s="100" t="str">
        <f t="array" ref="C629">IF($A629="n/a","",iferror(index('Trade Log'!$C$5:$C$2004,match($A629,'Trade Log'!$AA$5:$AA$2004,0),0),""))</f>
        <v/>
      </c>
      <c r="D629" s="398">
        <f t="array" ref="D629">IF($A629="n/a",0,iferror(index('Trade Log'!$AD$5:$AD$2004,match($A629,'Trade Log'!$AA$5:$AA$2004,0),0),0))</f>
        <v>0</v>
      </c>
      <c r="E629" s="398">
        <f t="shared" si="35"/>
        <v>0</v>
      </c>
      <c r="F629" s="100" t="str">
        <f t="array" ref="F629">IF($A629="n/a","",iferror(index('Trade Log'!$D$5:$D$2004,match($A629,'Trade Log'!$AA$5:$AA$2004,0),0),"n/a"))</f>
        <v/>
      </c>
      <c r="G629" s="100" t="str">
        <f t="array" ref="G629">IF($A629="n/a","",IFERROR(index(Setup!$D$52:$D$201,match($F629,Setup!$B$52:$B$201,0),0),"n/a"))</f>
        <v/>
      </c>
      <c r="H629" s="81"/>
      <c r="I629" s="398">
        <f t="shared" ref="I629:AG629" si="376">IF($A629="n/a",0,IFERROR(IF($G629=I$287,$E629,0),0))</f>
        <v>0</v>
      </c>
      <c r="J629" s="398">
        <f t="shared" si="376"/>
        <v>0</v>
      </c>
      <c r="K629" s="398">
        <f t="shared" si="376"/>
        <v>0</v>
      </c>
      <c r="L629" s="398">
        <f t="shared" si="376"/>
        <v>0</v>
      </c>
      <c r="M629" s="398">
        <f t="shared" si="376"/>
        <v>0</v>
      </c>
      <c r="N629" s="398">
        <f t="shared" si="376"/>
        <v>0</v>
      </c>
      <c r="O629" s="398">
        <f t="shared" si="376"/>
        <v>0</v>
      </c>
      <c r="P629" s="398">
        <f t="shared" si="376"/>
        <v>0</v>
      </c>
      <c r="Q629" s="398">
        <f t="shared" si="376"/>
        <v>0</v>
      </c>
      <c r="R629" s="398">
        <f t="shared" si="376"/>
        <v>0</v>
      </c>
      <c r="S629" s="398">
        <f t="shared" si="376"/>
        <v>0</v>
      </c>
      <c r="T629" s="398">
        <f t="shared" si="376"/>
        <v>0</v>
      </c>
      <c r="U629" s="398">
        <f t="shared" si="376"/>
        <v>0</v>
      </c>
      <c r="V629" s="398">
        <f t="shared" si="376"/>
        <v>0</v>
      </c>
      <c r="W629" s="398">
        <f t="shared" si="376"/>
        <v>0</v>
      </c>
      <c r="X629" s="398">
        <f t="shared" si="376"/>
        <v>0</v>
      </c>
      <c r="Y629" s="398">
        <f t="shared" si="376"/>
        <v>0</v>
      </c>
      <c r="Z629" s="398">
        <f t="shared" si="376"/>
        <v>0</v>
      </c>
      <c r="AA629" s="398">
        <f t="shared" si="376"/>
        <v>0</v>
      </c>
      <c r="AB629" s="398">
        <f t="shared" si="376"/>
        <v>0</v>
      </c>
      <c r="AC629" s="398">
        <f t="shared" si="376"/>
        <v>0</v>
      </c>
      <c r="AD629" s="398">
        <f t="shared" si="376"/>
        <v>0</v>
      </c>
      <c r="AE629" s="398">
        <f t="shared" si="376"/>
        <v>0</v>
      </c>
      <c r="AF629" s="398">
        <f t="shared" si="376"/>
        <v>0</v>
      </c>
      <c r="AG629" s="398">
        <f t="shared" si="376"/>
        <v>0</v>
      </c>
    </row>
    <row r="630">
      <c r="A630" s="100" t="str">
        <f t="shared" si="37"/>
        <v>n/a</v>
      </c>
      <c r="B630" s="396">
        <f t="array" ref="B630">IF($A630="n/a",Dashboard!$C$54,iferror(index('Trade Log'!$B$5:$B$2004,match($A630,'Trade Log'!$AA$5:$AA$2004,0),0),Dashboard!$C$54))</f>
        <v>43100</v>
      </c>
      <c r="C630" s="100" t="str">
        <f t="array" ref="C630">IF($A630="n/a","",iferror(index('Trade Log'!$C$5:$C$2004,match($A630,'Trade Log'!$AA$5:$AA$2004,0),0),""))</f>
        <v/>
      </c>
      <c r="D630" s="398">
        <f t="array" ref="D630">IF($A630="n/a",0,iferror(index('Trade Log'!$AD$5:$AD$2004,match($A630,'Trade Log'!$AA$5:$AA$2004,0),0),0))</f>
        <v>0</v>
      </c>
      <c r="E630" s="398">
        <f t="shared" si="35"/>
        <v>0</v>
      </c>
      <c r="F630" s="100" t="str">
        <f t="array" ref="F630">IF($A630="n/a","",iferror(index('Trade Log'!$D$5:$D$2004,match($A630,'Trade Log'!$AA$5:$AA$2004,0),0),"n/a"))</f>
        <v/>
      </c>
      <c r="G630" s="100" t="str">
        <f t="array" ref="G630">IF($A630="n/a","",IFERROR(index(Setup!$D$52:$D$201,match($F630,Setup!$B$52:$B$201,0),0),"n/a"))</f>
        <v/>
      </c>
      <c r="H630" s="81"/>
      <c r="I630" s="398">
        <f t="shared" ref="I630:AG630" si="377">IF($A630="n/a",0,IFERROR(IF($G630=I$287,$E630,0),0))</f>
        <v>0</v>
      </c>
      <c r="J630" s="398">
        <f t="shared" si="377"/>
        <v>0</v>
      </c>
      <c r="K630" s="398">
        <f t="shared" si="377"/>
        <v>0</v>
      </c>
      <c r="L630" s="398">
        <f t="shared" si="377"/>
        <v>0</v>
      </c>
      <c r="M630" s="398">
        <f t="shared" si="377"/>
        <v>0</v>
      </c>
      <c r="N630" s="398">
        <f t="shared" si="377"/>
        <v>0</v>
      </c>
      <c r="O630" s="398">
        <f t="shared" si="377"/>
        <v>0</v>
      </c>
      <c r="P630" s="398">
        <f t="shared" si="377"/>
        <v>0</v>
      </c>
      <c r="Q630" s="398">
        <f t="shared" si="377"/>
        <v>0</v>
      </c>
      <c r="R630" s="398">
        <f t="shared" si="377"/>
        <v>0</v>
      </c>
      <c r="S630" s="398">
        <f t="shared" si="377"/>
        <v>0</v>
      </c>
      <c r="T630" s="398">
        <f t="shared" si="377"/>
        <v>0</v>
      </c>
      <c r="U630" s="398">
        <f t="shared" si="377"/>
        <v>0</v>
      </c>
      <c r="V630" s="398">
        <f t="shared" si="377"/>
        <v>0</v>
      </c>
      <c r="W630" s="398">
        <f t="shared" si="377"/>
        <v>0</v>
      </c>
      <c r="X630" s="398">
        <f t="shared" si="377"/>
        <v>0</v>
      </c>
      <c r="Y630" s="398">
        <f t="shared" si="377"/>
        <v>0</v>
      </c>
      <c r="Z630" s="398">
        <f t="shared" si="377"/>
        <v>0</v>
      </c>
      <c r="AA630" s="398">
        <f t="shared" si="377"/>
        <v>0</v>
      </c>
      <c r="AB630" s="398">
        <f t="shared" si="377"/>
        <v>0</v>
      </c>
      <c r="AC630" s="398">
        <f t="shared" si="377"/>
        <v>0</v>
      </c>
      <c r="AD630" s="398">
        <f t="shared" si="377"/>
        <v>0</v>
      </c>
      <c r="AE630" s="398">
        <f t="shared" si="377"/>
        <v>0</v>
      </c>
      <c r="AF630" s="398">
        <f t="shared" si="377"/>
        <v>0</v>
      </c>
      <c r="AG630" s="398">
        <f t="shared" si="377"/>
        <v>0</v>
      </c>
    </row>
    <row r="631">
      <c r="A631" s="100" t="str">
        <f t="shared" si="37"/>
        <v>n/a</v>
      </c>
      <c r="B631" s="396">
        <f t="array" ref="B631">IF($A631="n/a",Dashboard!$C$54,iferror(index('Trade Log'!$B$5:$B$2004,match($A631,'Trade Log'!$AA$5:$AA$2004,0),0),Dashboard!$C$54))</f>
        <v>43100</v>
      </c>
      <c r="C631" s="100" t="str">
        <f t="array" ref="C631">IF($A631="n/a","",iferror(index('Trade Log'!$C$5:$C$2004,match($A631,'Trade Log'!$AA$5:$AA$2004,0),0),""))</f>
        <v/>
      </c>
      <c r="D631" s="398">
        <f t="array" ref="D631">IF($A631="n/a",0,iferror(index('Trade Log'!$AD$5:$AD$2004,match($A631,'Trade Log'!$AA$5:$AA$2004,0),0),0))</f>
        <v>0</v>
      </c>
      <c r="E631" s="398">
        <f t="shared" si="35"/>
        <v>0</v>
      </c>
      <c r="F631" s="100" t="str">
        <f t="array" ref="F631">IF($A631="n/a","",iferror(index('Trade Log'!$D$5:$D$2004,match($A631,'Trade Log'!$AA$5:$AA$2004,0),0),"n/a"))</f>
        <v/>
      </c>
      <c r="G631" s="100" t="str">
        <f t="array" ref="G631">IF($A631="n/a","",IFERROR(index(Setup!$D$52:$D$201,match($F631,Setup!$B$52:$B$201,0),0),"n/a"))</f>
        <v/>
      </c>
      <c r="H631" s="81"/>
      <c r="I631" s="398">
        <f t="shared" ref="I631:AG631" si="378">IF($A631="n/a",0,IFERROR(IF($G631=I$287,$E631,0),0))</f>
        <v>0</v>
      </c>
      <c r="J631" s="398">
        <f t="shared" si="378"/>
        <v>0</v>
      </c>
      <c r="K631" s="398">
        <f t="shared" si="378"/>
        <v>0</v>
      </c>
      <c r="L631" s="398">
        <f t="shared" si="378"/>
        <v>0</v>
      </c>
      <c r="M631" s="398">
        <f t="shared" si="378"/>
        <v>0</v>
      </c>
      <c r="N631" s="398">
        <f t="shared" si="378"/>
        <v>0</v>
      </c>
      <c r="O631" s="398">
        <f t="shared" si="378"/>
        <v>0</v>
      </c>
      <c r="P631" s="398">
        <f t="shared" si="378"/>
        <v>0</v>
      </c>
      <c r="Q631" s="398">
        <f t="shared" si="378"/>
        <v>0</v>
      </c>
      <c r="R631" s="398">
        <f t="shared" si="378"/>
        <v>0</v>
      </c>
      <c r="S631" s="398">
        <f t="shared" si="378"/>
        <v>0</v>
      </c>
      <c r="T631" s="398">
        <f t="shared" si="378"/>
        <v>0</v>
      </c>
      <c r="U631" s="398">
        <f t="shared" si="378"/>
        <v>0</v>
      </c>
      <c r="V631" s="398">
        <f t="shared" si="378"/>
        <v>0</v>
      </c>
      <c r="W631" s="398">
        <f t="shared" si="378"/>
        <v>0</v>
      </c>
      <c r="X631" s="398">
        <f t="shared" si="378"/>
        <v>0</v>
      </c>
      <c r="Y631" s="398">
        <f t="shared" si="378"/>
        <v>0</v>
      </c>
      <c r="Z631" s="398">
        <f t="shared" si="378"/>
        <v>0</v>
      </c>
      <c r="AA631" s="398">
        <f t="shared" si="378"/>
        <v>0</v>
      </c>
      <c r="AB631" s="398">
        <f t="shared" si="378"/>
        <v>0</v>
      </c>
      <c r="AC631" s="398">
        <f t="shared" si="378"/>
        <v>0</v>
      </c>
      <c r="AD631" s="398">
        <f t="shared" si="378"/>
        <v>0</v>
      </c>
      <c r="AE631" s="398">
        <f t="shared" si="378"/>
        <v>0</v>
      </c>
      <c r="AF631" s="398">
        <f t="shared" si="378"/>
        <v>0</v>
      </c>
      <c r="AG631" s="398">
        <f t="shared" si="378"/>
        <v>0</v>
      </c>
    </row>
    <row r="632">
      <c r="A632" s="100" t="str">
        <f t="shared" si="37"/>
        <v>n/a</v>
      </c>
      <c r="B632" s="396">
        <f t="array" ref="B632">IF($A632="n/a",Dashboard!$C$54,iferror(index('Trade Log'!$B$5:$B$2004,match($A632,'Trade Log'!$AA$5:$AA$2004,0),0),Dashboard!$C$54))</f>
        <v>43100</v>
      </c>
      <c r="C632" s="100" t="str">
        <f t="array" ref="C632">IF($A632="n/a","",iferror(index('Trade Log'!$C$5:$C$2004,match($A632,'Trade Log'!$AA$5:$AA$2004,0),0),""))</f>
        <v/>
      </c>
      <c r="D632" s="398">
        <f t="array" ref="D632">IF($A632="n/a",0,iferror(index('Trade Log'!$AD$5:$AD$2004,match($A632,'Trade Log'!$AA$5:$AA$2004,0),0),0))</f>
        <v>0</v>
      </c>
      <c r="E632" s="398">
        <f t="shared" si="35"/>
        <v>0</v>
      </c>
      <c r="F632" s="100" t="str">
        <f t="array" ref="F632">IF($A632="n/a","",iferror(index('Trade Log'!$D$5:$D$2004,match($A632,'Trade Log'!$AA$5:$AA$2004,0),0),"n/a"))</f>
        <v/>
      </c>
      <c r="G632" s="100" t="str">
        <f t="array" ref="G632">IF($A632="n/a","",IFERROR(index(Setup!$D$52:$D$201,match($F632,Setup!$B$52:$B$201,0),0),"n/a"))</f>
        <v/>
      </c>
      <c r="H632" s="81"/>
      <c r="I632" s="398">
        <f t="shared" ref="I632:AG632" si="379">IF($A632="n/a",0,IFERROR(IF($G632=I$287,$E632,0),0))</f>
        <v>0</v>
      </c>
      <c r="J632" s="398">
        <f t="shared" si="379"/>
        <v>0</v>
      </c>
      <c r="K632" s="398">
        <f t="shared" si="379"/>
        <v>0</v>
      </c>
      <c r="L632" s="398">
        <f t="shared" si="379"/>
        <v>0</v>
      </c>
      <c r="M632" s="398">
        <f t="shared" si="379"/>
        <v>0</v>
      </c>
      <c r="N632" s="398">
        <f t="shared" si="379"/>
        <v>0</v>
      </c>
      <c r="O632" s="398">
        <f t="shared" si="379"/>
        <v>0</v>
      </c>
      <c r="P632" s="398">
        <f t="shared" si="379"/>
        <v>0</v>
      </c>
      <c r="Q632" s="398">
        <f t="shared" si="379"/>
        <v>0</v>
      </c>
      <c r="R632" s="398">
        <f t="shared" si="379"/>
        <v>0</v>
      </c>
      <c r="S632" s="398">
        <f t="shared" si="379"/>
        <v>0</v>
      </c>
      <c r="T632" s="398">
        <f t="shared" si="379"/>
        <v>0</v>
      </c>
      <c r="U632" s="398">
        <f t="shared" si="379"/>
        <v>0</v>
      </c>
      <c r="V632" s="398">
        <f t="shared" si="379"/>
        <v>0</v>
      </c>
      <c r="W632" s="398">
        <f t="shared" si="379"/>
        <v>0</v>
      </c>
      <c r="X632" s="398">
        <f t="shared" si="379"/>
        <v>0</v>
      </c>
      <c r="Y632" s="398">
        <f t="shared" si="379"/>
        <v>0</v>
      </c>
      <c r="Z632" s="398">
        <f t="shared" si="379"/>
        <v>0</v>
      </c>
      <c r="AA632" s="398">
        <f t="shared" si="379"/>
        <v>0</v>
      </c>
      <c r="AB632" s="398">
        <f t="shared" si="379"/>
        <v>0</v>
      </c>
      <c r="AC632" s="398">
        <f t="shared" si="379"/>
        <v>0</v>
      </c>
      <c r="AD632" s="398">
        <f t="shared" si="379"/>
        <v>0</v>
      </c>
      <c r="AE632" s="398">
        <f t="shared" si="379"/>
        <v>0</v>
      </c>
      <c r="AF632" s="398">
        <f t="shared" si="379"/>
        <v>0</v>
      </c>
      <c r="AG632" s="398">
        <f t="shared" si="379"/>
        <v>0</v>
      </c>
    </row>
    <row r="633">
      <c r="A633" s="100" t="str">
        <f t="shared" si="37"/>
        <v>n/a</v>
      </c>
      <c r="B633" s="396">
        <f t="array" ref="B633">IF($A633="n/a",Dashboard!$C$54,iferror(index('Trade Log'!$B$5:$B$2004,match($A633,'Trade Log'!$AA$5:$AA$2004,0),0),Dashboard!$C$54))</f>
        <v>43100</v>
      </c>
      <c r="C633" s="100" t="str">
        <f t="array" ref="C633">IF($A633="n/a","",iferror(index('Trade Log'!$C$5:$C$2004,match($A633,'Trade Log'!$AA$5:$AA$2004,0),0),""))</f>
        <v/>
      </c>
      <c r="D633" s="398">
        <f t="array" ref="D633">IF($A633="n/a",0,iferror(index('Trade Log'!$AD$5:$AD$2004,match($A633,'Trade Log'!$AA$5:$AA$2004,0),0),0))</f>
        <v>0</v>
      </c>
      <c r="E633" s="398">
        <f t="shared" si="35"/>
        <v>0</v>
      </c>
      <c r="F633" s="100" t="str">
        <f t="array" ref="F633">IF($A633="n/a","",iferror(index('Trade Log'!$D$5:$D$2004,match($A633,'Trade Log'!$AA$5:$AA$2004,0),0),"n/a"))</f>
        <v/>
      </c>
      <c r="G633" s="100" t="str">
        <f t="array" ref="G633">IF($A633="n/a","",IFERROR(index(Setup!$D$52:$D$201,match($F633,Setup!$B$52:$B$201,0),0),"n/a"))</f>
        <v/>
      </c>
      <c r="H633" s="81"/>
      <c r="I633" s="398">
        <f t="shared" ref="I633:AG633" si="380">IF($A633="n/a",0,IFERROR(IF($G633=I$287,$E633,0),0))</f>
        <v>0</v>
      </c>
      <c r="J633" s="398">
        <f t="shared" si="380"/>
        <v>0</v>
      </c>
      <c r="K633" s="398">
        <f t="shared" si="380"/>
        <v>0</v>
      </c>
      <c r="L633" s="398">
        <f t="shared" si="380"/>
        <v>0</v>
      </c>
      <c r="M633" s="398">
        <f t="shared" si="380"/>
        <v>0</v>
      </c>
      <c r="N633" s="398">
        <f t="shared" si="380"/>
        <v>0</v>
      </c>
      <c r="O633" s="398">
        <f t="shared" si="380"/>
        <v>0</v>
      </c>
      <c r="P633" s="398">
        <f t="shared" si="380"/>
        <v>0</v>
      </c>
      <c r="Q633" s="398">
        <f t="shared" si="380"/>
        <v>0</v>
      </c>
      <c r="R633" s="398">
        <f t="shared" si="380"/>
        <v>0</v>
      </c>
      <c r="S633" s="398">
        <f t="shared" si="380"/>
        <v>0</v>
      </c>
      <c r="T633" s="398">
        <f t="shared" si="380"/>
        <v>0</v>
      </c>
      <c r="U633" s="398">
        <f t="shared" si="380"/>
        <v>0</v>
      </c>
      <c r="V633" s="398">
        <f t="shared" si="380"/>
        <v>0</v>
      </c>
      <c r="W633" s="398">
        <f t="shared" si="380"/>
        <v>0</v>
      </c>
      <c r="X633" s="398">
        <f t="shared" si="380"/>
        <v>0</v>
      </c>
      <c r="Y633" s="398">
        <f t="shared" si="380"/>
        <v>0</v>
      </c>
      <c r="Z633" s="398">
        <f t="shared" si="380"/>
        <v>0</v>
      </c>
      <c r="AA633" s="398">
        <f t="shared" si="380"/>
        <v>0</v>
      </c>
      <c r="AB633" s="398">
        <f t="shared" si="380"/>
        <v>0</v>
      </c>
      <c r="AC633" s="398">
        <f t="shared" si="380"/>
        <v>0</v>
      </c>
      <c r="AD633" s="398">
        <f t="shared" si="380"/>
        <v>0</v>
      </c>
      <c r="AE633" s="398">
        <f t="shared" si="380"/>
        <v>0</v>
      </c>
      <c r="AF633" s="398">
        <f t="shared" si="380"/>
        <v>0</v>
      </c>
      <c r="AG633" s="398">
        <f t="shared" si="380"/>
        <v>0</v>
      </c>
    </row>
    <row r="634">
      <c r="A634" s="100" t="str">
        <f t="shared" si="37"/>
        <v>n/a</v>
      </c>
      <c r="B634" s="396">
        <f t="array" ref="B634">IF($A634="n/a",Dashboard!$C$54,iferror(index('Trade Log'!$B$5:$B$2004,match($A634,'Trade Log'!$AA$5:$AA$2004,0),0),Dashboard!$C$54))</f>
        <v>43100</v>
      </c>
      <c r="C634" s="100" t="str">
        <f t="array" ref="C634">IF($A634="n/a","",iferror(index('Trade Log'!$C$5:$C$2004,match($A634,'Trade Log'!$AA$5:$AA$2004,0),0),""))</f>
        <v/>
      </c>
      <c r="D634" s="398">
        <f t="array" ref="D634">IF($A634="n/a",0,iferror(index('Trade Log'!$AD$5:$AD$2004,match($A634,'Trade Log'!$AA$5:$AA$2004,0),0),0))</f>
        <v>0</v>
      </c>
      <c r="E634" s="398">
        <f t="shared" si="35"/>
        <v>0</v>
      </c>
      <c r="F634" s="100" t="str">
        <f t="array" ref="F634">IF($A634="n/a","",iferror(index('Trade Log'!$D$5:$D$2004,match($A634,'Trade Log'!$AA$5:$AA$2004,0),0),"n/a"))</f>
        <v/>
      </c>
      <c r="G634" s="100" t="str">
        <f t="array" ref="G634">IF($A634="n/a","",IFERROR(index(Setup!$D$52:$D$201,match($F634,Setup!$B$52:$B$201,0),0),"n/a"))</f>
        <v/>
      </c>
      <c r="H634" s="81"/>
      <c r="I634" s="398">
        <f t="shared" ref="I634:AG634" si="381">IF($A634="n/a",0,IFERROR(IF($G634=I$287,$E634,0),0))</f>
        <v>0</v>
      </c>
      <c r="J634" s="398">
        <f t="shared" si="381"/>
        <v>0</v>
      </c>
      <c r="K634" s="398">
        <f t="shared" si="381"/>
        <v>0</v>
      </c>
      <c r="L634" s="398">
        <f t="shared" si="381"/>
        <v>0</v>
      </c>
      <c r="M634" s="398">
        <f t="shared" si="381"/>
        <v>0</v>
      </c>
      <c r="N634" s="398">
        <f t="shared" si="381"/>
        <v>0</v>
      </c>
      <c r="O634" s="398">
        <f t="shared" si="381"/>
        <v>0</v>
      </c>
      <c r="P634" s="398">
        <f t="shared" si="381"/>
        <v>0</v>
      </c>
      <c r="Q634" s="398">
        <f t="shared" si="381"/>
        <v>0</v>
      </c>
      <c r="R634" s="398">
        <f t="shared" si="381"/>
        <v>0</v>
      </c>
      <c r="S634" s="398">
        <f t="shared" si="381"/>
        <v>0</v>
      </c>
      <c r="T634" s="398">
        <f t="shared" si="381"/>
        <v>0</v>
      </c>
      <c r="U634" s="398">
        <f t="shared" si="381"/>
        <v>0</v>
      </c>
      <c r="V634" s="398">
        <f t="shared" si="381"/>
        <v>0</v>
      </c>
      <c r="W634" s="398">
        <f t="shared" si="381"/>
        <v>0</v>
      </c>
      <c r="X634" s="398">
        <f t="shared" si="381"/>
        <v>0</v>
      </c>
      <c r="Y634" s="398">
        <f t="shared" si="381"/>
        <v>0</v>
      </c>
      <c r="Z634" s="398">
        <f t="shared" si="381"/>
        <v>0</v>
      </c>
      <c r="AA634" s="398">
        <f t="shared" si="381"/>
        <v>0</v>
      </c>
      <c r="AB634" s="398">
        <f t="shared" si="381"/>
        <v>0</v>
      </c>
      <c r="AC634" s="398">
        <f t="shared" si="381"/>
        <v>0</v>
      </c>
      <c r="AD634" s="398">
        <f t="shared" si="381"/>
        <v>0</v>
      </c>
      <c r="AE634" s="398">
        <f t="shared" si="381"/>
        <v>0</v>
      </c>
      <c r="AF634" s="398">
        <f t="shared" si="381"/>
        <v>0</v>
      </c>
      <c r="AG634" s="398">
        <f t="shared" si="381"/>
        <v>0</v>
      </c>
    </row>
    <row r="635">
      <c r="A635" s="100" t="str">
        <f t="shared" si="37"/>
        <v>n/a</v>
      </c>
      <c r="B635" s="396">
        <f t="array" ref="B635">IF($A635="n/a",Dashboard!$C$54,iferror(index('Trade Log'!$B$5:$B$2004,match($A635,'Trade Log'!$AA$5:$AA$2004,0),0),Dashboard!$C$54))</f>
        <v>43100</v>
      </c>
      <c r="C635" s="100" t="str">
        <f t="array" ref="C635">IF($A635="n/a","",iferror(index('Trade Log'!$C$5:$C$2004,match($A635,'Trade Log'!$AA$5:$AA$2004,0),0),""))</f>
        <v/>
      </c>
      <c r="D635" s="398">
        <f t="array" ref="D635">IF($A635="n/a",0,iferror(index('Trade Log'!$AD$5:$AD$2004,match($A635,'Trade Log'!$AA$5:$AA$2004,0),0),0))</f>
        <v>0</v>
      </c>
      <c r="E635" s="398">
        <f t="shared" si="35"/>
        <v>0</v>
      </c>
      <c r="F635" s="100" t="str">
        <f t="array" ref="F635">IF($A635="n/a","",iferror(index('Trade Log'!$D$5:$D$2004,match($A635,'Trade Log'!$AA$5:$AA$2004,0),0),"n/a"))</f>
        <v/>
      </c>
      <c r="G635" s="100" t="str">
        <f t="array" ref="G635">IF($A635="n/a","",IFERROR(index(Setup!$D$52:$D$201,match($F635,Setup!$B$52:$B$201,0),0),"n/a"))</f>
        <v/>
      </c>
      <c r="H635" s="81"/>
      <c r="I635" s="398">
        <f t="shared" ref="I635:AG635" si="382">IF($A635="n/a",0,IFERROR(IF($G635=I$287,$E635,0),0))</f>
        <v>0</v>
      </c>
      <c r="J635" s="398">
        <f t="shared" si="382"/>
        <v>0</v>
      </c>
      <c r="K635" s="398">
        <f t="shared" si="382"/>
        <v>0</v>
      </c>
      <c r="L635" s="398">
        <f t="shared" si="382"/>
        <v>0</v>
      </c>
      <c r="M635" s="398">
        <f t="shared" si="382"/>
        <v>0</v>
      </c>
      <c r="N635" s="398">
        <f t="shared" si="382"/>
        <v>0</v>
      </c>
      <c r="O635" s="398">
        <f t="shared" si="382"/>
        <v>0</v>
      </c>
      <c r="P635" s="398">
        <f t="shared" si="382"/>
        <v>0</v>
      </c>
      <c r="Q635" s="398">
        <f t="shared" si="382"/>
        <v>0</v>
      </c>
      <c r="R635" s="398">
        <f t="shared" si="382"/>
        <v>0</v>
      </c>
      <c r="S635" s="398">
        <f t="shared" si="382"/>
        <v>0</v>
      </c>
      <c r="T635" s="398">
        <f t="shared" si="382"/>
        <v>0</v>
      </c>
      <c r="U635" s="398">
        <f t="shared" si="382"/>
        <v>0</v>
      </c>
      <c r="V635" s="398">
        <f t="shared" si="382"/>
        <v>0</v>
      </c>
      <c r="W635" s="398">
        <f t="shared" si="382"/>
        <v>0</v>
      </c>
      <c r="X635" s="398">
        <f t="shared" si="382"/>
        <v>0</v>
      </c>
      <c r="Y635" s="398">
        <f t="shared" si="382"/>
        <v>0</v>
      </c>
      <c r="Z635" s="398">
        <f t="shared" si="382"/>
        <v>0</v>
      </c>
      <c r="AA635" s="398">
        <f t="shared" si="382"/>
        <v>0</v>
      </c>
      <c r="AB635" s="398">
        <f t="shared" si="382"/>
        <v>0</v>
      </c>
      <c r="AC635" s="398">
        <f t="shared" si="382"/>
        <v>0</v>
      </c>
      <c r="AD635" s="398">
        <f t="shared" si="382"/>
        <v>0</v>
      </c>
      <c r="AE635" s="398">
        <f t="shared" si="382"/>
        <v>0</v>
      </c>
      <c r="AF635" s="398">
        <f t="shared" si="382"/>
        <v>0</v>
      </c>
      <c r="AG635" s="398">
        <f t="shared" si="382"/>
        <v>0</v>
      </c>
    </row>
    <row r="636">
      <c r="A636" s="100" t="str">
        <f t="shared" si="37"/>
        <v>n/a</v>
      </c>
      <c r="B636" s="396">
        <f t="array" ref="B636">IF($A636="n/a",Dashboard!$C$54,iferror(index('Trade Log'!$B$5:$B$2004,match($A636,'Trade Log'!$AA$5:$AA$2004,0),0),Dashboard!$C$54))</f>
        <v>43100</v>
      </c>
      <c r="C636" s="100" t="str">
        <f t="array" ref="C636">IF($A636="n/a","",iferror(index('Trade Log'!$C$5:$C$2004,match($A636,'Trade Log'!$AA$5:$AA$2004,0),0),""))</f>
        <v/>
      </c>
      <c r="D636" s="398">
        <f t="array" ref="D636">IF($A636="n/a",0,iferror(index('Trade Log'!$AD$5:$AD$2004,match($A636,'Trade Log'!$AA$5:$AA$2004,0),0),0))</f>
        <v>0</v>
      </c>
      <c r="E636" s="398">
        <f t="shared" si="35"/>
        <v>0</v>
      </c>
      <c r="F636" s="100" t="str">
        <f t="array" ref="F636">IF($A636="n/a","",iferror(index('Trade Log'!$D$5:$D$2004,match($A636,'Trade Log'!$AA$5:$AA$2004,0),0),"n/a"))</f>
        <v/>
      </c>
      <c r="G636" s="100" t="str">
        <f t="array" ref="G636">IF($A636="n/a","",IFERROR(index(Setup!$D$52:$D$201,match($F636,Setup!$B$52:$B$201,0),0),"n/a"))</f>
        <v/>
      </c>
      <c r="H636" s="81"/>
      <c r="I636" s="398">
        <f t="shared" ref="I636:AG636" si="383">IF($A636="n/a",0,IFERROR(IF($G636=I$287,$E636,0),0))</f>
        <v>0</v>
      </c>
      <c r="J636" s="398">
        <f t="shared" si="383"/>
        <v>0</v>
      </c>
      <c r="K636" s="398">
        <f t="shared" si="383"/>
        <v>0</v>
      </c>
      <c r="L636" s="398">
        <f t="shared" si="383"/>
        <v>0</v>
      </c>
      <c r="M636" s="398">
        <f t="shared" si="383"/>
        <v>0</v>
      </c>
      <c r="N636" s="398">
        <f t="shared" si="383"/>
        <v>0</v>
      </c>
      <c r="O636" s="398">
        <f t="shared" si="383"/>
        <v>0</v>
      </c>
      <c r="P636" s="398">
        <f t="shared" si="383"/>
        <v>0</v>
      </c>
      <c r="Q636" s="398">
        <f t="shared" si="383"/>
        <v>0</v>
      </c>
      <c r="R636" s="398">
        <f t="shared" si="383"/>
        <v>0</v>
      </c>
      <c r="S636" s="398">
        <f t="shared" si="383"/>
        <v>0</v>
      </c>
      <c r="T636" s="398">
        <f t="shared" si="383"/>
        <v>0</v>
      </c>
      <c r="U636" s="398">
        <f t="shared" si="383"/>
        <v>0</v>
      </c>
      <c r="V636" s="398">
        <f t="shared" si="383"/>
        <v>0</v>
      </c>
      <c r="W636" s="398">
        <f t="shared" si="383"/>
        <v>0</v>
      </c>
      <c r="X636" s="398">
        <f t="shared" si="383"/>
        <v>0</v>
      </c>
      <c r="Y636" s="398">
        <f t="shared" si="383"/>
        <v>0</v>
      </c>
      <c r="Z636" s="398">
        <f t="shared" si="383"/>
        <v>0</v>
      </c>
      <c r="AA636" s="398">
        <f t="shared" si="383"/>
        <v>0</v>
      </c>
      <c r="AB636" s="398">
        <f t="shared" si="383"/>
        <v>0</v>
      </c>
      <c r="AC636" s="398">
        <f t="shared" si="383"/>
        <v>0</v>
      </c>
      <c r="AD636" s="398">
        <f t="shared" si="383"/>
        <v>0</v>
      </c>
      <c r="AE636" s="398">
        <f t="shared" si="383"/>
        <v>0</v>
      </c>
      <c r="AF636" s="398">
        <f t="shared" si="383"/>
        <v>0</v>
      </c>
      <c r="AG636" s="398">
        <f t="shared" si="383"/>
        <v>0</v>
      </c>
    </row>
    <row r="637">
      <c r="A637" s="100" t="str">
        <f t="shared" si="37"/>
        <v>n/a</v>
      </c>
      <c r="B637" s="396">
        <f t="array" ref="B637">IF($A637="n/a",Dashboard!$C$54,iferror(index('Trade Log'!$B$5:$B$2004,match($A637,'Trade Log'!$AA$5:$AA$2004,0),0),Dashboard!$C$54))</f>
        <v>43100</v>
      </c>
      <c r="C637" s="100" t="str">
        <f t="array" ref="C637">IF($A637="n/a","",iferror(index('Trade Log'!$C$5:$C$2004,match($A637,'Trade Log'!$AA$5:$AA$2004,0),0),""))</f>
        <v/>
      </c>
      <c r="D637" s="398">
        <f t="array" ref="D637">IF($A637="n/a",0,iferror(index('Trade Log'!$AD$5:$AD$2004,match($A637,'Trade Log'!$AA$5:$AA$2004,0),0),0))</f>
        <v>0</v>
      </c>
      <c r="E637" s="398">
        <f t="shared" si="35"/>
        <v>0</v>
      </c>
      <c r="F637" s="100" t="str">
        <f t="array" ref="F637">IF($A637="n/a","",iferror(index('Trade Log'!$D$5:$D$2004,match($A637,'Trade Log'!$AA$5:$AA$2004,0),0),"n/a"))</f>
        <v/>
      </c>
      <c r="G637" s="100" t="str">
        <f t="array" ref="G637">IF($A637="n/a","",IFERROR(index(Setup!$D$52:$D$201,match($F637,Setup!$B$52:$B$201,0),0),"n/a"))</f>
        <v/>
      </c>
      <c r="H637" s="81"/>
      <c r="I637" s="398">
        <f t="shared" ref="I637:AG637" si="384">IF($A637="n/a",0,IFERROR(IF($G637=I$287,$E637,0),0))</f>
        <v>0</v>
      </c>
      <c r="J637" s="398">
        <f t="shared" si="384"/>
        <v>0</v>
      </c>
      <c r="K637" s="398">
        <f t="shared" si="384"/>
        <v>0</v>
      </c>
      <c r="L637" s="398">
        <f t="shared" si="384"/>
        <v>0</v>
      </c>
      <c r="M637" s="398">
        <f t="shared" si="384"/>
        <v>0</v>
      </c>
      <c r="N637" s="398">
        <f t="shared" si="384"/>
        <v>0</v>
      </c>
      <c r="O637" s="398">
        <f t="shared" si="384"/>
        <v>0</v>
      </c>
      <c r="P637" s="398">
        <f t="shared" si="384"/>
        <v>0</v>
      </c>
      <c r="Q637" s="398">
        <f t="shared" si="384"/>
        <v>0</v>
      </c>
      <c r="R637" s="398">
        <f t="shared" si="384"/>
        <v>0</v>
      </c>
      <c r="S637" s="398">
        <f t="shared" si="384"/>
        <v>0</v>
      </c>
      <c r="T637" s="398">
        <f t="shared" si="384"/>
        <v>0</v>
      </c>
      <c r="U637" s="398">
        <f t="shared" si="384"/>
        <v>0</v>
      </c>
      <c r="V637" s="398">
        <f t="shared" si="384"/>
        <v>0</v>
      </c>
      <c r="W637" s="398">
        <f t="shared" si="384"/>
        <v>0</v>
      </c>
      <c r="X637" s="398">
        <f t="shared" si="384"/>
        <v>0</v>
      </c>
      <c r="Y637" s="398">
        <f t="shared" si="384"/>
        <v>0</v>
      </c>
      <c r="Z637" s="398">
        <f t="shared" si="384"/>
        <v>0</v>
      </c>
      <c r="AA637" s="398">
        <f t="shared" si="384"/>
        <v>0</v>
      </c>
      <c r="AB637" s="398">
        <f t="shared" si="384"/>
        <v>0</v>
      </c>
      <c r="AC637" s="398">
        <f t="shared" si="384"/>
        <v>0</v>
      </c>
      <c r="AD637" s="398">
        <f t="shared" si="384"/>
        <v>0</v>
      </c>
      <c r="AE637" s="398">
        <f t="shared" si="384"/>
        <v>0</v>
      </c>
      <c r="AF637" s="398">
        <f t="shared" si="384"/>
        <v>0</v>
      </c>
      <c r="AG637" s="398">
        <f t="shared" si="384"/>
        <v>0</v>
      </c>
    </row>
    <row r="638">
      <c r="A638" s="100" t="str">
        <f t="shared" si="37"/>
        <v>n/a</v>
      </c>
      <c r="B638" s="396">
        <f t="array" ref="B638">IF($A638="n/a",Dashboard!$C$54,iferror(index('Trade Log'!$B$5:$B$2004,match($A638,'Trade Log'!$AA$5:$AA$2004,0),0),Dashboard!$C$54))</f>
        <v>43100</v>
      </c>
      <c r="C638" s="100" t="str">
        <f t="array" ref="C638">IF($A638="n/a","",iferror(index('Trade Log'!$C$5:$C$2004,match($A638,'Trade Log'!$AA$5:$AA$2004,0),0),""))</f>
        <v/>
      </c>
      <c r="D638" s="398">
        <f t="array" ref="D638">IF($A638="n/a",0,iferror(index('Trade Log'!$AD$5:$AD$2004,match($A638,'Trade Log'!$AA$5:$AA$2004,0),0),0))</f>
        <v>0</v>
      </c>
      <c r="E638" s="398">
        <f t="shared" si="35"/>
        <v>0</v>
      </c>
      <c r="F638" s="100" t="str">
        <f t="array" ref="F638">IF($A638="n/a","",iferror(index('Trade Log'!$D$5:$D$2004,match($A638,'Trade Log'!$AA$5:$AA$2004,0),0),"n/a"))</f>
        <v/>
      </c>
      <c r="G638" s="100" t="str">
        <f t="array" ref="G638">IF($A638="n/a","",IFERROR(index(Setup!$D$52:$D$201,match($F638,Setup!$B$52:$B$201,0),0),"n/a"))</f>
        <v/>
      </c>
      <c r="H638" s="81"/>
      <c r="I638" s="398">
        <f t="shared" ref="I638:AG638" si="385">IF($A638="n/a",0,IFERROR(IF($G638=I$287,$E638,0),0))</f>
        <v>0</v>
      </c>
      <c r="J638" s="398">
        <f t="shared" si="385"/>
        <v>0</v>
      </c>
      <c r="K638" s="398">
        <f t="shared" si="385"/>
        <v>0</v>
      </c>
      <c r="L638" s="398">
        <f t="shared" si="385"/>
        <v>0</v>
      </c>
      <c r="M638" s="398">
        <f t="shared" si="385"/>
        <v>0</v>
      </c>
      <c r="N638" s="398">
        <f t="shared" si="385"/>
        <v>0</v>
      </c>
      <c r="O638" s="398">
        <f t="shared" si="385"/>
        <v>0</v>
      </c>
      <c r="P638" s="398">
        <f t="shared" si="385"/>
        <v>0</v>
      </c>
      <c r="Q638" s="398">
        <f t="shared" si="385"/>
        <v>0</v>
      </c>
      <c r="R638" s="398">
        <f t="shared" si="385"/>
        <v>0</v>
      </c>
      <c r="S638" s="398">
        <f t="shared" si="385"/>
        <v>0</v>
      </c>
      <c r="T638" s="398">
        <f t="shared" si="385"/>
        <v>0</v>
      </c>
      <c r="U638" s="398">
        <f t="shared" si="385"/>
        <v>0</v>
      </c>
      <c r="V638" s="398">
        <f t="shared" si="385"/>
        <v>0</v>
      </c>
      <c r="W638" s="398">
        <f t="shared" si="385"/>
        <v>0</v>
      </c>
      <c r="X638" s="398">
        <f t="shared" si="385"/>
        <v>0</v>
      </c>
      <c r="Y638" s="398">
        <f t="shared" si="385"/>
        <v>0</v>
      </c>
      <c r="Z638" s="398">
        <f t="shared" si="385"/>
        <v>0</v>
      </c>
      <c r="AA638" s="398">
        <f t="shared" si="385"/>
        <v>0</v>
      </c>
      <c r="AB638" s="398">
        <f t="shared" si="385"/>
        <v>0</v>
      </c>
      <c r="AC638" s="398">
        <f t="shared" si="385"/>
        <v>0</v>
      </c>
      <c r="AD638" s="398">
        <f t="shared" si="385"/>
        <v>0</v>
      </c>
      <c r="AE638" s="398">
        <f t="shared" si="385"/>
        <v>0</v>
      </c>
      <c r="AF638" s="398">
        <f t="shared" si="385"/>
        <v>0</v>
      </c>
      <c r="AG638" s="398">
        <f t="shared" si="385"/>
        <v>0</v>
      </c>
    </row>
    <row r="639">
      <c r="A639" s="100" t="str">
        <f t="shared" si="37"/>
        <v>n/a</v>
      </c>
      <c r="B639" s="396">
        <f t="array" ref="B639">IF($A639="n/a",Dashboard!$C$54,iferror(index('Trade Log'!$B$5:$B$2004,match($A639,'Trade Log'!$AA$5:$AA$2004,0),0),Dashboard!$C$54))</f>
        <v>43100</v>
      </c>
      <c r="C639" s="100" t="str">
        <f t="array" ref="C639">IF($A639="n/a","",iferror(index('Trade Log'!$C$5:$C$2004,match($A639,'Trade Log'!$AA$5:$AA$2004,0),0),""))</f>
        <v/>
      </c>
      <c r="D639" s="398">
        <f t="array" ref="D639">IF($A639="n/a",0,iferror(index('Trade Log'!$AD$5:$AD$2004,match($A639,'Trade Log'!$AA$5:$AA$2004,0),0),0))</f>
        <v>0</v>
      </c>
      <c r="E639" s="398">
        <f t="shared" si="35"/>
        <v>0</v>
      </c>
      <c r="F639" s="100" t="str">
        <f t="array" ref="F639">IF($A639="n/a","",iferror(index('Trade Log'!$D$5:$D$2004,match($A639,'Trade Log'!$AA$5:$AA$2004,0),0),"n/a"))</f>
        <v/>
      </c>
      <c r="G639" s="100" t="str">
        <f t="array" ref="G639">IF($A639="n/a","",IFERROR(index(Setup!$D$52:$D$201,match($F639,Setup!$B$52:$B$201,0),0),"n/a"))</f>
        <v/>
      </c>
      <c r="H639" s="81"/>
      <c r="I639" s="398">
        <f t="shared" ref="I639:AG639" si="386">IF($A639="n/a",0,IFERROR(IF($G639=I$287,$E639,0),0))</f>
        <v>0</v>
      </c>
      <c r="J639" s="398">
        <f t="shared" si="386"/>
        <v>0</v>
      </c>
      <c r="K639" s="398">
        <f t="shared" si="386"/>
        <v>0</v>
      </c>
      <c r="L639" s="398">
        <f t="shared" si="386"/>
        <v>0</v>
      </c>
      <c r="M639" s="398">
        <f t="shared" si="386"/>
        <v>0</v>
      </c>
      <c r="N639" s="398">
        <f t="shared" si="386"/>
        <v>0</v>
      </c>
      <c r="O639" s="398">
        <f t="shared" si="386"/>
        <v>0</v>
      </c>
      <c r="P639" s="398">
        <f t="shared" si="386"/>
        <v>0</v>
      </c>
      <c r="Q639" s="398">
        <f t="shared" si="386"/>
        <v>0</v>
      </c>
      <c r="R639" s="398">
        <f t="shared" si="386"/>
        <v>0</v>
      </c>
      <c r="S639" s="398">
        <f t="shared" si="386"/>
        <v>0</v>
      </c>
      <c r="T639" s="398">
        <f t="shared" si="386"/>
        <v>0</v>
      </c>
      <c r="U639" s="398">
        <f t="shared" si="386"/>
        <v>0</v>
      </c>
      <c r="V639" s="398">
        <f t="shared" si="386"/>
        <v>0</v>
      </c>
      <c r="W639" s="398">
        <f t="shared" si="386"/>
        <v>0</v>
      </c>
      <c r="X639" s="398">
        <f t="shared" si="386"/>
        <v>0</v>
      </c>
      <c r="Y639" s="398">
        <f t="shared" si="386"/>
        <v>0</v>
      </c>
      <c r="Z639" s="398">
        <f t="shared" si="386"/>
        <v>0</v>
      </c>
      <c r="AA639" s="398">
        <f t="shared" si="386"/>
        <v>0</v>
      </c>
      <c r="AB639" s="398">
        <f t="shared" si="386"/>
        <v>0</v>
      </c>
      <c r="AC639" s="398">
        <f t="shared" si="386"/>
        <v>0</v>
      </c>
      <c r="AD639" s="398">
        <f t="shared" si="386"/>
        <v>0</v>
      </c>
      <c r="AE639" s="398">
        <f t="shared" si="386"/>
        <v>0</v>
      </c>
      <c r="AF639" s="398">
        <f t="shared" si="386"/>
        <v>0</v>
      </c>
      <c r="AG639" s="398">
        <f t="shared" si="386"/>
        <v>0</v>
      </c>
    </row>
    <row r="640">
      <c r="A640" s="100" t="str">
        <f t="shared" si="37"/>
        <v>n/a</v>
      </c>
      <c r="B640" s="396">
        <f t="array" ref="B640">IF($A640="n/a",Dashboard!$C$54,iferror(index('Trade Log'!$B$5:$B$2004,match($A640,'Trade Log'!$AA$5:$AA$2004,0),0),Dashboard!$C$54))</f>
        <v>43100</v>
      </c>
      <c r="C640" s="100" t="str">
        <f t="array" ref="C640">IF($A640="n/a","",iferror(index('Trade Log'!$C$5:$C$2004,match($A640,'Trade Log'!$AA$5:$AA$2004,0),0),""))</f>
        <v/>
      </c>
      <c r="D640" s="398">
        <f t="array" ref="D640">IF($A640="n/a",0,iferror(index('Trade Log'!$AD$5:$AD$2004,match($A640,'Trade Log'!$AA$5:$AA$2004,0),0),0))</f>
        <v>0</v>
      </c>
      <c r="E640" s="398">
        <f t="shared" si="35"/>
        <v>0</v>
      </c>
      <c r="F640" s="100" t="str">
        <f t="array" ref="F640">IF($A640="n/a","",iferror(index('Trade Log'!$D$5:$D$2004,match($A640,'Trade Log'!$AA$5:$AA$2004,0),0),"n/a"))</f>
        <v/>
      </c>
      <c r="G640" s="100" t="str">
        <f t="array" ref="G640">IF($A640="n/a","",IFERROR(index(Setup!$D$52:$D$201,match($F640,Setup!$B$52:$B$201,0),0),"n/a"))</f>
        <v/>
      </c>
      <c r="H640" s="81"/>
      <c r="I640" s="398">
        <f t="shared" ref="I640:AG640" si="387">IF($A640="n/a",0,IFERROR(IF($G640=I$287,$E640,0),0))</f>
        <v>0</v>
      </c>
      <c r="J640" s="398">
        <f t="shared" si="387"/>
        <v>0</v>
      </c>
      <c r="K640" s="398">
        <f t="shared" si="387"/>
        <v>0</v>
      </c>
      <c r="L640" s="398">
        <f t="shared" si="387"/>
        <v>0</v>
      </c>
      <c r="M640" s="398">
        <f t="shared" si="387"/>
        <v>0</v>
      </c>
      <c r="N640" s="398">
        <f t="shared" si="387"/>
        <v>0</v>
      </c>
      <c r="O640" s="398">
        <f t="shared" si="387"/>
        <v>0</v>
      </c>
      <c r="P640" s="398">
        <f t="shared" si="387"/>
        <v>0</v>
      </c>
      <c r="Q640" s="398">
        <f t="shared" si="387"/>
        <v>0</v>
      </c>
      <c r="R640" s="398">
        <f t="shared" si="387"/>
        <v>0</v>
      </c>
      <c r="S640" s="398">
        <f t="shared" si="387"/>
        <v>0</v>
      </c>
      <c r="T640" s="398">
        <f t="shared" si="387"/>
        <v>0</v>
      </c>
      <c r="U640" s="398">
        <f t="shared" si="387"/>
        <v>0</v>
      </c>
      <c r="V640" s="398">
        <f t="shared" si="387"/>
        <v>0</v>
      </c>
      <c r="W640" s="398">
        <f t="shared" si="387"/>
        <v>0</v>
      </c>
      <c r="X640" s="398">
        <f t="shared" si="387"/>
        <v>0</v>
      </c>
      <c r="Y640" s="398">
        <f t="shared" si="387"/>
        <v>0</v>
      </c>
      <c r="Z640" s="398">
        <f t="shared" si="387"/>
        <v>0</v>
      </c>
      <c r="AA640" s="398">
        <f t="shared" si="387"/>
        <v>0</v>
      </c>
      <c r="AB640" s="398">
        <f t="shared" si="387"/>
        <v>0</v>
      </c>
      <c r="AC640" s="398">
        <f t="shared" si="387"/>
        <v>0</v>
      </c>
      <c r="AD640" s="398">
        <f t="shared" si="387"/>
        <v>0</v>
      </c>
      <c r="AE640" s="398">
        <f t="shared" si="387"/>
        <v>0</v>
      </c>
      <c r="AF640" s="398">
        <f t="shared" si="387"/>
        <v>0</v>
      </c>
      <c r="AG640" s="398">
        <f t="shared" si="387"/>
        <v>0</v>
      </c>
    </row>
    <row r="641">
      <c r="A641" s="100" t="str">
        <f t="shared" si="37"/>
        <v>n/a</v>
      </c>
      <c r="B641" s="396">
        <f t="array" ref="B641">IF($A641="n/a",Dashboard!$C$54,iferror(index('Trade Log'!$B$5:$B$2004,match($A641,'Trade Log'!$AA$5:$AA$2004,0),0),Dashboard!$C$54))</f>
        <v>43100</v>
      </c>
      <c r="C641" s="100" t="str">
        <f t="array" ref="C641">IF($A641="n/a","",iferror(index('Trade Log'!$C$5:$C$2004,match($A641,'Trade Log'!$AA$5:$AA$2004,0),0),""))</f>
        <v/>
      </c>
      <c r="D641" s="398">
        <f t="array" ref="D641">IF($A641="n/a",0,iferror(index('Trade Log'!$AD$5:$AD$2004,match($A641,'Trade Log'!$AA$5:$AA$2004,0),0),0))</f>
        <v>0</v>
      </c>
      <c r="E641" s="398">
        <f t="shared" si="35"/>
        <v>0</v>
      </c>
      <c r="F641" s="100" t="str">
        <f t="array" ref="F641">IF($A641="n/a","",iferror(index('Trade Log'!$D$5:$D$2004,match($A641,'Trade Log'!$AA$5:$AA$2004,0),0),"n/a"))</f>
        <v/>
      </c>
      <c r="G641" s="100" t="str">
        <f t="array" ref="G641">IF($A641="n/a","",IFERROR(index(Setup!$D$52:$D$201,match($F641,Setup!$B$52:$B$201,0),0),"n/a"))</f>
        <v/>
      </c>
      <c r="H641" s="81"/>
      <c r="I641" s="398">
        <f t="shared" ref="I641:AG641" si="388">IF($A641="n/a",0,IFERROR(IF($G641=I$287,$E641,0),0))</f>
        <v>0</v>
      </c>
      <c r="J641" s="398">
        <f t="shared" si="388"/>
        <v>0</v>
      </c>
      <c r="K641" s="398">
        <f t="shared" si="388"/>
        <v>0</v>
      </c>
      <c r="L641" s="398">
        <f t="shared" si="388"/>
        <v>0</v>
      </c>
      <c r="M641" s="398">
        <f t="shared" si="388"/>
        <v>0</v>
      </c>
      <c r="N641" s="398">
        <f t="shared" si="388"/>
        <v>0</v>
      </c>
      <c r="O641" s="398">
        <f t="shared" si="388"/>
        <v>0</v>
      </c>
      <c r="P641" s="398">
        <f t="shared" si="388"/>
        <v>0</v>
      </c>
      <c r="Q641" s="398">
        <f t="shared" si="388"/>
        <v>0</v>
      </c>
      <c r="R641" s="398">
        <f t="shared" si="388"/>
        <v>0</v>
      </c>
      <c r="S641" s="398">
        <f t="shared" si="388"/>
        <v>0</v>
      </c>
      <c r="T641" s="398">
        <f t="shared" si="388"/>
        <v>0</v>
      </c>
      <c r="U641" s="398">
        <f t="shared" si="388"/>
        <v>0</v>
      </c>
      <c r="V641" s="398">
        <f t="shared" si="388"/>
        <v>0</v>
      </c>
      <c r="W641" s="398">
        <f t="shared" si="388"/>
        <v>0</v>
      </c>
      <c r="X641" s="398">
        <f t="shared" si="388"/>
        <v>0</v>
      </c>
      <c r="Y641" s="398">
        <f t="shared" si="388"/>
        <v>0</v>
      </c>
      <c r="Z641" s="398">
        <f t="shared" si="388"/>
        <v>0</v>
      </c>
      <c r="AA641" s="398">
        <f t="shared" si="388"/>
        <v>0</v>
      </c>
      <c r="AB641" s="398">
        <f t="shared" si="388"/>
        <v>0</v>
      </c>
      <c r="AC641" s="398">
        <f t="shared" si="388"/>
        <v>0</v>
      </c>
      <c r="AD641" s="398">
        <f t="shared" si="388"/>
        <v>0</v>
      </c>
      <c r="AE641" s="398">
        <f t="shared" si="388"/>
        <v>0</v>
      </c>
      <c r="AF641" s="398">
        <f t="shared" si="388"/>
        <v>0</v>
      </c>
      <c r="AG641" s="398">
        <f t="shared" si="388"/>
        <v>0</v>
      </c>
    </row>
    <row r="642">
      <c r="A642" s="100" t="str">
        <f t="shared" si="37"/>
        <v>n/a</v>
      </c>
      <c r="B642" s="396">
        <f t="array" ref="B642">IF($A642="n/a",Dashboard!$C$54,iferror(index('Trade Log'!$B$5:$B$2004,match($A642,'Trade Log'!$AA$5:$AA$2004,0),0),Dashboard!$C$54))</f>
        <v>43100</v>
      </c>
      <c r="C642" s="100" t="str">
        <f t="array" ref="C642">IF($A642="n/a","",iferror(index('Trade Log'!$C$5:$C$2004,match($A642,'Trade Log'!$AA$5:$AA$2004,0),0),""))</f>
        <v/>
      </c>
      <c r="D642" s="398">
        <f t="array" ref="D642">IF($A642="n/a",0,iferror(index('Trade Log'!$AD$5:$AD$2004,match($A642,'Trade Log'!$AA$5:$AA$2004,0),0),0))</f>
        <v>0</v>
      </c>
      <c r="E642" s="398">
        <f t="shared" si="35"/>
        <v>0</v>
      </c>
      <c r="F642" s="100" t="str">
        <f t="array" ref="F642">IF($A642="n/a","",iferror(index('Trade Log'!$D$5:$D$2004,match($A642,'Trade Log'!$AA$5:$AA$2004,0),0),"n/a"))</f>
        <v/>
      </c>
      <c r="G642" s="100" t="str">
        <f t="array" ref="G642">IF($A642="n/a","",IFERROR(index(Setup!$D$52:$D$201,match($F642,Setup!$B$52:$B$201,0),0),"n/a"))</f>
        <v/>
      </c>
      <c r="H642" s="81"/>
      <c r="I642" s="398">
        <f t="shared" ref="I642:AG642" si="389">IF($A642="n/a",0,IFERROR(IF($G642=I$287,$E642,0),0))</f>
        <v>0</v>
      </c>
      <c r="J642" s="398">
        <f t="shared" si="389"/>
        <v>0</v>
      </c>
      <c r="K642" s="398">
        <f t="shared" si="389"/>
        <v>0</v>
      </c>
      <c r="L642" s="398">
        <f t="shared" si="389"/>
        <v>0</v>
      </c>
      <c r="M642" s="398">
        <f t="shared" si="389"/>
        <v>0</v>
      </c>
      <c r="N642" s="398">
        <f t="shared" si="389"/>
        <v>0</v>
      </c>
      <c r="O642" s="398">
        <f t="shared" si="389"/>
        <v>0</v>
      </c>
      <c r="P642" s="398">
        <f t="shared" si="389"/>
        <v>0</v>
      </c>
      <c r="Q642" s="398">
        <f t="shared" si="389"/>
        <v>0</v>
      </c>
      <c r="R642" s="398">
        <f t="shared" si="389"/>
        <v>0</v>
      </c>
      <c r="S642" s="398">
        <f t="shared" si="389"/>
        <v>0</v>
      </c>
      <c r="T642" s="398">
        <f t="shared" si="389"/>
        <v>0</v>
      </c>
      <c r="U642" s="398">
        <f t="shared" si="389"/>
        <v>0</v>
      </c>
      <c r="V642" s="398">
        <f t="shared" si="389"/>
        <v>0</v>
      </c>
      <c r="W642" s="398">
        <f t="shared" si="389"/>
        <v>0</v>
      </c>
      <c r="X642" s="398">
        <f t="shared" si="389"/>
        <v>0</v>
      </c>
      <c r="Y642" s="398">
        <f t="shared" si="389"/>
        <v>0</v>
      </c>
      <c r="Z642" s="398">
        <f t="shared" si="389"/>
        <v>0</v>
      </c>
      <c r="AA642" s="398">
        <f t="shared" si="389"/>
        <v>0</v>
      </c>
      <c r="AB642" s="398">
        <f t="shared" si="389"/>
        <v>0</v>
      </c>
      <c r="AC642" s="398">
        <f t="shared" si="389"/>
        <v>0</v>
      </c>
      <c r="AD642" s="398">
        <f t="shared" si="389"/>
        <v>0</v>
      </c>
      <c r="AE642" s="398">
        <f t="shared" si="389"/>
        <v>0</v>
      </c>
      <c r="AF642" s="398">
        <f t="shared" si="389"/>
        <v>0</v>
      </c>
      <c r="AG642" s="398">
        <f t="shared" si="389"/>
        <v>0</v>
      </c>
    </row>
    <row r="643">
      <c r="A643" s="100" t="str">
        <f t="shared" si="37"/>
        <v>n/a</v>
      </c>
      <c r="B643" s="396">
        <f t="array" ref="B643">IF($A643="n/a",Dashboard!$C$54,iferror(index('Trade Log'!$B$5:$B$2004,match($A643,'Trade Log'!$AA$5:$AA$2004,0),0),Dashboard!$C$54))</f>
        <v>43100</v>
      </c>
      <c r="C643" s="100" t="str">
        <f t="array" ref="C643">IF($A643="n/a","",iferror(index('Trade Log'!$C$5:$C$2004,match($A643,'Trade Log'!$AA$5:$AA$2004,0),0),""))</f>
        <v/>
      </c>
      <c r="D643" s="398">
        <f t="array" ref="D643">IF($A643="n/a",0,iferror(index('Trade Log'!$AD$5:$AD$2004,match($A643,'Trade Log'!$AA$5:$AA$2004,0),0),0))</f>
        <v>0</v>
      </c>
      <c r="E643" s="398">
        <f t="shared" si="35"/>
        <v>0</v>
      </c>
      <c r="F643" s="100" t="str">
        <f t="array" ref="F643">IF($A643="n/a","",iferror(index('Trade Log'!$D$5:$D$2004,match($A643,'Trade Log'!$AA$5:$AA$2004,0),0),"n/a"))</f>
        <v/>
      </c>
      <c r="G643" s="100" t="str">
        <f t="array" ref="G643">IF($A643="n/a","",IFERROR(index(Setup!$D$52:$D$201,match($F643,Setup!$B$52:$B$201,0),0),"n/a"))</f>
        <v/>
      </c>
      <c r="H643" s="81"/>
      <c r="I643" s="398">
        <f t="shared" ref="I643:AG643" si="390">IF($A643="n/a",0,IFERROR(IF($G643=I$287,$E643,0),0))</f>
        <v>0</v>
      </c>
      <c r="J643" s="398">
        <f t="shared" si="390"/>
        <v>0</v>
      </c>
      <c r="K643" s="398">
        <f t="shared" si="390"/>
        <v>0</v>
      </c>
      <c r="L643" s="398">
        <f t="shared" si="390"/>
        <v>0</v>
      </c>
      <c r="M643" s="398">
        <f t="shared" si="390"/>
        <v>0</v>
      </c>
      <c r="N643" s="398">
        <f t="shared" si="390"/>
        <v>0</v>
      </c>
      <c r="O643" s="398">
        <f t="shared" si="390"/>
        <v>0</v>
      </c>
      <c r="P643" s="398">
        <f t="shared" si="390"/>
        <v>0</v>
      </c>
      <c r="Q643" s="398">
        <f t="shared" si="390"/>
        <v>0</v>
      </c>
      <c r="R643" s="398">
        <f t="shared" si="390"/>
        <v>0</v>
      </c>
      <c r="S643" s="398">
        <f t="shared" si="390"/>
        <v>0</v>
      </c>
      <c r="T643" s="398">
        <f t="shared" si="390"/>
        <v>0</v>
      </c>
      <c r="U643" s="398">
        <f t="shared" si="390"/>
        <v>0</v>
      </c>
      <c r="V643" s="398">
        <f t="shared" si="390"/>
        <v>0</v>
      </c>
      <c r="W643" s="398">
        <f t="shared" si="390"/>
        <v>0</v>
      </c>
      <c r="X643" s="398">
        <f t="shared" si="390"/>
        <v>0</v>
      </c>
      <c r="Y643" s="398">
        <f t="shared" si="390"/>
        <v>0</v>
      </c>
      <c r="Z643" s="398">
        <f t="shared" si="390"/>
        <v>0</v>
      </c>
      <c r="AA643" s="398">
        <f t="shared" si="390"/>
        <v>0</v>
      </c>
      <c r="AB643" s="398">
        <f t="shared" si="390"/>
        <v>0</v>
      </c>
      <c r="AC643" s="398">
        <f t="shared" si="390"/>
        <v>0</v>
      </c>
      <c r="AD643" s="398">
        <f t="shared" si="390"/>
        <v>0</v>
      </c>
      <c r="AE643" s="398">
        <f t="shared" si="390"/>
        <v>0</v>
      </c>
      <c r="AF643" s="398">
        <f t="shared" si="390"/>
        <v>0</v>
      </c>
      <c r="AG643" s="398">
        <f t="shared" si="390"/>
        <v>0</v>
      </c>
    </row>
    <row r="644">
      <c r="A644" s="100" t="str">
        <f t="shared" si="37"/>
        <v>n/a</v>
      </c>
      <c r="B644" s="396">
        <f t="array" ref="B644">IF($A644="n/a",Dashboard!$C$54,iferror(index('Trade Log'!$B$5:$B$2004,match($A644,'Trade Log'!$AA$5:$AA$2004,0),0),Dashboard!$C$54))</f>
        <v>43100</v>
      </c>
      <c r="C644" s="100" t="str">
        <f t="array" ref="C644">IF($A644="n/a","",iferror(index('Trade Log'!$C$5:$C$2004,match($A644,'Trade Log'!$AA$5:$AA$2004,0),0),""))</f>
        <v/>
      </c>
      <c r="D644" s="398">
        <f t="array" ref="D644">IF($A644="n/a",0,iferror(index('Trade Log'!$AD$5:$AD$2004,match($A644,'Trade Log'!$AA$5:$AA$2004,0),0),0))</f>
        <v>0</v>
      </c>
      <c r="E644" s="398">
        <f t="shared" si="35"/>
        <v>0</v>
      </c>
      <c r="F644" s="100" t="str">
        <f t="array" ref="F644">IF($A644="n/a","",iferror(index('Trade Log'!$D$5:$D$2004,match($A644,'Trade Log'!$AA$5:$AA$2004,0),0),"n/a"))</f>
        <v/>
      </c>
      <c r="G644" s="100" t="str">
        <f t="array" ref="G644">IF($A644="n/a","",IFERROR(index(Setup!$D$52:$D$201,match($F644,Setup!$B$52:$B$201,0),0),"n/a"))</f>
        <v/>
      </c>
      <c r="H644" s="81"/>
      <c r="I644" s="398">
        <f t="shared" ref="I644:AG644" si="391">IF($A644="n/a",0,IFERROR(IF($G644=I$287,$E644,0),0))</f>
        <v>0</v>
      </c>
      <c r="J644" s="398">
        <f t="shared" si="391"/>
        <v>0</v>
      </c>
      <c r="K644" s="398">
        <f t="shared" si="391"/>
        <v>0</v>
      </c>
      <c r="L644" s="398">
        <f t="shared" si="391"/>
        <v>0</v>
      </c>
      <c r="M644" s="398">
        <f t="shared" si="391"/>
        <v>0</v>
      </c>
      <c r="N644" s="398">
        <f t="shared" si="391"/>
        <v>0</v>
      </c>
      <c r="O644" s="398">
        <f t="shared" si="391"/>
        <v>0</v>
      </c>
      <c r="P644" s="398">
        <f t="shared" si="391"/>
        <v>0</v>
      </c>
      <c r="Q644" s="398">
        <f t="shared" si="391"/>
        <v>0</v>
      </c>
      <c r="R644" s="398">
        <f t="shared" si="391"/>
        <v>0</v>
      </c>
      <c r="S644" s="398">
        <f t="shared" si="391"/>
        <v>0</v>
      </c>
      <c r="T644" s="398">
        <f t="shared" si="391"/>
        <v>0</v>
      </c>
      <c r="U644" s="398">
        <f t="shared" si="391"/>
        <v>0</v>
      </c>
      <c r="V644" s="398">
        <f t="shared" si="391"/>
        <v>0</v>
      </c>
      <c r="W644" s="398">
        <f t="shared" si="391"/>
        <v>0</v>
      </c>
      <c r="X644" s="398">
        <f t="shared" si="391"/>
        <v>0</v>
      </c>
      <c r="Y644" s="398">
        <f t="shared" si="391"/>
        <v>0</v>
      </c>
      <c r="Z644" s="398">
        <f t="shared" si="391"/>
        <v>0</v>
      </c>
      <c r="AA644" s="398">
        <f t="shared" si="391"/>
        <v>0</v>
      </c>
      <c r="AB644" s="398">
        <f t="shared" si="391"/>
        <v>0</v>
      </c>
      <c r="AC644" s="398">
        <f t="shared" si="391"/>
        <v>0</v>
      </c>
      <c r="AD644" s="398">
        <f t="shared" si="391"/>
        <v>0</v>
      </c>
      <c r="AE644" s="398">
        <f t="shared" si="391"/>
        <v>0</v>
      </c>
      <c r="AF644" s="398">
        <f t="shared" si="391"/>
        <v>0</v>
      </c>
      <c r="AG644" s="398">
        <f t="shared" si="391"/>
        <v>0</v>
      </c>
    </row>
    <row r="645">
      <c r="A645" s="100" t="str">
        <f t="shared" si="37"/>
        <v>n/a</v>
      </c>
      <c r="B645" s="396">
        <f t="array" ref="B645">IF($A645="n/a",Dashboard!$C$54,iferror(index('Trade Log'!$B$5:$B$2004,match($A645,'Trade Log'!$AA$5:$AA$2004,0),0),Dashboard!$C$54))</f>
        <v>43100</v>
      </c>
      <c r="C645" s="100" t="str">
        <f t="array" ref="C645">IF($A645="n/a","",iferror(index('Trade Log'!$C$5:$C$2004,match($A645,'Trade Log'!$AA$5:$AA$2004,0),0),""))</f>
        <v/>
      </c>
      <c r="D645" s="398">
        <f t="array" ref="D645">IF($A645="n/a",0,iferror(index('Trade Log'!$AD$5:$AD$2004,match($A645,'Trade Log'!$AA$5:$AA$2004,0),0),0))</f>
        <v>0</v>
      </c>
      <c r="E645" s="398">
        <f t="shared" si="35"/>
        <v>0</v>
      </c>
      <c r="F645" s="100" t="str">
        <f t="array" ref="F645">IF($A645="n/a","",iferror(index('Trade Log'!$D$5:$D$2004,match($A645,'Trade Log'!$AA$5:$AA$2004,0),0),"n/a"))</f>
        <v/>
      </c>
      <c r="G645" s="100" t="str">
        <f t="array" ref="G645">IF($A645="n/a","",IFERROR(index(Setup!$D$52:$D$201,match($F645,Setup!$B$52:$B$201,0),0),"n/a"))</f>
        <v/>
      </c>
      <c r="H645" s="81"/>
      <c r="I645" s="398">
        <f t="shared" ref="I645:AG645" si="392">IF($A645="n/a",0,IFERROR(IF($G645=I$287,$E645,0),0))</f>
        <v>0</v>
      </c>
      <c r="J645" s="398">
        <f t="shared" si="392"/>
        <v>0</v>
      </c>
      <c r="K645" s="398">
        <f t="shared" si="392"/>
        <v>0</v>
      </c>
      <c r="L645" s="398">
        <f t="shared" si="392"/>
        <v>0</v>
      </c>
      <c r="M645" s="398">
        <f t="shared" si="392"/>
        <v>0</v>
      </c>
      <c r="N645" s="398">
        <f t="shared" si="392"/>
        <v>0</v>
      </c>
      <c r="O645" s="398">
        <f t="shared" si="392"/>
        <v>0</v>
      </c>
      <c r="P645" s="398">
        <f t="shared" si="392"/>
        <v>0</v>
      </c>
      <c r="Q645" s="398">
        <f t="shared" si="392"/>
        <v>0</v>
      </c>
      <c r="R645" s="398">
        <f t="shared" si="392"/>
        <v>0</v>
      </c>
      <c r="S645" s="398">
        <f t="shared" si="392"/>
        <v>0</v>
      </c>
      <c r="T645" s="398">
        <f t="shared" si="392"/>
        <v>0</v>
      </c>
      <c r="U645" s="398">
        <f t="shared" si="392"/>
        <v>0</v>
      </c>
      <c r="V645" s="398">
        <f t="shared" si="392"/>
        <v>0</v>
      </c>
      <c r="W645" s="398">
        <f t="shared" si="392"/>
        <v>0</v>
      </c>
      <c r="X645" s="398">
        <f t="shared" si="392"/>
        <v>0</v>
      </c>
      <c r="Y645" s="398">
        <f t="shared" si="392"/>
        <v>0</v>
      </c>
      <c r="Z645" s="398">
        <f t="shared" si="392"/>
        <v>0</v>
      </c>
      <c r="AA645" s="398">
        <f t="shared" si="392"/>
        <v>0</v>
      </c>
      <c r="AB645" s="398">
        <f t="shared" si="392"/>
        <v>0</v>
      </c>
      <c r="AC645" s="398">
        <f t="shared" si="392"/>
        <v>0</v>
      </c>
      <c r="AD645" s="398">
        <f t="shared" si="392"/>
        <v>0</v>
      </c>
      <c r="AE645" s="398">
        <f t="shared" si="392"/>
        <v>0</v>
      </c>
      <c r="AF645" s="398">
        <f t="shared" si="392"/>
        <v>0</v>
      </c>
      <c r="AG645" s="398">
        <f t="shared" si="392"/>
        <v>0</v>
      </c>
    </row>
    <row r="646">
      <c r="A646" s="100" t="str">
        <f t="shared" si="37"/>
        <v>n/a</v>
      </c>
      <c r="B646" s="396">
        <f t="array" ref="B646">IF($A646="n/a",Dashboard!$C$54,iferror(index('Trade Log'!$B$5:$B$2004,match($A646,'Trade Log'!$AA$5:$AA$2004,0),0),Dashboard!$C$54))</f>
        <v>43100</v>
      </c>
      <c r="C646" s="100" t="str">
        <f t="array" ref="C646">IF($A646="n/a","",iferror(index('Trade Log'!$C$5:$C$2004,match($A646,'Trade Log'!$AA$5:$AA$2004,0),0),""))</f>
        <v/>
      </c>
      <c r="D646" s="398">
        <f t="array" ref="D646">IF($A646="n/a",0,iferror(index('Trade Log'!$AD$5:$AD$2004,match($A646,'Trade Log'!$AA$5:$AA$2004,0),0),0))</f>
        <v>0</v>
      </c>
      <c r="E646" s="398">
        <f t="shared" si="35"/>
        <v>0</v>
      </c>
      <c r="F646" s="100" t="str">
        <f t="array" ref="F646">IF($A646="n/a","",iferror(index('Trade Log'!$D$5:$D$2004,match($A646,'Trade Log'!$AA$5:$AA$2004,0),0),"n/a"))</f>
        <v/>
      </c>
      <c r="G646" s="100" t="str">
        <f t="array" ref="G646">IF($A646="n/a","",IFERROR(index(Setup!$D$52:$D$201,match($F646,Setup!$B$52:$B$201,0),0),"n/a"))</f>
        <v/>
      </c>
      <c r="H646" s="81"/>
      <c r="I646" s="398">
        <f t="shared" ref="I646:AG646" si="393">IF($A646="n/a",0,IFERROR(IF($G646=I$287,$E646,0),0))</f>
        <v>0</v>
      </c>
      <c r="J646" s="398">
        <f t="shared" si="393"/>
        <v>0</v>
      </c>
      <c r="K646" s="398">
        <f t="shared" si="393"/>
        <v>0</v>
      </c>
      <c r="L646" s="398">
        <f t="shared" si="393"/>
        <v>0</v>
      </c>
      <c r="M646" s="398">
        <f t="shared" si="393"/>
        <v>0</v>
      </c>
      <c r="N646" s="398">
        <f t="shared" si="393"/>
        <v>0</v>
      </c>
      <c r="O646" s="398">
        <f t="shared" si="393"/>
        <v>0</v>
      </c>
      <c r="P646" s="398">
        <f t="shared" si="393"/>
        <v>0</v>
      </c>
      <c r="Q646" s="398">
        <f t="shared" si="393"/>
        <v>0</v>
      </c>
      <c r="R646" s="398">
        <f t="shared" si="393"/>
        <v>0</v>
      </c>
      <c r="S646" s="398">
        <f t="shared" si="393"/>
        <v>0</v>
      </c>
      <c r="T646" s="398">
        <f t="shared" si="393"/>
        <v>0</v>
      </c>
      <c r="U646" s="398">
        <f t="shared" si="393"/>
        <v>0</v>
      </c>
      <c r="V646" s="398">
        <f t="shared" si="393"/>
        <v>0</v>
      </c>
      <c r="W646" s="398">
        <f t="shared" si="393"/>
        <v>0</v>
      </c>
      <c r="X646" s="398">
        <f t="shared" si="393"/>
        <v>0</v>
      </c>
      <c r="Y646" s="398">
        <f t="shared" si="393"/>
        <v>0</v>
      </c>
      <c r="Z646" s="398">
        <f t="shared" si="393"/>
        <v>0</v>
      </c>
      <c r="AA646" s="398">
        <f t="shared" si="393"/>
        <v>0</v>
      </c>
      <c r="AB646" s="398">
        <f t="shared" si="393"/>
        <v>0</v>
      </c>
      <c r="AC646" s="398">
        <f t="shared" si="393"/>
        <v>0</v>
      </c>
      <c r="AD646" s="398">
        <f t="shared" si="393"/>
        <v>0</v>
      </c>
      <c r="AE646" s="398">
        <f t="shared" si="393"/>
        <v>0</v>
      </c>
      <c r="AF646" s="398">
        <f t="shared" si="393"/>
        <v>0</v>
      </c>
      <c r="AG646" s="398">
        <f t="shared" si="393"/>
        <v>0</v>
      </c>
    </row>
    <row r="647">
      <c r="A647" s="100" t="str">
        <f t="shared" si="37"/>
        <v>n/a</v>
      </c>
      <c r="B647" s="396">
        <f t="array" ref="B647">IF($A647="n/a",Dashboard!$C$54,iferror(index('Trade Log'!$B$5:$B$2004,match($A647,'Trade Log'!$AA$5:$AA$2004,0),0),Dashboard!$C$54))</f>
        <v>43100</v>
      </c>
      <c r="C647" s="100" t="str">
        <f t="array" ref="C647">IF($A647="n/a","",iferror(index('Trade Log'!$C$5:$C$2004,match($A647,'Trade Log'!$AA$5:$AA$2004,0),0),""))</f>
        <v/>
      </c>
      <c r="D647" s="398">
        <f t="array" ref="D647">IF($A647="n/a",0,iferror(index('Trade Log'!$AD$5:$AD$2004,match($A647,'Trade Log'!$AA$5:$AA$2004,0),0),0))</f>
        <v>0</v>
      </c>
      <c r="E647" s="398">
        <f t="shared" si="35"/>
        <v>0</v>
      </c>
      <c r="F647" s="100" t="str">
        <f t="array" ref="F647">IF($A647="n/a","",iferror(index('Trade Log'!$D$5:$D$2004,match($A647,'Trade Log'!$AA$5:$AA$2004,0),0),"n/a"))</f>
        <v/>
      </c>
      <c r="G647" s="100" t="str">
        <f t="array" ref="G647">IF($A647="n/a","",IFERROR(index(Setup!$D$52:$D$201,match($F647,Setup!$B$52:$B$201,0),0),"n/a"))</f>
        <v/>
      </c>
      <c r="H647" s="81"/>
      <c r="I647" s="398">
        <f t="shared" ref="I647:AG647" si="394">IF($A647="n/a",0,IFERROR(IF($G647=I$287,$E647,0),0))</f>
        <v>0</v>
      </c>
      <c r="J647" s="398">
        <f t="shared" si="394"/>
        <v>0</v>
      </c>
      <c r="K647" s="398">
        <f t="shared" si="394"/>
        <v>0</v>
      </c>
      <c r="L647" s="398">
        <f t="shared" si="394"/>
        <v>0</v>
      </c>
      <c r="M647" s="398">
        <f t="shared" si="394"/>
        <v>0</v>
      </c>
      <c r="N647" s="398">
        <f t="shared" si="394"/>
        <v>0</v>
      </c>
      <c r="O647" s="398">
        <f t="shared" si="394"/>
        <v>0</v>
      </c>
      <c r="P647" s="398">
        <f t="shared" si="394"/>
        <v>0</v>
      </c>
      <c r="Q647" s="398">
        <f t="shared" si="394"/>
        <v>0</v>
      </c>
      <c r="R647" s="398">
        <f t="shared" si="394"/>
        <v>0</v>
      </c>
      <c r="S647" s="398">
        <f t="shared" si="394"/>
        <v>0</v>
      </c>
      <c r="T647" s="398">
        <f t="shared" si="394"/>
        <v>0</v>
      </c>
      <c r="U647" s="398">
        <f t="shared" si="394"/>
        <v>0</v>
      </c>
      <c r="V647" s="398">
        <f t="shared" si="394"/>
        <v>0</v>
      </c>
      <c r="W647" s="398">
        <f t="shared" si="394"/>
        <v>0</v>
      </c>
      <c r="X647" s="398">
        <f t="shared" si="394"/>
        <v>0</v>
      </c>
      <c r="Y647" s="398">
        <f t="shared" si="394"/>
        <v>0</v>
      </c>
      <c r="Z647" s="398">
        <f t="shared" si="394"/>
        <v>0</v>
      </c>
      <c r="AA647" s="398">
        <f t="shared" si="394"/>
        <v>0</v>
      </c>
      <c r="AB647" s="398">
        <f t="shared" si="394"/>
        <v>0</v>
      </c>
      <c r="AC647" s="398">
        <f t="shared" si="394"/>
        <v>0</v>
      </c>
      <c r="AD647" s="398">
        <f t="shared" si="394"/>
        <v>0</v>
      </c>
      <c r="AE647" s="398">
        <f t="shared" si="394"/>
        <v>0</v>
      </c>
      <c r="AF647" s="398">
        <f t="shared" si="394"/>
        <v>0</v>
      </c>
      <c r="AG647" s="398">
        <f t="shared" si="394"/>
        <v>0</v>
      </c>
    </row>
    <row r="648">
      <c r="A648" s="100" t="str">
        <f t="shared" si="37"/>
        <v>n/a</v>
      </c>
      <c r="B648" s="396">
        <f t="array" ref="B648">IF($A648="n/a",Dashboard!$C$54,iferror(index('Trade Log'!$B$5:$B$2004,match($A648,'Trade Log'!$AA$5:$AA$2004,0),0),Dashboard!$C$54))</f>
        <v>43100</v>
      </c>
      <c r="C648" s="100" t="str">
        <f t="array" ref="C648">IF($A648="n/a","",iferror(index('Trade Log'!$C$5:$C$2004,match($A648,'Trade Log'!$AA$5:$AA$2004,0),0),""))</f>
        <v/>
      </c>
      <c r="D648" s="398">
        <f t="array" ref="D648">IF($A648="n/a",0,iferror(index('Trade Log'!$AD$5:$AD$2004,match($A648,'Trade Log'!$AA$5:$AA$2004,0),0),0))</f>
        <v>0</v>
      </c>
      <c r="E648" s="398">
        <f t="shared" si="35"/>
        <v>0</v>
      </c>
      <c r="F648" s="100" t="str">
        <f t="array" ref="F648">IF($A648="n/a","",iferror(index('Trade Log'!$D$5:$D$2004,match($A648,'Trade Log'!$AA$5:$AA$2004,0),0),"n/a"))</f>
        <v/>
      </c>
      <c r="G648" s="100" t="str">
        <f t="array" ref="G648">IF($A648="n/a","",IFERROR(index(Setup!$D$52:$D$201,match($F648,Setup!$B$52:$B$201,0),0),"n/a"))</f>
        <v/>
      </c>
      <c r="H648" s="81"/>
      <c r="I648" s="398">
        <f t="shared" ref="I648:AG648" si="395">IF($A648="n/a",0,IFERROR(IF($G648=I$287,$E648,0),0))</f>
        <v>0</v>
      </c>
      <c r="J648" s="398">
        <f t="shared" si="395"/>
        <v>0</v>
      </c>
      <c r="K648" s="398">
        <f t="shared" si="395"/>
        <v>0</v>
      </c>
      <c r="L648" s="398">
        <f t="shared" si="395"/>
        <v>0</v>
      </c>
      <c r="M648" s="398">
        <f t="shared" si="395"/>
        <v>0</v>
      </c>
      <c r="N648" s="398">
        <f t="shared" si="395"/>
        <v>0</v>
      </c>
      <c r="O648" s="398">
        <f t="shared" si="395"/>
        <v>0</v>
      </c>
      <c r="P648" s="398">
        <f t="shared" si="395"/>
        <v>0</v>
      </c>
      <c r="Q648" s="398">
        <f t="shared" si="395"/>
        <v>0</v>
      </c>
      <c r="R648" s="398">
        <f t="shared" si="395"/>
        <v>0</v>
      </c>
      <c r="S648" s="398">
        <f t="shared" si="395"/>
        <v>0</v>
      </c>
      <c r="T648" s="398">
        <f t="shared" si="395"/>
        <v>0</v>
      </c>
      <c r="U648" s="398">
        <f t="shared" si="395"/>
        <v>0</v>
      </c>
      <c r="V648" s="398">
        <f t="shared" si="395"/>
        <v>0</v>
      </c>
      <c r="W648" s="398">
        <f t="shared" si="395"/>
        <v>0</v>
      </c>
      <c r="X648" s="398">
        <f t="shared" si="395"/>
        <v>0</v>
      </c>
      <c r="Y648" s="398">
        <f t="shared" si="395"/>
        <v>0</v>
      </c>
      <c r="Z648" s="398">
        <f t="shared" si="395"/>
        <v>0</v>
      </c>
      <c r="AA648" s="398">
        <f t="shared" si="395"/>
        <v>0</v>
      </c>
      <c r="AB648" s="398">
        <f t="shared" si="395"/>
        <v>0</v>
      </c>
      <c r="AC648" s="398">
        <f t="shared" si="395"/>
        <v>0</v>
      </c>
      <c r="AD648" s="398">
        <f t="shared" si="395"/>
        <v>0</v>
      </c>
      <c r="AE648" s="398">
        <f t="shared" si="395"/>
        <v>0</v>
      </c>
      <c r="AF648" s="398">
        <f t="shared" si="395"/>
        <v>0</v>
      </c>
      <c r="AG648" s="398">
        <f t="shared" si="395"/>
        <v>0</v>
      </c>
    </row>
    <row r="649">
      <c r="A649" s="100" t="str">
        <f t="shared" si="37"/>
        <v>n/a</v>
      </c>
      <c r="B649" s="396">
        <f t="array" ref="B649">IF($A649="n/a",Dashboard!$C$54,iferror(index('Trade Log'!$B$5:$B$2004,match($A649,'Trade Log'!$AA$5:$AA$2004,0),0),Dashboard!$C$54))</f>
        <v>43100</v>
      </c>
      <c r="C649" s="100" t="str">
        <f t="array" ref="C649">IF($A649="n/a","",iferror(index('Trade Log'!$C$5:$C$2004,match($A649,'Trade Log'!$AA$5:$AA$2004,0),0),""))</f>
        <v/>
      </c>
      <c r="D649" s="398">
        <f t="array" ref="D649">IF($A649="n/a",0,iferror(index('Trade Log'!$AD$5:$AD$2004,match($A649,'Trade Log'!$AA$5:$AA$2004,0),0),0))</f>
        <v>0</v>
      </c>
      <c r="E649" s="398">
        <f t="shared" si="35"/>
        <v>0</v>
      </c>
      <c r="F649" s="100" t="str">
        <f t="array" ref="F649">IF($A649="n/a","",iferror(index('Trade Log'!$D$5:$D$2004,match($A649,'Trade Log'!$AA$5:$AA$2004,0),0),"n/a"))</f>
        <v/>
      </c>
      <c r="G649" s="100" t="str">
        <f t="array" ref="G649">IF($A649="n/a","",IFERROR(index(Setup!$D$52:$D$201,match($F649,Setup!$B$52:$B$201,0),0),"n/a"))</f>
        <v/>
      </c>
      <c r="H649" s="81"/>
      <c r="I649" s="398">
        <f t="shared" ref="I649:AG649" si="396">IF($A649="n/a",0,IFERROR(IF($G649=I$287,$E649,0),0))</f>
        <v>0</v>
      </c>
      <c r="J649" s="398">
        <f t="shared" si="396"/>
        <v>0</v>
      </c>
      <c r="K649" s="398">
        <f t="shared" si="396"/>
        <v>0</v>
      </c>
      <c r="L649" s="398">
        <f t="shared" si="396"/>
        <v>0</v>
      </c>
      <c r="M649" s="398">
        <f t="shared" si="396"/>
        <v>0</v>
      </c>
      <c r="N649" s="398">
        <f t="shared" si="396"/>
        <v>0</v>
      </c>
      <c r="O649" s="398">
        <f t="shared" si="396"/>
        <v>0</v>
      </c>
      <c r="P649" s="398">
        <f t="shared" si="396"/>
        <v>0</v>
      </c>
      <c r="Q649" s="398">
        <f t="shared" si="396"/>
        <v>0</v>
      </c>
      <c r="R649" s="398">
        <f t="shared" si="396"/>
        <v>0</v>
      </c>
      <c r="S649" s="398">
        <f t="shared" si="396"/>
        <v>0</v>
      </c>
      <c r="T649" s="398">
        <f t="shared" si="396"/>
        <v>0</v>
      </c>
      <c r="U649" s="398">
        <f t="shared" si="396"/>
        <v>0</v>
      </c>
      <c r="V649" s="398">
        <f t="shared" si="396"/>
        <v>0</v>
      </c>
      <c r="W649" s="398">
        <f t="shared" si="396"/>
        <v>0</v>
      </c>
      <c r="X649" s="398">
        <f t="shared" si="396"/>
        <v>0</v>
      </c>
      <c r="Y649" s="398">
        <f t="shared" si="396"/>
        <v>0</v>
      </c>
      <c r="Z649" s="398">
        <f t="shared" si="396"/>
        <v>0</v>
      </c>
      <c r="AA649" s="398">
        <f t="shared" si="396"/>
        <v>0</v>
      </c>
      <c r="AB649" s="398">
        <f t="shared" si="396"/>
        <v>0</v>
      </c>
      <c r="AC649" s="398">
        <f t="shared" si="396"/>
        <v>0</v>
      </c>
      <c r="AD649" s="398">
        <f t="shared" si="396"/>
        <v>0</v>
      </c>
      <c r="AE649" s="398">
        <f t="shared" si="396"/>
        <v>0</v>
      </c>
      <c r="AF649" s="398">
        <f t="shared" si="396"/>
        <v>0</v>
      </c>
      <c r="AG649" s="398">
        <f t="shared" si="396"/>
        <v>0</v>
      </c>
    </row>
    <row r="650">
      <c r="A650" s="100" t="str">
        <f t="shared" si="37"/>
        <v>n/a</v>
      </c>
      <c r="B650" s="396">
        <f t="array" ref="B650">IF($A650="n/a",Dashboard!$C$54,iferror(index('Trade Log'!$B$5:$B$2004,match($A650,'Trade Log'!$AA$5:$AA$2004,0),0),Dashboard!$C$54))</f>
        <v>43100</v>
      </c>
      <c r="C650" s="100" t="str">
        <f t="array" ref="C650">IF($A650="n/a","",iferror(index('Trade Log'!$C$5:$C$2004,match($A650,'Trade Log'!$AA$5:$AA$2004,0),0),""))</f>
        <v/>
      </c>
      <c r="D650" s="398">
        <f t="array" ref="D650">IF($A650="n/a",0,iferror(index('Trade Log'!$AD$5:$AD$2004,match($A650,'Trade Log'!$AA$5:$AA$2004,0),0),0))</f>
        <v>0</v>
      </c>
      <c r="E650" s="398">
        <f t="shared" si="35"/>
        <v>0</v>
      </c>
      <c r="F650" s="100" t="str">
        <f t="array" ref="F650">IF($A650="n/a","",iferror(index('Trade Log'!$D$5:$D$2004,match($A650,'Trade Log'!$AA$5:$AA$2004,0),0),"n/a"))</f>
        <v/>
      </c>
      <c r="G650" s="100" t="str">
        <f t="array" ref="G650">IF($A650="n/a","",IFERROR(index(Setup!$D$52:$D$201,match($F650,Setup!$B$52:$B$201,0),0),"n/a"))</f>
        <v/>
      </c>
      <c r="H650" s="81"/>
      <c r="I650" s="398">
        <f t="shared" ref="I650:AG650" si="397">IF($A650="n/a",0,IFERROR(IF($G650=I$287,$E650,0),0))</f>
        <v>0</v>
      </c>
      <c r="J650" s="398">
        <f t="shared" si="397"/>
        <v>0</v>
      </c>
      <c r="K650" s="398">
        <f t="shared" si="397"/>
        <v>0</v>
      </c>
      <c r="L650" s="398">
        <f t="shared" si="397"/>
        <v>0</v>
      </c>
      <c r="M650" s="398">
        <f t="shared" si="397"/>
        <v>0</v>
      </c>
      <c r="N650" s="398">
        <f t="shared" si="397"/>
        <v>0</v>
      </c>
      <c r="O650" s="398">
        <f t="shared" si="397"/>
        <v>0</v>
      </c>
      <c r="P650" s="398">
        <f t="shared" si="397"/>
        <v>0</v>
      </c>
      <c r="Q650" s="398">
        <f t="shared" si="397"/>
        <v>0</v>
      </c>
      <c r="R650" s="398">
        <f t="shared" si="397"/>
        <v>0</v>
      </c>
      <c r="S650" s="398">
        <f t="shared" si="397"/>
        <v>0</v>
      </c>
      <c r="T650" s="398">
        <f t="shared" si="397"/>
        <v>0</v>
      </c>
      <c r="U650" s="398">
        <f t="shared" si="397"/>
        <v>0</v>
      </c>
      <c r="V650" s="398">
        <f t="shared" si="397"/>
        <v>0</v>
      </c>
      <c r="W650" s="398">
        <f t="shared" si="397"/>
        <v>0</v>
      </c>
      <c r="X650" s="398">
        <f t="shared" si="397"/>
        <v>0</v>
      </c>
      <c r="Y650" s="398">
        <f t="shared" si="397"/>
        <v>0</v>
      </c>
      <c r="Z650" s="398">
        <f t="shared" si="397"/>
        <v>0</v>
      </c>
      <c r="AA650" s="398">
        <f t="shared" si="397"/>
        <v>0</v>
      </c>
      <c r="AB650" s="398">
        <f t="shared" si="397"/>
        <v>0</v>
      </c>
      <c r="AC650" s="398">
        <f t="shared" si="397"/>
        <v>0</v>
      </c>
      <c r="AD650" s="398">
        <f t="shared" si="397"/>
        <v>0</v>
      </c>
      <c r="AE650" s="398">
        <f t="shared" si="397"/>
        <v>0</v>
      </c>
      <c r="AF650" s="398">
        <f t="shared" si="397"/>
        <v>0</v>
      </c>
      <c r="AG650" s="398">
        <f t="shared" si="397"/>
        <v>0</v>
      </c>
    </row>
    <row r="651">
      <c r="A651" s="100" t="str">
        <f t="shared" si="37"/>
        <v>n/a</v>
      </c>
      <c r="B651" s="396">
        <f t="array" ref="B651">IF($A651="n/a",Dashboard!$C$54,iferror(index('Trade Log'!$B$5:$B$2004,match($A651,'Trade Log'!$AA$5:$AA$2004,0),0),Dashboard!$C$54))</f>
        <v>43100</v>
      </c>
      <c r="C651" s="100" t="str">
        <f t="array" ref="C651">IF($A651="n/a","",iferror(index('Trade Log'!$C$5:$C$2004,match($A651,'Trade Log'!$AA$5:$AA$2004,0),0),""))</f>
        <v/>
      </c>
      <c r="D651" s="398">
        <f t="array" ref="D651">IF($A651="n/a",0,iferror(index('Trade Log'!$AD$5:$AD$2004,match($A651,'Trade Log'!$AA$5:$AA$2004,0),0),0))</f>
        <v>0</v>
      </c>
      <c r="E651" s="398">
        <f t="shared" si="35"/>
        <v>0</v>
      </c>
      <c r="F651" s="100" t="str">
        <f t="array" ref="F651">IF($A651="n/a","",iferror(index('Trade Log'!$D$5:$D$2004,match($A651,'Trade Log'!$AA$5:$AA$2004,0),0),"n/a"))</f>
        <v/>
      </c>
      <c r="G651" s="100" t="str">
        <f t="array" ref="G651">IF($A651="n/a","",IFERROR(index(Setup!$D$52:$D$201,match($F651,Setup!$B$52:$B$201,0),0),"n/a"))</f>
        <v/>
      </c>
      <c r="H651" s="81"/>
      <c r="I651" s="398">
        <f t="shared" ref="I651:AG651" si="398">IF($A651="n/a",0,IFERROR(IF($G651=I$287,$E651,0),0))</f>
        <v>0</v>
      </c>
      <c r="J651" s="398">
        <f t="shared" si="398"/>
        <v>0</v>
      </c>
      <c r="K651" s="398">
        <f t="shared" si="398"/>
        <v>0</v>
      </c>
      <c r="L651" s="398">
        <f t="shared" si="398"/>
        <v>0</v>
      </c>
      <c r="M651" s="398">
        <f t="shared" si="398"/>
        <v>0</v>
      </c>
      <c r="N651" s="398">
        <f t="shared" si="398"/>
        <v>0</v>
      </c>
      <c r="O651" s="398">
        <f t="shared" si="398"/>
        <v>0</v>
      </c>
      <c r="P651" s="398">
        <f t="shared" si="398"/>
        <v>0</v>
      </c>
      <c r="Q651" s="398">
        <f t="shared" si="398"/>
        <v>0</v>
      </c>
      <c r="R651" s="398">
        <f t="shared" si="398"/>
        <v>0</v>
      </c>
      <c r="S651" s="398">
        <f t="shared" si="398"/>
        <v>0</v>
      </c>
      <c r="T651" s="398">
        <f t="shared" si="398"/>
        <v>0</v>
      </c>
      <c r="U651" s="398">
        <f t="shared" si="398"/>
        <v>0</v>
      </c>
      <c r="V651" s="398">
        <f t="shared" si="398"/>
        <v>0</v>
      </c>
      <c r="W651" s="398">
        <f t="shared" si="398"/>
        <v>0</v>
      </c>
      <c r="X651" s="398">
        <f t="shared" si="398"/>
        <v>0</v>
      </c>
      <c r="Y651" s="398">
        <f t="shared" si="398"/>
        <v>0</v>
      </c>
      <c r="Z651" s="398">
        <f t="shared" si="398"/>
        <v>0</v>
      </c>
      <c r="AA651" s="398">
        <f t="shared" si="398"/>
        <v>0</v>
      </c>
      <c r="AB651" s="398">
        <f t="shared" si="398"/>
        <v>0</v>
      </c>
      <c r="AC651" s="398">
        <f t="shared" si="398"/>
        <v>0</v>
      </c>
      <c r="AD651" s="398">
        <f t="shared" si="398"/>
        <v>0</v>
      </c>
      <c r="AE651" s="398">
        <f t="shared" si="398"/>
        <v>0</v>
      </c>
      <c r="AF651" s="398">
        <f t="shared" si="398"/>
        <v>0</v>
      </c>
      <c r="AG651" s="398">
        <f t="shared" si="398"/>
        <v>0</v>
      </c>
    </row>
    <row r="652">
      <c r="A652" s="100" t="str">
        <f t="shared" si="37"/>
        <v>n/a</v>
      </c>
      <c r="B652" s="396">
        <f t="array" ref="B652">IF($A652="n/a",Dashboard!$C$54,iferror(index('Trade Log'!$B$5:$B$2004,match($A652,'Trade Log'!$AA$5:$AA$2004,0),0),Dashboard!$C$54))</f>
        <v>43100</v>
      </c>
      <c r="C652" s="100" t="str">
        <f t="array" ref="C652">IF($A652="n/a","",iferror(index('Trade Log'!$C$5:$C$2004,match($A652,'Trade Log'!$AA$5:$AA$2004,0),0),""))</f>
        <v/>
      </c>
      <c r="D652" s="398">
        <f t="array" ref="D652">IF($A652="n/a",0,iferror(index('Trade Log'!$AD$5:$AD$2004,match($A652,'Trade Log'!$AA$5:$AA$2004,0),0),0))</f>
        <v>0</v>
      </c>
      <c r="E652" s="398">
        <f t="shared" si="35"/>
        <v>0</v>
      </c>
      <c r="F652" s="100" t="str">
        <f t="array" ref="F652">IF($A652="n/a","",iferror(index('Trade Log'!$D$5:$D$2004,match($A652,'Trade Log'!$AA$5:$AA$2004,0),0),"n/a"))</f>
        <v/>
      </c>
      <c r="G652" s="100" t="str">
        <f t="array" ref="G652">IF($A652="n/a","",IFERROR(index(Setup!$D$52:$D$201,match($F652,Setup!$B$52:$B$201,0),0),"n/a"))</f>
        <v/>
      </c>
      <c r="H652" s="81"/>
      <c r="I652" s="398">
        <f t="shared" ref="I652:AG652" si="399">IF($A652="n/a",0,IFERROR(IF($G652=I$287,$E652,0),0))</f>
        <v>0</v>
      </c>
      <c r="J652" s="398">
        <f t="shared" si="399"/>
        <v>0</v>
      </c>
      <c r="K652" s="398">
        <f t="shared" si="399"/>
        <v>0</v>
      </c>
      <c r="L652" s="398">
        <f t="shared" si="399"/>
        <v>0</v>
      </c>
      <c r="M652" s="398">
        <f t="shared" si="399"/>
        <v>0</v>
      </c>
      <c r="N652" s="398">
        <f t="shared" si="399"/>
        <v>0</v>
      </c>
      <c r="O652" s="398">
        <f t="shared" si="399"/>
        <v>0</v>
      </c>
      <c r="P652" s="398">
        <f t="shared" si="399"/>
        <v>0</v>
      </c>
      <c r="Q652" s="398">
        <f t="shared" si="399"/>
        <v>0</v>
      </c>
      <c r="R652" s="398">
        <f t="shared" si="399"/>
        <v>0</v>
      </c>
      <c r="S652" s="398">
        <f t="shared" si="399"/>
        <v>0</v>
      </c>
      <c r="T652" s="398">
        <f t="shared" si="399"/>
        <v>0</v>
      </c>
      <c r="U652" s="398">
        <f t="shared" si="399"/>
        <v>0</v>
      </c>
      <c r="V652" s="398">
        <f t="shared" si="399"/>
        <v>0</v>
      </c>
      <c r="W652" s="398">
        <f t="shared" si="399"/>
        <v>0</v>
      </c>
      <c r="X652" s="398">
        <f t="shared" si="399"/>
        <v>0</v>
      </c>
      <c r="Y652" s="398">
        <f t="shared" si="399"/>
        <v>0</v>
      </c>
      <c r="Z652" s="398">
        <f t="shared" si="399"/>
        <v>0</v>
      </c>
      <c r="AA652" s="398">
        <f t="shared" si="399"/>
        <v>0</v>
      </c>
      <c r="AB652" s="398">
        <f t="shared" si="399"/>
        <v>0</v>
      </c>
      <c r="AC652" s="398">
        <f t="shared" si="399"/>
        <v>0</v>
      </c>
      <c r="AD652" s="398">
        <f t="shared" si="399"/>
        <v>0</v>
      </c>
      <c r="AE652" s="398">
        <f t="shared" si="399"/>
        <v>0</v>
      </c>
      <c r="AF652" s="398">
        <f t="shared" si="399"/>
        <v>0</v>
      </c>
      <c r="AG652" s="398">
        <f t="shared" si="399"/>
        <v>0</v>
      </c>
    </row>
    <row r="653">
      <c r="A653" s="100" t="str">
        <f t="shared" si="37"/>
        <v>n/a</v>
      </c>
      <c r="B653" s="396">
        <f t="array" ref="B653">IF($A653="n/a",Dashboard!$C$54,iferror(index('Trade Log'!$B$5:$B$2004,match($A653,'Trade Log'!$AA$5:$AA$2004,0),0),Dashboard!$C$54))</f>
        <v>43100</v>
      </c>
      <c r="C653" s="100" t="str">
        <f t="array" ref="C653">IF($A653="n/a","",iferror(index('Trade Log'!$C$5:$C$2004,match($A653,'Trade Log'!$AA$5:$AA$2004,0),0),""))</f>
        <v/>
      </c>
      <c r="D653" s="398">
        <f t="array" ref="D653">IF($A653="n/a",0,iferror(index('Trade Log'!$AD$5:$AD$2004,match($A653,'Trade Log'!$AA$5:$AA$2004,0),0),0))</f>
        <v>0</v>
      </c>
      <c r="E653" s="398">
        <f t="shared" si="35"/>
        <v>0</v>
      </c>
      <c r="F653" s="100" t="str">
        <f t="array" ref="F653">IF($A653="n/a","",iferror(index('Trade Log'!$D$5:$D$2004,match($A653,'Trade Log'!$AA$5:$AA$2004,0),0),"n/a"))</f>
        <v/>
      </c>
      <c r="G653" s="100" t="str">
        <f t="array" ref="G653">IF($A653="n/a","",IFERROR(index(Setup!$D$52:$D$201,match($F653,Setup!$B$52:$B$201,0),0),"n/a"))</f>
        <v/>
      </c>
      <c r="H653" s="81"/>
      <c r="I653" s="398">
        <f t="shared" ref="I653:AG653" si="400">IF($A653="n/a",0,IFERROR(IF($G653=I$287,$E653,0),0))</f>
        <v>0</v>
      </c>
      <c r="J653" s="398">
        <f t="shared" si="400"/>
        <v>0</v>
      </c>
      <c r="K653" s="398">
        <f t="shared" si="400"/>
        <v>0</v>
      </c>
      <c r="L653" s="398">
        <f t="shared" si="400"/>
        <v>0</v>
      </c>
      <c r="M653" s="398">
        <f t="shared" si="400"/>
        <v>0</v>
      </c>
      <c r="N653" s="398">
        <f t="shared" si="400"/>
        <v>0</v>
      </c>
      <c r="O653" s="398">
        <f t="shared" si="400"/>
        <v>0</v>
      </c>
      <c r="P653" s="398">
        <f t="shared" si="400"/>
        <v>0</v>
      </c>
      <c r="Q653" s="398">
        <f t="shared" si="400"/>
        <v>0</v>
      </c>
      <c r="R653" s="398">
        <f t="shared" si="400"/>
        <v>0</v>
      </c>
      <c r="S653" s="398">
        <f t="shared" si="400"/>
        <v>0</v>
      </c>
      <c r="T653" s="398">
        <f t="shared" si="400"/>
        <v>0</v>
      </c>
      <c r="U653" s="398">
        <f t="shared" si="400"/>
        <v>0</v>
      </c>
      <c r="V653" s="398">
        <f t="shared" si="400"/>
        <v>0</v>
      </c>
      <c r="W653" s="398">
        <f t="shared" si="400"/>
        <v>0</v>
      </c>
      <c r="X653" s="398">
        <f t="shared" si="400"/>
        <v>0</v>
      </c>
      <c r="Y653" s="398">
        <f t="shared" si="400"/>
        <v>0</v>
      </c>
      <c r="Z653" s="398">
        <f t="shared" si="400"/>
        <v>0</v>
      </c>
      <c r="AA653" s="398">
        <f t="shared" si="400"/>
        <v>0</v>
      </c>
      <c r="AB653" s="398">
        <f t="shared" si="400"/>
        <v>0</v>
      </c>
      <c r="AC653" s="398">
        <f t="shared" si="400"/>
        <v>0</v>
      </c>
      <c r="AD653" s="398">
        <f t="shared" si="400"/>
        <v>0</v>
      </c>
      <c r="AE653" s="398">
        <f t="shared" si="400"/>
        <v>0</v>
      </c>
      <c r="AF653" s="398">
        <f t="shared" si="400"/>
        <v>0</v>
      </c>
      <c r="AG653" s="398">
        <f t="shared" si="400"/>
        <v>0</v>
      </c>
    </row>
    <row r="654">
      <c r="A654" s="100" t="str">
        <f t="shared" si="37"/>
        <v>n/a</v>
      </c>
      <c r="B654" s="396">
        <f t="array" ref="B654">IF($A654="n/a",Dashboard!$C$54,iferror(index('Trade Log'!$B$5:$B$2004,match($A654,'Trade Log'!$AA$5:$AA$2004,0),0),Dashboard!$C$54))</f>
        <v>43100</v>
      </c>
      <c r="C654" s="100" t="str">
        <f t="array" ref="C654">IF($A654="n/a","",iferror(index('Trade Log'!$C$5:$C$2004,match($A654,'Trade Log'!$AA$5:$AA$2004,0),0),""))</f>
        <v/>
      </c>
      <c r="D654" s="398">
        <f t="array" ref="D654">IF($A654="n/a",0,iferror(index('Trade Log'!$AD$5:$AD$2004,match($A654,'Trade Log'!$AA$5:$AA$2004,0),0),0))</f>
        <v>0</v>
      </c>
      <c r="E654" s="398">
        <f t="shared" si="35"/>
        <v>0</v>
      </c>
      <c r="F654" s="100" t="str">
        <f t="array" ref="F654">IF($A654="n/a","",iferror(index('Trade Log'!$D$5:$D$2004,match($A654,'Trade Log'!$AA$5:$AA$2004,0),0),"n/a"))</f>
        <v/>
      </c>
      <c r="G654" s="100" t="str">
        <f t="array" ref="G654">IF($A654="n/a","",IFERROR(index(Setup!$D$52:$D$201,match($F654,Setup!$B$52:$B$201,0),0),"n/a"))</f>
        <v/>
      </c>
      <c r="H654" s="81"/>
      <c r="I654" s="398">
        <f t="shared" ref="I654:AG654" si="401">IF($A654="n/a",0,IFERROR(IF($G654=I$287,$E654,0),0))</f>
        <v>0</v>
      </c>
      <c r="J654" s="398">
        <f t="shared" si="401"/>
        <v>0</v>
      </c>
      <c r="K654" s="398">
        <f t="shared" si="401"/>
        <v>0</v>
      </c>
      <c r="L654" s="398">
        <f t="shared" si="401"/>
        <v>0</v>
      </c>
      <c r="M654" s="398">
        <f t="shared" si="401"/>
        <v>0</v>
      </c>
      <c r="N654" s="398">
        <f t="shared" si="401"/>
        <v>0</v>
      </c>
      <c r="O654" s="398">
        <f t="shared" si="401"/>
        <v>0</v>
      </c>
      <c r="P654" s="398">
        <f t="shared" si="401"/>
        <v>0</v>
      </c>
      <c r="Q654" s="398">
        <f t="shared" si="401"/>
        <v>0</v>
      </c>
      <c r="R654" s="398">
        <f t="shared" si="401"/>
        <v>0</v>
      </c>
      <c r="S654" s="398">
        <f t="shared" si="401"/>
        <v>0</v>
      </c>
      <c r="T654" s="398">
        <f t="shared" si="401"/>
        <v>0</v>
      </c>
      <c r="U654" s="398">
        <f t="shared" si="401"/>
        <v>0</v>
      </c>
      <c r="V654" s="398">
        <f t="shared" si="401"/>
        <v>0</v>
      </c>
      <c r="W654" s="398">
        <f t="shared" si="401"/>
        <v>0</v>
      </c>
      <c r="X654" s="398">
        <f t="shared" si="401"/>
        <v>0</v>
      </c>
      <c r="Y654" s="398">
        <f t="shared" si="401"/>
        <v>0</v>
      </c>
      <c r="Z654" s="398">
        <f t="shared" si="401"/>
        <v>0</v>
      </c>
      <c r="AA654" s="398">
        <f t="shared" si="401"/>
        <v>0</v>
      </c>
      <c r="AB654" s="398">
        <f t="shared" si="401"/>
        <v>0</v>
      </c>
      <c r="AC654" s="398">
        <f t="shared" si="401"/>
        <v>0</v>
      </c>
      <c r="AD654" s="398">
        <f t="shared" si="401"/>
        <v>0</v>
      </c>
      <c r="AE654" s="398">
        <f t="shared" si="401"/>
        <v>0</v>
      </c>
      <c r="AF654" s="398">
        <f t="shared" si="401"/>
        <v>0</v>
      </c>
      <c r="AG654" s="398">
        <f t="shared" si="401"/>
        <v>0</v>
      </c>
    </row>
    <row r="655">
      <c r="A655" s="100" t="str">
        <f t="shared" si="37"/>
        <v>n/a</v>
      </c>
      <c r="B655" s="396">
        <f t="array" ref="B655">IF($A655="n/a",Dashboard!$C$54,iferror(index('Trade Log'!$B$5:$B$2004,match($A655,'Trade Log'!$AA$5:$AA$2004,0),0),Dashboard!$C$54))</f>
        <v>43100</v>
      </c>
      <c r="C655" s="100" t="str">
        <f t="array" ref="C655">IF($A655="n/a","",iferror(index('Trade Log'!$C$5:$C$2004,match($A655,'Trade Log'!$AA$5:$AA$2004,0),0),""))</f>
        <v/>
      </c>
      <c r="D655" s="398">
        <f t="array" ref="D655">IF($A655="n/a",0,iferror(index('Trade Log'!$AD$5:$AD$2004,match($A655,'Trade Log'!$AA$5:$AA$2004,0),0),0))</f>
        <v>0</v>
      </c>
      <c r="E655" s="398">
        <f t="shared" si="35"/>
        <v>0</v>
      </c>
      <c r="F655" s="100" t="str">
        <f t="array" ref="F655">IF($A655="n/a","",iferror(index('Trade Log'!$D$5:$D$2004,match($A655,'Trade Log'!$AA$5:$AA$2004,0),0),"n/a"))</f>
        <v/>
      </c>
      <c r="G655" s="100" t="str">
        <f t="array" ref="G655">IF($A655="n/a","",IFERROR(index(Setup!$D$52:$D$201,match($F655,Setup!$B$52:$B$201,0),0),"n/a"))</f>
        <v/>
      </c>
      <c r="H655" s="81"/>
      <c r="I655" s="398">
        <f t="shared" ref="I655:AG655" si="402">IF($A655="n/a",0,IFERROR(IF($G655=I$287,$E655,0),0))</f>
        <v>0</v>
      </c>
      <c r="J655" s="398">
        <f t="shared" si="402"/>
        <v>0</v>
      </c>
      <c r="K655" s="398">
        <f t="shared" si="402"/>
        <v>0</v>
      </c>
      <c r="L655" s="398">
        <f t="shared" si="402"/>
        <v>0</v>
      </c>
      <c r="M655" s="398">
        <f t="shared" si="402"/>
        <v>0</v>
      </c>
      <c r="N655" s="398">
        <f t="shared" si="402"/>
        <v>0</v>
      </c>
      <c r="O655" s="398">
        <f t="shared" si="402"/>
        <v>0</v>
      </c>
      <c r="P655" s="398">
        <f t="shared" si="402"/>
        <v>0</v>
      </c>
      <c r="Q655" s="398">
        <f t="shared" si="402"/>
        <v>0</v>
      </c>
      <c r="R655" s="398">
        <f t="shared" si="402"/>
        <v>0</v>
      </c>
      <c r="S655" s="398">
        <f t="shared" si="402"/>
        <v>0</v>
      </c>
      <c r="T655" s="398">
        <f t="shared" si="402"/>
        <v>0</v>
      </c>
      <c r="U655" s="398">
        <f t="shared" si="402"/>
        <v>0</v>
      </c>
      <c r="V655" s="398">
        <f t="shared" si="402"/>
        <v>0</v>
      </c>
      <c r="W655" s="398">
        <f t="shared" si="402"/>
        <v>0</v>
      </c>
      <c r="X655" s="398">
        <f t="shared" si="402"/>
        <v>0</v>
      </c>
      <c r="Y655" s="398">
        <f t="shared" si="402"/>
        <v>0</v>
      </c>
      <c r="Z655" s="398">
        <f t="shared" si="402"/>
        <v>0</v>
      </c>
      <c r="AA655" s="398">
        <f t="shared" si="402"/>
        <v>0</v>
      </c>
      <c r="AB655" s="398">
        <f t="shared" si="402"/>
        <v>0</v>
      </c>
      <c r="AC655" s="398">
        <f t="shared" si="402"/>
        <v>0</v>
      </c>
      <c r="AD655" s="398">
        <f t="shared" si="402"/>
        <v>0</v>
      </c>
      <c r="AE655" s="398">
        <f t="shared" si="402"/>
        <v>0</v>
      </c>
      <c r="AF655" s="398">
        <f t="shared" si="402"/>
        <v>0</v>
      </c>
      <c r="AG655" s="398">
        <f t="shared" si="402"/>
        <v>0</v>
      </c>
    </row>
    <row r="656">
      <c r="A656" s="100" t="str">
        <f t="shared" si="37"/>
        <v>n/a</v>
      </c>
      <c r="B656" s="396">
        <f t="array" ref="B656">IF($A656="n/a",Dashboard!$C$54,iferror(index('Trade Log'!$B$5:$B$2004,match($A656,'Trade Log'!$AA$5:$AA$2004,0),0),Dashboard!$C$54))</f>
        <v>43100</v>
      </c>
      <c r="C656" s="100" t="str">
        <f t="array" ref="C656">IF($A656="n/a","",iferror(index('Trade Log'!$C$5:$C$2004,match($A656,'Trade Log'!$AA$5:$AA$2004,0),0),""))</f>
        <v/>
      </c>
      <c r="D656" s="398">
        <f t="array" ref="D656">IF($A656="n/a",0,iferror(index('Trade Log'!$AD$5:$AD$2004,match($A656,'Trade Log'!$AA$5:$AA$2004,0),0),0))</f>
        <v>0</v>
      </c>
      <c r="E656" s="398">
        <f t="shared" si="35"/>
        <v>0</v>
      </c>
      <c r="F656" s="100" t="str">
        <f t="array" ref="F656">IF($A656="n/a","",iferror(index('Trade Log'!$D$5:$D$2004,match($A656,'Trade Log'!$AA$5:$AA$2004,0),0),"n/a"))</f>
        <v/>
      </c>
      <c r="G656" s="100" t="str">
        <f t="array" ref="G656">IF($A656="n/a","",IFERROR(index(Setup!$D$52:$D$201,match($F656,Setup!$B$52:$B$201,0),0),"n/a"))</f>
        <v/>
      </c>
      <c r="H656" s="81"/>
      <c r="I656" s="398">
        <f t="shared" ref="I656:AG656" si="403">IF($A656="n/a",0,IFERROR(IF($G656=I$287,$E656,0),0))</f>
        <v>0</v>
      </c>
      <c r="J656" s="398">
        <f t="shared" si="403"/>
        <v>0</v>
      </c>
      <c r="K656" s="398">
        <f t="shared" si="403"/>
        <v>0</v>
      </c>
      <c r="L656" s="398">
        <f t="shared" si="403"/>
        <v>0</v>
      </c>
      <c r="M656" s="398">
        <f t="shared" si="403"/>
        <v>0</v>
      </c>
      <c r="N656" s="398">
        <f t="shared" si="403"/>
        <v>0</v>
      </c>
      <c r="O656" s="398">
        <f t="shared" si="403"/>
        <v>0</v>
      </c>
      <c r="P656" s="398">
        <f t="shared" si="403"/>
        <v>0</v>
      </c>
      <c r="Q656" s="398">
        <f t="shared" si="403"/>
        <v>0</v>
      </c>
      <c r="R656" s="398">
        <f t="shared" si="403"/>
        <v>0</v>
      </c>
      <c r="S656" s="398">
        <f t="shared" si="403"/>
        <v>0</v>
      </c>
      <c r="T656" s="398">
        <f t="shared" si="403"/>
        <v>0</v>
      </c>
      <c r="U656" s="398">
        <f t="shared" si="403"/>
        <v>0</v>
      </c>
      <c r="V656" s="398">
        <f t="shared" si="403"/>
        <v>0</v>
      </c>
      <c r="W656" s="398">
        <f t="shared" si="403"/>
        <v>0</v>
      </c>
      <c r="X656" s="398">
        <f t="shared" si="403"/>
        <v>0</v>
      </c>
      <c r="Y656" s="398">
        <f t="shared" si="403"/>
        <v>0</v>
      </c>
      <c r="Z656" s="398">
        <f t="shared" si="403"/>
        <v>0</v>
      </c>
      <c r="AA656" s="398">
        <f t="shared" si="403"/>
        <v>0</v>
      </c>
      <c r="AB656" s="398">
        <f t="shared" si="403"/>
        <v>0</v>
      </c>
      <c r="AC656" s="398">
        <f t="shared" si="403"/>
        <v>0</v>
      </c>
      <c r="AD656" s="398">
        <f t="shared" si="403"/>
        <v>0</v>
      </c>
      <c r="AE656" s="398">
        <f t="shared" si="403"/>
        <v>0</v>
      </c>
      <c r="AF656" s="398">
        <f t="shared" si="403"/>
        <v>0</v>
      </c>
      <c r="AG656" s="398">
        <f t="shared" si="403"/>
        <v>0</v>
      </c>
    </row>
    <row r="657">
      <c r="A657" s="100" t="str">
        <f t="shared" si="37"/>
        <v>n/a</v>
      </c>
      <c r="B657" s="396">
        <f t="array" ref="B657">IF($A657="n/a",Dashboard!$C$54,iferror(index('Trade Log'!$B$5:$B$2004,match($A657,'Trade Log'!$AA$5:$AA$2004,0),0),Dashboard!$C$54))</f>
        <v>43100</v>
      </c>
      <c r="C657" s="100" t="str">
        <f t="array" ref="C657">IF($A657="n/a","",iferror(index('Trade Log'!$C$5:$C$2004,match($A657,'Trade Log'!$AA$5:$AA$2004,0),0),""))</f>
        <v/>
      </c>
      <c r="D657" s="398">
        <f t="array" ref="D657">IF($A657="n/a",0,iferror(index('Trade Log'!$AD$5:$AD$2004,match($A657,'Trade Log'!$AA$5:$AA$2004,0),0),0))</f>
        <v>0</v>
      </c>
      <c r="E657" s="398">
        <f t="shared" si="35"/>
        <v>0</v>
      </c>
      <c r="F657" s="100" t="str">
        <f t="array" ref="F657">IF($A657="n/a","",iferror(index('Trade Log'!$D$5:$D$2004,match($A657,'Trade Log'!$AA$5:$AA$2004,0),0),"n/a"))</f>
        <v/>
      </c>
      <c r="G657" s="100" t="str">
        <f t="array" ref="G657">IF($A657="n/a","",IFERROR(index(Setup!$D$52:$D$201,match($F657,Setup!$B$52:$B$201,0),0),"n/a"))</f>
        <v/>
      </c>
      <c r="H657" s="81"/>
      <c r="I657" s="398">
        <f t="shared" ref="I657:AG657" si="404">IF($A657="n/a",0,IFERROR(IF($G657=I$287,$E657,0),0))</f>
        <v>0</v>
      </c>
      <c r="J657" s="398">
        <f t="shared" si="404"/>
        <v>0</v>
      </c>
      <c r="K657" s="398">
        <f t="shared" si="404"/>
        <v>0</v>
      </c>
      <c r="L657" s="398">
        <f t="shared" si="404"/>
        <v>0</v>
      </c>
      <c r="M657" s="398">
        <f t="shared" si="404"/>
        <v>0</v>
      </c>
      <c r="N657" s="398">
        <f t="shared" si="404"/>
        <v>0</v>
      </c>
      <c r="O657" s="398">
        <f t="shared" si="404"/>
        <v>0</v>
      </c>
      <c r="P657" s="398">
        <f t="shared" si="404"/>
        <v>0</v>
      </c>
      <c r="Q657" s="398">
        <f t="shared" si="404"/>
        <v>0</v>
      </c>
      <c r="R657" s="398">
        <f t="shared" si="404"/>
        <v>0</v>
      </c>
      <c r="S657" s="398">
        <f t="shared" si="404"/>
        <v>0</v>
      </c>
      <c r="T657" s="398">
        <f t="shared" si="404"/>
        <v>0</v>
      </c>
      <c r="U657" s="398">
        <f t="shared" si="404"/>
        <v>0</v>
      </c>
      <c r="V657" s="398">
        <f t="shared" si="404"/>
        <v>0</v>
      </c>
      <c r="W657" s="398">
        <f t="shared" si="404"/>
        <v>0</v>
      </c>
      <c r="X657" s="398">
        <f t="shared" si="404"/>
        <v>0</v>
      </c>
      <c r="Y657" s="398">
        <f t="shared" si="404"/>
        <v>0</v>
      </c>
      <c r="Z657" s="398">
        <f t="shared" si="404"/>
        <v>0</v>
      </c>
      <c r="AA657" s="398">
        <f t="shared" si="404"/>
        <v>0</v>
      </c>
      <c r="AB657" s="398">
        <f t="shared" si="404"/>
        <v>0</v>
      </c>
      <c r="AC657" s="398">
        <f t="shared" si="404"/>
        <v>0</v>
      </c>
      <c r="AD657" s="398">
        <f t="shared" si="404"/>
        <v>0</v>
      </c>
      <c r="AE657" s="398">
        <f t="shared" si="404"/>
        <v>0</v>
      </c>
      <c r="AF657" s="398">
        <f t="shared" si="404"/>
        <v>0</v>
      </c>
      <c r="AG657" s="398">
        <f t="shared" si="404"/>
        <v>0</v>
      </c>
    </row>
    <row r="658">
      <c r="A658" s="100" t="str">
        <f t="shared" si="37"/>
        <v>n/a</v>
      </c>
      <c r="B658" s="396">
        <f t="array" ref="B658">IF($A658="n/a",Dashboard!$C$54,iferror(index('Trade Log'!$B$5:$B$2004,match($A658,'Trade Log'!$AA$5:$AA$2004,0),0),Dashboard!$C$54))</f>
        <v>43100</v>
      </c>
      <c r="C658" s="100" t="str">
        <f t="array" ref="C658">IF($A658="n/a","",iferror(index('Trade Log'!$C$5:$C$2004,match($A658,'Trade Log'!$AA$5:$AA$2004,0),0),""))</f>
        <v/>
      </c>
      <c r="D658" s="398">
        <f t="array" ref="D658">IF($A658="n/a",0,iferror(index('Trade Log'!$AD$5:$AD$2004,match($A658,'Trade Log'!$AA$5:$AA$2004,0),0),0))</f>
        <v>0</v>
      </c>
      <c r="E658" s="398">
        <f t="shared" si="35"/>
        <v>0</v>
      </c>
      <c r="F658" s="100" t="str">
        <f t="array" ref="F658">IF($A658="n/a","",iferror(index('Trade Log'!$D$5:$D$2004,match($A658,'Trade Log'!$AA$5:$AA$2004,0),0),"n/a"))</f>
        <v/>
      </c>
      <c r="G658" s="100" t="str">
        <f t="array" ref="G658">IF($A658="n/a","",IFERROR(index(Setup!$D$52:$D$201,match($F658,Setup!$B$52:$B$201,0),0),"n/a"))</f>
        <v/>
      </c>
      <c r="H658" s="81"/>
      <c r="I658" s="398">
        <f t="shared" ref="I658:AG658" si="405">IF($A658="n/a",0,IFERROR(IF($G658=I$287,$E658,0),0))</f>
        <v>0</v>
      </c>
      <c r="J658" s="398">
        <f t="shared" si="405"/>
        <v>0</v>
      </c>
      <c r="K658" s="398">
        <f t="shared" si="405"/>
        <v>0</v>
      </c>
      <c r="L658" s="398">
        <f t="shared" si="405"/>
        <v>0</v>
      </c>
      <c r="M658" s="398">
        <f t="shared" si="405"/>
        <v>0</v>
      </c>
      <c r="N658" s="398">
        <f t="shared" si="405"/>
        <v>0</v>
      </c>
      <c r="O658" s="398">
        <f t="shared" si="405"/>
        <v>0</v>
      </c>
      <c r="P658" s="398">
        <f t="shared" si="405"/>
        <v>0</v>
      </c>
      <c r="Q658" s="398">
        <f t="shared" si="405"/>
        <v>0</v>
      </c>
      <c r="R658" s="398">
        <f t="shared" si="405"/>
        <v>0</v>
      </c>
      <c r="S658" s="398">
        <f t="shared" si="405"/>
        <v>0</v>
      </c>
      <c r="T658" s="398">
        <f t="shared" si="405"/>
        <v>0</v>
      </c>
      <c r="U658" s="398">
        <f t="shared" si="405"/>
        <v>0</v>
      </c>
      <c r="V658" s="398">
        <f t="shared" si="405"/>
        <v>0</v>
      </c>
      <c r="W658" s="398">
        <f t="shared" si="405"/>
        <v>0</v>
      </c>
      <c r="X658" s="398">
        <f t="shared" si="405"/>
        <v>0</v>
      </c>
      <c r="Y658" s="398">
        <f t="shared" si="405"/>
        <v>0</v>
      </c>
      <c r="Z658" s="398">
        <f t="shared" si="405"/>
        <v>0</v>
      </c>
      <c r="AA658" s="398">
        <f t="shared" si="405"/>
        <v>0</v>
      </c>
      <c r="AB658" s="398">
        <f t="shared" si="405"/>
        <v>0</v>
      </c>
      <c r="AC658" s="398">
        <f t="shared" si="405"/>
        <v>0</v>
      </c>
      <c r="AD658" s="398">
        <f t="shared" si="405"/>
        <v>0</v>
      </c>
      <c r="AE658" s="398">
        <f t="shared" si="405"/>
        <v>0</v>
      </c>
      <c r="AF658" s="398">
        <f t="shared" si="405"/>
        <v>0</v>
      </c>
      <c r="AG658" s="398">
        <f t="shared" si="405"/>
        <v>0</v>
      </c>
    </row>
    <row r="659">
      <c r="A659" s="100" t="str">
        <f t="shared" si="37"/>
        <v>n/a</v>
      </c>
      <c r="B659" s="396">
        <f t="array" ref="B659">IF($A659="n/a",Dashboard!$C$54,iferror(index('Trade Log'!$B$5:$B$2004,match($A659,'Trade Log'!$AA$5:$AA$2004,0),0),Dashboard!$C$54))</f>
        <v>43100</v>
      </c>
      <c r="C659" s="100" t="str">
        <f t="array" ref="C659">IF($A659="n/a","",iferror(index('Trade Log'!$C$5:$C$2004,match($A659,'Trade Log'!$AA$5:$AA$2004,0),0),""))</f>
        <v/>
      </c>
      <c r="D659" s="398">
        <f t="array" ref="D659">IF($A659="n/a",0,iferror(index('Trade Log'!$AD$5:$AD$2004,match($A659,'Trade Log'!$AA$5:$AA$2004,0),0),0))</f>
        <v>0</v>
      </c>
      <c r="E659" s="398">
        <f t="shared" si="35"/>
        <v>0</v>
      </c>
      <c r="F659" s="100" t="str">
        <f t="array" ref="F659">IF($A659="n/a","",iferror(index('Trade Log'!$D$5:$D$2004,match($A659,'Trade Log'!$AA$5:$AA$2004,0),0),"n/a"))</f>
        <v/>
      </c>
      <c r="G659" s="100" t="str">
        <f t="array" ref="G659">IF($A659="n/a","",IFERROR(index(Setup!$D$52:$D$201,match($F659,Setup!$B$52:$B$201,0),0),"n/a"))</f>
        <v/>
      </c>
      <c r="H659" s="81"/>
      <c r="I659" s="398">
        <f t="shared" ref="I659:AG659" si="406">IF($A659="n/a",0,IFERROR(IF($G659=I$287,$E659,0),0))</f>
        <v>0</v>
      </c>
      <c r="J659" s="398">
        <f t="shared" si="406"/>
        <v>0</v>
      </c>
      <c r="K659" s="398">
        <f t="shared" si="406"/>
        <v>0</v>
      </c>
      <c r="L659" s="398">
        <f t="shared" si="406"/>
        <v>0</v>
      </c>
      <c r="M659" s="398">
        <f t="shared" si="406"/>
        <v>0</v>
      </c>
      <c r="N659" s="398">
        <f t="shared" si="406"/>
        <v>0</v>
      </c>
      <c r="O659" s="398">
        <f t="shared" si="406"/>
        <v>0</v>
      </c>
      <c r="P659" s="398">
        <f t="shared" si="406"/>
        <v>0</v>
      </c>
      <c r="Q659" s="398">
        <f t="shared" si="406"/>
        <v>0</v>
      </c>
      <c r="R659" s="398">
        <f t="shared" si="406"/>
        <v>0</v>
      </c>
      <c r="S659" s="398">
        <f t="shared" si="406"/>
        <v>0</v>
      </c>
      <c r="T659" s="398">
        <f t="shared" si="406"/>
        <v>0</v>
      </c>
      <c r="U659" s="398">
        <f t="shared" si="406"/>
        <v>0</v>
      </c>
      <c r="V659" s="398">
        <f t="shared" si="406"/>
        <v>0</v>
      </c>
      <c r="W659" s="398">
        <f t="shared" si="406"/>
        <v>0</v>
      </c>
      <c r="X659" s="398">
        <f t="shared" si="406"/>
        <v>0</v>
      </c>
      <c r="Y659" s="398">
        <f t="shared" si="406"/>
        <v>0</v>
      </c>
      <c r="Z659" s="398">
        <f t="shared" si="406"/>
        <v>0</v>
      </c>
      <c r="AA659" s="398">
        <f t="shared" si="406"/>
        <v>0</v>
      </c>
      <c r="AB659" s="398">
        <f t="shared" si="406"/>
        <v>0</v>
      </c>
      <c r="AC659" s="398">
        <f t="shared" si="406"/>
        <v>0</v>
      </c>
      <c r="AD659" s="398">
        <f t="shared" si="406"/>
        <v>0</v>
      </c>
      <c r="AE659" s="398">
        <f t="shared" si="406"/>
        <v>0</v>
      </c>
      <c r="AF659" s="398">
        <f t="shared" si="406"/>
        <v>0</v>
      </c>
      <c r="AG659" s="398">
        <f t="shared" si="406"/>
        <v>0</v>
      </c>
    </row>
    <row r="660">
      <c r="A660" s="100" t="str">
        <f t="shared" si="37"/>
        <v>n/a</v>
      </c>
      <c r="B660" s="396">
        <f t="array" ref="B660">IF($A660="n/a",Dashboard!$C$54,iferror(index('Trade Log'!$B$5:$B$2004,match($A660,'Trade Log'!$AA$5:$AA$2004,0),0),Dashboard!$C$54))</f>
        <v>43100</v>
      </c>
      <c r="C660" s="100" t="str">
        <f t="array" ref="C660">IF($A660="n/a","",iferror(index('Trade Log'!$C$5:$C$2004,match($A660,'Trade Log'!$AA$5:$AA$2004,0),0),""))</f>
        <v/>
      </c>
      <c r="D660" s="398">
        <f t="array" ref="D660">IF($A660="n/a",0,iferror(index('Trade Log'!$AD$5:$AD$2004,match($A660,'Trade Log'!$AA$5:$AA$2004,0),0),0))</f>
        <v>0</v>
      </c>
      <c r="E660" s="398">
        <f t="shared" si="35"/>
        <v>0</v>
      </c>
      <c r="F660" s="100" t="str">
        <f t="array" ref="F660">IF($A660="n/a","",iferror(index('Trade Log'!$D$5:$D$2004,match($A660,'Trade Log'!$AA$5:$AA$2004,0),0),"n/a"))</f>
        <v/>
      </c>
      <c r="G660" s="100" t="str">
        <f t="array" ref="G660">IF($A660="n/a","",IFERROR(index(Setup!$D$52:$D$201,match($F660,Setup!$B$52:$B$201,0),0),"n/a"))</f>
        <v/>
      </c>
      <c r="H660" s="81"/>
      <c r="I660" s="398">
        <f t="shared" ref="I660:AG660" si="407">IF($A660="n/a",0,IFERROR(IF($G660=I$287,$E660,0),0))</f>
        <v>0</v>
      </c>
      <c r="J660" s="398">
        <f t="shared" si="407"/>
        <v>0</v>
      </c>
      <c r="K660" s="398">
        <f t="shared" si="407"/>
        <v>0</v>
      </c>
      <c r="L660" s="398">
        <f t="shared" si="407"/>
        <v>0</v>
      </c>
      <c r="M660" s="398">
        <f t="shared" si="407"/>
        <v>0</v>
      </c>
      <c r="N660" s="398">
        <f t="shared" si="407"/>
        <v>0</v>
      </c>
      <c r="O660" s="398">
        <f t="shared" si="407"/>
        <v>0</v>
      </c>
      <c r="P660" s="398">
        <f t="shared" si="407"/>
        <v>0</v>
      </c>
      <c r="Q660" s="398">
        <f t="shared" si="407"/>
        <v>0</v>
      </c>
      <c r="R660" s="398">
        <f t="shared" si="407"/>
        <v>0</v>
      </c>
      <c r="S660" s="398">
        <f t="shared" si="407"/>
        <v>0</v>
      </c>
      <c r="T660" s="398">
        <f t="shared" si="407"/>
        <v>0</v>
      </c>
      <c r="U660" s="398">
        <f t="shared" si="407"/>
        <v>0</v>
      </c>
      <c r="V660" s="398">
        <f t="shared" si="407"/>
        <v>0</v>
      </c>
      <c r="W660" s="398">
        <f t="shared" si="407"/>
        <v>0</v>
      </c>
      <c r="X660" s="398">
        <f t="shared" si="407"/>
        <v>0</v>
      </c>
      <c r="Y660" s="398">
        <f t="shared" si="407"/>
        <v>0</v>
      </c>
      <c r="Z660" s="398">
        <f t="shared" si="407"/>
        <v>0</v>
      </c>
      <c r="AA660" s="398">
        <f t="shared" si="407"/>
        <v>0</v>
      </c>
      <c r="AB660" s="398">
        <f t="shared" si="407"/>
        <v>0</v>
      </c>
      <c r="AC660" s="398">
        <f t="shared" si="407"/>
        <v>0</v>
      </c>
      <c r="AD660" s="398">
        <f t="shared" si="407"/>
        <v>0</v>
      </c>
      <c r="AE660" s="398">
        <f t="shared" si="407"/>
        <v>0</v>
      </c>
      <c r="AF660" s="398">
        <f t="shared" si="407"/>
        <v>0</v>
      </c>
      <c r="AG660" s="398">
        <f t="shared" si="407"/>
        <v>0</v>
      </c>
    </row>
    <row r="661">
      <c r="A661" s="100" t="str">
        <f t="shared" si="37"/>
        <v>n/a</v>
      </c>
      <c r="B661" s="396">
        <f t="array" ref="B661">IF($A661="n/a",Dashboard!$C$54,iferror(index('Trade Log'!$B$5:$B$2004,match($A661,'Trade Log'!$AA$5:$AA$2004,0),0),Dashboard!$C$54))</f>
        <v>43100</v>
      </c>
      <c r="C661" s="100" t="str">
        <f t="array" ref="C661">IF($A661="n/a","",iferror(index('Trade Log'!$C$5:$C$2004,match($A661,'Trade Log'!$AA$5:$AA$2004,0),0),""))</f>
        <v/>
      </c>
      <c r="D661" s="398">
        <f t="array" ref="D661">IF($A661="n/a",0,iferror(index('Trade Log'!$AD$5:$AD$2004,match($A661,'Trade Log'!$AA$5:$AA$2004,0),0),0))</f>
        <v>0</v>
      </c>
      <c r="E661" s="398">
        <f t="shared" si="35"/>
        <v>0</v>
      </c>
      <c r="F661" s="100" t="str">
        <f t="array" ref="F661">IF($A661="n/a","",iferror(index('Trade Log'!$D$5:$D$2004,match($A661,'Trade Log'!$AA$5:$AA$2004,0),0),"n/a"))</f>
        <v/>
      </c>
      <c r="G661" s="100" t="str">
        <f t="array" ref="G661">IF($A661="n/a","",IFERROR(index(Setup!$D$52:$D$201,match($F661,Setup!$B$52:$B$201,0),0),"n/a"))</f>
        <v/>
      </c>
      <c r="H661" s="81"/>
      <c r="I661" s="398">
        <f t="shared" ref="I661:AG661" si="408">IF($A661="n/a",0,IFERROR(IF($G661=I$287,$E661,0),0))</f>
        <v>0</v>
      </c>
      <c r="J661" s="398">
        <f t="shared" si="408"/>
        <v>0</v>
      </c>
      <c r="K661" s="398">
        <f t="shared" si="408"/>
        <v>0</v>
      </c>
      <c r="L661" s="398">
        <f t="shared" si="408"/>
        <v>0</v>
      </c>
      <c r="M661" s="398">
        <f t="shared" si="408"/>
        <v>0</v>
      </c>
      <c r="N661" s="398">
        <f t="shared" si="408"/>
        <v>0</v>
      </c>
      <c r="O661" s="398">
        <f t="shared" si="408"/>
        <v>0</v>
      </c>
      <c r="P661" s="398">
        <f t="shared" si="408"/>
        <v>0</v>
      </c>
      <c r="Q661" s="398">
        <f t="shared" si="408"/>
        <v>0</v>
      </c>
      <c r="R661" s="398">
        <f t="shared" si="408"/>
        <v>0</v>
      </c>
      <c r="S661" s="398">
        <f t="shared" si="408"/>
        <v>0</v>
      </c>
      <c r="T661" s="398">
        <f t="shared" si="408"/>
        <v>0</v>
      </c>
      <c r="U661" s="398">
        <f t="shared" si="408"/>
        <v>0</v>
      </c>
      <c r="V661" s="398">
        <f t="shared" si="408"/>
        <v>0</v>
      </c>
      <c r="W661" s="398">
        <f t="shared" si="408"/>
        <v>0</v>
      </c>
      <c r="X661" s="398">
        <f t="shared" si="408"/>
        <v>0</v>
      </c>
      <c r="Y661" s="398">
        <f t="shared" si="408"/>
        <v>0</v>
      </c>
      <c r="Z661" s="398">
        <f t="shared" si="408"/>
        <v>0</v>
      </c>
      <c r="AA661" s="398">
        <f t="shared" si="408"/>
        <v>0</v>
      </c>
      <c r="AB661" s="398">
        <f t="shared" si="408"/>
        <v>0</v>
      </c>
      <c r="AC661" s="398">
        <f t="shared" si="408"/>
        <v>0</v>
      </c>
      <c r="AD661" s="398">
        <f t="shared" si="408"/>
        <v>0</v>
      </c>
      <c r="AE661" s="398">
        <f t="shared" si="408"/>
        <v>0</v>
      </c>
      <c r="AF661" s="398">
        <f t="shared" si="408"/>
        <v>0</v>
      </c>
      <c r="AG661" s="398">
        <f t="shared" si="408"/>
        <v>0</v>
      </c>
    </row>
    <row r="662">
      <c r="A662" s="100" t="str">
        <f t="shared" si="37"/>
        <v>n/a</v>
      </c>
      <c r="B662" s="396">
        <f t="array" ref="B662">IF($A662="n/a",Dashboard!$C$54,iferror(index('Trade Log'!$B$5:$B$2004,match($A662,'Trade Log'!$AA$5:$AA$2004,0),0),Dashboard!$C$54))</f>
        <v>43100</v>
      </c>
      <c r="C662" s="100" t="str">
        <f t="array" ref="C662">IF($A662="n/a","",iferror(index('Trade Log'!$C$5:$C$2004,match($A662,'Trade Log'!$AA$5:$AA$2004,0),0),""))</f>
        <v/>
      </c>
      <c r="D662" s="398">
        <f t="array" ref="D662">IF($A662="n/a",0,iferror(index('Trade Log'!$AD$5:$AD$2004,match($A662,'Trade Log'!$AA$5:$AA$2004,0),0),0))</f>
        <v>0</v>
      </c>
      <c r="E662" s="398">
        <f t="shared" si="35"/>
        <v>0</v>
      </c>
      <c r="F662" s="100" t="str">
        <f t="array" ref="F662">IF($A662="n/a","",iferror(index('Trade Log'!$D$5:$D$2004,match($A662,'Trade Log'!$AA$5:$AA$2004,0),0),"n/a"))</f>
        <v/>
      </c>
      <c r="G662" s="100" t="str">
        <f t="array" ref="G662">IF($A662="n/a","",IFERROR(index(Setup!$D$52:$D$201,match($F662,Setup!$B$52:$B$201,0),0),"n/a"))</f>
        <v/>
      </c>
      <c r="H662" s="81"/>
      <c r="I662" s="398">
        <f t="shared" ref="I662:AG662" si="409">IF($A662="n/a",0,IFERROR(IF($G662=I$287,$E662,0),0))</f>
        <v>0</v>
      </c>
      <c r="J662" s="398">
        <f t="shared" si="409"/>
        <v>0</v>
      </c>
      <c r="K662" s="398">
        <f t="shared" si="409"/>
        <v>0</v>
      </c>
      <c r="L662" s="398">
        <f t="shared" si="409"/>
        <v>0</v>
      </c>
      <c r="M662" s="398">
        <f t="shared" si="409"/>
        <v>0</v>
      </c>
      <c r="N662" s="398">
        <f t="shared" si="409"/>
        <v>0</v>
      </c>
      <c r="O662" s="398">
        <f t="shared" si="409"/>
        <v>0</v>
      </c>
      <c r="P662" s="398">
        <f t="shared" si="409"/>
        <v>0</v>
      </c>
      <c r="Q662" s="398">
        <f t="shared" si="409"/>
        <v>0</v>
      </c>
      <c r="R662" s="398">
        <f t="shared" si="409"/>
        <v>0</v>
      </c>
      <c r="S662" s="398">
        <f t="shared" si="409"/>
        <v>0</v>
      </c>
      <c r="T662" s="398">
        <f t="shared" si="409"/>
        <v>0</v>
      </c>
      <c r="U662" s="398">
        <f t="shared" si="409"/>
        <v>0</v>
      </c>
      <c r="V662" s="398">
        <f t="shared" si="409"/>
        <v>0</v>
      </c>
      <c r="W662" s="398">
        <f t="shared" si="409"/>
        <v>0</v>
      </c>
      <c r="X662" s="398">
        <f t="shared" si="409"/>
        <v>0</v>
      </c>
      <c r="Y662" s="398">
        <f t="shared" si="409"/>
        <v>0</v>
      </c>
      <c r="Z662" s="398">
        <f t="shared" si="409"/>
        <v>0</v>
      </c>
      <c r="AA662" s="398">
        <f t="shared" si="409"/>
        <v>0</v>
      </c>
      <c r="AB662" s="398">
        <f t="shared" si="409"/>
        <v>0</v>
      </c>
      <c r="AC662" s="398">
        <f t="shared" si="409"/>
        <v>0</v>
      </c>
      <c r="AD662" s="398">
        <f t="shared" si="409"/>
        <v>0</v>
      </c>
      <c r="AE662" s="398">
        <f t="shared" si="409"/>
        <v>0</v>
      </c>
      <c r="AF662" s="398">
        <f t="shared" si="409"/>
        <v>0</v>
      </c>
      <c r="AG662" s="398">
        <f t="shared" si="409"/>
        <v>0</v>
      </c>
    </row>
    <row r="663">
      <c r="A663" s="100" t="str">
        <f t="shared" si="37"/>
        <v>n/a</v>
      </c>
      <c r="B663" s="396">
        <f t="array" ref="B663">IF($A663="n/a",Dashboard!$C$54,iferror(index('Trade Log'!$B$5:$B$2004,match($A663,'Trade Log'!$AA$5:$AA$2004,0),0),Dashboard!$C$54))</f>
        <v>43100</v>
      </c>
      <c r="C663" s="100" t="str">
        <f t="array" ref="C663">IF($A663="n/a","",iferror(index('Trade Log'!$C$5:$C$2004,match($A663,'Trade Log'!$AA$5:$AA$2004,0),0),""))</f>
        <v/>
      </c>
      <c r="D663" s="398">
        <f t="array" ref="D663">IF($A663="n/a",0,iferror(index('Trade Log'!$AD$5:$AD$2004,match($A663,'Trade Log'!$AA$5:$AA$2004,0),0),0))</f>
        <v>0</v>
      </c>
      <c r="E663" s="398">
        <f t="shared" si="35"/>
        <v>0</v>
      </c>
      <c r="F663" s="100" t="str">
        <f t="array" ref="F663">IF($A663="n/a","",iferror(index('Trade Log'!$D$5:$D$2004,match($A663,'Trade Log'!$AA$5:$AA$2004,0),0),"n/a"))</f>
        <v/>
      </c>
      <c r="G663" s="100" t="str">
        <f t="array" ref="G663">IF($A663="n/a","",IFERROR(index(Setup!$D$52:$D$201,match($F663,Setup!$B$52:$B$201,0),0),"n/a"))</f>
        <v/>
      </c>
      <c r="H663" s="81"/>
      <c r="I663" s="398">
        <f t="shared" ref="I663:AG663" si="410">IF($A663="n/a",0,IFERROR(IF($G663=I$287,$E663,0),0))</f>
        <v>0</v>
      </c>
      <c r="J663" s="398">
        <f t="shared" si="410"/>
        <v>0</v>
      </c>
      <c r="K663" s="398">
        <f t="shared" si="410"/>
        <v>0</v>
      </c>
      <c r="L663" s="398">
        <f t="shared" si="410"/>
        <v>0</v>
      </c>
      <c r="M663" s="398">
        <f t="shared" si="410"/>
        <v>0</v>
      </c>
      <c r="N663" s="398">
        <f t="shared" si="410"/>
        <v>0</v>
      </c>
      <c r="O663" s="398">
        <f t="shared" si="410"/>
        <v>0</v>
      </c>
      <c r="P663" s="398">
        <f t="shared" si="410"/>
        <v>0</v>
      </c>
      <c r="Q663" s="398">
        <f t="shared" si="410"/>
        <v>0</v>
      </c>
      <c r="R663" s="398">
        <f t="shared" si="410"/>
        <v>0</v>
      </c>
      <c r="S663" s="398">
        <f t="shared" si="410"/>
        <v>0</v>
      </c>
      <c r="T663" s="398">
        <f t="shared" si="410"/>
        <v>0</v>
      </c>
      <c r="U663" s="398">
        <f t="shared" si="410"/>
        <v>0</v>
      </c>
      <c r="V663" s="398">
        <f t="shared" si="410"/>
        <v>0</v>
      </c>
      <c r="W663" s="398">
        <f t="shared" si="410"/>
        <v>0</v>
      </c>
      <c r="X663" s="398">
        <f t="shared" si="410"/>
        <v>0</v>
      </c>
      <c r="Y663" s="398">
        <f t="shared" si="410"/>
        <v>0</v>
      </c>
      <c r="Z663" s="398">
        <f t="shared" si="410"/>
        <v>0</v>
      </c>
      <c r="AA663" s="398">
        <f t="shared" si="410"/>
        <v>0</v>
      </c>
      <c r="AB663" s="398">
        <f t="shared" si="410"/>
        <v>0</v>
      </c>
      <c r="AC663" s="398">
        <f t="shared" si="410"/>
        <v>0</v>
      </c>
      <c r="AD663" s="398">
        <f t="shared" si="410"/>
        <v>0</v>
      </c>
      <c r="AE663" s="398">
        <f t="shared" si="410"/>
        <v>0</v>
      </c>
      <c r="AF663" s="398">
        <f t="shared" si="410"/>
        <v>0</v>
      </c>
      <c r="AG663" s="398">
        <f t="shared" si="410"/>
        <v>0</v>
      </c>
    </row>
    <row r="664">
      <c r="A664" s="100" t="str">
        <f t="shared" si="37"/>
        <v>n/a</v>
      </c>
      <c r="B664" s="396">
        <f t="array" ref="B664">IF($A664="n/a",Dashboard!$C$54,iferror(index('Trade Log'!$B$5:$B$2004,match($A664,'Trade Log'!$AA$5:$AA$2004,0),0),Dashboard!$C$54))</f>
        <v>43100</v>
      </c>
      <c r="C664" s="100" t="str">
        <f t="array" ref="C664">IF($A664="n/a","",iferror(index('Trade Log'!$C$5:$C$2004,match($A664,'Trade Log'!$AA$5:$AA$2004,0),0),""))</f>
        <v/>
      </c>
      <c r="D664" s="398">
        <f t="array" ref="D664">IF($A664="n/a",0,iferror(index('Trade Log'!$AD$5:$AD$2004,match($A664,'Trade Log'!$AA$5:$AA$2004,0),0),0))</f>
        <v>0</v>
      </c>
      <c r="E664" s="398">
        <f t="shared" si="35"/>
        <v>0</v>
      </c>
      <c r="F664" s="100" t="str">
        <f t="array" ref="F664">IF($A664="n/a","",iferror(index('Trade Log'!$D$5:$D$2004,match($A664,'Trade Log'!$AA$5:$AA$2004,0),0),"n/a"))</f>
        <v/>
      </c>
      <c r="G664" s="100" t="str">
        <f t="array" ref="G664">IF($A664="n/a","",IFERROR(index(Setup!$D$52:$D$201,match($F664,Setup!$B$52:$B$201,0),0),"n/a"))</f>
        <v/>
      </c>
      <c r="H664" s="81"/>
      <c r="I664" s="398">
        <f t="shared" ref="I664:AG664" si="411">IF($A664="n/a",0,IFERROR(IF($G664=I$287,$E664,0),0))</f>
        <v>0</v>
      </c>
      <c r="J664" s="398">
        <f t="shared" si="411"/>
        <v>0</v>
      </c>
      <c r="K664" s="398">
        <f t="shared" si="411"/>
        <v>0</v>
      </c>
      <c r="L664" s="398">
        <f t="shared" si="411"/>
        <v>0</v>
      </c>
      <c r="M664" s="398">
        <f t="shared" si="411"/>
        <v>0</v>
      </c>
      <c r="N664" s="398">
        <f t="shared" si="411"/>
        <v>0</v>
      </c>
      <c r="O664" s="398">
        <f t="shared" si="411"/>
        <v>0</v>
      </c>
      <c r="P664" s="398">
        <f t="shared" si="411"/>
        <v>0</v>
      </c>
      <c r="Q664" s="398">
        <f t="shared" si="411"/>
        <v>0</v>
      </c>
      <c r="R664" s="398">
        <f t="shared" si="411"/>
        <v>0</v>
      </c>
      <c r="S664" s="398">
        <f t="shared" si="411"/>
        <v>0</v>
      </c>
      <c r="T664" s="398">
        <f t="shared" si="411"/>
        <v>0</v>
      </c>
      <c r="U664" s="398">
        <f t="shared" si="411"/>
        <v>0</v>
      </c>
      <c r="V664" s="398">
        <f t="shared" si="411"/>
        <v>0</v>
      </c>
      <c r="W664" s="398">
        <f t="shared" si="411"/>
        <v>0</v>
      </c>
      <c r="X664" s="398">
        <f t="shared" si="411"/>
        <v>0</v>
      </c>
      <c r="Y664" s="398">
        <f t="shared" si="411"/>
        <v>0</v>
      </c>
      <c r="Z664" s="398">
        <f t="shared" si="411"/>
        <v>0</v>
      </c>
      <c r="AA664" s="398">
        <f t="shared" si="411"/>
        <v>0</v>
      </c>
      <c r="AB664" s="398">
        <f t="shared" si="411"/>
        <v>0</v>
      </c>
      <c r="AC664" s="398">
        <f t="shared" si="411"/>
        <v>0</v>
      </c>
      <c r="AD664" s="398">
        <f t="shared" si="411"/>
        <v>0</v>
      </c>
      <c r="AE664" s="398">
        <f t="shared" si="411"/>
        <v>0</v>
      </c>
      <c r="AF664" s="398">
        <f t="shared" si="411"/>
        <v>0</v>
      </c>
      <c r="AG664" s="398">
        <f t="shared" si="411"/>
        <v>0</v>
      </c>
    </row>
    <row r="665">
      <c r="A665" s="100" t="str">
        <f t="shared" si="37"/>
        <v>n/a</v>
      </c>
      <c r="B665" s="396">
        <f t="array" ref="B665">IF($A665="n/a",Dashboard!$C$54,iferror(index('Trade Log'!$B$5:$B$2004,match($A665,'Trade Log'!$AA$5:$AA$2004,0),0),Dashboard!$C$54))</f>
        <v>43100</v>
      </c>
      <c r="C665" s="100" t="str">
        <f t="array" ref="C665">IF($A665="n/a","",iferror(index('Trade Log'!$C$5:$C$2004,match($A665,'Trade Log'!$AA$5:$AA$2004,0),0),""))</f>
        <v/>
      </c>
      <c r="D665" s="398">
        <f t="array" ref="D665">IF($A665="n/a",0,iferror(index('Trade Log'!$AD$5:$AD$2004,match($A665,'Trade Log'!$AA$5:$AA$2004,0),0),0))</f>
        <v>0</v>
      </c>
      <c r="E665" s="398">
        <f t="shared" si="35"/>
        <v>0</v>
      </c>
      <c r="F665" s="100" t="str">
        <f t="array" ref="F665">IF($A665="n/a","",iferror(index('Trade Log'!$D$5:$D$2004,match($A665,'Trade Log'!$AA$5:$AA$2004,0),0),"n/a"))</f>
        <v/>
      </c>
      <c r="G665" s="100" t="str">
        <f t="array" ref="G665">IF($A665="n/a","",IFERROR(index(Setup!$D$52:$D$201,match($F665,Setup!$B$52:$B$201,0),0),"n/a"))</f>
        <v/>
      </c>
      <c r="H665" s="81"/>
      <c r="I665" s="398">
        <f t="shared" ref="I665:AG665" si="412">IF($A665="n/a",0,IFERROR(IF($G665=I$287,$E665,0),0))</f>
        <v>0</v>
      </c>
      <c r="J665" s="398">
        <f t="shared" si="412"/>
        <v>0</v>
      </c>
      <c r="K665" s="398">
        <f t="shared" si="412"/>
        <v>0</v>
      </c>
      <c r="L665" s="398">
        <f t="shared" si="412"/>
        <v>0</v>
      </c>
      <c r="M665" s="398">
        <f t="shared" si="412"/>
        <v>0</v>
      </c>
      <c r="N665" s="398">
        <f t="shared" si="412"/>
        <v>0</v>
      </c>
      <c r="O665" s="398">
        <f t="shared" si="412"/>
        <v>0</v>
      </c>
      <c r="P665" s="398">
        <f t="shared" si="412"/>
        <v>0</v>
      </c>
      <c r="Q665" s="398">
        <f t="shared" si="412"/>
        <v>0</v>
      </c>
      <c r="R665" s="398">
        <f t="shared" si="412"/>
        <v>0</v>
      </c>
      <c r="S665" s="398">
        <f t="shared" si="412"/>
        <v>0</v>
      </c>
      <c r="T665" s="398">
        <f t="shared" si="412"/>
        <v>0</v>
      </c>
      <c r="U665" s="398">
        <f t="shared" si="412"/>
        <v>0</v>
      </c>
      <c r="V665" s="398">
        <f t="shared" si="412"/>
        <v>0</v>
      </c>
      <c r="W665" s="398">
        <f t="shared" si="412"/>
        <v>0</v>
      </c>
      <c r="X665" s="398">
        <f t="shared" si="412"/>
        <v>0</v>
      </c>
      <c r="Y665" s="398">
        <f t="shared" si="412"/>
        <v>0</v>
      </c>
      <c r="Z665" s="398">
        <f t="shared" si="412"/>
        <v>0</v>
      </c>
      <c r="AA665" s="398">
        <f t="shared" si="412"/>
        <v>0</v>
      </c>
      <c r="AB665" s="398">
        <f t="shared" si="412"/>
        <v>0</v>
      </c>
      <c r="AC665" s="398">
        <f t="shared" si="412"/>
        <v>0</v>
      </c>
      <c r="AD665" s="398">
        <f t="shared" si="412"/>
        <v>0</v>
      </c>
      <c r="AE665" s="398">
        <f t="shared" si="412"/>
        <v>0</v>
      </c>
      <c r="AF665" s="398">
        <f t="shared" si="412"/>
        <v>0</v>
      </c>
      <c r="AG665" s="398">
        <f t="shared" si="412"/>
        <v>0</v>
      </c>
    </row>
    <row r="666">
      <c r="A666" s="100" t="str">
        <f t="shared" si="37"/>
        <v>n/a</v>
      </c>
      <c r="B666" s="396">
        <f t="array" ref="B666">IF($A666="n/a",Dashboard!$C$54,iferror(index('Trade Log'!$B$5:$B$2004,match($A666,'Trade Log'!$AA$5:$AA$2004,0),0),Dashboard!$C$54))</f>
        <v>43100</v>
      </c>
      <c r="C666" s="100" t="str">
        <f t="array" ref="C666">IF($A666="n/a","",iferror(index('Trade Log'!$C$5:$C$2004,match($A666,'Trade Log'!$AA$5:$AA$2004,0),0),""))</f>
        <v/>
      </c>
      <c r="D666" s="398">
        <f t="array" ref="D666">IF($A666="n/a",0,iferror(index('Trade Log'!$AD$5:$AD$2004,match($A666,'Trade Log'!$AA$5:$AA$2004,0),0),0))</f>
        <v>0</v>
      </c>
      <c r="E666" s="398">
        <f t="shared" si="35"/>
        <v>0</v>
      </c>
      <c r="F666" s="100" t="str">
        <f t="array" ref="F666">IF($A666="n/a","",iferror(index('Trade Log'!$D$5:$D$2004,match($A666,'Trade Log'!$AA$5:$AA$2004,0),0),"n/a"))</f>
        <v/>
      </c>
      <c r="G666" s="100" t="str">
        <f t="array" ref="G666">IF($A666="n/a","",IFERROR(index(Setup!$D$52:$D$201,match($F666,Setup!$B$52:$B$201,0),0),"n/a"))</f>
        <v/>
      </c>
      <c r="H666" s="81"/>
      <c r="I666" s="398">
        <f t="shared" ref="I666:AG666" si="413">IF($A666="n/a",0,IFERROR(IF($G666=I$287,$E666,0),0))</f>
        <v>0</v>
      </c>
      <c r="J666" s="398">
        <f t="shared" si="413"/>
        <v>0</v>
      </c>
      <c r="K666" s="398">
        <f t="shared" si="413"/>
        <v>0</v>
      </c>
      <c r="L666" s="398">
        <f t="shared" si="413"/>
        <v>0</v>
      </c>
      <c r="M666" s="398">
        <f t="shared" si="413"/>
        <v>0</v>
      </c>
      <c r="N666" s="398">
        <f t="shared" si="413"/>
        <v>0</v>
      </c>
      <c r="O666" s="398">
        <f t="shared" si="413"/>
        <v>0</v>
      </c>
      <c r="P666" s="398">
        <f t="shared" si="413"/>
        <v>0</v>
      </c>
      <c r="Q666" s="398">
        <f t="shared" si="413"/>
        <v>0</v>
      </c>
      <c r="R666" s="398">
        <f t="shared" si="413"/>
        <v>0</v>
      </c>
      <c r="S666" s="398">
        <f t="shared" si="413"/>
        <v>0</v>
      </c>
      <c r="T666" s="398">
        <f t="shared" si="413"/>
        <v>0</v>
      </c>
      <c r="U666" s="398">
        <f t="shared" si="413"/>
        <v>0</v>
      </c>
      <c r="V666" s="398">
        <f t="shared" si="413"/>
        <v>0</v>
      </c>
      <c r="W666" s="398">
        <f t="shared" si="413"/>
        <v>0</v>
      </c>
      <c r="X666" s="398">
        <f t="shared" si="413"/>
        <v>0</v>
      </c>
      <c r="Y666" s="398">
        <f t="shared" si="413"/>
        <v>0</v>
      </c>
      <c r="Z666" s="398">
        <f t="shared" si="413"/>
        <v>0</v>
      </c>
      <c r="AA666" s="398">
        <f t="shared" si="413"/>
        <v>0</v>
      </c>
      <c r="AB666" s="398">
        <f t="shared" si="413"/>
        <v>0</v>
      </c>
      <c r="AC666" s="398">
        <f t="shared" si="413"/>
        <v>0</v>
      </c>
      <c r="AD666" s="398">
        <f t="shared" si="413"/>
        <v>0</v>
      </c>
      <c r="AE666" s="398">
        <f t="shared" si="413"/>
        <v>0</v>
      </c>
      <c r="AF666" s="398">
        <f t="shared" si="413"/>
        <v>0</v>
      </c>
      <c r="AG666" s="398">
        <f t="shared" si="413"/>
        <v>0</v>
      </c>
    </row>
    <row r="667">
      <c r="A667" s="100" t="str">
        <f t="shared" si="37"/>
        <v>n/a</v>
      </c>
      <c r="B667" s="396">
        <f t="array" ref="B667">IF($A667="n/a",Dashboard!$C$54,iferror(index('Trade Log'!$B$5:$B$2004,match($A667,'Trade Log'!$AA$5:$AA$2004,0),0),Dashboard!$C$54))</f>
        <v>43100</v>
      </c>
      <c r="C667" s="100" t="str">
        <f t="array" ref="C667">IF($A667="n/a","",iferror(index('Trade Log'!$C$5:$C$2004,match($A667,'Trade Log'!$AA$5:$AA$2004,0),0),""))</f>
        <v/>
      </c>
      <c r="D667" s="398">
        <f t="array" ref="D667">IF($A667="n/a",0,iferror(index('Trade Log'!$AD$5:$AD$2004,match($A667,'Trade Log'!$AA$5:$AA$2004,0),0),0))</f>
        <v>0</v>
      </c>
      <c r="E667" s="398">
        <f t="shared" si="35"/>
        <v>0</v>
      </c>
      <c r="F667" s="100" t="str">
        <f t="array" ref="F667">IF($A667="n/a","",iferror(index('Trade Log'!$D$5:$D$2004,match($A667,'Trade Log'!$AA$5:$AA$2004,0),0),"n/a"))</f>
        <v/>
      </c>
      <c r="G667" s="100" t="str">
        <f t="array" ref="G667">IF($A667="n/a","",IFERROR(index(Setup!$D$52:$D$201,match($F667,Setup!$B$52:$B$201,0),0),"n/a"))</f>
        <v/>
      </c>
      <c r="H667" s="81"/>
      <c r="I667" s="398">
        <f t="shared" ref="I667:AG667" si="414">IF($A667="n/a",0,IFERROR(IF($G667=I$287,$E667,0),0))</f>
        <v>0</v>
      </c>
      <c r="J667" s="398">
        <f t="shared" si="414"/>
        <v>0</v>
      </c>
      <c r="K667" s="398">
        <f t="shared" si="414"/>
        <v>0</v>
      </c>
      <c r="L667" s="398">
        <f t="shared" si="414"/>
        <v>0</v>
      </c>
      <c r="M667" s="398">
        <f t="shared" si="414"/>
        <v>0</v>
      </c>
      <c r="N667" s="398">
        <f t="shared" si="414"/>
        <v>0</v>
      </c>
      <c r="O667" s="398">
        <f t="shared" si="414"/>
        <v>0</v>
      </c>
      <c r="P667" s="398">
        <f t="shared" si="414"/>
        <v>0</v>
      </c>
      <c r="Q667" s="398">
        <f t="shared" si="414"/>
        <v>0</v>
      </c>
      <c r="R667" s="398">
        <f t="shared" si="414"/>
        <v>0</v>
      </c>
      <c r="S667" s="398">
        <f t="shared" si="414"/>
        <v>0</v>
      </c>
      <c r="T667" s="398">
        <f t="shared" si="414"/>
        <v>0</v>
      </c>
      <c r="U667" s="398">
        <f t="shared" si="414"/>
        <v>0</v>
      </c>
      <c r="V667" s="398">
        <f t="shared" si="414"/>
        <v>0</v>
      </c>
      <c r="W667" s="398">
        <f t="shared" si="414"/>
        <v>0</v>
      </c>
      <c r="X667" s="398">
        <f t="shared" si="414"/>
        <v>0</v>
      </c>
      <c r="Y667" s="398">
        <f t="shared" si="414"/>
        <v>0</v>
      </c>
      <c r="Z667" s="398">
        <f t="shared" si="414"/>
        <v>0</v>
      </c>
      <c r="AA667" s="398">
        <f t="shared" si="414"/>
        <v>0</v>
      </c>
      <c r="AB667" s="398">
        <f t="shared" si="414"/>
        <v>0</v>
      </c>
      <c r="AC667" s="398">
        <f t="shared" si="414"/>
        <v>0</v>
      </c>
      <c r="AD667" s="398">
        <f t="shared" si="414"/>
        <v>0</v>
      </c>
      <c r="AE667" s="398">
        <f t="shared" si="414"/>
        <v>0</v>
      </c>
      <c r="AF667" s="398">
        <f t="shared" si="414"/>
        <v>0</v>
      </c>
      <c r="AG667" s="398">
        <f t="shared" si="414"/>
        <v>0</v>
      </c>
    </row>
    <row r="668">
      <c r="A668" s="100" t="str">
        <f t="shared" si="37"/>
        <v>n/a</v>
      </c>
      <c r="B668" s="396">
        <f t="array" ref="B668">IF($A668="n/a",Dashboard!$C$54,iferror(index('Trade Log'!$B$5:$B$2004,match($A668,'Trade Log'!$AA$5:$AA$2004,0),0),Dashboard!$C$54))</f>
        <v>43100</v>
      </c>
      <c r="C668" s="100" t="str">
        <f t="array" ref="C668">IF($A668="n/a","",iferror(index('Trade Log'!$C$5:$C$2004,match($A668,'Trade Log'!$AA$5:$AA$2004,0),0),""))</f>
        <v/>
      </c>
      <c r="D668" s="398">
        <f t="array" ref="D668">IF($A668="n/a",0,iferror(index('Trade Log'!$AD$5:$AD$2004,match($A668,'Trade Log'!$AA$5:$AA$2004,0),0),0))</f>
        <v>0</v>
      </c>
      <c r="E668" s="398">
        <f t="shared" si="35"/>
        <v>0</v>
      </c>
      <c r="F668" s="100" t="str">
        <f t="array" ref="F668">IF($A668="n/a","",iferror(index('Trade Log'!$D$5:$D$2004,match($A668,'Trade Log'!$AA$5:$AA$2004,0),0),"n/a"))</f>
        <v/>
      </c>
      <c r="G668" s="100" t="str">
        <f t="array" ref="G668">IF($A668="n/a","",IFERROR(index(Setup!$D$52:$D$201,match($F668,Setup!$B$52:$B$201,0),0),"n/a"))</f>
        <v/>
      </c>
      <c r="H668" s="81"/>
      <c r="I668" s="398">
        <f t="shared" ref="I668:AG668" si="415">IF($A668="n/a",0,IFERROR(IF($G668=I$287,$E668,0),0))</f>
        <v>0</v>
      </c>
      <c r="J668" s="398">
        <f t="shared" si="415"/>
        <v>0</v>
      </c>
      <c r="K668" s="398">
        <f t="shared" si="415"/>
        <v>0</v>
      </c>
      <c r="L668" s="398">
        <f t="shared" si="415"/>
        <v>0</v>
      </c>
      <c r="M668" s="398">
        <f t="shared" si="415"/>
        <v>0</v>
      </c>
      <c r="N668" s="398">
        <f t="shared" si="415"/>
        <v>0</v>
      </c>
      <c r="O668" s="398">
        <f t="shared" si="415"/>
        <v>0</v>
      </c>
      <c r="P668" s="398">
        <f t="shared" si="415"/>
        <v>0</v>
      </c>
      <c r="Q668" s="398">
        <f t="shared" si="415"/>
        <v>0</v>
      </c>
      <c r="R668" s="398">
        <f t="shared" si="415"/>
        <v>0</v>
      </c>
      <c r="S668" s="398">
        <f t="shared" si="415"/>
        <v>0</v>
      </c>
      <c r="T668" s="398">
        <f t="shared" si="415"/>
        <v>0</v>
      </c>
      <c r="U668" s="398">
        <f t="shared" si="415"/>
        <v>0</v>
      </c>
      <c r="V668" s="398">
        <f t="shared" si="415"/>
        <v>0</v>
      </c>
      <c r="W668" s="398">
        <f t="shared" si="415"/>
        <v>0</v>
      </c>
      <c r="X668" s="398">
        <f t="shared" si="415"/>
        <v>0</v>
      </c>
      <c r="Y668" s="398">
        <f t="shared" si="415"/>
        <v>0</v>
      </c>
      <c r="Z668" s="398">
        <f t="shared" si="415"/>
        <v>0</v>
      </c>
      <c r="AA668" s="398">
        <f t="shared" si="415"/>
        <v>0</v>
      </c>
      <c r="AB668" s="398">
        <f t="shared" si="415"/>
        <v>0</v>
      </c>
      <c r="AC668" s="398">
        <f t="shared" si="415"/>
        <v>0</v>
      </c>
      <c r="AD668" s="398">
        <f t="shared" si="415"/>
        <v>0</v>
      </c>
      <c r="AE668" s="398">
        <f t="shared" si="415"/>
        <v>0</v>
      </c>
      <c r="AF668" s="398">
        <f t="shared" si="415"/>
        <v>0</v>
      </c>
      <c r="AG668" s="398">
        <f t="shared" si="415"/>
        <v>0</v>
      </c>
    </row>
    <row r="669">
      <c r="A669" s="100" t="str">
        <f t="shared" si="37"/>
        <v>n/a</v>
      </c>
      <c r="B669" s="396">
        <f t="array" ref="B669">IF($A669="n/a",Dashboard!$C$54,iferror(index('Trade Log'!$B$5:$B$2004,match($A669,'Trade Log'!$AA$5:$AA$2004,0),0),Dashboard!$C$54))</f>
        <v>43100</v>
      </c>
      <c r="C669" s="100" t="str">
        <f t="array" ref="C669">IF($A669="n/a","",iferror(index('Trade Log'!$C$5:$C$2004,match($A669,'Trade Log'!$AA$5:$AA$2004,0),0),""))</f>
        <v/>
      </c>
      <c r="D669" s="398">
        <f t="array" ref="D669">IF($A669="n/a",0,iferror(index('Trade Log'!$AD$5:$AD$2004,match($A669,'Trade Log'!$AA$5:$AA$2004,0),0),0))</f>
        <v>0</v>
      </c>
      <c r="E669" s="398">
        <f t="shared" si="35"/>
        <v>0</v>
      </c>
      <c r="F669" s="100" t="str">
        <f t="array" ref="F669">IF($A669="n/a","",iferror(index('Trade Log'!$D$5:$D$2004,match($A669,'Trade Log'!$AA$5:$AA$2004,0),0),"n/a"))</f>
        <v/>
      </c>
      <c r="G669" s="100" t="str">
        <f t="array" ref="G669">IF($A669="n/a","",IFERROR(index(Setup!$D$52:$D$201,match($F669,Setup!$B$52:$B$201,0),0),"n/a"))</f>
        <v/>
      </c>
      <c r="H669" s="81"/>
      <c r="I669" s="398">
        <f t="shared" ref="I669:AG669" si="416">IF($A669="n/a",0,IFERROR(IF($G669=I$287,$E669,0),0))</f>
        <v>0</v>
      </c>
      <c r="J669" s="398">
        <f t="shared" si="416"/>
        <v>0</v>
      </c>
      <c r="K669" s="398">
        <f t="shared" si="416"/>
        <v>0</v>
      </c>
      <c r="L669" s="398">
        <f t="shared" si="416"/>
        <v>0</v>
      </c>
      <c r="M669" s="398">
        <f t="shared" si="416"/>
        <v>0</v>
      </c>
      <c r="N669" s="398">
        <f t="shared" si="416"/>
        <v>0</v>
      </c>
      <c r="O669" s="398">
        <f t="shared" si="416"/>
        <v>0</v>
      </c>
      <c r="P669" s="398">
        <f t="shared" si="416"/>
        <v>0</v>
      </c>
      <c r="Q669" s="398">
        <f t="shared" si="416"/>
        <v>0</v>
      </c>
      <c r="R669" s="398">
        <f t="shared" si="416"/>
        <v>0</v>
      </c>
      <c r="S669" s="398">
        <f t="shared" si="416"/>
        <v>0</v>
      </c>
      <c r="T669" s="398">
        <f t="shared" si="416"/>
        <v>0</v>
      </c>
      <c r="U669" s="398">
        <f t="shared" si="416"/>
        <v>0</v>
      </c>
      <c r="V669" s="398">
        <f t="shared" si="416"/>
        <v>0</v>
      </c>
      <c r="W669" s="398">
        <f t="shared" si="416"/>
        <v>0</v>
      </c>
      <c r="X669" s="398">
        <f t="shared" si="416"/>
        <v>0</v>
      </c>
      <c r="Y669" s="398">
        <f t="shared" si="416"/>
        <v>0</v>
      </c>
      <c r="Z669" s="398">
        <f t="shared" si="416"/>
        <v>0</v>
      </c>
      <c r="AA669" s="398">
        <f t="shared" si="416"/>
        <v>0</v>
      </c>
      <c r="AB669" s="398">
        <f t="shared" si="416"/>
        <v>0</v>
      </c>
      <c r="AC669" s="398">
        <f t="shared" si="416"/>
        <v>0</v>
      </c>
      <c r="AD669" s="398">
        <f t="shared" si="416"/>
        <v>0</v>
      </c>
      <c r="AE669" s="398">
        <f t="shared" si="416"/>
        <v>0</v>
      </c>
      <c r="AF669" s="398">
        <f t="shared" si="416"/>
        <v>0</v>
      </c>
      <c r="AG669" s="398">
        <f t="shared" si="416"/>
        <v>0</v>
      </c>
    </row>
    <row r="670">
      <c r="A670" s="100" t="str">
        <f t="shared" si="37"/>
        <v>n/a</v>
      </c>
      <c r="B670" s="396">
        <f t="array" ref="B670">IF($A670="n/a",Dashboard!$C$54,iferror(index('Trade Log'!$B$5:$B$2004,match($A670,'Trade Log'!$AA$5:$AA$2004,0),0),Dashboard!$C$54))</f>
        <v>43100</v>
      </c>
      <c r="C670" s="100" t="str">
        <f t="array" ref="C670">IF($A670="n/a","",iferror(index('Trade Log'!$C$5:$C$2004,match($A670,'Trade Log'!$AA$5:$AA$2004,0),0),""))</f>
        <v/>
      </c>
      <c r="D670" s="398">
        <f t="array" ref="D670">IF($A670="n/a",0,iferror(index('Trade Log'!$AD$5:$AD$2004,match($A670,'Trade Log'!$AA$5:$AA$2004,0),0),0))</f>
        <v>0</v>
      </c>
      <c r="E670" s="398">
        <f t="shared" si="35"/>
        <v>0</v>
      </c>
      <c r="F670" s="100" t="str">
        <f t="array" ref="F670">IF($A670="n/a","",iferror(index('Trade Log'!$D$5:$D$2004,match($A670,'Trade Log'!$AA$5:$AA$2004,0),0),"n/a"))</f>
        <v/>
      </c>
      <c r="G670" s="100" t="str">
        <f t="array" ref="G670">IF($A670="n/a","",IFERROR(index(Setup!$D$52:$D$201,match($F670,Setup!$B$52:$B$201,0),0),"n/a"))</f>
        <v/>
      </c>
      <c r="H670" s="81"/>
      <c r="I670" s="398">
        <f t="shared" ref="I670:AG670" si="417">IF($A670="n/a",0,IFERROR(IF($G670=I$287,$E670,0),0))</f>
        <v>0</v>
      </c>
      <c r="J670" s="398">
        <f t="shared" si="417"/>
        <v>0</v>
      </c>
      <c r="K670" s="398">
        <f t="shared" si="417"/>
        <v>0</v>
      </c>
      <c r="L670" s="398">
        <f t="shared" si="417"/>
        <v>0</v>
      </c>
      <c r="M670" s="398">
        <f t="shared" si="417"/>
        <v>0</v>
      </c>
      <c r="N670" s="398">
        <f t="shared" si="417"/>
        <v>0</v>
      </c>
      <c r="O670" s="398">
        <f t="shared" si="417"/>
        <v>0</v>
      </c>
      <c r="P670" s="398">
        <f t="shared" si="417"/>
        <v>0</v>
      </c>
      <c r="Q670" s="398">
        <f t="shared" si="417"/>
        <v>0</v>
      </c>
      <c r="R670" s="398">
        <f t="shared" si="417"/>
        <v>0</v>
      </c>
      <c r="S670" s="398">
        <f t="shared" si="417"/>
        <v>0</v>
      </c>
      <c r="T670" s="398">
        <f t="shared" si="417"/>
        <v>0</v>
      </c>
      <c r="U670" s="398">
        <f t="shared" si="417"/>
        <v>0</v>
      </c>
      <c r="V670" s="398">
        <f t="shared" si="417"/>
        <v>0</v>
      </c>
      <c r="W670" s="398">
        <f t="shared" si="417"/>
        <v>0</v>
      </c>
      <c r="X670" s="398">
        <f t="shared" si="417"/>
        <v>0</v>
      </c>
      <c r="Y670" s="398">
        <f t="shared" si="417"/>
        <v>0</v>
      </c>
      <c r="Z670" s="398">
        <f t="shared" si="417"/>
        <v>0</v>
      </c>
      <c r="AA670" s="398">
        <f t="shared" si="417"/>
        <v>0</v>
      </c>
      <c r="AB670" s="398">
        <f t="shared" si="417"/>
        <v>0</v>
      </c>
      <c r="AC670" s="398">
        <f t="shared" si="417"/>
        <v>0</v>
      </c>
      <c r="AD670" s="398">
        <f t="shared" si="417"/>
        <v>0</v>
      </c>
      <c r="AE670" s="398">
        <f t="shared" si="417"/>
        <v>0</v>
      </c>
      <c r="AF670" s="398">
        <f t="shared" si="417"/>
        <v>0</v>
      </c>
      <c r="AG670" s="398">
        <f t="shared" si="417"/>
        <v>0</v>
      </c>
    </row>
    <row r="671">
      <c r="A671" s="100" t="str">
        <f t="shared" si="37"/>
        <v>n/a</v>
      </c>
      <c r="B671" s="396">
        <f t="array" ref="B671">IF($A671="n/a",Dashboard!$C$54,iferror(index('Trade Log'!$B$5:$B$2004,match($A671,'Trade Log'!$AA$5:$AA$2004,0),0),Dashboard!$C$54))</f>
        <v>43100</v>
      </c>
      <c r="C671" s="100" t="str">
        <f t="array" ref="C671">IF($A671="n/a","",iferror(index('Trade Log'!$C$5:$C$2004,match($A671,'Trade Log'!$AA$5:$AA$2004,0),0),""))</f>
        <v/>
      </c>
      <c r="D671" s="398">
        <f t="array" ref="D671">IF($A671="n/a",0,iferror(index('Trade Log'!$AD$5:$AD$2004,match($A671,'Trade Log'!$AA$5:$AA$2004,0),0),0))</f>
        <v>0</v>
      </c>
      <c r="E671" s="398">
        <f t="shared" si="35"/>
        <v>0</v>
      </c>
      <c r="F671" s="100" t="str">
        <f t="array" ref="F671">IF($A671="n/a","",iferror(index('Trade Log'!$D$5:$D$2004,match($A671,'Trade Log'!$AA$5:$AA$2004,0),0),"n/a"))</f>
        <v/>
      </c>
      <c r="G671" s="100" t="str">
        <f t="array" ref="G671">IF($A671="n/a","",IFERROR(index(Setup!$D$52:$D$201,match($F671,Setup!$B$52:$B$201,0),0),"n/a"))</f>
        <v/>
      </c>
      <c r="H671" s="81"/>
      <c r="I671" s="398">
        <f t="shared" ref="I671:AG671" si="418">IF($A671="n/a",0,IFERROR(IF($G671=I$287,$E671,0),0))</f>
        <v>0</v>
      </c>
      <c r="J671" s="398">
        <f t="shared" si="418"/>
        <v>0</v>
      </c>
      <c r="K671" s="398">
        <f t="shared" si="418"/>
        <v>0</v>
      </c>
      <c r="L671" s="398">
        <f t="shared" si="418"/>
        <v>0</v>
      </c>
      <c r="M671" s="398">
        <f t="shared" si="418"/>
        <v>0</v>
      </c>
      <c r="N671" s="398">
        <f t="shared" si="418"/>
        <v>0</v>
      </c>
      <c r="O671" s="398">
        <f t="shared" si="418"/>
        <v>0</v>
      </c>
      <c r="P671" s="398">
        <f t="shared" si="418"/>
        <v>0</v>
      </c>
      <c r="Q671" s="398">
        <f t="shared" si="418"/>
        <v>0</v>
      </c>
      <c r="R671" s="398">
        <f t="shared" si="418"/>
        <v>0</v>
      </c>
      <c r="S671" s="398">
        <f t="shared" si="418"/>
        <v>0</v>
      </c>
      <c r="T671" s="398">
        <f t="shared" si="418"/>
        <v>0</v>
      </c>
      <c r="U671" s="398">
        <f t="shared" si="418"/>
        <v>0</v>
      </c>
      <c r="V671" s="398">
        <f t="shared" si="418"/>
        <v>0</v>
      </c>
      <c r="W671" s="398">
        <f t="shared" si="418"/>
        <v>0</v>
      </c>
      <c r="X671" s="398">
        <f t="shared" si="418"/>
        <v>0</v>
      </c>
      <c r="Y671" s="398">
        <f t="shared" si="418"/>
        <v>0</v>
      </c>
      <c r="Z671" s="398">
        <f t="shared" si="418"/>
        <v>0</v>
      </c>
      <c r="AA671" s="398">
        <f t="shared" si="418"/>
        <v>0</v>
      </c>
      <c r="AB671" s="398">
        <f t="shared" si="418"/>
        <v>0</v>
      </c>
      <c r="AC671" s="398">
        <f t="shared" si="418"/>
        <v>0</v>
      </c>
      <c r="AD671" s="398">
        <f t="shared" si="418"/>
        <v>0</v>
      </c>
      <c r="AE671" s="398">
        <f t="shared" si="418"/>
        <v>0</v>
      </c>
      <c r="AF671" s="398">
        <f t="shared" si="418"/>
        <v>0</v>
      </c>
      <c r="AG671" s="398">
        <f t="shared" si="418"/>
        <v>0</v>
      </c>
    </row>
    <row r="672">
      <c r="A672" s="100" t="str">
        <f t="shared" si="37"/>
        <v>n/a</v>
      </c>
      <c r="B672" s="396">
        <f t="array" ref="B672">IF($A672="n/a",Dashboard!$C$54,iferror(index('Trade Log'!$B$5:$B$2004,match($A672,'Trade Log'!$AA$5:$AA$2004,0),0),Dashboard!$C$54))</f>
        <v>43100</v>
      </c>
      <c r="C672" s="100" t="str">
        <f t="array" ref="C672">IF($A672="n/a","",iferror(index('Trade Log'!$C$5:$C$2004,match($A672,'Trade Log'!$AA$5:$AA$2004,0),0),""))</f>
        <v/>
      </c>
      <c r="D672" s="398">
        <f t="array" ref="D672">IF($A672="n/a",0,iferror(index('Trade Log'!$AD$5:$AD$2004,match($A672,'Trade Log'!$AA$5:$AA$2004,0),0),0))</f>
        <v>0</v>
      </c>
      <c r="E672" s="398">
        <f t="shared" si="35"/>
        <v>0</v>
      </c>
      <c r="F672" s="100" t="str">
        <f t="array" ref="F672">IF($A672="n/a","",iferror(index('Trade Log'!$D$5:$D$2004,match($A672,'Trade Log'!$AA$5:$AA$2004,0),0),"n/a"))</f>
        <v/>
      </c>
      <c r="G672" s="100" t="str">
        <f t="array" ref="G672">IF($A672="n/a","",IFERROR(index(Setup!$D$52:$D$201,match($F672,Setup!$B$52:$B$201,0),0),"n/a"))</f>
        <v/>
      </c>
      <c r="H672" s="81"/>
      <c r="I672" s="398">
        <f t="shared" ref="I672:AG672" si="419">IF($A672="n/a",0,IFERROR(IF($G672=I$287,$E672,0),0))</f>
        <v>0</v>
      </c>
      <c r="J672" s="398">
        <f t="shared" si="419"/>
        <v>0</v>
      </c>
      <c r="K672" s="398">
        <f t="shared" si="419"/>
        <v>0</v>
      </c>
      <c r="L672" s="398">
        <f t="shared" si="419"/>
        <v>0</v>
      </c>
      <c r="M672" s="398">
        <f t="shared" si="419"/>
        <v>0</v>
      </c>
      <c r="N672" s="398">
        <f t="shared" si="419"/>
        <v>0</v>
      </c>
      <c r="O672" s="398">
        <f t="shared" si="419"/>
        <v>0</v>
      </c>
      <c r="P672" s="398">
        <f t="shared" si="419"/>
        <v>0</v>
      </c>
      <c r="Q672" s="398">
        <f t="shared" si="419"/>
        <v>0</v>
      </c>
      <c r="R672" s="398">
        <f t="shared" si="419"/>
        <v>0</v>
      </c>
      <c r="S672" s="398">
        <f t="shared" si="419"/>
        <v>0</v>
      </c>
      <c r="T672" s="398">
        <f t="shared" si="419"/>
        <v>0</v>
      </c>
      <c r="U672" s="398">
        <f t="shared" si="419"/>
        <v>0</v>
      </c>
      <c r="V672" s="398">
        <f t="shared" si="419"/>
        <v>0</v>
      </c>
      <c r="W672" s="398">
        <f t="shared" si="419"/>
        <v>0</v>
      </c>
      <c r="X672" s="398">
        <f t="shared" si="419"/>
        <v>0</v>
      </c>
      <c r="Y672" s="398">
        <f t="shared" si="419"/>
        <v>0</v>
      </c>
      <c r="Z672" s="398">
        <f t="shared" si="419"/>
        <v>0</v>
      </c>
      <c r="AA672" s="398">
        <f t="shared" si="419"/>
        <v>0</v>
      </c>
      <c r="AB672" s="398">
        <f t="shared" si="419"/>
        <v>0</v>
      </c>
      <c r="AC672" s="398">
        <f t="shared" si="419"/>
        <v>0</v>
      </c>
      <c r="AD672" s="398">
        <f t="shared" si="419"/>
        <v>0</v>
      </c>
      <c r="AE672" s="398">
        <f t="shared" si="419"/>
        <v>0</v>
      </c>
      <c r="AF672" s="398">
        <f t="shared" si="419"/>
        <v>0</v>
      </c>
      <c r="AG672" s="398">
        <f t="shared" si="419"/>
        <v>0</v>
      </c>
    </row>
    <row r="673">
      <c r="A673" s="100" t="str">
        <f t="shared" si="37"/>
        <v>n/a</v>
      </c>
      <c r="B673" s="396">
        <f t="array" ref="B673">IF($A673="n/a",Dashboard!$C$54,iferror(index('Trade Log'!$B$5:$B$2004,match($A673,'Trade Log'!$AA$5:$AA$2004,0),0),Dashboard!$C$54))</f>
        <v>43100</v>
      </c>
      <c r="C673" s="100" t="str">
        <f t="array" ref="C673">IF($A673="n/a","",iferror(index('Trade Log'!$C$5:$C$2004,match($A673,'Trade Log'!$AA$5:$AA$2004,0),0),""))</f>
        <v/>
      </c>
      <c r="D673" s="398">
        <f t="array" ref="D673">IF($A673="n/a",0,iferror(index('Trade Log'!$AD$5:$AD$2004,match($A673,'Trade Log'!$AA$5:$AA$2004,0),0),0))</f>
        <v>0</v>
      </c>
      <c r="E673" s="398">
        <f t="shared" si="35"/>
        <v>0</v>
      </c>
      <c r="F673" s="100" t="str">
        <f t="array" ref="F673">IF($A673="n/a","",iferror(index('Trade Log'!$D$5:$D$2004,match($A673,'Trade Log'!$AA$5:$AA$2004,0),0),"n/a"))</f>
        <v/>
      </c>
      <c r="G673" s="100" t="str">
        <f t="array" ref="G673">IF($A673="n/a","",IFERROR(index(Setup!$D$52:$D$201,match($F673,Setup!$B$52:$B$201,0),0),"n/a"))</f>
        <v/>
      </c>
      <c r="H673" s="81"/>
      <c r="I673" s="398">
        <f t="shared" ref="I673:AG673" si="420">IF($A673="n/a",0,IFERROR(IF($G673=I$287,$E673,0),0))</f>
        <v>0</v>
      </c>
      <c r="J673" s="398">
        <f t="shared" si="420"/>
        <v>0</v>
      </c>
      <c r="K673" s="398">
        <f t="shared" si="420"/>
        <v>0</v>
      </c>
      <c r="L673" s="398">
        <f t="shared" si="420"/>
        <v>0</v>
      </c>
      <c r="M673" s="398">
        <f t="shared" si="420"/>
        <v>0</v>
      </c>
      <c r="N673" s="398">
        <f t="shared" si="420"/>
        <v>0</v>
      </c>
      <c r="O673" s="398">
        <f t="shared" si="420"/>
        <v>0</v>
      </c>
      <c r="P673" s="398">
        <f t="shared" si="420"/>
        <v>0</v>
      </c>
      <c r="Q673" s="398">
        <f t="shared" si="420"/>
        <v>0</v>
      </c>
      <c r="R673" s="398">
        <f t="shared" si="420"/>
        <v>0</v>
      </c>
      <c r="S673" s="398">
        <f t="shared" si="420"/>
        <v>0</v>
      </c>
      <c r="T673" s="398">
        <f t="shared" si="420"/>
        <v>0</v>
      </c>
      <c r="U673" s="398">
        <f t="shared" si="420"/>
        <v>0</v>
      </c>
      <c r="V673" s="398">
        <f t="shared" si="420"/>
        <v>0</v>
      </c>
      <c r="W673" s="398">
        <f t="shared" si="420"/>
        <v>0</v>
      </c>
      <c r="X673" s="398">
        <f t="shared" si="420"/>
        <v>0</v>
      </c>
      <c r="Y673" s="398">
        <f t="shared" si="420"/>
        <v>0</v>
      </c>
      <c r="Z673" s="398">
        <f t="shared" si="420"/>
        <v>0</v>
      </c>
      <c r="AA673" s="398">
        <f t="shared" si="420"/>
        <v>0</v>
      </c>
      <c r="AB673" s="398">
        <f t="shared" si="420"/>
        <v>0</v>
      </c>
      <c r="AC673" s="398">
        <f t="shared" si="420"/>
        <v>0</v>
      </c>
      <c r="AD673" s="398">
        <f t="shared" si="420"/>
        <v>0</v>
      </c>
      <c r="AE673" s="398">
        <f t="shared" si="420"/>
        <v>0</v>
      </c>
      <c r="AF673" s="398">
        <f t="shared" si="420"/>
        <v>0</v>
      </c>
      <c r="AG673" s="398">
        <f t="shared" si="420"/>
        <v>0</v>
      </c>
    </row>
    <row r="674">
      <c r="A674" s="100" t="str">
        <f t="shared" si="37"/>
        <v>n/a</v>
      </c>
      <c r="B674" s="396">
        <f t="array" ref="B674">IF($A674="n/a",Dashboard!$C$54,iferror(index('Trade Log'!$B$5:$B$2004,match($A674,'Trade Log'!$AA$5:$AA$2004,0),0),Dashboard!$C$54))</f>
        <v>43100</v>
      </c>
      <c r="C674" s="100" t="str">
        <f t="array" ref="C674">IF($A674="n/a","",iferror(index('Trade Log'!$C$5:$C$2004,match($A674,'Trade Log'!$AA$5:$AA$2004,0),0),""))</f>
        <v/>
      </c>
      <c r="D674" s="398">
        <f t="array" ref="D674">IF($A674="n/a",0,iferror(index('Trade Log'!$AD$5:$AD$2004,match($A674,'Trade Log'!$AA$5:$AA$2004,0),0),0))</f>
        <v>0</v>
      </c>
      <c r="E674" s="398">
        <f t="shared" si="35"/>
        <v>0</v>
      </c>
      <c r="F674" s="100" t="str">
        <f t="array" ref="F674">IF($A674="n/a","",iferror(index('Trade Log'!$D$5:$D$2004,match($A674,'Trade Log'!$AA$5:$AA$2004,0),0),"n/a"))</f>
        <v/>
      </c>
      <c r="G674" s="100" t="str">
        <f t="array" ref="G674">IF($A674="n/a","",IFERROR(index(Setup!$D$52:$D$201,match($F674,Setup!$B$52:$B$201,0),0),"n/a"))</f>
        <v/>
      </c>
      <c r="H674" s="81"/>
      <c r="I674" s="398">
        <f t="shared" ref="I674:AG674" si="421">IF($A674="n/a",0,IFERROR(IF($G674=I$287,$E674,0),0))</f>
        <v>0</v>
      </c>
      <c r="J674" s="398">
        <f t="shared" si="421"/>
        <v>0</v>
      </c>
      <c r="K674" s="398">
        <f t="shared" si="421"/>
        <v>0</v>
      </c>
      <c r="L674" s="398">
        <f t="shared" si="421"/>
        <v>0</v>
      </c>
      <c r="M674" s="398">
        <f t="shared" si="421"/>
        <v>0</v>
      </c>
      <c r="N674" s="398">
        <f t="shared" si="421"/>
        <v>0</v>
      </c>
      <c r="O674" s="398">
        <f t="shared" si="421"/>
        <v>0</v>
      </c>
      <c r="P674" s="398">
        <f t="shared" si="421"/>
        <v>0</v>
      </c>
      <c r="Q674" s="398">
        <f t="shared" si="421"/>
        <v>0</v>
      </c>
      <c r="R674" s="398">
        <f t="shared" si="421"/>
        <v>0</v>
      </c>
      <c r="S674" s="398">
        <f t="shared" si="421"/>
        <v>0</v>
      </c>
      <c r="T674" s="398">
        <f t="shared" si="421"/>
        <v>0</v>
      </c>
      <c r="U674" s="398">
        <f t="shared" si="421"/>
        <v>0</v>
      </c>
      <c r="V674" s="398">
        <f t="shared" si="421"/>
        <v>0</v>
      </c>
      <c r="W674" s="398">
        <f t="shared" si="421"/>
        <v>0</v>
      </c>
      <c r="X674" s="398">
        <f t="shared" si="421"/>
        <v>0</v>
      </c>
      <c r="Y674" s="398">
        <f t="shared" si="421"/>
        <v>0</v>
      </c>
      <c r="Z674" s="398">
        <f t="shared" si="421"/>
        <v>0</v>
      </c>
      <c r="AA674" s="398">
        <f t="shared" si="421"/>
        <v>0</v>
      </c>
      <c r="AB674" s="398">
        <f t="shared" si="421"/>
        <v>0</v>
      </c>
      <c r="AC674" s="398">
        <f t="shared" si="421"/>
        <v>0</v>
      </c>
      <c r="AD674" s="398">
        <f t="shared" si="421"/>
        <v>0</v>
      </c>
      <c r="AE674" s="398">
        <f t="shared" si="421"/>
        <v>0</v>
      </c>
      <c r="AF674" s="398">
        <f t="shared" si="421"/>
        <v>0</v>
      </c>
      <c r="AG674" s="398">
        <f t="shared" si="421"/>
        <v>0</v>
      </c>
    </row>
    <row r="675">
      <c r="A675" s="100" t="str">
        <f t="shared" si="37"/>
        <v>n/a</v>
      </c>
      <c r="B675" s="396">
        <f t="array" ref="B675">IF($A675="n/a",Dashboard!$C$54,iferror(index('Trade Log'!$B$5:$B$2004,match($A675,'Trade Log'!$AA$5:$AA$2004,0),0),Dashboard!$C$54))</f>
        <v>43100</v>
      </c>
      <c r="C675" s="100" t="str">
        <f t="array" ref="C675">IF($A675="n/a","",iferror(index('Trade Log'!$C$5:$C$2004,match($A675,'Trade Log'!$AA$5:$AA$2004,0),0),""))</f>
        <v/>
      </c>
      <c r="D675" s="398">
        <f t="array" ref="D675">IF($A675="n/a",0,iferror(index('Trade Log'!$AD$5:$AD$2004,match($A675,'Trade Log'!$AA$5:$AA$2004,0),0),0))</f>
        <v>0</v>
      </c>
      <c r="E675" s="398">
        <f t="shared" si="35"/>
        <v>0</v>
      </c>
      <c r="F675" s="100" t="str">
        <f t="array" ref="F675">IF($A675="n/a","",iferror(index('Trade Log'!$D$5:$D$2004,match($A675,'Trade Log'!$AA$5:$AA$2004,0),0),"n/a"))</f>
        <v/>
      </c>
      <c r="G675" s="100" t="str">
        <f t="array" ref="G675">IF($A675="n/a","",IFERROR(index(Setup!$D$52:$D$201,match($F675,Setup!$B$52:$B$201,0),0),"n/a"))</f>
        <v/>
      </c>
      <c r="H675" s="81"/>
      <c r="I675" s="398">
        <f t="shared" ref="I675:AG675" si="422">IF($A675="n/a",0,IFERROR(IF($G675=I$287,$E675,0),0))</f>
        <v>0</v>
      </c>
      <c r="J675" s="398">
        <f t="shared" si="422"/>
        <v>0</v>
      </c>
      <c r="K675" s="398">
        <f t="shared" si="422"/>
        <v>0</v>
      </c>
      <c r="L675" s="398">
        <f t="shared" si="422"/>
        <v>0</v>
      </c>
      <c r="M675" s="398">
        <f t="shared" si="422"/>
        <v>0</v>
      </c>
      <c r="N675" s="398">
        <f t="shared" si="422"/>
        <v>0</v>
      </c>
      <c r="O675" s="398">
        <f t="shared" si="422"/>
        <v>0</v>
      </c>
      <c r="P675" s="398">
        <f t="shared" si="422"/>
        <v>0</v>
      </c>
      <c r="Q675" s="398">
        <f t="shared" si="422"/>
        <v>0</v>
      </c>
      <c r="R675" s="398">
        <f t="shared" si="422"/>
        <v>0</v>
      </c>
      <c r="S675" s="398">
        <f t="shared" si="422"/>
        <v>0</v>
      </c>
      <c r="T675" s="398">
        <f t="shared" si="422"/>
        <v>0</v>
      </c>
      <c r="U675" s="398">
        <f t="shared" si="422"/>
        <v>0</v>
      </c>
      <c r="V675" s="398">
        <f t="shared" si="422"/>
        <v>0</v>
      </c>
      <c r="W675" s="398">
        <f t="shared" si="422"/>
        <v>0</v>
      </c>
      <c r="X675" s="398">
        <f t="shared" si="422"/>
        <v>0</v>
      </c>
      <c r="Y675" s="398">
        <f t="shared" si="422"/>
        <v>0</v>
      </c>
      <c r="Z675" s="398">
        <f t="shared" si="422"/>
        <v>0</v>
      </c>
      <c r="AA675" s="398">
        <f t="shared" si="422"/>
        <v>0</v>
      </c>
      <c r="AB675" s="398">
        <f t="shared" si="422"/>
        <v>0</v>
      </c>
      <c r="AC675" s="398">
        <f t="shared" si="422"/>
        <v>0</v>
      </c>
      <c r="AD675" s="398">
        <f t="shared" si="422"/>
        <v>0</v>
      </c>
      <c r="AE675" s="398">
        <f t="shared" si="422"/>
        <v>0</v>
      </c>
      <c r="AF675" s="398">
        <f t="shared" si="422"/>
        <v>0</v>
      </c>
      <c r="AG675" s="398">
        <f t="shared" si="422"/>
        <v>0</v>
      </c>
    </row>
    <row r="676">
      <c r="A676" s="100" t="str">
        <f t="shared" si="37"/>
        <v>n/a</v>
      </c>
      <c r="B676" s="396">
        <f t="array" ref="B676">IF($A676="n/a",Dashboard!$C$54,iferror(index('Trade Log'!$B$5:$B$2004,match($A676,'Trade Log'!$AA$5:$AA$2004,0),0),Dashboard!$C$54))</f>
        <v>43100</v>
      </c>
      <c r="C676" s="100" t="str">
        <f t="array" ref="C676">IF($A676="n/a","",iferror(index('Trade Log'!$C$5:$C$2004,match($A676,'Trade Log'!$AA$5:$AA$2004,0),0),""))</f>
        <v/>
      </c>
      <c r="D676" s="398">
        <f t="array" ref="D676">IF($A676="n/a",0,iferror(index('Trade Log'!$AD$5:$AD$2004,match($A676,'Trade Log'!$AA$5:$AA$2004,0),0),0))</f>
        <v>0</v>
      </c>
      <c r="E676" s="398">
        <f t="shared" si="35"/>
        <v>0</v>
      </c>
      <c r="F676" s="100" t="str">
        <f t="array" ref="F676">IF($A676="n/a","",iferror(index('Trade Log'!$D$5:$D$2004,match($A676,'Trade Log'!$AA$5:$AA$2004,0),0),"n/a"))</f>
        <v/>
      </c>
      <c r="G676" s="100" t="str">
        <f t="array" ref="G676">IF($A676="n/a","",IFERROR(index(Setup!$D$52:$D$201,match($F676,Setup!$B$52:$B$201,0),0),"n/a"))</f>
        <v/>
      </c>
      <c r="H676" s="81"/>
      <c r="I676" s="398">
        <f t="shared" ref="I676:AG676" si="423">IF($A676="n/a",0,IFERROR(IF($G676=I$287,$E676,0),0))</f>
        <v>0</v>
      </c>
      <c r="J676" s="398">
        <f t="shared" si="423"/>
        <v>0</v>
      </c>
      <c r="K676" s="398">
        <f t="shared" si="423"/>
        <v>0</v>
      </c>
      <c r="L676" s="398">
        <f t="shared" si="423"/>
        <v>0</v>
      </c>
      <c r="M676" s="398">
        <f t="shared" si="423"/>
        <v>0</v>
      </c>
      <c r="N676" s="398">
        <f t="shared" si="423"/>
        <v>0</v>
      </c>
      <c r="O676" s="398">
        <f t="shared" si="423"/>
        <v>0</v>
      </c>
      <c r="P676" s="398">
        <f t="shared" si="423"/>
        <v>0</v>
      </c>
      <c r="Q676" s="398">
        <f t="shared" si="423"/>
        <v>0</v>
      </c>
      <c r="R676" s="398">
        <f t="shared" si="423"/>
        <v>0</v>
      </c>
      <c r="S676" s="398">
        <f t="shared" si="423"/>
        <v>0</v>
      </c>
      <c r="T676" s="398">
        <f t="shared" si="423"/>
        <v>0</v>
      </c>
      <c r="U676" s="398">
        <f t="shared" si="423"/>
        <v>0</v>
      </c>
      <c r="V676" s="398">
        <f t="shared" si="423"/>
        <v>0</v>
      </c>
      <c r="W676" s="398">
        <f t="shared" si="423"/>
        <v>0</v>
      </c>
      <c r="X676" s="398">
        <f t="shared" si="423"/>
        <v>0</v>
      </c>
      <c r="Y676" s="398">
        <f t="shared" si="423"/>
        <v>0</v>
      </c>
      <c r="Z676" s="398">
        <f t="shared" si="423"/>
        <v>0</v>
      </c>
      <c r="AA676" s="398">
        <f t="shared" si="423"/>
        <v>0</v>
      </c>
      <c r="AB676" s="398">
        <f t="shared" si="423"/>
        <v>0</v>
      </c>
      <c r="AC676" s="398">
        <f t="shared" si="423"/>
        <v>0</v>
      </c>
      <c r="AD676" s="398">
        <f t="shared" si="423"/>
        <v>0</v>
      </c>
      <c r="AE676" s="398">
        <f t="shared" si="423"/>
        <v>0</v>
      </c>
      <c r="AF676" s="398">
        <f t="shared" si="423"/>
        <v>0</v>
      </c>
      <c r="AG676" s="398">
        <f t="shared" si="423"/>
        <v>0</v>
      </c>
    </row>
    <row r="677">
      <c r="A677" s="100" t="str">
        <f t="shared" si="37"/>
        <v>n/a</v>
      </c>
      <c r="B677" s="396">
        <f t="array" ref="B677">IF($A677="n/a",Dashboard!$C$54,iferror(index('Trade Log'!$B$5:$B$2004,match($A677,'Trade Log'!$AA$5:$AA$2004,0),0),Dashboard!$C$54))</f>
        <v>43100</v>
      </c>
      <c r="C677" s="100" t="str">
        <f t="array" ref="C677">IF($A677="n/a","",iferror(index('Trade Log'!$C$5:$C$2004,match($A677,'Trade Log'!$AA$5:$AA$2004,0),0),""))</f>
        <v/>
      </c>
      <c r="D677" s="398">
        <f t="array" ref="D677">IF($A677="n/a",0,iferror(index('Trade Log'!$AD$5:$AD$2004,match($A677,'Trade Log'!$AA$5:$AA$2004,0),0),0))</f>
        <v>0</v>
      </c>
      <c r="E677" s="398">
        <f t="shared" si="35"/>
        <v>0</v>
      </c>
      <c r="F677" s="100" t="str">
        <f t="array" ref="F677">IF($A677="n/a","",iferror(index('Trade Log'!$D$5:$D$2004,match($A677,'Trade Log'!$AA$5:$AA$2004,0),0),"n/a"))</f>
        <v/>
      </c>
      <c r="G677" s="100" t="str">
        <f t="array" ref="G677">IF($A677="n/a","",IFERROR(index(Setup!$D$52:$D$201,match($F677,Setup!$B$52:$B$201,0),0),"n/a"))</f>
        <v/>
      </c>
      <c r="H677" s="81"/>
      <c r="I677" s="398">
        <f t="shared" ref="I677:AG677" si="424">IF($A677="n/a",0,IFERROR(IF($G677=I$287,$E677,0),0))</f>
        <v>0</v>
      </c>
      <c r="J677" s="398">
        <f t="shared" si="424"/>
        <v>0</v>
      </c>
      <c r="K677" s="398">
        <f t="shared" si="424"/>
        <v>0</v>
      </c>
      <c r="L677" s="398">
        <f t="shared" si="424"/>
        <v>0</v>
      </c>
      <c r="M677" s="398">
        <f t="shared" si="424"/>
        <v>0</v>
      </c>
      <c r="N677" s="398">
        <f t="shared" si="424"/>
        <v>0</v>
      </c>
      <c r="O677" s="398">
        <f t="shared" si="424"/>
        <v>0</v>
      </c>
      <c r="P677" s="398">
        <f t="shared" si="424"/>
        <v>0</v>
      </c>
      <c r="Q677" s="398">
        <f t="shared" si="424"/>
        <v>0</v>
      </c>
      <c r="R677" s="398">
        <f t="shared" si="424"/>
        <v>0</v>
      </c>
      <c r="S677" s="398">
        <f t="shared" si="424"/>
        <v>0</v>
      </c>
      <c r="T677" s="398">
        <f t="shared" si="424"/>
        <v>0</v>
      </c>
      <c r="U677" s="398">
        <f t="shared" si="424"/>
        <v>0</v>
      </c>
      <c r="V677" s="398">
        <f t="shared" si="424"/>
        <v>0</v>
      </c>
      <c r="W677" s="398">
        <f t="shared" si="424"/>
        <v>0</v>
      </c>
      <c r="X677" s="398">
        <f t="shared" si="424"/>
        <v>0</v>
      </c>
      <c r="Y677" s="398">
        <f t="shared" si="424"/>
        <v>0</v>
      </c>
      <c r="Z677" s="398">
        <f t="shared" si="424"/>
        <v>0</v>
      </c>
      <c r="AA677" s="398">
        <f t="shared" si="424"/>
        <v>0</v>
      </c>
      <c r="AB677" s="398">
        <f t="shared" si="424"/>
        <v>0</v>
      </c>
      <c r="AC677" s="398">
        <f t="shared" si="424"/>
        <v>0</v>
      </c>
      <c r="AD677" s="398">
        <f t="shared" si="424"/>
        <v>0</v>
      </c>
      <c r="AE677" s="398">
        <f t="shared" si="424"/>
        <v>0</v>
      </c>
      <c r="AF677" s="398">
        <f t="shared" si="424"/>
        <v>0</v>
      </c>
      <c r="AG677" s="398">
        <f t="shared" si="424"/>
        <v>0</v>
      </c>
    </row>
    <row r="678">
      <c r="A678" s="100" t="str">
        <f t="shared" si="37"/>
        <v>n/a</v>
      </c>
      <c r="B678" s="396">
        <f t="array" ref="B678">IF($A678="n/a",Dashboard!$C$54,iferror(index('Trade Log'!$B$5:$B$2004,match($A678,'Trade Log'!$AA$5:$AA$2004,0),0),Dashboard!$C$54))</f>
        <v>43100</v>
      </c>
      <c r="C678" s="100" t="str">
        <f t="array" ref="C678">IF($A678="n/a","",iferror(index('Trade Log'!$C$5:$C$2004,match($A678,'Trade Log'!$AA$5:$AA$2004,0),0),""))</f>
        <v/>
      </c>
      <c r="D678" s="398">
        <f t="array" ref="D678">IF($A678="n/a",0,iferror(index('Trade Log'!$AD$5:$AD$2004,match($A678,'Trade Log'!$AA$5:$AA$2004,0),0),0))</f>
        <v>0</v>
      </c>
      <c r="E678" s="398">
        <f t="shared" si="35"/>
        <v>0</v>
      </c>
      <c r="F678" s="100" t="str">
        <f t="array" ref="F678">IF($A678="n/a","",iferror(index('Trade Log'!$D$5:$D$2004,match($A678,'Trade Log'!$AA$5:$AA$2004,0),0),"n/a"))</f>
        <v/>
      </c>
      <c r="G678" s="100" t="str">
        <f t="array" ref="G678">IF($A678="n/a","",IFERROR(index(Setup!$D$52:$D$201,match($F678,Setup!$B$52:$B$201,0),0),"n/a"))</f>
        <v/>
      </c>
      <c r="H678" s="81"/>
      <c r="I678" s="398">
        <f t="shared" ref="I678:AG678" si="425">IF($A678="n/a",0,IFERROR(IF($G678=I$287,$E678,0),0))</f>
        <v>0</v>
      </c>
      <c r="J678" s="398">
        <f t="shared" si="425"/>
        <v>0</v>
      </c>
      <c r="K678" s="398">
        <f t="shared" si="425"/>
        <v>0</v>
      </c>
      <c r="L678" s="398">
        <f t="shared" si="425"/>
        <v>0</v>
      </c>
      <c r="M678" s="398">
        <f t="shared" si="425"/>
        <v>0</v>
      </c>
      <c r="N678" s="398">
        <f t="shared" si="425"/>
        <v>0</v>
      </c>
      <c r="O678" s="398">
        <f t="shared" si="425"/>
        <v>0</v>
      </c>
      <c r="P678" s="398">
        <f t="shared" si="425"/>
        <v>0</v>
      </c>
      <c r="Q678" s="398">
        <f t="shared" si="425"/>
        <v>0</v>
      </c>
      <c r="R678" s="398">
        <f t="shared" si="425"/>
        <v>0</v>
      </c>
      <c r="S678" s="398">
        <f t="shared" si="425"/>
        <v>0</v>
      </c>
      <c r="T678" s="398">
        <f t="shared" si="425"/>
        <v>0</v>
      </c>
      <c r="U678" s="398">
        <f t="shared" si="425"/>
        <v>0</v>
      </c>
      <c r="V678" s="398">
        <f t="shared" si="425"/>
        <v>0</v>
      </c>
      <c r="W678" s="398">
        <f t="shared" si="425"/>
        <v>0</v>
      </c>
      <c r="X678" s="398">
        <f t="shared" si="425"/>
        <v>0</v>
      </c>
      <c r="Y678" s="398">
        <f t="shared" si="425"/>
        <v>0</v>
      </c>
      <c r="Z678" s="398">
        <f t="shared" si="425"/>
        <v>0</v>
      </c>
      <c r="AA678" s="398">
        <f t="shared" si="425"/>
        <v>0</v>
      </c>
      <c r="AB678" s="398">
        <f t="shared" si="425"/>
        <v>0</v>
      </c>
      <c r="AC678" s="398">
        <f t="shared" si="425"/>
        <v>0</v>
      </c>
      <c r="AD678" s="398">
        <f t="shared" si="425"/>
        <v>0</v>
      </c>
      <c r="AE678" s="398">
        <f t="shared" si="425"/>
        <v>0</v>
      </c>
      <c r="AF678" s="398">
        <f t="shared" si="425"/>
        <v>0</v>
      </c>
      <c r="AG678" s="398">
        <f t="shared" si="425"/>
        <v>0</v>
      </c>
    </row>
    <row r="679">
      <c r="A679" s="100" t="str">
        <f t="shared" si="37"/>
        <v>n/a</v>
      </c>
      <c r="B679" s="396">
        <f t="array" ref="B679">IF($A679="n/a",Dashboard!$C$54,iferror(index('Trade Log'!$B$5:$B$2004,match($A679,'Trade Log'!$AA$5:$AA$2004,0),0),Dashboard!$C$54))</f>
        <v>43100</v>
      </c>
      <c r="C679" s="100" t="str">
        <f t="array" ref="C679">IF($A679="n/a","",iferror(index('Trade Log'!$C$5:$C$2004,match($A679,'Trade Log'!$AA$5:$AA$2004,0),0),""))</f>
        <v/>
      </c>
      <c r="D679" s="398">
        <f t="array" ref="D679">IF($A679="n/a",0,iferror(index('Trade Log'!$AD$5:$AD$2004,match($A679,'Trade Log'!$AA$5:$AA$2004,0),0),0))</f>
        <v>0</v>
      </c>
      <c r="E679" s="398">
        <f t="shared" si="35"/>
        <v>0</v>
      </c>
      <c r="F679" s="100" t="str">
        <f t="array" ref="F679">IF($A679="n/a","",iferror(index('Trade Log'!$D$5:$D$2004,match($A679,'Trade Log'!$AA$5:$AA$2004,0),0),"n/a"))</f>
        <v/>
      </c>
      <c r="G679" s="100" t="str">
        <f t="array" ref="G679">IF($A679="n/a","",IFERROR(index(Setup!$D$52:$D$201,match($F679,Setup!$B$52:$B$201,0),0),"n/a"))</f>
        <v/>
      </c>
      <c r="H679" s="81"/>
      <c r="I679" s="398">
        <f t="shared" ref="I679:AG679" si="426">IF($A679="n/a",0,IFERROR(IF($G679=I$287,$E679,0),0))</f>
        <v>0</v>
      </c>
      <c r="J679" s="398">
        <f t="shared" si="426"/>
        <v>0</v>
      </c>
      <c r="K679" s="398">
        <f t="shared" si="426"/>
        <v>0</v>
      </c>
      <c r="L679" s="398">
        <f t="shared" si="426"/>
        <v>0</v>
      </c>
      <c r="M679" s="398">
        <f t="shared" si="426"/>
        <v>0</v>
      </c>
      <c r="N679" s="398">
        <f t="shared" si="426"/>
        <v>0</v>
      </c>
      <c r="O679" s="398">
        <f t="shared" si="426"/>
        <v>0</v>
      </c>
      <c r="P679" s="398">
        <f t="shared" si="426"/>
        <v>0</v>
      </c>
      <c r="Q679" s="398">
        <f t="shared" si="426"/>
        <v>0</v>
      </c>
      <c r="R679" s="398">
        <f t="shared" si="426"/>
        <v>0</v>
      </c>
      <c r="S679" s="398">
        <f t="shared" si="426"/>
        <v>0</v>
      </c>
      <c r="T679" s="398">
        <f t="shared" si="426"/>
        <v>0</v>
      </c>
      <c r="U679" s="398">
        <f t="shared" si="426"/>
        <v>0</v>
      </c>
      <c r="V679" s="398">
        <f t="shared" si="426"/>
        <v>0</v>
      </c>
      <c r="W679" s="398">
        <f t="shared" si="426"/>
        <v>0</v>
      </c>
      <c r="X679" s="398">
        <f t="shared" si="426"/>
        <v>0</v>
      </c>
      <c r="Y679" s="398">
        <f t="shared" si="426"/>
        <v>0</v>
      </c>
      <c r="Z679" s="398">
        <f t="shared" si="426"/>
        <v>0</v>
      </c>
      <c r="AA679" s="398">
        <f t="shared" si="426"/>
        <v>0</v>
      </c>
      <c r="AB679" s="398">
        <f t="shared" si="426"/>
        <v>0</v>
      </c>
      <c r="AC679" s="398">
        <f t="shared" si="426"/>
        <v>0</v>
      </c>
      <c r="AD679" s="398">
        <f t="shared" si="426"/>
        <v>0</v>
      </c>
      <c r="AE679" s="398">
        <f t="shared" si="426"/>
        <v>0</v>
      </c>
      <c r="AF679" s="398">
        <f t="shared" si="426"/>
        <v>0</v>
      </c>
      <c r="AG679" s="398">
        <f t="shared" si="426"/>
        <v>0</v>
      </c>
    </row>
    <row r="680">
      <c r="A680" s="100" t="str">
        <f t="shared" si="37"/>
        <v>n/a</v>
      </c>
      <c r="B680" s="396">
        <f t="array" ref="B680">IF($A680="n/a",Dashboard!$C$54,iferror(index('Trade Log'!$B$5:$B$2004,match($A680,'Trade Log'!$AA$5:$AA$2004,0),0),Dashboard!$C$54))</f>
        <v>43100</v>
      </c>
      <c r="C680" s="100" t="str">
        <f t="array" ref="C680">IF($A680="n/a","",iferror(index('Trade Log'!$C$5:$C$2004,match($A680,'Trade Log'!$AA$5:$AA$2004,0),0),""))</f>
        <v/>
      </c>
      <c r="D680" s="398">
        <f t="array" ref="D680">IF($A680="n/a",0,iferror(index('Trade Log'!$AD$5:$AD$2004,match($A680,'Trade Log'!$AA$5:$AA$2004,0),0),0))</f>
        <v>0</v>
      </c>
      <c r="E680" s="398">
        <f t="shared" si="35"/>
        <v>0</v>
      </c>
      <c r="F680" s="100" t="str">
        <f t="array" ref="F680">IF($A680="n/a","",iferror(index('Trade Log'!$D$5:$D$2004,match($A680,'Trade Log'!$AA$5:$AA$2004,0),0),"n/a"))</f>
        <v/>
      </c>
      <c r="G680" s="100" t="str">
        <f t="array" ref="G680">IF($A680="n/a","",IFERROR(index(Setup!$D$52:$D$201,match($F680,Setup!$B$52:$B$201,0),0),"n/a"))</f>
        <v/>
      </c>
      <c r="H680" s="81"/>
      <c r="I680" s="398">
        <f t="shared" ref="I680:AG680" si="427">IF($A680="n/a",0,IFERROR(IF($G680=I$287,$E680,0),0))</f>
        <v>0</v>
      </c>
      <c r="J680" s="398">
        <f t="shared" si="427"/>
        <v>0</v>
      </c>
      <c r="K680" s="398">
        <f t="shared" si="427"/>
        <v>0</v>
      </c>
      <c r="L680" s="398">
        <f t="shared" si="427"/>
        <v>0</v>
      </c>
      <c r="M680" s="398">
        <f t="shared" si="427"/>
        <v>0</v>
      </c>
      <c r="N680" s="398">
        <f t="shared" si="427"/>
        <v>0</v>
      </c>
      <c r="O680" s="398">
        <f t="shared" si="427"/>
        <v>0</v>
      </c>
      <c r="P680" s="398">
        <f t="shared" si="427"/>
        <v>0</v>
      </c>
      <c r="Q680" s="398">
        <f t="shared" si="427"/>
        <v>0</v>
      </c>
      <c r="R680" s="398">
        <f t="shared" si="427"/>
        <v>0</v>
      </c>
      <c r="S680" s="398">
        <f t="shared" si="427"/>
        <v>0</v>
      </c>
      <c r="T680" s="398">
        <f t="shared" si="427"/>
        <v>0</v>
      </c>
      <c r="U680" s="398">
        <f t="shared" si="427"/>
        <v>0</v>
      </c>
      <c r="V680" s="398">
        <f t="shared" si="427"/>
        <v>0</v>
      </c>
      <c r="W680" s="398">
        <f t="shared" si="427"/>
        <v>0</v>
      </c>
      <c r="X680" s="398">
        <f t="shared" si="427"/>
        <v>0</v>
      </c>
      <c r="Y680" s="398">
        <f t="shared" si="427"/>
        <v>0</v>
      </c>
      <c r="Z680" s="398">
        <f t="shared" si="427"/>
        <v>0</v>
      </c>
      <c r="AA680" s="398">
        <f t="shared" si="427"/>
        <v>0</v>
      </c>
      <c r="AB680" s="398">
        <f t="shared" si="427"/>
        <v>0</v>
      </c>
      <c r="AC680" s="398">
        <f t="shared" si="427"/>
        <v>0</v>
      </c>
      <c r="AD680" s="398">
        <f t="shared" si="427"/>
        <v>0</v>
      </c>
      <c r="AE680" s="398">
        <f t="shared" si="427"/>
        <v>0</v>
      </c>
      <c r="AF680" s="398">
        <f t="shared" si="427"/>
        <v>0</v>
      </c>
      <c r="AG680" s="398">
        <f t="shared" si="427"/>
        <v>0</v>
      </c>
    </row>
    <row r="681">
      <c r="A681" s="100" t="str">
        <f t="shared" si="37"/>
        <v>n/a</v>
      </c>
      <c r="B681" s="396">
        <f t="array" ref="B681">IF($A681="n/a",Dashboard!$C$54,iferror(index('Trade Log'!$B$5:$B$2004,match($A681,'Trade Log'!$AA$5:$AA$2004,0),0),Dashboard!$C$54))</f>
        <v>43100</v>
      </c>
      <c r="C681" s="100" t="str">
        <f t="array" ref="C681">IF($A681="n/a","",iferror(index('Trade Log'!$C$5:$C$2004,match($A681,'Trade Log'!$AA$5:$AA$2004,0),0),""))</f>
        <v/>
      </c>
      <c r="D681" s="398">
        <f t="array" ref="D681">IF($A681="n/a",0,iferror(index('Trade Log'!$AD$5:$AD$2004,match($A681,'Trade Log'!$AA$5:$AA$2004,0),0),0))</f>
        <v>0</v>
      </c>
      <c r="E681" s="398">
        <f t="shared" si="35"/>
        <v>0</v>
      </c>
      <c r="F681" s="100" t="str">
        <f t="array" ref="F681">IF($A681="n/a","",iferror(index('Trade Log'!$D$5:$D$2004,match($A681,'Trade Log'!$AA$5:$AA$2004,0),0),"n/a"))</f>
        <v/>
      </c>
      <c r="G681" s="100" t="str">
        <f t="array" ref="G681">IF($A681="n/a","",IFERROR(index(Setup!$D$52:$D$201,match($F681,Setup!$B$52:$B$201,0),0),"n/a"))</f>
        <v/>
      </c>
      <c r="H681" s="81"/>
      <c r="I681" s="398">
        <f t="shared" ref="I681:AG681" si="428">IF($A681="n/a",0,IFERROR(IF($G681=I$287,$E681,0),0))</f>
        <v>0</v>
      </c>
      <c r="J681" s="398">
        <f t="shared" si="428"/>
        <v>0</v>
      </c>
      <c r="K681" s="398">
        <f t="shared" si="428"/>
        <v>0</v>
      </c>
      <c r="L681" s="398">
        <f t="shared" si="428"/>
        <v>0</v>
      </c>
      <c r="M681" s="398">
        <f t="shared" si="428"/>
        <v>0</v>
      </c>
      <c r="N681" s="398">
        <f t="shared" si="428"/>
        <v>0</v>
      </c>
      <c r="O681" s="398">
        <f t="shared" si="428"/>
        <v>0</v>
      </c>
      <c r="P681" s="398">
        <f t="shared" si="428"/>
        <v>0</v>
      </c>
      <c r="Q681" s="398">
        <f t="shared" si="428"/>
        <v>0</v>
      </c>
      <c r="R681" s="398">
        <f t="shared" si="428"/>
        <v>0</v>
      </c>
      <c r="S681" s="398">
        <f t="shared" si="428"/>
        <v>0</v>
      </c>
      <c r="T681" s="398">
        <f t="shared" si="428"/>
        <v>0</v>
      </c>
      <c r="U681" s="398">
        <f t="shared" si="428"/>
        <v>0</v>
      </c>
      <c r="V681" s="398">
        <f t="shared" si="428"/>
        <v>0</v>
      </c>
      <c r="W681" s="398">
        <f t="shared" si="428"/>
        <v>0</v>
      </c>
      <c r="X681" s="398">
        <f t="shared" si="428"/>
        <v>0</v>
      </c>
      <c r="Y681" s="398">
        <f t="shared" si="428"/>
        <v>0</v>
      </c>
      <c r="Z681" s="398">
        <f t="shared" si="428"/>
        <v>0</v>
      </c>
      <c r="AA681" s="398">
        <f t="shared" si="428"/>
        <v>0</v>
      </c>
      <c r="AB681" s="398">
        <f t="shared" si="428"/>
        <v>0</v>
      </c>
      <c r="AC681" s="398">
        <f t="shared" si="428"/>
        <v>0</v>
      </c>
      <c r="AD681" s="398">
        <f t="shared" si="428"/>
        <v>0</v>
      </c>
      <c r="AE681" s="398">
        <f t="shared" si="428"/>
        <v>0</v>
      </c>
      <c r="AF681" s="398">
        <f t="shared" si="428"/>
        <v>0</v>
      </c>
      <c r="AG681" s="398">
        <f t="shared" si="428"/>
        <v>0</v>
      </c>
    </row>
    <row r="682">
      <c r="A682" s="100" t="str">
        <f t="shared" si="37"/>
        <v>n/a</v>
      </c>
      <c r="B682" s="396">
        <f t="array" ref="B682">IF($A682="n/a",Dashboard!$C$54,iferror(index('Trade Log'!$B$5:$B$2004,match($A682,'Trade Log'!$AA$5:$AA$2004,0),0),Dashboard!$C$54))</f>
        <v>43100</v>
      </c>
      <c r="C682" s="100" t="str">
        <f t="array" ref="C682">IF($A682="n/a","",iferror(index('Trade Log'!$C$5:$C$2004,match($A682,'Trade Log'!$AA$5:$AA$2004,0),0),""))</f>
        <v/>
      </c>
      <c r="D682" s="398">
        <f t="array" ref="D682">IF($A682="n/a",0,iferror(index('Trade Log'!$AD$5:$AD$2004,match($A682,'Trade Log'!$AA$5:$AA$2004,0),0),0))</f>
        <v>0</v>
      </c>
      <c r="E682" s="398">
        <f t="shared" si="35"/>
        <v>0</v>
      </c>
      <c r="F682" s="100" t="str">
        <f t="array" ref="F682">IF($A682="n/a","",iferror(index('Trade Log'!$D$5:$D$2004,match($A682,'Trade Log'!$AA$5:$AA$2004,0),0),"n/a"))</f>
        <v/>
      </c>
      <c r="G682" s="100" t="str">
        <f t="array" ref="G682">IF($A682="n/a","",IFERROR(index(Setup!$D$52:$D$201,match($F682,Setup!$B$52:$B$201,0),0),"n/a"))</f>
        <v/>
      </c>
      <c r="H682" s="81"/>
      <c r="I682" s="398">
        <f t="shared" ref="I682:AG682" si="429">IF($A682="n/a",0,IFERROR(IF($G682=I$287,$E682,0),0))</f>
        <v>0</v>
      </c>
      <c r="J682" s="398">
        <f t="shared" si="429"/>
        <v>0</v>
      </c>
      <c r="K682" s="398">
        <f t="shared" si="429"/>
        <v>0</v>
      </c>
      <c r="L682" s="398">
        <f t="shared" si="429"/>
        <v>0</v>
      </c>
      <c r="M682" s="398">
        <f t="shared" si="429"/>
        <v>0</v>
      </c>
      <c r="N682" s="398">
        <f t="shared" si="429"/>
        <v>0</v>
      </c>
      <c r="O682" s="398">
        <f t="shared" si="429"/>
        <v>0</v>
      </c>
      <c r="P682" s="398">
        <f t="shared" si="429"/>
        <v>0</v>
      </c>
      <c r="Q682" s="398">
        <f t="shared" si="429"/>
        <v>0</v>
      </c>
      <c r="R682" s="398">
        <f t="shared" si="429"/>
        <v>0</v>
      </c>
      <c r="S682" s="398">
        <f t="shared" si="429"/>
        <v>0</v>
      </c>
      <c r="T682" s="398">
        <f t="shared" si="429"/>
        <v>0</v>
      </c>
      <c r="U682" s="398">
        <f t="shared" si="429"/>
        <v>0</v>
      </c>
      <c r="V682" s="398">
        <f t="shared" si="429"/>
        <v>0</v>
      </c>
      <c r="W682" s="398">
        <f t="shared" si="429"/>
        <v>0</v>
      </c>
      <c r="X682" s="398">
        <f t="shared" si="429"/>
        <v>0</v>
      </c>
      <c r="Y682" s="398">
        <f t="shared" si="429"/>
        <v>0</v>
      </c>
      <c r="Z682" s="398">
        <f t="shared" si="429"/>
        <v>0</v>
      </c>
      <c r="AA682" s="398">
        <f t="shared" si="429"/>
        <v>0</v>
      </c>
      <c r="AB682" s="398">
        <f t="shared" si="429"/>
        <v>0</v>
      </c>
      <c r="AC682" s="398">
        <f t="shared" si="429"/>
        <v>0</v>
      </c>
      <c r="AD682" s="398">
        <f t="shared" si="429"/>
        <v>0</v>
      </c>
      <c r="AE682" s="398">
        <f t="shared" si="429"/>
        <v>0</v>
      </c>
      <c r="AF682" s="398">
        <f t="shared" si="429"/>
        <v>0</v>
      </c>
      <c r="AG682" s="398">
        <f t="shared" si="429"/>
        <v>0</v>
      </c>
    </row>
    <row r="683">
      <c r="A683" s="100" t="str">
        <f t="shared" si="37"/>
        <v>n/a</v>
      </c>
      <c r="B683" s="396">
        <f t="array" ref="B683">IF($A683="n/a",Dashboard!$C$54,iferror(index('Trade Log'!$B$5:$B$2004,match($A683,'Trade Log'!$AA$5:$AA$2004,0),0),Dashboard!$C$54))</f>
        <v>43100</v>
      </c>
      <c r="C683" s="100" t="str">
        <f t="array" ref="C683">IF($A683="n/a","",iferror(index('Trade Log'!$C$5:$C$2004,match($A683,'Trade Log'!$AA$5:$AA$2004,0),0),""))</f>
        <v/>
      </c>
      <c r="D683" s="398">
        <f t="array" ref="D683">IF($A683="n/a",0,iferror(index('Trade Log'!$AD$5:$AD$2004,match($A683,'Trade Log'!$AA$5:$AA$2004,0),0),0))</f>
        <v>0</v>
      </c>
      <c r="E683" s="398">
        <f t="shared" si="35"/>
        <v>0</v>
      </c>
      <c r="F683" s="100" t="str">
        <f t="array" ref="F683">IF($A683="n/a","",iferror(index('Trade Log'!$D$5:$D$2004,match($A683,'Trade Log'!$AA$5:$AA$2004,0),0),"n/a"))</f>
        <v/>
      </c>
      <c r="G683" s="100" t="str">
        <f t="array" ref="G683">IF($A683="n/a","",IFERROR(index(Setup!$D$52:$D$201,match($F683,Setup!$B$52:$B$201,0),0),"n/a"))</f>
        <v/>
      </c>
      <c r="H683" s="81"/>
      <c r="I683" s="398">
        <f t="shared" ref="I683:AG683" si="430">IF($A683="n/a",0,IFERROR(IF($G683=I$287,$E683,0),0))</f>
        <v>0</v>
      </c>
      <c r="J683" s="398">
        <f t="shared" si="430"/>
        <v>0</v>
      </c>
      <c r="K683" s="398">
        <f t="shared" si="430"/>
        <v>0</v>
      </c>
      <c r="L683" s="398">
        <f t="shared" si="430"/>
        <v>0</v>
      </c>
      <c r="M683" s="398">
        <f t="shared" si="430"/>
        <v>0</v>
      </c>
      <c r="N683" s="398">
        <f t="shared" si="430"/>
        <v>0</v>
      </c>
      <c r="O683" s="398">
        <f t="shared" si="430"/>
        <v>0</v>
      </c>
      <c r="P683" s="398">
        <f t="shared" si="430"/>
        <v>0</v>
      </c>
      <c r="Q683" s="398">
        <f t="shared" si="430"/>
        <v>0</v>
      </c>
      <c r="R683" s="398">
        <f t="shared" si="430"/>
        <v>0</v>
      </c>
      <c r="S683" s="398">
        <f t="shared" si="430"/>
        <v>0</v>
      </c>
      <c r="T683" s="398">
        <f t="shared" si="430"/>
        <v>0</v>
      </c>
      <c r="U683" s="398">
        <f t="shared" si="430"/>
        <v>0</v>
      </c>
      <c r="V683" s="398">
        <f t="shared" si="430"/>
        <v>0</v>
      </c>
      <c r="W683" s="398">
        <f t="shared" si="430"/>
        <v>0</v>
      </c>
      <c r="X683" s="398">
        <f t="shared" si="430"/>
        <v>0</v>
      </c>
      <c r="Y683" s="398">
        <f t="shared" si="430"/>
        <v>0</v>
      </c>
      <c r="Z683" s="398">
        <f t="shared" si="430"/>
        <v>0</v>
      </c>
      <c r="AA683" s="398">
        <f t="shared" si="430"/>
        <v>0</v>
      </c>
      <c r="AB683" s="398">
        <f t="shared" si="430"/>
        <v>0</v>
      </c>
      <c r="AC683" s="398">
        <f t="shared" si="430"/>
        <v>0</v>
      </c>
      <c r="AD683" s="398">
        <f t="shared" si="430"/>
        <v>0</v>
      </c>
      <c r="AE683" s="398">
        <f t="shared" si="430"/>
        <v>0</v>
      </c>
      <c r="AF683" s="398">
        <f t="shared" si="430"/>
        <v>0</v>
      </c>
      <c r="AG683" s="398">
        <f t="shared" si="430"/>
        <v>0</v>
      </c>
    </row>
    <row r="684">
      <c r="A684" s="100" t="str">
        <f t="shared" si="37"/>
        <v>n/a</v>
      </c>
      <c r="B684" s="396">
        <f t="array" ref="B684">IF($A684="n/a",Dashboard!$C$54,iferror(index('Trade Log'!$B$5:$B$2004,match($A684,'Trade Log'!$AA$5:$AA$2004,0),0),Dashboard!$C$54))</f>
        <v>43100</v>
      </c>
      <c r="C684" s="100" t="str">
        <f t="array" ref="C684">IF($A684="n/a","",iferror(index('Trade Log'!$C$5:$C$2004,match($A684,'Trade Log'!$AA$5:$AA$2004,0),0),""))</f>
        <v/>
      </c>
      <c r="D684" s="398">
        <f t="array" ref="D684">IF($A684="n/a",0,iferror(index('Trade Log'!$AD$5:$AD$2004,match($A684,'Trade Log'!$AA$5:$AA$2004,0),0),0))</f>
        <v>0</v>
      </c>
      <c r="E684" s="398">
        <f t="shared" si="35"/>
        <v>0</v>
      </c>
      <c r="F684" s="100" t="str">
        <f t="array" ref="F684">IF($A684="n/a","",iferror(index('Trade Log'!$D$5:$D$2004,match($A684,'Trade Log'!$AA$5:$AA$2004,0),0),"n/a"))</f>
        <v/>
      </c>
      <c r="G684" s="100" t="str">
        <f t="array" ref="G684">IF($A684="n/a","",IFERROR(index(Setup!$D$52:$D$201,match($F684,Setup!$B$52:$B$201,0),0),"n/a"))</f>
        <v/>
      </c>
      <c r="H684" s="81"/>
      <c r="I684" s="398">
        <f t="shared" ref="I684:AG684" si="431">IF($A684="n/a",0,IFERROR(IF($G684=I$287,$E684,0),0))</f>
        <v>0</v>
      </c>
      <c r="J684" s="398">
        <f t="shared" si="431"/>
        <v>0</v>
      </c>
      <c r="K684" s="398">
        <f t="shared" si="431"/>
        <v>0</v>
      </c>
      <c r="L684" s="398">
        <f t="shared" si="431"/>
        <v>0</v>
      </c>
      <c r="M684" s="398">
        <f t="shared" si="431"/>
        <v>0</v>
      </c>
      <c r="N684" s="398">
        <f t="shared" si="431"/>
        <v>0</v>
      </c>
      <c r="O684" s="398">
        <f t="shared" si="431"/>
        <v>0</v>
      </c>
      <c r="P684" s="398">
        <f t="shared" si="431"/>
        <v>0</v>
      </c>
      <c r="Q684" s="398">
        <f t="shared" si="431"/>
        <v>0</v>
      </c>
      <c r="R684" s="398">
        <f t="shared" si="431"/>
        <v>0</v>
      </c>
      <c r="S684" s="398">
        <f t="shared" si="431"/>
        <v>0</v>
      </c>
      <c r="T684" s="398">
        <f t="shared" si="431"/>
        <v>0</v>
      </c>
      <c r="U684" s="398">
        <f t="shared" si="431"/>
        <v>0</v>
      </c>
      <c r="V684" s="398">
        <f t="shared" si="431"/>
        <v>0</v>
      </c>
      <c r="W684" s="398">
        <f t="shared" si="431"/>
        <v>0</v>
      </c>
      <c r="X684" s="398">
        <f t="shared" si="431"/>
        <v>0</v>
      </c>
      <c r="Y684" s="398">
        <f t="shared" si="431"/>
        <v>0</v>
      </c>
      <c r="Z684" s="398">
        <f t="shared" si="431"/>
        <v>0</v>
      </c>
      <c r="AA684" s="398">
        <f t="shared" si="431"/>
        <v>0</v>
      </c>
      <c r="AB684" s="398">
        <f t="shared" si="431"/>
        <v>0</v>
      </c>
      <c r="AC684" s="398">
        <f t="shared" si="431"/>
        <v>0</v>
      </c>
      <c r="AD684" s="398">
        <f t="shared" si="431"/>
        <v>0</v>
      </c>
      <c r="AE684" s="398">
        <f t="shared" si="431"/>
        <v>0</v>
      </c>
      <c r="AF684" s="398">
        <f t="shared" si="431"/>
        <v>0</v>
      </c>
      <c r="AG684" s="398">
        <f t="shared" si="431"/>
        <v>0</v>
      </c>
    </row>
    <row r="685">
      <c r="A685" s="100" t="str">
        <f t="shared" si="37"/>
        <v>n/a</v>
      </c>
      <c r="B685" s="396">
        <f t="array" ref="B685">IF($A685="n/a",Dashboard!$C$54,iferror(index('Trade Log'!$B$5:$B$2004,match($A685,'Trade Log'!$AA$5:$AA$2004,0),0),Dashboard!$C$54))</f>
        <v>43100</v>
      </c>
      <c r="C685" s="100" t="str">
        <f t="array" ref="C685">IF($A685="n/a","",iferror(index('Trade Log'!$C$5:$C$2004,match($A685,'Trade Log'!$AA$5:$AA$2004,0),0),""))</f>
        <v/>
      </c>
      <c r="D685" s="398">
        <f t="array" ref="D685">IF($A685="n/a",0,iferror(index('Trade Log'!$AD$5:$AD$2004,match($A685,'Trade Log'!$AA$5:$AA$2004,0),0),0))</f>
        <v>0</v>
      </c>
      <c r="E685" s="398">
        <f t="shared" si="35"/>
        <v>0</v>
      </c>
      <c r="F685" s="100" t="str">
        <f t="array" ref="F685">IF($A685="n/a","",iferror(index('Trade Log'!$D$5:$D$2004,match($A685,'Trade Log'!$AA$5:$AA$2004,0),0),"n/a"))</f>
        <v/>
      </c>
      <c r="G685" s="100" t="str">
        <f t="array" ref="G685">IF($A685="n/a","",IFERROR(index(Setup!$D$52:$D$201,match($F685,Setup!$B$52:$B$201,0),0),"n/a"))</f>
        <v/>
      </c>
      <c r="H685" s="81"/>
      <c r="I685" s="398">
        <f t="shared" ref="I685:AG685" si="432">IF($A685="n/a",0,IFERROR(IF($G685=I$287,$E685,0),0))</f>
        <v>0</v>
      </c>
      <c r="J685" s="398">
        <f t="shared" si="432"/>
        <v>0</v>
      </c>
      <c r="K685" s="398">
        <f t="shared" si="432"/>
        <v>0</v>
      </c>
      <c r="L685" s="398">
        <f t="shared" si="432"/>
        <v>0</v>
      </c>
      <c r="M685" s="398">
        <f t="shared" si="432"/>
        <v>0</v>
      </c>
      <c r="N685" s="398">
        <f t="shared" si="432"/>
        <v>0</v>
      </c>
      <c r="O685" s="398">
        <f t="shared" si="432"/>
        <v>0</v>
      </c>
      <c r="P685" s="398">
        <f t="shared" si="432"/>
        <v>0</v>
      </c>
      <c r="Q685" s="398">
        <f t="shared" si="432"/>
        <v>0</v>
      </c>
      <c r="R685" s="398">
        <f t="shared" si="432"/>
        <v>0</v>
      </c>
      <c r="S685" s="398">
        <f t="shared" si="432"/>
        <v>0</v>
      </c>
      <c r="T685" s="398">
        <f t="shared" si="432"/>
        <v>0</v>
      </c>
      <c r="U685" s="398">
        <f t="shared" si="432"/>
        <v>0</v>
      </c>
      <c r="V685" s="398">
        <f t="shared" si="432"/>
        <v>0</v>
      </c>
      <c r="W685" s="398">
        <f t="shared" si="432"/>
        <v>0</v>
      </c>
      <c r="X685" s="398">
        <f t="shared" si="432"/>
        <v>0</v>
      </c>
      <c r="Y685" s="398">
        <f t="shared" si="432"/>
        <v>0</v>
      </c>
      <c r="Z685" s="398">
        <f t="shared" si="432"/>
        <v>0</v>
      </c>
      <c r="AA685" s="398">
        <f t="shared" si="432"/>
        <v>0</v>
      </c>
      <c r="AB685" s="398">
        <f t="shared" si="432"/>
        <v>0</v>
      </c>
      <c r="AC685" s="398">
        <f t="shared" si="432"/>
        <v>0</v>
      </c>
      <c r="AD685" s="398">
        <f t="shared" si="432"/>
        <v>0</v>
      </c>
      <c r="AE685" s="398">
        <f t="shared" si="432"/>
        <v>0</v>
      </c>
      <c r="AF685" s="398">
        <f t="shared" si="432"/>
        <v>0</v>
      </c>
      <c r="AG685" s="398">
        <f t="shared" si="432"/>
        <v>0</v>
      </c>
    </row>
    <row r="686">
      <c r="A686" s="100" t="str">
        <f t="shared" si="37"/>
        <v>n/a</v>
      </c>
      <c r="B686" s="396">
        <f t="array" ref="B686">IF($A686="n/a",Dashboard!$C$54,iferror(index('Trade Log'!$B$5:$B$2004,match($A686,'Trade Log'!$AA$5:$AA$2004,0),0),Dashboard!$C$54))</f>
        <v>43100</v>
      </c>
      <c r="C686" s="100" t="str">
        <f t="array" ref="C686">IF($A686="n/a","",iferror(index('Trade Log'!$C$5:$C$2004,match($A686,'Trade Log'!$AA$5:$AA$2004,0),0),""))</f>
        <v/>
      </c>
      <c r="D686" s="398">
        <f t="array" ref="D686">IF($A686="n/a",0,iferror(index('Trade Log'!$AD$5:$AD$2004,match($A686,'Trade Log'!$AA$5:$AA$2004,0),0),0))</f>
        <v>0</v>
      </c>
      <c r="E686" s="398">
        <f t="shared" si="35"/>
        <v>0</v>
      </c>
      <c r="F686" s="100" t="str">
        <f t="array" ref="F686">IF($A686="n/a","",iferror(index('Trade Log'!$D$5:$D$2004,match($A686,'Trade Log'!$AA$5:$AA$2004,0),0),"n/a"))</f>
        <v/>
      </c>
      <c r="G686" s="100" t="str">
        <f t="array" ref="G686">IF($A686="n/a","",IFERROR(index(Setup!$D$52:$D$201,match($F686,Setup!$B$52:$B$201,0),0),"n/a"))</f>
        <v/>
      </c>
      <c r="H686" s="81"/>
      <c r="I686" s="398">
        <f t="shared" ref="I686:AG686" si="433">IF($A686="n/a",0,IFERROR(IF($G686=I$287,$E686,0),0))</f>
        <v>0</v>
      </c>
      <c r="J686" s="398">
        <f t="shared" si="433"/>
        <v>0</v>
      </c>
      <c r="K686" s="398">
        <f t="shared" si="433"/>
        <v>0</v>
      </c>
      <c r="L686" s="398">
        <f t="shared" si="433"/>
        <v>0</v>
      </c>
      <c r="M686" s="398">
        <f t="shared" si="433"/>
        <v>0</v>
      </c>
      <c r="N686" s="398">
        <f t="shared" si="433"/>
        <v>0</v>
      </c>
      <c r="O686" s="398">
        <f t="shared" si="433"/>
        <v>0</v>
      </c>
      <c r="P686" s="398">
        <f t="shared" si="433"/>
        <v>0</v>
      </c>
      <c r="Q686" s="398">
        <f t="shared" si="433"/>
        <v>0</v>
      </c>
      <c r="R686" s="398">
        <f t="shared" si="433"/>
        <v>0</v>
      </c>
      <c r="S686" s="398">
        <f t="shared" si="433"/>
        <v>0</v>
      </c>
      <c r="T686" s="398">
        <f t="shared" si="433"/>
        <v>0</v>
      </c>
      <c r="U686" s="398">
        <f t="shared" si="433"/>
        <v>0</v>
      </c>
      <c r="V686" s="398">
        <f t="shared" si="433"/>
        <v>0</v>
      </c>
      <c r="W686" s="398">
        <f t="shared" si="433"/>
        <v>0</v>
      </c>
      <c r="X686" s="398">
        <f t="shared" si="433"/>
        <v>0</v>
      </c>
      <c r="Y686" s="398">
        <f t="shared" si="433"/>
        <v>0</v>
      </c>
      <c r="Z686" s="398">
        <f t="shared" si="433"/>
        <v>0</v>
      </c>
      <c r="AA686" s="398">
        <f t="shared" si="433"/>
        <v>0</v>
      </c>
      <c r="AB686" s="398">
        <f t="shared" si="433"/>
        <v>0</v>
      </c>
      <c r="AC686" s="398">
        <f t="shared" si="433"/>
        <v>0</v>
      </c>
      <c r="AD686" s="398">
        <f t="shared" si="433"/>
        <v>0</v>
      </c>
      <c r="AE686" s="398">
        <f t="shared" si="433"/>
        <v>0</v>
      </c>
      <c r="AF686" s="398">
        <f t="shared" si="433"/>
        <v>0</v>
      </c>
      <c r="AG686" s="398">
        <f t="shared" si="433"/>
        <v>0</v>
      </c>
    </row>
    <row r="687">
      <c r="A687" s="100" t="str">
        <f t="shared" si="37"/>
        <v>n/a</v>
      </c>
      <c r="B687" s="396">
        <f t="array" ref="B687">IF($A687="n/a",Dashboard!$C$54,iferror(index('Trade Log'!$B$5:$B$2004,match($A687,'Trade Log'!$AA$5:$AA$2004,0),0),Dashboard!$C$54))</f>
        <v>43100</v>
      </c>
      <c r="C687" s="100" t="str">
        <f t="array" ref="C687">IF($A687="n/a","",iferror(index('Trade Log'!$C$5:$C$2004,match($A687,'Trade Log'!$AA$5:$AA$2004,0),0),""))</f>
        <v/>
      </c>
      <c r="D687" s="398">
        <f t="array" ref="D687">IF($A687="n/a",0,iferror(index('Trade Log'!$AD$5:$AD$2004,match($A687,'Trade Log'!$AA$5:$AA$2004,0),0),0))</f>
        <v>0</v>
      </c>
      <c r="E687" s="398">
        <f t="shared" si="35"/>
        <v>0</v>
      </c>
      <c r="F687" s="100" t="str">
        <f t="array" ref="F687">IF($A687="n/a","",iferror(index('Trade Log'!$D$5:$D$2004,match($A687,'Trade Log'!$AA$5:$AA$2004,0),0),"n/a"))</f>
        <v/>
      </c>
      <c r="G687" s="100" t="str">
        <f t="array" ref="G687">IF($A687="n/a","",IFERROR(index(Setup!$D$52:$D$201,match($F687,Setup!$B$52:$B$201,0),0),"n/a"))</f>
        <v/>
      </c>
      <c r="H687" s="81"/>
      <c r="I687" s="398">
        <f t="shared" ref="I687:AG687" si="434">IF($A687="n/a",0,IFERROR(IF($G687=I$287,$E687,0),0))</f>
        <v>0</v>
      </c>
      <c r="J687" s="398">
        <f t="shared" si="434"/>
        <v>0</v>
      </c>
      <c r="K687" s="398">
        <f t="shared" si="434"/>
        <v>0</v>
      </c>
      <c r="L687" s="398">
        <f t="shared" si="434"/>
        <v>0</v>
      </c>
      <c r="M687" s="398">
        <f t="shared" si="434"/>
        <v>0</v>
      </c>
      <c r="N687" s="398">
        <f t="shared" si="434"/>
        <v>0</v>
      </c>
      <c r="O687" s="398">
        <f t="shared" si="434"/>
        <v>0</v>
      </c>
      <c r="P687" s="398">
        <f t="shared" si="434"/>
        <v>0</v>
      </c>
      <c r="Q687" s="398">
        <f t="shared" si="434"/>
        <v>0</v>
      </c>
      <c r="R687" s="398">
        <f t="shared" si="434"/>
        <v>0</v>
      </c>
      <c r="S687" s="398">
        <f t="shared" si="434"/>
        <v>0</v>
      </c>
      <c r="T687" s="398">
        <f t="shared" si="434"/>
        <v>0</v>
      </c>
      <c r="U687" s="398">
        <f t="shared" si="434"/>
        <v>0</v>
      </c>
      <c r="V687" s="398">
        <f t="shared" si="434"/>
        <v>0</v>
      </c>
      <c r="W687" s="398">
        <f t="shared" si="434"/>
        <v>0</v>
      </c>
      <c r="X687" s="398">
        <f t="shared" si="434"/>
        <v>0</v>
      </c>
      <c r="Y687" s="398">
        <f t="shared" si="434"/>
        <v>0</v>
      </c>
      <c r="Z687" s="398">
        <f t="shared" si="434"/>
        <v>0</v>
      </c>
      <c r="AA687" s="398">
        <f t="shared" si="434"/>
        <v>0</v>
      </c>
      <c r="AB687" s="398">
        <f t="shared" si="434"/>
        <v>0</v>
      </c>
      <c r="AC687" s="398">
        <f t="shared" si="434"/>
        <v>0</v>
      </c>
      <c r="AD687" s="398">
        <f t="shared" si="434"/>
        <v>0</v>
      </c>
      <c r="AE687" s="398">
        <f t="shared" si="434"/>
        <v>0</v>
      </c>
      <c r="AF687" s="398">
        <f t="shared" si="434"/>
        <v>0</v>
      </c>
      <c r="AG687" s="398">
        <f t="shared" si="434"/>
        <v>0</v>
      </c>
    </row>
    <row r="688">
      <c r="A688" s="100" t="str">
        <f t="shared" si="37"/>
        <v>n/a</v>
      </c>
      <c r="B688" s="396">
        <f t="array" ref="B688">IF($A688="n/a",Dashboard!$C$54,iferror(index('Trade Log'!$B$5:$B$2004,match($A688,'Trade Log'!$AA$5:$AA$2004,0),0),Dashboard!$C$54))</f>
        <v>43100</v>
      </c>
      <c r="C688" s="100" t="str">
        <f t="array" ref="C688">IF($A688="n/a","",iferror(index('Trade Log'!$C$5:$C$2004,match($A688,'Trade Log'!$AA$5:$AA$2004,0),0),""))</f>
        <v/>
      </c>
      <c r="D688" s="398">
        <f t="array" ref="D688">IF($A688="n/a",0,iferror(index('Trade Log'!$AD$5:$AD$2004,match($A688,'Trade Log'!$AA$5:$AA$2004,0),0),0))</f>
        <v>0</v>
      </c>
      <c r="E688" s="398">
        <f t="shared" si="35"/>
        <v>0</v>
      </c>
      <c r="F688" s="100" t="str">
        <f t="array" ref="F688">IF($A688="n/a","",iferror(index('Trade Log'!$D$5:$D$2004,match($A688,'Trade Log'!$AA$5:$AA$2004,0),0),"n/a"))</f>
        <v/>
      </c>
      <c r="G688" s="100" t="str">
        <f t="array" ref="G688">IF($A688="n/a","",IFERROR(index(Setup!$D$52:$D$201,match($F688,Setup!$B$52:$B$201,0),0),"n/a"))</f>
        <v/>
      </c>
      <c r="H688" s="81"/>
      <c r="I688" s="398">
        <f t="shared" ref="I688:AG688" si="435">IF($A688="n/a",0,IFERROR(IF($G688=I$287,$E688,0),0))</f>
        <v>0</v>
      </c>
      <c r="J688" s="398">
        <f t="shared" si="435"/>
        <v>0</v>
      </c>
      <c r="K688" s="398">
        <f t="shared" si="435"/>
        <v>0</v>
      </c>
      <c r="L688" s="398">
        <f t="shared" si="435"/>
        <v>0</v>
      </c>
      <c r="M688" s="398">
        <f t="shared" si="435"/>
        <v>0</v>
      </c>
      <c r="N688" s="398">
        <f t="shared" si="435"/>
        <v>0</v>
      </c>
      <c r="O688" s="398">
        <f t="shared" si="435"/>
        <v>0</v>
      </c>
      <c r="P688" s="398">
        <f t="shared" si="435"/>
        <v>0</v>
      </c>
      <c r="Q688" s="398">
        <f t="shared" si="435"/>
        <v>0</v>
      </c>
      <c r="R688" s="398">
        <f t="shared" si="435"/>
        <v>0</v>
      </c>
      <c r="S688" s="398">
        <f t="shared" si="435"/>
        <v>0</v>
      </c>
      <c r="T688" s="398">
        <f t="shared" si="435"/>
        <v>0</v>
      </c>
      <c r="U688" s="398">
        <f t="shared" si="435"/>
        <v>0</v>
      </c>
      <c r="V688" s="398">
        <f t="shared" si="435"/>
        <v>0</v>
      </c>
      <c r="W688" s="398">
        <f t="shared" si="435"/>
        <v>0</v>
      </c>
      <c r="X688" s="398">
        <f t="shared" si="435"/>
        <v>0</v>
      </c>
      <c r="Y688" s="398">
        <f t="shared" si="435"/>
        <v>0</v>
      </c>
      <c r="Z688" s="398">
        <f t="shared" si="435"/>
        <v>0</v>
      </c>
      <c r="AA688" s="398">
        <f t="shared" si="435"/>
        <v>0</v>
      </c>
      <c r="AB688" s="398">
        <f t="shared" si="435"/>
        <v>0</v>
      </c>
      <c r="AC688" s="398">
        <f t="shared" si="435"/>
        <v>0</v>
      </c>
      <c r="AD688" s="398">
        <f t="shared" si="435"/>
        <v>0</v>
      </c>
      <c r="AE688" s="398">
        <f t="shared" si="435"/>
        <v>0</v>
      </c>
      <c r="AF688" s="398">
        <f t="shared" si="435"/>
        <v>0</v>
      </c>
      <c r="AG688" s="398">
        <f t="shared" si="435"/>
        <v>0</v>
      </c>
    </row>
    <row r="689">
      <c r="A689" s="100" t="str">
        <f t="shared" si="37"/>
        <v>n/a</v>
      </c>
      <c r="B689" s="396">
        <f t="array" ref="B689">IF($A689="n/a",Dashboard!$C$54,iferror(index('Trade Log'!$B$5:$B$2004,match($A689,'Trade Log'!$AA$5:$AA$2004,0),0),Dashboard!$C$54))</f>
        <v>43100</v>
      </c>
      <c r="C689" s="100" t="str">
        <f t="array" ref="C689">IF($A689="n/a","",iferror(index('Trade Log'!$C$5:$C$2004,match($A689,'Trade Log'!$AA$5:$AA$2004,0),0),""))</f>
        <v/>
      </c>
      <c r="D689" s="398">
        <f t="array" ref="D689">IF($A689="n/a",0,iferror(index('Trade Log'!$AD$5:$AD$2004,match($A689,'Trade Log'!$AA$5:$AA$2004,0),0),0))</f>
        <v>0</v>
      </c>
      <c r="E689" s="398">
        <f t="shared" si="35"/>
        <v>0</v>
      </c>
      <c r="F689" s="100" t="str">
        <f t="array" ref="F689">IF($A689="n/a","",iferror(index('Trade Log'!$D$5:$D$2004,match($A689,'Trade Log'!$AA$5:$AA$2004,0),0),"n/a"))</f>
        <v/>
      </c>
      <c r="G689" s="100" t="str">
        <f t="array" ref="G689">IF($A689="n/a","",IFERROR(index(Setup!$D$52:$D$201,match($F689,Setup!$B$52:$B$201,0),0),"n/a"))</f>
        <v/>
      </c>
      <c r="H689" s="81"/>
      <c r="I689" s="398">
        <f t="shared" ref="I689:AG689" si="436">IF($A689="n/a",0,IFERROR(IF($G689=I$287,$E689,0),0))</f>
        <v>0</v>
      </c>
      <c r="J689" s="398">
        <f t="shared" si="436"/>
        <v>0</v>
      </c>
      <c r="K689" s="398">
        <f t="shared" si="436"/>
        <v>0</v>
      </c>
      <c r="L689" s="398">
        <f t="shared" si="436"/>
        <v>0</v>
      </c>
      <c r="M689" s="398">
        <f t="shared" si="436"/>
        <v>0</v>
      </c>
      <c r="N689" s="398">
        <f t="shared" si="436"/>
        <v>0</v>
      </c>
      <c r="O689" s="398">
        <f t="shared" si="436"/>
        <v>0</v>
      </c>
      <c r="P689" s="398">
        <f t="shared" si="436"/>
        <v>0</v>
      </c>
      <c r="Q689" s="398">
        <f t="shared" si="436"/>
        <v>0</v>
      </c>
      <c r="R689" s="398">
        <f t="shared" si="436"/>
        <v>0</v>
      </c>
      <c r="S689" s="398">
        <f t="shared" si="436"/>
        <v>0</v>
      </c>
      <c r="T689" s="398">
        <f t="shared" si="436"/>
        <v>0</v>
      </c>
      <c r="U689" s="398">
        <f t="shared" si="436"/>
        <v>0</v>
      </c>
      <c r="V689" s="398">
        <f t="shared" si="436"/>
        <v>0</v>
      </c>
      <c r="W689" s="398">
        <f t="shared" si="436"/>
        <v>0</v>
      </c>
      <c r="X689" s="398">
        <f t="shared" si="436"/>
        <v>0</v>
      </c>
      <c r="Y689" s="398">
        <f t="shared" si="436"/>
        <v>0</v>
      </c>
      <c r="Z689" s="398">
        <f t="shared" si="436"/>
        <v>0</v>
      </c>
      <c r="AA689" s="398">
        <f t="shared" si="436"/>
        <v>0</v>
      </c>
      <c r="AB689" s="398">
        <f t="shared" si="436"/>
        <v>0</v>
      </c>
      <c r="AC689" s="398">
        <f t="shared" si="436"/>
        <v>0</v>
      </c>
      <c r="AD689" s="398">
        <f t="shared" si="436"/>
        <v>0</v>
      </c>
      <c r="AE689" s="398">
        <f t="shared" si="436"/>
        <v>0</v>
      </c>
      <c r="AF689" s="398">
        <f t="shared" si="436"/>
        <v>0</v>
      </c>
      <c r="AG689" s="398">
        <f t="shared" si="436"/>
        <v>0</v>
      </c>
    </row>
    <row r="690">
      <c r="A690" s="100" t="str">
        <f t="shared" si="37"/>
        <v>n/a</v>
      </c>
      <c r="B690" s="396">
        <f t="array" ref="B690">IF($A690="n/a",Dashboard!$C$54,iferror(index('Trade Log'!$B$5:$B$2004,match($A690,'Trade Log'!$AA$5:$AA$2004,0),0),Dashboard!$C$54))</f>
        <v>43100</v>
      </c>
      <c r="C690" s="100" t="str">
        <f t="array" ref="C690">IF($A690="n/a","",iferror(index('Trade Log'!$C$5:$C$2004,match($A690,'Trade Log'!$AA$5:$AA$2004,0),0),""))</f>
        <v/>
      </c>
      <c r="D690" s="398">
        <f t="array" ref="D690">IF($A690="n/a",0,iferror(index('Trade Log'!$AD$5:$AD$2004,match($A690,'Trade Log'!$AA$5:$AA$2004,0),0),0))</f>
        <v>0</v>
      </c>
      <c r="E690" s="398">
        <f t="shared" si="35"/>
        <v>0</v>
      </c>
      <c r="F690" s="100" t="str">
        <f t="array" ref="F690">IF($A690="n/a","",iferror(index('Trade Log'!$D$5:$D$2004,match($A690,'Trade Log'!$AA$5:$AA$2004,0),0),"n/a"))</f>
        <v/>
      </c>
      <c r="G690" s="100" t="str">
        <f t="array" ref="G690">IF($A690="n/a","",IFERROR(index(Setup!$D$52:$D$201,match($F690,Setup!$B$52:$B$201,0),0),"n/a"))</f>
        <v/>
      </c>
      <c r="H690" s="81"/>
      <c r="I690" s="398">
        <f t="shared" ref="I690:AG690" si="437">IF($A690="n/a",0,IFERROR(IF($G690=I$287,$E690,0),0))</f>
        <v>0</v>
      </c>
      <c r="J690" s="398">
        <f t="shared" si="437"/>
        <v>0</v>
      </c>
      <c r="K690" s="398">
        <f t="shared" si="437"/>
        <v>0</v>
      </c>
      <c r="L690" s="398">
        <f t="shared" si="437"/>
        <v>0</v>
      </c>
      <c r="M690" s="398">
        <f t="shared" si="437"/>
        <v>0</v>
      </c>
      <c r="N690" s="398">
        <f t="shared" si="437"/>
        <v>0</v>
      </c>
      <c r="O690" s="398">
        <f t="shared" si="437"/>
        <v>0</v>
      </c>
      <c r="P690" s="398">
        <f t="shared" si="437"/>
        <v>0</v>
      </c>
      <c r="Q690" s="398">
        <f t="shared" si="437"/>
        <v>0</v>
      </c>
      <c r="R690" s="398">
        <f t="shared" si="437"/>
        <v>0</v>
      </c>
      <c r="S690" s="398">
        <f t="shared" si="437"/>
        <v>0</v>
      </c>
      <c r="T690" s="398">
        <f t="shared" si="437"/>
        <v>0</v>
      </c>
      <c r="U690" s="398">
        <f t="shared" si="437"/>
        <v>0</v>
      </c>
      <c r="V690" s="398">
        <f t="shared" si="437"/>
        <v>0</v>
      </c>
      <c r="W690" s="398">
        <f t="shared" si="437"/>
        <v>0</v>
      </c>
      <c r="X690" s="398">
        <f t="shared" si="437"/>
        <v>0</v>
      </c>
      <c r="Y690" s="398">
        <f t="shared" si="437"/>
        <v>0</v>
      </c>
      <c r="Z690" s="398">
        <f t="shared" si="437"/>
        <v>0</v>
      </c>
      <c r="AA690" s="398">
        <f t="shared" si="437"/>
        <v>0</v>
      </c>
      <c r="AB690" s="398">
        <f t="shared" si="437"/>
        <v>0</v>
      </c>
      <c r="AC690" s="398">
        <f t="shared" si="437"/>
        <v>0</v>
      </c>
      <c r="AD690" s="398">
        <f t="shared" si="437"/>
        <v>0</v>
      </c>
      <c r="AE690" s="398">
        <f t="shared" si="437"/>
        <v>0</v>
      </c>
      <c r="AF690" s="398">
        <f t="shared" si="437"/>
        <v>0</v>
      </c>
      <c r="AG690" s="398">
        <f t="shared" si="437"/>
        <v>0</v>
      </c>
    </row>
    <row r="691">
      <c r="A691" s="100" t="str">
        <f t="shared" si="37"/>
        <v>n/a</v>
      </c>
      <c r="B691" s="396">
        <f t="array" ref="B691">IF($A691="n/a",Dashboard!$C$54,iferror(index('Trade Log'!$B$5:$B$2004,match($A691,'Trade Log'!$AA$5:$AA$2004,0),0),Dashboard!$C$54))</f>
        <v>43100</v>
      </c>
      <c r="C691" s="100" t="str">
        <f t="array" ref="C691">IF($A691="n/a","",iferror(index('Trade Log'!$C$5:$C$2004,match($A691,'Trade Log'!$AA$5:$AA$2004,0),0),""))</f>
        <v/>
      </c>
      <c r="D691" s="398">
        <f t="array" ref="D691">IF($A691="n/a",0,iferror(index('Trade Log'!$AD$5:$AD$2004,match($A691,'Trade Log'!$AA$5:$AA$2004,0),0),0))</f>
        <v>0</v>
      </c>
      <c r="E691" s="398">
        <f t="shared" si="35"/>
        <v>0</v>
      </c>
      <c r="F691" s="100" t="str">
        <f t="array" ref="F691">IF($A691="n/a","",iferror(index('Trade Log'!$D$5:$D$2004,match($A691,'Trade Log'!$AA$5:$AA$2004,0),0),"n/a"))</f>
        <v/>
      </c>
      <c r="G691" s="100" t="str">
        <f t="array" ref="G691">IF($A691="n/a","",IFERROR(index(Setup!$D$52:$D$201,match($F691,Setup!$B$52:$B$201,0),0),"n/a"))</f>
        <v/>
      </c>
      <c r="H691" s="81"/>
      <c r="I691" s="398">
        <f t="shared" ref="I691:AG691" si="438">IF($A691="n/a",0,IFERROR(IF($G691=I$287,$E691,0),0))</f>
        <v>0</v>
      </c>
      <c r="J691" s="398">
        <f t="shared" si="438"/>
        <v>0</v>
      </c>
      <c r="K691" s="398">
        <f t="shared" si="438"/>
        <v>0</v>
      </c>
      <c r="L691" s="398">
        <f t="shared" si="438"/>
        <v>0</v>
      </c>
      <c r="M691" s="398">
        <f t="shared" si="438"/>
        <v>0</v>
      </c>
      <c r="N691" s="398">
        <f t="shared" si="438"/>
        <v>0</v>
      </c>
      <c r="O691" s="398">
        <f t="shared" si="438"/>
        <v>0</v>
      </c>
      <c r="P691" s="398">
        <f t="shared" si="438"/>
        <v>0</v>
      </c>
      <c r="Q691" s="398">
        <f t="shared" si="438"/>
        <v>0</v>
      </c>
      <c r="R691" s="398">
        <f t="shared" si="438"/>
        <v>0</v>
      </c>
      <c r="S691" s="398">
        <f t="shared" si="438"/>
        <v>0</v>
      </c>
      <c r="T691" s="398">
        <f t="shared" si="438"/>
        <v>0</v>
      </c>
      <c r="U691" s="398">
        <f t="shared" si="438"/>
        <v>0</v>
      </c>
      <c r="V691" s="398">
        <f t="shared" si="438"/>
        <v>0</v>
      </c>
      <c r="W691" s="398">
        <f t="shared" si="438"/>
        <v>0</v>
      </c>
      <c r="X691" s="398">
        <f t="shared" si="438"/>
        <v>0</v>
      </c>
      <c r="Y691" s="398">
        <f t="shared" si="438"/>
        <v>0</v>
      </c>
      <c r="Z691" s="398">
        <f t="shared" si="438"/>
        <v>0</v>
      </c>
      <c r="AA691" s="398">
        <f t="shared" si="438"/>
        <v>0</v>
      </c>
      <c r="AB691" s="398">
        <f t="shared" si="438"/>
        <v>0</v>
      </c>
      <c r="AC691" s="398">
        <f t="shared" si="438"/>
        <v>0</v>
      </c>
      <c r="AD691" s="398">
        <f t="shared" si="438"/>
        <v>0</v>
      </c>
      <c r="AE691" s="398">
        <f t="shared" si="438"/>
        <v>0</v>
      </c>
      <c r="AF691" s="398">
        <f t="shared" si="438"/>
        <v>0</v>
      </c>
      <c r="AG691" s="398">
        <f t="shared" si="438"/>
        <v>0</v>
      </c>
    </row>
    <row r="692">
      <c r="A692" s="100" t="str">
        <f t="shared" si="37"/>
        <v>n/a</v>
      </c>
      <c r="B692" s="396">
        <f t="array" ref="B692">IF($A692="n/a",Dashboard!$C$54,iferror(index('Trade Log'!$B$5:$B$2004,match($A692,'Trade Log'!$AA$5:$AA$2004,0),0),Dashboard!$C$54))</f>
        <v>43100</v>
      </c>
      <c r="C692" s="100" t="str">
        <f t="array" ref="C692">IF($A692="n/a","",iferror(index('Trade Log'!$C$5:$C$2004,match($A692,'Trade Log'!$AA$5:$AA$2004,0),0),""))</f>
        <v/>
      </c>
      <c r="D692" s="398">
        <f t="array" ref="D692">IF($A692="n/a",0,iferror(index('Trade Log'!$AD$5:$AD$2004,match($A692,'Trade Log'!$AA$5:$AA$2004,0),0),0))</f>
        <v>0</v>
      </c>
      <c r="E692" s="398">
        <f t="shared" si="35"/>
        <v>0</v>
      </c>
      <c r="F692" s="100" t="str">
        <f t="array" ref="F692">IF($A692="n/a","",iferror(index('Trade Log'!$D$5:$D$2004,match($A692,'Trade Log'!$AA$5:$AA$2004,0),0),"n/a"))</f>
        <v/>
      </c>
      <c r="G692" s="100" t="str">
        <f t="array" ref="G692">IF($A692="n/a","",IFERROR(index(Setup!$D$52:$D$201,match($F692,Setup!$B$52:$B$201,0),0),"n/a"))</f>
        <v/>
      </c>
      <c r="H692" s="81"/>
      <c r="I692" s="398">
        <f t="shared" ref="I692:AG692" si="439">IF($A692="n/a",0,IFERROR(IF($G692=I$287,$E692,0),0))</f>
        <v>0</v>
      </c>
      <c r="J692" s="398">
        <f t="shared" si="439"/>
        <v>0</v>
      </c>
      <c r="K692" s="398">
        <f t="shared" si="439"/>
        <v>0</v>
      </c>
      <c r="L692" s="398">
        <f t="shared" si="439"/>
        <v>0</v>
      </c>
      <c r="M692" s="398">
        <f t="shared" si="439"/>
        <v>0</v>
      </c>
      <c r="N692" s="398">
        <f t="shared" si="439"/>
        <v>0</v>
      </c>
      <c r="O692" s="398">
        <f t="shared" si="439"/>
        <v>0</v>
      </c>
      <c r="P692" s="398">
        <f t="shared" si="439"/>
        <v>0</v>
      </c>
      <c r="Q692" s="398">
        <f t="shared" si="439"/>
        <v>0</v>
      </c>
      <c r="R692" s="398">
        <f t="shared" si="439"/>
        <v>0</v>
      </c>
      <c r="S692" s="398">
        <f t="shared" si="439"/>
        <v>0</v>
      </c>
      <c r="T692" s="398">
        <f t="shared" si="439"/>
        <v>0</v>
      </c>
      <c r="U692" s="398">
        <f t="shared" si="439"/>
        <v>0</v>
      </c>
      <c r="V692" s="398">
        <f t="shared" si="439"/>
        <v>0</v>
      </c>
      <c r="W692" s="398">
        <f t="shared" si="439"/>
        <v>0</v>
      </c>
      <c r="X692" s="398">
        <f t="shared" si="439"/>
        <v>0</v>
      </c>
      <c r="Y692" s="398">
        <f t="shared" si="439"/>
        <v>0</v>
      </c>
      <c r="Z692" s="398">
        <f t="shared" si="439"/>
        <v>0</v>
      </c>
      <c r="AA692" s="398">
        <f t="shared" si="439"/>
        <v>0</v>
      </c>
      <c r="AB692" s="398">
        <f t="shared" si="439"/>
        <v>0</v>
      </c>
      <c r="AC692" s="398">
        <f t="shared" si="439"/>
        <v>0</v>
      </c>
      <c r="AD692" s="398">
        <f t="shared" si="439"/>
        <v>0</v>
      </c>
      <c r="AE692" s="398">
        <f t="shared" si="439"/>
        <v>0</v>
      </c>
      <c r="AF692" s="398">
        <f t="shared" si="439"/>
        <v>0</v>
      </c>
      <c r="AG692" s="398">
        <f t="shared" si="439"/>
        <v>0</v>
      </c>
    </row>
    <row r="693">
      <c r="A693" s="100" t="str">
        <f t="shared" si="37"/>
        <v>n/a</v>
      </c>
      <c r="B693" s="396">
        <f t="array" ref="B693">IF($A693="n/a",Dashboard!$C$54,iferror(index('Trade Log'!$B$5:$B$2004,match($A693,'Trade Log'!$AA$5:$AA$2004,0),0),Dashboard!$C$54))</f>
        <v>43100</v>
      </c>
      <c r="C693" s="100" t="str">
        <f t="array" ref="C693">IF($A693="n/a","",iferror(index('Trade Log'!$C$5:$C$2004,match($A693,'Trade Log'!$AA$5:$AA$2004,0),0),""))</f>
        <v/>
      </c>
      <c r="D693" s="398">
        <f t="array" ref="D693">IF($A693="n/a",0,iferror(index('Trade Log'!$AD$5:$AD$2004,match($A693,'Trade Log'!$AA$5:$AA$2004,0),0),0))</f>
        <v>0</v>
      </c>
      <c r="E693" s="398">
        <f t="shared" si="35"/>
        <v>0</v>
      </c>
      <c r="F693" s="100" t="str">
        <f t="array" ref="F693">IF($A693="n/a","",iferror(index('Trade Log'!$D$5:$D$2004,match($A693,'Trade Log'!$AA$5:$AA$2004,0),0),"n/a"))</f>
        <v/>
      </c>
      <c r="G693" s="100" t="str">
        <f t="array" ref="G693">IF($A693="n/a","",IFERROR(index(Setup!$D$52:$D$201,match($F693,Setup!$B$52:$B$201,0),0),"n/a"))</f>
        <v/>
      </c>
      <c r="H693" s="81"/>
      <c r="I693" s="398">
        <f t="shared" ref="I693:AG693" si="440">IF($A693="n/a",0,IFERROR(IF($G693=I$287,$E693,0),0))</f>
        <v>0</v>
      </c>
      <c r="J693" s="398">
        <f t="shared" si="440"/>
        <v>0</v>
      </c>
      <c r="K693" s="398">
        <f t="shared" si="440"/>
        <v>0</v>
      </c>
      <c r="L693" s="398">
        <f t="shared" si="440"/>
        <v>0</v>
      </c>
      <c r="M693" s="398">
        <f t="shared" si="440"/>
        <v>0</v>
      </c>
      <c r="N693" s="398">
        <f t="shared" si="440"/>
        <v>0</v>
      </c>
      <c r="O693" s="398">
        <f t="shared" si="440"/>
        <v>0</v>
      </c>
      <c r="P693" s="398">
        <f t="shared" si="440"/>
        <v>0</v>
      </c>
      <c r="Q693" s="398">
        <f t="shared" si="440"/>
        <v>0</v>
      </c>
      <c r="R693" s="398">
        <f t="shared" si="440"/>
        <v>0</v>
      </c>
      <c r="S693" s="398">
        <f t="shared" si="440"/>
        <v>0</v>
      </c>
      <c r="T693" s="398">
        <f t="shared" si="440"/>
        <v>0</v>
      </c>
      <c r="U693" s="398">
        <f t="shared" si="440"/>
        <v>0</v>
      </c>
      <c r="V693" s="398">
        <f t="shared" si="440"/>
        <v>0</v>
      </c>
      <c r="W693" s="398">
        <f t="shared" si="440"/>
        <v>0</v>
      </c>
      <c r="X693" s="398">
        <f t="shared" si="440"/>
        <v>0</v>
      </c>
      <c r="Y693" s="398">
        <f t="shared" si="440"/>
        <v>0</v>
      </c>
      <c r="Z693" s="398">
        <f t="shared" si="440"/>
        <v>0</v>
      </c>
      <c r="AA693" s="398">
        <f t="shared" si="440"/>
        <v>0</v>
      </c>
      <c r="AB693" s="398">
        <f t="shared" si="440"/>
        <v>0</v>
      </c>
      <c r="AC693" s="398">
        <f t="shared" si="440"/>
        <v>0</v>
      </c>
      <c r="AD693" s="398">
        <f t="shared" si="440"/>
        <v>0</v>
      </c>
      <c r="AE693" s="398">
        <f t="shared" si="440"/>
        <v>0</v>
      </c>
      <c r="AF693" s="398">
        <f t="shared" si="440"/>
        <v>0</v>
      </c>
      <c r="AG693" s="398">
        <f t="shared" si="440"/>
        <v>0</v>
      </c>
    </row>
    <row r="694">
      <c r="A694" s="100" t="str">
        <f t="shared" si="37"/>
        <v>n/a</v>
      </c>
      <c r="B694" s="396">
        <f t="array" ref="B694">IF($A694="n/a",Dashboard!$C$54,iferror(index('Trade Log'!$B$5:$B$2004,match($A694,'Trade Log'!$AA$5:$AA$2004,0),0),Dashboard!$C$54))</f>
        <v>43100</v>
      </c>
      <c r="C694" s="100" t="str">
        <f t="array" ref="C694">IF($A694="n/a","",iferror(index('Trade Log'!$C$5:$C$2004,match($A694,'Trade Log'!$AA$5:$AA$2004,0),0),""))</f>
        <v/>
      </c>
      <c r="D694" s="398">
        <f t="array" ref="D694">IF($A694="n/a",0,iferror(index('Trade Log'!$AD$5:$AD$2004,match($A694,'Trade Log'!$AA$5:$AA$2004,0),0),0))</f>
        <v>0</v>
      </c>
      <c r="E694" s="398">
        <f t="shared" si="35"/>
        <v>0</v>
      </c>
      <c r="F694" s="100" t="str">
        <f t="array" ref="F694">IF($A694="n/a","",iferror(index('Trade Log'!$D$5:$D$2004,match($A694,'Trade Log'!$AA$5:$AA$2004,0),0),"n/a"))</f>
        <v/>
      </c>
      <c r="G694" s="100" t="str">
        <f t="array" ref="G694">IF($A694="n/a","",IFERROR(index(Setup!$D$52:$D$201,match($F694,Setup!$B$52:$B$201,0),0),"n/a"))</f>
        <v/>
      </c>
      <c r="H694" s="81"/>
      <c r="I694" s="398">
        <f t="shared" ref="I694:AG694" si="441">IF($A694="n/a",0,IFERROR(IF($G694=I$287,$E694,0),0))</f>
        <v>0</v>
      </c>
      <c r="J694" s="398">
        <f t="shared" si="441"/>
        <v>0</v>
      </c>
      <c r="K694" s="398">
        <f t="shared" si="441"/>
        <v>0</v>
      </c>
      <c r="L694" s="398">
        <f t="shared" si="441"/>
        <v>0</v>
      </c>
      <c r="M694" s="398">
        <f t="shared" si="441"/>
        <v>0</v>
      </c>
      <c r="N694" s="398">
        <f t="shared" si="441"/>
        <v>0</v>
      </c>
      <c r="O694" s="398">
        <f t="shared" si="441"/>
        <v>0</v>
      </c>
      <c r="P694" s="398">
        <f t="shared" si="441"/>
        <v>0</v>
      </c>
      <c r="Q694" s="398">
        <f t="shared" si="441"/>
        <v>0</v>
      </c>
      <c r="R694" s="398">
        <f t="shared" si="441"/>
        <v>0</v>
      </c>
      <c r="S694" s="398">
        <f t="shared" si="441"/>
        <v>0</v>
      </c>
      <c r="T694" s="398">
        <f t="shared" si="441"/>
        <v>0</v>
      </c>
      <c r="U694" s="398">
        <f t="shared" si="441"/>
        <v>0</v>
      </c>
      <c r="V694" s="398">
        <f t="shared" si="441"/>
        <v>0</v>
      </c>
      <c r="W694" s="398">
        <f t="shared" si="441"/>
        <v>0</v>
      </c>
      <c r="X694" s="398">
        <f t="shared" si="441"/>
        <v>0</v>
      </c>
      <c r="Y694" s="398">
        <f t="shared" si="441"/>
        <v>0</v>
      </c>
      <c r="Z694" s="398">
        <f t="shared" si="441"/>
        <v>0</v>
      </c>
      <c r="AA694" s="398">
        <f t="shared" si="441"/>
        <v>0</v>
      </c>
      <c r="AB694" s="398">
        <f t="shared" si="441"/>
        <v>0</v>
      </c>
      <c r="AC694" s="398">
        <f t="shared" si="441"/>
        <v>0</v>
      </c>
      <c r="AD694" s="398">
        <f t="shared" si="441"/>
        <v>0</v>
      </c>
      <c r="AE694" s="398">
        <f t="shared" si="441"/>
        <v>0</v>
      </c>
      <c r="AF694" s="398">
        <f t="shared" si="441"/>
        <v>0</v>
      </c>
      <c r="AG694" s="398">
        <f t="shared" si="441"/>
        <v>0</v>
      </c>
    </row>
    <row r="695">
      <c r="A695" s="100" t="str">
        <f t="shared" si="37"/>
        <v>n/a</v>
      </c>
      <c r="B695" s="396">
        <f t="array" ref="B695">IF($A695="n/a",Dashboard!$C$54,iferror(index('Trade Log'!$B$5:$B$2004,match($A695,'Trade Log'!$AA$5:$AA$2004,0),0),Dashboard!$C$54))</f>
        <v>43100</v>
      </c>
      <c r="C695" s="100" t="str">
        <f t="array" ref="C695">IF($A695="n/a","",iferror(index('Trade Log'!$C$5:$C$2004,match($A695,'Trade Log'!$AA$5:$AA$2004,0),0),""))</f>
        <v/>
      </c>
      <c r="D695" s="398">
        <f t="array" ref="D695">IF($A695="n/a",0,iferror(index('Trade Log'!$AD$5:$AD$2004,match($A695,'Trade Log'!$AA$5:$AA$2004,0),0),0))</f>
        <v>0</v>
      </c>
      <c r="E695" s="398">
        <f t="shared" si="35"/>
        <v>0</v>
      </c>
      <c r="F695" s="100" t="str">
        <f t="array" ref="F695">IF($A695="n/a","",iferror(index('Trade Log'!$D$5:$D$2004,match($A695,'Trade Log'!$AA$5:$AA$2004,0),0),"n/a"))</f>
        <v/>
      </c>
      <c r="G695" s="100" t="str">
        <f t="array" ref="G695">IF($A695="n/a","",IFERROR(index(Setup!$D$52:$D$201,match($F695,Setup!$B$52:$B$201,0),0),"n/a"))</f>
        <v/>
      </c>
      <c r="H695" s="81"/>
      <c r="I695" s="398">
        <f t="shared" ref="I695:AG695" si="442">IF($A695="n/a",0,IFERROR(IF($G695=I$287,$E695,0),0))</f>
        <v>0</v>
      </c>
      <c r="J695" s="398">
        <f t="shared" si="442"/>
        <v>0</v>
      </c>
      <c r="K695" s="398">
        <f t="shared" si="442"/>
        <v>0</v>
      </c>
      <c r="L695" s="398">
        <f t="shared" si="442"/>
        <v>0</v>
      </c>
      <c r="M695" s="398">
        <f t="shared" si="442"/>
        <v>0</v>
      </c>
      <c r="N695" s="398">
        <f t="shared" si="442"/>
        <v>0</v>
      </c>
      <c r="O695" s="398">
        <f t="shared" si="442"/>
        <v>0</v>
      </c>
      <c r="P695" s="398">
        <f t="shared" si="442"/>
        <v>0</v>
      </c>
      <c r="Q695" s="398">
        <f t="shared" si="442"/>
        <v>0</v>
      </c>
      <c r="R695" s="398">
        <f t="shared" si="442"/>
        <v>0</v>
      </c>
      <c r="S695" s="398">
        <f t="shared" si="442"/>
        <v>0</v>
      </c>
      <c r="T695" s="398">
        <f t="shared" si="442"/>
        <v>0</v>
      </c>
      <c r="U695" s="398">
        <f t="shared" si="442"/>
        <v>0</v>
      </c>
      <c r="V695" s="398">
        <f t="shared" si="442"/>
        <v>0</v>
      </c>
      <c r="W695" s="398">
        <f t="shared" si="442"/>
        <v>0</v>
      </c>
      <c r="X695" s="398">
        <f t="shared" si="442"/>
        <v>0</v>
      </c>
      <c r="Y695" s="398">
        <f t="shared" si="442"/>
        <v>0</v>
      </c>
      <c r="Z695" s="398">
        <f t="shared" si="442"/>
        <v>0</v>
      </c>
      <c r="AA695" s="398">
        <f t="shared" si="442"/>
        <v>0</v>
      </c>
      <c r="AB695" s="398">
        <f t="shared" si="442"/>
        <v>0</v>
      </c>
      <c r="AC695" s="398">
        <f t="shared" si="442"/>
        <v>0</v>
      </c>
      <c r="AD695" s="398">
        <f t="shared" si="442"/>
        <v>0</v>
      </c>
      <c r="AE695" s="398">
        <f t="shared" si="442"/>
        <v>0</v>
      </c>
      <c r="AF695" s="398">
        <f t="shared" si="442"/>
        <v>0</v>
      </c>
      <c r="AG695" s="398">
        <f t="shared" si="442"/>
        <v>0</v>
      </c>
    </row>
    <row r="696">
      <c r="A696" s="100" t="str">
        <f t="shared" si="37"/>
        <v>n/a</v>
      </c>
      <c r="B696" s="396">
        <f t="array" ref="B696">IF($A696="n/a",Dashboard!$C$54,iferror(index('Trade Log'!$B$5:$B$2004,match($A696,'Trade Log'!$AA$5:$AA$2004,0),0),Dashboard!$C$54))</f>
        <v>43100</v>
      </c>
      <c r="C696" s="100" t="str">
        <f t="array" ref="C696">IF($A696="n/a","",iferror(index('Trade Log'!$C$5:$C$2004,match($A696,'Trade Log'!$AA$5:$AA$2004,0),0),""))</f>
        <v/>
      </c>
      <c r="D696" s="398">
        <f t="array" ref="D696">IF($A696="n/a",0,iferror(index('Trade Log'!$AD$5:$AD$2004,match($A696,'Trade Log'!$AA$5:$AA$2004,0),0),0))</f>
        <v>0</v>
      </c>
      <c r="E696" s="398">
        <f t="shared" si="35"/>
        <v>0</v>
      </c>
      <c r="F696" s="100" t="str">
        <f t="array" ref="F696">IF($A696="n/a","",iferror(index('Trade Log'!$D$5:$D$2004,match($A696,'Trade Log'!$AA$5:$AA$2004,0),0),"n/a"))</f>
        <v/>
      </c>
      <c r="G696" s="100" t="str">
        <f t="array" ref="G696">IF($A696="n/a","",IFERROR(index(Setup!$D$52:$D$201,match($F696,Setup!$B$52:$B$201,0),0),"n/a"))</f>
        <v/>
      </c>
      <c r="H696" s="81"/>
      <c r="I696" s="398">
        <f t="shared" ref="I696:AG696" si="443">IF($A696="n/a",0,IFERROR(IF($G696=I$287,$E696,0),0))</f>
        <v>0</v>
      </c>
      <c r="J696" s="398">
        <f t="shared" si="443"/>
        <v>0</v>
      </c>
      <c r="K696" s="398">
        <f t="shared" si="443"/>
        <v>0</v>
      </c>
      <c r="L696" s="398">
        <f t="shared" si="443"/>
        <v>0</v>
      </c>
      <c r="M696" s="398">
        <f t="shared" si="443"/>
        <v>0</v>
      </c>
      <c r="N696" s="398">
        <f t="shared" si="443"/>
        <v>0</v>
      </c>
      <c r="O696" s="398">
        <f t="shared" si="443"/>
        <v>0</v>
      </c>
      <c r="P696" s="398">
        <f t="shared" si="443"/>
        <v>0</v>
      </c>
      <c r="Q696" s="398">
        <f t="shared" si="443"/>
        <v>0</v>
      </c>
      <c r="R696" s="398">
        <f t="shared" si="443"/>
        <v>0</v>
      </c>
      <c r="S696" s="398">
        <f t="shared" si="443"/>
        <v>0</v>
      </c>
      <c r="T696" s="398">
        <f t="shared" si="443"/>
        <v>0</v>
      </c>
      <c r="U696" s="398">
        <f t="shared" si="443"/>
        <v>0</v>
      </c>
      <c r="V696" s="398">
        <f t="shared" si="443"/>
        <v>0</v>
      </c>
      <c r="W696" s="398">
        <f t="shared" si="443"/>
        <v>0</v>
      </c>
      <c r="X696" s="398">
        <f t="shared" si="443"/>
        <v>0</v>
      </c>
      <c r="Y696" s="398">
        <f t="shared" si="443"/>
        <v>0</v>
      </c>
      <c r="Z696" s="398">
        <f t="shared" si="443"/>
        <v>0</v>
      </c>
      <c r="AA696" s="398">
        <f t="shared" si="443"/>
        <v>0</v>
      </c>
      <c r="AB696" s="398">
        <f t="shared" si="443"/>
        <v>0</v>
      </c>
      <c r="AC696" s="398">
        <f t="shared" si="443"/>
        <v>0</v>
      </c>
      <c r="AD696" s="398">
        <f t="shared" si="443"/>
        <v>0</v>
      </c>
      <c r="AE696" s="398">
        <f t="shared" si="443"/>
        <v>0</v>
      </c>
      <c r="AF696" s="398">
        <f t="shared" si="443"/>
        <v>0</v>
      </c>
      <c r="AG696" s="398">
        <f t="shared" si="443"/>
        <v>0</v>
      </c>
    </row>
    <row r="697">
      <c r="A697" s="100" t="str">
        <f t="shared" si="37"/>
        <v>n/a</v>
      </c>
      <c r="B697" s="396">
        <f t="array" ref="B697">IF($A697="n/a",Dashboard!$C$54,iferror(index('Trade Log'!$B$5:$B$2004,match($A697,'Trade Log'!$AA$5:$AA$2004,0),0),Dashboard!$C$54))</f>
        <v>43100</v>
      </c>
      <c r="C697" s="100" t="str">
        <f t="array" ref="C697">IF($A697="n/a","",iferror(index('Trade Log'!$C$5:$C$2004,match($A697,'Trade Log'!$AA$5:$AA$2004,0),0),""))</f>
        <v/>
      </c>
      <c r="D697" s="398">
        <f t="array" ref="D697">IF($A697="n/a",0,iferror(index('Trade Log'!$AD$5:$AD$2004,match($A697,'Trade Log'!$AA$5:$AA$2004,0),0),0))</f>
        <v>0</v>
      </c>
      <c r="E697" s="398">
        <f t="shared" si="35"/>
        <v>0</v>
      </c>
      <c r="F697" s="100" t="str">
        <f t="array" ref="F697">IF($A697="n/a","",iferror(index('Trade Log'!$D$5:$D$2004,match($A697,'Trade Log'!$AA$5:$AA$2004,0),0),"n/a"))</f>
        <v/>
      </c>
      <c r="G697" s="100" t="str">
        <f t="array" ref="G697">IF($A697="n/a","",IFERROR(index(Setup!$D$52:$D$201,match($F697,Setup!$B$52:$B$201,0),0),"n/a"))</f>
        <v/>
      </c>
      <c r="H697" s="81"/>
      <c r="I697" s="398">
        <f t="shared" ref="I697:AG697" si="444">IF($A697="n/a",0,IFERROR(IF($G697=I$287,$E697,0),0))</f>
        <v>0</v>
      </c>
      <c r="J697" s="398">
        <f t="shared" si="444"/>
        <v>0</v>
      </c>
      <c r="K697" s="398">
        <f t="shared" si="444"/>
        <v>0</v>
      </c>
      <c r="L697" s="398">
        <f t="shared" si="444"/>
        <v>0</v>
      </c>
      <c r="M697" s="398">
        <f t="shared" si="444"/>
        <v>0</v>
      </c>
      <c r="N697" s="398">
        <f t="shared" si="444"/>
        <v>0</v>
      </c>
      <c r="O697" s="398">
        <f t="shared" si="444"/>
        <v>0</v>
      </c>
      <c r="P697" s="398">
        <f t="shared" si="444"/>
        <v>0</v>
      </c>
      <c r="Q697" s="398">
        <f t="shared" si="444"/>
        <v>0</v>
      </c>
      <c r="R697" s="398">
        <f t="shared" si="444"/>
        <v>0</v>
      </c>
      <c r="S697" s="398">
        <f t="shared" si="444"/>
        <v>0</v>
      </c>
      <c r="T697" s="398">
        <f t="shared" si="444"/>
        <v>0</v>
      </c>
      <c r="U697" s="398">
        <f t="shared" si="444"/>
        <v>0</v>
      </c>
      <c r="V697" s="398">
        <f t="shared" si="444"/>
        <v>0</v>
      </c>
      <c r="W697" s="398">
        <f t="shared" si="444"/>
        <v>0</v>
      </c>
      <c r="X697" s="398">
        <f t="shared" si="444"/>
        <v>0</v>
      </c>
      <c r="Y697" s="398">
        <f t="shared" si="444"/>
        <v>0</v>
      </c>
      <c r="Z697" s="398">
        <f t="shared" si="444"/>
        <v>0</v>
      </c>
      <c r="AA697" s="398">
        <f t="shared" si="444"/>
        <v>0</v>
      </c>
      <c r="AB697" s="398">
        <f t="shared" si="444"/>
        <v>0</v>
      </c>
      <c r="AC697" s="398">
        <f t="shared" si="444"/>
        <v>0</v>
      </c>
      <c r="AD697" s="398">
        <f t="shared" si="444"/>
        <v>0</v>
      </c>
      <c r="AE697" s="398">
        <f t="shared" si="444"/>
        <v>0</v>
      </c>
      <c r="AF697" s="398">
        <f t="shared" si="444"/>
        <v>0</v>
      </c>
      <c r="AG697" s="398">
        <f t="shared" si="444"/>
        <v>0</v>
      </c>
    </row>
    <row r="698">
      <c r="A698" s="100" t="str">
        <f t="shared" si="37"/>
        <v>n/a</v>
      </c>
      <c r="B698" s="396">
        <f t="array" ref="B698">IF($A698="n/a",Dashboard!$C$54,iferror(index('Trade Log'!$B$5:$B$2004,match($A698,'Trade Log'!$AA$5:$AA$2004,0),0),Dashboard!$C$54))</f>
        <v>43100</v>
      </c>
      <c r="C698" s="100" t="str">
        <f t="array" ref="C698">IF($A698="n/a","",iferror(index('Trade Log'!$C$5:$C$2004,match($A698,'Trade Log'!$AA$5:$AA$2004,0),0),""))</f>
        <v/>
      </c>
      <c r="D698" s="398">
        <f t="array" ref="D698">IF($A698="n/a",0,iferror(index('Trade Log'!$AD$5:$AD$2004,match($A698,'Trade Log'!$AA$5:$AA$2004,0),0),0))</f>
        <v>0</v>
      </c>
      <c r="E698" s="398">
        <f t="shared" si="35"/>
        <v>0</v>
      </c>
      <c r="F698" s="100" t="str">
        <f t="array" ref="F698">IF($A698="n/a","",iferror(index('Trade Log'!$D$5:$D$2004,match($A698,'Trade Log'!$AA$5:$AA$2004,0),0),"n/a"))</f>
        <v/>
      </c>
      <c r="G698" s="100" t="str">
        <f t="array" ref="G698">IF($A698="n/a","",IFERROR(index(Setup!$D$52:$D$201,match($F698,Setup!$B$52:$B$201,0),0),"n/a"))</f>
        <v/>
      </c>
      <c r="H698" s="81"/>
      <c r="I698" s="398">
        <f t="shared" ref="I698:AG698" si="445">IF($A698="n/a",0,IFERROR(IF($G698=I$287,$E698,0),0))</f>
        <v>0</v>
      </c>
      <c r="J698" s="398">
        <f t="shared" si="445"/>
        <v>0</v>
      </c>
      <c r="K698" s="398">
        <f t="shared" si="445"/>
        <v>0</v>
      </c>
      <c r="L698" s="398">
        <f t="shared" si="445"/>
        <v>0</v>
      </c>
      <c r="M698" s="398">
        <f t="shared" si="445"/>
        <v>0</v>
      </c>
      <c r="N698" s="398">
        <f t="shared" si="445"/>
        <v>0</v>
      </c>
      <c r="O698" s="398">
        <f t="shared" si="445"/>
        <v>0</v>
      </c>
      <c r="P698" s="398">
        <f t="shared" si="445"/>
        <v>0</v>
      </c>
      <c r="Q698" s="398">
        <f t="shared" si="445"/>
        <v>0</v>
      </c>
      <c r="R698" s="398">
        <f t="shared" si="445"/>
        <v>0</v>
      </c>
      <c r="S698" s="398">
        <f t="shared" si="445"/>
        <v>0</v>
      </c>
      <c r="T698" s="398">
        <f t="shared" si="445"/>
        <v>0</v>
      </c>
      <c r="U698" s="398">
        <f t="shared" si="445"/>
        <v>0</v>
      </c>
      <c r="V698" s="398">
        <f t="shared" si="445"/>
        <v>0</v>
      </c>
      <c r="W698" s="398">
        <f t="shared" si="445"/>
        <v>0</v>
      </c>
      <c r="X698" s="398">
        <f t="shared" si="445"/>
        <v>0</v>
      </c>
      <c r="Y698" s="398">
        <f t="shared" si="445"/>
        <v>0</v>
      </c>
      <c r="Z698" s="398">
        <f t="shared" si="445"/>
        <v>0</v>
      </c>
      <c r="AA698" s="398">
        <f t="shared" si="445"/>
        <v>0</v>
      </c>
      <c r="AB698" s="398">
        <f t="shared" si="445"/>
        <v>0</v>
      </c>
      <c r="AC698" s="398">
        <f t="shared" si="445"/>
        <v>0</v>
      </c>
      <c r="AD698" s="398">
        <f t="shared" si="445"/>
        <v>0</v>
      </c>
      <c r="AE698" s="398">
        <f t="shared" si="445"/>
        <v>0</v>
      </c>
      <c r="AF698" s="398">
        <f t="shared" si="445"/>
        <v>0</v>
      </c>
      <c r="AG698" s="398">
        <f t="shared" si="445"/>
        <v>0</v>
      </c>
    </row>
    <row r="699">
      <c r="A699" s="100" t="str">
        <f t="shared" si="37"/>
        <v>n/a</v>
      </c>
      <c r="B699" s="396">
        <f t="array" ref="B699">IF($A699="n/a",Dashboard!$C$54,iferror(index('Trade Log'!$B$5:$B$2004,match($A699,'Trade Log'!$AA$5:$AA$2004,0),0),Dashboard!$C$54))</f>
        <v>43100</v>
      </c>
      <c r="C699" s="100" t="str">
        <f t="array" ref="C699">IF($A699="n/a","",iferror(index('Trade Log'!$C$5:$C$2004,match($A699,'Trade Log'!$AA$5:$AA$2004,0),0),""))</f>
        <v/>
      </c>
      <c r="D699" s="398">
        <f t="array" ref="D699">IF($A699="n/a",0,iferror(index('Trade Log'!$AD$5:$AD$2004,match($A699,'Trade Log'!$AA$5:$AA$2004,0),0),0))</f>
        <v>0</v>
      </c>
      <c r="E699" s="398">
        <f t="shared" si="35"/>
        <v>0</v>
      </c>
      <c r="F699" s="100" t="str">
        <f t="array" ref="F699">IF($A699="n/a","",iferror(index('Trade Log'!$D$5:$D$2004,match($A699,'Trade Log'!$AA$5:$AA$2004,0),0),"n/a"))</f>
        <v/>
      </c>
      <c r="G699" s="100" t="str">
        <f t="array" ref="G699">IF($A699="n/a","",IFERROR(index(Setup!$D$52:$D$201,match($F699,Setup!$B$52:$B$201,0),0),"n/a"))</f>
        <v/>
      </c>
      <c r="H699" s="81"/>
      <c r="I699" s="398">
        <f t="shared" ref="I699:AG699" si="446">IF($A699="n/a",0,IFERROR(IF($G699=I$287,$E699,0),0))</f>
        <v>0</v>
      </c>
      <c r="J699" s="398">
        <f t="shared" si="446"/>
        <v>0</v>
      </c>
      <c r="K699" s="398">
        <f t="shared" si="446"/>
        <v>0</v>
      </c>
      <c r="L699" s="398">
        <f t="shared" si="446"/>
        <v>0</v>
      </c>
      <c r="M699" s="398">
        <f t="shared" si="446"/>
        <v>0</v>
      </c>
      <c r="N699" s="398">
        <f t="shared" si="446"/>
        <v>0</v>
      </c>
      <c r="O699" s="398">
        <f t="shared" si="446"/>
        <v>0</v>
      </c>
      <c r="P699" s="398">
        <f t="shared" si="446"/>
        <v>0</v>
      </c>
      <c r="Q699" s="398">
        <f t="shared" si="446"/>
        <v>0</v>
      </c>
      <c r="R699" s="398">
        <f t="shared" si="446"/>
        <v>0</v>
      </c>
      <c r="S699" s="398">
        <f t="shared" si="446"/>
        <v>0</v>
      </c>
      <c r="T699" s="398">
        <f t="shared" si="446"/>
        <v>0</v>
      </c>
      <c r="U699" s="398">
        <f t="shared" si="446"/>
        <v>0</v>
      </c>
      <c r="V699" s="398">
        <f t="shared" si="446"/>
        <v>0</v>
      </c>
      <c r="W699" s="398">
        <f t="shared" si="446"/>
        <v>0</v>
      </c>
      <c r="X699" s="398">
        <f t="shared" si="446"/>
        <v>0</v>
      </c>
      <c r="Y699" s="398">
        <f t="shared" si="446"/>
        <v>0</v>
      </c>
      <c r="Z699" s="398">
        <f t="shared" si="446"/>
        <v>0</v>
      </c>
      <c r="AA699" s="398">
        <f t="shared" si="446"/>
        <v>0</v>
      </c>
      <c r="AB699" s="398">
        <f t="shared" si="446"/>
        <v>0</v>
      </c>
      <c r="AC699" s="398">
        <f t="shared" si="446"/>
        <v>0</v>
      </c>
      <c r="AD699" s="398">
        <f t="shared" si="446"/>
        <v>0</v>
      </c>
      <c r="AE699" s="398">
        <f t="shared" si="446"/>
        <v>0</v>
      </c>
      <c r="AF699" s="398">
        <f t="shared" si="446"/>
        <v>0</v>
      </c>
      <c r="AG699" s="398">
        <f t="shared" si="446"/>
        <v>0</v>
      </c>
    </row>
    <row r="700">
      <c r="A700" s="100" t="str">
        <f t="shared" si="37"/>
        <v>n/a</v>
      </c>
      <c r="B700" s="396">
        <f t="array" ref="B700">IF($A700="n/a",Dashboard!$C$54,iferror(index('Trade Log'!$B$5:$B$2004,match($A700,'Trade Log'!$AA$5:$AA$2004,0),0),Dashboard!$C$54))</f>
        <v>43100</v>
      </c>
      <c r="C700" s="100" t="str">
        <f t="array" ref="C700">IF($A700="n/a","",iferror(index('Trade Log'!$C$5:$C$2004,match($A700,'Trade Log'!$AA$5:$AA$2004,0),0),""))</f>
        <v/>
      </c>
      <c r="D700" s="398">
        <f t="array" ref="D700">IF($A700="n/a",0,iferror(index('Trade Log'!$AD$5:$AD$2004,match($A700,'Trade Log'!$AA$5:$AA$2004,0),0),0))</f>
        <v>0</v>
      </c>
      <c r="E700" s="398">
        <f t="shared" si="35"/>
        <v>0</v>
      </c>
      <c r="F700" s="100" t="str">
        <f t="array" ref="F700">IF($A700="n/a","",iferror(index('Trade Log'!$D$5:$D$2004,match($A700,'Trade Log'!$AA$5:$AA$2004,0),0),"n/a"))</f>
        <v/>
      </c>
      <c r="G700" s="100" t="str">
        <f t="array" ref="G700">IF($A700="n/a","",IFERROR(index(Setup!$D$52:$D$201,match($F700,Setup!$B$52:$B$201,0),0),"n/a"))</f>
        <v/>
      </c>
      <c r="H700" s="81"/>
      <c r="I700" s="398">
        <f t="shared" ref="I700:AG700" si="447">IF($A700="n/a",0,IFERROR(IF($G700=I$287,$E700,0),0))</f>
        <v>0</v>
      </c>
      <c r="J700" s="398">
        <f t="shared" si="447"/>
        <v>0</v>
      </c>
      <c r="K700" s="398">
        <f t="shared" si="447"/>
        <v>0</v>
      </c>
      <c r="L700" s="398">
        <f t="shared" si="447"/>
        <v>0</v>
      </c>
      <c r="M700" s="398">
        <f t="shared" si="447"/>
        <v>0</v>
      </c>
      <c r="N700" s="398">
        <f t="shared" si="447"/>
        <v>0</v>
      </c>
      <c r="O700" s="398">
        <f t="shared" si="447"/>
        <v>0</v>
      </c>
      <c r="P700" s="398">
        <f t="shared" si="447"/>
        <v>0</v>
      </c>
      <c r="Q700" s="398">
        <f t="shared" si="447"/>
        <v>0</v>
      </c>
      <c r="R700" s="398">
        <f t="shared" si="447"/>
        <v>0</v>
      </c>
      <c r="S700" s="398">
        <f t="shared" si="447"/>
        <v>0</v>
      </c>
      <c r="T700" s="398">
        <f t="shared" si="447"/>
        <v>0</v>
      </c>
      <c r="U700" s="398">
        <f t="shared" si="447"/>
        <v>0</v>
      </c>
      <c r="V700" s="398">
        <f t="shared" si="447"/>
        <v>0</v>
      </c>
      <c r="W700" s="398">
        <f t="shared" si="447"/>
        <v>0</v>
      </c>
      <c r="X700" s="398">
        <f t="shared" si="447"/>
        <v>0</v>
      </c>
      <c r="Y700" s="398">
        <f t="shared" si="447"/>
        <v>0</v>
      </c>
      <c r="Z700" s="398">
        <f t="shared" si="447"/>
        <v>0</v>
      </c>
      <c r="AA700" s="398">
        <f t="shared" si="447"/>
        <v>0</v>
      </c>
      <c r="AB700" s="398">
        <f t="shared" si="447"/>
        <v>0</v>
      </c>
      <c r="AC700" s="398">
        <f t="shared" si="447"/>
        <v>0</v>
      </c>
      <c r="AD700" s="398">
        <f t="shared" si="447"/>
        <v>0</v>
      </c>
      <c r="AE700" s="398">
        <f t="shared" si="447"/>
        <v>0</v>
      </c>
      <c r="AF700" s="398">
        <f t="shared" si="447"/>
        <v>0</v>
      </c>
      <c r="AG700" s="398">
        <f t="shared" si="447"/>
        <v>0</v>
      </c>
    </row>
    <row r="701">
      <c r="A701" s="100" t="str">
        <f t="shared" si="37"/>
        <v>n/a</v>
      </c>
      <c r="B701" s="396">
        <f t="array" ref="B701">IF($A701="n/a",Dashboard!$C$54,iferror(index('Trade Log'!$B$5:$B$2004,match($A701,'Trade Log'!$AA$5:$AA$2004,0),0),Dashboard!$C$54))</f>
        <v>43100</v>
      </c>
      <c r="C701" s="100" t="str">
        <f t="array" ref="C701">IF($A701="n/a","",iferror(index('Trade Log'!$C$5:$C$2004,match($A701,'Trade Log'!$AA$5:$AA$2004,0),0),""))</f>
        <v/>
      </c>
      <c r="D701" s="398">
        <f t="array" ref="D701">IF($A701="n/a",0,iferror(index('Trade Log'!$AD$5:$AD$2004,match($A701,'Trade Log'!$AA$5:$AA$2004,0),0),0))</f>
        <v>0</v>
      </c>
      <c r="E701" s="398">
        <f t="shared" si="35"/>
        <v>0</v>
      </c>
      <c r="F701" s="100" t="str">
        <f t="array" ref="F701">IF($A701="n/a","",iferror(index('Trade Log'!$D$5:$D$2004,match($A701,'Trade Log'!$AA$5:$AA$2004,0),0),"n/a"))</f>
        <v/>
      </c>
      <c r="G701" s="100" t="str">
        <f t="array" ref="G701">IF($A701="n/a","",IFERROR(index(Setup!$D$52:$D$201,match($F701,Setup!$B$52:$B$201,0),0),"n/a"))</f>
        <v/>
      </c>
      <c r="H701" s="81"/>
      <c r="I701" s="398">
        <f t="shared" ref="I701:AG701" si="448">IF($A701="n/a",0,IFERROR(IF($G701=I$287,$E701,0),0))</f>
        <v>0</v>
      </c>
      <c r="J701" s="398">
        <f t="shared" si="448"/>
        <v>0</v>
      </c>
      <c r="K701" s="398">
        <f t="shared" si="448"/>
        <v>0</v>
      </c>
      <c r="L701" s="398">
        <f t="shared" si="448"/>
        <v>0</v>
      </c>
      <c r="M701" s="398">
        <f t="shared" si="448"/>
        <v>0</v>
      </c>
      <c r="N701" s="398">
        <f t="shared" si="448"/>
        <v>0</v>
      </c>
      <c r="O701" s="398">
        <f t="shared" si="448"/>
        <v>0</v>
      </c>
      <c r="P701" s="398">
        <f t="shared" si="448"/>
        <v>0</v>
      </c>
      <c r="Q701" s="398">
        <f t="shared" si="448"/>
        <v>0</v>
      </c>
      <c r="R701" s="398">
        <f t="shared" si="448"/>
        <v>0</v>
      </c>
      <c r="S701" s="398">
        <f t="shared" si="448"/>
        <v>0</v>
      </c>
      <c r="T701" s="398">
        <f t="shared" si="448"/>
        <v>0</v>
      </c>
      <c r="U701" s="398">
        <f t="shared" si="448"/>
        <v>0</v>
      </c>
      <c r="V701" s="398">
        <f t="shared" si="448"/>
        <v>0</v>
      </c>
      <c r="W701" s="398">
        <f t="shared" si="448"/>
        <v>0</v>
      </c>
      <c r="X701" s="398">
        <f t="shared" si="448"/>
        <v>0</v>
      </c>
      <c r="Y701" s="398">
        <f t="shared" si="448"/>
        <v>0</v>
      </c>
      <c r="Z701" s="398">
        <f t="shared" si="448"/>
        <v>0</v>
      </c>
      <c r="AA701" s="398">
        <f t="shared" si="448"/>
        <v>0</v>
      </c>
      <c r="AB701" s="398">
        <f t="shared" si="448"/>
        <v>0</v>
      </c>
      <c r="AC701" s="398">
        <f t="shared" si="448"/>
        <v>0</v>
      </c>
      <c r="AD701" s="398">
        <f t="shared" si="448"/>
        <v>0</v>
      </c>
      <c r="AE701" s="398">
        <f t="shared" si="448"/>
        <v>0</v>
      </c>
      <c r="AF701" s="398">
        <f t="shared" si="448"/>
        <v>0</v>
      </c>
      <c r="AG701" s="398">
        <f t="shared" si="448"/>
        <v>0</v>
      </c>
    </row>
    <row r="702">
      <c r="A702" s="100" t="str">
        <f t="shared" si="37"/>
        <v>n/a</v>
      </c>
      <c r="B702" s="396">
        <f t="array" ref="B702">IF($A702="n/a",Dashboard!$C$54,iferror(index('Trade Log'!$B$5:$B$2004,match($A702,'Trade Log'!$AA$5:$AA$2004,0),0),Dashboard!$C$54))</f>
        <v>43100</v>
      </c>
      <c r="C702" s="100" t="str">
        <f t="array" ref="C702">IF($A702="n/a","",iferror(index('Trade Log'!$C$5:$C$2004,match($A702,'Trade Log'!$AA$5:$AA$2004,0),0),""))</f>
        <v/>
      </c>
      <c r="D702" s="398">
        <f t="array" ref="D702">IF($A702="n/a",0,iferror(index('Trade Log'!$AD$5:$AD$2004,match($A702,'Trade Log'!$AA$5:$AA$2004,0),0),0))</f>
        <v>0</v>
      </c>
      <c r="E702" s="398">
        <f t="shared" si="35"/>
        <v>0</v>
      </c>
      <c r="F702" s="100" t="str">
        <f t="array" ref="F702">IF($A702="n/a","",iferror(index('Trade Log'!$D$5:$D$2004,match($A702,'Trade Log'!$AA$5:$AA$2004,0),0),"n/a"))</f>
        <v/>
      </c>
      <c r="G702" s="100" t="str">
        <f t="array" ref="G702">IF($A702="n/a","",IFERROR(index(Setup!$D$52:$D$201,match($F702,Setup!$B$52:$B$201,0),0),"n/a"))</f>
        <v/>
      </c>
      <c r="H702" s="81"/>
      <c r="I702" s="398">
        <f t="shared" ref="I702:AG702" si="449">IF($A702="n/a",0,IFERROR(IF($G702=I$287,$E702,0),0))</f>
        <v>0</v>
      </c>
      <c r="J702" s="398">
        <f t="shared" si="449"/>
        <v>0</v>
      </c>
      <c r="K702" s="398">
        <f t="shared" si="449"/>
        <v>0</v>
      </c>
      <c r="L702" s="398">
        <f t="shared" si="449"/>
        <v>0</v>
      </c>
      <c r="M702" s="398">
        <f t="shared" si="449"/>
        <v>0</v>
      </c>
      <c r="N702" s="398">
        <f t="shared" si="449"/>
        <v>0</v>
      </c>
      <c r="O702" s="398">
        <f t="shared" si="449"/>
        <v>0</v>
      </c>
      <c r="P702" s="398">
        <f t="shared" si="449"/>
        <v>0</v>
      </c>
      <c r="Q702" s="398">
        <f t="shared" si="449"/>
        <v>0</v>
      </c>
      <c r="R702" s="398">
        <f t="shared" si="449"/>
        <v>0</v>
      </c>
      <c r="S702" s="398">
        <f t="shared" si="449"/>
        <v>0</v>
      </c>
      <c r="T702" s="398">
        <f t="shared" si="449"/>
        <v>0</v>
      </c>
      <c r="U702" s="398">
        <f t="shared" si="449"/>
        <v>0</v>
      </c>
      <c r="V702" s="398">
        <f t="shared" si="449"/>
        <v>0</v>
      </c>
      <c r="W702" s="398">
        <f t="shared" si="449"/>
        <v>0</v>
      </c>
      <c r="X702" s="398">
        <f t="shared" si="449"/>
        <v>0</v>
      </c>
      <c r="Y702" s="398">
        <f t="shared" si="449"/>
        <v>0</v>
      </c>
      <c r="Z702" s="398">
        <f t="shared" si="449"/>
        <v>0</v>
      </c>
      <c r="AA702" s="398">
        <f t="shared" si="449"/>
        <v>0</v>
      </c>
      <c r="AB702" s="398">
        <f t="shared" si="449"/>
        <v>0</v>
      </c>
      <c r="AC702" s="398">
        <f t="shared" si="449"/>
        <v>0</v>
      </c>
      <c r="AD702" s="398">
        <f t="shared" si="449"/>
        <v>0</v>
      </c>
      <c r="AE702" s="398">
        <f t="shared" si="449"/>
        <v>0</v>
      </c>
      <c r="AF702" s="398">
        <f t="shared" si="449"/>
        <v>0</v>
      </c>
      <c r="AG702" s="398">
        <f t="shared" si="449"/>
        <v>0</v>
      </c>
    </row>
    <row r="703">
      <c r="A703" s="100" t="str">
        <f t="shared" si="37"/>
        <v>n/a</v>
      </c>
      <c r="B703" s="396">
        <f t="array" ref="B703">IF($A703="n/a",Dashboard!$C$54,iferror(index('Trade Log'!$B$5:$B$2004,match($A703,'Trade Log'!$AA$5:$AA$2004,0),0),Dashboard!$C$54))</f>
        <v>43100</v>
      </c>
      <c r="C703" s="100" t="str">
        <f t="array" ref="C703">IF($A703="n/a","",iferror(index('Trade Log'!$C$5:$C$2004,match($A703,'Trade Log'!$AA$5:$AA$2004,0),0),""))</f>
        <v/>
      </c>
      <c r="D703" s="398">
        <f t="array" ref="D703">IF($A703="n/a",0,iferror(index('Trade Log'!$AD$5:$AD$2004,match($A703,'Trade Log'!$AA$5:$AA$2004,0),0),0))</f>
        <v>0</v>
      </c>
      <c r="E703" s="398">
        <f t="shared" si="35"/>
        <v>0</v>
      </c>
      <c r="F703" s="100" t="str">
        <f t="array" ref="F703">IF($A703="n/a","",iferror(index('Trade Log'!$D$5:$D$2004,match($A703,'Trade Log'!$AA$5:$AA$2004,0),0),"n/a"))</f>
        <v/>
      </c>
      <c r="G703" s="100" t="str">
        <f t="array" ref="G703">IF($A703="n/a","",IFERROR(index(Setup!$D$52:$D$201,match($F703,Setup!$B$52:$B$201,0),0),"n/a"))</f>
        <v/>
      </c>
      <c r="H703" s="81"/>
      <c r="I703" s="398">
        <f t="shared" ref="I703:AG703" si="450">IF($A703="n/a",0,IFERROR(IF($G703=I$287,$E703,0),0))</f>
        <v>0</v>
      </c>
      <c r="J703" s="398">
        <f t="shared" si="450"/>
        <v>0</v>
      </c>
      <c r="K703" s="398">
        <f t="shared" si="450"/>
        <v>0</v>
      </c>
      <c r="L703" s="398">
        <f t="shared" si="450"/>
        <v>0</v>
      </c>
      <c r="M703" s="398">
        <f t="shared" si="450"/>
        <v>0</v>
      </c>
      <c r="N703" s="398">
        <f t="shared" si="450"/>
        <v>0</v>
      </c>
      <c r="O703" s="398">
        <f t="shared" si="450"/>
        <v>0</v>
      </c>
      <c r="P703" s="398">
        <f t="shared" si="450"/>
        <v>0</v>
      </c>
      <c r="Q703" s="398">
        <f t="shared" si="450"/>
        <v>0</v>
      </c>
      <c r="R703" s="398">
        <f t="shared" si="450"/>
        <v>0</v>
      </c>
      <c r="S703" s="398">
        <f t="shared" si="450"/>
        <v>0</v>
      </c>
      <c r="T703" s="398">
        <f t="shared" si="450"/>
        <v>0</v>
      </c>
      <c r="U703" s="398">
        <f t="shared" si="450"/>
        <v>0</v>
      </c>
      <c r="V703" s="398">
        <f t="shared" si="450"/>
        <v>0</v>
      </c>
      <c r="W703" s="398">
        <f t="shared" si="450"/>
        <v>0</v>
      </c>
      <c r="X703" s="398">
        <f t="shared" si="450"/>
        <v>0</v>
      </c>
      <c r="Y703" s="398">
        <f t="shared" si="450"/>
        <v>0</v>
      </c>
      <c r="Z703" s="398">
        <f t="shared" si="450"/>
        <v>0</v>
      </c>
      <c r="AA703" s="398">
        <f t="shared" si="450"/>
        <v>0</v>
      </c>
      <c r="AB703" s="398">
        <f t="shared" si="450"/>
        <v>0</v>
      </c>
      <c r="AC703" s="398">
        <f t="shared" si="450"/>
        <v>0</v>
      </c>
      <c r="AD703" s="398">
        <f t="shared" si="450"/>
        <v>0</v>
      </c>
      <c r="AE703" s="398">
        <f t="shared" si="450"/>
        <v>0</v>
      </c>
      <c r="AF703" s="398">
        <f t="shared" si="450"/>
        <v>0</v>
      </c>
      <c r="AG703" s="398">
        <f t="shared" si="450"/>
        <v>0</v>
      </c>
    </row>
    <row r="704">
      <c r="A704" s="100" t="str">
        <f t="shared" si="37"/>
        <v>n/a</v>
      </c>
      <c r="B704" s="396">
        <f t="array" ref="B704">IF($A704="n/a",Dashboard!$C$54,iferror(index('Trade Log'!$B$5:$B$2004,match($A704,'Trade Log'!$AA$5:$AA$2004,0),0),Dashboard!$C$54))</f>
        <v>43100</v>
      </c>
      <c r="C704" s="100" t="str">
        <f t="array" ref="C704">IF($A704="n/a","",iferror(index('Trade Log'!$C$5:$C$2004,match($A704,'Trade Log'!$AA$5:$AA$2004,0),0),""))</f>
        <v/>
      </c>
      <c r="D704" s="398">
        <f t="array" ref="D704">IF($A704="n/a",0,iferror(index('Trade Log'!$AD$5:$AD$2004,match($A704,'Trade Log'!$AA$5:$AA$2004,0),0),0))</f>
        <v>0</v>
      </c>
      <c r="E704" s="398">
        <f t="shared" si="35"/>
        <v>0</v>
      </c>
      <c r="F704" s="100" t="str">
        <f t="array" ref="F704">IF($A704="n/a","",iferror(index('Trade Log'!$D$5:$D$2004,match($A704,'Trade Log'!$AA$5:$AA$2004,0),0),"n/a"))</f>
        <v/>
      </c>
      <c r="G704" s="100" t="str">
        <f t="array" ref="G704">IF($A704="n/a","",IFERROR(index(Setup!$D$52:$D$201,match($F704,Setup!$B$52:$B$201,0),0),"n/a"))</f>
        <v/>
      </c>
      <c r="H704" s="81"/>
      <c r="I704" s="398">
        <f t="shared" ref="I704:AG704" si="451">IF($A704="n/a",0,IFERROR(IF($G704=I$287,$E704,0),0))</f>
        <v>0</v>
      </c>
      <c r="J704" s="398">
        <f t="shared" si="451"/>
        <v>0</v>
      </c>
      <c r="K704" s="398">
        <f t="shared" si="451"/>
        <v>0</v>
      </c>
      <c r="L704" s="398">
        <f t="shared" si="451"/>
        <v>0</v>
      </c>
      <c r="M704" s="398">
        <f t="shared" si="451"/>
        <v>0</v>
      </c>
      <c r="N704" s="398">
        <f t="shared" si="451"/>
        <v>0</v>
      </c>
      <c r="O704" s="398">
        <f t="shared" si="451"/>
        <v>0</v>
      </c>
      <c r="P704" s="398">
        <f t="shared" si="451"/>
        <v>0</v>
      </c>
      <c r="Q704" s="398">
        <f t="shared" si="451"/>
        <v>0</v>
      </c>
      <c r="R704" s="398">
        <f t="shared" si="451"/>
        <v>0</v>
      </c>
      <c r="S704" s="398">
        <f t="shared" si="451"/>
        <v>0</v>
      </c>
      <c r="T704" s="398">
        <f t="shared" si="451"/>
        <v>0</v>
      </c>
      <c r="U704" s="398">
        <f t="shared" si="451"/>
        <v>0</v>
      </c>
      <c r="V704" s="398">
        <f t="shared" si="451"/>
        <v>0</v>
      </c>
      <c r="W704" s="398">
        <f t="shared" si="451"/>
        <v>0</v>
      </c>
      <c r="X704" s="398">
        <f t="shared" si="451"/>
        <v>0</v>
      </c>
      <c r="Y704" s="398">
        <f t="shared" si="451"/>
        <v>0</v>
      </c>
      <c r="Z704" s="398">
        <f t="shared" si="451"/>
        <v>0</v>
      </c>
      <c r="AA704" s="398">
        <f t="shared" si="451"/>
        <v>0</v>
      </c>
      <c r="AB704" s="398">
        <f t="shared" si="451"/>
        <v>0</v>
      </c>
      <c r="AC704" s="398">
        <f t="shared" si="451"/>
        <v>0</v>
      </c>
      <c r="AD704" s="398">
        <f t="shared" si="451"/>
        <v>0</v>
      </c>
      <c r="AE704" s="398">
        <f t="shared" si="451"/>
        <v>0</v>
      </c>
      <c r="AF704" s="398">
        <f t="shared" si="451"/>
        <v>0</v>
      </c>
      <c r="AG704" s="398">
        <f t="shared" si="451"/>
        <v>0</v>
      </c>
    </row>
    <row r="705">
      <c r="A705" s="100" t="str">
        <f t="shared" si="37"/>
        <v>n/a</v>
      </c>
      <c r="B705" s="396">
        <f t="array" ref="B705">IF($A705="n/a",Dashboard!$C$54,iferror(index('Trade Log'!$B$5:$B$2004,match($A705,'Trade Log'!$AA$5:$AA$2004,0),0),Dashboard!$C$54))</f>
        <v>43100</v>
      </c>
      <c r="C705" s="100" t="str">
        <f t="array" ref="C705">IF($A705="n/a","",iferror(index('Trade Log'!$C$5:$C$2004,match($A705,'Trade Log'!$AA$5:$AA$2004,0),0),""))</f>
        <v/>
      </c>
      <c r="D705" s="398">
        <f t="array" ref="D705">IF($A705="n/a",0,iferror(index('Trade Log'!$AD$5:$AD$2004,match($A705,'Trade Log'!$AA$5:$AA$2004,0),0),0))</f>
        <v>0</v>
      </c>
      <c r="E705" s="398">
        <f t="shared" si="35"/>
        <v>0</v>
      </c>
      <c r="F705" s="100" t="str">
        <f t="array" ref="F705">IF($A705="n/a","",iferror(index('Trade Log'!$D$5:$D$2004,match($A705,'Trade Log'!$AA$5:$AA$2004,0),0),"n/a"))</f>
        <v/>
      </c>
      <c r="G705" s="100" t="str">
        <f t="array" ref="G705">IF($A705="n/a","",IFERROR(index(Setup!$D$52:$D$201,match($F705,Setup!$B$52:$B$201,0),0),"n/a"))</f>
        <v/>
      </c>
      <c r="H705" s="81"/>
      <c r="I705" s="398">
        <f t="shared" ref="I705:AG705" si="452">IF($A705="n/a",0,IFERROR(IF($G705=I$287,$E705,0),0))</f>
        <v>0</v>
      </c>
      <c r="J705" s="398">
        <f t="shared" si="452"/>
        <v>0</v>
      </c>
      <c r="K705" s="398">
        <f t="shared" si="452"/>
        <v>0</v>
      </c>
      <c r="L705" s="398">
        <f t="shared" si="452"/>
        <v>0</v>
      </c>
      <c r="M705" s="398">
        <f t="shared" si="452"/>
        <v>0</v>
      </c>
      <c r="N705" s="398">
        <f t="shared" si="452"/>
        <v>0</v>
      </c>
      <c r="O705" s="398">
        <f t="shared" si="452"/>
        <v>0</v>
      </c>
      <c r="P705" s="398">
        <f t="shared" si="452"/>
        <v>0</v>
      </c>
      <c r="Q705" s="398">
        <f t="shared" si="452"/>
        <v>0</v>
      </c>
      <c r="R705" s="398">
        <f t="shared" si="452"/>
        <v>0</v>
      </c>
      <c r="S705" s="398">
        <f t="shared" si="452"/>
        <v>0</v>
      </c>
      <c r="T705" s="398">
        <f t="shared" si="452"/>
        <v>0</v>
      </c>
      <c r="U705" s="398">
        <f t="shared" si="452"/>
        <v>0</v>
      </c>
      <c r="V705" s="398">
        <f t="shared" si="452"/>
        <v>0</v>
      </c>
      <c r="W705" s="398">
        <f t="shared" si="452"/>
        <v>0</v>
      </c>
      <c r="X705" s="398">
        <f t="shared" si="452"/>
        <v>0</v>
      </c>
      <c r="Y705" s="398">
        <f t="shared" si="452"/>
        <v>0</v>
      </c>
      <c r="Z705" s="398">
        <f t="shared" si="452"/>
        <v>0</v>
      </c>
      <c r="AA705" s="398">
        <f t="shared" si="452"/>
        <v>0</v>
      </c>
      <c r="AB705" s="398">
        <f t="shared" si="452"/>
        <v>0</v>
      </c>
      <c r="AC705" s="398">
        <f t="shared" si="452"/>
        <v>0</v>
      </c>
      <c r="AD705" s="398">
        <f t="shared" si="452"/>
        <v>0</v>
      </c>
      <c r="AE705" s="398">
        <f t="shared" si="452"/>
        <v>0</v>
      </c>
      <c r="AF705" s="398">
        <f t="shared" si="452"/>
        <v>0</v>
      </c>
      <c r="AG705" s="398">
        <f t="shared" si="452"/>
        <v>0</v>
      </c>
    </row>
    <row r="706">
      <c r="A706" s="100" t="str">
        <f t="shared" si="37"/>
        <v>n/a</v>
      </c>
      <c r="B706" s="396">
        <f t="array" ref="B706">IF($A706="n/a",Dashboard!$C$54,iferror(index('Trade Log'!$B$5:$B$2004,match($A706,'Trade Log'!$AA$5:$AA$2004,0),0),Dashboard!$C$54))</f>
        <v>43100</v>
      </c>
      <c r="C706" s="100" t="str">
        <f t="array" ref="C706">IF($A706="n/a","",iferror(index('Trade Log'!$C$5:$C$2004,match($A706,'Trade Log'!$AA$5:$AA$2004,0),0),""))</f>
        <v/>
      </c>
      <c r="D706" s="398">
        <f t="array" ref="D706">IF($A706="n/a",0,iferror(index('Trade Log'!$AD$5:$AD$2004,match($A706,'Trade Log'!$AA$5:$AA$2004,0),0),0))</f>
        <v>0</v>
      </c>
      <c r="E706" s="398">
        <f t="shared" si="35"/>
        <v>0</v>
      </c>
      <c r="F706" s="100" t="str">
        <f t="array" ref="F706">IF($A706="n/a","",iferror(index('Trade Log'!$D$5:$D$2004,match($A706,'Trade Log'!$AA$5:$AA$2004,0),0),"n/a"))</f>
        <v/>
      </c>
      <c r="G706" s="100" t="str">
        <f t="array" ref="G706">IF($A706="n/a","",IFERROR(index(Setup!$D$52:$D$201,match($F706,Setup!$B$52:$B$201,0),0),"n/a"))</f>
        <v/>
      </c>
      <c r="H706" s="81"/>
      <c r="I706" s="398">
        <f t="shared" ref="I706:AG706" si="453">IF($A706="n/a",0,IFERROR(IF($G706=I$287,$E706,0),0))</f>
        <v>0</v>
      </c>
      <c r="J706" s="398">
        <f t="shared" si="453"/>
        <v>0</v>
      </c>
      <c r="K706" s="398">
        <f t="shared" si="453"/>
        <v>0</v>
      </c>
      <c r="L706" s="398">
        <f t="shared" si="453"/>
        <v>0</v>
      </c>
      <c r="M706" s="398">
        <f t="shared" si="453"/>
        <v>0</v>
      </c>
      <c r="N706" s="398">
        <f t="shared" si="453"/>
        <v>0</v>
      </c>
      <c r="O706" s="398">
        <f t="shared" si="453"/>
        <v>0</v>
      </c>
      <c r="P706" s="398">
        <f t="shared" si="453"/>
        <v>0</v>
      </c>
      <c r="Q706" s="398">
        <f t="shared" si="453"/>
        <v>0</v>
      </c>
      <c r="R706" s="398">
        <f t="shared" si="453"/>
        <v>0</v>
      </c>
      <c r="S706" s="398">
        <f t="shared" si="453"/>
        <v>0</v>
      </c>
      <c r="T706" s="398">
        <f t="shared" si="453"/>
        <v>0</v>
      </c>
      <c r="U706" s="398">
        <f t="shared" si="453"/>
        <v>0</v>
      </c>
      <c r="V706" s="398">
        <f t="shared" si="453"/>
        <v>0</v>
      </c>
      <c r="W706" s="398">
        <f t="shared" si="453"/>
        <v>0</v>
      </c>
      <c r="X706" s="398">
        <f t="shared" si="453"/>
        <v>0</v>
      </c>
      <c r="Y706" s="398">
        <f t="shared" si="453"/>
        <v>0</v>
      </c>
      <c r="Z706" s="398">
        <f t="shared" si="453"/>
        <v>0</v>
      </c>
      <c r="AA706" s="398">
        <f t="shared" si="453"/>
        <v>0</v>
      </c>
      <c r="AB706" s="398">
        <f t="shared" si="453"/>
        <v>0</v>
      </c>
      <c r="AC706" s="398">
        <f t="shared" si="453"/>
        <v>0</v>
      </c>
      <c r="AD706" s="398">
        <f t="shared" si="453"/>
        <v>0</v>
      </c>
      <c r="AE706" s="398">
        <f t="shared" si="453"/>
        <v>0</v>
      </c>
      <c r="AF706" s="398">
        <f t="shared" si="453"/>
        <v>0</v>
      </c>
      <c r="AG706" s="398">
        <f t="shared" si="453"/>
        <v>0</v>
      </c>
    </row>
    <row r="707">
      <c r="A707" s="100" t="str">
        <f t="shared" si="37"/>
        <v>n/a</v>
      </c>
      <c r="B707" s="396">
        <f t="array" ref="B707">IF($A707="n/a",Dashboard!$C$54,iferror(index('Trade Log'!$B$5:$B$2004,match($A707,'Trade Log'!$AA$5:$AA$2004,0),0),Dashboard!$C$54))</f>
        <v>43100</v>
      </c>
      <c r="C707" s="100" t="str">
        <f t="array" ref="C707">IF($A707="n/a","",iferror(index('Trade Log'!$C$5:$C$2004,match($A707,'Trade Log'!$AA$5:$AA$2004,0),0),""))</f>
        <v/>
      </c>
      <c r="D707" s="398">
        <f t="array" ref="D707">IF($A707="n/a",0,iferror(index('Trade Log'!$AD$5:$AD$2004,match($A707,'Trade Log'!$AA$5:$AA$2004,0),0),0))</f>
        <v>0</v>
      </c>
      <c r="E707" s="398">
        <f t="shared" si="35"/>
        <v>0</v>
      </c>
      <c r="F707" s="100" t="str">
        <f t="array" ref="F707">IF($A707="n/a","",iferror(index('Trade Log'!$D$5:$D$2004,match($A707,'Trade Log'!$AA$5:$AA$2004,0),0),"n/a"))</f>
        <v/>
      </c>
      <c r="G707" s="100" t="str">
        <f t="array" ref="G707">IF($A707="n/a","",IFERROR(index(Setup!$D$52:$D$201,match($F707,Setup!$B$52:$B$201,0),0),"n/a"))</f>
        <v/>
      </c>
      <c r="H707" s="81"/>
      <c r="I707" s="398">
        <f t="shared" ref="I707:AG707" si="454">IF($A707="n/a",0,IFERROR(IF($G707=I$287,$E707,0),0))</f>
        <v>0</v>
      </c>
      <c r="J707" s="398">
        <f t="shared" si="454"/>
        <v>0</v>
      </c>
      <c r="K707" s="398">
        <f t="shared" si="454"/>
        <v>0</v>
      </c>
      <c r="L707" s="398">
        <f t="shared" si="454"/>
        <v>0</v>
      </c>
      <c r="M707" s="398">
        <f t="shared" si="454"/>
        <v>0</v>
      </c>
      <c r="N707" s="398">
        <f t="shared" si="454"/>
        <v>0</v>
      </c>
      <c r="O707" s="398">
        <f t="shared" si="454"/>
        <v>0</v>
      </c>
      <c r="P707" s="398">
        <f t="shared" si="454"/>
        <v>0</v>
      </c>
      <c r="Q707" s="398">
        <f t="shared" si="454"/>
        <v>0</v>
      </c>
      <c r="R707" s="398">
        <f t="shared" si="454"/>
        <v>0</v>
      </c>
      <c r="S707" s="398">
        <f t="shared" si="454"/>
        <v>0</v>
      </c>
      <c r="T707" s="398">
        <f t="shared" si="454"/>
        <v>0</v>
      </c>
      <c r="U707" s="398">
        <f t="shared" si="454"/>
        <v>0</v>
      </c>
      <c r="V707" s="398">
        <f t="shared" si="454"/>
        <v>0</v>
      </c>
      <c r="W707" s="398">
        <f t="shared" si="454"/>
        <v>0</v>
      </c>
      <c r="X707" s="398">
        <f t="shared" si="454"/>
        <v>0</v>
      </c>
      <c r="Y707" s="398">
        <f t="shared" si="454"/>
        <v>0</v>
      </c>
      <c r="Z707" s="398">
        <f t="shared" si="454"/>
        <v>0</v>
      </c>
      <c r="AA707" s="398">
        <f t="shared" si="454"/>
        <v>0</v>
      </c>
      <c r="AB707" s="398">
        <f t="shared" si="454"/>
        <v>0</v>
      </c>
      <c r="AC707" s="398">
        <f t="shared" si="454"/>
        <v>0</v>
      </c>
      <c r="AD707" s="398">
        <f t="shared" si="454"/>
        <v>0</v>
      </c>
      <c r="AE707" s="398">
        <f t="shared" si="454"/>
        <v>0</v>
      </c>
      <c r="AF707" s="398">
        <f t="shared" si="454"/>
        <v>0</v>
      </c>
      <c r="AG707" s="398">
        <f t="shared" si="454"/>
        <v>0</v>
      </c>
    </row>
    <row r="708">
      <c r="A708" s="100" t="str">
        <f t="shared" si="37"/>
        <v>n/a</v>
      </c>
      <c r="B708" s="396">
        <f t="array" ref="B708">IF($A708="n/a",Dashboard!$C$54,iferror(index('Trade Log'!$B$5:$B$2004,match($A708,'Trade Log'!$AA$5:$AA$2004,0),0),Dashboard!$C$54))</f>
        <v>43100</v>
      </c>
      <c r="C708" s="100" t="str">
        <f t="array" ref="C708">IF($A708="n/a","",iferror(index('Trade Log'!$C$5:$C$2004,match($A708,'Trade Log'!$AA$5:$AA$2004,0),0),""))</f>
        <v/>
      </c>
      <c r="D708" s="398">
        <f t="array" ref="D708">IF($A708="n/a",0,iferror(index('Trade Log'!$AD$5:$AD$2004,match($A708,'Trade Log'!$AA$5:$AA$2004,0),0),0))</f>
        <v>0</v>
      </c>
      <c r="E708" s="398">
        <f t="shared" si="35"/>
        <v>0</v>
      </c>
      <c r="F708" s="100" t="str">
        <f t="array" ref="F708">IF($A708="n/a","",iferror(index('Trade Log'!$D$5:$D$2004,match($A708,'Trade Log'!$AA$5:$AA$2004,0),0),"n/a"))</f>
        <v/>
      </c>
      <c r="G708" s="100" t="str">
        <f t="array" ref="G708">IF($A708="n/a","",IFERROR(index(Setup!$D$52:$D$201,match($F708,Setup!$B$52:$B$201,0),0),"n/a"))</f>
        <v/>
      </c>
      <c r="H708" s="81"/>
      <c r="I708" s="398">
        <f t="shared" ref="I708:AG708" si="455">IF($A708="n/a",0,IFERROR(IF($G708=I$287,$E708,0),0))</f>
        <v>0</v>
      </c>
      <c r="J708" s="398">
        <f t="shared" si="455"/>
        <v>0</v>
      </c>
      <c r="K708" s="398">
        <f t="shared" si="455"/>
        <v>0</v>
      </c>
      <c r="L708" s="398">
        <f t="shared" si="455"/>
        <v>0</v>
      </c>
      <c r="M708" s="398">
        <f t="shared" si="455"/>
        <v>0</v>
      </c>
      <c r="N708" s="398">
        <f t="shared" si="455"/>
        <v>0</v>
      </c>
      <c r="O708" s="398">
        <f t="shared" si="455"/>
        <v>0</v>
      </c>
      <c r="P708" s="398">
        <f t="shared" si="455"/>
        <v>0</v>
      </c>
      <c r="Q708" s="398">
        <f t="shared" si="455"/>
        <v>0</v>
      </c>
      <c r="R708" s="398">
        <f t="shared" si="455"/>
        <v>0</v>
      </c>
      <c r="S708" s="398">
        <f t="shared" si="455"/>
        <v>0</v>
      </c>
      <c r="T708" s="398">
        <f t="shared" si="455"/>
        <v>0</v>
      </c>
      <c r="U708" s="398">
        <f t="shared" si="455"/>
        <v>0</v>
      </c>
      <c r="V708" s="398">
        <f t="shared" si="455"/>
        <v>0</v>
      </c>
      <c r="W708" s="398">
        <f t="shared" si="455"/>
        <v>0</v>
      </c>
      <c r="X708" s="398">
        <f t="shared" si="455"/>
        <v>0</v>
      </c>
      <c r="Y708" s="398">
        <f t="shared" si="455"/>
        <v>0</v>
      </c>
      <c r="Z708" s="398">
        <f t="shared" si="455"/>
        <v>0</v>
      </c>
      <c r="AA708" s="398">
        <f t="shared" si="455"/>
        <v>0</v>
      </c>
      <c r="AB708" s="398">
        <f t="shared" si="455"/>
        <v>0</v>
      </c>
      <c r="AC708" s="398">
        <f t="shared" si="455"/>
        <v>0</v>
      </c>
      <c r="AD708" s="398">
        <f t="shared" si="455"/>
        <v>0</v>
      </c>
      <c r="AE708" s="398">
        <f t="shared" si="455"/>
        <v>0</v>
      </c>
      <c r="AF708" s="398">
        <f t="shared" si="455"/>
        <v>0</v>
      </c>
      <c r="AG708" s="398">
        <f t="shared" si="455"/>
        <v>0</v>
      </c>
    </row>
    <row r="709">
      <c r="A709" s="100" t="str">
        <f t="shared" si="37"/>
        <v>n/a</v>
      </c>
      <c r="B709" s="396">
        <f t="array" ref="B709">IF($A709="n/a",Dashboard!$C$54,iferror(index('Trade Log'!$B$5:$B$2004,match($A709,'Trade Log'!$AA$5:$AA$2004,0),0),Dashboard!$C$54))</f>
        <v>43100</v>
      </c>
      <c r="C709" s="100" t="str">
        <f t="array" ref="C709">IF($A709="n/a","",iferror(index('Trade Log'!$C$5:$C$2004,match($A709,'Trade Log'!$AA$5:$AA$2004,0),0),""))</f>
        <v/>
      </c>
      <c r="D709" s="398">
        <f t="array" ref="D709">IF($A709="n/a",0,iferror(index('Trade Log'!$AD$5:$AD$2004,match($A709,'Trade Log'!$AA$5:$AA$2004,0),0),0))</f>
        <v>0</v>
      </c>
      <c r="E709" s="398">
        <f t="shared" si="35"/>
        <v>0</v>
      </c>
      <c r="F709" s="100" t="str">
        <f t="array" ref="F709">IF($A709="n/a","",iferror(index('Trade Log'!$D$5:$D$2004,match($A709,'Trade Log'!$AA$5:$AA$2004,0),0),"n/a"))</f>
        <v/>
      </c>
      <c r="G709" s="100" t="str">
        <f t="array" ref="G709">IF($A709="n/a","",IFERROR(index(Setup!$D$52:$D$201,match($F709,Setup!$B$52:$B$201,0),0),"n/a"))</f>
        <v/>
      </c>
      <c r="H709" s="81"/>
      <c r="I709" s="398">
        <f t="shared" ref="I709:AG709" si="456">IF($A709="n/a",0,IFERROR(IF($G709=I$287,$E709,0),0))</f>
        <v>0</v>
      </c>
      <c r="J709" s="398">
        <f t="shared" si="456"/>
        <v>0</v>
      </c>
      <c r="K709" s="398">
        <f t="shared" si="456"/>
        <v>0</v>
      </c>
      <c r="L709" s="398">
        <f t="shared" si="456"/>
        <v>0</v>
      </c>
      <c r="M709" s="398">
        <f t="shared" si="456"/>
        <v>0</v>
      </c>
      <c r="N709" s="398">
        <f t="shared" si="456"/>
        <v>0</v>
      </c>
      <c r="O709" s="398">
        <f t="shared" si="456"/>
        <v>0</v>
      </c>
      <c r="P709" s="398">
        <f t="shared" si="456"/>
        <v>0</v>
      </c>
      <c r="Q709" s="398">
        <f t="shared" si="456"/>
        <v>0</v>
      </c>
      <c r="R709" s="398">
        <f t="shared" si="456"/>
        <v>0</v>
      </c>
      <c r="S709" s="398">
        <f t="shared" si="456"/>
        <v>0</v>
      </c>
      <c r="T709" s="398">
        <f t="shared" si="456"/>
        <v>0</v>
      </c>
      <c r="U709" s="398">
        <f t="shared" si="456"/>
        <v>0</v>
      </c>
      <c r="V709" s="398">
        <f t="shared" si="456"/>
        <v>0</v>
      </c>
      <c r="W709" s="398">
        <f t="shared" si="456"/>
        <v>0</v>
      </c>
      <c r="X709" s="398">
        <f t="shared" si="456"/>
        <v>0</v>
      </c>
      <c r="Y709" s="398">
        <f t="shared" si="456"/>
        <v>0</v>
      </c>
      <c r="Z709" s="398">
        <f t="shared" si="456"/>
        <v>0</v>
      </c>
      <c r="AA709" s="398">
        <f t="shared" si="456"/>
        <v>0</v>
      </c>
      <c r="AB709" s="398">
        <f t="shared" si="456"/>
        <v>0</v>
      </c>
      <c r="AC709" s="398">
        <f t="shared" si="456"/>
        <v>0</v>
      </c>
      <c r="AD709" s="398">
        <f t="shared" si="456"/>
        <v>0</v>
      </c>
      <c r="AE709" s="398">
        <f t="shared" si="456"/>
        <v>0</v>
      </c>
      <c r="AF709" s="398">
        <f t="shared" si="456"/>
        <v>0</v>
      </c>
      <c r="AG709" s="398">
        <f t="shared" si="456"/>
        <v>0</v>
      </c>
    </row>
    <row r="710">
      <c r="A710" s="100" t="str">
        <f t="shared" si="37"/>
        <v>n/a</v>
      </c>
      <c r="B710" s="396">
        <f t="array" ref="B710">IF($A710="n/a",Dashboard!$C$54,iferror(index('Trade Log'!$B$5:$B$2004,match($A710,'Trade Log'!$AA$5:$AA$2004,0),0),Dashboard!$C$54))</f>
        <v>43100</v>
      </c>
      <c r="C710" s="100" t="str">
        <f t="array" ref="C710">IF($A710="n/a","",iferror(index('Trade Log'!$C$5:$C$2004,match($A710,'Trade Log'!$AA$5:$AA$2004,0),0),""))</f>
        <v/>
      </c>
      <c r="D710" s="398">
        <f t="array" ref="D710">IF($A710="n/a",0,iferror(index('Trade Log'!$AD$5:$AD$2004,match($A710,'Trade Log'!$AA$5:$AA$2004,0),0),0))</f>
        <v>0</v>
      </c>
      <c r="E710" s="398">
        <f t="shared" si="35"/>
        <v>0</v>
      </c>
      <c r="F710" s="100" t="str">
        <f t="array" ref="F710">IF($A710="n/a","",iferror(index('Trade Log'!$D$5:$D$2004,match($A710,'Trade Log'!$AA$5:$AA$2004,0),0),"n/a"))</f>
        <v/>
      </c>
      <c r="G710" s="100" t="str">
        <f t="array" ref="G710">IF($A710="n/a","",IFERROR(index(Setup!$D$52:$D$201,match($F710,Setup!$B$52:$B$201,0),0),"n/a"))</f>
        <v/>
      </c>
      <c r="H710" s="81"/>
      <c r="I710" s="398">
        <f t="shared" ref="I710:AG710" si="457">IF($A710="n/a",0,IFERROR(IF($G710=I$287,$E710,0),0))</f>
        <v>0</v>
      </c>
      <c r="J710" s="398">
        <f t="shared" si="457"/>
        <v>0</v>
      </c>
      <c r="K710" s="398">
        <f t="shared" si="457"/>
        <v>0</v>
      </c>
      <c r="L710" s="398">
        <f t="shared" si="457"/>
        <v>0</v>
      </c>
      <c r="M710" s="398">
        <f t="shared" si="457"/>
        <v>0</v>
      </c>
      <c r="N710" s="398">
        <f t="shared" si="457"/>
        <v>0</v>
      </c>
      <c r="O710" s="398">
        <f t="shared" si="457"/>
        <v>0</v>
      </c>
      <c r="P710" s="398">
        <f t="shared" si="457"/>
        <v>0</v>
      </c>
      <c r="Q710" s="398">
        <f t="shared" si="457"/>
        <v>0</v>
      </c>
      <c r="R710" s="398">
        <f t="shared" si="457"/>
        <v>0</v>
      </c>
      <c r="S710" s="398">
        <f t="shared" si="457"/>
        <v>0</v>
      </c>
      <c r="T710" s="398">
        <f t="shared" si="457"/>
        <v>0</v>
      </c>
      <c r="U710" s="398">
        <f t="shared" si="457"/>
        <v>0</v>
      </c>
      <c r="V710" s="398">
        <f t="shared" si="457"/>
        <v>0</v>
      </c>
      <c r="W710" s="398">
        <f t="shared" si="457"/>
        <v>0</v>
      </c>
      <c r="X710" s="398">
        <f t="shared" si="457"/>
        <v>0</v>
      </c>
      <c r="Y710" s="398">
        <f t="shared" si="457"/>
        <v>0</v>
      </c>
      <c r="Z710" s="398">
        <f t="shared" si="457"/>
        <v>0</v>
      </c>
      <c r="AA710" s="398">
        <f t="shared" si="457"/>
        <v>0</v>
      </c>
      <c r="AB710" s="398">
        <f t="shared" si="457"/>
        <v>0</v>
      </c>
      <c r="AC710" s="398">
        <f t="shared" si="457"/>
        <v>0</v>
      </c>
      <c r="AD710" s="398">
        <f t="shared" si="457"/>
        <v>0</v>
      </c>
      <c r="AE710" s="398">
        <f t="shared" si="457"/>
        <v>0</v>
      </c>
      <c r="AF710" s="398">
        <f t="shared" si="457"/>
        <v>0</v>
      </c>
      <c r="AG710" s="398">
        <f t="shared" si="457"/>
        <v>0</v>
      </c>
    </row>
    <row r="711">
      <c r="A711" s="100" t="str">
        <f t="shared" si="37"/>
        <v>n/a</v>
      </c>
      <c r="B711" s="396">
        <f t="array" ref="B711">IF($A711="n/a",Dashboard!$C$54,iferror(index('Trade Log'!$B$5:$B$2004,match($A711,'Trade Log'!$AA$5:$AA$2004,0),0),Dashboard!$C$54))</f>
        <v>43100</v>
      </c>
      <c r="C711" s="100" t="str">
        <f t="array" ref="C711">IF($A711="n/a","",iferror(index('Trade Log'!$C$5:$C$2004,match($A711,'Trade Log'!$AA$5:$AA$2004,0),0),""))</f>
        <v/>
      </c>
      <c r="D711" s="398">
        <f t="array" ref="D711">IF($A711="n/a",0,iferror(index('Trade Log'!$AD$5:$AD$2004,match($A711,'Trade Log'!$AA$5:$AA$2004,0),0),0))</f>
        <v>0</v>
      </c>
      <c r="E711" s="398">
        <f t="shared" si="35"/>
        <v>0</v>
      </c>
      <c r="F711" s="100" t="str">
        <f t="array" ref="F711">IF($A711="n/a","",iferror(index('Trade Log'!$D$5:$D$2004,match($A711,'Trade Log'!$AA$5:$AA$2004,0),0),"n/a"))</f>
        <v/>
      </c>
      <c r="G711" s="100" t="str">
        <f t="array" ref="G711">IF($A711="n/a","",IFERROR(index(Setup!$D$52:$D$201,match($F711,Setup!$B$52:$B$201,0),0),"n/a"))</f>
        <v/>
      </c>
      <c r="H711" s="81"/>
      <c r="I711" s="398">
        <f t="shared" ref="I711:AG711" si="458">IF($A711="n/a",0,IFERROR(IF($G711=I$287,$E711,0),0))</f>
        <v>0</v>
      </c>
      <c r="J711" s="398">
        <f t="shared" si="458"/>
        <v>0</v>
      </c>
      <c r="K711" s="398">
        <f t="shared" si="458"/>
        <v>0</v>
      </c>
      <c r="L711" s="398">
        <f t="shared" si="458"/>
        <v>0</v>
      </c>
      <c r="M711" s="398">
        <f t="shared" si="458"/>
        <v>0</v>
      </c>
      <c r="N711" s="398">
        <f t="shared" si="458"/>
        <v>0</v>
      </c>
      <c r="O711" s="398">
        <f t="shared" si="458"/>
        <v>0</v>
      </c>
      <c r="P711" s="398">
        <f t="shared" si="458"/>
        <v>0</v>
      </c>
      <c r="Q711" s="398">
        <f t="shared" si="458"/>
        <v>0</v>
      </c>
      <c r="R711" s="398">
        <f t="shared" si="458"/>
        <v>0</v>
      </c>
      <c r="S711" s="398">
        <f t="shared" si="458"/>
        <v>0</v>
      </c>
      <c r="T711" s="398">
        <f t="shared" si="458"/>
        <v>0</v>
      </c>
      <c r="U711" s="398">
        <f t="shared" si="458"/>
        <v>0</v>
      </c>
      <c r="V711" s="398">
        <f t="shared" si="458"/>
        <v>0</v>
      </c>
      <c r="W711" s="398">
        <f t="shared" si="458"/>
        <v>0</v>
      </c>
      <c r="X711" s="398">
        <f t="shared" si="458"/>
        <v>0</v>
      </c>
      <c r="Y711" s="398">
        <f t="shared" si="458"/>
        <v>0</v>
      </c>
      <c r="Z711" s="398">
        <f t="shared" si="458"/>
        <v>0</v>
      </c>
      <c r="AA711" s="398">
        <f t="shared" si="458"/>
        <v>0</v>
      </c>
      <c r="AB711" s="398">
        <f t="shared" si="458"/>
        <v>0</v>
      </c>
      <c r="AC711" s="398">
        <f t="shared" si="458"/>
        <v>0</v>
      </c>
      <c r="AD711" s="398">
        <f t="shared" si="458"/>
        <v>0</v>
      </c>
      <c r="AE711" s="398">
        <f t="shared" si="458"/>
        <v>0</v>
      </c>
      <c r="AF711" s="398">
        <f t="shared" si="458"/>
        <v>0</v>
      </c>
      <c r="AG711" s="398">
        <f t="shared" si="458"/>
        <v>0</v>
      </c>
    </row>
    <row r="712">
      <c r="A712" s="100" t="str">
        <f t="shared" si="37"/>
        <v>n/a</v>
      </c>
      <c r="B712" s="396">
        <f t="array" ref="B712">IF($A712="n/a",Dashboard!$C$54,iferror(index('Trade Log'!$B$5:$B$2004,match($A712,'Trade Log'!$AA$5:$AA$2004,0),0),Dashboard!$C$54))</f>
        <v>43100</v>
      </c>
      <c r="C712" s="100" t="str">
        <f t="array" ref="C712">IF($A712="n/a","",iferror(index('Trade Log'!$C$5:$C$2004,match($A712,'Trade Log'!$AA$5:$AA$2004,0),0),""))</f>
        <v/>
      </c>
      <c r="D712" s="398">
        <f t="array" ref="D712">IF($A712="n/a",0,iferror(index('Trade Log'!$AD$5:$AD$2004,match($A712,'Trade Log'!$AA$5:$AA$2004,0),0),0))</f>
        <v>0</v>
      </c>
      <c r="E712" s="398">
        <f t="shared" si="35"/>
        <v>0</v>
      </c>
      <c r="F712" s="100" t="str">
        <f t="array" ref="F712">IF($A712="n/a","",iferror(index('Trade Log'!$D$5:$D$2004,match($A712,'Trade Log'!$AA$5:$AA$2004,0),0),"n/a"))</f>
        <v/>
      </c>
      <c r="G712" s="100" t="str">
        <f t="array" ref="G712">IF($A712="n/a","",IFERROR(index(Setup!$D$52:$D$201,match($F712,Setup!$B$52:$B$201,0),0),"n/a"))</f>
        <v/>
      </c>
      <c r="H712" s="81"/>
      <c r="I712" s="398">
        <f t="shared" ref="I712:AG712" si="459">IF($A712="n/a",0,IFERROR(IF($G712=I$287,$E712,0),0))</f>
        <v>0</v>
      </c>
      <c r="J712" s="398">
        <f t="shared" si="459"/>
        <v>0</v>
      </c>
      <c r="K712" s="398">
        <f t="shared" si="459"/>
        <v>0</v>
      </c>
      <c r="L712" s="398">
        <f t="shared" si="459"/>
        <v>0</v>
      </c>
      <c r="M712" s="398">
        <f t="shared" si="459"/>
        <v>0</v>
      </c>
      <c r="N712" s="398">
        <f t="shared" si="459"/>
        <v>0</v>
      </c>
      <c r="O712" s="398">
        <f t="shared" si="459"/>
        <v>0</v>
      </c>
      <c r="P712" s="398">
        <f t="shared" si="459"/>
        <v>0</v>
      </c>
      <c r="Q712" s="398">
        <f t="shared" si="459"/>
        <v>0</v>
      </c>
      <c r="R712" s="398">
        <f t="shared" si="459"/>
        <v>0</v>
      </c>
      <c r="S712" s="398">
        <f t="shared" si="459"/>
        <v>0</v>
      </c>
      <c r="T712" s="398">
        <f t="shared" si="459"/>
        <v>0</v>
      </c>
      <c r="U712" s="398">
        <f t="shared" si="459"/>
        <v>0</v>
      </c>
      <c r="V712" s="398">
        <f t="shared" si="459"/>
        <v>0</v>
      </c>
      <c r="W712" s="398">
        <f t="shared" si="459"/>
        <v>0</v>
      </c>
      <c r="X712" s="398">
        <f t="shared" si="459"/>
        <v>0</v>
      </c>
      <c r="Y712" s="398">
        <f t="shared" si="459"/>
        <v>0</v>
      </c>
      <c r="Z712" s="398">
        <f t="shared" si="459"/>
        <v>0</v>
      </c>
      <c r="AA712" s="398">
        <f t="shared" si="459"/>
        <v>0</v>
      </c>
      <c r="AB712" s="398">
        <f t="shared" si="459"/>
        <v>0</v>
      </c>
      <c r="AC712" s="398">
        <f t="shared" si="459"/>
        <v>0</v>
      </c>
      <c r="AD712" s="398">
        <f t="shared" si="459"/>
        <v>0</v>
      </c>
      <c r="AE712" s="398">
        <f t="shared" si="459"/>
        <v>0</v>
      </c>
      <c r="AF712" s="398">
        <f t="shared" si="459"/>
        <v>0</v>
      </c>
      <c r="AG712" s="398">
        <f t="shared" si="459"/>
        <v>0</v>
      </c>
    </row>
    <row r="713">
      <c r="A713" s="100" t="str">
        <f t="shared" si="37"/>
        <v>n/a</v>
      </c>
      <c r="B713" s="396">
        <f t="array" ref="B713">IF($A713="n/a",Dashboard!$C$54,iferror(index('Trade Log'!$B$5:$B$2004,match($A713,'Trade Log'!$AA$5:$AA$2004,0),0),Dashboard!$C$54))</f>
        <v>43100</v>
      </c>
      <c r="C713" s="100" t="str">
        <f t="array" ref="C713">IF($A713="n/a","",iferror(index('Trade Log'!$C$5:$C$2004,match($A713,'Trade Log'!$AA$5:$AA$2004,0),0),""))</f>
        <v/>
      </c>
      <c r="D713" s="398">
        <f t="array" ref="D713">IF($A713="n/a",0,iferror(index('Trade Log'!$AD$5:$AD$2004,match($A713,'Trade Log'!$AA$5:$AA$2004,0),0),0))</f>
        <v>0</v>
      </c>
      <c r="E713" s="398">
        <f t="shared" si="35"/>
        <v>0</v>
      </c>
      <c r="F713" s="100" t="str">
        <f t="array" ref="F713">IF($A713="n/a","",iferror(index('Trade Log'!$D$5:$D$2004,match($A713,'Trade Log'!$AA$5:$AA$2004,0),0),"n/a"))</f>
        <v/>
      </c>
      <c r="G713" s="100" t="str">
        <f t="array" ref="G713">IF($A713="n/a","",IFERROR(index(Setup!$D$52:$D$201,match($F713,Setup!$B$52:$B$201,0),0),"n/a"))</f>
        <v/>
      </c>
      <c r="H713" s="81"/>
      <c r="I713" s="398">
        <f t="shared" ref="I713:AG713" si="460">IF($A713="n/a",0,IFERROR(IF($G713=I$287,$E713,0),0))</f>
        <v>0</v>
      </c>
      <c r="J713" s="398">
        <f t="shared" si="460"/>
        <v>0</v>
      </c>
      <c r="K713" s="398">
        <f t="shared" si="460"/>
        <v>0</v>
      </c>
      <c r="L713" s="398">
        <f t="shared" si="460"/>
        <v>0</v>
      </c>
      <c r="M713" s="398">
        <f t="shared" si="460"/>
        <v>0</v>
      </c>
      <c r="N713" s="398">
        <f t="shared" si="460"/>
        <v>0</v>
      </c>
      <c r="O713" s="398">
        <f t="shared" si="460"/>
        <v>0</v>
      </c>
      <c r="P713" s="398">
        <f t="shared" si="460"/>
        <v>0</v>
      </c>
      <c r="Q713" s="398">
        <f t="shared" si="460"/>
        <v>0</v>
      </c>
      <c r="R713" s="398">
        <f t="shared" si="460"/>
        <v>0</v>
      </c>
      <c r="S713" s="398">
        <f t="shared" si="460"/>
        <v>0</v>
      </c>
      <c r="T713" s="398">
        <f t="shared" si="460"/>
        <v>0</v>
      </c>
      <c r="U713" s="398">
        <f t="shared" si="460"/>
        <v>0</v>
      </c>
      <c r="V713" s="398">
        <f t="shared" si="460"/>
        <v>0</v>
      </c>
      <c r="W713" s="398">
        <f t="shared" si="460"/>
        <v>0</v>
      </c>
      <c r="X713" s="398">
        <f t="shared" si="460"/>
        <v>0</v>
      </c>
      <c r="Y713" s="398">
        <f t="shared" si="460"/>
        <v>0</v>
      </c>
      <c r="Z713" s="398">
        <f t="shared" si="460"/>
        <v>0</v>
      </c>
      <c r="AA713" s="398">
        <f t="shared" si="460"/>
        <v>0</v>
      </c>
      <c r="AB713" s="398">
        <f t="shared" si="460"/>
        <v>0</v>
      </c>
      <c r="AC713" s="398">
        <f t="shared" si="460"/>
        <v>0</v>
      </c>
      <c r="AD713" s="398">
        <f t="shared" si="460"/>
        <v>0</v>
      </c>
      <c r="AE713" s="398">
        <f t="shared" si="460"/>
        <v>0</v>
      </c>
      <c r="AF713" s="398">
        <f t="shared" si="460"/>
        <v>0</v>
      </c>
      <c r="AG713" s="398">
        <f t="shared" si="460"/>
        <v>0</v>
      </c>
    </row>
    <row r="714">
      <c r="A714" s="100" t="str">
        <f t="shared" si="37"/>
        <v>n/a</v>
      </c>
      <c r="B714" s="396">
        <f t="array" ref="B714">IF($A714="n/a",Dashboard!$C$54,iferror(index('Trade Log'!$B$5:$B$2004,match($A714,'Trade Log'!$AA$5:$AA$2004,0),0),Dashboard!$C$54))</f>
        <v>43100</v>
      </c>
      <c r="C714" s="100" t="str">
        <f t="array" ref="C714">IF($A714="n/a","",iferror(index('Trade Log'!$C$5:$C$2004,match($A714,'Trade Log'!$AA$5:$AA$2004,0),0),""))</f>
        <v/>
      </c>
      <c r="D714" s="398">
        <f t="array" ref="D714">IF($A714="n/a",0,iferror(index('Trade Log'!$AD$5:$AD$2004,match($A714,'Trade Log'!$AA$5:$AA$2004,0),0),0))</f>
        <v>0</v>
      </c>
      <c r="E714" s="398">
        <f t="shared" si="35"/>
        <v>0</v>
      </c>
      <c r="F714" s="100" t="str">
        <f t="array" ref="F714">IF($A714="n/a","",iferror(index('Trade Log'!$D$5:$D$2004,match($A714,'Trade Log'!$AA$5:$AA$2004,0),0),"n/a"))</f>
        <v/>
      </c>
      <c r="G714" s="100" t="str">
        <f t="array" ref="G714">IF($A714="n/a","",IFERROR(index(Setup!$D$52:$D$201,match($F714,Setup!$B$52:$B$201,0),0),"n/a"))</f>
        <v/>
      </c>
      <c r="H714" s="81"/>
      <c r="I714" s="398">
        <f t="shared" ref="I714:AG714" si="461">IF($A714="n/a",0,IFERROR(IF($G714=I$287,$E714,0),0))</f>
        <v>0</v>
      </c>
      <c r="J714" s="398">
        <f t="shared" si="461"/>
        <v>0</v>
      </c>
      <c r="K714" s="398">
        <f t="shared" si="461"/>
        <v>0</v>
      </c>
      <c r="L714" s="398">
        <f t="shared" si="461"/>
        <v>0</v>
      </c>
      <c r="M714" s="398">
        <f t="shared" si="461"/>
        <v>0</v>
      </c>
      <c r="N714" s="398">
        <f t="shared" si="461"/>
        <v>0</v>
      </c>
      <c r="O714" s="398">
        <f t="shared" si="461"/>
        <v>0</v>
      </c>
      <c r="P714" s="398">
        <f t="shared" si="461"/>
        <v>0</v>
      </c>
      <c r="Q714" s="398">
        <f t="shared" si="461"/>
        <v>0</v>
      </c>
      <c r="R714" s="398">
        <f t="shared" si="461"/>
        <v>0</v>
      </c>
      <c r="S714" s="398">
        <f t="shared" si="461"/>
        <v>0</v>
      </c>
      <c r="T714" s="398">
        <f t="shared" si="461"/>
        <v>0</v>
      </c>
      <c r="U714" s="398">
        <f t="shared" si="461"/>
        <v>0</v>
      </c>
      <c r="V714" s="398">
        <f t="shared" si="461"/>
        <v>0</v>
      </c>
      <c r="W714" s="398">
        <f t="shared" si="461"/>
        <v>0</v>
      </c>
      <c r="X714" s="398">
        <f t="shared" si="461"/>
        <v>0</v>
      </c>
      <c r="Y714" s="398">
        <f t="shared" si="461"/>
        <v>0</v>
      </c>
      <c r="Z714" s="398">
        <f t="shared" si="461"/>
        <v>0</v>
      </c>
      <c r="AA714" s="398">
        <f t="shared" si="461"/>
        <v>0</v>
      </c>
      <c r="AB714" s="398">
        <f t="shared" si="461"/>
        <v>0</v>
      </c>
      <c r="AC714" s="398">
        <f t="shared" si="461"/>
        <v>0</v>
      </c>
      <c r="AD714" s="398">
        <f t="shared" si="461"/>
        <v>0</v>
      </c>
      <c r="AE714" s="398">
        <f t="shared" si="461"/>
        <v>0</v>
      </c>
      <c r="AF714" s="398">
        <f t="shared" si="461"/>
        <v>0</v>
      </c>
      <c r="AG714" s="398">
        <f t="shared" si="461"/>
        <v>0</v>
      </c>
    </row>
    <row r="715">
      <c r="A715" s="100" t="str">
        <f t="shared" si="37"/>
        <v>n/a</v>
      </c>
      <c r="B715" s="396">
        <f t="array" ref="B715">IF($A715="n/a",Dashboard!$C$54,iferror(index('Trade Log'!$B$5:$B$2004,match($A715,'Trade Log'!$AA$5:$AA$2004,0),0),Dashboard!$C$54))</f>
        <v>43100</v>
      </c>
      <c r="C715" s="100" t="str">
        <f t="array" ref="C715">IF($A715="n/a","",iferror(index('Trade Log'!$C$5:$C$2004,match($A715,'Trade Log'!$AA$5:$AA$2004,0),0),""))</f>
        <v/>
      </c>
      <c r="D715" s="398">
        <f t="array" ref="D715">IF($A715="n/a",0,iferror(index('Trade Log'!$AD$5:$AD$2004,match($A715,'Trade Log'!$AA$5:$AA$2004,0),0),0))</f>
        <v>0</v>
      </c>
      <c r="E715" s="398">
        <f t="shared" si="35"/>
        <v>0</v>
      </c>
      <c r="F715" s="100" t="str">
        <f t="array" ref="F715">IF($A715="n/a","",iferror(index('Trade Log'!$D$5:$D$2004,match($A715,'Trade Log'!$AA$5:$AA$2004,0),0),"n/a"))</f>
        <v/>
      </c>
      <c r="G715" s="100" t="str">
        <f t="array" ref="G715">IF($A715="n/a","",IFERROR(index(Setup!$D$52:$D$201,match($F715,Setup!$B$52:$B$201,0),0),"n/a"))</f>
        <v/>
      </c>
      <c r="H715" s="81"/>
      <c r="I715" s="398">
        <f t="shared" ref="I715:AG715" si="462">IF($A715="n/a",0,IFERROR(IF($G715=I$287,$E715,0),0))</f>
        <v>0</v>
      </c>
      <c r="J715" s="398">
        <f t="shared" si="462"/>
        <v>0</v>
      </c>
      <c r="K715" s="398">
        <f t="shared" si="462"/>
        <v>0</v>
      </c>
      <c r="L715" s="398">
        <f t="shared" si="462"/>
        <v>0</v>
      </c>
      <c r="M715" s="398">
        <f t="shared" si="462"/>
        <v>0</v>
      </c>
      <c r="N715" s="398">
        <f t="shared" si="462"/>
        <v>0</v>
      </c>
      <c r="O715" s="398">
        <f t="shared" si="462"/>
        <v>0</v>
      </c>
      <c r="P715" s="398">
        <f t="shared" si="462"/>
        <v>0</v>
      </c>
      <c r="Q715" s="398">
        <f t="shared" si="462"/>
        <v>0</v>
      </c>
      <c r="R715" s="398">
        <f t="shared" si="462"/>
        <v>0</v>
      </c>
      <c r="S715" s="398">
        <f t="shared" si="462"/>
        <v>0</v>
      </c>
      <c r="T715" s="398">
        <f t="shared" si="462"/>
        <v>0</v>
      </c>
      <c r="U715" s="398">
        <f t="shared" si="462"/>
        <v>0</v>
      </c>
      <c r="V715" s="398">
        <f t="shared" si="462"/>
        <v>0</v>
      </c>
      <c r="W715" s="398">
        <f t="shared" si="462"/>
        <v>0</v>
      </c>
      <c r="X715" s="398">
        <f t="shared" si="462"/>
        <v>0</v>
      </c>
      <c r="Y715" s="398">
        <f t="shared" si="462"/>
        <v>0</v>
      </c>
      <c r="Z715" s="398">
        <f t="shared" si="462"/>
        <v>0</v>
      </c>
      <c r="AA715" s="398">
        <f t="shared" si="462"/>
        <v>0</v>
      </c>
      <c r="AB715" s="398">
        <f t="shared" si="462"/>
        <v>0</v>
      </c>
      <c r="AC715" s="398">
        <f t="shared" si="462"/>
        <v>0</v>
      </c>
      <c r="AD715" s="398">
        <f t="shared" si="462"/>
        <v>0</v>
      </c>
      <c r="AE715" s="398">
        <f t="shared" si="462"/>
        <v>0</v>
      </c>
      <c r="AF715" s="398">
        <f t="shared" si="462"/>
        <v>0</v>
      </c>
      <c r="AG715" s="398">
        <f t="shared" si="462"/>
        <v>0</v>
      </c>
    </row>
    <row r="716">
      <c r="A716" s="100" t="str">
        <f t="shared" si="37"/>
        <v>n/a</v>
      </c>
      <c r="B716" s="396">
        <f t="array" ref="B716">IF($A716="n/a",Dashboard!$C$54,iferror(index('Trade Log'!$B$5:$B$2004,match($A716,'Trade Log'!$AA$5:$AA$2004,0),0),Dashboard!$C$54))</f>
        <v>43100</v>
      </c>
      <c r="C716" s="100" t="str">
        <f t="array" ref="C716">IF($A716="n/a","",iferror(index('Trade Log'!$C$5:$C$2004,match($A716,'Trade Log'!$AA$5:$AA$2004,0),0),""))</f>
        <v/>
      </c>
      <c r="D716" s="398">
        <f t="array" ref="D716">IF($A716="n/a",0,iferror(index('Trade Log'!$AD$5:$AD$2004,match($A716,'Trade Log'!$AA$5:$AA$2004,0),0),0))</f>
        <v>0</v>
      </c>
      <c r="E716" s="398">
        <f t="shared" si="35"/>
        <v>0</v>
      </c>
      <c r="F716" s="100" t="str">
        <f t="array" ref="F716">IF($A716="n/a","",iferror(index('Trade Log'!$D$5:$D$2004,match($A716,'Trade Log'!$AA$5:$AA$2004,0),0),"n/a"))</f>
        <v/>
      </c>
      <c r="G716" s="100" t="str">
        <f t="array" ref="G716">IF($A716="n/a","",IFERROR(index(Setup!$D$52:$D$201,match($F716,Setup!$B$52:$B$201,0),0),"n/a"))</f>
        <v/>
      </c>
      <c r="H716" s="81"/>
      <c r="I716" s="398">
        <f t="shared" ref="I716:AG716" si="463">IF($A716="n/a",0,IFERROR(IF($G716=I$287,$E716,0),0))</f>
        <v>0</v>
      </c>
      <c r="J716" s="398">
        <f t="shared" si="463"/>
        <v>0</v>
      </c>
      <c r="K716" s="398">
        <f t="shared" si="463"/>
        <v>0</v>
      </c>
      <c r="L716" s="398">
        <f t="shared" si="463"/>
        <v>0</v>
      </c>
      <c r="M716" s="398">
        <f t="shared" si="463"/>
        <v>0</v>
      </c>
      <c r="N716" s="398">
        <f t="shared" si="463"/>
        <v>0</v>
      </c>
      <c r="O716" s="398">
        <f t="shared" si="463"/>
        <v>0</v>
      </c>
      <c r="P716" s="398">
        <f t="shared" si="463"/>
        <v>0</v>
      </c>
      <c r="Q716" s="398">
        <f t="shared" si="463"/>
        <v>0</v>
      </c>
      <c r="R716" s="398">
        <f t="shared" si="463"/>
        <v>0</v>
      </c>
      <c r="S716" s="398">
        <f t="shared" si="463"/>
        <v>0</v>
      </c>
      <c r="T716" s="398">
        <f t="shared" si="463"/>
        <v>0</v>
      </c>
      <c r="U716" s="398">
        <f t="shared" si="463"/>
        <v>0</v>
      </c>
      <c r="V716" s="398">
        <f t="shared" si="463"/>
        <v>0</v>
      </c>
      <c r="W716" s="398">
        <f t="shared" si="463"/>
        <v>0</v>
      </c>
      <c r="X716" s="398">
        <f t="shared" si="463"/>
        <v>0</v>
      </c>
      <c r="Y716" s="398">
        <f t="shared" si="463"/>
        <v>0</v>
      </c>
      <c r="Z716" s="398">
        <f t="shared" si="463"/>
        <v>0</v>
      </c>
      <c r="AA716" s="398">
        <f t="shared" si="463"/>
        <v>0</v>
      </c>
      <c r="AB716" s="398">
        <f t="shared" si="463"/>
        <v>0</v>
      </c>
      <c r="AC716" s="398">
        <f t="shared" si="463"/>
        <v>0</v>
      </c>
      <c r="AD716" s="398">
        <f t="shared" si="463"/>
        <v>0</v>
      </c>
      <c r="AE716" s="398">
        <f t="shared" si="463"/>
        <v>0</v>
      </c>
      <c r="AF716" s="398">
        <f t="shared" si="463"/>
        <v>0</v>
      </c>
      <c r="AG716" s="398">
        <f t="shared" si="463"/>
        <v>0</v>
      </c>
    </row>
    <row r="717">
      <c r="A717" s="100" t="str">
        <f t="shared" si="37"/>
        <v>n/a</v>
      </c>
      <c r="B717" s="396">
        <f t="array" ref="B717">IF($A717="n/a",Dashboard!$C$54,iferror(index('Trade Log'!$B$5:$B$2004,match($A717,'Trade Log'!$AA$5:$AA$2004,0),0),Dashboard!$C$54))</f>
        <v>43100</v>
      </c>
      <c r="C717" s="100" t="str">
        <f t="array" ref="C717">IF($A717="n/a","",iferror(index('Trade Log'!$C$5:$C$2004,match($A717,'Trade Log'!$AA$5:$AA$2004,0),0),""))</f>
        <v/>
      </c>
      <c r="D717" s="398">
        <f t="array" ref="D717">IF($A717="n/a",0,iferror(index('Trade Log'!$AD$5:$AD$2004,match($A717,'Trade Log'!$AA$5:$AA$2004,0),0),0))</f>
        <v>0</v>
      </c>
      <c r="E717" s="398">
        <f t="shared" si="35"/>
        <v>0</v>
      </c>
      <c r="F717" s="100" t="str">
        <f t="array" ref="F717">IF($A717="n/a","",iferror(index('Trade Log'!$D$5:$D$2004,match($A717,'Trade Log'!$AA$5:$AA$2004,0),0),"n/a"))</f>
        <v/>
      </c>
      <c r="G717" s="100" t="str">
        <f t="array" ref="G717">IF($A717="n/a","",IFERROR(index(Setup!$D$52:$D$201,match($F717,Setup!$B$52:$B$201,0),0),"n/a"))</f>
        <v/>
      </c>
      <c r="H717" s="81"/>
      <c r="I717" s="398">
        <f t="shared" ref="I717:AG717" si="464">IF($A717="n/a",0,IFERROR(IF($G717=I$287,$E717,0),0))</f>
        <v>0</v>
      </c>
      <c r="J717" s="398">
        <f t="shared" si="464"/>
        <v>0</v>
      </c>
      <c r="K717" s="398">
        <f t="shared" si="464"/>
        <v>0</v>
      </c>
      <c r="L717" s="398">
        <f t="shared" si="464"/>
        <v>0</v>
      </c>
      <c r="M717" s="398">
        <f t="shared" si="464"/>
        <v>0</v>
      </c>
      <c r="N717" s="398">
        <f t="shared" si="464"/>
        <v>0</v>
      </c>
      <c r="O717" s="398">
        <f t="shared" si="464"/>
        <v>0</v>
      </c>
      <c r="P717" s="398">
        <f t="shared" si="464"/>
        <v>0</v>
      </c>
      <c r="Q717" s="398">
        <f t="shared" si="464"/>
        <v>0</v>
      </c>
      <c r="R717" s="398">
        <f t="shared" si="464"/>
        <v>0</v>
      </c>
      <c r="S717" s="398">
        <f t="shared" si="464"/>
        <v>0</v>
      </c>
      <c r="T717" s="398">
        <f t="shared" si="464"/>
        <v>0</v>
      </c>
      <c r="U717" s="398">
        <f t="shared" si="464"/>
        <v>0</v>
      </c>
      <c r="V717" s="398">
        <f t="shared" si="464"/>
        <v>0</v>
      </c>
      <c r="W717" s="398">
        <f t="shared" si="464"/>
        <v>0</v>
      </c>
      <c r="X717" s="398">
        <f t="shared" si="464"/>
        <v>0</v>
      </c>
      <c r="Y717" s="398">
        <f t="shared" si="464"/>
        <v>0</v>
      </c>
      <c r="Z717" s="398">
        <f t="shared" si="464"/>
        <v>0</v>
      </c>
      <c r="AA717" s="398">
        <f t="shared" si="464"/>
        <v>0</v>
      </c>
      <c r="AB717" s="398">
        <f t="shared" si="464"/>
        <v>0</v>
      </c>
      <c r="AC717" s="398">
        <f t="shared" si="464"/>
        <v>0</v>
      </c>
      <c r="AD717" s="398">
        <f t="shared" si="464"/>
        <v>0</v>
      </c>
      <c r="AE717" s="398">
        <f t="shared" si="464"/>
        <v>0</v>
      </c>
      <c r="AF717" s="398">
        <f t="shared" si="464"/>
        <v>0</v>
      </c>
      <c r="AG717" s="398">
        <f t="shared" si="464"/>
        <v>0</v>
      </c>
    </row>
    <row r="718">
      <c r="A718" s="100" t="str">
        <f t="shared" si="37"/>
        <v>n/a</v>
      </c>
      <c r="B718" s="396">
        <f t="array" ref="B718">IF($A718="n/a",Dashboard!$C$54,iferror(index('Trade Log'!$B$5:$B$2004,match($A718,'Trade Log'!$AA$5:$AA$2004,0),0),Dashboard!$C$54))</f>
        <v>43100</v>
      </c>
      <c r="C718" s="100" t="str">
        <f t="array" ref="C718">IF($A718="n/a","",iferror(index('Trade Log'!$C$5:$C$2004,match($A718,'Trade Log'!$AA$5:$AA$2004,0),0),""))</f>
        <v/>
      </c>
      <c r="D718" s="398">
        <f t="array" ref="D718">IF($A718="n/a",0,iferror(index('Trade Log'!$AD$5:$AD$2004,match($A718,'Trade Log'!$AA$5:$AA$2004,0),0),0))</f>
        <v>0</v>
      </c>
      <c r="E718" s="398">
        <f t="shared" si="35"/>
        <v>0</v>
      </c>
      <c r="F718" s="100" t="str">
        <f t="array" ref="F718">IF($A718="n/a","",iferror(index('Trade Log'!$D$5:$D$2004,match($A718,'Trade Log'!$AA$5:$AA$2004,0),0),"n/a"))</f>
        <v/>
      </c>
      <c r="G718" s="100" t="str">
        <f t="array" ref="G718">IF($A718="n/a","",IFERROR(index(Setup!$D$52:$D$201,match($F718,Setup!$B$52:$B$201,0),0),"n/a"))</f>
        <v/>
      </c>
      <c r="H718" s="81"/>
      <c r="I718" s="398">
        <f t="shared" ref="I718:AG718" si="465">IF($A718="n/a",0,IFERROR(IF($G718=I$287,$E718,0),0))</f>
        <v>0</v>
      </c>
      <c r="J718" s="398">
        <f t="shared" si="465"/>
        <v>0</v>
      </c>
      <c r="K718" s="398">
        <f t="shared" si="465"/>
        <v>0</v>
      </c>
      <c r="L718" s="398">
        <f t="shared" si="465"/>
        <v>0</v>
      </c>
      <c r="M718" s="398">
        <f t="shared" si="465"/>
        <v>0</v>
      </c>
      <c r="N718" s="398">
        <f t="shared" si="465"/>
        <v>0</v>
      </c>
      <c r="O718" s="398">
        <f t="shared" si="465"/>
        <v>0</v>
      </c>
      <c r="P718" s="398">
        <f t="shared" si="465"/>
        <v>0</v>
      </c>
      <c r="Q718" s="398">
        <f t="shared" si="465"/>
        <v>0</v>
      </c>
      <c r="R718" s="398">
        <f t="shared" si="465"/>
        <v>0</v>
      </c>
      <c r="S718" s="398">
        <f t="shared" si="465"/>
        <v>0</v>
      </c>
      <c r="T718" s="398">
        <f t="shared" si="465"/>
        <v>0</v>
      </c>
      <c r="U718" s="398">
        <f t="shared" si="465"/>
        <v>0</v>
      </c>
      <c r="V718" s="398">
        <f t="shared" si="465"/>
        <v>0</v>
      </c>
      <c r="W718" s="398">
        <f t="shared" si="465"/>
        <v>0</v>
      </c>
      <c r="X718" s="398">
        <f t="shared" si="465"/>
        <v>0</v>
      </c>
      <c r="Y718" s="398">
        <f t="shared" si="465"/>
        <v>0</v>
      </c>
      <c r="Z718" s="398">
        <f t="shared" si="465"/>
        <v>0</v>
      </c>
      <c r="AA718" s="398">
        <f t="shared" si="465"/>
        <v>0</v>
      </c>
      <c r="AB718" s="398">
        <f t="shared" si="465"/>
        <v>0</v>
      </c>
      <c r="AC718" s="398">
        <f t="shared" si="465"/>
        <v>0</v>
      </c>
      <c r="AD718" s="398">
        <f t="shared" si="465"/>
        <v>0</v>
      </c>
      <c r="AE718" s="398">
        <f t="shared" si="465"/>
        <v>0</v>
      </c>
      <c r="AF718" s="398">
        <f t="shared" si="465"/>
        <v>0</v>
      </c>
      <c r="AG718" s="398">
        <f t="shared" si="465"/>
        <v>0</v>
      </c>
    </row>
    <row r="719">
      <c r="A719" s="100" t="str">
        <f t="shared" si="37"/>
        <v>n/a</v>
      </c>
      <c r="B719" s="396">
        <f t="array" ref="B719">IF($A719="n/a",Dashboard!$C$54,iferror(index('Trade Log'!$B$5:$B$2004,match($A719,'Trade Log'!$AA$5:$AA$2004,0),0),Dashboard!$C$54))</f>
        <v>43100</v>
      </c>
      <c r="C719" s="100" t="str">
        <f t="array" ref="C719">IF($A719="n/a","",iferror(index('Trade Log'!$C$5:$C$2004,match($A719,'Trade Log'!$AA$5:$AA$2004,0),0),""))</f>
        <v/>
      </c>
      <c r="D719" s="398">
        <f t="array" ref="D719">IF($A719="n/a",0,iferror(index('Trade Log'!$AD$5:$AD$2004,match($A719,'Trade Log'!$AA$5:$AA$2004,0),0),0))</f>
        <v>0</v>
      </c>
      <c r="E719" s="398">
        <f t="shared" si="35"/>
        <v>0</v>
      </c>
      <c r="F719" s="100" t="str">
        <f t="array" ref="F719">IF($A719="n/a","",iferror(index('Trade Log'!$D$5:$D$2004,match($A719,'Trade Log'!$AA$5:$AA$2004,0),0),"n/a"))</f>
        <v/>
      </c>
      <c r="G719" s="100" t="str">
        <f t="array" ref="G719">IF($A719="n/a","",IFERROR(index(Setup!$D$52:$D$201,match($F719,Setup!$B$52:$B$201,0),0),"n/a"))</f>
        <v/>
      </c>
      <c r="H719" s="81"/>
      <c r="I719" s="398">
        <f t="shared" ref="I719:AG719" si="466">IF($A719="n/a",0,IFERROR(IF($G719=I$287,$E719,0),0))</f>
        <v>0</v>
      </c>
      <c r="J719" s="398">
        <f t="shared" si="466"/>
        <v>0</v>
      </c>
      <c r="K719" s="398">
        <f t="shared" si="466"/>
        <v>0</v>
      </c>
      <c r="L719" s="398">
        <f t="shared" si="466"/>
        <v>0</v>
      </c>
      <c r="M719" s="398">
        <f t="shared" si="466"/>
        <v>0</v>
      </c>
      <c r="N719" s="398">
        <f t="shared" si="466"/>
        <v>0</v>
      </c>
      <c r="O719" s="398">
        <f t="shared" si="466"/>
        <v>0</v>
      </c>
      <c r="P719" s="398">
        <f t="shared" si="466"/>
        <v>0</v>
      </c>
      <c r="Q719" s="398">
        <f t="shared" si="466"/>
        <v>0</v>
      </c>
      <c r="R719" s="398">
        <f t="shared" si="466"/>
        <v>0</v>
      </c>
      <c r="S719" s="398">
        <f t="shared" si="466"/>
        <v>0</v>
      </c>
      <c r="T719" s="398">
        <f t="shared" si="466"/>
        <v>0</v>
      </c>
      <c r="U719" s="398">
        <f t="shared" si="466"/>
        <v>0</v>
      </c>
      <c r="V719" s="398">
        <f t="shared" si="466"/>
        <v>0</v>
      </c>
      <c r="W719" s="398">
        <f t="shared" si="466"/>
        <v>0</v>
      </c>
      <c r="X719" s="398">
        <f t="shared" si="466"/>
        <v>0</v>
      </c>
      <c r="Y719" s="398">
        <f t="shared" si="466"/>
        <v>0</v>
      </c>
      <c r="Z719" s="398">
        <f t="shared" si="466"/>
        <v>0</v>
      </c>
      <c r="AA719" s="398">
        <f t="shared" si="466"/>
        <v>0</v>
      </c>
      <c r="AB719" s="398">
        <f t="shared" si="466"/>
        <v>0</v>
      </c>
      <c r="AC719" s="398">
        <f t="shared" si="466"/>
        <v>0</v>
      </c>
      <c r="AD719" s="398">
        <f t="shared" si="466"/>
        <v>0</v>
      </c>
      <c r="AE719" s="398">
        <f t="shared" si="466"/>
        <v>0</v>
      </c>
      <c r="AF719" s="398">
        <f t="shared" si="466"/>
        <v>0</v>
      </c>
      <c r="AG719" s="398">
        <f t="shared" si="466"/>
        <v>0</v>
      </c>
    </row>
    <row r="720">
      <c r="A720" s="100" t="str">
        <f t="shared" si="37"/>
        <v>n/a</v>
      </c>
      <c r="B720" s="396">
        <f t="array" ref="B720">IF($A720="n/a",Dashboard!$C$54,iferror(index('Trade Log'!$B$5:$B$2004,match($A720,'Trade Log'!$AA$5:$AA$2004,0),0),Dashboard!$C$54))</f>
        <v>43100</v>
      </c>
      <c r="C720" s="100" t="str">
        <f t="array" ref="C720">IF($A720="n/a","",iferror(index('Trade Log'!$C$5:$C$2004,match($A720,'Trade Log'!$AA$5:$AA$2004,0),0),""))</f>
        <v/>
      </c>
      <c r="D720" s="398">
        <f t="array" ref="D720">IF($A720="n/a",0,iferror(index('Trade Log'!$AD$5:$AD$2004,match($A720,'Trade Log'!$AA$5:$AA$2004,0),0),0))</f>
        <v>0</v>
      </c>
      <c r="E720" s="398">
        <f t="shared" si="35"/>
        <v>0</v>
      </c>
      <c r="F720" s="100" t="str">
        <f t="array" ref="F720">IF($A720="n/a","",iferror(index('Trade Log'!$D$5:$D$2004,match($A720,'Trade Log'!$AA$5:$AA$2004,0),0),"n/a"))</f>
        <v/>
      </c>
      <c r="G720" s="100" t="str">
        <f t="array" ref="G720">IF($A720="n/a","",IFERROR(index(Setup!$D$52:$D$201,match($F720,Setup!$B$52:$B$201,0),0),"n/a"))</f>
        <v/>
      </c>
      <c r="H720" s="81"/>
      <c r="I720" s="398">
        <f t="shared" ref="I720:AG720" si="467">IF($A720="n/a",0,IFERROR(IF($G720=I$287,$E720,0),0))</f>
        <v>0</v>
      </c>
      <c r="J720" s="398">
        <f t="shared" si="467"/>
        <v>0</v>
      </c>
      <c r="K720" s="398">
        <f t="shared" si="467"/>
        <v>0</v>
      </c>
      <c r="L720" s="398">
        <f t="shared" si="467"/>
        <v>0</v>
      </c>
      <c r="M720" s="398">
        <f t="shared" si="467"/>
        <v>0</v>
      </c>
      <c r="N720" s="398">
        <f t="shared" si="467"/>
        <v>0</v>
      </c>
      <c r="O720" s="398">
        <f t="shared" si="467"/>
        <v>0</v>
      </c>
      <c r="P720" s="398">
        <f t="shared" si="467"/>
        <v>0</v>
      </c>
      <c r="Q720" s="398">
        <f t="shared" si="467"/>
        <v>0</v>
      </c>
      <c r="R720" s="398">
        <f t="shared" si="467"/>
        <v>0</v>
      </c>
      <c r="S720" s="398">
        <f t="shared" si="467"/>
        <v>0</v>
      </c>
      <c r="T720" s="398">
        <f t="shared" si="467"/>
        <v>0</v>
      </c>
      <c r="U720" s="398">
        <f t="shared" si="467"/>
        <v>0</v>
      </c>
      <c r="V720" s="398">
        <f t="shared" si="467"/>
        <v>0</v>
      </c>
      <c r="W720" s="398">
        <f t="shared" si="467"/>
        <v>0</v>
      </c>
      <c r="X720" s="398">
        <f t="shared" si="467"/>
        <v>0</v>
      </c>
      <c r="Y720" s="398">
        <f t="shared" si="467"/>
        <v>0</v>
      </c>
      <c r="Z720" s="398">
        <f t="shared" si="467"/>
        <v>0</v>
      </c>
      <c r="AA720" s="398">
        <f t="shared" si="467"/>
        <v>0</v>
      </c>
      <c r="AB720" s="398">
        <f t="shared" si="467"/>
        <v>0</v>
      </c>
      <c r="AC720" s="398">
        <f t="shared" si="467"/>
        <v>0</v>
      </c>
      <c r="AD720" s="398">
        <f t="shared" si="467"/>
        <v>0</v>
      </c>
      <c r="AE720" s="398">
        <f t="shared" si="467"/>
        <v>0</v>
      </c>
      <c r="AF720" s="398">
        <f t="shared" si="467"/>
        <v>0</v>
      </c>
      <c r="AG720" s="398">
        <f t="shared" si="467"/>
        <v>0</v>
      </c>
    </row>
    <row r="721">
      <c r="A721" s="100" t="str">
        <f t="shared" si="37"/>
        <v>n/a</v>
      </c>
      <c r="B721" s="396">
        <f t="array" ref="B721">IF($A721="n/a",Dashboard!$C$54,iferror(index('Trade Log'!$B$5:$B$2004,match($A721,'Trade Log'!$AA$5:$AA$2004,0),0),Dashboard!$C$54))</f>
        <v>43100</v>
      </c>
      <c r="C721" s="100" t="str">
        <f t="array" ref="C721">IF($A721="n/a","",iferror(index('Trade Log'!$C$5:$C$2004,match($A721,'Trade Log'!$AA$5:$AA$2004,0),0),""))</f>
        <v/>
      </c>
      <c r="D721" s="398">
        <f t="array" ref="D721">IF($A721="n/a",0,iferror(index('Trade Log'!$AD$5:$AD$2004,match($A721,'Trade Log'!$AA$5:$AA$2004,0),0),0))</f>
        <v>0</v>
      </c>
      <c r="E721" s="398">
        <f t="shared" si="35"/>
        <v>0</v>
      </c>
      <c r="F721" s="100" t="str">
        <f t="array" ref="F721">IF($A721="n/a","",iferror(index('Trade Log'!$D$5:$D$2004,match($A721,'Trade Log'!$AA$5:$AA$2004,0),0),"n/a"))</f>
        <v/>
      </c>
      <c r="G721" s="100" t="str">
        <f t="array" ref="G721">IF($A721="n/a","",IFERROR(index(Setup!$D$52:$D$201,match($F721,Setup!$B$52:$B$201,0),0),"n/a"))</f>
        <v/>
      </c>
      <c r="H721" s="81"/>
      <c r="I721" s="398">
        <f t="shared" ref="I721:AG721" si="468">IF($A721="n/a",0,IFERROR(IF($G721=I$287,$E721,0),0))</f>
        <v>0</v>
      </c>
      <c r="J721" s="398">
        <f t="shared" si="468"/>
        <v>0</v>
      </c>
      <c r="K721" s="398">
        <f t="shared" si="468"/>
        <v>0</v>
      </c>
      <c r="L721" s="398">
        <f t="shared" si="468"/>
        <v>0</v>
      </c>
      <c r="M721" s="398">
        <f t="shared" si="468"/>
        <v>0</v>
      </c>
      <c r="N721" s="398">
        <f t="shared" si="468"/>
        <v>0</v>
      </c>
      <c r="O721" s="398">
        <f t="shared" si="468"/>
        <v>0</v>
      </c>
      <c r="P721" s="398">
        <f t="shared" si="468"/>
        <v>0</v>
      </c>
      <c r="Q721" s="398">
        <f t="shared" si="468"/>
        <v>0</v>
      </c>
      <c r="R721" s="398">
        <f t="shared" si="468"/>
        <v>0</v>
      </c>
      <c r="S721" s="398">
        <f t="shared" si="468"/>
        <v>0</v>
      </c>
      <c r="T721" s="398">
        <f t="shared" si="468"/>
        <v>0</v>
      </c>
      <c r="U721" s="398">
        <f t="shared" si="468"/>
        <v>0</v>
      </c>
      <c r="V721" s="398">
        <f t="shared" si="468"/>
        <v>0</v>
      </c>
      <c r="W721" s="398">
        <f t="shared" si="468"/>
        <v>0</v>
      </c>
      <c r="X721" s="398">
        <f t="shared" si="468"/>
        <v>0</v>
      </c>
      <c r="Y721" s="398">
        <f t="shared" si="468"/>
        <v>0</v>
      </c>
      <c r="Z721" s="398">
        <f t="shared" si="468"/>
        <v>0</v>
      </c>
      <c r="AA721" s="398">
        <f t="shared" si="468"/>
        <v>0</v>
      </c>
      <c r="AB721" s="398">
        <f t="shared" si="468"/>
        <v>0</v>
      </c>
      <c r="AC721" s="398">
        <f t="shared" si="468"/>
        <v>0</v>
      </c>
      <c r="AD721" s="398">
        <f t="shared" si="468"/>
        <v>0</v>
      </c>
      <c r="AE721" s="398">
        <f t="shared" si="468"/>
        <v>0</v>
      </c>
      <c r="AF721" s="398">
        <f t="shared" si="468"/>
        <v>0</v>
      </c>
      <c r="AG721" s="398">
        <f t="shared" si="468"/>
        <v>0</v>
      </c>
    </row>
    <row r="722">
      <c r="A722" s="100" t="str">
        <f t="shared" si="37"/>
        <v>n/a</v>
      </c>
      <c r="B722" s="396">
        <f t="array" ref="B722">IF($A722="n/a",Dashboard!$C$54,iferror(index('Trade Log'!$B$5:$B$2004,match($A722,'Trade Log'!$AA$5:$AA$2004,0),0),Dashboard!$C$54))</f>
        <v>43100</v>
      </c>
      <c r="C722" s="100" t="str">
        <f t="array" ref="C722">IF($A722="n/a","",iferror(index('Trade Log'!$C$5:$C$2004,match($A722,'Trade Log'!$AA$5:$AA$2004,0),0),""))</f>
        <v/>
      </c>
      <c r="D722" s="398">
        <f t="array" ref="D722">IF($A722="n/a",0,iferror(index('Trade Log'!$AD$5:$AD$2004,match($A722,'Trade Log'!$AA$5:$AA$2004,0),0),0))</f>
        <v>0</v>
      </c>
      <c r="E722" s="398">
        <f t="shared" si="35"/>
        <v>0</v>
      </c>
      <c r="F722" s="100" t="str">
        <f t="array" ref="F722">IF($A722="n/a","",iferror(index('Trade Log'!$D$5:$D$2004,match($A722,'Trade Log'!$AA$5:$AA$2004,0),0),"n/a"))</f>
        <v/>
      </c>
      <c r="G722" s="100" t="str">
        <f t="array" ref="G722">IF($A722="n/a","",IFERROR(index(Setup!$D$52:$D$201,match($F722,Setup!$B$52:$B$201,0),0),"n/a"))</f>
        <v/>
      </c>
      <c r="H722" s="81"/>
      <c r="I722" s="398">
        <f t="shared" ref="I722:AG722" si="469">IF($A722="n/a",0,IFERROR(IF($G722=I$287,$E722,0),0))</f>
        <v>0</v>
      </c>
      <c r="J722" s="398">
        <f t="shared" si="469"/>
        <v>0</v>
      </c>
      <c r="K722" s="398">
        <f t="shared" si="469"/>
        <v>0</v>
      </c>
      <c r="L722" s="398">
        <f t="shared" si="469"/>
        <v>0</v>
      </c>
      <c r="M722" s="398">
        <f t="shared" si="469"/>
        <v>0</v>
      </c>
      <c r="N722" s="398">
        <f t="shared" si="469"/>
        <v>0</v>
      </c>
      <c r="O722" s="398">
        <f t="shared" si="469"/>
        <v>0</v>
      </c>
      <c r="P722" s="398">
        <f t="shared" si="469"/>
        <v>0</v>
      </c>
      <c r="Q722" s="398">
        <f t="shared" si="469"/>
        <v>0</v>
      </c>
      <c r="R722" s="398">
        <f t="shared" si="469"/>
        <v>0</v>
      </c>
      <c r="S722" s="398">
        <f t="shared" si="469"/>
        <v>0</v>
      </c>
      <c r="T722" s="398">
        <f t="shared" si="469"/>
        <v>0</v>
      </c>
      <c r="U722" s="398">
        <f t="shared" si="469"/>
        <v>0</v>
      </c>
      <c r="V722" s="398">
        <f t="shared" si="469"/>
        <v>0</v>
      </c>
      <c r="W722" s="398">
        <f t="shared" si="469"/>
        <v>0</v>
      </c>
      <c r="X722" s="398">
        <f t="shared" si="469"/>
        <v>0</v>
      </c>
      <c r="Y722" s="398">
        <f t="shared" si="469"/>
        <v>0</v>
      </c>
      <c r="Z722" s="398">
        <f t="shared" si="469"/>
        <v>0</v>
      </c>
      <c r="AA722" s="398">
        <f t="shared" si="469"/>
        <v>0</v>
      </c>
      <c r="AB722" s="398">
        <f t="shared" si="469"/>
        <v>0</v>
      </c>
      <c r="AC722" s="398">
        <f t="shared" si="469"/>
        <v>0</v>
      </c>
      <c r="AD722" s="398">
        <f t="shared" si="469"/>
        <v>0</v>
      </c>
      <c r="AE722" s="398">
        <f t="shared" si="469"/>
        <v>0</v>
      </c>
      <c r="AF722" s="398">
        <f t="shared" si="469"/>
        <v>0</v>
      </c>
      <c r="AG722" s="398">
        <f t="shared" si="469"/>
        <v>0</v>
      </c>
    </row>
    <row r="723">
      <c r="A723" s="100" t="str">
        <f t="shared" si="37"/>
        <v>n/a</v>
      </c>
      <c r="B723" s="396">
        <f t="array" ref="B723">IF($A723="n/a",Dashboard!$C$54,iferror(index('Trade Log'!$B$5:$B$2004,match($A723,'Trade Log'!$AA$5:$AA$2004,0),0),Dashboard!$C$54))</f>
        <v>43100</v>
      </c>
      <c r="C723" s="100" t="str">
        <f t="array" ref="C723">IF($A723="n/a","",iferror(index('Trade Log'!$C$5:$C$2004,match($A723,'Trade Log'!$AA$5:$AA$2004,0),0),""))</f>
        <v/>
      </c>
      <c r="D723" s="398">
        <f t="array" ref="D723">IF($A723="n/a",0,iferror(index('Trade Log'!$AD$5:$AD$2004,match($A723,'Trade Log'!$AA$5:$AA$2004,0),0),0))</f>
        <v>0</v>
      </c>
      <c r="E723" s="398">
        <f t="shared" si="35"/>
        <v>0</v>
      </c>
      <c r="F723" s="100" t="str">
        <f t="array" ref="F723">IF($A723="n/a","",iferror(index('Trade Log'!$D$5:$D$2004,match($A723,'Trade Log'!$AA$5:$AA$2004,0),0),"n/a"))</f>
        <v/>
      </c>
      <c r="G723" s="100" t="str">
        <f t="array" ref="G723">IF($A723="n/a","",IFERROR(index(Setup!$D$52:$D$201,match($F723,Setup!$B$52:$B$201,0),0),"n/a"))</f>
        <v/>
      </c>
      <c r="H723" s="81"/>
      <c r="I723" s="398">
        <f t="shared" ref="I723:AG723" si="470">IF($A723="n/a",0,IFERROR(IF($G723=I$287,$E723,0),0))</f>
        <v>0</v>
      </c>
      <c r="J723" s="398">
        <f t="shared" si="470"/>
        <v>0</v>
      </c>
      <c r="K723" s="398">
        <f t="shared" si="470"/>
        <v>0</v>
      </c>
      <c r="L723" s="398">
        <f t="shared" si="470"/>
        <v>0</v>
      </c>
      <c r="M723" s="398">
        <f t="shared" si="470"/>
        <v>0</v>
      </c>
      <c r="N723" s="398">
        <f t="shared" si="470"/>
        <v>0</v>
      </c>
      <c r="O723" s="398">
        <f t="shared" si="470"/>
        <v>0</v>
      </c>
      <c r="P723" s="398">
        <f t="shared" si="470"/>
        <v>0</v>
      </c>
      <c r="Q723" s="398">
        <f t="shared" si="470"/>
        <v>0</v>
      </c>
      <c r="R723" s="398">
        <f t="shared" si="470"/>
        <v>0</v>
      </c>
      <c r="S723" s="398">
        <f t="shared" si="470"/>
        <v>0</v>
      </c>
      <c r="T723" s="398">
        <f t="shared" si="470"/>
        <v>0</v>
      </c>
      <c r="U723" s="398">
        <f t="shared" si="470"/>
        <v>0</v>
      </c>
      <c r="V723" s="398">
        <f t="shared" si="470"/>
        <v>0</v>
      </c>
      <c r="W723" s="398">
        <f t="shared" si="470"/>
        <v>0</v>
      </c>
      <c r="X723" s="398">
        <f t="shared" si="470"/>
        <v>0</v>
      </c>
      <c r="Y723" s="398">
        <f t="shared" si="470"/>
        <v>0</v>
      </c>
      <c r="Z723" s="398">
        <f t="shared" si="470"/>
        <v>0</v>
      </c>
      <c r="AA723" s="398">
        <f t="shared" si="470"/>
        <v>0</v>
      </c>
      <c r="AB723" s="398">
        <f t="shared" si="470"/>
        <v>0</v>
      </c>
      <c r="AC723" s="398">
        <f t="shared" si="470"/>
        <v>0</v>
      </c>
      <c r="AD723" s="398">
        <f t="shared" si="470"/>
        <v>0</v>
      </c>
      <c r="AE723" s="398">
        <f t="shared" si="470"/>
        <v>0</v>
      </c>
      <c r="AF723" s="398">
        <f t="shared" si="470"/>
        <v>0</v>
      </c>
      <c r="AG723" s="398">
        <f t="shared" si="470"/>
        <v>0</v>
      </c>
    </row>
    <row r="724">
      <c r="A724" s="100" t="str">
        <f t="shared" si="37"/>
        <v>n/a</v>
      </c>
      <c r="B724" s="396">
        <f t="array" ref="B724">IF($A724="n/a",Dashboard!$C$54,iferror(index('Trade Log'!$B$5:$B$2004,match($A724,'Trade Log'!$AA$5:$AA$2004,0),0),Dashboard!$C$54))</f>
        <v>43100</v>
      </c>
      <c r="C724" s="100" t="str">
        <f t="array" ref="C724">IF($A724="n/a","",iferror(index('Trade Log'!$C$5:$C$2004,match($A724,'Trade Log'!$AA$5:$AA$2004,0),0),""))</f>
        <v/>
      </c>
      <c r="D724" s="398">
        <f t="array" ref="D724">IF($A724="n/a",0,iferror(index('Trade Log'!$AD$5:$AD$2004,match($A724,'Trade Log'!$AA$5:$AA$2004,0),0),0))</f>
        <v>0</v>
      </c>
      <c r="E724" s="398">
        <f t="shared" si="35"/>
        <v>0</v>
      </c>
      <c r="F724" s="100" t="str">
        <f t="array" ref="F724">IF($A724="n/a","",iferror(index('Trade Log'!$D$5:$D$2004,match($A724,'Trade Log'!$AA$5:$AA$2004,0),0),"n/a"))</f>
        <v/>
      </c>
      <c r="G724" s="100" t="str">
        <f t="array" ref="G724">IF($A724="n/a","",IFERROR(index(Setup!$D$52:$D$201,match($F724,Setup!$B$52:$B$201,0),0),"n/a"))</f>
        <v/>
      </c>
      <c r="H724" s="81"/>
      <c r="I724" s="398">
        <f t="shared" ref="I724:AG724" si="471">IF($A724="n/a",0,IFERROR(IF($G724=I$287,$E724,0),0))</f>
        <v>0</v>
      </c>
      <c r="J724" s="398">
        <f t="shared" si="471"/>
        <v>0</v>
      </c>
      <c r="K724" s="398">
        <f t="shared" si="471"/>
        <v>0</v>
      </c>
      <c r="L724" s="398">
        <f t="shared" si="471"/>
        <v>0</v>
      </c>
      <c r="M724" s="398">
        <f t="shared" si="471"/>
        <v>0</v>
      </c>
      <c r="N724" s="398">
        <f t="shared" si="471"/>
        <v>0</v>
      </c>
      <c r="O724" s="398">
        <f t="shared" si="471"/>
        <v>0</v>
      </c>
      <c r="P724" s="398">
        <f t="shared" si="471"/>
        <v>0</v>
      </c>
      <c r="Q724" s="398">
        <f t="shared" si="471"/>
        <v>0</v>
      </c>
      <c r="R724" s="398">
        <f t="shared" si="471"/>
        <v>0</v>
      </c>
      <c r="S724" s="398">
        <f t="shared" si="471"/>
        <v>0</v>
      </c>
      <c r="T724" s="398">
        <f t="shared" si="471"/>
        <v>0</v>
      </c>
      <c r="U724" s="398">
        <f t="shared" si="471"/>
        <v>0</v>
      </c>
      <c r="V724" s="398">
        <f t="shared" si="471"/>
        <v>0</v>
      </c>
      <c r="W724" s="398">
        <f t="shared" si="471"/>
        <v>0</v>
      </c>
      <c r="X724" s="398">
        <f t="shared" si="471"/>
        <v>0</v>
      </c>
      <c r="Y724" s="398">
        <f t="shared" si="471"/>
        <v>0</v>
      </c>
      <c r="Z724" s="398">
        <f t="shared" si="471"/>
        <v>0</v>
      </c>
      <c r="AA724" s="398">
        <f t="shared" si="471"/>
        <v>0</v>
      </c>
      <c r="AB724" s="398">
        <f t="shared" si="471"/>
        <v>0</v>
      </c>
      <c r="AC724" s="398">
        <f t="shared" si="471"/>
        <v>0</v>
      </c>
      <c r="AD724" s="398">
        <f t="shared" si="471"/>
        <v>0</v>
      </c>
      <c r="AE724" s="398">
        <f t="shared" si="471"/>
        <v>0</v>
      </c>
      <c r="AF724" s="398">
        <f t="shared" si="471"/>
        <v>0</v>
      </c>
      <c r="AG724" s="398">
        <f t="shared" si="471"/>
        <v>0</v>
      </c>
    </row>
    <row r="725">
      <c r="A725" s="100" t="str">
        <f t="shared" si="37"/>
        <v>n/a</v>
      </c>
      <c r="B725" s="396">
        <f t="array" ref="B725">IF($A725="n/a",Dashboard!$C$54,iferror(index('Trade Log'!$B$5:$B$2004,match($A725,'Trade Log'!$AA$5:$AA$2004,0),0),Dashboard!$C$54))</f>
        <v>43100</v>
      </c>
      <c r="C725" s="100" t="str">
        <f t="array" ref="C725">IF($A725="n/a","",iferror(index('Trade Log'!$C$5:$C$2004,match($A725,'Trade Log'!$AA$5:$AA$2004,0),0),""))</f>
        <v/>
      </c>
      <c r="D725" s="398">
        <f t="array" ref="D725">IF($A725="n/a",0,iferror(index('Trade Log'!$AD$5:$AD$2004,match($A725,'Trade Log'!$AA$5:$AA$2004,0),0),0))</f>
        <v>0</v>
      </c>
      <c r="E725" s="398">
        <f t="shared" si="35"/>
        <v>0</v>
      </c>
      <c r="F725" s="100" t="str">
        <f t="array" ref="F725">IF($A725="n/a","",iferror(index('Trade Log'!$D$5:$D$2004,match($A725,'Trade Log'!$AA$5:$AA$2004,0),0),"n/a"))</f>
        <v/>
      </c>
      <c r="G725" s="100" t="str">
        <f t="array" ref="G725">IF($A725="n/a","",IFERROR(index(Setup!$D$52:$D$201,match($F725,Setup!$B$52:$B$201,0),0),"n/a"))</f>
        <v/>
      </c>
      <c r="H725" s="81"/>
      <c r="I725" s="398">
        <f t="shared" ref="I725:AG725" si="472">IF($A725="n/a",0,IFERROR(IF($G725=I$287,$E725,0),0))</f>
        <v>0</v>
      </c>
      <c r="J725" s="398">
        <f t="shared" si="472"/>
        <v>0</v>
      </c>
      <c r="K725" s="398">
        <f t="shared" si="472"/>
        <v>0</v>
      </c>
      <c r="L725" s="398">
        <f t="shared" si="472"/>
        <v>0</v>
      </c>
      <c r="M725" s="398">
        <f t="shared" si="472"/>
        <v>0</v>
      </c>
      <c r="N725" s="398">
        <f t="shared" si="472"/>
        <v>0</v>
      </c>
      <c r="O725" s="398">
        <f t="shared" si="472"/>
        <v>0</v>
      </c>
      <c r="P725" s="398">
        <f t="shared" si="472"/>
        <v>0</v>
      </c>
      <c r="Q725" s="398">
        <f t="shared" si="472"/>
        <v>0</v>
      </c>
      <c r="R725" s="398">
        <f t="shared" si="472"/>
        <v>0</v>
      </c>
      <c r="S725" s="398">
        <f t="shared" si="472"/>
        <v>0</v>
      </c>
      <c r="T725" s="398">
        <f t="shared" si="472"/>
        <v>0</v>
      </c>
      <c r="U725" s="398">
        <f t="shared" si="472"/>
        <v>0</v>
      </c>
      <c r="V725" s="398">
        <f t="shared" si="472"/>
        <v>0</v>
      </c>
      <c r="W725" s="398">
        <f t="shared" si="472"/>
        <v>0</v>
      </c>
      <c r="X725" s="398">
        <f t="shared" si="472"/>
        <v>0</v>
      </c>
      <c r="Y725" s="398">
        <f t="shared" si="472"/>
        <v>0</v>
      </c>
      <c r="Z725" s="398">
        <f t="shared" si="472"/>
        <v>0</v>
      </c>
      <c r="AA725" s="398">
        <f t="shared" si="472"/>
        <v>0</v>
      </c>
      <c r="AB725" s="398">
        <f t="shared" si="472"/>
        <v>0</v>
      </c>
      <c r="AC725" s="398">
        <f t="shared" si="472"/>
        <v>0</v>
      </c>
      <c r="AD725" s="398">
        <f t="shared" si="472"/>
        <v>0</v>
      </c>
      <c r="AE725" s="398">
        <f t="shared" si="472"/>
        <v>0</v>
      </c>
      <c r="AF725" s="398">
        <f t="shared" si="472"/>
        <v>0</v>
      </c>
      <c r="AG725" s="398">
        <f t="shared" si="472"/>
        <v>0</v>
      </c>
    </row>
    <row r="726">
      <c r="A726" s="100" t="str">
        <f t="shared" si="37"/>
        <v>n/a</v>
      </c>
      <c r="B726" s="396">
        <f t="array" ref="B726">IF($A726="n/a",Dashboard!$C$54,iferror(index('Trade Log'!$B$5:$B$2004,match($A726,'Trade Log'!$AA$5:$AA$2004,0),0),Dashboard!$C$54))</f>
        <v>43100</v>
      </c>
      <c r="C726" s="100" t="str">
        <f t="array" ref="C726">IF($A726="n/a","",iferror(index('Trade Log'!$C$5:$C$2004,match($A726,'Trade Log'!$AA$5:$AA$2004,0),0),""))</f>
        <v/>
      </c>
      <c r="D726" s="398">
        <f t="array" ref="D726">IF($A726="n/a",0,iferror(index('Trade Log'!$AD$5:$AD$2004,match($A726,'Trade Log'!$AA$5:$AA$2004,0),0),0))</f>
        <v>0</v>
      </c>
      <c r="E726" s="398">
        <f t="shared" si="35"/>
        <v>0</v>
      </c>
      <c r="F726" s="100" t="str">
        <f t="array" ref="F726">IF($A726="n/a","",iferror(index('Trade Log'!$D$5:$D$2004,match($A726,'Trade Log'!$AA$5:$AA$2004,0),0),"n/a"))</f>
        <v/>
      </c>
      <c r="G726" s="100" t="str">
        <f t="array" ref="G726">IF($A726="n/a","",IFERROR(index(Setup!$D$52:$D$201,match($F726,Setup!$B$52:$B$201,0),0),"n/a"))</f>
        <v/>
      </c>
      <c r="H726" s="81"/>
      <c r="I726" s="398">
        <f t="shared" ref="I726:AG726" si="473">IF($A726="n/a",0,IFERROR(IF($G726=I$287,$E726,0),0))</f>
        <v>0</v>
      </c>
      <c r="J726" s="398">
        <f t="shared" si="473"/>
        <v>0</v>
      </c>
      <c r="K726" s="398">
        <f t="shared" si="473"/>
        <v>0</v>
      </c>
      <c r="L726" s="398">
        <f t="shared" si="473"/>
        <v>0</v>
      </c>
      <c r="M726" s="398">
        <f t="shared" si="473"/>
        <v>0</v>
      </c>
      <c r="N726" s="398">
        <f t="shared" si="473"/>
        <v>0</v>
      </c>
      <c r="O726" s="398">
        <f t="shared" si="473"/>
        <v>0</v>
      </c>
      <c r="P726" s="398">
        <f t="shared" si="473"/>
        <v>0</v>
      </c>
      <c r="Q726" s="398">
        <f t="shared" si="473"/>
        <v>0</v>
      </c>
      <c r="R726" s="398">
        <f t="shared" si="473"/>
        <v>0</v>
      </c>
      <c r="S726" s="398">
        <f t="shared" si="473"/>
        <v>0</v>
      </c>
      <c r="T726" s="398">
        <f t="shared" si="473"/>
        <v>0</v>
      </c>
      <c r="U726" s="398">
        <f t="shared" si="473"/>
        <v>0</v>
      </c>
      <c r="V726" s="398">
        <f t="shared" si="473"/>
        <v>0</v>
      </c>
      <c r="W726" s="398">
        <f t="shared" si="473"/>
        <v>0</v>
      </c>
      <c r="X726" s="398">
        <f t="shared" si="473"/>
        <v>0</v>
      </c>
      <c r="Y726" s="398">
        <f t="shared" si="473"/>
        <v>0</v>
      </c>
      <c r="Z726" s="398">
        <f t="shared" si="473"/>
        <v>0</v>
      </c>
      <c r="AA726" s="398">
        <f t="shared" si="473"/>
        <v>0</v>
      </c>
      <c r="AB726" s="398">
        <f t="shared" si="473"/>
        <v>0</v>
      </c>
      <c r="AC726" s="398">
        <f t="shared" si="473"/>
        <v>0</v>
      </c>
      <c r="AD726" s="398">
        <f t="shared" si="473"/>
        <v>0</v>
      </c>
      <c r="AE726" s="398">
        <f t="shared" si="473"/>
        <v>0</v>
      </c>
      <c r="AF726" s="398">
        <f t="shared" si="473"/>
        <v>0</v>
      </c>
      <c r="AG726" s="398">
        <f t="shared" si="473"/>
        <v>0</v>
      </c>
    </row>
    <row r="727">
      <c r="A727" s="100" t="str">
        <f t="shared" si="37"/>
        <v>n/a</v>
      </c>
      <c r="B727" s="396">
        <f t="array" ref="B727">IF($A727="n/a",Dashboard!$C$54,iferror(index('Trade Log'!$B$5:$B$2004,match($A727,'Trade Log'!$AA$5:$AA$2004,0),0),Dashboard!$C$54))</f>
        <v>43100</v>
      </c>
      <c r="C727" s="100" t="str">
        <f t="array" ref="C727">IF($A727="n/a","",iferror(index('Trade Log'!$C$5:$C$2004,match($A727,'Trade Log'!$AA$5:$AA$2004,0),0),""))</f>
        <v/>
      </c>
      <c r="D727" s="398">
        <f t="array" ref="D727">IF($A727="n/a",0,iferror(index('Trade Log'!$AD$5:$AD$2004,match($A727,'Trade Log'!$AA$5:$AA$2004,0),0),0))</f>
        <v>0</v>
      </c>
      <c r="E727" s="398">
        <f t="shared" si="35"/>
        <v>0</v>
      </c>
      <c r="F727" s="100" t="str">
        <f t="array" ref="F727">IF($A727="n/a","",iferror(index('Trade Log'!$D$5:$D$2004,match($A727,'Trade Log'!$AA$5:$AA$2004,0),0),"n/a"))</f>
        <v/>
      </c>
      <c r="G727" s="100" t="str">
        <f t="array" ref="G727">IF($A727="n/a","",IFERROR(index(Setup!$D$52:$D$201,match($F727,Setup!$B$52:$B$201,0),0),"n/a"))</f>
        <v/>
      </c>
      <c r="H727" s="81"/>
      <c r="I727" s="398">
        <f t="shared" ref="I727:AG727" si="474">IF($A727="n/a",0,IFERROR(IF($G727=I$287,$E727,0),0))</f>
        <v>0</v>
      </c>
      <c r="J727" s="398">
        <f t="shared" si="474"/>
        <v>0</v>
      </c>
      <c r="K727" s="398">
        <f t="shared" si="474"/>
        <v>0</v>
      </c>
      <c r="L727" s="398">
        <f t="shared" si="474"/>
        <v>0</v>
      </c>
      <c r="M727" s="398">
        <f t="shared" si="474"/>
        <v>0</v>
      </c>
      <c r="N727" s="398">
        <f t="shared" si="474"/>
        <v>0</v>
      </c>
      <c r="O727" s="398">
        <f t="shared" si="474"/>
        <v>0</v>
      </c>
      <c r="P727" s="398">
        <f t="shared" si="474"/>
        <v>0</v>
      </c>
      <c r="Q727" s="398">
        <f t="shared" si="474"/>
        <v>0</v>
      </c>
      <c r="R727" s="398">
        <f t="shared" si="474"/>
        <v>0</v>
      </c>
      <c r="S727" s="398">
        <f t="shared" si="474"/>
        <v>0</v>
      </c>
      <c r="T727" s="398">
        <f t="shared" si="474"/>
        <v>0</v>
      </c>
      <c r="U727" s="398">
        <f t="shared" si="474"/>
        <v>0</v>
      </c>
      <c r="V727" s="398">
        <f t="shared" si="474"/>
        <v>0</v>
      </c>
      <c r="W727" s="398">
        <f t="shared" si="474"/>
        <v>0</v>
      </c>
      <c r="X727" s="398">
        <f t="shared" si="474"/>
        <v>0</v>
      </c>
      <c r="Y727" s="398">
        <f t="shared" si="474"/>
        <v>0</v>
      </c>
      <c r="Z727" s="398">
        <f t="shared" si="474"/>
        <v>0</v>
      </c>
      <c r="AA727" s="398">
        <f t="shared" si="474"/>
        <v>0</v>
      </c>
      <c r="AB727" s="398">
        <f t="shared" si="474"/>
        <v>0</v>
      </c>
      <c r="AC727" s="398">
        <f t="shared" si="474"/>
        <v>0</v>
      </c>
      <c r="AD727" s="398">
        <f t="shared" si="474"/>
        <v>0</v>
      </c>
      <c r="AE727" s="398">
        <f t="shared" si="474"/>
        <v>0</v>
      </c>
      <c r="AF727" s="398">
        <f t="shared" si="474"/>
        <v>0</v>
      </c>
      <c r="AG727" s="398">
        <f t="shared" si="474"/>
        <v>0</v>
      </c>
    </row>
    <row r="728">
      <c r="A728" s="100" t="str">
        <f t="shared" si="37"/>
        <v>n/a</v>
      </c>
      <c r="B728" s="396">
        <f t="array" ref="B728">IF($A728="n/a",Dashboard!$C$54,iferror(index('Trade Log'!$B$5:$B$2004,match($A728,'Trade Log'!$AA$5:$AA$2004,0),0),Dashboard!$C$54))</f>
        <v>43100</v>
      </c>
      <c r="C728" s="100" t="str">
        <f t="array" ref="C728">IF($A728="n/a","",iferror(index('Trade Log'!$C$5:$C$2004,match($A728,'Trade Log'!$AA$5:$AA$2004,0),0),""))</f>
        <v/>
      </c>
      <c r="D728" s="398">
        <f t="array" ref="D728">IF($A728="n/a",0,iferror(index('Trade Log'!$AD$5:$AD$2004,match($A728,'Trade Log'!$AA$5:$AA$2004,0),0),0))</f>
        <v>0</v>
      </c>
      <c r="E728" s="398">
        <f t="shared" si="35"/>
        <v>0</v>
      </c>
      <c r="F728" s="100" t="str">
        <f t="array" ref="F728">IF($A728="n/a","",iferror(index('Trade Log'!$D$5:$D$2004,match($A728,'Trade Log'!$AA$5:$AA$2004,0),0),"n/a"))</f>
        <v/>
      </c>
      <c r="G728" s="100" t="str">
        <f t="array" ref="G728">IF($A728="n/a","",IFERROR(index(Setup!$D$52:$D$201,match($F728,Setup!$B$52:$B$201,0),0),"n/a"))</f>
        <v/>
      </c>
      <c r="H728" s="81"/>
      <c r="I728" s="398">
        <f t="shared" ref="I728:AG728" si="475">IF($A728="n/a",0,IFERROR(IF($G728=I$287,$E728,0),0))</f>
        <v>0</v>
      </c>
      <c r="J728" s="398">
        <f t="shared" si="475"/>
        <v>0</v>
      </c>
      <c r="K728" s="398">
        <f t="shared" si="475"/>
        <v>0</v>
      </c>
      <c r="L728" s="398">
        <f t="shared" si="475"/>
        <v>0</v>
      </c>
      <c r="M728" s="398">
        <f t="shared" si="475"/>
        <v>0</v>
      </c>
      <c r="N728" s="398">
        <f t="shared" si="475"/>
        <v>0</v>
      </c>
      <c r="O728" s="398">
        <f t="shared" si="475"/>
        <v>0</v>
      </c>
      <c r="P728" s="398">
        <f t="shared" si="475"/>
        <v>0</v>
      </c>
      <c r="Q728" s="398">
        <f t="shared" si="475"/>
        <v>0</v>
      </c>
      <c r="R728" s="398">
        <f t="shared" si="475"/>
        <v>0</v>
      </c>
      <c r="S728" s="398">
        <f t="shared" si="475"/>
        <v>0</v>
      </c>
      <c r="T728" s="398">
        <f t="shared" si="475"/>
        <v>0</v>
      </c>
      <c r="U728" s="398">
        <f t="shared" si="475"/>
        <v>0</v>
      </c>
      <c r="V728" s="398">
        <f t="shared" si="475"/>
        <v>0</v>
      </c>
      <c r="W728" s="398">
        <f t="shared" si="475"/>
        <v>0</v>
      </c>
      <c r="X728" s="398">
        <f t="shared" si="475"/>
        <v>0</v>
      </c>
      <c r="Y728" s="398">
        <f t="shared" si="475"/>
        <v>0</v>
      </c>
      <c r="Z728" s="398">
        <f t="shared" si="475"/>
        <v>0</v>
      </c>
      <c r="AA728" s="398">
        <f t="shared" si="475"/>
        <v>0</v>
      </c>
      <c r="AB728" s="398">
        <f t="shared" si="475"/>
        <v>0</v>
      </c>
      <c r="AC728" s="398">
        <f t="shared" si="475"/>
        <v>0</v>
      </c>
      <c r="AD728" s="398">
        <f t="shared" si="475"/>
        <v>0</v>
      </c>
      <c r="AE728" s="398">
        <f t="shared" si="475"/>
        <v>0</v>
      </c>
      <c r="AF728" s="398">
        <f t="shared" si="475"/>
        <v>0</v>
      </c>
      <c r="AG728" s="398">
        <f t="shared" si="475"/>
        <v>0</v>
      </c>
    </row>
    <row r="729">
      <c r="A729" s="100" t="str">
        <f t="shared" si="37"/>
        <v>n/a</v>
      </c>
      <c r="B729" s="396">
        <f t="array" ref="B729">IF($A729="n/a",Dashboard!$C$54,iferror(index('Trade Log'!$B$5:$B$2004,match($A729,'Trade Log'!$AA$5:$AA$2004,0),0),Dashboard!$C$54))</f>
        <v>43100</v>
      </c>
      <c r="C729" s="100" t="str">
        <f t="array" ref="C729">IF($A729="n/a","",iferror(index('Trade Log'!$C$5:$C$2004,match($A729,'Trade Log'!$AA$5:$AA$2004,0),0),""))</f>
        <v/>
      </c>
      <c r="D729" s="398">
        <f t="array" ref="D729">IF($A729="n/a",0,iferror(index('Trade Log'!$AD$5:$AD$2004,match($A729,'Trade Log'!$AA$5:$AA$2004,0),0),0))</f>
        <v>0</v>
      </c>
      <c r="E729" s="398">
        <f t="shared" si="35"/>
        <v>0</v>
      </c>
      <c r="F729" s="100" t="str">
        <f t="array" ref="F729">IF($A729="n/a","",iferror(index('Trade Log'!$D$5:$D$2004,match($A729,'Trade Log'!$AA$5:$AA$2004,0),0),"n/a"))</f>
        <v/>
      </c>
      <c r="G729" s="100" t="str">
        <f t="array" ref="G729">IF($A729="n/a","",IFERROR(index(Setup!$D$52:$D$201,match($F729,Setup!$B$52:$B$201,0),0),"n/a"))</f>
        <v/>
      </c>
      <c r="H729" s="81"/>
      <c r="I729" s="398">
        <f t="shared" ref="I729:AG729" si="476">IF($A729="n/a",0,IFERROR(IF($G729=I$287,$E729,0),0))</f>
        <v>0</v>
      </c>
      <c r="J729" s="398">
        <f t="shared" si="476"/>
        <v>0</v>
      </c>
      <c r="K729" s="398">
        <f t="shared" si="476"/>
        <v>0</v>
      </c>
      <c r="L729" s="398">
        <f t="shared" si="476"/>
        <v>0</v>
      </c>
      <c r="M729" s="398">
        <f t="shared" si="476"/>
        <v>0</v>
      </c>
      <c r="N729" s="398">
        <f t="shared" si="476"/>
        <v>0</v>
      </c>
      <c r="O729" s="398">
        <f t="shared" si="476"/>
        <v>0</v>
      </c>
      <c r="P729" s="398">
        <f t="shared" si="476"/>
        <v>0</v>
      </c>
      <c r="Q729" s="398">
        <f t="shared" si="476"/>
        <v>0</v>
      </c>
      <c r="R729" s="398">
        <f t="shared" si="476"/>
        <v>0</v>
      </c>
      <c r="S729" s="398">
        <f t="shared" si="476"/>
        <v>0</v>
      </c>
      <c r="T729" s="398">
        <f t="shared" si="476"/>
        <v>0</v>
      </c>
      <c r="U729" s="398">
        <f t="shared" si="476"/>
        <v>0</v>
      </c>
      <c r="V729" s="398">
        <f t="shared" si="476"/>
        <v>0</v>
      </c>
      <c r="W729" s="398">
        <f t="shared" si="476"/>
        <v>0</v>
      </c>
      <c r="X729" s="398">
        <f t="shared" si="476"/>
        <v>0</v>
      </c>
      <c r="Y729" s="398">
        <f t="shared" si="476"/>
        <v>0</v>
      </c>
      <c r="Z729" s="398">
        <f t="shared" si="476"/>
        <v>0</v>
      </c>
      <c r="AA729" s="398">
        <f t="shared" si="476"/>
        <v>0</v>
      </c>
      <c r="AB729" s="398">
        <f t="shared" si="476"/>
        <v>0</v>
      </c>
      <c r="AC729" s="398">
        <f t="shared" si="476"/>
        <v>0</v>
      </c>
      <c r="AD729" s="398">
        <f t="shared" si="476"/>
        <v>0</v>
      </c>
      <c r="AE729" s="398">
        <f t="shared" si="476"/>
        <v>0</v>
      </c>
      <c r="AF729" s="398">
        <f t="shared" si="476"/>
        <v>0</v>
      </c>
      <c r="AG729" s="398">
        <f t="shared" si="476"/>
        <v>0</v>
      </c>
    </row>
    <row r="730">
      <c r="A730" s="100" t="str">
        <f t="shared" si="37"/>
        <v>n/a</v>
      </c>
      <c r="B730" s="396">
        <f t="array" ref="B730">IF($A730="n/a",Dashboard!$C$54,iferror(index('Trade Log'!$B$5:$B$2004,match($A730,'Trade Log'!$AA$5:$AA$2004,0),0),Dashboard!$C$54))</f>
        <v>43100</v>
      </c>
      <c r="C730" s="100" t="str">
        <f t="array" ref="C730">IF($A730="n/a","",iferror(index('Trade Log'!$C$5:$C$2004,match($A730,'Trade Log'!$AA$5:$AA$2004,0),0),""))</f>
        <v/>
      </c>
      <c r="D730" s="398">
        <f t="array" ref="D730">IF($A730="n/a",0,iferror(index('Trade Log'!$AD$5:$AD$2004,match($A730,'Trade Log'!$AA$5:$AA$2004,0),0),0))</f>
        <v>0</v>
      </c>
      <c r="E730" s="398">
        <f t="shared" si="35"/>
        <v>0</v>
      </c>
      <c r="F730" s="100" t="str">
        <f t="array" ref="F730">IF($A730="n/a","",iferror(index('Trade Log'!$D$5:$D$2004,match($A730,'Trade Log'!$AA$5:$AA$2004,0),0),"n/a"))</f>
        <v/>
      </c>
      <c r="G730" s="100" t="str">
        <f t="array" ref="G730">IF($A730="n/a","",IFERROR(index(Setup!$D$52:$D$201,match($F730,Setup!$B$52:$B$201,0),0),"n/a"))</f>
        <v/>
      </c>
      <c r="H730" s="81"/>
      <c r="I730" s="398">
        <f t="shared" ref="I730:AG730" si="477">IF($A730="n/a",0,IFERROR(IF($G730=I$287,$E730,0),0))</f>
        <v>0</v>
      </c>
      <c r="J730" s="398">
        <f t="shared" si="477"/>
        <v>0</v>
      </c>
      <c r="K730" s="398">
        <f t="shared" si="477"/>
        <v>0</v>
      </c>
      <c r="L730" s="398">
        <f t="shared" si="477"/>
        <v>0</v>
      </c>
      <c r="M730" s="398">
        <f t="shared" si="477"/>
        <v>0</v>
      </c>
      <c r="N730" s="398">
        <f t="shared" si="477"/>
        <v>0</v>
      </c>
      <c r="O730" s="398">
        <f t="shared" si="477"/>
        <v>0</v>
      </c>
      <c r="P730" s="398">
        <f t="shared" si="477"/>
        <v>0</v>
      </c>
      <c r="Q730" s="398">
        <f t="shared" si="477"/>
        <v>0</v>
      </c>
      <c r="R730" s="398">
        <f t="shared" si="477"/>
        <v>0</v>
      </c>
      <c r="S730" s="398">
        <f t="shared" si="477"/>
        <v>0</v>
      </c>
      <c r="T730" s="398">
        <f t="shared" si="477"/>
        <v>0</v>
      </c>
      <c r="U730" s="398">
        <f t="shared" si="477"/>
        <v>0</v>
      </c>
      <c r="V730" s="398">
        <f t="shared" si="477"/>
        <v>0</v>
      </c>
      <c r="W730" s="398">
        <f t="shared" si="477"/>
        <v>0</v>
      </c>
      <c r="X730" s="398">
        <f t="shared" si="477"/>
        <v>0</v>
      </c>
      <c r="Y730" s="398">
        <f t="shared" si="477"/>
        <v>0</v>
      </c>
      <c r="Z730" s="398">
        <f t="shared" si="477"/>
        <v>0</v>
      </c>
      <c r="AA730" s="398">
        <f t="shared" si="477"/>
        <v>0</v>
      </c>
      <c r="AB730" s="398">
        <f t="shared" si="477"/>
        <v>0</v>
      </c>
      <c r="AC730" s="398">
        <f t="shared" si="477"/>
        <v>0</v>
      </c>
      <c r="AD730" s="398">
        <f t="shared" si="477"/>
        <v>0</v>
      </c>
      <c r="AE730" s="398">
        <f t="shared" si="477"/>
        <v>0</v>
      </c>
      <c r="AF730" s="398">
        <f t="shared" si="477"/>
        <v>0</v>
      </c>
      <c r="AG730" s="398">
        <f t="shared" si="477"/>
        <v>0</v>
      </c>
    </row>
    <row r="731">
      <c r="A731" s="100" t="str">
        <f t="shared" si="37"/>
        <v>n/a</v>
      </c>
      <c r="B731" s="396">
        <f t="array" ref="B731">IF($A731="n/a",Dashboard!$C$54,iferror(index('Trade Log'!$B$5:$B$2004,match($A731,'Trade Log'!$AA$5:$AA$2004,0),0),Dashboard!$C$54))</f>
        <v>43100</v>
      </c>
      <c r="C731" s="100" t="str">
        <f t="array" ref="C731">IF($A731="n/a","",iferror(index('Trade Log'!$C$5:$C$2004,match($A731,'Trade Log'!$AA$5:$AA$2004,0),0),""))</f>
        <v/>
      </c>
      <c r="D731" s="398">
        <f t="array" ref="D731">IF($A731="n/a",0,iferror(index('Trade Log'!$AD$5:$AD$2004,match($A731,'Trade Log'!$AA$5:$AA$2004,0),0),0))</f>
        <v>0</v>
      </c>
      <c r="E731" s="398">
        <f t="shared" si="35"/>
        <v>0</v>
      </c>
      <c r="F731" s="100" t="str">
        <f t="array" ref="F731">IF($A731="n/a","",iferror(index('Trade Log'!$D$5:$D$2004,match($A731,'Trade Log'!$AA$5:$AA$2004,0),0),"n/a"))</f>
        <v/>
      </c>
      <c r="G731" s="100" t="str">
        <f t="array" ref="G731">IF($A731="n/a","",IFERROR(index(Setup!$D$52:$D$201,match($F731,Setup!$B$52:$B$201,0),0),"n/a"))</f>
        <v/>
      </c>
      <c r="H731" s="81"/>
      <c r="I731" s="398">
        <f t="shared" ref="I731:AG731" si="478">IF($A731="n/a",0,IFERROR(IF($G731=I$287,$E731,0),0))</f>
        <v>0</v>
      </c>
      <c r="J731" s="398">
        <f t="shared" si="478"/>
        <v>0</v>
      </c>
      <c r="K731" s="398">
        <f t="shared" si="478"/>
        <v>0</v>
      </c>
      <c r="L731" s="398">
        <f t="shared" si="478"/>
        <v>0</v>
      </c>
      <c r="M731" s="398">
        <f t="shared" si="478"/>
        <v>0</v>
      </c>
      <c r="N731" s="398">
        <f t="shared" si="478"/>
        <v>0</v>
      </c>
      <c r="O731" s="398">
        <f t="shared" si="478"/>
        <v>0</v>
      </c>
      <c r="P731" s="398">
        <f t="shared" si="478"/>
        <v>0</v>
      </c>
      <c r="Q731" s="398">
        <f t="shared" si="478"/>
        <v>0</v>
      </c>
      <c r="R731" s="398">
        <f t="shared" si="478"/>
        <v>0</v>
      </c>
      <c r="S731" s="398">
        <f t="shared" si="478"/>
        <v>0</v>
      </c>
      <c r="T731" s="398">
        <f t="shared" si="478"/>
        <v>0</v>
      </c>
      <c r="U731" s="398">
        <f t="shared" si="478"/>
        <v>0</v>
      </c>
      <c r="V731" s="398">
        <f t="shared" si="478"/>
        <v>0</v>
      </c>
      <c r="W731" s="398">
        <f t="shared" si="478"/>
        <v>0</v>
      </c>
      <c r="X731" s="398">
        <f t="shared" si="478"/>
        <v>0</v>
      </c>
      <c r="Y731" s="398">
        <f t="shared" si="478"/>
        <v>0</v>
      </c>
      <c r="Z731" s="398">
        <f t="shared" si="478"/>
        <v>0</v>
      </c>
      <c r="AA731" s="398">
        <f t="shared" si="478"/>
        <v>0</v>
      </c>
      <c r="AB731" s="398">
        <f t="shared" si="478"/>
        <v>0</v>
      </c>
      <c r="AC731" s="398">
        <f t="shared" si="478"/>
        <v>0</v>
      </c>
      <c r="AD731" s="398">
        <f t="shared" si="478"/>
        <v>0</v>
      </c>
      <c r="AE731" s="398">
        <f t="shared" si="478"/>
        <v>0</v>
      </c>
      <c r="AF731" s="398">
        <f t="shared" si="478"/>
        <v>0</v>
      </c>
      <c r="AG731" s="398">
        <f t="shared" si="478"/>
        <v>0</v>
      </c>
    </row>
    <row r="732">
      <c r="A732" s="100" t="str">
        <f t="shared" si="37"/>
        <v>n/a</v>
      </c>
      <c r="B732" s="396">
        <f t="array" ref="B732">IF($A732="n/a",Dashboard!$C$54,iferror(index('Trade Log'!$B$5:$B$2004,match($A732,'Trade Log'!$AA$5:$AA$2004,0),0),Dashboard!$C$54))</f>
        <v>43100</v>
      </c>
      <c r="C732" s="100" t="str">
        <f t="array" ref="C732">IF($A732="n/a","",iferror(index('Trade Log'!$C$5:$C$2004,match($A732,'Trade Log'!$AA$5:$AA$2004,0),0),""))</f>
        <v/>
      </c>
      <c r="D732" s="398">
        <f t="array" ref="D732">IF($A732="n/a",0,iferror(index('Trade Log'!$AD$5:$AD$2004,match($A732,'Trade Log'!$AA$5:$AA$2004,0),0),0))</f>
        <v>0</v>
      </c>
      <c r="E732" s="398">
        <f t="shared" si="35"/>
        <v>0</v>
      </c>
      <c r="F732" s="100" t="str">
        <f t="array" ref="F732">IF($A732="n/a","",iferror(index('Trade Log'!$D$5:$D$2004,match($A732,'Trade Log'!$AA$5:$AA$2004,0),0),"n/a"))</f>
        <v/>
      </c>
      <c r="G732" s="100" t="str">
        <f t="array" ref="G732">IF($A732="n/a","",IFERROR(index(Setup!$D$52:$D$201,match($F732,Setup!$B$52:$B$201,0),0),"n/a"))</f>
        <v/>
      </c>
      <c r="H732" s="81"/>
      <c r="I732" s="398">
        <f t="shared" ref="I732:AG732" si="479">IF($A732="n/a",0,IFERROR(IF($G732=I$287,$E732,0),0))</f>
        <v>0</v>
      </c>
      <c r="J732" s="398">
        <f t="shared" si="479"/>
        <v>0</v>
      </c>
      <c r="K732" s="398">
        <f t="shared" si="479"/>
        <v>0</v>
      </c>
      <c r="L732" s="398">
        <f t="shared" si="479"/>
        <v>0</v>
      </c>
      <c r="M732" s="398">
        <f t="shared" si="479"/>
        <v>0</v>
      </c>
      <c r="N732" s="398">
        <f t="shared" si="479"/>
        <v>0</v>
      </c>
      <c r="O732" s="398">
        <f t="shared" si="479"/>
        <v>0</v>
      </c>
      <c r="P732" s="398">
        <f t="shared" si="479"/>
        <v>0</v>
      </c>
      <c r="Q732" s="398">
        <f t="shared" si="479"/>
        <v>0</v>
      </c>
      <c r="R732" s="398">
        <f t="shared" si="479"/>
        <v>0</v>
      </c>
      <c r="S732" s="398">
        <f t="shared" si="479"/>
        <v>0</v>
      </c>
      <c r="T732" s="398">
        <f t="shared" si="479"/>
        <v>0</v>
      </c>
      <c r="U732" s="398">
        <f t="shared" si="479"/>
        <v>0</v>
      </c>
      <c r="V732" s="398">
        <f t="shared" si="479"/>
        <v>0</v>
      </c>
      <c r="W732" s="398">
        <f t="shared" si="479"/>
        <v>0</v>
      </c>
      <c r="X732" s="398">
        <f t="shared" si="479"/>
        <v>0</v>
      </c>
      <c r="Y732" s="398">
        <f t="shared" si="479"/>
        <v>0</v>
      </c>
      <c r="Z732" s="398">
        <f t="shared" si="479"/>
        <v>0</v>
      </c>
      <c r="AA732" s="398">
        <f t="shared" si="479"/>
        <v>0</v>
      </c>
      <c r="AB732" s="398">
        <f t="shared" si="479"/>
        <v>0</v>
      </c>
      <c r="AC732" s="398">
        <f t="shared" si="479"/>
        <v>0</v>
      </c>
      <c r="AD732" s="398">
        <f t="shared" si="479"/>
        <v>0</v>
      </c>
      <c r="AE732" s="398">
        <f t="shared" si="479"/>
        <v>0</v>
      </c>
      <c r="AF732" s="398">
        <f t="shared" si="479"/>
        <v>0</v>
      </c>
      <c r="AG732" s="398">
        <f t="shared" si="479"/>
        <v>0</v>
      </c>
    </row>
    <row r="733">
      <c r="A733" s="100" t="str">
        <f t="shared" si="37"/>
        <v>n/a</v>
      </c>
      <c r="B733" s="396">
        <f t="array" ref="B733">IF($A733="n/a",Dashboard!$C$54,iferror(index('Trade Log'!$B$5:$B$2004,match($A733,'Trade Log'!$AA$5:$AA$2004,0),0),Dashboard!$C$54))</f>
        <v>43100</v>
      </c>
      <c r="C733" s="100" t="str">
        <f t="array" ref="C733">IF($A733="n/a","",iferror(index('Trade Log'!$C$5:$C$2004,match($A733,'Trade Log'!$AA$5:$AA$2004,0),0),""))</f>
        <v/>
      </c>
      <c r="D733" s="398">
        <f t="array" ref="D733">IF($A733="n/a",0,iferror(index('Trade Log'!$AD$5:$AD$2004,match($A733,'Trade Log'!$AA$5:$AA$2004,0),0),0))</f>
        <v>0</v>
      </c>
      <c r="E733" s="398">
        <f t="shared" si="35"/>
        <v>0</v>
      </c>
      <c r="F733" s="100" t="str">
        <f t="array" ref="F733">IF($A733="n/a","",iferror(index('Trade Log'!$D$5:$D$2004,match($A733,'Trade Log'!$AA$5:$AA$2004,0),0),"n/a"))</f>
        <v/>
      </c>
      <c r="G733" s="100" t="str">
        <f t="array" ref="G733">IF($A733="n/a","",IFERROR(index(Setup!$D$52:$D$201,match($F733,Setup!$B$52:$B$201,0),0),"n/a"))</f>
        <v/>
      </c>
      <c r="H733" s="81"/>
      <c r="I733" s="398">
        <f t="shared" ref="I733:AG733" si="480">IF($A733="n/a",0,IFERROR(IF($G733=I$287,$E733,0),0))</f>
        <v>0</v>
      </c>
      <c r="J733" s="398">
        <f t="shared" si="480"/>
        <v>0</v>
      </c>
      <c r="K733" s="398">
        <f t="shared" si="480"/>
        <v>0</v>
      </c>
      <c r="L733" s="398">
        <f t="shared" si="480"/>
        <v>0</v>
      </c>
      <c r="M733" s="398">
        <f t="shared" si="480"/>
        <v>0</v>
      </c>
      <c r="N733" s="398">
        <f t="shared" si="480"/>
        <v>0</v>
      </c>
      <c r="O733" s="398">
        <f t="shared" si="480"/>
        <v>0</v>
      </c>
      <c r="P733" s="398">
        <f t="shared" si="480"/>
        <v>0</v>
      </c>
      <c r="Q733" s="398">
        <f t="shared" si="480"/>
        <v>0</v>
      </c>
      <c r="R733" s="398">
        <f t="shared" si="480"/>
        <v>0</v>
      </c>
      <c r="S733" s="398">
        <f t="shared" si="480"/>
        <v>0</v>
      </c>
      <c r="T733" s="398">
        <f t="shared" si="480"/>
        <v>0</v>
      </c>
      <c r="U733" s="398">
        <f t="shared" si="480"/>
        <v>0</v>
      </c>
      <c r="V733" s="398">
        <f t="shared" si="480"/>
        <v>0</v>
      </c>
      <c r="W733" s="398">
        <f t="shared" si="480"/>
        <v>0</v>
      </c>
      <c r="X733" s="398">
        <f t="shared" si="480"/>
        <v>0</v>
      </c>
      <c r="Y733" s="398">
        <f t="shared" si="480"/>
        <v>0</v>
      </c>
      <c r="Z733" s="398">
        <f t="shared" si="480"/>
        <v>0</v>
      </c>
      <c r="AA733" s="398">
        <f t="shared" si="480"/>
        <v>0</v>
      </c>
      <c r="AB733" s="398">
        <f t="shared" si="480"/>
        <v>0</v>
      </c>
      <c r="AC733" s="398">
        <f t="shared" si="480"/>
        <v>0</v>
      </c>
      <c r="AD733" s="398">
        <f t="shared" si="480"/>
        <v>0</v>
      </c>
      <c r="AE733" s="398">
        <f t="shared" si="480"/>
        <v>0</v>
      </c>
      <c r="AF733" s="398">
        <f t="shared" si="480"/>
        <v>0</v>
      </c>
      <c r="AG733" s="398">
        <f t="shared" si="480"/>
        <v>0</v>
      </c>
    </row>
    <row r="734">
      <c r="A734" s="100" t="str">
        <f t="shared" si="37"/>
        <v>n/a</v>
      </c>
      <c r="B734" s="396">
        <f t="array" ref="B734">IF($A734="n/a",Dashboard!$C$54,iferror(index('Trade Log'!$B$5:$B$2004,match($A734,'Trade Log'!$AA$5:$AA$2004,0),0),Dashboard!$C$54))</f>
        <v>43100</v>
      </c>
      <c r="C734" s="100" t="str">
        <f t="array" ref="C734">IF($A734="n/a","",iferror(index('Trade Log'!$C$5:$C$2004,match($A734,'Trade Log'!$AA$5:$AA$2004,0),0),""))</f>
        <v/>
      </c>
      <c r="D734" s="398">
        <f t="array" ref="D734">IF($A734="n/a",0,iferror(index('Trade Log'!$AD$5:$AD$2004,match($A734,'Trade Log'!$AA$5:$AA$2004,0),0),0))</f>
        <v>0</v>
      </c>
      <c r="E734" s="398">
        <f t="shared" si="35"/>
        <v>0</v>
      </c>
      <c r="F734" s="100" t="str">
        <f t="array" ref="F734">IF($A734="n/a","",iferror(index('Trade Log'!$D$5:$D$2004,match($A734,'Trade Log'!$AA$5:$AA$2004,0),0),"n/a"))</f>
        <v/>
      </c>
      <c r="G734" s="100" t="str">
        <f t="array" ref="G734">IF($A734="n/a","",IFERROR(index(Setup!$D$52:$D$201,match($F734,Setup!$B$52:$B$201,0),0),"n/a"))</f>
        <v/>
      </c>
      <c r="H734" s="81"/>
      <c r="I734" s="398">
        <f t="shared" ref="I734:AG734" si="481">IF($A734="n/a",0,IFERROR(IF($G734=I$287,$E734,0),0))</f>
        <v>0</v>
      </c>
      <c r="J734" s="398">
        <f t="shared" si="481"/>
        <v>0</v>
      </c>
      <c r="K734" s="398">
        <f t="shared" si="481"/>
        <v>0</v>
      </c>
      <c r="L734" s="398">
        <f t="shared" si="481"/>
        <v>0</v>
      </c>
      <c r="M734" s="398">
        <f t="shared" si="481"/>
        <v>0</v>
      </c>
      <c r="N734" s="398">
        <f t="shared" si="481"/>
        <v>0</v>
      </c>
      <c r="O734" s="398">
        <f t="shared" si="481"/>
        <v>0</v>
      </c>
      <c r="P734" s="398">
        <f t="shared" si="481"/>
        <v>0</v>
      </c>
      <c r="Q734" s="398">
        <f t="shared" si="481"/>
        <v>0</v>
      </c>
      <c r="R734" s="398">
        <f t="shared" si="481"/>
        <v>0</v>
      </c>
      <c r="S734" s="398">
        <f t="shared" si="481"/>
        <v>0</v>
      </c>
      <c r="T734" s="398">
        <f t="shared" si="481"/>
        <v>0</v>
      </c>
      <c r="U734" s="398">
        <f t="shared" si="481"/>
        <v>0</v>
      </c>
      <c r="V734" s="398">
        <f t="shared" si="481"/>
        <v>0</v>
      </c>
      <c r="W734" s="398">
        <f t="shared" si="481"/>
        <v>0</v>
      </c>
      <c r="X734" s="398">
        <f t="shared" si="481"/>
        <v>0</v>
      </c>
      <c r="Y734" s="398">
        <f t="shared" si="481"/>
        <v>0</v>
      </c>
      <c r="Z734" s="398">
        <f t="shared" si="481"/>
        <v>0</v>
      </c>
      <c r="AA734" s="398">
        <f t="shared" si="481"/>
        <v>0</v>
      </c>
      <c r="AB734" s="398">
        <f t="shared" si="481"/>
        <v>0</v>
      </c>
      <c r="AC734" s="398">
        <f t="shared" si="481"/>
        <v>0</v>
      </c>
      <c r="AD734" s="398">
        <f t="shared" si="481"/>
        <v>0</v>
      </c>
      <c r="AE734" s="398">
        <f t="shared" si="481"/>
        <v>0</v>
      </c>
      <c r="AF734" s="398">
        <f t="shared" si="481"/>
        <v>0</v>
      </c>
      <c r="AG734" s="398">
        <f t="shared" si="481"/>
        <v>0</v>
      </c>
    </row>
    <row r="735">
      <c r="A735" s="100" t="str">
        <f t="shared" si="37"/>
        <v>n/a</v>
      </c>
      <c r="B735" s="396">
        <f t="array" ref="B735">IF($A735="n/a",Dashboard!$C$54,iferror(index('Trade Log'!$B$5:$B$2004,match($A735,'Trade Log'!$AA$5:$AA$2004,0),0),Dashboard!$C$54))</f>
        <v>43100</v>
      </c>
      <c r="C735" s="100" t="str">
        <f t="array" ref="C735">IF($A735="n/a","",iferror(index('Trade Log'!$C$5:$C$2004,match($A735,'Trade Log'!$AA$5:$AA$2004,0),0),""))</f>
        <v/>
      </c>
      <c r="D735" s="398">
        <f t="array" ref="D735">IF($A735="n/a",0,iferror(index('Trade Log'!$AD$5:$AD$2004,match($A735,'Trade Log'!$AA$5:$AA$2004,0),0),0))</f>
        <v>0</v>
      </c>
      <c r="E735" s="398">
        <f t="shared" si="35"/>
        <v>0</v>
      </c>
      <c r="F735" s="100" t="str">
        <f t="array" ref="F735">IF($A735="n/a","",iferror(index('Trade Log'!$D$5:$D$2004,match($A735,'Trade Log'!$AA$5:$AA$2004,0),0),"n/a"))</f>
        <v/>
      </c>
      <c r="G735" s="100" t="str">
        <f t="array" ref="G735">IF($A735="n/a","",IFERROR(index(Setup!$D$52:$D$201,match($F735,Setup!$B$52:$B$201,0),0),"n/a"))</f>
        <v/>
      </c>
      <c r="H735" s="81"/>
      <c r="I735" s="398">
        <f t="shared" ref="I735:AG735" si="482">IF($A735="n/a",0,IFERROR(IF($G735=I$287,$E735,0),0))</f>
        <v>0</v>
      </c>
      <c r="J735" s="398">
        <f t="shared" si="482"/>
        <v>0</v>
      </c>
      <c r="K735" s="398">
        <f t="shared" si="482"/>
        <v>0</v>
      </c>
      <c r="L735" s="398">
        <f t="shared" si="482"/>
        <v>0</v>
      </c>
      <c r="M735" s="398">
        <f t="shared" si="482"/>
        <v>0</v>
      </c>
      <c r="N735" s="398">
        <f t="shared" si="482"/>
        <v>0</v>
      </c>
      <c r="O735" s="398">
        <f t="shared" si="482"/>
        <v>0</v>
      </c>
      <c r="P735" s="398">
        <f t="shared" si="482"/>
        <v>0</v>
      </c>
      <c r="Q735" s="398">
        <f t="shared" si="482"/>
        <v>0</v>
      </c>
      <c r="R735" s="398">
        <f t="shared" si="482"/>
        <v>0</v>
      </c>
      <c r="S735" s="398">
        <f t="shared" si="482"/>
        <v>0</v>
      </c>
      <c r="T735" s="398">
        <f t="shared" si="482"/>
        <v>0</v>
      </c>
      <c r="U735" s="398">
        <f t="shared" si="482"/>
        <v>0</v>
      </c>
      <c r="V735" s="398">
        <f t="shared" si="482"/>
        <v>0</v>
      </c>
      <c r="W735" s="398">
        <f t="shared" si="482"/>
        <v>0</v>
      </c>
      <c r="X735" s="398">
        <f t="shared" si="482"/>
        <v>0</v>
      </c>
      <c r="Y735" s="398">
        <f t="shared" si="482"/>
        <v>0</v>
      </c>
      <c r="Z735" s="398">
        <f t="shared" si="482"/>
        <v>0</v>
      </c>
      <c r="AA735" s="398">
        <f t="shared" si="482"/>
        <v>0</v>
      </c>
      <c r="AB735" s="398">
        <f t="shared" si="482"/>
        <v>0</v>
      </c>
      <c r="AC735" s="398">
        <f t="shared" si="482"/>
        <v>0</v>
      </c>
      <c r="AD735" s="398">
        <f t="shared" si="482"/>
        <v>0</v>
      </c>
      <c r="AE735" s="398">
        <f t="shared" si="482"/>
        <v>0</v>
      </c>
      <c r="AF735" s="398">
        <f t="shared" si="482"/>
        <v>0</v>
      </c>
      <c r="AG735" s="398">
        <f t="shared" si="482"/>
        <v>0</v>
      </c>
    </row>
    <row r="736">
      <c r="A736" s="100" t="str">
        <f t="shared" si="37"/>
        <v>n/a</v>
      </c>
      <c r="B736" s="396">
        <f t="array" ref="B736">IF($A736="n/a",Dashboard!$C$54,iferror(index('Trade Log'!$B$5:$B$2004,match($A736,'Trade Log'!$AA$5:$AA$2004,0),0),Dashboard!$C$54))</f>
        <v>43100</v>
      </c>
      <c r="C736" s="100" t="str">
        <f t="array" ref="C736">IF($A736="n/a","",iferror(index('Trade Log'!$C$5:$C$2004,match($A736,'Trade Log'!$AA$5:$AA$2004,0),0),""))</f>
        <v/>
      </c>
      <c r="D736" s="398">
        <f t="array" ref="D736">IF($A736="n/a",0,iferror(index('Trade Log'!$AD$5:$AD$2004,match($A736,'Trade Log'!$AA$5:$AA$2004,0),0),0))</f>
        <v>0</v>
      </c>
      <c r="E736" s="398">
        <f t="shared" si="35"/>
        <v>0</v>
      </c>
      <c r="F736" s="100" t="str">
        <f t="array" ref="F736">IF($A736="n/a","",iferror(index('Trade Log'!$D$5:$D$2004,match($A736,'Trade Log'!$AA$5:$AA$2004,0),0),"n/a"))</f>
        <v/>
      </c>
      <c r="G736" s="100" t="str">
        <f t="array" ref="G736">IF($A736="n/a","",IFERROR(index(Setup!$D$52:$D$201,match($F736,Setup!$B$52:$B$201,0),0),"n/a"))</f>
        <v/>
      </c>
      <c r="H736" s="81"/>
      <c r="I736" s="398">
        <f t="shared" ref="I736:AG736" si="483">IF($A736="n/a",0,IFERROR(IF($G736=I$287,$E736,0),0))</f>
        <v>0</v>
      </c>
      <c r="J736" s="398">
        <f t="shared" si="483"/>
        <v>0</v>
      </c>
      <c r="K736" s="398">
        <f t="shared" si="483"/>
        <v>0</v>
      </c>
      <c r="L736" s="398">
        <f t="shared" si="483"/>
        <v>0</v>
      </c>
      <c r="M736" s="398">
        <f t="shared" si="483"/>
        <v>0</v>
      </c>
      <c r="N736" s="398">
        <f t="shared" si="483"/>
        <v>0</v>
      </c>
      <c r="O736" s="398">
        <f t="shared" si="483"/>
        <v>0</v>
      </c>
      <c r="P736" s="398">
        <f t="shared" si="483"/>
        <v>0</v>
      </c>
      <c r="Q736" s="398">
        <f t="shared" si="483"/>
        <v>0</v>
      </c>
      <c r="R736" s="398">
        <f t="shared" si="483"/>
        <v>0</v>
      </c>
      <c r="S736" s="398">
        <f t="shared" si="483"/>
        <v>0</v>
      </c>
      <c r="T736" s="398">
        <f t="shared" si="483"/>
        <v>0</v>
      </c>
      <c r="U736" s="398">
        <f t="shared" si="483"/>
        <v>0</v>
      </c>
      <c r="V736" s="398">
        <f t="shared" si="483"/>
        <v>0</v>
      </c>
      <c r="W736" s="398">
        <f t="shared" si="483"/>
        <v>0</v>
      </c>
      <c r="X736" s="398">
        <f t="shared" si="483"/>
        <v>0</v>
      </c>
      <c r="Y736" s="398">
        <f t="shared" si="483"/>
        <v>0</v>
      </c>
      <c r="Z736" s="398">
        <f t="shared" si="483"/>
        <v>0</v>
      </c>
      <c r="AA736" s="398">
        <f t="shared" si="483"/>
        <v>0</v>
      </c>
      <c r="AB736" s="398">
        <f t="shared" si="483"/>
        <v>0</v>
      </c>
      <c r="AC736" s="398">
        <f t="shared" si="483"/>
        <v>0</v>
      </c>
      <c r="AD736" s="398">
        <f t="shared" si="483"/>
        <v>0</v>
      </c>
      <c r="AE736" s="398">
        <f t="shared" si="483"/>
        <v>0</v>
      </c>
      <c r="AF736" s="398">
        <f t="shared" si="483"/>
        <v>0</v>
      </c>
      <c r="AG736" s="398">
        <f t="shared" si="483"/>
        <v>0</v>
      </c>
    </row>
    <row r="737">
      <c r="A737" s="100" t="str">
        <f t="shared" si="37"/>
        <v>n/a</v>
      </c>
      <c r="B737" s="396">
        <f t="array" ref="B737">IF($A737="n/a",Dashboard!$C$54,iferror(index('Trade Log'!$B$5:$B$2004,match($A737,'Trade Log'!$AA$5:$AA$2004,0),0),Dashboard!$C$54))</f>
        <v>43100</v>
      </c>
      <c r="C737" s="100" t="str">
        <f t="array" ref="C737">IF($A737="n/a","",iferror(index('Trade Log'!$C$5:$C$2004,match($A737,'Trade Log'!$AA$5:$AA$2004,0),0),""))</f>
        <v/>
      </c>
      <c r="D737" s="398">
        <f t="array" ref="D737">IF($A737="n/a",0,iferror(index('Trade Log'!$AD$5:$AD$2004,match($A737,'Trade Log'!$AA$5:$AA$2004,0),0),0))</f>
        <v>0</v>
      </c>
      <c r="E737" s="398">
        <f t="shared" si="35"/>
        <v>0</v>
      </c>
      <c r="F737" s="100" t="str">
        <f t="array" ref="F737">IF($A737="n/a","",iferror(index('Trade Log'!$D$5:$D$2004,match($A737,'Trade Log'!$AA$5:$AA$2004,0),0),"n/a"))</f>
        <v/>
      </c>
      <c r="G737" s="100" t="str">
        <f t="array" ref="G737">IF($A737="n/a","",IFERROR(index(Setup!$D$52:$D$201,match($F737,Setup!$B$52:$B$201,0),0),"n/a"))</f>
        <v/>
      </c>
      <c r="H737" s="81"/>
      <c r="I737" s="398">
        <f t="shared" ref="I737:AG737" si="484">IF($A737="n/a",0,IFERROR(IF($G737=I$287,$E737,0),0))</f>
        <v>0</v>
      </c>
      <c r="J737" s="398">
        <f t="shared" si="484"/>
        <v>0</v>
      </c>
      <c r="K737" s="398">
        <f t="shared" si="484"/>
        <v>0</v>
      </c>
      <c r="L737" s="398">
        <f t="shared" si="484"/>
        <v>0</v>
      </c>
      <c r="M737" s="398">
        <f t="shared" si="484"/>
        <v>0</v>
      </c>
      <c r="N737" s="398">
        <f t="shared" si="484"/>
        <v>0</v>
      </c>
      <c r="O737" s="398">
        <f t="shared" si="484"/>
        <v>0</v>
      </c>
      <c r="P737" s="398">
        <f t="shared" si="484"/>
        <v>0</v>
      </c>
      <c r="Q737" s="398">
        <f t="shared" si="484"/>
        <v>0</v>
      </c>
      <c r="R737" s="398">
        <f t="shared" si="484"/>
        <v>0</v>
      </c>
      <c r="S737" s="398">
        <f t="shared" si="484"/>
        <v>0</v>
      </c>
      <c r="T737" s="398">
        <f t="shared" si="484"/>
        <v>0</v>
      </c>
      <c r="U737" s="398">
        <f t="shared" si="484"/>
        <v>0</v>
      </c>
      <c r="V737" s="398">
        <f t="shared" si="484"/>
        <v>0</v>
      </c>
      <c r="W737" s="398">
        <f t="shared" si="484"/>
        <v>0</v>
      </c>
      <c r="X737" s="398">
        <f t="shared" si="484"/>
        <v>0</v>
      </c>
      <c r="Y737" s="398">
        <f t="shared" si="484"/>
        <v>0</v>
      </c>
      <c r="Z737" s="398">
        <f t="shared" si="484"/>
        <v>0</v>
      </c>
      <c r="AA737" s="398">
        <f t="shared" si="484"/>
        <v>0</v>
      </c>
      <c r="AB737" s="398">
        <f t="shared" si="484"/>
        <v>0</v>
      </c>
      <c r="AC737" s="398">
        <f t="shared" si="484"/>
        <v>0</v>
      </c>
      <c r="AD737" s="398">
        <f t="shared" si="484"/>
        <v>0</v>
      </c>
      <c r="AE737" s="398">
        <f t="shared" si="484"/>
        <v>0</v>
      </c>
      <c r="AF737" s="398">
        <f t="shared" si="484"/>
        <v>0</v>
      </c>
      <c r="AG737" s="398">
        <f t="shared" si="484"/>
        <v>0</v>
      </c>
    </row>
    <row r="738">
      <c r="A738" s="100" t="str">
        <f t="shared" si="37"/>
        <v>n/a</v>
      </c>
      <c r="B738" s="396">
        <f t="array" ref="B738">IF($A738="n/a",Dashboard!$C$54,iferror(index('Trade Log'!$B$5:$B$2004,match($A738,'Trade Log'!$AA$5:$AA$2004,0),0),Dashboard!$C$54))</f>
        <v>43100</v>
      </c>
      <c r="C738" s="100" t="str">
        <f t="array" ref="C738">IF($A738="n/a","",iferror(index('Trade Log'!$C$5:$C$2004,match($A738,'Trade Log'!$AA$5:$AA$2004,0),0),""))</f>
        <v/>
      </c>
      <c r="D738" s="398">
        <f t="array" ref="D738">IF($A738="n/a",0,iferror(index('Trade Log'!$AD$5:$AD$2004,match($A738,'Trade Log'!$AA$5:$AA$2004,0),0),0))</f>
        <v>0</v>
      </c>
      <c r="E738" s="398">
        <f t="shared" si="35"/>
        <v>0</v>
      </c>
      <c r="F738" s="100" t="str">
        <f t="array" ref="F738">IF($A738="n/a","",iferror(index('Trade Log'!$D$5:$D$2004,match($A738,'Trade Log'!$AA$5:$AA$2004,0),0),"n/a"))</f>
        <v/>
      </c>
      <c r="G738" s="100" t="str">
        <f t="array" ref="G738">IF($A738="n/a","",IFERROR(index(Setup!$D$52:$D$201,match($F738,Setup!$B$52:$B$201,0),0),"n/a"))</f>
        <v/>
      </c>
      <c r="H738" s="81"/>
      <c r="I738" s="398">
        <f t="shared" ref="I738:AG738" si="485">IF($A738="n/a",0,IFERROR(IF($G738=I$287,$E738,0),0))</f>
        <v>0</v>
      </c>
      <c r="J738" s="398">
        <f t="shared" si="485"/>
        <v>0</v>
      </c>
      <c r="K738" s="398">
        <f t="shared" si="485"/>
        <v>0</v>
      </c>
      <c r="L738" s="398">
        <f t="shared" si="485"/>
        <v>0</v>
      </c>
      <c r="M738" s="398">
        <f t="shared" si="485"/>
        <v>0</v>
      </c>
      <c r="N738" s="398">
        <f t="shared" si="485"/>
        <v>0</v>
      </c>
      <c r="O738" s="398">
        <f t="shared" si="485"/>
        <v>0</v>
      </c>
      <c r="P738" s="398">
        <f t="shared" si="485"/>
        <v>0</v>
      </c>
      <c r="Q738" s="398">
        <f t="shared" si="485"/>
        <v>0</v>
      </c>
      <c r="R738" s="398">
        <f t="shared" si="485"/>
        <v>0</v>
      </c>
      <c r="S738" s="398">
        <f t="shared" si="485"/>
        <v>0</v>
      </c>
      <c r="T738" s="398">
        <f t="shared" si="485"/>
        <v>0</v>
      </c>
      <c r="U738" s="398">
        <f t="shared" si="485"/>
        <v>0</v>
      </c>
      <c r="V738" s="398">
        <f t="shared" si="485"/>
        <v>0</v>
      </c>
      <c r="W738" s="398">
        <f t="shared" si="485"/>
        <v>0</v>
      </c>
      <c r="X738" s="398">
        <f t="shared" si="485"/>
        <v>0</v>
      </c>
      <c r="Y738" s="398">
        <f t="shared" si="485"/>
        <v>0</v>
      </c>
      <c r="Z738" s="398">
        <f t="shared" si="485"/>
        <v>0</v>
      </c>
      <c r="AA738" s="398">
        <f t="shared" si="485"/>
        <v>0</v>
      </c>
      <c r="AB738" s="398">
        <f t="shared" si="485"/>
        <v>0</v>
      </c>
      <c r="AC738" s="398">
        <f t="shared" si="485"/>
        <v>0</v>
      </c>
      <c r="AD738" s="398">
        <f t="shared" si="485"/>
        <v>0</v>
      </c>
      <c r="AE738" s="398">
        <f t="shared" si="485"/>
        <v>0</v>
      </c>
      <c r="AF738" s="398">
        <f t="shared" si="485"/>
        <v>0</v>
      </c>
      <c r="AG738" s="398">
        <f t="shared" si="485"/>
        <v>0</v>
      </c>
    </row>
    <row r="739">
      <c r="A739" s="100" t="str">
        <f t="shared" si="37"/>
        <v>n/a</v>
      </c>
      <c r="B739" s="396">
        <f t="array" ref="B739">IF($A739="n/a",Dashboard!$C$54,iferror(index('Trade Log'!$B$5:$B$2004,match($A739,'Trade Log'!$AA$5:$AA$2004,0),0),Dashboard!$C$54))</f>
        <v>43100</v>
      </c>
      <c r="C739" s="100" t="str">
        <f t="array" ref="C739">IF($A739="n/a","",iferror(index('Trade Log'!$C$5:$C$2004,match($A739,'Trade Log'!$AA$5:$AA$2004,0),0),""))</f>
        <v/>
      </c>
      <c r="D739" s="398">
        <f t="array" ref="D739">IF($A739="n/a",0,iferror(index('Trade Log'!$AD$5:$AD$2004,match($A739,'Trade Log'!$AA$5:$AA$2004,0),0),0))</f>
        <v>0</v>
      </c>
      <c r="E739" s="398">
        <f t="shared" si="35"/>
        <v>0</v>
      </c>
      <c r="F739" s="100" t="str">
        <f t="array" ref="F739">IF($A739="n/a","",iferror(index('Trade Log'!$D$5:$D$2004,match($A739,'Trade Log'!$AA$5:$AA$2004,0),0),"n/a"))</f>
        <v/>
      </c>
      <c r="G739" s="100" t="str">
        <f t="array" ref="G739">IF($A739="n/a","",IFERROR(index(Setup!$D$52:$D$201,match($F739,Setup!$B$52:$B$201,0),0),"n/a"))</f>
        <v/>
      </c>
      <c r="H739" s="81"/>
      <c r="I739" s="398">
        <f t="shared" ref="I739:AG739" si="486">IF($A739="n/a",0,IFERROR(IF($G739=I$287,$E739,0),0))</f>
        <v>0</v>
      </c>
      <c r="J739" s="398">
        <f t="shared" si="486"/>
        <v>0</v>
      </c>
      <c r="K739" s="398">
        <f t="shared" si="486"/>
        <v>0</v>
      </c>
      <c r="L739" s="398">
        <f t="shared" si="486"/>
        <v>0</v>
      </c>
      <c r="M739" s="398">
        <f t="shared" si="486"/>
        <v>0</v>
      </c>
      <c r="N739" s="398">
        <f t="shared" si="486"/>
        <v>0</v>
      </c>
      <c r="O739" s="398">
        <f t="shared" si="486"/>
        <v>0</v>
      </c>
      <c r="P739" s="398">
        <f t="shared" si="486"/>
        <v>0</v>
      </c>
      <c r="Q739" s="398">
        <f t="shared" si="486"/>
        <v>0</v>
      </c>
      <c r="R739" s="398">
        <f t="shared" si="486"/>
        <v>0</v>
      </c>
      <c r="S739" s="398">
        <f t="shared" si="486"/>
        <v>0</v>
      </c>
      <c r="T739" s="398">
        <f t="shared" si="486"/>
        <v>0</v>
      </c>
      <c r="U739" s="398">
        <f t="shared" si="486"/>
        <v>0</v>
      </c>
      <c r="V739" s="398">
        <f t="shared" si="486"/>
        <v>0</v>
      </c>
      <c r="W739" s="398">
        <f t="shared" si="486"/>
        <v>0</v>
      </c>
      <c r="X739" s="398">
        <f t="shared" si="486"/>
        <v>0</v>
      </c>
      <c r="Y739" s="398">
        <f t="shared" si="486"/>
        <v>0</v>
      </c>
      <c r="Z739" s="398">
        <f t="shared" si="486"/>
        <v>0</v>
      </c>
      <c r="AA739" s="398">
        <f t="shared" si="486"/>
        <v>0</v>
      </c>
      <c r="AB739" s="398">
        <f t="shared" si="486"/>
        <v>0</v>
      </c>
      <c r="AC739" s="398">
        <f t="shared" si="486"/>
        <v>0</v>
      </c>
      <c r="AD739" s="398">
        <f t="shared" si="486"/>
        <v>0</v>
      </c>
      <c r="AE739" s="398">
        <f t="shared" si="486"/>
        <v>0</v>
      </c>
      <c r="AF739" s="398">
        <f t="shared" si="486"/>
        <v>0</v>
      </c>
      <c r="AG739" s="398">
        <f t="shared" si="486"/>
        <v>0</v>
      </c>
    </row>
    <row r="740">
      <c r="A740" s="100" t="str">
        <f t="shared" si="37"/>
        <v>n/a</v>
      </c>
      <c r="B740" s="396">
        <f t="array" ref="B740">IF($A740="n/a",Dashboard!$C$54,iferror(index('Trade Log'!$B$5:$B$2004,match($A740,'Trade Log'!$AA$5:$AA$2004,0),0),Dashboard!$C$54))</f>
        <v>43100</v>
      </c>
      <c r="C740" s="100" t="str">
        <f t="array" ref="C740">IF($A740="n/a","",iferror(index('Trade Log'!$C$5:$C$2004,match($A740,'Trade Log'!$AA$5:$AA$2004,0),0),""))</f>
        <v/>
      </c>
      <c r="D740" s="398">
        <f t="array" ref="D740">IF($A740="n/a",0,iferror(index('Trade Log'!$AD$5:$AD$2004,match($A740,'Trade Log'!$AA$5:$AA$2004,0),0),0))</f>
        <v>0</v>
      </c>
      <c r="E740" s="398">
        <f t="shared" si="35"/>
        <v>0</v>
      </c>
      <c r="F740" s="100" t="str">
        <f t="array" ref="F740">IF($A740="n/a","",iferror(index('Trade Log'!$D$5:$D$2004,match($A740,'Trade Log'!$AA$5:$AA$2004,0),0),"n/a"))</f>
        <v/>
      </c>
      <c r="G740" s="100" t="str">
        <f t="array" ref="G740">IF($A740="n/a","",IFERROR(index(Setup!$D$52:$D$201,match($F740,Setup!$B$52:$B$201,0),0),"n/a"))</f>
        <v/>
      </c>
      <c r="H740" s="81"/>
      <c r="I740" s="398">
        <f t="shared" ref="I740:AG740" si="487">IF($A740="n/a",0,IFERROR(IF($G740=I$287,$E740,0),0))</f>
        <v>0</v>
      </c>
      <c r="J740" s="398">
        <f t="shared" si="487"/>
        <v>0</v>
      </c>
      <c r="K740" s="398">
        <f t="shared" si="487"/>
        <v>0</v>
      </c>
      <c r="L740" s="398">
        <f t="shared" si="487"/>
        <v>0</v>
      </c>
      <c r="M740" s="398">
        <f t="shared" si="487"/>
        <v>0</v>
      </c>
      <c r="N740" s="398">
        <f t="shared" si="487"/>
        <v>0</v>
      </c>
      <c r="O740" s="398">
        <f t="shared" si="487"/>
        <v>0</v>
      </c>
      <c r="P740" s="398">
        <f t="shared" si="487"/>
        <v>0</v>
      </c>
      <c r="Q740" s="398">
        <f t="shared" si="487"/>
        <v>0</v>
      </c>
      <c r="R740" s="398">
        <f t="shared" si="487"/>
        <v>0</v>
      </c>
      <c r="S740" s="398">
        <f t="shared" si="487"/>
        <v>0</v>
      </c>
      <c r="T740" s="398">
        <f t="shared" si="487"/>
        <v>0</v>
      </c>
      <c r="U740" s="398">
        <f t="shared" si="487"/>
        <v>0</v>
      </c>
      <c r="V740" s="398">
        <f t="shared" si="487"/>
        <v>0</v>
      </c>
      <c r="W740" s="398">
        <f t="shared" si="487"/>
        <v>0</v>
      </c>
      <c r="X740" s="398">
        <f t="shared" si="487"/>
        <v>0</v>
      </c>
      <c r="Y740" s="398">
        <f t="shared" si="487"/>
        <v>0</v>
      </c>
      <c r="Z740" s="398">
        <f t="shared" si="487"/>
        <v>0</v>
      </c>
      <c r="AA740" s="398">
        <f t="shared" si="487"/>
        <v>0</v>
      </c>
      <c r="AB740" s="398">
        <f t="shared" si="487"/>
        <v>0</v>
      </c>
      <c r="AC740" s="398">
        <f t="shared" si="487"/>
        <v>0</v>
      </c>
      <c r="AD740" s="398">
        <f t="shared" si="487"/>
        <v>0</v>
      </c>
      <c r="AE740" s="398">
        <f t="shared" si="487"/>
        <v>0</v>
      </c>
      <c r="AF740" s="398">
        <f t="shared" si="487"/>
        <v>0</v>
      </c>
      <c r="AG740" s="398">
        <f t="shared" si="487"/>
        <v>0</v>
      </c>
    </row>
    <row r="741">
      <c r="A741" s="100" t="str">
        <f t="shared" si="37"/>
        <v>n/a</v>
      </c>
      <c r="B741" s="396">
        <f t="array" ref="B741">IF($A741="n/a",Dashboard!$C$54,iferror(index('Trade Log'!$B$5:$B$2004,match($A741,'Trade Log'!$AA$5:$AA$2004,0),0),Dashboard!$C$54))</f>
        <v>43100</v>
      </c>
      <c r="C741" s="100" t="str">
        <f t="array" ref="C741">IF($A741="n/a","",iferror(index('Trade Log'!$C$5:$C$2004,match($A741,'Trade Log'!$AA$5:$AA$2004,0),0),""))</f>
        <v/>
      </c>
      <c r="D741" s="398">
        <f t="array" ref="D741">IF($A741="n/a",0,iferror(index('Trade Log'!$AD$5:$AD$2004,match($A741,'Trade Log'!$AA$5:$AA$2004,0),0),0))</f>
        <v>0</v>
      </c>
      <c r="E741" s="398">
        <f t="shared" si="35"/>
        <v>0</v>
      </c>
      <c r="F741" s="100" t="str">
        <f t="array" ref="F741">IF($A741="n/a","",iferror(index('Trade Log'!$D$5:$D$2004,match($A741,'Trade Log'!$AA$5:$AA$2004,0),0),"n/a"))</f>
        <v/>
      </c>
      <c r="G741" s="100" t="str">
        <f t="array" ref="G741">IF($A741="n/a","",IFERROR(index(Setup!$D$52:$D$201,match($F741,Setup!$B$52:$B$201,0),0),"n/a"))</f>
        <v/>
      </c>
      <c r="H741" s="81"/>
      <c r="I741" s="398">
        <f t="shared" ref="I741:AG741" si="488">IF($A741="n/a",0,IFERROR(IF($G741=I$287,$E741,0),0))</f>
        <v>0</v>
      </c>
      <c r="J741" s="398">
        <f t="shared" si="488"/>
        <v>0</v>
      </c>
      <c r="K741" s="398">
        <f t="shared" si="488"/>
        <v>0</v>
      </c>
      <c r="L741" s="398">
        <f t="shared" si="488"/>
        <v>0</v>
      </c>
      <c r="M741" s="398">
        <f t="shared" si="488"/>
        <v>0</v>
      </c>
      <c r="N741" s="398">
        <f t="shared" si="488"/>
        <v>0</v>
      </c>
      <c r="O741" s="398">
        <f t="shared" si="488"/>
        <v>0</v>
      </c>
      <c r="P741" s="398">
        <f t="shared" si="488"/>
        <v>0</v>
      </c>
      <c r="Q741" s="398">
        <f t="shared" si="488"/>
        <v>0</v>
      </c>
      <c r="R741" s="398">
        <f t="shared" si="488"/>
        <v>0</v>
      </c>
      <c r="S741" s="398">
        <f t="shared" si="488"/>
        <v>0</v>
      </c>
      <c r="T741" s="398">
        <f t="shared" si="488"/>
        <v>0</v>
      </c>
      <c r="U741" s="398">
        <f t="shared" si="488"/>
        <v>0</v>
      </c>
      <c r="V741" s="398">
        <f t="shared" si="488"/>
        <v>0</v>
      </c>
      <c r="W741" s="398">
        <f t="shared" si="488"/>
        <v>0</v>
      </c>
      <c r="X741" s="398">
        <f t="shared" si="488"/>
        <v>0</v>
      </c>
      <c r="Y741" s="398">
        <f t="shared" si="488"/>
        <v>0</v>
      </c>
      <c r="Z741" s="398">
        <f t="shared" si="488"/>
        <v>0</v>
      </c>
      <c r="AA741" s="398">
        <f t="shared" si="488"/>
        <v>0</v>
      </c>
      <c r="AB741" s="398">
        <f t="shared" si="488"/>
        <v>0</v>
      </c>
      <c r="AC741" s="398">
        <f t="shared" si="488"/>
        <v>0</v>
      </c>
      <c r="AD741" s="398">
        <f t="shared" si="488"/>
        <v>0</v>
      </c>
      <c r="AE741" s="398">
        <f t="shared" si="488"/>
        <v>0</v>
      </c>
      <c r="AF741" s="398">
        <f t="shared" si="488"/>
        <v>0</v>
      </c>
      <c r="AG741" s="398">
        <f t="shared" si="488"/>
        <v>0</v>
      </c>
    </row>
    <row r="742">
      <c r="A742" s="100" t="str">
        <f t="shared" si="37"/>
        <v>n/a</v>
      </c>
      <c r="B742" s="396">
        <f t="array" ref="B742">IF($A742="n/a",Dashboard!$C$54,iferror(index('Trade Log'!$B$5:$B$2004,match($A742,'Trade Log'!$AA$5:$AA$2004,0),0),Dashboard!$C$54))</f>
        <v>43100</v>
      </c>
      <c r="C742" s="100" t="str">
        <f t="array" ref="C742">IF($A742="n/a","",iferror(index('Trade Log'!$C$5:$C$2004,match($A742,'Trade Log'!$AA$5:$AA$2004,0),0),""))</f>
        <v/>
      </c>
      <c r="D742" s="398">
        <f t="array" ref="D742">IF($A742="n/a",0,iferror(index('Trade Log'!$AD$5:$AD$2004,match($A742,'Trade Log'!$AA$5:$AA$2004,0),0),0))</f>
        <v>0</v>
      </c>
      <c r="E742" s="398">
        <f t="shared" si="35"/>
        <v>0</v>
      </c>
      <c r="F742" s="100" t="str">
        <f t="array" ref="F742">IF($A742="n/a","",iferror(index('Trade Log'!$D$5:$D$2004,match($A742,'Trade Log'!$AA$5:$AA$2004,0),0),"n/a"))</f>
        <v/>
      </c>
      <c r="G742" s="100" t="str">
        <f t="array" ref="G742">IF($A742="n/a","",IFERROR(index(Setup!$D$52:$D$201,match($F742,Setup!$B$52:$B$201,0),0),"n/a"))</f>
        <v/>
      </c>
      <c r="H742" s="81"/>
      <c r="I742" s="398">
        <f t="shared" ref="I742:AG742" si="489">IF($A742="n/a",0,IFERROR(IF($G742=I$287,$E742,0),0))</f>
        <v>0</v>
      </c>
      <c r="J742" s="398">
        <f t="shared" si="489"/>
        <v>0</v>
      </c>
      <c r="K742" s="398">
        <f t="shared" si="489"/>
        <v>0</v>
      </c>
      <c r="L742" s="398">
        <f t="shared" si="489"/>
        <v>0</v>
      </c>
      <c r="M742" s="398">
        <f t="shared" si="489"/>
        <v>0</v>
      </c>
      <c r="N742" s="398">
        <f t="shared" si="489"/>
        <v>0</v>
      </c>
      <c r="O742" s="398">
        <f t="shared" si="489"/>
        <v>0</v>
      </c>
      <c r="P742" s="398">
        <f t="shared" si="489"/>
        <v>0</v>
      </c>
      <c r="Q742" s="398">
        <f t="shared" si="489"/>
        <v>0</v>
      </c>
      <c r="R742" s="398">
        <f t="shared" si="489"/>
        <v>0</v>
      </c>
      <c r="S742" s="398">
        <f t="shared" si="489"/>
        <v>0</v>
      </c>
      <c r="T742" s="398">
        <f t="shared" si="489"/>
        <v>0</v>
      </c>
      <c r="U742" s="398">
        <f t="shared" si="489"/>
        <v>0</v>
      </c>
      <c r="V742" s="398">
        <f t="shared" si="489"/>
        <v>0</v>
      </c>
      <c r="W742" s="398">
        <f t="shared" si="489"/>
        <v>0</v>
      </c>
      <c r="X742" s="398">
        <f t="shared" si="489"/>
        <v>0</v>
      </c>
      <c r="Y742" s="398">
        <f t="shared" si="489"/>
        <v>0</v>
      </c>
      <c r="Z742" s="398">
        <f t="shared" si="489"/>
        <v>0</v>
      </c>
      <c r="AA742" s="398">
        <f t="shared" si="489"/>
        <v>0</v>
      </c>
      <c r="AB742" s="398">
        <f t="shared" si="489"/>
        <v>0</v>
      </c>
      <c r="AC742" s="398">
        <f t="shared" si="489"/>
        <v>0</v>
      </c>
      <c r="AD742" s="398">
        <f t="shared" si="489"/>
        <v>0</v>
      </c>
      <c r="AE742" s="398">
        <f t="shared" si="489"/>
        <v>0</v>
      </c>
      <c r="AF742" s="398">
        <f t="shared" si="489"/>
        <v>0</v>
      </c>
      <c r="AG742" s="398">
        <f t="shared" si="489"/>
        <v>0</v>
      </c>
    </row>
    <row r="743">
      <c r="A743" s="100" t="str">
        <f t="shared" si="37"/>
        <v>n/a</v>
      </c>
      <c r="B743" s="396">
        <f t="array" ref="B743">IF($A743="n/a",Dashboard!$C$54,iferror(index('Trade Log'!$B$5:$B$2004,match($A743,'Trade Log'!$AA$5:$AA$2004,0),0),Dashboard!$C$54))</f>
        <v>43100</v>
      </c>
      <c r="C743" s="100" t="str">
        <f t="array" ref="C743">IF($A743="n/a","",iferror(index('Trade Log'!$C$5:$C$2004,match($A743,'Trade Log'!$AA$5:$AA$2004,0),0),""))</f>
        <v/>
      </c>
      <c r="D743" s="398">
        <f t="array" ref="D743">IF($A743="n/a",0,iferror(index('Trade Log'!$AD$5:$AD$2004,match($A743,'Trade Log'!$AA$5:$AA$2004,0),0),0))</f>
        <v>0</v>
      </c>
      <c r="E743" s="398">
        <f t="shared" si="35"/>
        <v>0</v>
      </c>
      <c r="F743" s="100" t="str">
        <f t="array" ref="F743">IF($A743="n/a","",iferror(index('Trade Log'!$D$5:$D$2004,match($A743,'Trade Log'!$AA$5:$AA$2004,0),0),"n/a"))</f>
        <v/>
      </c>
      <c r="G743" s="100" t="str">
        <f t="array" ref="G743">IF($A743="n/a","",IFERROR(index(Setup!$D$52:$D$201,match($F743,Setup!$B$52:$B$201,0),0),"n/a"))</f>
        <v/>
      </c>
      <c r="H743" s="81"/>
      <c r="I743" s="398">
        <f t="shared" ref="I743:AG743" si="490">IF($A743="n/a",0,IFERROR(IF($G743=I$287,$E743,0),0))</f>
        <v>0</v>
      </c>
      <c r="J743" s="398">
        <f t="shared" si="490"/>
        <v>0</v>
      </c>
      <c r="K743" s="398">
        <f t="shared" si="490"/>
        <v>0</v>
      </c>
      <c r="L743" s="398">
        <f t="shared" si="490"/>
        <v>0</v>
      </c>
      <c r="M743" s="398">
        <f t="shared" si="490"/>
        <v>0</v>
      </c>
      <c r="N743" s="398">
        <f t="shared" si="490"/>
        <v>0</v>
      </c>
      <c r="O743" s="398">
        <f t="shared" si="490"/>
        <v>0</v>
      </c>
      <c r="P743" s="398">
        <f t="shared" si="490"/>
        <v>0</v>
      </c>
      <c r="Q743" s="398">
        <f t="shared" si="490"/>
        <v>0</v>
      </c>
      <c r="R743" s="398">
        <f t="shared" si="490"/>
        <v>0</v>
      </c>
      <c r="S743" s="398">
        <f t="shared" si="490"/>
        <v>0</v>
      </c>
      <c r="T743" s="398">
        <f t="shared" si="490"/>
        <v>0</v>
      </c>
      <c r="U743" s="398">
        <f t="shared" si="490"/>
        <v>0</v>
      </c>
      <c r="V743" s="398">
        <f t="shared" si="490"/>
        <v>0</v>
      </c>
      <c r="W743" s="398">
        <f t="shared" si="490"/>
        <v>0</v>
      </c>
      <c r="X743" s="398">
        <f t="shared" si="490"/>
        <v>0</v>
      </c>
      <c r="Y743" s="398">
        <f t="shared" si="490"/>
        <v>0</v>
      </c>
      <c r="Z743" s="398">
        <f t="shared" si="490"/>
        <v>0</v>
      </c>
      <c r="AA743" s="398">
        <f t="shared" si="490"/>
        <v>0</v>
      </c>
      <c r="AB743" s="398">
        <f t="shared" si="490"/>
        <v>0</v>
      </c>
      <c r="AC743" s="398">
        <f t="shared" si="490"/>
        <v>0</v>
      </c>
      <c r="AD743" s="398">
        <f t="shared" si="490"/>
        <v>0</v>
      </c>
      <c r="AE743" s="398">
        <f t="shared" si="490"/>
        <v>0</v>
      </c>
      <c r="AF743" s="398">
        <f t="shared" si="490"/>
        <v>0</v>
      </c>
      <c r="AG743" s="398">
        <f t="shared" si="490"/>
        <v>0</v>
      </c>
    </row>
    <row r="744">
      <c r="A744" s="100" t="str">
        <f t="shared" si="37"/>
        <v>n/a</v>
      </c>
      <c r="B744" s="396">
        <f t="array" ref="B744">IF($A744="n/a",Dashboard!$C$54,iferror(index('Trade Log'!$B$5:$B$2004,match($A744,'Trade Log'!$AA$5:$AA$2004,0),0),Dashboard!$C$54))</f>
        <v>43100</v>
      </c>
      <c r="C744" s="100" t="str">
        <f t="array" ref="C744">IF($A744="n/a","",iferror(index('Trade Log'!$C$5:$C$2004,match($A744,'Trade Log'!$AA$5:$AA$2004,0),0),""))</f>
        <v/>
      </c>
      <c r="D744" s="398">
        <f t="array" ref="D744">IF($A744="n/a",0,iferror(index('Trade Log'!$AD$5:$AD$2004,match($A744,'Trade Log'!$AA$5:$AA$2004,0),0),0))</f>
        <v>0</v>
      </c>
      <c r="E744" s="398">
        <f t="shared" si="35"/>
        <v>0</v>
      </c>
      <c r="F744" s="100" t="str">
        <f t="array" ref="F744">IF($A744="n/a","",iferror(index('Trade Log'!$D$5:$D$2004,match($A744,'Trade Log'!$AA$5:$AA$2004,0),0),"n/a"))</f>
        <v/>
      </c>
      <c r="G744" s="100" t="str">
        <f t="array" ref="G744">IF($A744="n/a","",IFERROR(index(Setup!$D$52:$D$201,match($F744,Setup!$B$52:$B$201,0),0),"n/a"))</f>
        <v/>
      </c>
      <c r="H744" s="81"/>
      <c r="I744" s="398">
        <f t="shared" ref="I744:AG744" si="491">IF($A744="n/a",0,IFERROR(IF($G744=I$287,$E744,0),0))</f>
        <v>0</v>
      </c>
      <c r="J744" s="398">
        <f t="shared" si="491"/>
        <v>0</v>
      </c>
      <c r="K744" s="398">
        <f t="shared" si="491"/>
        <v>0</v>
      </c>
      <c r="L744" s="398">
        <f t="shared" si="491"/>
        <v>0</v>
      </c>
      <c r="M744" s="398">
        <f t="shared" si="491"/>
        <v>0</v>
      </c>
      <c r="N744" s="398">
        <f t="shared" si="491"/>
        <v>0</v>
      </c>
      <c r="O744" s="398">
        <f t="shared" si="491"/>
        <v>0</v>
      </c>
      <c r="P744" s="398">
        <f t="shared" si="491"/>
        <v>0</v>
      </c>
      <c r="Q744" s="398">
        <f t="shared" si="491"/>
        <v>0</v>
      </c>
      <c r="R744" s="398">
        <f t="shared" si="491"/>
        <v>0</v>
      </c>
      <c r="S744" s="398">
        <f t="shared" si="491"/>
        <v>0</v>
      </c>
      <c r="T744" s="398">
        <f t="shared" si="491"/>
        <v>0</v>
      </c>
      <c r="U744" s="398">
        <f t="shared" si="491"/>
        <v>0</v>
      </c>
      <c r="V744" s="398">
        <f t="shared" si="491"/>
        <v>0</v>
      </c>
      <c r="W744" s="398">
        <f t="shared" si="491"/>
        <v>0</v>
      </c>
      <c r="X744" s="398">
        <f t="shared" si="491"/>
        <v>0</v>
      </c>
      <c r="Y744" s="398">
        <f t="shared" si="491"/>
        <v>0</v>
      </c>
      <c r="Z744" s="398">
        <f t="shared" si="491"/>
        <v>0</v>
      </c>
      <c r="AA744" s="398">
        <f t="shared" si="491"/>
        <v>0</v>
      </c>
      <c r="AB744" s="398">
        <f t="shared" si="491"/>
        <v>0</v>
      </c>
      <c r="AC744" s="398">
        <f t="shared" si="491"/>
        <v>0</v>
      </c>
      <c r="AD744" s="398">
        <f t="shared" si="491"/>
        <v>0</v>
      </c>
      <c r="AE744" s="398">
        <f t="shared" si="491"/>
        <v>0</v>
      </c>
      <c r="AF744" s="398">
        <f t="shared" si="491"/>
        <v>0</v>
      </c>
      <c r="AG744" s="398">
        <f t="shared" si="491"/>
        <v>0</v>
      </c>
    </row>
    <row r="745">
      <c r="A745" s="100" t="str">
        <f t="shared" si="37"/>
        <v>n/a</v>
      </c>
      <c r="B745" s="396">
        <f t="array" ref="B745">IF($A745="n/a",Dashboard!$C$54,iferror(index('Trade Log'!$B$5:$B$2004,match($A745,'Trade Log'!$AA$5:$AA$2004,0),0),Dashboard!$C$54))</f>
        <v>43100</v>
      </c>
      <c r="C745" s="100" t="str">
        <f t="array" ref="C745">IF($A745="n/a","",iferror(index('Trade Log'!$C$5:$C$2004,match($A745,'Trade Log'!$AA$5:$AA$2004,0),0),""))</f>
        <v/>
      </c>
      <c r="D745" s="398">
        <f t="array" ref="D745">IF($A745="n/a",0,iferror(index('Trade Log'!$AD$5:$AD$2004,match($A745,'Trade Log'!$AA$5:$AA$2004,0),0),0))</f>
        <v>0</v>
      </c>
      <c r="E745" s="398">
        <f t="shared" si="35"/>
        <v>0</v>
      </c>
      <c r="F745" s="100" t="str">
        <f t="array" ref="F745">IF($A745="n/a","",iferror(index('Trade Log'!$D$5:$D$2004,match($A745,'Trade Log'!$AA$5:$AA$2004,0),0),"n/a"))</f>
        <v/>
      </c>
      <c r="G745" s="100" t="str">
        <f t="array" ref="G745">IF($A745="n/a","",IFERROR(index(Setup!$D$52:$D$201,match($F745,Setup!$B$52:$B$201,0),0),"n/a"))</f>
        <v/>
      </c>
      <c r="H745" s="81"/>
      <c r="I745" s="398">
        <f t="shared" ref="I745:AG745" si="492">IF($A745="n/a",0,IFERROR(IF($G745=I$287,$E745,0),0))</f>
        <v>0</v>
      </c>
      <c r="J745" s="398">
        <f t="shared" si="492"/>
        <v>0</v>
      </c>
      <c r="K745" s="398">
        <f t="shared" si="492"/>
        <v>0</v>
      </c>
      <c r="L745" s="398">
        <f t="shared" si="492"/>
        <v>0</v>
      </c>
      <c r="M745" s="398">
        <f t="shared" si="492"/>
        <v>0</v>
      </c>
      <c r="N745" s="398">
        <f t="shared" si="492"/>
        <v>0</v>
      </c>
      <c r="O745" s="398">
        <f t="shared" si="492"/>
        <v>0</v>
      </c>
      <c r="P745" s="398">
        <f t="shared" si="492"/>
        <v>0</v>
      </c>
      <c r="Q745" s="398">
        <f t="shared" si="492"/>
        <v>0</v>
      </c>
      <c r="R745" s="398">
        <f t="shared" si="492"/>
        <v>0</v>
      </c>
      <c r="S745" s="398">
        <f t="shared" si="492"/>
        <v>0</v>
      </c>
      <c r="T745" s="398">
        <f t="shared" si="492"/>
        <v>0</v>
      </c>
      <c r="U745" s="398">
        <f t="shared" si="492"/>
        <v>0</v>
      </c>
      <c r="V745" s="398">
        <f t="shared" si="492"/>
        <v>0</v>
      </c>
      <c r="W745" s="398">
        <f t="shared" si="492"/>
        <v>0</v>
      </c>
      <c r="X745" s="398">
        <f t="shared" si="492"/>
        <v>0</v>
      </c>
      <c r="Y745" s="398">
        <f t="shared" si="492"/>
        <v>0</v>
      </c>
      <c r="Z745" s="398">
        <f t="shared" si="492"/>
        <v>0</v>
      </c>
      <c r="AA745" s="398">
        <f t="shared" si="492"/>
        <v>0</v>
      </c>
      <c r="AB745" s="398">
        <f t="shared" si="492"/>
        <v>0</v>
      </c>
      <c r="AC745" s="398">
        <f t="shared" si="492"/>
        <v>0</v>
      </c>
      <c r="AD745" s="398">
        <f t="shared" si="492"/>
        <v>0</v>
      </c>
      <c r="AE745" s="398">
        <f t="shared" si="492"/>
        <v>0</v>
      </c>
      <c r="AF745" s="398">
        <f t="shared" si="492"/>
        <v>0</v>
      </c>
      <c r="AG745" s="398">
        <f t="shared" si="492"/>
        <v>0</v>
      </c>
    </row>
    <row r="746">
      <c r="A746" s="100" t="str">
        <f t="shared" si="37"/>
        <v>n/a</v>
      </c>
      <c r="B746" s="396">
        <f t="array" ref="B746">IF($A746="n/a",Dashboard!$C$54,iferror(index('Trade Log'!$B$5:$B$2004,match($A746,'Trade Log'!$AA$5:$AA$2004,0),0),Dashboard!$C$54))</f>
        <v>43100</v>
      </c>
      <c r="C746" s="100" t="str">
        <f t="array" ref="C746">IF($A746="n/a","",iferror(index('Trade Log'!$C$5:$C$2004,match($A746,'Trade Log'!$AA$5:$AA$2004,0),0),""))</f>
        <v/>
      </c>
      <c r="D746" s="398">
        <f t="array" ref="D746">IF($A746="n/a",0,iferror(index('Trade Log'!$AD$5:$AD$2004,match($A746,'Trade Log'!$AA$5:$AA$2004,0),0),0))</f>
        <v>0</v>
      </c>
      <c r="E746" s="398">
        <f t="shared" si="35"/>
        <v>0</v>
      </c>
      <c r="F746" s="100" t="str">
        <f t="array" ref="F746">IF($A746="n/a","",iferror(index('Trade Log'!$D$5:$D$2004,match($A746,'Trade Log'!$AA$5:$AA$2004,0),0),"n/a"))</f>
        <v/>
      </c>
      <c r="G746" s="100" t="str">
        <f t="array" ref="G746">IF($A746="n/a","",IFERROR(index(Setup!$D$52:$D$201,match($F746,Setup!$B$52:$B$201,0),0),"n/a"))</f>
        <v/>
      </c>
      <c r="H746" s="81"/>
      <c r="I746" s="398">
        <f t="shared" ref="I746:AG746" si="493">IF($A746="n/a",0,IFERROR(IF($G746=I$287,$E746,0),0))</f>
        <v>0</v>
      </c>
      <c r="J746" s="398">
        <f t="shared" si="493"/>
        <v>0</v>
      </c>
      <c r="K746" s="398">
        <f t="shared" si="493"/>
        <v>0</v>
      </c>
      <c r="L746" s="398">
        <f t="shared" si="493"/>
        <v>0</v>
      </c>
      <c r="M746" s="398">
        <f t="shared" si="493"/>
        <v>0</v>
      </c>
      <c r="N746" s="398">
        <f t="shared" si="493"/>
        <v>0</v>
      </c>
      <c r="O746" s="398">
        <f t="shared" si="493"/>
        <v>0</v>
      </c>
      <c r="P746" s="398">
        <f t="shared" si="493"/>
        <v>0</v>
      </c>
      <c r="Q746" s="398">
        <f t="shared" si="493"/>
        <v>0</v>
      </c>
      <c r="R746" s="398">
        <f t="shared" si="493"/>
        <v>0</v>
      </c>
      <c r="S746" s="398">
        <f t="shared" si="493"/>
        <v>0</v>
      </c>
      <c r="T746" s="398">
        <f t="shared" si="493"/>
        <v>0</v>
      </c>
      <c r="U746" s="398">
        <f t="shared" si="493"/>
        <v>0</v>
      </c>
      <c r="V746" s="398">
        <f t="shared" si="493"/>
        <v>0</v>
      </c>
      <c r="W746" s="398">
        <f t="shared" si="493"/>
        <v>0</v>
      </c>
      <c r="X746" s="398">
        <f t="shared" si="493"/>
        <v>0</v>
      </c>
      <c r="Y746" s="398">
        <f t="shared" si="493"/>
        <v>0</v>
      </c>
      <c r="Z746" s="398">
        <f t="shared" si="493"/>
        <v>0</v>
      </c>
      <c r="AA746" s="398">
        <f t="shared" si="493"/>
        <v>0</v>
      </c>
      <c r="AB746" s="398">
        <f t="shared" si="493"/>
        <v>0</v>
      </c>
      <c r="AC746" s="398">
        <f t="shared" si="493"/>
        <v>0</v>
      </c>
      <c r="AD746" s="398">
        <f t="shared" si="493"/>
        <v>0</v>
      </c>
      <c r="AE746" s="398">
        <f t="shared" si="493"/>
        <v>0</v>
      </c>
      <c r="AF746" s="398">
        <f t="shared" si="493"/>
        <v>0</v>
      </c>
      <c r="AG746" s="398">
        <f t="shared" si="493"/>
        <v>0</v>
      </c>
    </row>
    <row r="747">
      <c r="A747" s="100" t="str">
        <f t="shared" si="37"/>
        <v>n/a</v>
      </c>
      <c r="B747" s="396">
        <f t="array" ref="B747">IF($A747="n/a",Dashboard!$C$54,iferror(index('Trade Log'!$B$5:$B$2004,match($A747,'Trade Log'!$AA$5:$AA$2004,0),0),Dashboard!$C$54))</f>
        <v>43100</v>
      </c>
      <c r="C747" s="100" t="str">
        <f t="array" ref="C747">IF($A747="n/a","",iferror(index('Trade Log'!$C$5:$C$2004,match($A747,'Trade Log'!$AA$5:$AA$2004,0),0),""))</f>
        <v/>
      </c>
      <c r="D747" s="398">
        <f t="array" ref="D747">IF($A747="n/a",0,iferror(index('Trade Log'!$AD$5:$AD$2004,match($A747,'Trade Log'!$AA$5:$AA$2004,0),0),0))</f>
        <v>0</v>
      </c>
      <c r="E747" s="398">
        <f t="shared" si="35"/>
        <v>0</v>
      </c>
      <c r="F747" s="100" t="str">
        <f t="array" ref="F747">IF($A747="n/a","",iferror(index('Trade Log'!$D$5:$D$2004,match($A747,'Trade Log'!$AA$5:$AA$2004,0),0),"n/a"))</f>
        <v/>
      </c>
      <c r="G747" s="100" t="str">
        <f t="array" ref="G747">IF($A747="n/a","",IFERROR(index(Setup!$D$52:$D$201,match($F747,Setup!$B$52:$B$201,0),0),"n/a"))</f>
        <v/>
      </c>
      <c r="H747" s="81"/>
      <c r="I747" s="398">
        <f t="shared" ref="I747:AG747" si="494">IF($A747="n/a",0,IFERROR(IF($G747=I$287,$E747,0),0))</f>
        <v>0</v>
      </c>
      <c r="J747" s="398">
        <f t="shared" si="494"/>
        <v>0</v>
      </c>
      <c r="K747" s="398">
        <f t="shared" si="494"/>
        <v>0</v>
      </c>
      <c r="L747" s="398">
        <f t="shared" si="494"/>
        <v>0</v>
      </c>
      <c r="M747" s="398">
        <f t="shared" si="494"/>
        <v>0</v>
      </c>
      <c r="N747" s="398">
        <f t="shared" si="494"/>
        <v>0</v>
      </c>
      <c r="O747" s="398">
        <f t="shared" si="494"/>
        <v>0</v>
      </c>
      <c r="P747" s="398">
        <f t="shared" si="494"/>
        <v>0</v>
      </c>
      <c r="Q747" s="398">
        <f t="shared" si="494"/>
        <v>0</v>
      </c>
      <c r="R747" s="398">
        <f t="shared" si="494"/>
        <v>0</v>
      </c>
      <c r="S747" s="398">
        <f t="shared" si="494"/>
        <v>0</v>
      </c>
      <c r="T747" s="398">
        <f t="shared" si="494"/>
        <v>0</v>
      </c>
      <c r="U747" s="398">
        <f t="shared" si="494"/>
        <v>0</v>
      </c>
      <c r="V747" s="398">
        <f t="shared" si="494"/>
        <v>0</v>
      </c>
      <c r="W747" s="398">
        <f t="shared" si="494"/>
        <v>0</v>
      </c>
      <c r="X747" s="398">
        <f t="shared" si="494"/>
        <v>0</v>
      </c>
      <c r="Y747" s="398">
        <f t="shared" si="494"/>
        <v>0</v>
      </c>
      <c r="Z747" s="398">
        <f t="shared" si="494"/>
        <v>0</v>
      </c>
      <c r="AA747" s="398">
        <f t="shared" si="494"/>
        <v>0</v>
      </c>
      <c r="AB747" s="398">
        <f t="shared" si="494"/>
        <v>0</v>
      </c>
      <c r="AC747" s="398">
        <f t="shared" si="494"/>
        <v>0</v>
      </c>
      <c r="AD747" s="398">
        <f t="shared" si="494"/>
        <v>0</v>
      </c>
      <c r="AE747" s="398">
        <f t="shared" si="494"/>
        <v>0</v>
      </c>
      <c r="AF747" s="398">
        <f t="shared" si="494"/>
        <v>0</v>
      </c>
      <c r="AG747" s="398">
        <f t="shared" si="494"/>
        <v>0</v>
      </c>
    </row>
    <row r="748">
      <c r="A748" s="100" t="str">
        <f t="shared" si="37"/>
        <v>n/a</v>
      </c>
      <c r="B748" s="396">
        <f t="array" ref="B748">IF($A748="n/a",Dashboard!$C$54,iferror(index('Trade Log'!$B$5:$B$2004,match($A748,'Trade Log'!$AA$5:$AA$2004,0),0),Dashboard!$C$54))</f>
        <v>43100</v>
      </c>
      <c r="C748" s="100" t="str">
        <f t="array" ref="C748">IF($A748="n/a","",iferror(index('Trade Log'!$C$5:$C$2004,match($A748,'Trade Log'!$AA$5:$AA$2004,0),0),""))</f>
        <v/>
      </c>
      <c r="D748" s="398">
        <f t="array" ref="D748">IF($A748="n/a",0,iferror(index('Trade Log'!$AD$5:$AD$2004,match($A748,'Trade Log'!$AA$5:$AA$2004,0),0),0))</f>
        <v>0</v>
      </c>
      <c r="E748" s="398">
        <f t="shared" si="35"/>
        <v>0</v>
      </c>
      <c r="F748" s="100" t="str">
        <f t="array" ref="F748">IF($A748="n/a","",iferror(index('Trade Log'!$D$5:$D$2004,match($A748,'Trade Log'!$AA$5:$AA$2004,0),0),"n/a"))</f>
        <v/>
      </c>
      <c r="G748" s="100" t="str">
        <f t="array" ref="G748">IF($A748="n/a","",IFERROR(index(Setup!$D$52:$D$201,match($F748,Setup!$B$52:$B$201,0),0),"n/a"))</f>
        <v/>
      </c>
      <c r="H748" s="81"/>
      <c r="I748" s="398">
        <f t="shared" ref="I748:AG748" si="495">IF($A748="n/a",0,IFERROR(IF($G748=I$287,$E748,0),0))</f>
        <v>0</v>
      </c>
      <c r="J748" s="398">
        <f t="shared" si="495"/>
        <v>0</v>
      </c>
      <c r="K748" s="398">
        <f t="shared" si="495"/>
        <v>0</v>
      </c>
      <c r="L748" s="398">
        <f t="shared" si="495"/>
        <v>0</v>
      </c>
      <c r="M748" s="398">
        <f t="shared" si="495"/>
        <v>0</v>
      </c>
      <c r="N748" s="398">
        <f t="shared" si="495"/>
        <v>0</v>
      </c>
      <c r="O748" s="398">
        <f t="shared" si="495"/>
        <v>0</v>
      </c>
      <c r="P748" s="398">
        <f t="shared" si="495"/>
        <v>0</v>
      </c>
      <c r="Q748" s="398">
        <f t="shared" si="495"/>
        <v>0</v>
      </c>
      <c r="R748" s="398">
        <f t="shared" si="495"/>
        <v>0</v>
      </c>
      <c r="S748" s="398">
        <f t="shared" si="495"/>
        <v>0</v>
      </c>
      <c r="T748" s="398">
        <f t="shared" si="495"/>
        <v>0</v>
      </c>
      <c r="U748" s="398">
        <f t="shared" si="495"/>
        <v>0</v>
      </c>
      <c r="V748" s="398">
        <f t="shared" si="495"/>
        <v>0</v>
      </c>
      <c r="W748" s="398">
        <f t="shared" si="495"/>
        <v>0</v>
      </c>
      <c r="X748" s="398">
        <f t="shared" si="495"/>
        <v>0</v>
      </c>
      <c r="Y748" s="398">
        <f t="shared" si="495"/>
        <v>0</v>
      </c>
      <c r="Z748" s="398">
        <f t="shared" si="495"/>
        <v>0</v>
      </c>
      <c r="AA748" s="398">
        <f t="shared" si="495"/>
        <v>0</v>
      </c>
      <c r="AB748" s="398">
        <f t="shared" si="495"/>
        <v>0</v>
      </c>
      <c r="AC748" s="398">
        <f t="shared" si="495"/>
        <v>0</v>
      </c>
      <c r="AD748" s="398">
        <f t="shared" si="495"/>
        <v>0</v>
      </c>
      <c r="AE748" s="398">
        <f t="shared" si="495"/>
        <v>0</v>
      </c>
      <c r="AF748" s="398">
        <f t="shared" si="495"/>
        <v>0</v>
      </c>
      <c r="AG748" s="398">
        <f t="shared" si="495"/>
        <v>0</v>
      </c>
    </row>
    <row r="749">
      <c r="A749" s="100" t="str">
        <f t="shared" si="37"/>
        <v>n/a</v>
      </c>
      <c r="B749" s="396">
        <f t="array" ref="B749">IF($A749="n/a",Dashboard!$C$54,iferror(index('Trade Log'!$B$5:$B$2004,match($A749,'Trade Log'!$AA$5:$AA$2004,0),0),Dashboard!$C$54))</f>
        <v>43100</v>
      </c>
      <c r="C749" s="100" t="str">
        <f t="array" ref="C749">IF($A749="n/a","",iferror(index('Trade Log'!$C$5:$C$2004,match($A749,'Trade Log'!$AA$5:$AA$2004,0),0),""))</f>
        <v/>
      </c>
      <c r="D749" s="398">
        <f t="array" ref="D749">IF($A749="n/a",0,iferror(index('Trade Log'!$AD$5:$AD$2004,match($A749,'Trade Log'!$AA$5:$AA$2004,0),0),0))</f>
        <v>0</v>
      </c>
      <c r="E749" s="398">
        <f t="shared" si="35"/>
        <v>0</v>
      </c>
      <c r="F749" s="100" t="str">
        <f t="array" ref="F749">IF($A749="n/a","",iferror(index('Trade Log'!$D$5:$D$2004,match($A749,'Trade Log'!$AA$5:$AA$2004,0),0),"n/a"))</f>
        <v/>
      </c>
      <c r="G749" s="100" t="str">
        <f t="array" ref="G749">IF($A749="n/a","",IFERROR(index(Setup!$D$52:$D$201,match($F749,Setup!$B$52:$B$201,0),0),"n/a"))</f>
        <v/>
      </c>
      <c r="H749" s="81"/>
      <c r="I749" s="398">
        <f t="shared" ref="I749:AG749" si="496">IF($A749="n/a",0,IFERROR(IF($G749=I$287,$E749,0),0))</f>
        <v>0</v>
      </c>
      <c r="J749" s="398">
        <f t="shared" si="496"/>
        <v>0</v>
      </c>
      <c r="K749" s="398">
        <f t="shared" si="496"/>
        <v>0</v>
      </c>
      <c r="L749" s="398">
        <f t="shared" si="496"/>
        <v>0</v>
      </c>
      <c r="M749" s="398">
        <f t="shared" si="496"/>
        <v>0</v>
      </c>
      <c r="N749" s="398">
        <f t="shared" si="496"/>
        <v>0</v>
      </c>
      <c r="O749" s="398">
        <f t="shared" si="496"/>
        <v>0</v>
      </c>
      <c r="P749" s="398">
        <f t="shared" si="496"/>
        <v>0</v>
      </c>
      <c r="Q749" s="398">
        <f t="shared" si="496"/>
        <v>0</v>
      </c>
      <c r="R749" s="398">
        <f t="shared" si="496"/>
        <v>0</v>
      </c>
      <c r="S749" s="398">
        <f t="shared" si="496"/>
        <v>0</v>
      </c>
      <c r="T749" s="398">
        <f t="shared" si="496"/>
        <v>0</v>
      </c>
      <c r="U749" s="398">
        <f t="shared" si="496"/>
        <v>0</v>
      </c>
      <c r="V749" s="398">
        <f t="shared" si="496"/>
        <v>0</v>
      </c>
      <c r="W749" s="398">
        <f t="shared" si="496"/>
        <v>0</v>
      </c>
      <c r="X749" s="398">
        <f t="shared" si="496"/>
        <v>0</v>
      </c>
      <c r="Y749" s="398">
        <f t="shared" si="496"/>
        <v>0</v>
      </c>
      <c r="Z749" s="398">
        <f t="shared" si="496"/>
        <v>0</v>
      </c>
      <c r="AA749" s="398">
        <f t="shared" si="496"/>
        <v>0</v>
      </c>
      <c r="AB749" s="398">
        <f t="shared" si="496"/>
        <v>0</v>
      </c>
      <c r="AC749" s="398">
        <f t="shared" si="496"/>
        <v>0</v>
      </c>
      <c r="AD749" s="398">
        <f t="shared" si="496"/>
        <v>0</v>
      </c>
      <c r="AE749" s="398">
        <f t="shared" si="496"/>
        <v>0</v>
      </c>
      <c r="AF749" s="398">
        <f t="shared" si="496"/>
        <v>0</v>
      </c>
      <c r="AG749" s="398">
        <f t="shared" si="496"/>
        <v>0</v>
      </c>
    </row>
    <row r="750">
      <c r="A750" s="100" t="str">
        <f t="shared" si="37"/>
        <v>n/a</v>
      </c>
      <c r="B750" s="396">
        <f t="array" ref="B750">IF($A750="n/a",Dashboard!$C$54,iferror(index('Trade Log'!$B$5:$B$2004,match($A750,'Trade Log'!$AA$5:$AA$2004,0),0),Dashboard!$C$54))</f>
        <v>43100</v>
      </c>
      <c r="C750" s="100" t="str">
        <f t="array" ref="C750">IF($A750="n/a","",iferror(index('Trade Log'!$C$5:$C$2004,match($A750,'Trade Log'!$AA$5:$AA$2004,0),0),""))</f>
        <v/>
      </c>
      <c r="D750" s="398">
        <f t="array" ref="D750">IF($A750="n/a",0,iferror(index('Trade Log'!$AD$5:$AD$2004,match($A750,'Trade Log'!$AA$5:$AA$2004,0),0),0))</f>
        <v>0</v>
      </c>
      <c r="E750" s="398">
        <f t="shared" si="35"/>
        <v>0</v>
      </c>
      <c r="F750" s="100" t="str">
        <f t="array" ref="F750">IF($A750="n/a","",iferror(index('Trade Log'!$D$5:$D$2004,match($A750,'Trade Log'!$AA$5:$AA$2004,0),0),"n/a"))</f>
        <v/>
      </c>
      <c r="G750" s="100" t="str">
        <f t="array" ref="G750">IF($A750="n/a","",IFERROR(index(Setup!$D$52:$D$201,match($F750,Setup!$B$52:$B$201,0),0),"n/a"))</f>
        <v/>
      </c>
      <c r="H750" s="81"/>
      <c r="I750" s="398">
        <f t="shared" ref="I750:AG750" si="497">IF($A750="n/a",0,IFERROR(IF($G750=I$287,$E750,0),0))</f>
        <v>0</v>
      </c>
      <c r="J750" s="398">
        <f t="shared" si="497"/>
        <v>0</v>
      </c>
      <c r="K750" s="398">
        <f t="shared" si="497"/>
        <v>0</v>
      </c>
      <c r="L750" s="398">
        <f t="shared" si="497"/>
        <v>0</v>
      </c>
      <c r="M750" s="398">
        <f t="shared" si="497"/>
        <v>0</v>
      </c>
      <c r="N750" s="398">
        <f t="shared" si="497"/>
        <v>0</v>
      </c>
      <c r="O750" s="398">
        <f t="shared" si="497"/>
        <v>0</v>
      </c>
      <c r="P750" s="398">
        <f t="shared" si="497"/>
        <v>0</v>
      </c>
      <c r="Q750" s="398">
        <f t="shared" si="497"/>
        <v>0</v>
      </c>
      <c r="R750" s="398">
        <f t="shared" si="497"/>
        <v>0</v>
      </c>
      <c r="S750" s="398">
        <f t="shared" si="497"/>
        <v>0</v>
      </c>
      <c r="T750" s="398">
        <f t="shared" si="497"/>
        <v>0</v>
      </c>
      <c r="U750" s="398">
        <f t="shared" si="497"/>
        <v>0</v>
      </c>
      <c r="V750" s="398">
        <f t="shared" si="497"/>
        <v>0</v>
      </c>
      <c r="W750" s="398">
        <f t="shared" si="497"/>
        <v>0</v>
      </c>
      <c r="X750" s="398">
        <f t="shared" si="497"/>
        <v>0</v>
      </c>
      <c r="Y750" s="398">
        <f t="shared" si="497"/>
        <v>0</v>
      </c>
      <c r="Z750" s="398">
        <f t="shared" si="497"/>
        <v>0</v>
      </c>
      <c r="AA750" s="398">
        <f t="shared" si="497"/>
        <v>0</v>
      </c>
      <c r="AB750" s="398">
        <f t="shared" si="497"/>
        <v>0</v>
      </c>
      <c r="AC750" s="398">
        <f t="shared" si="497"/>
        <v>0</v>
      </c>
      <c r="AD750" s="398">
        <f t="shared" si="497"/>
        <v>0</v>
      </c>
      <c r="AE750" s="398">
        <f t="shared" si="497"/>
        <v>0</v>
      </c>
      <c r="AF750" s="398">
        <f t="shared" si="497"/>
        <v>0</v>
      </c>
      <c r="AG750" s="398">
        <f t="shared" si="497"/>
        <v>0</v>
      </c>
    </row>
    <row r="751">
      <c r="A751" s="100" t="str">
        <f t="shared" si="37"/>
        <v>n/a</v>
      </c>
      <c r="B751" s="396">
        <f t="array" ref="B751">IF($A751="n/a",Dashboard!$C$54,iferror(index('Trade Log'!$B$5:$B$2004,match($A751,'Trade Log'!$AA$5:$AA$2004,0),0),Dashboard!$C$54))</f>
        <v>43100</v>
      </c>
      <c r="C751" s="100" t="str">
        <f t="array" ref="C751">IF($A751="n/a","",iferror(index('Trade Log'!$C$5:$C$2004,match($A751,'Trade Log'!$AA$5:$AA$2004,0),0),""))</f>
        <v/>
      </c>
      <c r="D751" s="398">
        <f t="array" ref="D751">IF($A751="n/a",0,iferror(index('Trade Log'!$AD$5:$AD$2004,match($A751,'Trade Log'!$AA$5:$AA$2004,0),0),0))</f>
        <v>0</v>
      </c>
      <c r="E751" s="398">
        <f t="shared" si="35"/>
        <v>0</v>
      </c>
      <c r="F751" s="100" t="str">
        <f t="array" ref="F751">IF($A751="n/a","",iferror(index('Trade Log'!$D$5:$D$2004,match($A751,'Trade Log'!$AA$5:$AA$2004,0),0),"n/a"))</f>
        <v/>
      </c>
      <c r="G751" s="100" t="str">
        <f t="array" ref="G751">IF($A751="n/a","",IFERROR(index(Setup!$D$52:$D$201,match($F751,Setup!$B$52:$B$201,0),0),"n/a"))</f>
        <v/>
      </c>
      <c r="H751" s="81"/>
      <c r="I751" s="398">
        <f t="shared" ref="I751:AG751" si="498">IF($A751="n/a",0,IFERROR(IF($G751=I$287,$E751,0),0))</f>
        <v>0</v>
      </c>
      <c r="J751" s="398">
        <f t="shared" si="498"/>
        <v>0</v>
      </c>
      <c r="K751" s="398">
        <f t="shared" si="498"/>
        <v>0</v>
      </c>
      <c r="L751" s="398">
        <f t="shared" si="498"/>
        <v>0</v>
      </c>
      <c r="M751" s="398">
        <f t="shared" si="498"/>
        <v>0</v>
      </c>
      <c r="N751" s="398">
        <f t="shared" si="498"/>
        <v>0</v>
      </c>
      <c r="O751" s="398">
        <f t="shared" si="498"/>
        <v>0</v>
      </c>
      <c r="P751" s="398">
        <f t="shared" si="498"/>
        <v>0</v>
      </c>
      <c r="Q751" s="398">
        <f t="shared" si="498"/>
        <v>0</v>
      </c>
      <c r="R751" s="398">
        <f t="shared" si="498"/>
        <v>0</v>
      </c>
      <c r="S751" s="398">
        <f t="shared" si="498"/>
        <v>0</v>
      </c>
      <c r="T751" s="398">
        <f t="shared" si="498"/>
        <v>0</v>
      </c>
      <c r="U751" s="398">
        <f t="shared" si="498"/>
        <v>0</v>
      </c>
      <c r="V751" s="398">
        <f t="shared" si="498"/>
        <v>0</v>
      </c>
      <c r="W751" s="398">
        <f t="shared" si="498"/>
        <v>0</v>
      </c>
      <c r="X751" s="398">
        <f t="shared" si="498"/>
        <v>0</v>
      </c>
      <c r="Y751" s="398">
        <f t="shared" si="498"/>
        <v>0</v>
      </c>
      <c r="Z751" s="398">
        <f t="shared" si="498"/>
        <v>0</v>
      </c>
      <c r="AA751" s="398">
        <f t="shared" si="498"/>
        <v>0</v>
      </c>
      <c r="AB751" s="398">
        <f t="shared" si="498"/>
        <v>0</v>
      </c>
      <c r="AC751" s="398">
        <f t="shared" si="498"/>
        <v>0</v>
      </c>
      <c r="AD751" s="398">
        <f t="shared" si="498"/>
        <v>0</v>
      </c>
      <c r="AE751" s="398">
        <f t="shared" si="498"/>
        <v>0</v>
      </c>
      <c r="AF751" s="398">
        <f t="shared" si="498"/>
        <v>0</v>
      </c>
      <c r="AG751" s="398">
        <f t="shared" si="498"/>
        <v>0</v>
      </c>
    </row>
    <row r="752">
      <c r="A752" s="100" t="str">
        <f t="shared" si="37"/>
        <v>n/a</v>
      </c>
      <c r="B752" s="396">
        <f t="array" ref="B752">IF($A752="n/a",Dashboard!$C$54,iferror(index('Trade Log'!$B$5:$B$2004,match($A752,'Trade Log'!$AA$5:$AA$2004,0),0),Dashboard!$C$54))</f>
        <v>43100</v>
      </c>
      <c r="C752" s="100" t="str">
        <f t="array" ref="C752">IF($A752="n/a","",iferror(index('Trade Log'!$C$5:$C$2004,match($A752,'Trade Log'!$AA$5:$AA$2004,0),0),""))</f>
        <v/>
      </c>
      <c r="D752" s="398">
        <f t="array" ref="D752">IF($A752="n/a",0,iferror(index('Trade Log'!$AD$5:$AD$2004,match($A752,'Trade Log'!$AA$5:$AA$2004,0),0),0))</f>
        <v>0</v>
      </c>
      <c r="E752" s="398">
        <f t="shared" si="35"/>
        <v>0</v>
      </c>
      <c r="F752" s="100" t="str">
        <f t="array" ref="F752">IF($A752="n/a","",iferror(index('Trade Log'!$D$5:$D$2004,match($A752,'Trade Log'!$AA$5:$AA$2004,0),0),"n/a"))</f>
        <v/>
      </c>
      <c r="G752" s="100" t="str">
        <f t="array" ref="G752">IF($A752="n/a","",IFERROR(index(Setup!$D$52:$D$201,match($F752,Setup!$B$52:$B$201,0),0),"n/a"))</f>
        <v/>
      </c>
      <c r="H752" s="81"/>
      <c r="I752" s="398">
        <f t="shared" ref="I752:AG752" si="499">IF($A752="n/a",0,IFERROR(IF($G752=I$287,$E752,0),0))</f>
        <v>0</v>
      </c>
      <c r="J752" s="398">
        <f t="shared" si="499"/>
        <v>0</v>
      </c>
      <c r="K752" s="398">
        <f t="shared" si="499"/>
        <v>0</v>
      </c>
      <c r="L752" s="398">
        <f t="shared" si="499"/>
        <v>0</v>
      </c>
      <c r="M752" s="398">
        <f t="shared" si="499"/>
        <v>0</v>
      </c>
      <c r="N752" s="398">
        <f t="shared" si="499"/>
        <v>0</v>
      </c>
      <c r="O752" s="398">
        <f t="shared" si="499"/>
        <v>0</v>
      </c>
      <c r="P752" s="398">
        <f t="shared" si="499"/>
        <v>0</v>
      </c>
      <c r="Q752" s="398">
        <f t="shared" si="499"/>
        <v>0</v>
      </c>
      <c r="R752" s="398">
        <f t="shared" si="499"/>
        <v>0</v>
      </c>
      <c r="S752" s="398">
        <f t="shared" si="499"/>
        <v>0</v>
      </c>
      <c r="T752" s="398">
        <f t="shared" si="499"/>
        <v>0</v>
      </c>
      <c r="U752" s="398">
        <f t="shared" si="499"/>
        <v>0</v>
      </c>
      <c r="V752" s="398">
        <f t="shared" si="499"/>
        <v>0</v>
      </c>
      <c r="W752" s="398">
        <f t="shared" si="499"/>
        <v>0</v>
      </c>
      <c r="X752" s="398">
        <f t="shared" si="499"/>
        <v>0</v>
      </c>
      <c r="Y752" s="398">
        <f t="shared" si="499"/>
        <v>0</v>
      </c>
      <c r="Z752" s="398">
        <f t="shared" si="499"/>
        <v>0</v>
      </c>
      <c r="AA752" s="398">
        <f t="shared" si="499"/>
        <v>0</v>
      </c>
      <c r="AB752" s="398">
        <f t="shared" si="499"/>
        <v>0</v>
      </c>
      <c r="AC752" s="398">
        <f t="shared" si="499"/>
        <v>0</v>
      </c>
      <c r="AD752" s="398">
        <f t="shared" si="499"/>
        <v>0</v>
      </c>
      <c r="AE752" s="398">
        <f t="shared" si="499"/>
        <v>0</v>
      </c>
      <c r="AF752" s="398">
        <f t="shared" si="499"/>
        <v>0</v>
      </c>
      <c r="AG752" s="398">
        <f t="shared" si="499"/>
        <v>0</v>
      </c>
    </row>
    <row r="753">
      <c r="A753" s="100" t="str">
        <f t="shared" si="37"/>
        <v>n/a</v>
      </c>
      <c r="B753" s="396">
        <f t="array" ref="B753">IF($A753="n/a",Dashboard!$C$54,iferror(index('Trade Log'!$B$5:$B$2004,match($A753,'Trade Log'!$AA$5:$AA$2004,0),0),Dashboard!$C$54))</f>
        <v>43100</v>
      </c>
      <c r="C753" s="100" t="str">
        <f t="array" ref="C753">IF($A753="n/a","",iferror(index('Trade Log'!$C$5:$C$2004,match($A753,'Trade Log'!$AA$5:$AA$2004,0),0),""))</f>
        <v/>
      </c>
      <c r="D753" s="398">
        <f t="array" ref="D753">IF($A753="n/a",0,iferror(index('Trade Log'!$AD$5:$AD$2004,match($A753,'Trade Log'!$AA$5:$AA$2004,0),0),0))</f>
        <v>0</v>
      </c>
      <c r="E753" s="398">
        <f t="shared" si="35"/>
        <v>0</v>
      </c>
      <c r="F753" s="100" t="str">
        <f t="array" ref="F753">IF($A753="n/a","",iferror(index('Trade Log'!$D$5:$D$2004,match($A753,'Trade Log'!$AA$5:$AA$2004,0),0),"n/a"))</f>
        <v/>
      </c>
      <c r="G753" s="100" t="str">
        <f t="array" ref="G753">IF($A753="n/a","",IFERROR(index(Setup!$D$52:$D$201,match($F753,Setup!$B$52:$B$201,0),0),"n/a"))</f>
        <v/>
      </c>
      <c r="H753" s="81"/>
      <c r="I753" s="398">
        <f t="shared" ref="I753:AG753" si="500">IF($A753="n/a",0,IFERROR(IF($G753=I$287,$E753,0),0))</f>
        <v>0</v>
      </c>
      <c r="J753" s="398">
        <f t="shared" si="500"/>
        <v>0</v>
      </c>
      <c r="K753" s="398">
        <f t="shared" si="500"/>
        <v>0</v>
      </c>
      <c r="L753" s="398">
        <f t="shared" si="500"/>
        <v>0</v>
      </c>
      <c r="M753" s="398">
        <f t="shared" si="500"/>
        <v>0</v>
      </c>
      <c r="N753" s="398">
        <f t="shared" si="500"/>
        <v>0</v>
      </c>
      <c r="O753" s="398">
        <f t="shared" si="500"/>
        <v>0</v>
      </c>
      <c r="P753" s="398">
        <f t="shared" si="500"/>
        <v>0</v>
      </c>
      <c r="Q753" s="398">
        <f t="shared" si="500"/>
        <v>0</v>
      </c>
      <c r="R753" s="398">
        <f t="shared" si="500"/>
        <v>0</v>
      </c>
      <c r="S753" s="398">
        <f t="shared" si="500"/>
        <v>0</v>
      </c>
      <c r="T753" s="398">
        <f t="shared" si="500"/>
        <v>0</v>
      </c>
      <c r="U753" s="398">
        <f t="shared" si="500"/>
        <v>0</v>
      </c>
      <c r="V753" s="398">
        <f t="shared" si="500"/>
        <v>0</v>
      </c>
      <c r="W753" s="398">
        <f t="shared" si="500"/>
        <v>0</v>
      </c>
      <c r="X753" s="398">
        <f t="shared" si="500"/>
        <v>0</v>
      </c>
      <c r="Y753" s="398">
        <f t="shared" si="500"/>
        <v>0</v>
      </c>
      <c r="Z753" s="398">
        <f t="shared" si="500"/>
        <v>0</v>
      </c>
      <c r="AA753" s="398">
        <f t="shared" si="500"/>
        <v>0</v>
      </c>
      <c r="AB753" s="398">
        <f t="shared" si="500"/>
        <v>0</v>
      </c>
      <c r="AC753" s="398">
        <f t="shared" si="500"/>
        <v>0</v>
      </c>
      <c r="AD753" s="398">
        <f t="shared" si="500"/>
        <v>0</v>
      </c>
      <c r="AE753" s="398">
        <f t="shared" si="500"/>
        <v>0</v>
      </c>
      <c r="AF753" s="398">
        <f t="shared" si="500"/>
        <v>0</v>
      </c>
      <c r="AG753" s="398">
        <f t="shared" si="500"/>
        <v>0</v>
      </c>
    </row>
    <row r="754">
      <c r="A754" s="100" t="str">
        <f t="shared" si="37"/>
        <v>n/a</v>
      </c>
      <c r="B754" s="396">
        <f t="array" ref="B754">IF($A754="n/a",Dashboard!$C$54,iferror(index('Trade Log'!$B$5:$B$2004,match($A754,'Trade Log'!$AA$5:$AA$2004,0),0),Dashboard!$C$54))</f>
        <v>43100</v>
      </c>
      <c r="C754" s="100" t="str">
        <f t="array" ref="C754">IF($A754="n/a","",iferror(index('Trade Log'!$C$5:$C$2004,match($A754,'Trade Log'!$AA$5:$AA$2004,0),0),""))</f>
        <v/>
      </c>
      <c r="D754" s="398">
        <f t="array" ref="D754">IF($A754="n/a",0,iferror(index('Trade Log'!$AD$5:$AD$2004,match($A754,'Trade Log'!$AA$5:$AA$2004,0),0),0))</f>
        <v>0</v>
      </c>
      <c r="E754" s="398">
        <f t="shared" si="35"/>
        <v>0</v>
      </c>
      <c r="F754" s="100" t="str">
        <f t="array" ref="F754">IF($A754="n/a","",iferror(index('Trade Log'!$D$5:$D$2004,match($A754,'Trade Log'!$AA$5:$AA$2004,0),0),"n/a"))</f>
        <v/>
      </c>
      <c r="G754" s="100" t="str">
        <f t="array" ref="G754">IF($A754="n/a","",IFERROR(index(Setup!$D$52:$D$201,match($F754,Setup!$B$52:$B$201,0),0),"n/a"))</f>
        <v/>
      </c>
      <c r="H754" s="81"/>
      <c r="I754" s="398">
        <f t="shared" ref="I754:AG754" si="501">IF($A754="n/a",0,IFERROR(IF($G754=I$287,$E754,0),0))</f>
        <v>0</v>
      </c>
      <c r="J754" s="398">
        <f t="shared" si="501"/>
        <v>0</v>
      </c>
      <c r="K754" s="398">
        <f t="shared" si="501"/>
        <v>0</v>
      </c>
      <c r="L754" s="398">
        <f t="shared" si="501"/>
        <v>0</v>
      </c>
      <c r="M754" s="398">
        <f t="shared" si="501"/>
        <v>0</v>
      </c>
      <c r="N754" s="398">
        <f t="shared" si="501"/>
        <v>0</v>
      </c>
      <c r="O754" s="398">
        <f t="shared" si="501"/>
        <v>0</v>
      </c>
      <c r="P754" s="398">
        <f t="shared" si="501"/>
        <v>0</v>
      </c>
      <c r="Q754" s="398">
        <f t="shared" si="501"/>
        <v>0</v>
      </c>
      <c r="R754" s="398">
        <f t="shared" si="501"/>
        <v>0</v>
      </c>
      <c r="S754" s="398">
        <f t="shared" si="501"/>
        <v>0</v>
      </c>
      <c r="T754" s="398">
        <f t="shared" si="501"/>
        <v>0</v>
      </c>
      <c r="U754" s="398">
        <f t="shared" si="501"/>
        <v>0</v>
      </c>
      <c r="V754" s="398">
        <f t="shared" si="501"/>
        <v>0</v>
      </c>
      <c r="W754" s="398">
        <f t="shared" si="501"/>
        <v>0</v>
      </c>
      <c r="X754" s="398">
        <f t="shared" si="501"/>
        <v>0</v>
      </c>
      <c r="Y754" s="398">
        <f t="shared" si="501"/>
        <v>0</v>
      </c>
      <c r="Z754" s="398">
        <f t="shared" si="501"/>
        <v>0</v>
      </c>
      <c r="AA754" s="398">
        <f t="shared" si="501"/>
        <v>0</v>
      </c>
      <c r="AB754" s="398">
        <f t="shared" si="501"/>
        <v>0</v>
      </c>
      <c r="AC754" s="398">
        <f t="shared" si="501"/>
        <v>0</v>
      </c>
      <c r="AD754" s="398">
        <f t="shared" si="501"/>
        <v>0</v>
      </c>
      <c r="AE754" s="398">
        <f t="shared" si="501"/>
        <v>0</v>
      </c>
      <c r="AF754" s="398">
        <f t="shared" si="501"/>
        <v>0</v>
      </c>
      <c r="AG754" s="398">
        <f t="shared" si="501"/>
        <v>0</v>
      </c>
    </row>
    <row r="755">
      <c r="A755" s="100" t="str">
        <f t="shared" si="37"/>
        <v>n/a</v>
      </c>
      <c r="B755" s="396">
        <f t="array" ref="B755">IF($A755="n/a",Dashboard!$C$54,iferror(index('Trade Log'!$B$5:$B$2004,match($A755,'Trade Log'!$AA$5:$AA$2004,0),0),Dashboard!$C$54))</f>
        <v>43100</v>
      </c>
      <c r="C755" s="100" t="str">
        <f t="array" ref="C755">IF($A755="n/a","",iferror(index('Trade Log'!$C$5:$C$2004,match($A755,'Trade Log'!$AA$5:$AA$2004,0),0),""))</f>
        <v/>
      </c>
      <c r="D755" s="398">
        <f t="array" ref="D755">IF($A755="n/a",0,iferror(index('Trade Log'!$AD$5:$AD$2004,match($A755,'Trade Log'!$AA$5:$AA$2004,0),0),0))</f>
        <v>0</v>
      </c>
      <c r="E755" s="398">
        <f t="shared" si="35"/>
        <v>0</v>
      </c>
      <c r="F755" s="100" t="str">
        <f t="array" ref="F755">IF($A755="n/a","",iferror(index('Trade Log'!$D$5:$D$2004,match($A755,'Trade Log'!$AA$5:$AA$2004,0),0),"n/a"))</f>
        <v/>
      </c>
      <c r="G755" s="100" t="str">
        <f t="array" ref="G755">IF($A755="n/a","",IFERROR(index(Setup!$D$52:$D$201,match($F755,Setup!$B$52:$B$201,0),0),"n/a"))</f>
        <v/>
      </c>
      <c r="H755" s="81"/>
      <c r="I755" s="398">
        <f t="shared" ref="I755:AG755" si="502">IF($A755="n/a",0,IFERROR(IF($G755=I$287,$E755,0),0))</f>
        <v>0</v>
      </c>
      <c r="J755" s="398">
        <f t="shared" si="502"/>
        <v>0</v>
      </c>
      <c r="K755" s="398">
        <f t="shared" si="502"/>
        <v>0</v>
      </c>
      <c r="L755" s="398">
        <f t="shared" si="502"/>
        <v>0</v>
      </c>
      <c r="M755" s="398">
        <f t="shared" si="502"/>
        <v>0</v>
      </c>
      <c r="N755" s="398">
        <f t="shared" si="502"/>
        <v>0</v>
      </c>
      <c r="O755" s="398">
        <f t="shared" si="502"/>
        <v>0</v>
      </c>
      <c r="P755" s="398">
        <f t="shared" si="502"/>
        <v>0</v>
      </c>
      <c r="Q755" s="398">
        <f t="shared" si="502"/>
        <v>0</v>
      </c>
      <c r="R755" s="398">
        <f t="shared" si="502"/>
        <v>0</v>
      </c>
      <c r="S755" s="398">
        <f t="shared" si="502"/>
        <v>0</v>
      </c>
      <c r="T755" s="398">
        <f t="shared" si="502"/>
        <v>0</v>
      </c>
      <c r="U755" s="398">
        <f t="shared" si="502"/>
        <v>0</v>
      </c>
      <c r="V755" s="398">
        <f t="shared" si="502"/>
        <v>0</v>
      </c>
      <c r="W755" s="398">
        <f t="shared" si="502"/>
        <v>0</v>
      </c>
      <c r="X755" s="398">
        <f t="shared" si="502"/>
        <v>0</v>
      </c>
      <c r="Y755" s="398">
        <f t="shared" si="502"/>
        <v>0</v>
      </c>
      <c r="Z755" s="398">
        <f t="shared" si="502"/>
        <v>0</v>
      </c>
      <c r="AA755" s="398">
        <f t="shared" si="502"/>
        <v>0</v>
      </c>
      <c r="AB755" s="398">
        <f t="shared" si="502"/>
        <v>0</v>
      </c>
      <c r="AC755" s="398">
        <f t="shared" si="502"/>
        <v>0</v>
      </c>
      <c r="AD755" s="398">
        <f t="shared" si="502"/>
        <v>0</v>
      </c>
      <c r="AE755" s="398">
        <f t="shared" si="502"/>
        <v>0</v>
      </c>
      <c r="AF755" s="398">
        <f t="shared" si="502"/>
        <v>0</v>
      </c>
      <c r="AG755" s="398">
        <f t="shared" si="502"/>
        <v>0</v>
      </c>
    </row>
    <row r="756">
      <c r="A756" s="100" t="str">
        <f t="shared" si="37"/>
        <v>n/a</v>
      </c>
      <c r="B756" s="396">
        <f t="array" ref="B756">IF($A756="n/a",Dashboard!$C$54,iferror(index('Trade Log'!$B$5:$B$2004,match($A756,'Trade Log'!$AA$5:$AA$2004,0),0),Dashboard!$C$54))</f>
        <v>43100</v>
      </c>
      <c r="C756" s="100" t="str">
        <f t="array" ref="C756">IF($A756="n/a","",iferror(index('Trade Log'!$C$5:$C$2004,match($A756,'Trade Log'!$AA$5:$AA$2004,0),0),""))</f>
        <v/>
      </c>
      <c r="D756" s="398">
        <f t="array" ref="D756">IF($A756="n/a",0,iferror(index('Trade Log'!$AD$5:$AD$2004,match($A756,'Trade Log'!$AA$5:$AA$2004,0),0),0))</f>
        <v>0</v>
      </c>
      <c r="E756" s="398">
        <f t="shared" si="35"/>
        <v>0</v>
      </c>
      <c r="F756" s="100" t="str">
        <f t="array" ref="F756">IF($A756="n/a","",iferror(index('Trade Log'!$D$5:$D$2004,match($A756,'Trade Log'!$AA$5:$AA$2004,0),0),"n/a"))</f>
        <v/>
      </c>
      <c r="G756" s="100" t="str">
        <f t="array" ref="G756">IF($A756="n/a","",IFERROR(index(Setup!$D$52:$D$201,match($F756,Setup!$B$52:$B$201,0),0),"n/a"))</f>
        <v/>
      </c>
      <c r="H756" s="81"/>
      <c r="I756" s="398">
        <f t="shared" ref="I756:AG756" si="503">IF($A756="n/a",0,IFERROR(IF($G756=I$287,$E756,0),0))</f>
        <v>0</v>
      </c>
      <c r="J756" s="398">
        <f t="shared" si="503"/>
        <v>0</v>
      </c>
      <c r="K756" s="398">
        <f t="shared" si="503"/>
        <v>0</v>
      </c>
      <c r="L756" s="398">
        <f t="shared" si="503"/>
        <v>0</v>
      </c>
      <c r="M756" s="398">
        <f t="shared" si="503"/>
        <v>0</v>
      </c>
      <c r="N756" s="398">
        <f t="shared" si="503"/>
        <v>0</v>
      </c>
      <c r="O756" s="398">
        <f t="shared" si="503"/>
        <v>0</v>
      </c>
      <c r="P756" s="398">
        <f t="shared" si="503"/>
        <v>0</v>
      </c>
      <c r="Q756" s="398">
        <f t="shared" si="503"/>
        <v>0</v>
      </c>
      <c r="R756" s="398">
        <f t="shared" si="503"/>
        <v>0</v>
      </c>
      <c r="S756" s="398">
        <f t="shared" si="503"/>
        <v>0</v>
      </c>
      <c r="T756" s="398">
        <f t="shared" si="503"/>
        <v>0</v>
      </c>
      <c r="U756" s="398">
        <f t="shared" si="503"/>
        <v>0</v>
      </c>
      <c r="V756" s="398">
        <f t="shared" si="503"/>
        <v>0</v>
      </c>
      <c r="W756" s="398">
        <f t="shared" si="503"/>
        <v>0</v>
      </c>
      <c r="X756" s="398">
        <f t="shared" si="503"/>
        <v>0</v>
      </c>
      <c r="Y756" s="398">
        <f t="shared" si="503"/>
        <v>0</v>
      </c>
      <c r="Z756" s="398">
        <f t="shared" si="503"/>
        <v>0</v>
      </c>
      <c r="AA756" s="398">
        <f t="shared" si="503"/>
        <v>0</v>
      </c>
      <c r="AB756" s="398">
        <f t="shared" si="503"/>
        <v>0</v>
      </c>
      <c r="AC756" s="398">
        <f t="shared" si="503"/>
        <v>0</v>
      </c>
      <c r="AD756" s="398">
        <f t="shared" si="503"/>
        <v>0</v>
      </c>
      <c r="AE756" s="398">
        <f t="shared" si="503"/>
        <v>0</v>
      </c>
      <c r="AF756" s="398">
        <f t="shared" si="503"/>
        <v>0</v>
      </c>
      <c r="AG756" s="398">
        <f t="shared" si="503"/>
        <v>0</v>
      </c>
    </row>
    <row r="757">
      <c r="A757" s="100" t="str">
        <f t="shared" si="37"/>
        <v>n/a</v>
      </c>
      <c r="B757" s="396">
        <f t="array" ref="B757">IF($A757="n/a",Dashboard!$C$54,iferror(index('Trade Log'!$B$5:$B$2004,match($A757,'Trade Log'!$AA$5:$AA$2004,0),0),Dashboard!$C$54))</f>
        <v>43100</v>
      </c>
      <c r="C757" s="100" t="str">
        <f t="array" ref="C757">IF($A757="n/a","",iferror(index('Trade Log'!$C$5:$C$2004,match($A757,'Trade Log'!$AA$5:$AA$2004,0),0),""))</f>
        <v/>
      </c>
      <c r="D757" s="398">
        <f t="array" ref="D757">IF($A757="n/a",0,iferror(index('Trade Log'!$AD$5:$AD$2004,match($A757,'Trade Log'!$AA$5:$AA$2004,0),0),0))</f>
        <v>0</v>
      </c>
      <c r="E757" s="398">
        <f t="shared" si="35"/>
        <v>0</v>
      </c>
      <c r="F757" s="100" t="str">
        <f t="array" ref="F757">IF($A757="n/a","",iferror(index('Trade Log'!$D$5:$D$2004,match($A757,'Trade Log'!$AA$5:$AA$2004,0),0),"n/a"))</f>
        <v/>
      </c>
      <c r="G757" s="100" t="str">
        <f t="array" ref="G757">IF($A757="n/a","",IFERROR(index(Setup!$D$52:$D$201,match($F757,Setup!$B$52:$B$201,0),0),"n/a"))</f>
        <v/>
      </c>
      <c r="H757" s="81"/>
      <c r="I757" s="398">
        <f t="shared" ref="I757:AG757" si="504">IF($A757="n/a",0,IFERROR(IF($G757=I$287,$E757,0),0))</f>
        <v>0</v>
      </c>
      <c r="J757" s="398">
        <f t="shared" si="504"/>
        <v>0</v>
      </c>
      <c r="K757" s="398">
        <f t="shared" si="504"/>
        <v>0</v>
      </c>
      <c r="L757" s="398">
        <f t="shared" si="504"/>
        <v>0</v>
      </c>
      <c r="M757" s="398">
        <f t="shared" si="504"/>
        <v>0</v>
      </c>
      <c r="N757" s="398">
        <f t="shared" si="504"/>
        <v>0</v>
      </c>
      <c r="O757" s="398">
        <f t="shared" si="504"/>
        <v>0</v>
      </c>
      <c r="P757" s="398">
        <f t="shared" si="504"/>
        <v>0</v>
      </c>
      <c r="Q757" s="398">
        <f t="shared" si="504"/>
        <v>0</v>
      </c>
      <c r="R757" s="398">
        <f t="shared" si="504"/>
        <v>0</v>
      </c>
      <c r="S757" s="398">
        <f t="shared" si="504"/>
        <v>0</v>
      </c>
      <c r="T757" s="398">
        <f t="shared" si="504"/>
        <v>0</v>
      </c>
      <c r="U757" s="398">
        <f t="shared" si="504"/>
        <v>0</v>
      </c>
      <c r="V757" s="398">
        <f t="shared" si="504"/>
        <v>0</v>
      </c>
      <c r="W757" s="398">
        <f t="shared" si="504"/>
        <v>0</v>
      </c>
      <c r="X757" s="398">
        <f t="shared" si="504"/>
        <v>0</v>
      </c>
      <c r="Y757" s="398">
        <f t="shared" si="504"/>
        <v>0</v>
      </c>
      <c r="Z757" s="398">
        <f t="shared" si="504"/>
        <v>0</v>
      </c>
      <c r="AA757" s="398">
        <f t="shared" si="504"/>
        <v>0</v>
      </c>
      <c r="AB757" s="398">
        <f t="shared" si="504"/>
        <v>0</v>
      </c>
      <c r="AC757" s="398">
        <f t="shared" si="504"/>
        <v>0</v>
      </c>
      <c r="AD757" s="398">
        <f t="shared" si="504"/>
        <v>0</v>
      </c>
      <c r="AE757" s="398">
        <f t="shared" si="504"/>
        <v>0</v>
      </c>
      <c r="AF757" s="398">
        <f t="shared" si="504"/>
        <v>0</v>
      </c>
      <c r="AG757" s="398">
        <f t="shared" si="504"/>
        <v>0</v>
      </c>
    </row>
    <row r="758">
      <c r="A758" s="100" t="str">
        <f t="shared" si="37"/>
        <v>n/a</v>
      </c>
      <c r="B758" s="396">
        <f t="array" ref="B758">IF($A758="n/a",Dashboard!$C$54,iferror(index('Trade Log'!$B$5:$B$2004,match($A758,'Trade Log'!$AA$5:$AA$2004,0),0),Dashboard!$C$54))</f>
        <v>43100</v>
      </c>
      <c r="C758" s="100" t="str">
        <f t="array" ref="C758">IF($A758="n/a","",iferror(index('Trade Log'!$C$5:$C$2004,match($A758,'Trade Log'!$AA$5:$AA$2004,0),0),""))</f>
        <v/>
      </c>
      <c r="D758" s="398">
        <f t="array" ref="D758">IF($A758="n/a",0,iferror(index('Trade Log'!$AD$5:$AD$2004,match($A758,'Trade Log'!$AA$5:$AA$2004,0),0),0))</f>
        <v>0</v>
      </c>
      <c r="E758" s="398">
        <f t="shared" si="35"/>
        <v>0</v>
      </c>
      <c r="F758" s="100" t="str">
        <f t="array" ref="F758">IF($A758="n/a","",iferror(index('Trade Log'!$D$5:$D$2004,match($A758,'Trade Log'!$AA$5:$AA$2004,0),0),"n/a"))</f>
        <v/>
      </c>
      <c r="G758" s="100" t="str">
        <f t="array" ref="G758">IF($A758="n/a","",IFERROR(index(Setup!$D$52:$D$201,match($F758,Setup!$B$52:$B$201,0),0),"n/a"))</f>
        <v/>
      </c>
      <c r="H758" s="81"/>
      <c r="I758" s="398">
        <f t="shared" ref="I758:AG758" si="505">IF($A758="n/a",0,IFERROR(IF($G758=I$287,$E758,0),0))</f>
        <v>0</v>
      </c>
      <c r="J758" s="398">
        <f t="shared" si="505"/>
        <v>0</v>
      </c>
      <c r="K758" s="398">
        <f t="shared" si="505"/>
        <v>0</v>
      </c>
      <c r="L758" s="398">
        <f t="shared" si="505"/>
        <v>0</v>
      </c>
      <c r="M758" s="398">
        <f t="shared" si="505"/>
        <v>0</v>
      </c>
      <c r="N758" s="398">
        <f t="shared" si="505"/>
        <v>0</v>
      </c>
      <c r="O758" s="398">
        <f t="shared" si="505"/>
        <v>0</v>
      </c>
      <c r="P758" s="398">
        <f t="shared" si="505"/>
        <v>0</v>
      </c>
      <c r="Q758" s="398">
        <f t="shared" si="505"/>
        <v>0</v>
      </c>
      <c r="R758" s="398">
        <f t="shared" si="505"/>
        <v>0</v>
      </c>
      <c r="S758" s="398">
        <f t="shared" si="505"/>
        <v>0</v>
      </c>
      <c r="T758" s="398">
        <f t="shared" si="505"/>
        <v>0</v>
      </c>
      <c r="U758" s="398">
        <f t="shared" si="505"/>
        <v>0</v>
      </c>
      <c r="V758" s="398">
        <f t="shared" si="505"/>
        <v>0</v>
      </c>
      <c r="W758" s="398">
        <f t="shared" si="505"/>
        <v>0</v>
      </c>
      <c r="X758" s="398">
        <f t="shared" si="505"/>
        <v>0</v>
      </c>
      <c r="Y758" s="398">
        <f t="shared" si="505"/>
        <v>0</v>
      </c>
      <c r="Z758" s="398">
        <f t="shared" si="505"/>
        <v>0</v>
      </c>
      <c r="AA758" s="398">
        <f t="shared" si="505"/>
        <v>0</v>
      </c>
      <c r="AB758" s="398">
        <f t="shared" si="505"/>
        <v>0</v>
      </c>
      <c r="AC758" s="398">
        <f t="shared" si="505"/>
        <v>0</v>
      </c>
      <c r="AD758" s="398">
        <f t="shared" si="505"/>
        <v>0</v>
      </c>
      <c r="AE758" s="398">
        <f t="shared" si="505"/>
        <v>0</v>
      </c>
      <c r="AF758" s="398">
        <f t="shared" si="505"/>
        <v>0</v>
      </c>
      <c r="AG758" s="398">
        <f t="shared" si="505"/>
        <v>0</v>
      </c>
    </row>
    <row r="759">
      <c r="A759" s="100" t="str">
        <f t="shared" si="37"/>
        <v>n/a</v>
      </c>
      <c r="B759" s="396">
        <f t="array" ref="B759">IF($A759="n/a",Dashboard!$C$54,iferror(index('Trade Log'!$B$5:$B$2004,match($A759,'Trade Log'!$AA$5:$AA$2004,0),0),Dashboard!$C$54))</f>
        <v>43100</v>
      </c>
      <c r="C759" s="100" t="str">
        <f t="array" ref="C759">IF($A759="n/a","",iferror(index('Trade Log'!$C$5:$C$2004,match($A759,'Trade Log'!$AA$5:$AA$2004,0),0),""))</f>
        <v/>
      </c>
      <c r="D759" s="398">
        <f t="array" ref="D759">IF($A759="n/a",0,iferror(index('Trade Log'!$AD$5:$AD$2004,match($A759,'Trade Log'!$AA$5:$AA$2004,0),0),0))</f>
        <v>0</v>
      </c>
      <c r="E759" s="398">
        <f t="shared" si="35"/>
        <v>0</v>
      </c>
      <c r="F759" s="100" t="str">
        <f t="array" ref="F759">IF($A759="n/a","",iferror(index('Trade Log'!$D$5:$D$2004,match($A759,'Trade Log'!$AA$5:$AA$2004,0),0),"n/a"))</f>
        <v/>
      </c>
      <c r="G759" s="100" t="str">
        <f t="array" ref="G759">IF($A759="n/a","",IFERROR(index(Setup!$D$52:$D$201,match($F759,Setup!$B$52:$B$201,0),0),"n/a"))</f>
        <v/>
      </c>
      <c r="H759" s="81"/>
      <c r="I759" s="398">
        <f t="shared" ref="I759:AG759" si="506">IF($A759="n/a",0,IFERROR(IF($G759=I$287,$E759,0),0))</f>
        <v>0</v>
      </c>
      <c r="J759" s="398">
        <f t="shared" si="506"/>
        <v>0</v>
      </c>
      <c r="K759" s="398">
        <f t="shared" si="506"/>
        <v>0</v>
      </c>
      <c r="L759" s="398">
        <f t="shared" si="506"/>
        <v>0</v>
      </c>
      <c r="M759" s="398">
        <f t="shared" si="506"/>
        <v>0</v>
      </c>
      <c r="N759" s="398">
        <f t="shared" si="506"/>
        <v>0</v>
      </c>
      <c r="O759" s="398">
        <f t="shared" si="506"/>
        <v>0</v>
      </c>
      <c r="P759" s="398">
        <f t="shared" si="506"/>
        <v>0</v>
      </c>
      <c r="Q759" s="398">
        <f t="shared" si="506"/>
        <v>0</v>
      </c>
      <c r="R759" s="398">
        <f t="shared" si="506"/>
        <v>0</v>
      </c>
      <c r="S759" s="398">
        <f t="shared" si="506"/>
        <v>0</v>
      </c>
      <c r="T759" s="398">
        <f t="shared" si="506"/>
        <v>0</v>
      </c>
      <c r="U759" s="398">
        <f t="shared" si="506"/>
        <v>0</v>
      </c>
      <c r="V759" s="398">
        <f t="shared" si="506"/>
        <v>0</v>
      </c>
      <c r="W759" s="398">
        <f t="shared" si="506"/>
        <v>0</v>
      </c>
      <c r="X759" s="398">
        <f t="shared" si="506"/>
        <v>0</v>
      </c>
      <c r="Y759" s="398">
        <f t="shared" si="506"/>
        <v>0</v>
      </c>
      <c r="Z759" s="398">
        <f t="shared" si="506"/>
        <v>0</v>
      </c>
      <c r="AA759" s="398">
        <f t="shared" si="506"/>
        <v>0</v>
      </c>
      <c r="AB759" s="398">
        <f t="shared" si="506"/>
        <v>0</v>
      </c>
      <c r="AC759" s="398">
        <f t="shared" si="506"/>
        <v>0</v>
      </c>
      <c r="AD759" s="398">
        <f t="shared" si="506"/>
        <v>0</v>
      </c>
      <c r="AE759" s="398">
        <f t="shared" si="506"/>
        <v>0</v>
      </c>
      <c r="AF759" s="398">
        <f t="shared" si="506"/>
        <v>0</v>
      </c>
      <c r="AG759" s="398">
        <f t="shared" si="506"/>
        <v>0</v>
      </c>
    </row>
    <row r="760">
      <c r="A760" s="100" t="str">
        <f t="shared" si="37"/>
        <v>n/a</v>
      </c>
      <c r="B760" s="396">
        <f t="array" ref="B760">IF($A760="n/a",Dashboard!$C$54,iferror(index('Trade Log'!$B$5:$B$2004,match($A760,'Trade Log'!$AA$5:$AA$2004,0),0),Dashboard!$C$54))</f>
        <v>43100</v>
      </c>
      <c r="C760" s="100" t="str">
        <f t="array" ref="C760">IF($A760="n/a","",iferror(index('Trade Log'!$C$5:$C$2004,match($A760,'Trade Log'!$AA$5:$AA$2004,0),0),""))</f>
        <v/>
      </c>
      <c r="D760" s="398">
        <f t="array" ref="D760">IF($A760="n/a",0,iferror(index('Trade Log'!$AD$5:$AD$2004,match($A760,'Trade Log'!$AA$5:$AA$2004,0),0),0))</f>
        <v>0</v>
      </c>
      <c r="E760" s="398">
        <f t="shared" si="35"/>
        <v>0</v>
      </c>
      <c r="F760" s="100" t="str">
        <f t="array" ref="F760">IF($A760="n/a","",iferror(index('Trade Log'!$D$5:$D$2004,match($A760,'Trade Log'!$AA$5:$AA$2004,0),0),"n/a"))</f>
        <v/>
      </c>
      <c r="G760" s="100" t="str">
        <f t="array" ref="G760">IF($A760="n/a","",IFERROR(index(Setup!$D$52:$D$201,match($F760,Setup!$B$52:$B$201,0),0),"n/a"))</f>
        <v/>
      </c>
      <c r="H760" s="81"/>
      <c r="I760" s="398">
        <f t="shared" ref="I760:AG760" si="507">IF($A760="n/a",0,IFERROR(IF($G760=I$287,$E760,0),0))</f>
        <v>0</v>
      </c>
      <c r="J760" s="398">
        <f t="shared" si="507"/>
        <v>0</v>
      </c>
      <c r="K760" s="398">
        <f t="shared" si="507"/>
        <v>0</v>
      </c>
      <c r="L760" s="398">
        <f t="shared" si="507"/>
        <v>0</v>
      </c>
      <c r="M760" s="398">
        <f t="shared" si="507"/>
        <v>0</v>
      </c>
      <c r="N760" s="398">
        <f t="shared" si="507"/>
        <v>0</v>
      </c>
      <c r="O760" s="398">
        <f t="shared" si="507"/>
        <v>0</v>
      </c>
      <c r="P760" s="398">
        <f t="shared" si="507"/>
        <v>0</v>
      </c>
      <c r="Q760" s="398">
        <f t="shared" si="507"/>
        <v>0</v>
      </c>
      <c r="R760" s="398">
        <f t="shared" si="507"/>
        <v>0</v>
      </c>
      <c r="S760" s="398">
        <f t="shared" si="507"/>
        <v>0</v>
      </c>
      <c r="T760" s="398">
        <f t="shared" si="507"/>
        <v>0</v>
      </c>
      <c r="U760" s="398">
        <f t="shared" si="507"/>
        <v>0</v>
      </c>
      <c r="V760" s="398">
        <f t="shared" si="507"/>
        <v>0</v>
      </c>
      <c r="W760" s="398">
        <f t="shared" si="507"/>
        <v>0</v>
      </c>
      <c r="X760" s="398">
        <f t="shared" si="507"/>
        <v>0</v>
      </c>
      <c r="Y760" s="398">
        <f t="shared" si="507"/>
        <v>0</v>
      </c>
      <c r="Z760" s="398">
        <f t="shared" si="507"/>
        <v>0</v>
      </c>
      <c r="AA760" s="398">
        <f t="shared" si="507"/>
        <v>0</v>
      </c>
      <c r="AB760" s="398">
        <f t="shared" si="507"/>
        <v>0</v>
      </c>
      <c r="AC760" s="398">
        <f t="shared" si="507"/>
        <v>0</v>
      </c>
      <c r="AD760" s="398">
        <f t="shared" si="507"/>
        <v>0</v>
      </c>
      <c r="AE760" s="398">
        <f t="shared" si="507"/>
        <v>0</v>
      </c>
      <c r="AF760" s="398">
        <f t="shared" si="507"/>
        <v>0</v>
      </c>
      <c r="AG760" s="398">
        <f t="shared" si="507"/>
        <v>0</v>
      </c>
    </row>
    <row r="761">
      <c r="A761" s="100" t="str">
        <f t="shared" si="37"/>
        <v>n/a</v>
      </c>
      <c r="B761" s="396">
        <f t="array" ref="B761">IF($A761="n/a",Dashboard!$C$54,iferror(index('Trade Log'!$B$5:$B$2004,match($A761,'Trade Log'!$AA$5:$AA$2004,0),0),Dashboard!$C$54))</f>
        <v>43100</v>
      </c>
      <c r="C761" s="100" t="str">
        <f t="array" ref="C761">IF($A761="n/a","",iferror(index('Trade Log'!$C$5:$C$2004,match($A761,'Trade Log'!$AA$5:$AA$2004,0),0),""))</f>
        <v/>
      </c>
      <c r="D761" s="398">
        <f t="array" ref="D761">IF($A761="n/a",0,iferror(index('Trade Log'!$AD$5:$AD$2004,match($A761,'Trade Log'!$AA$5:$AA$2004,0),0),0))</f>
        <v>0</v>
      </c>
      <c r="E761" s="398">
        <f t="shared" si="35"/>
        <v>0</v>
      </c>
      <c r="F761" s="100" t="str">
        <f t="array" ref="F761">IF($A761="n/a","",iferror(index('Trade Log'!$D$5:$D$2004,match($A761,'Trade Log'!$AA$5:$AA$2004,0),0),"n/a"))</f>
        <v/>
      </c>
      <c r="G761" s="100" t="str">
        <f t="array" ref="G761">IF($A761="n/a","",IFERROR(index(Setup!$D$52:$D$201,match($F761,Setup!$B$52:$B$201,0),0),"n/a"))</f>
        <v/>
      </c>
      <c r="H761" s="81"/>
      <c r="I761" s="398">
        <f t="shared" ref="I761:AG761" si="508">IF($A761="n/a",0,IFERROR(IF($G761=I$287,$E761,0),0))</f>
        <v>0</v>
      </c>
      <c r="J761" s="398">
        <f t="shared" si="508"/>
        <v>0</v>
      </c>
      <c r="K761" s="398">
        <f t="shared" si="508"/>
        <v>0</v>
      </c>
      <c r="L761" s="398">
        <f t="shared" si="508"/>
        <v>0</v>
      </c>
      <c r="M761" s="398">
        <f t="shared" si="508"/>
        <v>0</v>
      </c>
      <c r="N761" s="398">
        <f t="shared" si="508"/>
        <v>0</v>
      </c>
      <c r="O761" s="398">
        <f t="shared" si="508"/>
        <v>0</v>
      </c>
      <c r="P761" s="398">
        <f t="shared" si="508"/>
        <v>0</v>
      </c>
      <c r="Q761" s="398">
        <f t="shared" si="508"/>
        <v>0</v>
      </c>
      <c r="R761" s="398">
        <f t="shared" si="508"/>
        <v>0</v>
      </c>
      <c r="S761" s="398">
        <f t="shared" si="508"/>
        <v>0</v>
      </c>
      <c r="T761" s="398">
        <f t="shared" si="508"/>
        <v>0</v>
      </c>
      <c r="U761" s="398">
        <f t="shared" si="508"/>
        <v>0</v>
      </c>
      <c r="V761" s="398">
        <f t="shared" si="508"/>
        <v>0</v>
      </c>
      <c r="W761" s="398">
        <f t="shared" si="508"/>
        <v>0</v>
      </c>
      <c r="X761" s="398">
        <f t="shared" si="508"/>
        <v>0</v>
      </c>
      <c r="Y761" s="398">
        <f t="shared" si="508"/>
        <v>0</v>
      </c>
      <c r="Z761" s="398">
        <f t="shared" si="508"/>
        <v>0</v>
      </c>
      <c r="AA761" s="398">
        <f t="shared" si="508"/>
        <v>0</v>
      </c>
      <c r="AB761" s="398">
        <f t="shared" si="508"/>
        <v>0</v>
      </c>
      <c r="AC761" s="398">
        <f t="shared" si="508"/>
        <v>0</v>
      </c>
      <c r="AD761" s="398">
        <f t="shared" si="508"/>
        <v>0</v>
      </c>
      <c r="AE761" s="398">
        <f t="shared" si="508"/>
        <v>0</v>
      </c>
      <c r="AF761" s="398">
        <f t="shared" si="508"/>
        <v>0</v>
      </c>
      <c r="AG761" s="398">
        <f t="shared" si="508"/>
        <v>0</v>
      </c>
    </row>
    <row r="762">
      <c r="A762" s="100" t="str">
        <f t="shared" si="37"/>
        <v>n/a</v>
      </c>
      <c r="B762" s="396">
        <f t="array" ref="B762">IF($A762="n/a",Dashboard!$C$54,iferror(index('Trade Log'!$B$5:$B$2004,match($A762,'Trade Log'!$AA$5:$AA$2004,0),0),Dashboard!$C$54))</f>
        <v>43100</v>
      </c>
      <c r="C762" s="100" t="str">
        <f t="array" ref="C762">IF($A762="n/a","",iferror(index('Trade Log'!$C$5:$C$2004,match($A762,'Trade Log'!$AA$5:$AA$2004,0),0),""))</f>
        <v/>
      </c>
      <c r="D762" s="398">
        <f t="array" ref="D762">IF($A762="n/a",0,iferror(index('Trade Log'!$AD$5:$AD$2004,match($A762,'Trade Log'!$AA$5:$AA$2004,0),0),0))</f>
        <v>0</v>
      </c>
      <c r="E762" s="398">
        <f t="shared" si="35"/>
        <v>0</v>
      </c>
      <c r="F762" s="100" t="str">
        <f t="array" ref="F762">IF($A762="n/a","",iferror(index('Trade Log'!$D$5:$D$2004,match($A762,'Trade Log'!$AA$5:$AA$2004,0),0),"n/a"))</f>
        <v/>
      </c>
      <c r="G762" s="100" t="str">
        <f t="array" ref="G762">IF($A762="n/a","",IFERROR(index(Setup!$D$52:$D$201,match($F762,Setup!$B$52:$B$201,0),0),"n/a"))</f>
        <v/>
      </c>
      <c r="H762" s="81"/>
      <c r="I762" s="398">
        <f t="shared" ref="I762:AG762" si="509">IF($A762="n/a",0,IFERROR(IF($G762=I$287,$E762,0),0))</f>
        <v>0</v>
      </c>
      <c r="J762" s="398">
        <f t="shared" si="509"/>
        <v>0</v>
      </c>
      <c r="K762" s="398">
        <f t="shared" si="509"/>
        <v>0</v>
      </c>
      <c r="L762" s="398">
        <f t="shared" si="509"/>
        <v>0</v>
      </c>
      <c r="M762" s="398">
        <f t="shared" si="509"/>
        <v>0</v>
      </c>
      <c r="N762" s="398">
        <f t="shared" si="509"/>
        <v>0</v>
      </c>
      <c r="O762" s="398">
        <f t="shared" si="509"/>
        <v>0</v>
      </c>
      <c r="P762" s="398">
        <f t="shared" si="509"/>
        <v>0</v>
      </c>
      <c r="Q762" s="398">
        <f t="shared" si="509"/>
        <v>0</v>
      </c>
      <c r="R762" s="398">
        <f t="shared" si="509"/>
        <v>0</v>
      </c>
      <c r="S762" s="398">
        <f t="shared" si="509"/>
        <v>0</v>
      </c>
      <c r="T762" s="398">
        <f t="shared" si="509"/>
        <v>0</v>
      </c>
      <c r="U762" s="398">
        <f t="shared" si="509"/>
        <v>0</v>
      </c>
      <c r="V762" s="398">
        <f t="shared" si="509"/>
        <v>0</v>
      </c>
      <c r="W762" s="398">
        <f t="shared" si="509"/>
        <v>0</v>
      </c>
      <c r="X762" s="398">
        <f t="shared" si="509"/>
        <v>0</v>
      </c>
      <c r="Y762" s="398">
        <f t="shared" si="509"/>
        <v>0</v>
      </c>
      <c r="Z762" s="398">
        <f t="shared" si="509"/>
        <v>0</v>
      </c>
      <c r="AA762" s="398">
        <f t="shared" si="509"/>
        <v>0</v>
      </c>
      <c r="AB762" s="398">
        <f t="shared" si="509"/>
        <v>0</v>
      </c>
      <c r="AC762" s="398">
        <f t="shared" si="509"/>
        <v>0</v>
      </c>
      <c r="AD762" s="398">
        <f t="shared" si="509"/>
        <v>0</v>
      </c>
      <c r="AE762" s="398">
        <f t="shared" si="509"/>
        <v>0</v>
      </c>
      <c r="AF762" s="398">
        <f t="shared" si="509"/>
        <v>0</v>
      </c>
      <c r="AG762" s="398">
        <f t="shared" si="509"/>
        <v>0</v>
      </c>
    </row>
    <row r="763">
      <c r="A763" s="100" t="str">
        <f t="shared" si="37"/>
        <v>n/a</v>
      </c>
      <c r="B763" s="396">
        <f t="array" ref="B763">IF($A763="n/a",Dashboard!$C$54,iferror(index('Trade Log'!$B$5:$B$2004,match($A763,'Trade Log'!$AA$5:$AA$2004,0),0),Dashboard!$C$54))</f>
        <v>43100</v>
      </c>
      <c r="C763" s="100" t="str">
        <f t="array" ref="C763">IF($A763="n/a","",iferror(index('Trade Log'!$C$5:$C$2004,match($A763,'Trade Log'!$AA$5:$AA$2004,0),0),""))</f>
        <v/>
      </c>
      <c r="D763" s="398">
        <f t="array" ref="D763">IF($A763="n/a",0,iferror(index('Trade Log'!$AD$5:$AD$2004,match($A763,'Trade Log'!$AA$5:$AA$2004,0),0),0))</f>
        <v>0</v>
      </c>
      <c r="E763" s="398">
        <f t="shared" si="35"/>
        <v>0</v>
      </c>
      <c r="F763" s="100" t="str">
        <f t="array" ref="F763">IF($A763="n/a","",iferror(index('Trade Log'!$D$5:$D$2004,match($A763,'Trade Log'!$AA$5:$AA$2004,0),0),"n/a"))</f>
        <v/>
      </c>
      <c r="G763" s="100" t="str">
        <f t="array" ref="G763">IF($A763="n/a","",IFERROR(index(Setup!$D$52:$D$201,match($F763,Setup!$B$52:$B$201,0),0),"n/a"))</f>
        <v/>
      </c>
      <c r="H763" s="81"/>
      <c r="I763" s="398">
        <f t="shared" ref="I763:AG763" si="510">IF($A763="n/a",0,IFERROR(IF($G763=I$287,$E763,0),0))</f>
        <v>0</v>
      </c>
      <c r="J763" s="398">
        <f t="shared" si="510"/>
        <v>0</v>
      </c>
      <c r="K763" s="398">
        <f t="shared" si="510"/>
        <v>0</v>
      </c>
      <c r="L763" s="398">
        <f t="shared" si="510"/>
        <v>0</v>
      </c>
      <c r="M763" s="398">
        <f t="shared" si="510"/>
        <v>0</v>
      </c>
      <c r="N763" s="398">
        <f t="shared" si="510"/>
        <v>0</v>
      </c>
      <c r="O763" s="398">
        <f t="shared" si="510"/>
        <v>0</v>
      </c>
      <c r="P763" s="398">
        <f t="shared" si="510"/>
        <v>0</v>
      </c>
      <c r="Q763" s="398">
        <f t="shared" si="510"/>
        <v>0</v>
      </c>
      <c r="R763" s="398">
        <f t="shared" si="510"/>
        <v>0</v>
      </c>
      <c r="S763" s="398">
        <f t="shared" si="510"/>
        <v>0</v>
      </c>
      <c r="T763" s="398">
        <f t="shared" si="510"/>
        <v>0</v>
      </c>
      <c r="U763" s="398">
        <f t="shared" si="510"/>
        <v>0</v>
      </c>
      <c r="V763" s="398">
        <f t="shared" si="510"/>
        <v>0</v>
      </c>
      <c r="W763" s="398">
        <f t="shared" si="510"/>
        <v>0</v>
      </c>
      <c r="X763" s="398">
        <f t="shared" si="510"/>
        <v>0</v>
      </c>
      <c r="Y763" s="398">
        <f t="shared" si="510"/>
        <v>0</v>
      </c>
      <c r="Z763" s="398">
        <f t="shared" si="510"/>
        <v>0</v>
      </c>
      <c r="AA763" s="398">
        <f t="shared" si="510"/>
        <v>0</v>
      </c>
      <c r="AB763" s="398">
        <f t="shared" si="510"/>
        <v>0</v>
      </c>
      <c r="AC763" s="398">
        <f t="shared" si="510"/>
        <v>0</v>
      </c>
      <c r="AD763" s="398">
        <f t="shared" si="510"/>
        <v>0</v>
      </c>
      <c r="AE763" s="398">
        <f t="shared" si="510"/>
        <v>0</v>
      </c>
      <c r="AF763" s="398">
        <f t="shared" si="510"/>
        <v>0</v>
      </c>
      <c r="AG763" s="398">
        <f t="shared" si="510"/>
        <v>0</v>
      </c>
    </row>
    <row r="764">
      <c r="A764" s="100" t="str">
        <f t="shared" si="37"/>
        <v>n/a</v>
      </c>
      <c r="B764" s="396">
        <f t="array" ref="B764">IF($A764="n/a",Dashboard!$C$54,iferror(index('Trade Log'!$B$5:$B$2004,match($A764,'Trade Log'!$AA$5:$AA$2004,0),0),Dashboard!$C$54))</f>
        <v>43100</v>
      </c>
      <c r="C764" s="100" t="str">
        <f t="array" ref="C764">IF($A764="n/a","",iferror(index('Trade Log'!$C$5:$C$2004,match($A764,'Trade Log'!$AA$5:$AA$2004,0),0),""))</f>
        <v/>
      </c>
      <c r="D764" s="398">
        <f t="array" ref="D764">IF($A764="n/a",0,iferror(index('Trade Log'!$AD$5:$AD$2004,match($A764,'Trade Log'!$AA$5:$AA$2004,0),0),0))</f>
        <v>0</v>
      </c>
      <c r="E764" s="398">
        <f t="shared" si="35"/>
        <v>0</v>
      </c>
      <c r="F764" s="100" t="str">
        <f t="array" ref="F764">IF($A764="n/a","",iferror(index('Trade Log'!$D$5:$D$2004,match($A764,'Trade Log'!$AA$5:$AA$2004,0),0),"n/a"))</f>
        <v/>
      </c>
      <c r="G764" s="100" t="str">
        <f t="array" ref="G764">IF($A764="n/a","",IFERROR(index(Setup!$D$52:$D$201,match($F764,Setup!$B$52:$B$201,0),0),"n/a"))</f>
        <v/>
      </c>
      <c r="H764" s="81"/>
      <c r="I764" s="398">
        <f t="shared" ref="I764:AG764" si="511">IF($A764="n/a",0,IFERROR(IF($G764=I$287,$E764,0),0))</f>
        <v>0</v>
      </c>
      <c r="J764" s="398">
        <f t="shared" si="511"/>
        <v>0</v>
      </c>
      <c r="K764" s="398">
        <f t="shared" si="511"/>
        <v>0</v>
      </c>
      <c r="L764" s="398">
        <f t="shared" si="511"/>
        <v>0</v>
      </c>
      <c r="M764" s="398">
        <f t="shared" si="511"/>
        <v>0</v>
      </c>
      <c r="N764" s="398">
        <f t="shared" si="511"/>
        <v>0</v>
      </c>
      <c r="O764" s="398">
        <f t="shared" si="511"/>
        <v>0</v>
      </c>
      <c r="P764" s="398">
        <f t="shared" si="511"/>
        <v>0</v>
      </c>
      <c r="Q764" s="398">
        <f t="shared" si="511"/>
        <v>0</v>
      </c>
      <c r="R764" s="398">
        <f t="shared" si="511"/>
        <v>0</v>
      </c>
      <c r="S764" s="398">
        <f t="shared" si="511"/>
        <v>0</v>
      </c>
      <c r="T764" s="398">
        <f t="shared" si="511"/>
        <v>0</v>
      </c>
      <c r="U764" s="398">
        <f t="shared" si="511"/>
        <v>0</v>
      </c>
      <c r="V764" s="398">
        <f t="shared" si="511"/>
        <v>0</v>
      </c>
      <c r="W764" s="398">
        <f t="shared" si="511"/>
        <v>0</v>
      </c>
      <c r="X764" s="398">
        <f t="shared" si="511"/>
        <v>0</v>
      </c>
      <c r="Y764" s="398">
        <f t="shared" si="511"/>
        <v>0</v>
      </c>
      <c r="Z764" s="398">
        <f t="shared" si="511"/>
        <v>0</v>
      </c>
      <c r="AA764" s="398">
        <f t="shared" si="511"/>
        <v>0</v>
      </c>
      <c r="AB764" s="398">
        <f t="shared" si="511"/>
        <v>0</v>
      </c>
      <c r="AC764" s="398">
        <f t="shared" si="511"/>
        <v>0</v>
      </c>
      <c r="AD764" s="398">
        <f t="shared" si="511"/>
        <v>0</v>
      </c>
      <c r="AE764" s="398">
        <f t="shared" si="511"/>
        <v>0</v>
      </c>
      <c r="AF764" s="398">
        <f t="shared" si="511"/>
        <v>0</v>
      </c>
      <c r="AG764" s="398">
        <f t="shared" si="511"/>
        <v>0</v>
      </c>
    </row>
    <row r="765">
      <c r="A765" s="100" t="str">
        <f t="shared" si="37"/>
        <v>n/a</v>
      </c>
      <c r="B765" s="396">
        <f t="array" ref="B765">IF($A765="n/a",Dashboard!$C$54,iferror(index('Trade Log'!$B$5:$B$2004,match($A765,'Trade Log'!$AA$5:$AA$2004,0),0),Dashboard!$C$54))</f>
        <v>43100</v>
      </c>
      <c r="C765" s="100" t="str">
        <f t="array" ref="C765">IF($A765="n/a","",iferror(index('Trade Log'!$C$5:$C$2004,match($A765,'Trade Log'!$AA$5:$AA$2004,0),0),""))</f>
        <v/>
      </c>
      <c r="D765" s="398">
        <f t="array" ref="D765">IF($A765="n/a",0,iferror(index('Trade Log'!$AD$5:$AD$2004,match($A765,'Trade Log'!$AA$5:$AA$2004,0),0),0))</f>
        <v>0</v>
      </c>
      <c r="E765" s="398">
        <f t="shared" si="35"/>
        <v>0</v>
      </c>
      <c r="F765" s="100" t="str">
        <f t="array" ref="F765">IF($A765="n/a","",iferror(index('Trade Log'!$D$5:$D$2004,match($A765,'Trade Log'!$AA$5:$AA$2004,0),0),"n/a"))</f>
        <v/>
      </c>
      <c r="G765" s="100" t="str">
        <f t="array" ref="G765">IF($A765="n/a","",IFERROR(index(Setup!$D$52:$D$201,match($F765,Setup!$B$52:$B$201,0),0),"n/a"))</f>
        <v/>
      </c>
      <c r="H765" s="81"/>
      <c r="I765" s="398">
        <f t="shared" ref="I765:AG765" si="512">IF($A765="n/a",0,IFERROR(IF($G765=I$287,$E765,0),0))</f>
        <v>0</v>
      </c>
      <c r="J765" s="398">
        <f t="shared" si="512"/>
        <v>0</v>
      </c>
      <c r="K765" s="398">
        <f t="shared" si="512"/>
        <v>0</v>
      </c>
      <c r="L765" s="398">
        <f t="shared" si="512"/>
        <v>0</v>
      </c>
      <c r="M765" s="398">
        <f t="shared" si="512"/>
        <v>0</v>
      </c>
      <c r="N765" s="398">
        <f t="shared" si="512"/>
        <v>0</v>
      </c>
      <c r="O765" s="398">
        <f t="shared" si="512"/>
        <v>0</v>
      </c>
      <c r="P765" s="398">
        <f t="shared" si="512"/>
        <v>0</v>
      </c>
      <c r="Q765" s="398">
        <f t="shared" si="512"/>
        <v>0</v>
      </c>
      <c r="R765" s="398">
        <f t="shared" si="512"/>
        <v>0</v>
      </c>
      <c r="S765" s="398">
        <f t="shared" si="512"/>
        <v>0</v>
      </c>
      <c r="T765" s="398">
        <f t="shared" si="512"/>
        <v>0</v>
      </c>
      <c r="U765" s="398">
        <f t="shared" si="512"/>
        <v>0</v>
      </c>
      <c r="V765" s="398">
        <f t="shared" si="512"/>
        <v>0</v>
      </c>
      <c r="W765" s="398">
        <f t="shared" si="512"/>
        <v>0</v>
      </c>
      <c r="X765" s="398">
        <f t="shared" si="512"/>
        <v>0</v>
      </c>
      <c r="Y765" s="398">
        <f t="shared" si="512"/>
        <v>0</v>
      </c>
      <c r="Z765" s="398">
        <f t="shared" si="512"/>
        <v>0</v>
      </c>
      <c r="AA765" s="398">
        <f t="shared" si="512"/>
        <v>0</v>
      </c>
      <c r="AB765" s="398">
        <f t="shared" si="512"/>
        <v>0</v>
      </c>
      <c r="AC765" s="398">
        <f t="shared" si="512"/>
        <v>0</v>
      </c>
      <c r="AD765" s="398">
        <f t="shared" si="512"/>
        <v>0</v>
      </c>
      <c r="AE765" s="398">
        <f t="shared" si="512"/>
        <v>0</v>
      </c>
      <c r="AF765" s="398">
        <f t="shared" si="512"/>
        <v>0</v>
      </c>
      <c r="AG765" s="398">
        <f t="shared" si="512"/>
        <v>0</v>
      </c>
    </row>
    <row r="766">
      <c r="A766" s="100" t="str">
        <f t="shared" si="37"/>
        <v>n/a</v>
      </c>
      <c r="B766" s="396">
        <f t="array" ref="B766">IF($A766="n/a",Dashboard!$C$54,iferror(index('Trade Log'!$B$5:$B$2004,match($A766,'Trade Log'!$AA$5:$AA$2004,0),0),Dashboard!$C$54))</f>
        <v>43100</v>
      </c>
      <c r="C766" s="100" t="str">
        <f t="array" ref="C766">IF($A766="n/a","",iferror(index('Trade Log'!$C$5:$C$2004,match($A766,'Trade Log'!$AA$5:$AA$2004,0),0),""))</f>
        <v/>
      </c>
      <c r="D766" s="398">
        <f t="array" ref="D766">IF($A766="n/a",0,iferror(index('Trade Log'!$AD$5:$AD$2004,match($A766,'Trade Log'!$AA$5:$AA$2004,0),0),0))</f>
        <v>0</v>
      </c>
      <c r="E766" s="398">
        <f t="shared" si="35"/>
        <v>0</v>
      </c>
      <c r="F766" s="100" t="str">
        <f t="array" ref="F766">IF($A766="n/a","",iferror(index('Trade Log'!$D$5:$D$2004,match($A766,'Trade Log'!$AA$5:$AA$2004,0),0),"n/a"))</f>
        <v/>
      </c>
      <c r="G766" s="100" t="str">
        <f t="array" ref="G766">IF($A766="n/a","",IFERROR(index(Setup!$D$52:$D$201,match($F766,Setup!$B$52:$B$201,0),0),"n/a"))</f>
        <v/>
      </c>
      <c r="H766" s="81"/>
      <c r="I766" s="398">
        <f t="shared" ref="I766:AG766" si="513">IF($A766="n/a",0,IFERROR(IF($G766=I$287,$E766,0),0))</f>
        <v>0</v>
      </c>
      <c r="J766" s="398">
        <f t="shared" si="513"/>
        <v>0</v>
      </c>
      <c r="K766" s="398">
        <f t="shared" si="513"/>
        <v>0</v>
      </c>
      <c r="L766" s="398">
        <f t="shared" si="513"/>
        <v>0</v>
      </c>
      <c r="M766" s="398">
        <f t="shared" si="513"/>
        <v>0</v>
      </c>
      <c r="N766" s="398">
        <f t="shared" si="513"/>
        <v>0</v>
      </c>
      <c r="O766" s="398">
        <f t="shared" si="513"/>
        <v>0</v>
      </c>
      <c r="P766" s="398">
        <f t="shared" si="513"/>
        <v>0</v>
      </c>
      <c r="Q766" s="398">
        <f t="shared" si="513"/>
        <v>0</v>
      </c>
      <c r="R766" s="398">
        <f t="shared" si="513"/>
        <v>0</v>
      </c>
      <c r="S766" s="398">
        <f t="shared" si="513"/>
        <v>0</v>
      </c>
      <c r="T766" s="398">
        <f t="shared" si="513"/>
        <v>0</v>
      </c>
      <c r="U766" s="398">
        <f t="shared" si="513"/>
        <v>0</v>
      </c>
      <c r="V766" s="398">
        <f t="shared" si="513"/>
        <v>0</v>
      </c>
      <c r="W766" s="398">
        <f t="shared" si="513"/>
        <v>0</v>
      </c>
      <c r="X766" s="398">
        <f t="shared" si="513"/>
        <v>0</v>
      </c>
      <c r="Y766" s="398">
        <f t="shared" si="513"/>
        <v>0</v>
      </c>
      <c r="Z766" s="398">
        <f t="shared" si="513"/>
        <v>0</v>
      </c>
      <c r="AA766" s="398">
        <f t="shared" si="513"/>
        <v>0</v>
      </c>
      <c r="AB766" s="398">
        <f t="shared" si="513"/>
        <v>0</v>
      </c>
      <c r="AC766" s="398">
        <f t="shared" si="513"/>
        <v>0</v>
      </c>
      <c r="AD766" s="398">
        <f t="shared" si="513"/>
        <v>0</v>
      </c>
      <c r="AE766" s="398">
        <f t="shared" si="513"/>
        <v>0</v>
      </c>
      <c r="AF766" s="398">
        <f t="shared" si="513"/>
        <v>0</v>
      </c>
      <c r="AG766" s="398">
        <f t="shared" si="513"/>
        <v>0</v>
      </c>
    </row>
    <row r="767">
      <c r="A767" s="100" t="str">
        <f t="shared" si="37"/>
        <v>n/a</v>
      </c>
      <c r="B767" s="396">
        <f t="array" ref="B767">IF($A767="n/a",Dashboard!$C$54,iferror(index('Trade Log'!$B$5:$B$2004,match($A767,'Trade Log'!$AA$5:$AA$2004,0),0),Dashboard!$C$54))</f>
        <v>43100</v>
      </c>
      <c r="C767" s="100" t="str">
        <f t="array" ref="C767">IF($A767="n/a","",iferror(index('Trade Log'!$C$5:$C$2004,match($A767,'Trade Log'!$AA$5:$AA$2004,0),0),""))</f>
        <v/>
      </c>
      <c r="D767" s="398">
        <f t="array" ref="D767">IF($A767="n/a",0,iferror(index('Trade Log'!$AD$5:$AD$2004,match($A767,'Trade Log'!$AA$5:$AA$2004,0),0),0))</f>
        <v>0</v>
      </c>
      <c r="E767" s="398">
        <f t="shared" si="35"/>
        <v>0</v>
      </c>
      <c r="F767" s="100" t="str">
        <f t="array" ref="F767">IF($A767="n/a","",iferror(index('Trade Log'!$D$5:$D$2004,match($A767,'Trade Log'!$AA$5:$AA$2004,0),0),"n/a"))</f>
        <v/>
      </c>
      <c r="G767" s="100" t="str">
        <f t="array" ref="G767">IF($A767="n/a","",IFERROR(index(Setup!$D$52:$D$201,match($F767,Setup!$B$52:$B$201,0),0),"n/a"))</f>
        <v/>
      </c>
      <c r="H767" s="81"/>
      <c r="I767" s="398">
        <f t="shared" ref="I767:AG767" si="514">IF($A767="n/a",0,IFERROR(IF($G767=I$287,$E767,0),0))</f>
        <v>0</v>
      </c>
      <c r="J767" s="398">
        <f t="shared" si="514"/>
        <v>0</v>
      </c>
      <c r="K767" s="398">
        <f t="shared" si="514"/>
        <v>0</v>
      </c>
      <c r="L767" s="398">
        <f t="shared" si="514"/>
        <v>0</v>
      </c>
      <c r="M767" s="398">
        <f t="shared" si="514"/>
        <v>0</v>
      </c>
      <c r="N767" s="398">
        <f t="shared" si="514"/>
        <v>0</v>
      </c>
      <c r="O767" s="398">
        <f t="shared" si="514"/>
        <v>0</v>
      </c>
      <c r="P767" s="398">
        <f t="shared" si="514"/>
        <v>0</v>
      </c>
      <c r="Q767" s="398">
        <f t="shared" si="514"/>
        <v>0</v>
      </c>
      <c r="R767" s="398">
        <f t="shared" si="514"/>
        <v>0</v>
      </c>
      <c r="S767" s="398">
        <f t="shared" si="514"/>
        <v>0</v>
      </c>
      <c r="T767" s="398">
        <f t="shared" si="514"/>
        <v>0</v>
      </c>
      <c r="U767" s="398">
        <f t="shared" si="514"/>
        <v>0</v>
      </c>
      <c r="V767" s="398">
        <f t="shared" si="514"/>
        <v>0</v>
      </c>
      <c r="W767" s="398">
        <f t="shared" si="514"/>
        <v>0</v>
      </c>
      <c r="X767" s="398">
        <f t="shared" si="514"/>
        <v>0</v>
      </c>
      <c r="Y767" s="398">
        <f t="shared" si="514"/>
        <v>0</v>
      </c>
      <c r="Z767" s="398">
        <f t="shared" si="514"/>
        <v>0</v>
      </c>
      <c r="AA767" s="398">
        <f t="shared" si="514"/>
        <v>0</v>
      </c>
      <c r="AB767" s="398">
        <f t="shared" si="514"/>
        <v>0</v>
      </c>
      <c r="AC767" s="398">
        <f t="shared" si="514"/>
        <v>0</v>
      </c>
      <c r="AD767" s="398">
        <f t="shared" si="514"/>
        <v>0</v>
      </c>
      <c r="AE767" s="398">
        <f t="shared" si="514"/>
        <v>0</v>
      </c>
      <c r="AF767" s="398">
        <f t="shared" si="514"/>
        <v>0</v>
      </c>
      <c r="AG767" s="398">
        <f t="shared" si="514"/>
        <v>0</v>
      </c>
    </row>
    <row r="768">
      <c r="A768" s="100" t="str">
        <f t="shared" si="37"/>
        <v>n/a</v>
      </c>
      <c r="B768" s="396">
        <f t="array" ref="B768">IF($A768="n/a",Dashboard!$C$54,iferror(index('Trade Log'!$B$5:$B$2004,match($A768,'Trade Log'!$AA$5:$AA$2004,0),0),Dashboard!$C$54))</f>
        <v>43100</v>
      </c>
      <c r="C768" s="100" t="str">
        <f t="array" ref="C768">IF($A768="n/a","",iferror(index('Trade Log'!$C$5:$C$2004,match($A768,'Trade Log'!$AA$5:$AA$2004,0),0),""))</f>
        <v/>
      </c>
      <c r="D768" s="398">
        <f t="array" ref="D768">IF($A768="n/a",0,iferror(index('Trade Log'!$AD$5:$AD$2004,match($A768,'Trade Log'!$AA$5:$AA$2004,0),0),0))</f>
        <v>0</v>
      </c>
      <c r="E768" s="398">
        <f t="shared" si="35"/>
        <v>0</v>
      </c>
      <c r="F768" s="100" t="str">
        <f t="array" ref="F768">IF($A768="n/a","",iferror(index('Trade Log'!$D$5:$D$2004,match($A768,'Trade Log'!$AA$5:$AA$2004,0),0),"n/a"))</f>
        <v/>
      </c>
      <c r="G768" s="100" t="str">
        <f t="array" ref="G768">IF($A768="n/a","",IFERROR(index(Setup!$D$52:$D$201,match($F768,Setup!$B$52:$B$201,0),0),"n/a"))</f>
        <v/>
      </c>
      <c r="H768" s="81"/>
      <c r="I768" s="398">
        <f t="shared" ref="I768:AG768" si="515">IF($A768="n/a",0,IFERROR(IF($G768=I$287,$E768,0),0))</f>
        <v>0</v>
      </c>
      <c r="J768" s="398">
        <f t="shared" si="515"/>
        <v>0</v>
      </c>
      <c r="K768" s="398">
        <f t="shared" si="515"/>
        <v>0</v>
      </c>
      <c r="L768" s="398">
        <f t="shared" si="515"/>
        <v>0</v>
      </c>
      <c r="M768" s="398">
        <f t="shared" si="515"/>
        <v>0</v>
      </c>
      <c r="N768" s="398">
        <f t="shared" si="515"/>
        <v>0</v>
      </c>
      <c r="O768" s="398">
        <f t="shared" si="515"/>
        <v>0</v>
      </c>
      <c r="P768" s="398">
        <f t="shared" si="515"/>
        <v>0</v>
      </c>
      <c r="Q768" s="398">
        <f t="shared" si="515"/>
        <v>0</v>
      </c>
      <c r="R768" s="398">
        <f t="shared" si="515"/>
        <v>0</v>
      </c>
      <c r="S768" s="398">
        <f t="shared" si="515"/>
        <v>0</v>
      </c>
      <c r="T768" s="398">
        <f t="shared" si="515"/>
        <v>0</v>
      </c>
      <c r="U768" s="398">
        <f t="shared" si="515"/>
        <v>0</v>
      </c>
      <c r="V768" s="398">
        <f t="shared" si="515"/>
        <v>0</v>
      </c>
      <c r="W768" s="398">
        <f t="shared" si="515"/>
        <v>0</v>
      </c>
      <c r="X768" s="398">
        <f t="shared" si="515"/>
        <v>0</v>
      </c>
      <c r="Y768" s="398">
        <f t="shared" si="515"/>
        <v>0</v>
      </c>
      <c r="Z768" s="398">
        <f t="shared" si="515"/>
        <v>0</v>
      </c>
      <c r="AA768" s="398">
        <f t="shared" si="515"/>
        <v>0</v>
      </c>
      <c r="AB768" s="398">
        <f t="shared" si="515"/>
        <v>0</v>
      </c>
      <c r="AC768" s="398">
        <f t="shared" si="515"/>
        <v>0</v>
      </c>
      <c r="AD768" s="398">
        <f t="shared" si="515"/>
        <v>0</v>
      </c>
      <c r="AE768" s="398">
        <f t="shared" si="515"/>
        <v>0</v>
      </c>
      <c r="AF768" s="398">
        <f t="shared" si="515"/>
        <v>0</v>
      </c>
      <c r="AG768" s="398">
        <f t="shared" si="515"/>
        <v>0</v>
      </c>
    </row>
    <row r="769">
      <c r="A769" s="100" t="str">
        <f t="shared" si="37"/>
        <v>n/a</v>
      </c>
      <c r="B769" s="396">
        <f t="array" ref="B769">IF($A769="n/a",Dashboard!$C$54,iferror(index('Trade Log'!$B$5:$B$2004,match($A769,'Trade Log'!$AA$5:$AA$2004,0),0),Dashboard!$C$54))</f>
        <v>43100</v>
      </c>
      <c r="C769" s="100" t="str">
        <f t="array" ref="C769">IF($A769="n/a","",iferror(index('Trade Log'!$C$5:$C$2004,match($A769,'Trade Log'!$AA$5:$AA$2004,0),0),""))</f>
        <v/>
      </c>
      <c r="D769" s="398">
        <f t="array" ref="D769">IF($A769="n/a",0,iferror(index('Trade Log'!$AD$5:$AD$2004,match($A769,'Trade Log'!$AA$5:$AA$2004,0),0),0))</f>
        <v>0</v>
      </c>
      <c r="E769" s="398">
        <f t="shared" si="35"/>
        <v>0</v>
      </c>
      <c r="F769" s="100" t="str">
        <f t="array" ref="F769">IF($A769="n/a","",iferror(index('Trade Log'!$D$5:$D$2004,match($A769,'Trade Log'!$AA$5:$AA$2004,0),0),"n/a"))</f>
        <v/>
      </c>
      <c r="G769" s="100" t="str">
        <f t="array" ref="G769">IF($A769="n/a","",IFERROR(index(Setup!$D$52:$D$201,match($F769,Setup!$B$52:$B$201,0),0),"n/a"))</f>
        <v/>
      </c>
      <c r="H769" s="81"/>
      <c r="I769" s="398">
        <f t="shared" ref="I769:AG769" si="516">IF($A769="n/a",0,IFERROR(IF($G769=I$287,$E769,0),0))</f>
        <v>0</v>
      </c>
      <c r="J769" s="398">
        <f t="shared" si="516"/>
        <v>0</v>
      </c>
      <c r="K769" s="398">
        <f t="shared" si="516"/>
        <v>0</v>
      </c>
      <c r="L769" s="398">
        <f t="shared" si="516"/>
        <v>0</v>
      </c>
      <c r="M769" s="398">
        <f t="shared" si="516"/>
        <v>0</v>
      </c>
      <c r="N769" s="398">
        <f t="shared" si="516"/>
        <v>0</v>
      </c>
      <c r="O769" s="398">
        <f t="shared" si="516"/>
        <v>0</v>
      </c>
      <c r="P769" s="398">
        <f t="shared" si="516"/>
        <v>0</v>
      </c>
      <c r="Q769" s="398">
        <f t="shared" si="516"/>
        <v>0</v>
      </c>
      <c r="R769" s="398">
        <f t="shared" si="516"/>
        <v>0</v>
      </c>
      <c r="S769" s="398">
        <f t="shared" si="516"/>
        <v>0</v>
      </c>
      <c r="T769" s="398">
        <f t="shared" si="516"/>
        <v>0</v>
      </c>
      <c r="U769" s="398">
        <f t="shared" si="516"/>
        <v>0</v>
      </c>
      <c r="V769" s="398">
        <f t="shared" si="516"/>
        <v>0</v>
      </c>
      <c r="W769" s="398">
        <f t="shared" si="516"/>
        <v>0</v>
      </c>
      <c r="X769" s="398">
        <f t="shared" si="516"/>
        <v>0</v>
      </c>
      <c r="Y769" s="398">
        <f t="shared" si="516"/>
        <v>0</v>
      </c>
      <c r="Z769" s="398">
        <f t="shared" si="516"/>
        <v>0</v>
      </c>
      <c r="AA769" s="398">
        <f t="shared" si="516"/>
        <v>0</v>
      </c>
      <c r="AB769" s="398">
        <f t="shared" si="516"/>
        <v>0</v>
      </c>
      <c r="AC769" s="398">
        <f t="shared" si="516"/>
        <v>0</v>
      </c>
      <c r="AD769" s="398">
        <f t="shared" si="516"/>
        <v>0</v>
      </c>
      <c r="AE769" s="398">
        <f t="shared" si="516"/>
        <v>0</v>
      </c>
      <c r="AF769" s="398">
        <f t="shared" si="516"/>
        <v>0</v>
      </c>
      <c r="AG769" s="398">
        <f t="shared" si="516"/>
        <v>0</v>
      </c>
    </row>
    <row r="770">
      <c r="A770" s="100" t="str">
        <f t="shared" si="37"/>
        <v>n/a</v>
      </c>
      <c r="B770" s="396">
        <f t="array" ref="B770">IF($A770="n/a",Dashboard!$C$54,iferror(index('Trade Log'!$B$5:$B$2004,match($A770,'Trade Log'!$AA$5:$AA$2004,0),0),Dashboard!$C$54))</f>
        <v>43100</v>
      </c>
      <c r="C770" s="100" t="str">
        <f t="array" ref="C770">IF($A770="n/a","",iferror(index('Trade Log'!$C$5:$C$2004,match($A770,'Trade Log'!$AA$5:$AA$2004,0),0),""))</f>
        <v/>
      </c>
      <c r="D770" s="398">
        <f t="array" ref="D770">IF($A770="n/a",0,iferror(index('Trade Log'!$AD$5:$AD$2004,match($A770,'Trade Log'!$AA$5:$AA$2004,0),0),0))</f>
        <v>0</v>
      </c>
      <c r="E770" s="398">
        <f t="shared" si="35"/>
        <v>0</v>
      </c>
      <c r="F770" s="100" t="str">
        <f t="array" ref="F770">IF($A770="n/a","",iferror(index('Trade Log'!$D$5:$D$2004,match($A770,'Trade Log'!$AA$5:$AA$2004,0),0),"n/a"))</f>
        <v/>
      </c>
      <c r="G770" s="100" t="str">
        <f t="array" ref="G770">IF($A770="n/a","",IFERROR(index(Setup!$D$52:$D$201,match($F770,Setup!$B$52:$B$201,0),0),"n/a"))</f>
        <v/>
      </c>
      <c r="H770" s="81"/>
      <c r="I770" s="398">
        <f t="shared" ref="I770:AG770" si="517">IF($A770="n/a",0,IFERROR(IF($G770=I$287,$E770,0),0))</f>
        <v>0</v>
      </c>
      <c r="J770" s="398">
        <f t="shared" si="517"/>
        <v>0</v>
      </c>
      <c r="K770" s="398">
        <f t="shared" si="517"/>
        <v>0</v>
      </c>
      <c r="L770" s="398">
        <f t="shared" si="517"/>
        <v>0</v>
      </c>
      <c r="M770" s="398">
        <f t="shared" si="517"/>
        <v>0</v>
      </c>
      <c r="N770" s="398">
        <f t="shared" si="517"/>
        <v>0</v>
      </c>
      <c r="O770" s="398">
        <f t="shared" si="517"/>
        <v>0</v>
      </c>
      <c r="P770" s="398">
        <f t="shared" si="517"/>
        <v>0</v>
      </c>
      <c r="Q770" s="398">
        <f t="shared" si="517"/>
        <v>0</v>
      </c>
      <c r="R770" s="398">
        <f t="shared" si="517"/>
        <v>0</v>
      </c>
      <c r="S770" s="398">
        <f t="shared" si="517"/>
        <v>0</v>
      </c>
      <c r="T770" s="398">
        <f t="shared" si="517"/>
        <v>0</v>
      </c>
      <c r="U770" s="398">
        <f t="shared" si="517"/>
        <v>0</v>
      </c>
      <c r="V770" s="398">
        <f t="shared" si="517"/>
        <v>0</v>
      </c>
      <c r="W770" s="398">
        <f t="shared" si="517"/>
        <v>0</v>
      </c>
      <c r="X770" s="398">
        <f t="shared" si="517"/>
        <v>0</v>
      </c>
      <c r="Y770" s="398">
        <f t="shared" si="517"/>
        <v>0</v>
      </c>
      <c r="Z770" s="398">
        <f t="shared" si="517"/>
        <v>0</v>
      </c>
      <c r="AA770" s="398">
        <f t="shared" si="517"/>
        <v>0</v>
      </c>
      <c r="AB770" s="398">
        <f t="shared" si="517"/>
        <v>0</v>
      </c>
      <c r="AC770" s="398">
        <f t="shared" si="517"/>
        <v>0</v>
      </c>
      <c r="AD770" s="398">
        <f t="shared" si="517"/>
        <v>0</v>
      </c>
      <c r="AE770" s="398">
        <f t="shared" si="517"/>
        <v>0</v>
      </c>
      <c r="AF770" s="398">
        <f t="shared" si="517"/>
        <v>0</v>
      </c>
      <c r="AG770" s="398">
        <f t="shared" si="517"/>
        <v>0</v>
      </c>
    </row>
    <row r="771">
      <c r="A771" s="100" t="str">
        <f t="shared" si="37"/>
        <v>n/a</v>
      </c>
      <c r="B771" s="396">
        <f t="array" ref="B771">IF($A771="n/a",Dashboard!$C$54,iferror(index('Trade Log'!$B$5:$B$2004,match($A771,'Trade Log'!$AA$5:$AA$2004,0),0),Dashboard!$C$54))</f>
        <v>43100</v>
      </c>
      <c r="C771" s="100" t="str">
        <f t="array" ref="C771">IF($A771="n/a","",iferror(index('Trade Log'!$C$5:$C$2004,match($A771,'Trade Log'!$AA$5:$AA$2004,0),0),""))</f>
        <v/>
      </c>
      <c r="D771" s="398">
        <f t="array" ref="D771">IF($A771="n/a",0,iferror(index('Trade Log'!$AD$5:$AD$2004,match($A771,'Trade Log'!$AA$5:$AA$2004,0),0),0))</f>
        <v>0</v>
      </c>
      <c r="E771" s="398">
        <f t="shared" si="35"/>
        <v>0</v>
      </c>
      <c r="F771" s="100" t="str">
        <f t="array" ref="F771">IF($A771="n/a","",iferror(index('Trade Log'!$D$5:$D$2004,match($A771,'Trade Log'!$AA$5:$AA$2004,0),0),"n/a"))</f>
        <v/>
      </c>
      <c r="G771" s="100" t="str">
        <f t="array" ref="G771">IF($A771="n/a","",IFERROR(index(Setup!$D$52:$D$201,match($F771,Setup!$B$52:$B$201,0),0),"n/a"))</f>
        <v/>
      </c>
      <c r="H771" s="81"/>
      <c r="I771" s="398">
        <f t="shared" ref="I771:AG771" si="518">IF($A771="n/a",0,IFERROR(IF($G771=I$287,$E771,0),0))</f>
        <v>0</v>
      </c>
      <c r="J771" s="398">
        <f t="shared" si="518"/>
        <v>0</v>
      </c>
      <c r="K771" s="398">
        <f t="shared" si="518"/>
        <v>0</v>
      </c>
      <c r="L771" s="398">
        <f t="shared" si="518"/>
        <v>0</v>
      </c>
      <c r="M771" s="398">
        <f t="shared" si="518"/>
        <v>0</v>
      </c>
      <c r="N771" s="398">
        <f t="shared" si="518"/>
        <v>0</v>
      </c>
      <c r="O771" s="398">
        <f t="shared" si="518"/>
        <v>0</v>
      </c>
      <c r="P771" s="398">
        <f t="shared" si="518"/>
        <v>0</v>
      </c>
      <c r="Q771" s="398">
        <f t="shared" si="518"/>
        <v>0</v>
      </c>
      <c r="R771" s="398">
        <f t="shared" si="518"/>
        <v>0</v>
      </c>
      <c r="S771" s="398">
        <f t="shared" si="518"/>
        <v>0</v>
      </c>
      <c r="T771" s="398">
        <f t="shared" si="518"/>
        <v>0</v>
      </c>
      <c r="U771" s="398">
        <f t="shared" si="518"/>
        <v>0</v>
      </c>
      <c r="V771" s="398">
        <f t="shared" si="518"/>
        <v>0</v>
      </c>
      <c r="W771" s="398">
        <f t="shared" si="518"/>
        <v>0</v>
      </c>
      <c r="X771" s="398">
        <f t="shared" si="518"/>
        <v>0</v>
      </c>
      <c r="Y771" s="398">
        <f t="shared" si="518"/>
        <v>0</v>
      </c>
      <c r="Z771" s="398">
        <f t="shared" si="518"/>
        <v>0</v>
      </c>
      <c r="AA771" s="398">
        <f t="shared" si="518"/>
        <v>0</v>
      </c>
      <c r="AB771" s="398">
        <f t="shared" si="518"/>
        <v>0</v>
      </c>
      <c r="AC771" s="398">
        <f t="shared" si="518"/>
        <v>0</v>
      </c>
      <c r="AD771" s="398">
        <f t="shared" si="518"/>
        <v>0</v>
      </c>
      <c r="AE771" s="398">
        <f t="shared" si="518"/>
        <v>0</v>
      </c>
      <c r="AF771" s="398">
        <f t="shared" si="518"/>
        <v>0</v>
      </c>
      <c r="AG771" s="398">
        <f t="shared" si="518"/>
        <v>0</v>
      </c>
    </row>
    <row r="772">
      <c r="A772" s="100" t="str">
        <f t="shared" si="37"/>
        <v>n/a</v>
      </c>
      <c r="B772" s="396">
        <f t="array" ref="B772">IF($A772="n/a",Dashboard!$C$54,iferror(index('Trade Log'!$B$5:$B$2004,match($A772,'Trade Log'!$AA$5:$AA$2004,0),0),Dashboard!$C$54))</f>
        <v>43100</v>
      </c>
      <c r="C772" s="100" t="str">
        <f t="array" ref="C772">IF($A772="n/a","",iferror(index('Trade Log'!$C$5:$C$2004,match($A772,'Trade Log'!$AA$5:$AA$2004,0),0),""))</f>
        <v/>
      </c>
      <c r="D772" s="398">
        <f t="array" ref="D772">IF($A772="n/a",0,iferror(index('Trade Log'!$AD$5:$AD$2004,match($A772,'Trade Log'!$AA$5:$AA$2004,0),0),0))</f>
        <v>0</v>
      </c>
      <c r="E772" s="398">
        <f t="shared" si="35"/>
        <v>0</v>
      </c>
      <c r="F772" s="100" t="str">
        <f t="array" ref="F772">IF($A772="n/a","",iferror(index('Trade Log'!$D$5:$D$2004,match($A772,'Trade Log'!$AA$5:$AA$2004,0),0),"n/a"))</f>
        <v/>
      </c>
      <c r="G772" s="100" t="str">
        <f t="array" ref="G772">IF($A772="n/a","",IFERROR(index(Setup!$D$52:$D$201,match($F772,Setup!$B$52:$B$201,0),0),"n/a"))</f>
        <v/>
      </c>
      <c r="H772" s="81"/>
      <c r="I772" s="398">
        <f t="shared" ref="I772:AG772" si="519">IF($A772="n/a",0,IFERROR(IF($G772=I$287,$E772,0),0))</f>
        <v>0</v>
      </c>
      <c r="J772" s="398">
        <f t="shared" si="519"/>
        <v>0</v>
      </c>
      <c r="K772" s="398">
        <f t="shared" si="519"/>
        <v>0</v>
      </c>
      <c r="L772" s="398">
        <f t="shared" si="519"/>
        <v>0</v>
      </c>
      <c r="M772" s="398">
        <f t="shared" si="519"/>
        <v>0</v>
      </c>
      <c r="N772" s="398">
        <f t="shared" si="519"/>
        <v>0</v>
      </c>
      <c r="O772" s="398">
        <f t="shared" si="519"/>
        <v>0</v>
      </c>
      <c r="P772" s="398">
        <f t="shared" si="519"/>
        <v>0</v>
      </c>
      <c r="Q772" s="398">
        <f t="shared" si="519"/>
        <v>0</v>
      </c>
      <c r="R772" s="398">
        <f t="shared" si="519"/>
        <v>0</v>
      </c>
      <c r="S772" s="398">
        <f t="shared" si="519"/>
        <v>0</v>
      </c>
      <c r="T772" s="398">
        <f t="shared" si="519"/>
        <v>0</v>
      </c>
      <c r="U772" s="398">
        <f t="shared" si="519"/>
        <v>0</v>
      </c>
      <c r="V772" s="398">
        <f t="shared" si="519"/>
        <v>0</v>
      </c>
      <c r="W772" s="398">
        <f t="shared" si="519"/>
        <v>0</v>
      </c>
      <c r="X772" s="398">
        <f t="shared" si="519"/>
        <v>0</v>
      </c>
      <c r="Y772" s="398">
        <f t="shared" si="519"/>
        <v>0</v>
      </c>
      <c r="Z772" s="398">
        <f t="shared" si="519"/>
        <v>0</v>
      </c>
      <c r="AA772" s="398">
        <f t="shared" si="519"/>
        <v>0</v>
      </c>
      <c r="AB772" s="398">
        <f t="shared" si="519"/>
        <v>0</v>
      </c>
      <c r="AC772" s="398">
        <f t="shared" si="519"/>
        <v>0</v>
      </c>
      <c r="AD772" s="398">
        <f t="shared" si="519"/>
        <v>0</v>
      </c>
      <c r="AE772" s="398">
        <f t="shared" si="519"/>
        <v>0</v>
      </c>
      <c r="AF772" s="398">
        <f t="shared" si="519"/>
        <v>0</v>
      </c>
      <c r="AG772" s="398">
        <f t="shared" si="519"/>
        <v>0</v>
      </c>
    </row>
    <row r="773">
      <c r="A773" s="100" t="str">
        <f t="shared" si="37"/>
        <v>n/a</v>
      </c>
      <c r="B773" s="396">
        <f t="array" ref="B773">IF($A773="n/a",Dashboard!$C$54,iferror(index('Trade Log'!$B$5:$B$2004,match($A773,'Trade Log'!$AA$5:$AA$2004,0),0),Dashboard!$C$54))</f>
        <v>43100</v>
      </c>
      <c r="C773" s="100" t="str">
        <f t="array" ref="C773">IF($A773="n/a","",iferror(index('Trade Log'!$C$5:$C$2004,match($A773,'Trade Log'!$AA$5:$AA$2004,0),0),""))</f>
        <v/>
      </c>
      <c r="D773" s="398">
        <f t="array" ref="D773">IF($A773="n/a",0,iferror(index('Trade Log'!$AD$5:$AD$2004,match($A773,'Trade Log'!$AA$5:$AA$2004,0),0),0))</f>
        <v>0</v>
      </c>
      <c r="E773" s="398">
        <f t="shared" si="35"/>
        <v>0</v>
      </c>
      <c r="F773" s="100" t="str">
        <f t="array" ref="F773">IF($A773="n/a","",iferror(index('Trade Log'!$D$5:$D$2004,match($A773,'Trade Log'!$AA$5:$AA$2004,0),0),"n/a"))</f>
        <v/>
      </c>
      <c r="G773" s="100" t="str">
        <f t="array" ref="G773">IF($A773="n/a","",IFERROR(index(Setup!$D$52:$D$201,match($F773,Setup!$B$52:$B$201,0),0),"n/a"))</f>
        <v/>
      </c>
      <c r="H773" s="81"/>
      <c r="I773" s="398">
        <f t="shared" ref="I773:AG773" si="520">IF($A773="n/a",0,IFERROR(IF($G773=I$287,$E773,0),0))</f>
        <v>0</v>
      </c>
      <c r="J773" s="398">
        <f t="shared" si="520"/>
        <v>0</v>
      </c>
      <c r="K773" s="398">
        <f t="shared" si="520"/>
        <v>0</v>
      </c>
      <c r="L773" s="398">
        <f t="shared" si="520"/>
        <v>0</v>
      </c>
      <c r="M773" s="398">
        <f t="shared" si="520"/>
        <v>0</v>
      </c>
      <c r="N773" s="398">
        <f t="shared" si="520"/>
        <v>0</v>
      </c>
      <c r="O773" s="398">
        <f t="shared" si="520"/>
        <v>0</v>
      </c>
      <c r="P773" s="398">
        <f t="shared" si="520"/>
        <v>0</v>
      </c>
      <c r="Q773" s="398">
        <f t="shared" si="520"/>
        <v>0</v>
      </c>
      <c r="R773" s="398">
        <f t="shared" si="520"/>
        <v>0</v>
      </c>
      <c r="S773" s="398">
        <f t="shared" si="520"/>
        <v>0</v>
      </c>
      <c r="T773" s="398">
        <f t="shared" si="520"/>
        <v>0</v>
      </c>
      <c r="U773" s="398">
        <f t="shared" si="520"/>
        <v>0</v>
      </c>
      <c r="V773" s="398">
        <f t="shared" si="520"/>
        <v>0</v>
      </c>
      <c r="W773" s="398">
        <f t="shared" si="520"/>
        <v>0</v>
      </c>
      <c r="X773" s="398">
        <f t="shared" si="520"/>
        <v>0</v>
      </c>
      <c r="Y773" s="398">
        <f t="shared" si="520"/>
        <v>0</v>
      </c>
      <c r="Z773" s="398">
        <f t="shared" si="520"/>
        <v>0</v>
      </c>
      <c r="AA773" s="398">
        <f t="shared" si="520"/>
        <v>0</v>
      </c>
      <c r="AB773" s="398">
        <f t="shared" si="520"/>
        <v>0</v>
      </c>
      <c r="AC773" s="398">
        <f t="shared" si="520"/>
        <v>0</v>
      </c>
      <c r="AD773" s="398">
        <f t="shared" si="520"/>
        <v>0</v>
      </c>
      <c r="AE773" s="398">
        <f t="shared" si="520"/>
        <v>0</v>
      </c>
      <c r="AF773" s="398">
        <f t="shared" si="520"/>
        <v>0</v>
      </c>
      <c r="AG773" s="398">
        <f t="shared" si="520"/>
        <v>0</v>
      </c>
    </row>
    <row r="774">
      <c r="A774" s="100" t="str">
        <f t="shared" si="37"/>
        <v>n/a</v>
      </c>
      <c r="B774" s="396">
        <f t="array" ref="B774">IF($A774="n/a",Dashboard!$C$54,iferror(index('Trade Log'!$B$5:$B$2004,match($A774,'Trade Log'!$AA$5:$AA$2004,0),0),Dashboard!$C$54))</f>
        <v>43100</v>
      </c>
      <c r="C774" s="100" t="str">
        <f t="array" ref="C774">IF($A774="n/a","",iferror(index('Trade Log'!$C$5:$C$2004,match($A774,'Trade Log'!$AA$5:$AA$2004,0),0),""))</f>
        <v/>
      </c>
      <c r="D774" s="398">
        <f t="array" ref="D774">IF($A774="n/a",0,iferror(index('Trade Log'!$AD$5:$AD$2004,match($A774,'Trade Log'!$AA$5:$AA$2004,0),0),0))</f>
        <v>0</v>
      </c>
      <c r="E774" s="398">
        <f t="shared" si="35"/>
        <v>0</v>
      </c>
      <c r="F774" s="100" t="str">
        <f t="array" ref="F774">IF($A774="n/a","",iferror(index('Trade Log'!$D$5:$D$2004,match($A774,'Trade Log'!$AA$5:$AA$2004,0),0),"n/a"))</f>
        <v/>
      </c>
      <c r="G774" s="100" t="str">
        <f t="array" ref="G774">IF($A774="n/a","",IFERROR(index(Setup!$D$52:$D$201,match($F774,Setup!$B$52:$B$201,0),0),"n/a"))</f>
        <v/>
      </c>
      <c r="H774" s="81"/>
      <c r="I774" s="398">
        <f t="shared" ref="I774:AG774" si="521">IF($A774="n/a",0,IFERROR(IF($G774=I$287,$E774,0),0))</f>
        <v>0</v>
      </c>
      <c r="J774" s="398">
        <f t="shared" si="521"/>
        <v>0</v>
      </c>
      <c r="K774" s="398">
        <f t="shared" si="521"/>
        <v>0</v>
      </c>
      <c r="L774" s="398">
        <f t="shared" si="521"/>
        <v>0</v>
      </c>
      <c r="M774" s="398">
        <f t="shared" si="521"/>
        <v>0</v>
      </c>
      <c r="N774" s="398">
        <f t="shared" si="521"/>
        <v>0</v>
      </c>
      <c r="O774" s="398">
        <f t="shared" si="521"/>
        <v>0</v>
      </c>
      <c r="P774" s="398">
        <f t="shared" si="521"/>
        <v>0</v>
      </c>
      <c r="Q774" s="398">
        <f t="shared" si="521"/>
        <v>0</v>
      </c>
      <c r="R774" s="398">
        <f t="shared" si="521"/>
        <v>0</v>
      </c>
      <c r="S774" s="398">
        <f t="shared" si="521"/>
        <v>0</v>
      </c>
      <c r="T774" s="398">
        <f t="shared" si="521"/>
        <v>0</v>
      </c>
      <c r="U774" s="398">
        <f t="shared" si="521"/>
        <v>0</v>
      </c>
      <c r="V774" s="398">
        <f t="shared" si="521"/>
        <v>0</v>
      </c>
      <c r="W774" s="398">
        <f t="shared" si="521"/>
        <v>0</v>
      </c>
      <c r="X774" s="398">
        <f t="shared" si="521"/>
        <v>0</v>
      </c>
      <c r="Y774" s="398">
        <f t="shared" si="521"/>
        <v>0</v>
      </c>
      <c r="Z774" s="398">
        <f t="shared" si="521"/>
        <v>0</v>
      </c>
      <c r="AA774" s="398">
        <f t="shared" si="521"/>
        <v>0</v>
      </c>
      <c r="AB774" s="398">
        <f t="shared" si="521"/>
        <v>0</v>
      </c>
      <c r="AC774" s="398">
        <f t="shared" si="521"/>
        <v>0</v>
      </c>
      <c r="AD774" s="398">
        <f t="shared" si="521"/>
        <v>0</v>
      </c>
      <c r="AE774" s="398">
        <f t="shared" si="521"/>
        <v>0</v>
      </c>
      <c r="AF774" s="398">
        <f t="shared" si="521"/>
        <v>0</v>
      </c>
      <c r="AG774" s="398">
        <f t="shared" si="521"/>
        <v>0</v>
      </c>
    </row>
    <row r="775">
      <c r="A775" s="100" t="str">
        <f t="shared" si="37"/>
        <v>n/a</v>
      </c>
      <c r="B775" s="396">
        <f t="array" ref="B775">IF($A775="n/a",Dashboard!$C$54,iferror(index('Trade Log'!$B$5:$B$2004,match($A775,'Trade Log'!$AA$5:$AA$2004,0),0),Dashboard!$C$54))</f>
        <v>43100</v>
      </c>
      <c r="C775" s="100" t="str">
        <f t="array" ref="C775">IF($A775="n/a","",iferror(index('Trade Log'!$C$5:$C$2004,match($A775,'Trade Log'!$AA$5:$AA$2004,0),0),""))</f>
        <v/>
      </c>
      <c r="D775" s="398">
        <f t="array" ref="D775">IF($A775="n/a",0,iferror(index('Trade Log'!$AD$5:$AD$2004,match($A775,'Trade Log'!$AA$5:$AA$2004,0),0),0))</f>
        <v>0</v>
      </c>
      <c r="E775" s="398">
        <f t="shared" si="35"/>
        <v>0</v>
      </c>
      <c r="F775" s="100" t="str">
        <f t="array" ref="F775">IF($A775="n/a","",iferror(index('Trade Log'!$D$5:$D$2004,match($A775,'Trade Log'!$AA$5:$AA$2004,0),0),"n/a"))</f>
        <v/>
      </c>
      <c r="G775" s="100" t="str">
        <f t="array" ref="G775">IF($A775="n/a","",IFERROR(index(Setup!$D$52:$D$201,match($F775,Setup!$B$52:$B$201,0),0),"n/a"))</f>
        <v/>
      </c>
      <c r="H775" s="81"/>
      <c r="I775" s="398">
        <f t="shared" ref="I775:AG775" si="522">IF($A775="n/a",0,IFERROR(IF($G775=I$287,$E775,0),0))</f>
        <v>0</v>
      </c>
      <c r="J775" s="398">
        <f t="shared" si="522"/>
        <v>0</v>
      </c>
      <c r="K775" s="398">
        <f t="shared" si="522"/>
        <v>0</v>
      </c>
      <c r="L775" s="398">
        <f t="shared" si="522"/>
        <v>0</v>
      </c>
      <c r="M775" s="398">
        <f t="shared" si="522"/>
        <v>0</v>
      </c>
      <c r="N775" s="398">
        <f t="shared" si="522"/>
        <v>0</v>
      </c>
      <c r="O775" s="398">
        <f t="shared" si="522"/>
        <v>0</v>
      </c>
      <c r="P775" s="398">
        <f t="shared" si="522"/>
        <v>0</v>
      </c>
      <c r="Q775" s="398">
        <f t="shared" si="522"/>
        <v>0</v>
      </c>
      <c r="R775" s="398">
        <f t="shared" si="522"/>
        <v>0</v>
      </c>
      <c r="S775" s="398">
        <f t="shared" si="522"/>
        <v>0</v>
      </c>
      <c r="T775" s="398">
        <f t="shared" si="522"/>
        <v>0</v>
      </c>
      <c r="U775" s="398">
        <f t="shared" si="522"/>
        <v>0</v>
      </c>
      <c r="V775" s="398">
        <f t="shared" si="522"/>
        <v>0</v>
      </c>
      <c r="W775" s="398">
        <f t="shared" si="522"/>
        <v>0</v>
      </c>
      <c r="X775" s="398">
        <f t="shared" si="522"/>
        <v>0</v>
      </c>
      <c r="Y775" s="398">
        <f t="shared" si="522"/>
        <v>0</v>
      </c>
      <c r="Z775" s="398">
        <f t="shared" si="522"/>
        <v>0</v>
      </c>
      <c r="AA775" s="398">
        <f t="shared" si="522"/>
        <v>0</v>
      </c>
      <c r="AB775" s="398">
        <f t="shared" si="522"/>
        <v>0</v>
      </c>
      <c r="AC775" s="398">
        <f t="shared" si="522"/>
        <v>0</v>
      </c>
      <c r="AD775" s="398">
        <f t="shared" si="522"/>
        <v>0</v>
      </c>
      <c r="AE775" s="398">
        <f t="shared" si="522"/>
        <v>0</v>
      </c>
      <c r="AF775" s="398">
        <f t="shared" si="522"/>
        <v>0</v>
      </c>
      <c r="AG775" s="398">
        <f t="shared" si="522"/>
        <v>0</v>
      </c>
    </row>
    <row r="776">
      <c r="A776" s="100" t="str">
        <f t="shared" si="37"/>
        <v>n/a</v>
      </c>
      <c r="B776" s="396">
        <f t="array" ref="B776">IF($A776="n/a",Dashboard!$C$54,iferror(index('Trade Log'!$B$5:$B$2004,match($A776,'Trade Log'!$AA$5:$AA$2004,0),0),Dashboard!$C$54))</f>
        <v>43100</v>
      </c>
      <c r="C776" s="100" t="str">
        <f t="array" ref="C776">IF($A776="n/a","",iferror(index('Trade Log'!$C$5:$C$2004,match($A776,'Trade Log'!$AA$5:$AA$2004,0),0),""))</f>
        <v/>
      </c>
      <c r="D776" s="398">
        <f t="array" ref="D776">IF($A776="n/a",0,iferror(index('Trade Log'!$AD$5:$AD$2004,match($A776,'Trade Log'!$AA$5:$AA$2004,0),0),0))</f>
        <v>0</v>
      </c>
      <c r="E776" s="398">
        <f t="shared" si="35"/>
        <v>0</v>
      </c>
      <c r="F776" s="100" t="str">
        <f t="array" ref="F776">IF($A776="n/a","",iferror(index('Trade Log'!$D$5:$D$2004,match($A776,'Trade Log'!$AA$5:$AA$2004,0),0),"n/a"))</f>
        <v/>
      </c>
      <c r="G776" s="100" t="str">
        <f t="array" ref="G776">IF($A776="n/a","",IFERROR(index(Setup!$D$52:$D$201,match($F776,Setup!$B$52:$B$201,0),0),"n/a"))</f>
        <v/>
      </c>
      <c r="H776" s="81"/>
      <c r="I776" s="398">
        <f t="shared" ref="I776:AG776" si="523">IF($A776="n/a",0,IFERROR(IF($G776=I$287,$E776,0),0))</f>
        <v>0</v>
      </c>
      <c r="J776" s="398">
        <f t="shared" si="523"/>
        <v>0</v>
      </c>
      <c r="K776" s="398">
        <f t="shared" si="523"/>
        <v>0</v>
      </c>
      <c r="L776" s="398">
        <f t="shared" si="523"/>
        <v>0</v>
      </c>
      <c r="M776" s="398">
        <f t="shared" si="523"/>
        <v>0</v>
      </c>
      <c r="N776" s="398">
        <f t="shared" si="523"/>
        <v>0</v>
      </c>
      <c r="O776" s="398">
        <f t="shared" si="523"/>
        <v>0</v>
      </c>
      <c r="P776" s="398">
        <f t="shared" si="523"/>
        <v>0</v>
      </c>
      <c r="Q776" s="398">
        <f t="shared" si="523"/>
        <v>0</v>
      </c>
      <c r="R776" s="398">
        <f t="shared" si="523"/>
        <v>0</v>
      </c>
      <c r="S776" s="398">
        <f t="shared" si="523"/>
        <v>0</v>
      </c>
      <c r="T776" s="398">
        <f t="shared" si="523"/>
        <v>0</v>
      </c>
      <c r="U776" s="398">
        <f t="shared" si="523"/>
        <v>0</v>
      </c>
      <c r="V776" s="398">
        <f t="shared" si="523"/>
        <v>0</v>
      </c>
      <c r="W776" s="398">
        <f t="shared" si="523"/>
        <v>0</v>
      </c>
      <c r="X776" s="398">
        <f t="shared" si="523"/>
        <v>0</v>
      </c>
      <c r="Y776" s="398">
        <f t="shared" si="523"/>
        <v>0</v>
      </c>
      <c r="Z776" s="398">
        <f t="shared" si="523"/>
        <v>0</v>
      </c>
      <c r="AA776" s="398">
        <f t="shared" si="523"/>
        <v>0</v>
      </c>
      <c r="AB776" s="398">
        <f t="shared" si="523"/>
        <v>0</v>
      </c>
      <c r="AC776" s="398">
        <f t="shared" si="523"/>
        <v>0</v>
      </c>
      <c r="AD776" s="398">
        <f t="shared" si="523"/>
        <v>0</v>
      </c>
      <c r="AE776" s="398">
        <f t="shared" si="523"/>
        <v>0</v>
      </c>
      <c r="AF776" s="398">
        <f t="shared" si="523"/>
        <v>0</v>
      </c>
      <c r="AG776" s="398">
        <f t="shared" si="523"/>
        <v>0</v>
      </c>
    </row>
    <row r="777">
      <c r="A777" s="100" t="str">
        <f t="shared" si="37"/>
        <v>n/a</v>
      </c>
      <c r="B777" s="396">
        <f t="array" ref="B777">IF($A777="n/a",Dashboard!$C$54,iferror(index('Trade Log'!$B$5:$B$2004,match($A777,'Trade Log'!$AA$5:$AA$2004,0),0),Dashboard!$C$54))</f>
        <v>43100</v>
      </c>
      <c r="C777" s="100" t="str">
        <f t="array" ref="C777">IF($A777="n/a","",iferror(index('Trade Log'!$C$5:$C$2004,match($A777,'Trade Log'!$AA$5:$AA$2004,0),0),""))</f>
        <v/>
      </c>
      <c r="D777" s="398">
        <f t="array" ref="D777">IF($A777="n/a",0,iferror(index('Trade Log'!$AD$5:$AD$2004,match($A777,'Trade Log'!$AA$5:$AA$2004,0),0),0))</f>
        <v>0</v>
      </c>
      <c r="E777" s="398">
        <f t="shared" si="35"/>
        <v>0</v>
      </c>
      <c r="F777" s="100" t="str">
        <f t="array" ref="F777">IF($A777="n/a","",iferror(index('Trade Log'!$D$5:$D$2004,match($A777,'Trade Log'!$AA$5:$AA$2004,0),0),"n/a"))</f>
        <v/>
      </c>
      <c r="G777" s="100" t="str">
        <f t="array" ref="G777">IF($A777="n/a","",IFERROR(index(Setup!$D$52:$D$201,match($F777,Setup!$B$52:$B$201,0),0),"n/a"))</f>
        <v/>
      </c>
      <c r="H777" s="81"/>
      <c r="I777" s="398">
        <f t="shared" ref="I777:AG777" si="524">IF($A777="n/a",0,IFERROR(IF($G777=I$287,$E777,0),0))</f>
        <v>0</v>
      </c>
      <c r="J777" s="398">
        <f t="shared" si="524"/>
        <v>0</v>
      </c>
      <c r="K777" s="398">
        <f t="shared" si="524"/>
        <v>0</v>
      </c>
      <c r="L777" s="398">
        <f t="shared" si="524"/>
        <v>0</v>
      </c>
      <c r="M777" s="398">
        <f t="shared" si="524"/>
        <v>0</v>
      </c>
      <c r="N777" s="398">
        <f t="shared" si="524"/>
        <v>0</v>
      </c>
      <c r="O777" s="398">
        <f t="shared" si="524"/>
        <v>0</v>
      </c>
      <c r="P777" s="398">
        <f t="shared" si="524"/>
        <v>0</v>
      </c>
      <c r="Q777" s="398">
        <f t="shared" si="524"/>
        <v>0</v>
      </c>
      <c r="R777" s="398">
        <f t="shared" si="524"/>
        <v>0</v>
      </c>
      <c r="S777" s="398">
        <f t="shared" si="524"/>
        <v>0</v>
      </c>
      <c r="T777" s="398">
        <f t="shared" si="524"/>
        <v>0</v>
      </c>
      <c r="U777" s="398">
        <f t="shared" si="524"/>
        <v>0</v>
      </c>
      <c r="V777" s="398">
        <f t="shared" si="524"/>
        <v>0</v>
      </c>
      <c r="W777" s="398">
        <f t="shared" si="524"/>
        <v>0</v>
      </c>
      <c r="X777" s="398">
        <f t="shared" si="524"/>
        <v>0</v>
      </c>
      <c r="Y777" s="398">
        <f t="shared" si="524"/>
        <v>0</v>
      </c>
      <c r="Z777" s="398">
        <f t="shared" si="524"/>
        <v>0</v>
      </c>
      <c r="AA777" s="398">
        <f t="shared" si="524"/>
        <v>0</v>
      </c>
      <c r="AB777" s="398">
        <f t="shared" si="524"/>
        <v>0</v>
      </c>
      <c r="AC777" s="398">
        <f t="shared" si="524"/>
        <v>0</v>
      </c>
      <c r="AD777" s="398">
        <f t="shared" si="524"/>
        <v>0</v>
      </c>
      <c r="AE777" s="398">
        <f t="shared" si="524"/>
        <v>0</v>
      </c>
      <c r="AF777" s="398">
        <f t="shared" si="524"/>
        <v>0</v>
      </c>
      <c r="AG777" s="398">
        <f t="shared" si="524"/>
        <v>0</v>
      </c>
    </row>
    <row r="778">
      <c r="A778" s="100" t="str">
        <f t="shared" si="37"/>
        <v>n/a</v>
      </c>
      <c r="B778" s="396">
        <f t="array" ref="B778">IF($A778="n/a",Dashboard!$C$54,iferror(index('Trade Log'!$B$5:$B$2004,match($A778,'Trade Log'!$AA$5:$AA$2004,0),0),Dashboard!$C$54))</f>
        <v>43100</v>
      </c>
      <c r="C778" s="100" t="str">
        <f t="array" ref="C778">IF($A778="n/a","",iferror(index('Trade Log'!$C$5:$C$2004,match($A778,'Trade Log'!$AA$5:$AA$2004,0),0),""))</f>
        <v/>
      </c>
      <c r="D778" s="398">
        <f t="array" ref="D778">IF($A778="n/a",0,iferror(index('Trade Log'!$AD$5:$AD$2004,match($A778,'Trade Log'!$AA$5:$AA$2004,0),0),0))</f>
        <v>0</v>
      </c>
      <c r="E778" s="398">
        <f t="shared" si="35"/>
        <v>0</v>
      </c>
      <c r="F778" s="100" t="str">
        <f t="array" ref="F778">IF($A778="n/a","",iferror(index('Trade Log'!$D$5:$D$2004,match($A778,'Trade Log'!$AA$5:$AA$2004,0),0),"n/a"))</f>
        <v/>
      </c>
      <c r="G778" s="100" t="str">
        <f t="array" ref="G778">IF($A778="n/a","",IFERROR(index(Setup!$D$52:$D$201,match($F778,Setup!$B$52:$B$201,0),0),"n/a"))</f>
        <v/>
      </c>
      <c r="H778" s="81"/>
      <c r="I778" s="398">
        <f t="shared" ref="I778:AG778" si="525">IF($A778="n/a",0,IFERROR(IF($G778=I$287,$E778,0),0))</f>
        <v>0</v>
      </c>
      <c r="J778" s="398">
        <f t="shared" si="525"/>
        <v>0</v>
      </c>
      <c r="K778" s="398">
        <f t="shared" si="525"/>
        <v>0</v>
      </c>
      <c r="L778" s="398">
        <f t="shared" si="525"/>
        <v>0</v>
      </c>
      <c r="M778" s="398">
        <f t="shared" si="525"/>
        <v>0</v>
      </c>
      <c r="N778" s="398">
        <f t="shared" si="525"/>
        <v>0</v>
      </c>
      <c r="O778" s="398">
        <f t="shared" si="525"/>
        <v>0</v>
      </c>
      <c r="P778" s="398">
        <f t="shared" si="525"/>
        <v>0</v>
      </c>
      <c r="Q778" s="398">
        <f t="shared" si="525"/>
        <v>0</v>
      </c>
      <c r="R778" s="398">
        <f t="shared" si="525"/>
        <v>0</v>
      </c>
      <c r="S778" s="398">
        <f t="shared" si="525"/>
        <v>0</v>
      </c>
      <c r="T778" s="398">
        <f t="shared" si="525"/>
        <v>0</v>
      </c>
      <c r="U778" s="398">
        <f t="shared" si="525"/>
        <v>0</v>
      </c>
      <c r="V778" s="398">
        <f t="shared" si="525"/>
        <v>0</v>
      </c>
      <c r="W778" s="398">
        <f t="shared" si="525"/>
        <v>0</v>
      </c>
      <c r="X778" s="398">
        <f t="shared" si="525"/>
        <v>0</v>
      </c>
      <c r="Y778" s="398">
        <f t="shared" si="525"/>
        <v>0</v>
      </c>
      <c r="Z778" s="398">
        <f t="shared" si="525"/>
        <v>0</v>
      </c>
      <c r="AA778" s="398">
        <f t="shared" si="525"/>
        <v>0</v>
      </c>
      <c r="AB778" s="398">
        <f t="shared" si="525"/>
        <v>0</v>
      </c>
      <c r="AC778" s="398">
        <f t="shared" si="525"/>
        <v>0</v>
      </c>
      <c r="AD778" s="398">
        <f t="shared" si="525"/>
        <v>0</v>
      </c>
      <c r="AE778" s="398">
        <f t="shared" si="525"/>
        <v>0</v>
      </c>
      <c r="AF778" s="398">
        <f t="shared" si="525"/>
        <v>0</v>
      </c>
      <c r="AG778" s="398">
        <f t="shared" si="525"/>
        <v>0</v>
      </c>
    </row>
    <row r="779">
      <c r="A779" s="100" t="str">
        <f t="shared" si="37"/>
        <v>n/a</v>
      </c>
      <c r="B779" s="396">
        <f t="array" ref="B779">IF($A779="n/a",Dashboard!$C$54,iferror(index('Trade Log'!$B$5:$B$2004,match($A779,'Trade Log'!$AA$5:$AA$2004,0),0),Dashboard!$C$54))</f>
        <v>43100</v>
      </c>
      <c r="C779" s="100" t="str">
        <f t="array" ref="C779">IF($A779="n/a","",iferror(index('Trade Log'!$C$5:$C$2004,match($A779,'Trade Log'!$AA$5:$AA$2004,0),0),""))</f>
        <v/>
      </c>
      <c r="D779" s="398">
        <f t="array" ref="D779">IF($A779="n/a",0,iferror(index('Trade Log'!$AD$5:$AD$2004,match($A779,'Trade Log'!$AA$5:$AA$2004,0),0),0))</f>
        <v>0</v>
      </c>
      <c r="E779" s="398">
        <f t="shared" si="35"/>
        <v>0</v>
      </c>
      <c r="F779" s="100" t="str">
        <f t="array" ref="F779">IF($A779="n/a","",iferror(index('Trade Log'!$D$5:$D$2004,match($A779,'Trade Log'!$AA$5:$AA$2004,0),0),"n/a"))</f>
        <v/>
      </c>
      <c r="G779" s="100" t="str">
        <f t="array" ref="G779">IF($A779="n/a","",IFERROR(index(Setup!$D$52:$D$201,match($F779,Setup!$B$52:$B$201,0),0),"n/a"))</f>
        <v/>
      </c>
      <c r="H779" s="81"/>
      <c r="I779" s="398">
        <f t="shared" ref="I779:AG779" si="526">IF($A779="n/a",0,IFERROR(IF($G779=I$287,$E779,0),0))</f>
        <v>0</v>
      </c>
      <c r="J779" s="398">
        <f t="shared" si="526"/>
        <v>0</v>
      </c>
      <c r="K779" s="398">
        <f t="shared" si="526"/>
        <v>0</v>
      </c>
      <c r="L779" s="398">
        <f t="shared" si="526"/>
        <v>0</v>
      </c>
      <c r="M779" s="398">
        <f t="shared" si="526"/>
        <v>0</v>
      </c>
      <c r="N779" s="398">
        <f t="shared" si="526"/>
        <v>0</v>
      </c>
      <c r="O779" s="398">
        <f t="shared" si="526"/>
        <v>0</v>
      </c>
      <c r="P779" s="398">
        <f t="shared" si="526"/>
        <v>0</v>
      </c>
      <c r="Q779" s="398">
        <f t="shared" si="526"/>
        <v>0</v>
      </c>
      <c r="R779" s="398">
        <f t="shared" si="526"/>
        <v>0</v>
      </c>
      <c r="S779" s="398">
        <f t="shared" si="526"/>
        <v>0</v>
      </c>
      <c r="T779" s="398">
        <f t="shared" si="526"/>
        <v>0</v>
      </c>
      <c r="U779" s="398">
        <f t="shared" si="526"/>
        <v>0</v>
      </c>
      <c r="V779" s="398">
        <f t="shared" si="526"/>
        <v>0</v>
      </c>
      <c r="W779" s="398">
        <f t="shared" si="526"/>
        <v>0</v>
      </c>
      <c r="X779" s="398">
        <f t="shared" si="526"/>
        <v>0</v>
      </c>
      <c r="Y779" s="398">
        <f t="shared" si="526"/>
        <v>0</v>
      </c>
      <c r="Z779" s="398">
        <f t="shared" si="526"/>
        <v>0</v>
      </c>
      <c r="AA779" s="398">
        <f t="shared" si="526"/>
        <v>0</v>
      </c>
      <c r="AB779" s="398">
        <f t="shared" si="526"/>
        <v>0</v>
      </c>
      <c r="AC779" s="398">
        <f t="shared" si="526"/>
        <v>0</v>
      </c>
      <c r="AD779" s="398">
        <f t="shared" si="526"/>
        <v>0</v>
      </c>
      <c r="AE779" s="398">
        <f t="shared" si="526"/>
        <v>0</v>
      </c>
      <c r="AF779" s="398">
        <f t="shared" si="526"/>
        <v>0</v>
      </c>
      <c r="AG779" s="398">
        <f t="shared" si="526"/>
        <v>0</v>
      </c>
    </row>
    <row r="780">
      <c r="A780" s="100" t="str">
        <f t="shared" si="37"/>
        <v>n/a</v>
      </c>
      <c r="B780" s="396">
        <f t="array" ref="B780">IF($A780="n/a",Dashboard!$C$54,iferror(index('Trade Log'!$B$5:$B$2004,match($A780,'Trade Log'!$AA$5:$AA$2004,0),0),Dashboard!$C$54))</f>
        <v>43100</v>
      </c>
      <c r="C780" s="100" t="str">
        <f t="array" ref="C780">IF($A780="n/a","",iferror(index('Trade Log'!$C$5:$C$2004,match($A780,'Trade Log'!$AA$5:$AA$2004,0),0),""))</f>
        <v/>
      </c>
      <c r="D780" s="398">
        <f t="array" ref="D780">IF($A780="n/a",0,iferror(index('Trade Log'!$AD$5:$AD$2004,match($A780,'Trade Log'!$AA$5:$AA$2004,0),0),0))</f>
        <v>0</v>
      </c>
      <c r="E780" s="398">
        <f t="shared" si="35"/>
        <v>0</v>
      </c>
      <c r="F780" s="100" t="str">
        <f t="array" ref="F780">IF($A780="n/a","",iferror(index('Trade Log'!$D$5:$D$2004,match($A780,'Trade Log'!$AA$5:$AA$2004,0),0),"n/a"))</f>
        <v/>
      </c>
      <c r="G780" s="100" t="str">
        <f t="array" ref="G780">IF($A780="n/a","",IFERROR(index(Setup!$D$52:$D$201,match($F780,Setup!$B$52:$B$201,0),0),"n/a"))</f>
        <v/>
      </c>
      <c r="H780" s="81"/>
      <c r="I780" s="398">
        <f t="shared" ref="I780:AG780" si="527">IF($A780="n/a",0,IFERROR(IF($G780=I$287,$E780,0),0))</f>
        <v>0</v>
      </c>
      <c r="J780" s="398">
        <f t="shared" si="527"/>
        <v>0</v>
      </c>
      <c r="K780" s="398">
        <f t="shared" si="527"/>
        <v>0</v>
      </c>
      <c r="L780" s="398">
        <f t="shared" si="527"/>
        <v>0</v>
      </c>
      <c r="M780" s="398">
        <f t="shared" si="527"/>
        <v>0</v>
      </c>
      <c r="N780" s="398">
        <f t="shared" si="527"/>
        <v>0</v>
      </c>
      <c r="O780" s="398">
        <f t="shared" si="527"/>
        <v>0</v>
      </c>
      <c r="P780" s="398">
        <f t="shared" si="527"/>
        <v>0</v>
      </c>
      <c r="Q780" s="398">
        <f t="shared" si="527"/>
        <v>0</v>
      </c>
      <c r="R780" s="398">
        <f t="shared" si="527"/>
        <v>0</v>
      </c>
      <c r="S780" s="398">
        <f t="shared" si="527"/>
        <v>0</v>
      </c>
      <c r="T780" s="398">
        <f t="shared" si="527"/>
        <v>0</v>
      </c>
      <c r="U780" s="398">
        <f t="shared" si="527"/>
        <v>0</v>
      </c>
      <c r="V780" s="398">
        <f t="shared" si="527"/>
        <v>0</v>
      </c>
      <c r="W780" s="398">
        <f t="shared" si="527"/>
        <v>0</v>
      </c>
      <c r="X780" s="398">
        <f t="shared" si="527"/>
        <v>0</v>
      </c>
      <c r="Y780" s="398">
        <f t="shared" si="527"/>
        <v>0</v>
      </c>
      <c r="Z780" s="398">
        <f t="shared" si="527"/>
        <v>0</v>
      </c>
      <c r="AA780" s="398">
        <f t="shared" si="527"/>
        <v>0</v>
      </c>
      <c r="AB780" s="398">
        <f t="shared" si="527"/>
        <v>0</v>
      </c>
      <c r="AC780" s="398">
        <f t="shared" si="527"/>
        <v>0</v>
      </c>
      <c r="AD780" s="398">
        <f t="shared" si="527"/>
        <v>0</v>
      </c>
      <c r="AE780" s="398">
        <f t="shared" si="527"/>
        <v>0</v>
      </c>
      <c r="AF780" s="398">
        <f t="shared" si="527"/>
        <v>0</v>
      </c>
      <c r="AG780" s="398">
        <f t="shared" si="527"/>
        <v>0</v>
      </c>
    </row>
    <row r="781">
      <c r="A781" s="100" t="str">
        <f t="shared" si="37"/>
        <v>n/a</v>
      </c>
      <c r="B781" s="396">
        <f t="array" ref="B781">IF($A781="n/a",Dashboard!$C$54,iferror(index('Trade Log'!$B$5:$B$2004,match($A781,'Trade Log'!$AA$5:$AA$2004,0),0),Dashboard!$C$54))</f>
        <v>43100</v>
      </c>
      <c r="C781" s="100" t="str">
        <f t="array" ref="C781">IF($A781="n/a","",iferror(index('Trade Log'!$C$5:$C$2004,match($A781,'Trade Log'!$AA$5:$AA$2004,0),0),""))</f>
        <v/>
      </c>
      <c r="D781" s="398">
        <f t="array" ref="D781">IF($A781="n/a",0,iferror(index('Trade Log'!$AD$5:$AD$2004,match($A781,'Trade Log'!$AA$5:$AA$2004,0),0),0))</f>
        <v>0</v>
      </c>
      <c r="E781" s="398">
        <f t="shared" si="35"/>
        <v>0</v>
      </c>
      <c r="F781" s="100" t="str">
        <f t="array" ref="F781">IF($A781="n/a","",iferror(index('Trade Log'!$D$5:$D$2004,match($A781,'Trade Log'!$AA$5:$AA$2004,0),0),"n/a"))</f>
        <v/>
      </c>
      <c r="G781" s="100" t="str">
        <f t="array" ref="G781">IF($A781="n/a","",IFERROR(index(Setup!$D$52:$D$201,match($F781,Setup!$B$52:$B$201,0),0),"n/a"))</f>
        <v/>
      </c>
      <c r="H781" s="81"/>
      <c r="I781" s="398">
        <f t="shared" ref="I781:AG781" si="528">IF($A781="n/a",0,IFERROR(IF($G781=I$287,$E781,0),0))</f>
        <v>0</v>
      </c>
      <c r="J781" s="398">
        <f t="shared" si="528"/>
        <v>0</v>
      </c>
      <c r="K781" s="398">
        <f t="shared" si="528"/>
        <v>0</v>
      </c>
      <c r="L781" s="398">
        <f t="shared" si="528"/>
        <v>0</v>
      </c>
      <c r="M781" s="398">
        <f t="shared" si="528"/>
        <v>0</v>
      </c>
      <c r="N781" s="398">
        <f t="shared" si="528"/>
        <v>0</v>
      </c>
      <c r="O781" s="398">
        <f t="shared" si="528"/>
        <v>0</v>
      </c>
      <c r="P781" s="398">
        <f t="shared" si="528"/>
        <v>0</v>
      </c>
      <c r="Q781" s="398">
        <f t="shared" si="528"/>
        <v>0</v>
      </c>
      <c r="R781" s="398">
        <f t="shared" si="528"/>
        <v>0</v>
      </c>
      <c r="S781" s="398">
        <f t="shared" si="528"/>
        <v>0</v>
      </c>
      <c r="T781" s="398">
        <f t="shared" si="528"/>
        <v>0</v>
      </c>
      <c r="U781" s="398">
        <f t="shared" si="528"/>
        <v>0</v>
      </c>
      <c r="V781" s="398">
        <f t="shared" si="528"/>
        <v>0</v>
      </c>
      <c r="W781" s="398">
        <f t="shared" si="528"/>
        <v>0</v>
      </c>
      <c r="X781" s="398">
        <f t="shared" si="528"/>
        <v>0</v>
      </c>
      <c r="Y781" s="398">
        <f t="shared" si="528"/>
        <v>0</v>
      </c>
      <c r="Z781" s="398">
        <f t="shared" si="528"/>
        <v>0</v>
      </c>
      <c r="AA781" s="398">
        <f t="shared" si="528"/>
        <v>0</v>
      </c>
      <c r="AB781" s="398">
        <f t="shared" si="528"/>
        <v>0</v>
      </c>
      <c r="AC781" s="398">
        <f t="shared" si="528"/>
        <v>0</v>
      </c>
      <c r="AD781" s="398">
        <f t="shared" si="528"/>
        <v>0</v>
      </c>
      <c r="AE781" s="398">
        <f t="shared" si="528"/>
        <v>0</v>
      </c>
      <c r="AF781" s="398">
        <f t="shared" si="528"/>
        <v>0</v>
      </c>
      <c r="AG781" s="398">
        <f t="shared" si="528"/>
        <v>0</v>
      </c>
    </row>
    <row r="782">
      <c r="A782" s="100" t="str">
        <f t="shared" si="37"/>
        <v>n/a</v>
      </c>
      <c r="B782" s="396">
        <f t="array" ref="B782">IF($A782="n/a",Dashboard!$C$54,iferror(index('Trade Log'!$B$5:$B$2004,match($A782,'Trade Log'!$AA$5:$AA$2004,0),0),Dashboard!$C$54))</f>
        <v>43100</v>
      </c>
      <c r="C782" s="100" t="str">
        <f t="array" ref="C782">IF($A782="n/a","",iferror(index('Trade Log'!$C$5:$C$2004,match($A782,'Trade Log'!$AA$5:$AA$2004,0),0),""))</f>
        <v/>
      </c>
      <c r="D782" s="398">
        <f t="array" ref="D782">IF($A782="n/a",0,iferror(index('Trade Log'!$AD$5:$AD$2004,match($A782,'Trade Log'!$AA$5:$AA$2004,0),0),0))</f>
        <v>0</v>
      </c>
      <c r="E782" s="398">
        <f t="shared" si="35"/>
        <v>0</v>
      </c>
      <c r="F782" s="100" t="str">
        <f t="array" ref="F782">IF($A782="n/a","",iferror(index('Trade Log'!$D$5:$D$2004,match($A782,'Trade Log'!$AA$5:$AA$2004,0),0),"n/a"))</f>
        <v/>
      </c>
      <c r="G782" s="100" t="str">
        <f t="array" ref="G782">IF($A782="n/a","",IFERROR(index(Setup!$D$52:$D$201,match($F782,Setup!$B$52:$B$201,0),0),"n/a"))</f>
        <v/>
      </c>
      <c r="H782" s="81"/>
      <c r="I782" s="398">
        <f t="shared" ref="I782:AG782" si="529">IF($A782="n/a",0,IFERROR(IF($G782=I$287,$E782,0),0))</f>
        <v>0</v>
      </c>
      <c r="J782" s="398">
        <f t="shared" si="529"/>
        <v>0</v>
      </c>
      <c r="K782" s="398">
        <f t="shared" si="529"/>
        <v>0</v>
      </c>
      <c r="L782" s="398">
        <f t="shared" si="529"/>
        <v>0</v>
      </c>
      <c r="M782" s="398">
        <f t="shared" si="529"/>
        <v>0</v>
      </c>
      <c r="N782" s="398">
        <f t="shared" si="529"/>
        <v>0</v>
      </c>
      <c r="O782" s="398">
        <f t="shared" si="529"/>
        <v>0</v>
      </c>
      <c r="P782" s="398">
        <f t="shared" si="529"/>
        <v>0</v>
      </c>
      <c r="Q782" s="398">
        <f t="shared" si="529"/>
        <v>0</v>
      </c>
      <c r="R782" s="398">
        <f t="shared" si="529"/>
        <v>0</v>
      </c>
      <c r="S782" s="398">
        <f t="shared" si="529"/>
        <v>0</v>
      </c>
      <c r="T782" s="398">
        <f t="shared" si="529"/>
        <v>0</v>
      </c>
      <c r="U782" s="398">
        <f t="shared" si="529"/>
        <v>0</v>
      </c>
      <c r="V782" s="398">
        <f t="shared" si="529"/>
        <v>0</v>
      </c>
      <c r="W782" s="398">
        <f t="shared" si="529"/>
        <v>0</v>
      </c>
      <c r="X782" s="398">
        <f t="shared" si="529"/>
        <v>0</v>
      </c>
      <c r="Y782" s="398">
        <f t="shared" si="529"/>
        <v>0</v>
      </c>
      <c r="Z782" s="398">
        <f t="shared" si="529"/>
        <v>0</v>
      </c>
      <c r="AA782" s="398">
        <f t="shared" si="529"/>
        <v>0</v>
      </c>
      <c r="AB782" s="398">
        <f t="shared" si="529"/>
        <v>0</v>
      </c>
      <c r="AC782" s="398">
        <f t="shared" si="529"/>
        <v>0</v>
      </c>
      <c r="AD782" s="398">
        <f t="shared" si="529"/>
        <v>0</v>
      </c>
      <c r="AE782" s="398">
        <f t="shared" si="529"/>
        <v>0</v>
      </c>
      <c r="AF782" s="398">
        <f t="shared" si="529"/>
        <v>0</v>
      </c>
      <c r="AG782" s="398">
        <f t="shared" si="529"/>
        <v>0</v>
      </c>
    </row>
    <row r="783">
      <c r="A783" s="100" t="str">
        <f t="shared" si="37"/>
        <v>n/a</v>
      </c>
      <c r="B783" s="396">
        <f t="array" ref="B783">IF($A783="n/a",Dashboard!$C$54,iferror(index('Trade Log'!$B$5:$B$2004,match($A783,'Trade Log'!$AA$5:$AA$2004,0),0),Dashboard!$C$54))</f>
        <v>43100</v>
      </c>
      <c r="C783" s="100" t="str">
        <f t="array" ref="C783">IF($A783="n/a","",iferror(index('Trade Log'!$C$5:$C$2004,match($A783,'Trade Log'!$AA$5:$AA$2004,0),0),""))</f>
        <v/>
      </c>
      <c r="D783" s="398">
        <f t="array" ref="D783">IF($A783="n/a",0,iferror(index('Trade Log'!$AD$5:$AD$2004,match($A783,'Trade Log'!$AA$5:$AA$2004,0),0),0))</f>
        <v>0</v>
      </c>
      <c r="E783" s="398">
        <f t="shared" si="35"/>
        <v>0</v>
      </c>
      <c r="F783" s="100" t="str">
        <f t="array" ref="F783">IF($A783="n/a","",iferror(index('Trade Log'!$D$5:$D$2004,match($A783,'Trade Log'!$AA$5:$AA$2004,0),0),"n/a"))</f>
        <v/>
      </c>
      <c r="G783" s="100" t="str">
        <f t="array" ref="G783">IF($A783="n/a","",IFERROR(index(Setup!$D$52:$D$201,match($F783,Setup!$B$52:$B$201,0),0),"n/a"))</f>
        <v/>
      </c>
      <c r="H783" s="81"/>
      <c r="I783" s="398">
        <f t="shared" ref="I783:AG783" si="530">IF($A783="n/a",0,IFERROR(IF($G783=I$287,$E783,0),0))</f>
        <v>0</v>
      </c>
      <c r="J783" s="398">
        <f t="shared" si="530"/>
        <v>0</v>
      </c>
      <c r="K783" s="398">
        <f t="shared" si="530"/>
        <v>0</v>
      </c>
      <c r="L783" s="398">
        <f t="shared" si="530"/>
        <v>0</v>
      </c>
      <c r="M783" s="398">
        <f t="shared" si="530"/>
        <v>0</v>
      </c>
      <c r="N783" s="398">
        <f t="shared" si="530"/>
        <v>0</v>
      </c>
      <c r="O783" s="398">
        <f t="shared" si="530"/>
        <v>0</v>
      </c>
      <c r="P783" s="398">
        <f t="shared" si="530"/>
        <v>0</v>
      </c>
      <c r="Q783" s="398">
        <f t="shared" si="530"/>
        <v>0</v>
      </c>
      <c r="R783" s="398">
        <f t="shared" si="530"/>
        <v>0</v>
      </c>
      <c r="S783" s="398">
        <f t="shared" si="530"/>
        <v>0</v>
      </c>
      <c r="T783" s="398">
        <f t="shared" si="530"/>
        <v>0</v>
      </c>
      <c r="U783" s="398">
        <f t="shared" si="530"/>
        <v>0</v>
      </c>
      <c r="V783" s="398">
        <f t="shared" si="530"/>
        <v>0</v>
      </c>
      <c r="W783" s="398">
        <f t="shared" si="530"/>
        <v>0</v>
      </c>
      <c r="X783" s="398">
        <f t="shared" si="530"/>
        <v>0</v>
      </c>
      <c r="Y783" s="398">
        <f t="shared" si="530"/>
        <v>0</v>
      </c>
      <c r="Z783" s="398">
        <f t="shared" si="530"/>
        <v>0</v>
      </c>
      <c r="AA783" s="398">
        <f t="shared" si="530"/>
        <v>0</v>
      </c>
      <c r="AB783" s="398">
        <f t="shared" si="530"/>
        <v>0</v>
      </c>
      <c r="AC783" s="398">
        <f t="shared" si="530"/>
        <v>0</v>
      </c>
      <c r="AD783" s="398">
        <f t="shared" si="530"/>
        <v>0</v>
      </c>
      <c r="AE783" s="398">
        <f t="shared" si="530"/>
        <v>0</v>
      </c>
      <c r="AF783" s="398">
        <f t="shared" si="530"/>
        <v>0</v>
      </c>
      <c r="AG783" s="398">
        <f t="shared" si="530"/>
        <v>0</v>
      </c>
    </row>
    <row r="784">
      <c r="A784" s="100" t="str">
        <f t="shared" si="37"/>
        <v>n/a</v>
      </c>
      <c r="B784" s="396">
        <f t="array" ref="B784">IF($A784="n/a",Dashboard!$C$54,iferror(index('Trade Log'!$B$5:$B$2004,match($A784,'Trade Log'!$AA$5:$AA$2004,0),0),Dashboard!$C$54))</f>
        <v>43100</v>
      </c>
      <c r="C784" s="100" t="str">
        <f t="array" ref="C784">IF($A784="n/a","",iferror(index('Trade Log'!$C$5:$C$2004,match($A784,'Trade Log'!$AA$5:$AA$2004,0),0),""))</f>
        <v/>
      </c>
      <c r="D784" s="398">
        <f t="array" ref="D784">IF($A784="n/a",0,iferror(index('Trade Log'!$AD$5:$AD$2004,match($A784,'Trade Log'!$AA$5:$AA$2004,0),0),0))</f>
        <v>0</v>
      </c>
      <c r="E784" s="398">
        <f t="shared" si="35"/>
        <v>0</v>
      </c>
      <c r="F784" s="100" t="str">
        <f t="array" ref="F784">IF($A784="n/a","",iferror(index('Trade Log'!$D$5:$D$2004,match($A784,'Trade Log'!$AA$5:$AA$2004,0),0),"n/a"))</f>
        <v/>
      </c>
      <c r="G784" s="100" t="str">
        <f t="array" ref="G784">IF($A784="n/a","",IFERROR(index(Setup!$D$52:$D$201,match($F784,Setup!$B$52:$B$201,0),0),"n/a"))</f>
        <v/>
      </c>
      <c r="H784" s="81"/>
      <c r="I784" s="398">
        <f t="shared" ref="I784:AG784" si="531">IF($A784="n/a",0,IFERROR(IF($G784=I$287,$E784,0),0))</f>
        <v>0</v>
      </c>
      <c r="J784" s="398">
        <f t="shared" si="531"/>
        <v>0</v>
      </c>
      <c r="K784" s="398">
        <f t="shared" si="531"/>
        <v>0</v>
      </c>
      <c r="L784" s="398">
        <f t="shared" si="531"/>
        <v>0</v>
      </c>
      <c r="M784" s="398">
        <f t="shared" si="531"/>
        <v>0</v>
      </c>
      <c r="N784" s="398">
        <f t="shared" si="531"/>
        <v>0</v>
      </c>
      <c r="O784" s="398">
        <f t="shared" si="531"/>
        <v>0</v>
      </c>
      <c r="P784" s="398">
        <f t="shared" si="531"/>
        <v>0</v>
      </c>
      <c r="Q784" s="398">
        <f t="shared" si="531"/>
        <v>0</v>
      </c>
      <c r="R784" s="398">
        <f t="shared" si="531"/>
        <v>0</v>
      </c>
      <c r="S784" s="398">
        <f t="shared" si="531"/>
        <v>0</v>
      </c>
      <c r="T784" s="398">
        <f t="shared" si="531"/>
        <v>0</v>
      </c>
      <c r="U784" s="398">
        <f t="shared" si="531"/>
        <v>0</v>
      </c>
      <c r="V784" s="398">
        <f t="shared" si="531"/>
        <v>0</v>
      </c>
      <c r="W784" s="398">
        <f t="shared" si="531"/>
        <v>0</v>
      </c>
      <c r="X784" s="398">
        <f t="shared" si="531"/>
        <v>0</v>
      </c>
      <c r="Y784" s="398">
        <f t="shared" si="531"/>
        <v>0</v>
      </c>
      <c r="Z784" s="398">
        <f t="shared" si="531"/>
        <v>0</v>
      </c>
      <c r="AA784" s="398">
        <f t="shared" si="531"/>
        <v>0</v>
      </c>
      <c r="AB784" s="398">
        <f t="shared" si="531"/>
        <v>0</v>
      </c>
      <c r="AC784" s="398">
        <f t="shared" si="531"/>
        <v>0</v>
      </c>
      <c r="AD784" s="398">
        <f t="shared" si="531"/>
        <v>0</v>
      </c>
      <c r="AE784" s="398">
        <f t="shared" si="531"/>
        <v>0</v>
      </c>
      <c r="AF784" s="398">
        <f t="shared" si="531"/>
        <v>0</v>
      </c>
      <c r="AG784" s="398">
        <f t="shared" si="531"/>
        <v>0</v>
      </c>
    </row>
    <row r="785">
      <c r="A785" s="100" t="str">
        <f t="shared" si="37"/>
        <v>n/a</v>
      </c>
      <c r="B785" s="396">
        <f t="array" ref="B785">IF($A785="n/a",Dashboard!$C$54,iferror(index('Trade Log'!$B$5:$B$2004,match($A785,'Trade Log'!$AA$5:$AA$2004,0),0),Dashboard!$C$54))</f>
        <v>43100</v>
      </c>
      <c r="C785" s="100" t="str">
        <f t="array" ref="C785">IF($A785="n/a","",iferror(index('Trade Log'!$C$5:$C$2004,match($A785,'Trade Log'!$AA$5:$AA$2004,0),0),""))</f>
        <v/>
      </c>
      <c r="D785" s="398">
        <f t="array" ref="D785">IF($A785="n/a",0,iferror(index('Trade Log'!$AD$5:$AD$2004,match($A785,'Trade Log'!$AA$5:$AA$2004,0),0),0))</f>
        <v>0</v>
      </c>
      <c r="E785" s="398">
        <f t="shared" si="35"/>
        <v>0</v>
      </c>
      <c r="F785" s="100" t="str">
        <f t="array" ref="F785">IF($A785="n/a","",iferror(index('Trade Log'!$D$5:$D$2004,match($A785,'Trade Log'!$AA$5:$AA$2004,0),0),"n/a"))</f>
        <v/>
      </c>
      <c r="G785" s="100" t="str">
        <f t="array" ref="G785">IF($A785="n/a","",IFERROR(index(Setup!$D$52:$D$201,match($F785,Setup!$B$52:$B$201,0),0),"n/a"))</f>
        <v/>
      </c>
      <c r="H785" s="81"/>
      <c r="I785" s="398">
        <f t="shared" ref="I785:AG785" si="532">IF($A785="n/a",0,IFERROR(IF($G785=I$287,$E785,0),0))</f>
        <v>0</v>
      </c>
      <c r="J785" s="398">
        <f t="shared" si="532"/>
        <v>0</v>
      </c>
      <c r="K785" s="398">
        <f t="shared" si="532"/>
        <v>0</v>
      </c>
      <c r="L785" s="398">
        <f t="shared" si="532"/>
        <v>0</v>
      </c>
      <c r="M785" s="398">
        <f t="shared" si="532"/>
        <v>0</v>
      </c>
      <c r="N785" s="398">
        <f t="shared" si="532"/>
        <v>0</v>
      </c>
      <c r="O785" s="398">
        <f t="shared" si="532"/>
        <v>0</v>
      </c>
      <c r="P785" s="398">
        <f t="shared" si="532"/>
        <v>0</v>
      </c>
      <c r="Q785" s="398">
        <f t="shared" si="532"/>
        <v>0</v>
      </c>
      <c r="R785" s="398">
        <f t="shared" si="532"/>
        <v>0</v>
      </c>
      <c r="S785" s="398">
        <f t="shared" si="532"/>
        <v>0</v>
      </c>
      <c r="T785" s="398">
        <f t="shared" si="532"/>
        <v>0</v>
      </c>
      <c r="U785" s="398">
        <f t="shared" si="532"/>
        <v>0</v>
      </c>
      <c r="V785" s="398">
        <f t="shared" si="532"/>
        <v>0</v>
      </c>
      <c r="W785" s="398">
        <f t="shared" si="532"/>
        <v>0</v>
      </c>
      <c r="X785" s="398">
        <f t="shared" si="532"/>
        <v>0</v>
      </c>
      <c r="Y785" s="398">
        <f t="shared" si="532"/>
        <v>0</v>
      </c>
      <c r="Z785" s="398">
        <f t="shared" si="532"/>
        <v>0</v>
      </c>
      <c r="AA785" s="398">
        <f t="shared" si="532"/>
        <v>0</v>
      </c>
      <c r="AB785" s="398">
        <f t="shared" si="532"/>
        <v>0</v>
      </c>
      <c r="AC785" s="398">
        <f t="shared" si="532"/>
        <v>0</v>
      </c>
      <c r="AD785" s="398">
        <f t="shared" si="532"/>
        <v>0</v>
      </c>
      <c r="AE785" s="398">
        <f t="shared" si="532"/>
        <v>0</v>
      </c>
      <c r="AF785" s="398">
        <f t="shared" si="532"/>
        <v>0</v>
      </c>
      <c r="AG785" s="398">
        <f t="shared" si="532"/>
        <v>0</v>
      </c>
    </row>
    <row r="786">
      <c r="A786" s="100" t="str">
        <f t="shared" si="37"/>
        <v>n/a</v>
      </c>
      <c r="B786" s="396">
        <f t="array" ref="B786">IF($A786="n/a",Dashboard!$C$54,iferror(index('Trade Log'!$B$5:$B$2004,match($A786,'Trade Log'!$AA$5:$AA$2004,0),0),Dashboard!$C$54))</f>
        <v>43100</v>
      </c>
      <c r="C786" s="100" t="str">
        <f t="array" ref="C786">IF($A786="n/a","",iferror(index('Trade Log'!$C$5:$C$2004,match($A786,'Trade Log'!$AA$5:$AA$2004,0),0),""))</f>
        <v/>
      </c>
      <c r="D786" s="398">
        <f t="array" ref="D786">IF($A786="n/a",0,iferror(index('Trade Log'!$AD$5:$AD$2004,match($A786,'Trade Log'!$AA$5:$AA$2004,0),0),0))</f>
        <v>0</v>
      </c>
      <c r="E786" s="398">
        <f t="shared" si="35"/>
        <v>0</v>
      </c>
      <c r="F786" s="100" t="str">
        <f t="array" ref="F786">IF($A786="n/a","",iferror(index('Trade Log'!$D$5:$D$2004,match($A786,'Trade Log'!$AA$5:$AA$2004,0),0),"n/a"))</f>
        <v/>
      </c>
      <c r="G786" s="100" t="str">
        <f t="array" ref="G786">IF($A786="n/a","",IFERROR(index(Setup!$D$52:$D$201,match($F786,Setup!$B$52:$B$201,0),0),"n/a"))</f>
        <v/>
      </c>
      <c r="H786" s="81"/>
      <c r="I786" s="398">
        <f t="shared" ref="I786:AG786" si="533">IF($A786="n/a",0,IFERROR(IF($G786=I$287,$E786,0),0))</f>
        <v>0</v>
      </c>
      <c r="J786" s="398">
        <f t="shared" si="533"/>
        <v>0</v>
      </c>
      <c r="K786" s="398">
        <f t="shared" si="533"/>
        <v>0</v>
      </c>
      <c r="L786" s="398">
        <f t="shared" si="533"/>
        <v>0</v>
      </c>
      <c r="M786" s="398">
        <f t="shared" si="533"/>
        <v>0</v>
      </c>
      <c r="N786" s="398">
        <f t="shared" si="533"/>
        <v>0</v>
      </c>
      <c r="O786" s="398">
        <f t="shared" si="533"/>
        <v>0</v>
      </c>
      <c r="P786" s="398">
        <f t="shared" si="533"/>
        <v>0</v>
      </c>
      <c r="Q786" s="398">
        <f t="shared" si="533"/>
        <v>0</v>
      </c>
      <c r="R786" s="398">
        <f t="shared" si="533"/>
        <v>0</v>
      </c>
      <c r="S786" s="398">
        <f t="shared" si="533"/>
        <v>0</v>
      </c>
      <c r="T786" s="398">
        <f t="shared" si="533"/>
        <v>0</v>
      </c>
      <c r="U786" s="398">
        <f t="shared" si="533"/>
        <v>0</v>
      </c>
      <c r="V786" s="398">
        <f t="shared" si="533"/>
        <v>0</v>
      </c>
      <c r="W786" s="398">
        <f t="shared" si="533"/>
        <v>0</v>
      </c>
      <c r="X786" s="398">
        <f t="shared" si="533"/>
        <v>0</v>
      </c>
      <c r="Y786" s="398">
        <f t="shared" si="533"/>
        <v>0</v>
      </c>
      <c r="Z786" s="398">
        <f t="shared" si="533"/>
        <v>0</v>
      </c>
      <c r="AA786" s="398">
        <f t="shared" si="533"/>
        <v>0</v>
      </c>
      <c r="AB786" s="398">
        <f t="shared" si="533"/>
        <v>0</v>
      </c>
      <c r="AC786" s="398">
        <f t="shared" si="533"/>
        <v>0</v>
      </c>
      <c r="AD786" s="398">
        <f t="shared" si="533"/>
        <v>0</v>
      </c>
      <c r="AE786" s="398">
        <f t="shared" si="533"/>
        <v>0</v>
      </c>
      <c r="AF786" s="398">
        <f t="shared" si="533"/>
        <v>0</v>
      </c>
      <c r="AG786" s="398">
        <f t="shared" si="533"/>
        <v>0</v>
      </c>
    </row>
    <row r="787">
      <c r="A787" s="100" t="str">
        <f t="shared" si="37"/>
        <v>n/a</v>
      </c>
      <c r="B787" s="396">
        <f t="array" ref="B787">IF($A787="n/a",Dashboard!$C$54,iferror(index('Trade Log'!$B$5:$B$2004,match($A787,'Trade Log'!$AA$5:$AA$2004,0),0),Dashboard!$C$54))</f>
        <v>43100</v>
      </c>
      <c r="C787" s="100" t="str">
        <f t="array" ref="C787">IF($A787="n/a","",iferror(index('Trade Log'!$C$5:$C$2004,match($A787,'Trade Log'!$AA$5:$AA$2004,0),0),""))</f>
        <v/>
      </c>
      <c r="D787" s="398">
        <f t="array" ref="D787">IF($A787="n/a",0,iferror(index('Trade Log'!$AD$5:$AD$2004,match($A787,'Trade Log'!$AA$5:$AA$2004,0),0),0))</f>
        <v>0</v>
      </c>
      <c r="E787" s="398">
        <f t="shared" si="35"/>
        <v>0</v>
      </c>
      <c r="F787" s="100" t="str">
        <f t="array" ref="F787">IF($A787="n/a","",iferror(index('Trade Log'!$D$5:$D$2004,match($A787,'Trade Log'!$AA$5:$AA$2004,0),0),"n/a"))</f>
        <v/>
      </c>
      <c r="G787" s="100" t="str">
        <f t="array" ref="G787">IF($A787="n/a","",IFERROR(index(Setup!$D$52:$D$201,match($F787,Setup!$B$52:$B$201,0),0),"n/a"))</f>
        <v/>
      </c>
      <c r="H787" s="81"/>
      <c r="I787" s="398">
        <f t="shared" ref="I787:AG787" si="534">IF($A787="n/a",0,IFERROR(IF($G787=I$287,$E787,0),0))</f>
        <v>0</v>
      </c>
      <c r="J787" s="398">
        <f t="shared" si="534"/>
        <v>0</v>
      </c>
      <c r="K787" s="398">
        <f t="shared" si="534"/>
        <v>0</v>
      </c>
      <c r="L787" s="398">
        <f t="shared" si="534"/>
        <v>0</v>
      </c>
      <c r="M787" s="398">
        <f t="shared" si="534"/>
        <v>0</v>
      </c>
      <c r="N787" s="398">
        <f t="shared" si="534"/>
        <v>0</v>
      </c>
      <c r="O787" s="398">
        <f t="shared" si="534"/>
        <v>0</v>
      </c>
      <c r="P787" s="398">
        <f t="shared" si="534"/>
        <v>0</v>
      </c>
      <c r="Q787" s="398">
        <f t="shared" si="534"/>
        <v>0</v>
      </c>
      <c r="R787" s="398">
        <f t="shared" si="534"/>
        <v>0</v>
      </c>
      <c r="S787" s="398">
        <f t="shared" si="534"/>
        <v>0</v>
      </c>
      <c r="T787" s="398">
        <f t="shared" si="534"/>
        <v>0</v>
      </c>
      <c r="U787" s="398">
        <f t="shared" si="534"/>
        <v>0</v>
      </c>
      <c r="V787" s="398">
        <f t="shared" si="534"/>
        <v>0</v>
      </c>
      <c r="W787" s="398">
        <f t="shared" si="534"/>
        <v>0</v>
      </c>
      <c r="X787" s="398">
        <f t="shared" si="534"/>
        <v>0</v>
      </c>
      <c r="Y787" s="398">
        <f t="shared" si="534"/>
        <v>0</v>
      </c>
      <c r="Z787" s="398">
        <f t="shared" si="534"/>
        <v>0</v>
      </c>
      <c r="AA787" s="398">
        <f t="shared" si="534"/>
        <v>0</v>
      </c>
      <c r="AB787" s="398">
        <f t="shared" si="534"/>
        <v>0</v>
      </c>
      <c r="AC787" s="398">
        <f t="shared" si="534"/>
        <v>0</v>
      </c>
      <c r="AD787" s="398">
        <f t="shared" si="534"/>
        <v>0</v>
      </c>
      <c r="AE787" s="398">
        <f t="shared" si="534"/>
        <v>0</v>
      </c>
      <c r="AF787" s="398">
        <f t="shared" si="534"/>
        <v>0</v>
      </c>
      <c r="AG787" s="398">
        <f t="shared" si="534"/>
        <v>0</v>
      </c>
    </row>
    <row r="788">
      <c r="A788" s="100" t="str">
        <f t="shared" si="37"/>
        <v>n/a</v>
      </c>
      <c r="B788" s="396">
        <f t="array" ref="B788">IF($A788="n/a",Dashboard!$C$54,iferror(index('Trade Log'!$B$5:$B$2004,match($A788,'Trade Log'!$AA$5:$AA$2004,0),0),Dashboard!$C$54))</f>
        <v>43100</v>
      </c>
      <c r="C788" s="100" t="str">
        <f t="array" ref="C788">IF($A788="n/a","",iferror(index('Trade Log'!$C$5:$C$2004,match($A788,'Trade Log'!$AA$5:$AA$2004,0),0),""))</f>
        <v/>
      </c>
      <c r="D788" s="398">
        <f t="array" ref="D788">IF($A788="n/a",0,iferror(index('Trade Log'!$AD$5:$AD$2004,match($A788,'Trade Log'!$AA$5:$AA$2004,0),0),0))</f>
        <v>0</v>
      </c>
      <c r="E788" s="398">
        <f t="shared" si="35"/>
        <v>0</v>
      </c>
      <c r="F788" s="100" t="str">
        <f t="array" ref="F788">IF($A788="n/a","",iferror(index('Trade Log'!$D$5:$D$2004,match($A788,'Trade Log'!$AA$5:$AA$2004,0),0),"n/a"))</f>
        <v/>
      </c>
      <c r="G788" s="100" t="str">
        <f t="array" ref="G788">IF($A788="n/a","",IFERROR(index(Setup!$D$52:$D$201,match($F788,Setup!$B$52:$B$201,0),0),"n/a"))</f>
        <v/>
      </c>
      <c r="H788" s="81"/>
      <c r="I788" s="398">
        <f t="shared" ref="I788:AG788" si="535">IF($A788="n/a",0,IFERROR(IF($G788=I$287,$E788,0),0))</f>
        <v>0</v>
      </c>
      <c r="J788" s="398">
        <f t="shared" si="535"/>
        <v>0</v>
      </c>
      <c r="K788" s="398">
        <f t="shared" si="535"/>
        <v>0</v>
      </c>
      <c r="L788" s="398">
        <f t="shared" si="535"/>
        <v>0</v>
      </c>
      <c r="M788" s="398">
        <f t="shared" si="535"/>
        <v>0</v>
      </c>
      <c r="N788" s="398">
        <f t="shared" si="535"/>
        <v>0</v>
      </c>
      <c r="O788" s="398">
        <f t="shared" si="535"/>
        <v>0</v>
      </c>
      <c r="P788" s="398">
        <f t="shared" si="535"/>
        <v>0</v>
      </c>
      <c r="Q788" s="398">
        <f t="shared" si="535"/>
        <v>0</v>
      </c>
      <c r="R788" s="398">
        <f t="shared" si="535"/>
        <v>0</v>
      </c>
      <c r="S788" s="398">
        <f t="shared" si="535"/>
        <v>0</v>
      </c>
      <c r="T788" s="398">
        <f t="shared" si="535"/>
        <v>0</v>
      </c>
      <c r="U788" s="398">
        <f t="shared" si="535"/>
        <v>0</v>
      </c>
      <c r="V788" s="398">
        <f t="shared" si="535"/>
        <v>0</v>
      </c>
      <c r="W788" s="398">
        <f t="shared" si="535"/>
        <v>0</v>
      </c>
      <c r="X788" s="398">
        <f t="shared" si="535"/>
        <v>0</v>
      </c>
      <c r="Y788" s="398">
        <f t="shared" si="535"/>
        <v>0</v>
      </c>
      <c r="Z788" s="398">
        <f t="shared" si="535"/>
        <v>0</v>
      </c>
      <c r="AA788" s="398">
        <f t="shared" si="535"/>
        <v>0</v>
      </c>
      <c r="AB788" s="398">
        <f t="shared" si="535"/>
        <v>0</v>
      </c>
      <c r="AC788" s="398">
        <f t="shared" si="535"/>
        <v>0</v>
      </c>
      <c r="AD788" s="398">
        <f t="shared" si="535"/>
        <v>0</v>
      </c>
      <c r="AE788" s="398">
        <f t="shared" si="535"/>
        <v>0</v>
      </c>
      <c r="AF788" s="398">
        <f t="shared" si="535"/>
        <v>0</v>
      </c>
      <c r="AG788" s="398">
        <f t="shared" si="535"/>
        <v>0</v>
      </c>
    </row>
    <row r="789">
      <c r="A789" s="100" t="str">
        <f t="shared" si="37"/>
        <v>n/a</v>
      </c>
      <c r="B789" s="396">
        <f t="array" ref="B789">IF($A789="n/a",Dashboard!$C$54,iferror(index('Trade Log'!$B$5:$B$2004,match($A789,'Trade Log'!$AA$5:$AA$2004,0),0),Dashboard!$C$54))</f>
        <v>43100</v>
      </c>
      <c r="C789" s="100" t="str">
        <f t="array" ref="C789">IF($A789="n/a","",iferror(index('Trade Log'!$C$5:$C$2004,match($A789,'Trade Log'!$AA$5:$AA$2004,0),0),""))</f>
        <v/>
      </c>
      <c r="D789" s="398">
        <f t="array" ref="D789">IF($A789="n/a",0,iferror(index('Trade Log'!$AD$5:$AD$2004,match($A789,'Trade Log'!$AA$5:$AA$2004,0),0),0))</f>
        <v>0</v>
      </c>
      <c r="E789" s="398">
        <f t="shared" si="35"/>
        <v>0</v>
      </c>
      <c r="F789" s="100" t="str">
        <f t="array" ref="F789">IF($A789="n/a","",iferror(index('Trade Log'!$D$5:$D$2004,match($A789,'Trade Log'!$AA$5:$AA$2004,0),0),"n/a"))</f>
        <v/>
      </c>
      <c r="G789" s="100" t="str">
        <f t="array" ref="G789">IF($A789="n/a","",IFERROR(index(Setup!$D$52:$D$201,match($F789,Setup!$B$52:$B$201,0),0),"n/a"))</f>
        <v/>
      </c>
      <c r="H789" s="81"/>
      <c r="I789" s="398">
        <f t="shared" ref="I789:AG789" si="536">IF($A789="n/a",0,IFERROR(IF($G789=I$287,$E789,0),0))</f>
        <v>0</v>
      </c>
      <c r="J789" s="398">
        <f t="shared" si="536"/>
        <v>0</v>
      </c>
      <c r="K789" s="398">
        <f t="shared" si="536"/>
        <v>0</v>
      </c>
      <c r="L789" s="398">
        <f t="shared" si="536"/>
        <v>0</v>
      </c>
      <c r="M789" s="398">
        <f t="shared" si="536"/>
        <v>0</v>
      </c>
      <c r="N789" s="398">
        <f t="shared" si="536"/>
        <v>0</v>
      </c>
      <c r="O789" s="398">
        <f t="shared" si="536"/>
        <v>0</v>
      </c>
      <c r="P789" s="398">
        <f t="shared" si="536"/>
        <v>0</v>
      </c>
      <c r="Q789" s="398">
        <f t="shared" si="536"/>
        <v>0</v>
      </c>
      <c r="R789" s="398">
        <f t="shared" si="536"/>
        <v>0</v>
      </c>
      <c r="S789" s="398">
        <f t="shared" si="536"/>
        <v>0</v>
      </c>
      <c r="T789" s="398">
        <f t="shared" si="536"/>
        <v>0</v>
      </c>
      <c r="U789" s="398">
        <f t="shared" si="536"/>
        <v>0</v>
      </c>
      <c r="V789" s="398">
        <f t="shared" si="536"/>
        <v>0</v>
      </c>
      <c r="W789" s="398">
        <f t="shared" si="536"/>
        <v>0</v>
      </c>
      <c r="X789" s="398">
        <f t="shared" si="536"/>
        <v>0</v>
      </c>
      <c r="Y789" s="398">
        <f t="shared" si="536"/>
        <v>0</v>
      </c>
      <c r="Z789" s="398">
        <f t="shared" si="536"/>
        <v>0</v>
      </c>
      <c r="AA789" s="398">
        <f t="shared" si="536"/>
        <v>0</v>
      </c>
      <c r="AB789" s="398">
        <f t="shared" si="536"/>
        <v>0</v>
      </c>
      <c r="AC789" s="398">
        <f t="shared" si="536"/>
        <v>0</v>
      </c>
      <c r="AD789" s="398">
        <f t="shared" si="536"/>
        <v>0</v>
      </c>
      <c r="AE789" s="398">
        <f t="shared" si="536"/>
        <v>0</v>
      </c>
      <c r="AF789" s="398">
        <f t="shared" si="536"/>
        <v>0</v>
      </c>
      <c r="AG789" s="398">
        <f t="shared" si="536"/>
        <v>0</v>
      </c>
    </row>
    <row r="790">
      <c r="A790" s="100" t="str">
        <f t="shared" si="37"/>
        <v>n/a</v>
      </c>
      <c r="B790" s="396">
        <f t="array" ref="B790">IF($A790="n/a",Dashboard!$C$54,iferror(index('Trade Log'!$B$5:$B$2004,match($A790,'Trade Log'!$AA$5:$AA$2004,0),0),Dashboard!$C$54))</f>
        <v>43100</v>
      </c>
      <c r="C790" s="100" t="str">
        <f t="array" ref="C790">IF($A790="n/a","",iferror(index('Trade Log'!$C$5:$C$2004,match($A790,'Trade Log'!$AA$5:$AA$2004,0),0),""))</f>
        <v/>
      </c>
      <c r="D790" s="398">
        <f t="array" ref="D790">IF($A790="n/a",0,iferror(index('Trade Log'!$AD$5:$AD$2004,match($A790,'Trade Log'!$AA$5:$AA$2004,0),0),0))</f>
        <v>0</v>
      </c>
      <c r="E790" s="398">
        <f t="shared" si="35"/>
        <v>0</v>
      </c>
      <c r="F790" s="100" t="str">
        <f t="array" ref="F790">IF($A790="n/a","",iferror(index('Trade Log'!$D$5:$D$2004,match($A790,'Trade Log'!$AA$5:$AA$2004,0),0),"n/a"))</f>
        <v/>
      </c>
      <c r="G790" s="100" t="str">
        <f t="array" ref="G790">IF($A790="n/a","",IFERROR(index(Setup!$D$52:$D$201,match($F790,Setup!$B$52:$B$201,0),0),"n/a"))</f>
        <v/>
      </c>
      <c r="H790" s="81"/>
      <c r="I790" s="398">
        <f t="shared" ref="I790:AG790" si="537">IF($A790="n/a",0,IFERROR(IF($G790=I$287,$E790,0),0))</f>
        <v>0</v>
      </c>
      <c r="J790" s="398">
        <f t="shared" si="537"/>
        <v>0</v>
      </c>
      <c r="K790" s="398">
        <f t="shared" si="537"/>
        <v>0</v>
      </c>
      <c r="L790" s="398">
        <f t="shared" si="537"/>
        <v>0</v>
      </c>
      <c r="M790" s="398">
        <f t="shared" si="537"/>
        <v>0</v>
      </c>
      <c r="N790" s="398">
        <f t="shared" si="537"/>
        <v>0</v>
      </c>
      <c r="O790" s="398">
        <f t="shared" si="537"/>
        <v>0</v>
      </c>
      <c r="P790" s="398">
        <f t="shared" si="537"/>
        <v>0</v>
      </c>
      <c r="Q790" s="398">
        <f t="shared" si="537"/>
        <v>0</v>
      </c>
      <c r="R790" s="398">
        <f t="shared" si="537"/>
        <v>0</v>
      </c>
      <c r="S790" s="398">
        <f t="shared" si="537"/>
        <v>0</v>
      </c>
      <c r="T790" s="398">
        <f t="shared" si="537"/>
        <v>0</v>
      </c>
      <c r="U790" s="398">
        <f t="shared" si="537"/>
        <v>0</v>
      </c>
      <c r="V790" s="398">
        <f t="shared" si="537"/>
        <v>0</v>
      </c>
      <c r="W790" s="398">
        <f t="shared" si="537"/>
        <v>0</v>
      </c>
      <c r="X790" s="398">
        <f t="shared" si="537"/>
        <v>0</v>
      </c>
      <c r="Y790" s="398">
        <f t="shared" si="537"/>
        <v>0</v>
      </c>
      <c r="Z790" s="398">
        <f t="shared" si="537"/>
        <v>0</v>
      </c>
      <c r="AA790" s="398">
        <f t="shared" si="537"/>
        <v>0</v>
      </c>
      <c r="AB790" s="398">
        <f t="shared" si="537"/>
        <v>0</v>
      </c>
      <c r="AC790" s="398">
        <f t="shared" si="537"/>
        <v>0</v>
      </c>
      <c r="AD790" s="398">
        <f t="shared" si="537"/>
        <v>0</v>
      </c>
      <c r="AE790" s="398">
        <f t="shared" si="537"/>
        <v>0</v>
      </c>
      <c r="AF790" s="398">
        <f t="shared" si="537"/>
        <v>0</v>
      </c>
      <c r="AG790" s="398">
        <f t="shared" si="537"/>
        <v>0</v>
      </c>
    </row>
    <row r="791">
      <c r="A791" s="100" t="str">
        <f t="shared" si="37"/>
        <v>n/a</v>
      </c>
      <c r="B791" s="396">
        <f t="array" ref="B791">IF($A791="n/a",Dashboard!$C$54,iferror(index('Trade Log'!$B$5:$B$2004,match($A791,'Trade Log'!$AA$5:$AA$2004,0),0),Dashboard!$C$54))</f>
        <v>43100</v>
      </c>
      <c r="C791" s="100" t="str">
        <f t="array" ref="C791">IF($A791="n/a","",iferror(index('Trade Log'!$C$5:$C$2004,match($A791,'Trade Log'!$AA$5:$AA$2004,0),0),""))</f>
        <v/>
      </c>
      <c r="D791" s="398">
        <f t="array" ref="D791">IF($A791="n/a",0,iferror(index('Trade Log'!$AD$5:$AD$2004,match($A791,'Trade Log'!$AA$5:$AA$2004,0),0),0))</f>
        <v>0</v>
      </c>
      <c r="E791" s="398">
        <f t="shared" si="35"/>
        <v>0</v>
      </c>
      <c r="F791" s="100" t="str">
        <f t="array" ref="F791">IF($A791="n/a","",iferror(index('Trade Log'!$D$5:$D$2004,match($A791,'Trade Log'!$AA$5:$AA$2004,0),0),"n/a"))</f>
        <v/>
      </c>
      <c r="G791" s="100" t="str">
        <f t="array" ref="G791">IF($A791="n/a","",IFERROR(index(Setup!$D$52:$D$201,match($F791,Setup!$B$52:$B$201,0),0),"n/a"))</f>
        <v/>
      </c>
      <c r="H791" s="81"/>
      <c r="I791" s="398">
        <f t="shared" ref="I791:AG791" si="538">IF($A791="n/a",0,IFERROR(IF($G791=I$287,$E791,0),0))</f>
        <v>0</v>
      </c>
      <c r="J791" s="398">
        <f t="shared" si="538"/>
        <v>0</v>
      </c>
      <c r="K791" s="398">
        <f t="shared" si="538"/>
        <v>0</v>
      </c>
      <c r="L791" s="398">
        <f t="shared" si="538"/>
        <v>0</v>
      </c>
      <c r="M791" s="398">
        <f t="shared" si="538"/>
        <v>0</v>
      </c>
      <c r="N791" s="398">
        <f t="shared" si="538"/>
        <v>0</v>
      </c>
      <c r="O791" s="398">
        <f t="shared" si="538"/>
        <v>0</v>
      </c>
      <c r="P791" s="398">
        <f t="shared" si="538"/>
        <v>0</v>
      </c>
      <c r="Q791" s="398">
        <f t="shared" si="538"/>
        <v>0</v>
      </c>
      <c r="R791" s="398">
        <f t="shared" si="538"/>
        <v>0</v>
      </c>
      <c r="S791" s="398">
        <f t="shared" si="538"/>
        <v>0</v>
      </c>
      <c r="T791" s="398">
        <f t="shared" si="538"/>
        <v>0</v>
      </c>
      <c r="U791" s="398">
        <f t="shared" si="538"/>
        <v>0</v>
      </c>
      <c r="V791" s="398">
        <f t="shared" si="538"/>
        <v>0</v>
      </c>
      <c r="W791" s="398">
        <f t="shared" si="538"/>
        <v>0</v>
      </c>
      <c r="X791" s="398">
        <f t="shared" si="538"/>
        <v>0</v>
      </c>
      <c r="Y791" s="398">
        <f t="shared" si="538"/>
        <v>0</v>
      </c>
      <c r="Z791" s="398">
        <f t="shared" si="538"/>
        <v>0</v>
      </c>
      <c r="AA791" s="398">
        <f t="shared" si="538"/>
        <v>0</v>
      </c>
      <c r="AB791" s="398">
        <f t="shared" si="538"/>
        <v>0</v>
      </c>
      <c r="AC791" s="398">
        <f t="shared" si="538"/>
        <v>0</v>
      </c>
      <c r="AD791" s="398">
        <f t="shared" si="538"/>
        <v>0</v>
      </c>
      <c r="AE791" s="398">
        <f t="shared" si="538"/>
        <v>0</v>
      </c>
      <c r="AF791" s="398">
        <f t="shared" si="538"/>
        <v>0</v>
      </c>
      <c r="AG791" s="398">
        <f t="shared" si="538"/>
        <v>0</v>
      </c>
    </row>
    <row r="792">
      <c r="A792" s="100" t="str">
        <f t="shared" si="37"/>
        <v>n/a</v>
      </c>
      <c r="B792" s="396">
        <f t="array" ref="B792">IF($A792="n/a",Dashboard!$C$54,iferror(index('Trade Log'!$B$5:$B$2004,match($A792,'Trade Log'!$AA$5:$AA$2004,0),0),Dashboard!$C$54))</f>
        <v>43100</v>
      </c>
      <c r="C792" s="100" t="str">
        <f t="array" ref="C792">IF($A792="n/a","",iferror(index('Trade Log'!$C$5:$C$2004,match($A792,'Trade Log'!$AA$5:$AA$2004,0),0),""))</f>
        <v/>
      </c>
      <c r="D792" s="398">
        <f t="array" ref="D792">IF($A792="n/a",0,iferror(index('Trade Log'!$AD$5:$AD$2004,match($A792,'Trade Log'!$AA$5:$AA$2004,0),0),0))</f>
        <v>0</v>
      </c>
      <c r="E792" s="398">
        <f t="shared" si="35"/>
        <v>0</v>
      </c>
      <c r="F792" s="100" t="str">
        <f t="array" ref="F792">IF($A792="n/a","",iferror(index('Trade Log'!$D$5:$D$2004,match($A792,'Trade Log'!$AA$5:$AA$2004,0),0),"n/a"))</f>
        <v/>
      </c>
      <c r="G792" s="100" t="str">
        <f t="array" ref="G792">IF($A792="n/a","",IFERROR(index(Setup!$D$52:$D$201,match($F792,Setup!$B$52:$B$201,0),0),"n/a"))</f>
        <v/>
      </c>
      <c r="H792" s="81"/>
      <c r="I792" s="398">
        <f t="shared" ref="I792:AG792" si="539">IF($A792="n/a",0,IFERROR(IF($G792=I$287,$E792,0),0))</f>
        <v>0</v>
      </c>
      <c r="J792" s="398">
        <f t="shared" si="539"/>
        <v>0</v>
      </c>
      <c r="K792" s="398">
        <f t="shared" si="539"/>
        <v>0</v>
      </c>
      <c r="L792" s="398">
        <f t="shared" si="539"/>
        <v>0</v>
      </c>
      <c r="M792" s="398">
        <f t="shared" si="539"/>
        <v>0</v>
      </c>
      <c r="N792" s="398">
        <f t="shared" si="539"/>
        <v>0</v>
      </c>
      <c r="O792" s="398">
        <f t="shared" si="539"/>
        <v>0</v>
      </c>
      <c r="P792" s="398">
        <f t="shared" si="539"/>
        <v>0</v>
      </c>
      <c r="Q792" s="398">
        <f t="shared" si="539"/>
        <v>0</v>
      </c>
      <c r="R792" s="398">
        <f t="shared" si="539"/>
        <v>0</v>
      </c>
      <c r="S792" s="398">
        <f t="shared" si="539"/>
        <v>0</v>
      </c>
      <c r="T792" s="398">
        <f t="shared" si="539"/>
        <v>0</v>
      </c>
      <c r="U792" s="398">
        <f t="shared" si="539"/>
        <v>0</v>
      </c>
      <c r="V792" s="398">
        <f t="shared" si="539"/>
        <v>0</v>
      </c>
      <c r="W792" s="398">
        <f t="shared" si="539"/>
        <v>0</v>
      </c>
      <c r="X792" s="398">
        <f t="shared" si="539"/>
        <v>0</v>
      </c>
      <c r="Y792" s="398">
        <f t="shared" si="539"/>
        <v>0</v>
      </c>
      <c r="Z792" s="398">
        <f t="shared" si="539"/>
        <v>0</v>
      </c>
      <c r="AA792" s="398">
        <f t="shared" si="539"/>
        <v>0</v>
      </c>
      <c r="AB792" s="398">
        <f t="shared" si="539"/>
        <v>0</v>
      </c>
      <c r="AC792" s="398">
        <f t="shared" si="539"/>
        <v>0</v>
      </c>
      <c r="AD792" s="398">
        <f t="shared" si="539"/>
        <v>0</v>
      </c>
      <c r="AE792" s="398">
        <f t="shared" si="539"/>
        <v>0</v>
      </c>
      <c r="AF792" s="398">
        <f t="shared" si="539"/>
        <v>0</v>
      </c>
      <c r="AG792" s="398">
        <f t="shared" si="539"/>
        <v>0</v>
      </c>
    </row>
    <row r="793">
      <c r="A793" s="100" t="str">
        <f t="shared" si="37"/>
        <v>n/a</v>
      </c>
      <c r="B793" s="396">
        <f t="array" ref="B793">IF($A793="n/a",Dashboard!$C$54,iferror(index('Trade Log'!$B$5:$B$2004,match($A793,'Trade Log'!$AA$5:$AA$2004,0),0),Dashboard!$C$54))</f>
        <v>43100</v>
      </c>
      <c r="C793" s="100" t="str">
        <f t="array" ref="C793">IF($A793="n/a","",iferror(index('Trade Log'!$C$5:$C$2004,match($A793,'Trade Log'!$AA$5:$AA$2004,0),0),""))</f>
        <v/>
      </c>
      <c r="D793" s="398">
        <f t="array" ref="D793">IF($A793="n/a",0,iferror(index('Trade Log'!$AD$5:$AD$2004,match($A793,'Trade Log'!$AA$5:$AA$2004,0),0),0))</f>
        <v>0</v>
      </c>
      <c r="E793" s="398">
        <f t="shared" si="35"/>
        <v>0</v>
      </c>
      <c r="F793" s="100" t="str">
        <f t="array" ref="F793">IF($A793="n/a","",iferror(index('Trade Log'!$D$5:$D$2004,match($A793,'Trade Log'!$AA$5:$AA$2004,0),0),"n/a"))</f>
        <v/>
      </c>
      <c r="G793" s="100" t="str">
        <f t="array" ref="G793">IF($A793="n/a","",IFERROR(index(Setup!$D$52:$D$201,match($F793,Setup!$B$52:$B$201,0),0),"n/a"))</f>
        <v/>
      </c>
      <c r="H793" s="81"/>
      <c r="I793" s="398">
        <f t="shared" ref="I793:AG793" si="540">IF($A793="n/a",0,IFERROR(IF($G793=I$287,$E793,0),0))</f>
        <v>0</v>
      </c>
      <c r="J793" s="398">
        <f t="shared" si="540"/>
        <v>0</v>
      </c>
      <c r="K793" s="398">
        <f t="shared" si="540"/>
        <v>0</v>
      </c>
      <c r="L793" s="398">
        <f t="shared" si="540"/>
        <v>0</v>
      </c>
      <c r="M793" s="398">
        <f t="shared" si="540"/>
        <v>0</v>
      </c>
      <c r="N793" s="398">
        <f t="shared" si="540"/>
        <v>0</v>
      </c>
      <c r="O793" s="398">
        <f t="shared" si="540"/>
        <v>0</v>
      </c>
      <c r="P793" s="398">
        <f t="shared" si="540"/>
        <v>0</v>
      </c>
      <c r="Q793" s="398">
        <f t="shared" si="540"/>
        <v>0</v>
      </c>
      <c r="R793" s="398">
        <f t="shared" si="540"/>
        <v>0</v>
      </c>
      <c r="S793" s="398">
        <f t="shared" si="540"/>
        <v>0</v>
      </c>
      <c r="T793" s="398">
        <f t="shared" si="540"/>
        <v>0</v>
      </c>
      <c r="U793" s="398">
        <f t="shared" si="540"/>
        <v>0</v>
      </c>
      <c r="V793" s="398">
        <f t="shared" si="540"/>
        <v>0</v>
      </c>
      <c r="W793" s="398">
        <f t="shared" si="540"/>
        <v>0</v>
      </c>
      <c r="X793" s="398">
        <f t="shared" si="540"/>
        <v>0</v>
      </c>
      <c r="Y793" s="398">
        <f t="shared" si="540"/>
        <v>0</v>
      </c>
      <c r="Z793" s="398">
        <f t="shared" si="540"/>
        <v>0</v>
      </c>
      <c r="AA793" s="398">
        <f t="shared" si="540"/>
        <v>0</v>
      </c>
      <c r="AB793" s="398">
        <f t="shared" si="540"/>
        <v>0</v>
      </c>
      <c r="AC793" s="398">
        <f t="shared" si="540"/>
        <v>0</v>
      </c>
      <c r="AD793" s="398">
        <f t="shared" si="540"/>
        <v>0</v>
      </c>
      <c r="AE793" s="398">
        <f t="shared" si="540"/>
        <v>0</v>
      </c>
      <c r="AF793" s="398">
        <f t="shared" si="540"/>
        <v>0</v>
      </c>
      <c r="AG793" s="398">
        <f t="shared" si="540"/>
        <v>0</v>
      </c>
    </row>
    <row r="794">
      <c r="A794" s="100" t="str">
        <f t="shared" si="37"/>
        <v>n/a</v>
      </c>
      <c r="B794" s="396">
        <f t="array" ref="B794">IF($A794="n/a",Dashboard!$C$54,iferror(index('Trade Log'!$B$5:$B$2004,match($A794,'Trade Log'!$AA$5:$AA$2004,0),0),Dashboard!$C$54))</f>
        <v>43100</v>
      </c>
      <c r="C794" s="100" t="str">
        <f t="array" ref="C794">IF($A794="n/a","",iferror(index('Trade Log'!$C$5:$C$2004,match($A794,'Trade Log'!$AA$5:$AA$2004,0),0),""))</f>
        <v/>
      </c>
      <c r="D794" s="398">
        <f t="array" ref="D794">IF($A794="n/a",0,iferror(index('Trade Log'!$AD$5:$AD$2004,match($A794,'Trade Log'!$AA$5:$AA$2004,0),0),0))</f>
        <v>0</v>
      </c>
      <c r="E794" s="398">
        <f t="shared" si="35"/>
        <v>0</v>
      </c>
      <c r="F794" s="100" t="str">
        <f t="array" ref="F794">IF($A794="n/a","",iferror(index('Trade Log'!$D$5:$D$2004,match($A794,'Trade Log'!$AA$5:$AA$2004,0),0),"n/a"))</f>
        <v/>
      </c>
      <c r="G794" s="100" t="str">
        <f t="array" ref="G794">IF($A794="n/a","",IFERROR(index(Setup!$D$52:$D$201,match($F794,Setup!$B$52:$B$201,0),0),"n/a"))</f>
        <v/>
      </c>
      <c r="H794" s="81"/>
      <c r="I794" s="398">
        <f t="shared" ref="I794:AG794" si="541">IF($A794="n/a",0,IFERROR(IF($G794=I$287,$E794,0),0))</f>
        <v>0</v>
      </c>
      <c r="J794" s="398">
        <f t="shared" si="541"/>
        <v>0</v>
      </c>
      <c r="K794" s="398">
        <f t="shared" si="541"/>
        <v>0</v>
      </c>
      <c r="L794" s="398">
        <f t="shared" si="541"/>
        <v>0</v>
      </c>
      <c r="M794" s="398">
        <f t="shared" si="541"/>
        <v>0</v>
      </c>
      <c r="N794" s="398">
        <f t="shared" si="541"/>
        <v>0</v>
      </c>
      <c r="O794" s="398">
        <f t="shared" si="541"/>
        <v>0</v>
      </c>
      <c r="P794" s="398">
        <f t="shared" si="541"/>
        <v>0</v>
      </c>
      <c r="Q794" s="398">
        <f t="shared" si="541"/>
        <v>0</v>
      </c>
      <c r="R794" s="398">
        <f t="shared" si="541"/>
        <v>0</v>
      </c>
      <c r="S794" s="398">
        <f t="shared" si="541"/>
        <v>0</v>
      </c>
      <c r="T794" s="398">
        <f t="shared" si="541"/>
        <v>0</v>
      </c>
      <c r="U794" s="398">
        <f t="shared" si="541"/>
        <v>0</v>
      </c>
      <c r="V794" s="398">
        <f t="shared" si="541"/>
        <v>0</v>
      </c>
      <c r="W794" s="398">
        <f t="shared" si="541"/>
        <v>0</v>
      </c>
      <c r="X794" s="398">
        <f t="shared" si="541"/>
        <v>0</v>
      </c>
      <c r="Y794" s="398">
        <f t="shared" si="541"/>
        <v>0</v>
      </c>
      <c r="Z794" s="398">
        <f t="shared" si="541"/>
        <v>0</v>
      </c>
      <c r="AA794" s="398">
        <f t="shared" si="541"/>
        <v>0</v>
      </c>
      <c r="AB794" s="398">
        <f t="shared" si="541"/>
        <v>0</v>
      </c>
      <c r="AC794" s="398">
        <f t="shared" si="541"/>
        <v>0</v>
      </c>
      <c r="AD794" s="398">
        <f t="shared" si="541"/>
        <v>0</v>
      </c>
      <c r="AE794" s="398">
        <f t="shared" si="541"/>
        <v>0</v>
      </c>
      <c r="AF794" s="398">
        <f t="shared" si="541"/>
        <v>0</v>
      </c>
      <c r="AG794" s="398">
        <f t="shared" si="541"/>
        <v>0</v>
      </c>
    </row>
    <row r="795">
      <c r="A795" s="100" t="str">
        <f t="shared" si="37"/>
        <v>n/a</v>
      </c>
      <c r="B795" s="396">
        <f t="array" ref="B795">IF($A795="n/a",Dashboard!$C$54,iferror(index('Trade Log'!$B$5:$B$2004,match($A795,'Trade Log'!$AA$5:$AA$2004,0),0),Dashboard!$C$54))</f>
        <v>43100</v>
      </c>
      <c r="C795" s="100" t="str">
        <f t="array" ref="C795">IF($A795="n/a","",iferror(index('Trade Log'!$C$5:$C$2004,match($A795,'Trade Log'!$AA$5:$AA$2004,0),0),""))</f>
        <v/>
      </c>
      <c r="D795" s="398">
        <f t="array" ref="D795">IF($A795="n/a",0,iferror(index('Trade Log'!$AD$5:$AD$2004,match($A795,'Trade Log'!$AA$5:$AA$2004,0),0),0))</f>
        <v>0</v>
      </c>
      <c r="E795" s="398">
        <f t="shared" si="35"/>
        <v>0</v>
      </c>
      <c r="F795" s="100" t="str">
        <f t="array" ref="F795">IF($A795="n/a","",iferror(index('Trade Log'!$D$5:$D$2004,match($A795,'Trade Log'!$AA$5:$AA$2004,0),0),"n/a"))</f>
        <v/>
      </c>
      <c r="G795" s="100" t="str">
        <f t="array" ref="G795">IF($A795="n/a","",IFERROR(index(Setup!$D$52:$D$201,match($F795,Setup!$B$52:$B$201,0),0),"n/a"))</f>
        <v/>
      </c>
      <c r="H795" s="81"/>
      <c r="I795" s="398">
        <f t="shared" ref="I795:AG795" si="542">IF($A795="n/a",0,IFERROR(IF($G795=I$287,$E795,0),0))</f>
        <v>0</v>
      </c>
      <c r="J795" s="398">
        <f t="shared" si="542"/>
        <v>0</v>
      </c>
      <c r="K795" s="398">
        <f t="shared" si="542"/>
        <v>0</v>
      </c>
      <c r="L795" s="398">
        <f t="shared" si="542"/>
        <v>0</v>
      </c>
      <c r="M795" s="398">
        <f t="shared" si="542"/>
        <v>0</v>
      </c>
      <c r="N795" s="398">
        <f t="shared" si="542"/>
        <v>0</v>
      </c>
      <c r="O795" s="398">
        <f t="shared" si="542"/>
        <v>0</v>
      </c>
      <c r="P795" s="398">
        <f t="shared" si="542"/>
        <v>0</v>
      </c>
      <c r="Q795" s="398">
        <f t="shared" si="542"/>
        <v>0</v>
      </c>
      <c r="R795" s="398">
        <f t="shared" si="542"/>
        <v>0</v>
      </c>
      <c r="S795" s="398">
        <f t="shared" si="542"/>
        <v>0</v>
      </c>
      <c r="T795" s="398">
        <f t="shared" si="542"/>
        <v>0</v>
      </c>
      <c r="U795" s="398">
        <f t="shared" si="542"/>
        <v>0</v>
      </c>
      <c r="V795" s="398">
        <f t="shared" si="542"/>
        <v>0</v>
      </c>
      <c r="W795" s="398">
        <f t="shared" si="542"/>
        <v>0</v>
      </c>
      <c r="X795" s="398">
        <f t="shared" si="542"/>
        <v>0</v>
      </c>
      <c r="Y795" s="398">
        <f t="shared" si="542"/>
        <v>0</v>
      </c>
      <c r="Z795" s="398">
        <f t="shared" si="542"/>
        <v>0</v>
      </c>
      <c r="AA795" s="398">
        <f t="shared" si="542"/>
        <v>0</v>
      </c>
      <c r="AB795" s="398">
        <f t="shared" si="542"/>
        <v>0</v>
      </c>
      <c r="AC795" s="398">
        <f t="shared" si="542"/>
        <v>0</v>
      </c>
      <c r="AD795" s="398">
        <f t="shared" si="542"/>
        <v>0</v>
      </c>
      <c r="AE795" s="398">
        <f t="shared" si="542"/>
        <v>0</v>
      </c>
      <c r="AF795" s="398">
        <f t="shared" si="542"/>
        <v>0</v>
      </c>
      <c r="AG795" s="398">
        <f t="shared" si="542"/>
        <v>0</v>
      </c>
    </row>
    <row r="796">
      <c r="A796" s="100" t="str">
        <f t="shared" si="37"/>
        <v>n/a</v>
      </c>
      <c r="B796" s="396">
        <f t="array" ref="B796">IF($A796="n/a",Dashboard!$C$54,iferror(index('Trade Log'!$B$5:$B$2004,match($A796,'Trade Log'!$AA$5:$AA$2004,0),0),Dashboard!$C$54))</f>
        <v>43100</v>
      </c>
      <c r="C796" s="100" t="str">
        <f t="array" ref="C796">IF($A796="n/a","",iferror(index('Trade Log'!$C$5:$C$2004,match($A796,'Trade Log'!$AA$5:$AA$2004,0),0),""))</f>
        <v/>
      </c>
      <c r="D796" s="398">
        <f t="array" ref="D796">IF($A796="n/a",0,iferror(index('Trade Log'!$AD$5:$AD$2004,match($A796,'Trade Log'!$AA$5:$AA$2004,0),0),0))</f>
        <v>0</v>
      </c>
      <c r="E796" s="398">
        <f t="shared" si="35"/>
        <v>0</v>
      </c>
      <c r="F796" s="100" t="str">
        <f t="array" ref="F796">IF($A796="n/a","",iferror(index('Trade Log'!$D$5:$D$2004,match($A796,'Trade Log'!$AA$5:$AA$2004,0),0),"n/a"))</f>
        <v/>
      </c>
      <c r="G796" s="100" t="str">
        <f t="array" ref="G796">IF($A796="n/a","",IFERROR(index(Setup!$D$52:$D$201,match($F796,Setup!$B$52:$B$201,0),0),"n/a"))</f>
        <v/>
      </c>
      <c r="H796" s="81"/>
      <c r="I796" s="398">
        <f t="shared" ref="I796:AG796" si="543">IF($A796="n/a",0,IFERROR(IF($G796=I$287,$E796,0),0))</f>
        <v>0</v>
      </c>
      <c r="J796" s="398">
        <f t="shared" si="543"/>
        <v>0</v>
      </c>
      <c r="K796" s="398">
        <f t="shared" si="543"/>
        <v>0</v>
      </c>
      <c r="L796" s="398">
        <f t="shared" si="543"/>
        <v>0</v>
      </c>
      <c r="M796" s="398">
        <f t="shared" si="543"/>
        <v>0</v>
      </c>
      <c r="N796" s="398">
        <f t="shared" si="543"/>
        <v>0</v>
      </c>
      <c r="O796" s="398">
        <f t="shared" si="543"/>
        <v>0</v>
      </c>
      <c r="P796" s="398">
        <f t="shared" si="543"/>
        <v>0</v>
      </c>
      <c r="Q796" s="398">
        <f t="shared" si="543"/>
        <v>0</v>
      </c>
      <c r="R796" s="398">
        <f t="shared" si="543"/>
        <v>0</v>
      </c>
      <c r="S796" s="398">
        <f t="shared" si="543"/>
        <v>0</v>
      </c>
      <c r="T796" s="398">
        <f t="shared" si="543"/>
        <v>0</v>
      </c>
      <c r="U796" s="398">
        <f t="shared" si="543"/>
        <v>0</v>
      </c>
      <c r="V796" s="398">
        <f t="shared" si="543"/>
        <v>0</v>
      </c>
      <c r="W796" s="398">
        <f t="shared" si="543"/>
        <v>0</v>
      </c>
      <c r="X796" s="398">
        <f t="shared" si="543"/>
        <v>0</v>
      </c>
      <c r="Y796" s="398">
        <f t="shared" si="543"/>
        <v>0</v>
      </c>
      <c r="Z796" s="398">
        <f t="shared" si="543"/>
        <v>0</v>
      </c>
      <c r="AA796" s="398">
        <f t="shared" si="543"/>
        <v>0</v>
      </c>
      <c r="AB796" s="398">
        <f t="shared" si="543"/>
        <v>0</v>
      </c>
      <c r="AC796" s="398">
        <f t="shared" si="543"/>
        <v>0</v>
      </c>
      <c r="AD796" s="398">
        <f t="shared" si="543"/>
        <v>0</v>
      </c>
      <c r="AE796" s="398">
        <f t="shared" si="543"/>
        <v>0</v>
      </c>
      <c r="AF796" s="398">
        <f t="shared" si="543"/>
        <v>0</v>
      </c>
      <c r="AG796" s="398">
        <f t="shared" si="543"/>
        <v>0</v>
      </c>
    </row>
    <row r="797">
      <c r="A797" s="100" t="str">
        <f t="shared" si="37"/>
        <v>n/a</v>
      </c>
      <c r="B797" s="396">
        <f t="array" ref="B797">IF($A797="n/a",Dashboard!$C$54,iferror(index('Trade Log'!$B$5:$B$2004,match($A797,'Trade Log'!$AA$5:$AA$2004,0),0),Dashboard!$C$54))</f>
        <v>43100</v>
      </c>
      <c r="C797" s="100" t="str">
        <f t="array" ref="C797">IF($A797="n/a","",iferror(index('Trade Log'!$C$5:$C$2004,match($A797,'Trade Log'!$AA$5:$AA$2004,0),0),""))</f>
        <v/>
      </c>
      <c r="D797" s="398">
        <f t="array" ref="D797">IF($A797="n/a",0,iferror(index('Trade Log'!$AD$5:$AD$2004,match($A797,'Trade Log'!$AA$5:$AA$2004,0),0),0))</f>
        <v>0</v>
      </c>
      <c r="E797" s="398">
        <f t="shared" si="35"/>
        <v>0</v>
      </c>
      <c r="F797" s="100" t="str">
        <f t="array" ref="F797">IF($A797="n/a","",iferror(index('Trade Log'!$D$5:$D$2004,match($A797,'Trade Log'!$AA$5:$AA$2004,0),0),"n/a"))</f>
        <v/>
      </c>
      <c r="G797" s="100" t="str">
        <f t="array" ref="G797">IF($A797="n/a","",IFERROR(index(Setup!$D$52:$D$201,match($F797,Setup!$B$52:$B$201,0),0),"n/a"))</f>
        <v/>
      </c>
      <c r="H797" s="81"/>
      <c r="I797" s="398">
        <f t="shared" ref="I797:AG797" si="544">IF($A797="n/a",0,IFERROR(IF($G797=I$287,$E797,0),0))</f>
        <v>0</v>
      </c>
      <c r="J797" s="398">
        <f t="shared" si="544"/>
        <v>0</v>
      </c>
      <c r="K797" s="398">
        <f t="shared" si="544"/>
        <v>0</v>
      </c>
      <c r="L797" s="398">
        <f t="shared" si="544"/>
        <v>0</v>
      </c>
      <c r="M797" s="398">
        <f t="shared" si="544"/>
        <v>0</v>
      </c>
      <c r="N797" s="398">
        <f t="shared" si="544"/>
        <v>0</v>
      </c>
      <c r="O797" s="398">
        <f t="shared" si="544"/>
        <v>0</v>
      </c>
      <c r="P797" s="398">
        <f t="shared" si="544"/>
        <v>0</v>
      </c>
      <c r="Q797" s="398">
        <f t="shared" si="544"/>
        <v>0</v>
      </c>
      <c r="R797" s="398">
        <f t="shared" si="544"/>
        <v>0</v>
      </c>
      <c r="S797" s="398">
        <f t="shared" si="544"/>
        <v>0</v>
      </c>
      <c r="T797" s="398">
        <f t="shared" si="544"/>
        <v>0</v>
      </c>
      <c r="U797" s="398">
        <f t="shared" si="544"/>
        <v>0</v>
      </c>
      <c r="V797" s="398">
        <f t="shared" si="544"/>
        <v>0</v>
      </c>
      <c r="W797" s="398">
        <f t="shared" si="544"/>
        <v>0</v>
      </c>
      <c r="X797" s="398">
        <f t="shared" si="544"/>
        <v>0</v>
      </c>
      <c r="Y797" s="398">
        <f t="shared" si="544"/>
        <v>0</v>
      </c>
      <c r="Z797" s="398">
        <f t="shared" si="544"/>
        <v>0</v>
      </c>
      <c r="AA797" s="398">
        <f t="shared" si="544"/>
        <v>0</v>
      </c>
      <c r="AB797" s="398">
        <f t="shared" si="544"/>
        <v>0</v>
      </c>
      <c r="AC797" s="398">
        <f t="shared" si="544"/>
        <v>0</v>
      </c>
      <c r="AD797" s="398">
        <f t="shared" si="544"/>
        <v>0</v>
      </c>
      <c r="AE797" s="398">
        <f t="shared" si="544"/>
        <v>0</v>
      </c>
      <c r="AF797" s="398">
        <f t="shared" si="544"/>
        <v>0</v>
      </c>
      <c r="AG797" s="398">
        <f t="shared" si="544"/>
        <v>0</v>
      </c>
    </row>
    <row r="798">
      <c r="A798" s="100" t="str">
        <f t="shared" si="37"/>
        <v>n/a</v>
      </c>
      <c r="B798" s="396">
        <f t="array" ref="B798">IF($A798="n/a",Dashboard!$C$54,iferror(index('Trade Log'!$B$5:$B$2004,match($A798,'Trade Log'!$AA$5:$AA$2004,0),0),Dashboard!$C$54))</f>
        <v>43100</v>
      </c>
      <c r="C798" s="100" t="str">
        <f t="array" ref="C798">IF($A798="n/a","",iferror(index('Trade Log'!$C$5:$C$2004,match($A798,'Trade Log'!$AA$5:$AA$2004,0),0),""))</f>
        <v/>
      </c>
      <c r="D798" s="398">
        <f t="array" ref="D798">IF($A798="n/a",0,iferror(index('Trade Log'!$AD$5:$AD$2004,match($A798,'Trade Log'!$AA$5:$AA$2004,0),0),0))</f>
        <v>0</v>
      </c>
      <c r="E798" s="398">
        <f t="shared" si="35"/>
        <v>0</v>
      </c>
      <c r="F798" s="100" t="str">
        <f t="array" ref="F798">IF($A798="n/a","",iferror(index('Trade Log'!$D$5:$D$2004,match($A798,'Trade Log'!$AA$5:$AA$2004,0),0),"n/a"))</f>
        <v/>
      </c>
      <c r="G798" s="100" t="str">
        <f t="array" ref="G798">IF($A798="n/a","",IFERROR(index(Setup!$D$52:$D$201,match($F798,Setup!$B$52:$B$201,0),0),"n/a"))</f>
        <v/>
      </c>
      <c r="H798" s="81"/>
      <c r="I798" s="398">
        <f t="shared" ref="I798:AG798" si="545">IF($A798="n/a",0,IFERROR(IF($G798=I$287,$E798,0),0))</f>
        <v>0</v>
      </c>
      <c r="J798" s="398">
        <f t="shared" si="545"/>
        <v>0</v>
      </c>
      <c r="K798" s="398">
        <f t="shared" si="545"/>
        <v>0</v>
      </c>
      <c r="L798" s="398">
        <f t="shared" si="545"/>
        <v>0</v>
      </c>
      <c r="M798" s="398">
        <f t="shared" si="545"/>
        <v>0</v>
      </c>
      <c r="N798" s="398">
        <f t="shared" si="545"/>
        <v>0</v>
      </c>
      <c r="O798" s="398">
        <f t="shared" si="545"/>
        <v>0</v>
      </c>
      <c r="P798" s="398">
        <f t="shared" si="545"/>
        <v>0</v>
      </c>
      <c r="Q798" s="398">
        <f t="shared" si="545"/>
        <v>0</v>
      </c>
      <c r="R798" s="398">
        <f t="shared" si="545"/>
        <v>0</v>
      </c>
      <c r="S798" s="398">
        <f t="shared" si="545"/>
        <v>0</v>
      </c>
      <c r="T798" s="398">
        <f t="shared" si="545"/>
        <v>0</v>
      </c>
      <c r="U798" s="398">
        <f t="shared" si="545"/>
        <v>0</v>
      </c>
      <c r="V798" s="398">
        <f t="shared" si="545"/>
        <v>0</v>
      </c>
      <c r="W798" s="398">
        <f t="shared" si="545"/>
        <v>0</v>
      </c>
      <c r="X798" s="398">
        <f t="shared" si="545"/>
        <v>0</v>
      </c>
      <c r="Y798" s="398">
        <f t="shared" si="545"/>
        <v>0</v>
      </c>
      <c r="Z798" s="398">
        <f t="shared" si="545"/>
        <v>0</v>
      </c>
      <c r="AA798" s="398">
        <f t="shared" si="545"/>
        <v>0</v>
      </c>
      <c r="AB798" s="398">
        <f t="shared" si="545"/>
        <v>0</v>
      </c>
      <c r="AC798" s="398">
        <f t="shared" si="545"/>
        <v>0</v>
      </c>
      <c r="AD798" s="398">
        <f t="shared" si="545"/>
        <v>0</v>
      </c>
      <c r="AE798" s="398">
        <f t="shared" si="545"/>
        <v>0</v>
      </c>
      <c r="AF798" s="398">
        <f t="shared" si="545"/>
        <v>0</v>
      </c>
      <c r="AG798" s="398">
        <f t="shared" si="545"/>
        <v>0</v>
      </c>
    </row>
    <row r="799">
      <c r="A799" s="100" t="str">
        <f t="shared" si="37"/>
        <v>n/a</v>
      </c>
      <c r="B799" s="396">
        <f t="array" ref="B799">IF($A799="n/a",Dashboard!$C$54,iferror(index('Trade Log'!$B$5:$B$2004,match($A799,'Trade Log'!$AA$5:$AA$2004,0),0),Dashboard!$C$54))</f>
        <v>43100</v>
      </c>
      <c r="C799" s="100" t="str">
        <f t="array" ref="C799">IF($A799="n/a","",iferror(index('Trade Log'!$C$5:$C$2004,match($A799,'Trade Log'!$AA$5:$AA$2004,0),0),""))</f>
        <v/>
      </c>
      <c r="D799" s="398">
        <f t="array" ref="D799">IF($A799="n/a",0,iferror(index('Trade Log'!$AD$5:$AD$2004,match($A799,'Trade Log'!$AA$5:$AA$2004,0),0),0))</f>
        <v>0</v>
      </c>
      <c r="E799" s="398">
        <f t="shared" si="35"/>
        <v>0</v>
      </c>
      <c r="F799" s="100" t="str">
        <f t="array" ref="F799">IF($A799="n/a","",iferror(index('Trade Log'!$D$5:$D$2004,match($A799,'Trade Log'!$AA$5:$AA$2004,0),0),"n/a"))</f>
        <v/>
      </c>
      <c r="G799" s="100" t="str">
        <f t="array" ref="G799">IF($A799="n/a","",IFERROR(index(Setup!$D$52:$D$201,match($F799,Setup!$B$52:$B$201,0),0),"n/a"))</f>
        <v/>
      </c>
      <c r="H799" s="81"/>
      <c r="I799" s="398">
        <f t="shared" ref="I799:AG799" si="546">IF($A799="n/a",0,IFERROR(IF($G799=I$287,$E799,0),0))</f>
        <v>0</v>
      </c>
      <c r="J799" s="398">
        <f t="shared" si="546"/>
        <v>0</v>
      </c>
      <c r="K799" s="398">
        <f t="shared" si="546"/>
        <v>0</v>
      </c>
      <c r="L799" s="398">
        <f t="shared" si="546"/>
        <v>0</v>
      </c>
      <c r="M799" s="398">
        <f t="shared" si="546"/>
        <v>0</v>
      </c>
      <c r="N799" s="398">
        <f t="shared" si="546"/>
        <v>0</v>
      </c>
      <c r="O799" s="398">
        <f t="shared" si="546"/>
        <v>0</v>
      </c>
      <c r="P799" s="398">
        <f t="shared" si="546"/>
        <v>0</v>
      </c>
      <c r="Q799" s="398">
        <f t="shared" si="546"/>
        <v>0</v>
      </c>
      <c r="R799" s="398">
        <f t="shared" si="546"/>
        <v>0</v>
      </c>
      <c r="S799" s="398">
        <f t="shared" si="546"/>
        <v>0</v>
      </c>
      <c r="T799" s="398">
        <f t="shared" si="546"/>
        <v>0</v>
      </c>
      <c r="U799" s="398">
        <f t="shared" si="546"/>
        <v>0</v>
      </c>
      <c r="V799" s="398">
        <f t="shared" si="546"/>
        <v>0</v>
      </c>
      <c r="W799" s="398">
        <f t="shared" si="546"/>
        <v>0</v>
      </c>
      <c r="X799" s="398">
        <f t="shared" si="546"/>
        <v>0</v>
      </c>
      <c r="Y799" s="398">
        <f t="shared" si="546"/>
        <v>0</v>
      </c>
      <c r="Z799" s="398">
        <f t="shared" si="546"/>
        <v>0</v>
      </c>
      <c r="AA799" s="398">
        <f t="shared" si="546"/>
        <v>0</v>
      </c>
      <c r="AB799" s="398">
        <f t="shared" si="546"/>
        <v>0</v>
      </c>
      <c r="AC799" s="398">
        <f t="shared" si="546"/>
        <v>0</v>
      </c>
      <c r="AD799" s="398">
        <f t="shared" si="546"/>
        <v>0</v>
      </c>
      <c r="AE799" s="398">
        <f t="shared" si="546"/>
        <v>0</v>
      </c>
      <c r="AF799" s="398">
        <f t="shared" si="546"/>
        <v>0</v>
      </c>
      <c r="AG799" s="398">
        <f t="shared" si="546"/>
        <v>0</v>
      </c>
    </row>
    <row r="800">
      <c r="A800" s="100" t="str">
        <f t="shared" si="37"/>
        <v>n/a</v>
      </c>
      <c r="B800" s="396">
        <f t="array" ref="B800">IF($A800="n/a",Dashboard!$C$54,iferror(index('Trade Log'!$B$5:$B$2004,match($A800,'Trade Log'!$AA$5:$AA$2004,0),0),Dashboard!$C$54))</f>
        <v>43100</v>
      </c>
      <c r="C800" s="100" t="str">
        <f t="array" ref="C800">IF($A800="n/a","",iferror(index('Trade Log'!$C$5:$C$2004,match($A800,'Trade Log'!$AA$5:$AA$2004,0),0),""))</f>
        <v/>
      </c>
      <c r="D800" s="398">
        <f t="array" ref="D800">IF($A800="n/a",0,iferror(index('Trade Log'!$AD$5:$AD$2004,match($A800,'Trade Log'!$AA$5:$AA$2004,0),0),0))</f>
        <v>0</v>
      </c>
      <c r="E800" s="398">
        <f t="shared" si="35"/>
        <v>0</v>
      </c>
      <c r="F800" s="100" t="str">
        <f t="array" ref="F800">IF($A800="n/a","",iferror(index('Trade Log'!$D$5:$D$2004,match($A800,'Trade Log'!$AA$5:$AA$2004,0),0),"n/a"))</f>
        <v/>
      </c>
      <c r="G800" s="100" t="str">
        <f t="array" ref="G800">IF($A800="n/a","",IFERROR(index(Setup!$D$52:$D$201,match($F800,Setup!$B$52:$B$201,0),0),"n/a"))</f>
        <v/>
      </c>
      <c r="H800" s="81"/>
      <c r="I800" s="398">
        <f t="shared" ref="I800:AG800" si="547">IF($A800="n/a",0,IFERROR(IF($G800=I$287,$E800,0),0))</f>
        <v>0</v>
      </c>
      <c r="J800" s="398">
        <f t="shared" si="547"/>
        <v>0</v>
      </c>
      <c r="K800" s="398">
        <f t="shared" si="547"/>
        <v>0</v>
      </c>
      <c r="L800" s="398">
        <f t="shared" si="547"/>
        <v>0</v>
      </c>
      <c r="M800" s="398">
        <f t="shared" si="547"/>
        <v>0</v>
      </c>
      <c r="N800" s="398">
        <f t="shared" si="547"/>
        <v>0</v>
      </c>
      <c r="O800" s="398">
        <f t="shared" si="547"/>
        <v>0</v>
      </c>
      <c r="P800" s="398">
        <f t="shared" si="547"/>
        <v>0</v>
      </c>
      <c r="Q800" s="398">
        <f t="shared" si="547"/>
        <v>0</v>
      </c>
      <c r="R800" s="398">
        <f t="shared" si="547"/>
        <v>0</v>
      </c>
      <c r="S800" s="398">
        <f t="shared" si="547"/>
        <v>0</v>
      </c>
      <c r="T800" s="398">
        <f t="shared" si="547"/>
        <v>0</v>
      </c>
      <c r="U800" s="398">
        <f t="shared" si="547"/>
        <v>0</v>
      </c>
      <c r="V800" s="398">
        <f t="shared" si="547"/>
        <v>0</v>
      </c>
      <c r="W800" s="398">
        <f t="shared" si="547"/>
        <v>0</v>
      </c>
      <c r="X800" s="398">
        <f t="shared" si="547"/>
        <v>0</v>
      </c>
      <c r="Y800" s="398">
        <f t="shared" si="547"/>
        <v>0</v>
      </c>
      <c r="Z800" s="398">
        <f t="shared" si="547"/>
        <v>0</v>
      </c>
      <c r="AA800" s="398">
        <f t="shared" si="547"/>
        <v>0</v>
      </c>
      <c r="AB800" s="398">
        <f t="shared" si="547"/>
        <v>0</v>
      </c>
      <c r="AC800" s="398">
        <f t="shared" si="547"/>
        <v>0</v>
      </c>
      <c r="AD800" s="398">
        <f t="shared" si="547"/>
        <v>0</v>
      </c>
      <c r="AE800" s="398">
        <f t="shared" si="547"/>
        <v>0</v>
      </c>
      <c r="AF800" s="398">
        <f t="shared" si="547"/>
        <v>0</v>
      </c>
      <c r="AG800" s="398">
        <f t="shared" si="547"/>
        <v>0</v>
      </c>
    </row>
    <row r="801">
      <c r="A801" s="100" t="str">
        <f t="shared" si="37"/>
        <v>n/a</v>
      </c>
      <c r="B801" s="396">
        <f t="array" ref="B801">IF($A801="n/a",Dashboard!$C$54,iferror(index('Trade Log'!$B$5:$B$2004,match($A801,'Trade Log'!$AA$5:$AA$2004,0),0),Dashboard!$C$54))</f>
        <v>43100</v>
      </c>
      <c r="C801" s="100" t="str">
        <f t="array" ref="C801">IF($A801="n/a","",iferror(index('Trade Log'!$C$5:$C$2004,match($A801,'Trade Log'!$AA$5:$AA$2004,0),0),""))</f>
        <v/>
      </c>
      <c r="D801" s="398">
        <f t="array" ref="D801">IF($A801="n/a",0,iferror(index('Trade Log'!$AD$5:$AD$2004,match($A801,'Trade Log'!$AA$5:$AA$2004,0),0),0))</f>
        <v>0</v>
      </c>
      <c r="E801" s="398">
        <f t="shared" si="35"/>
        <v>0</v>
      </c>
      <c r="F801" s="100" t="str">
        <f t="array" ref="F801">IF($A801="n/a","",iferror(index('Trade Log'!$D$5:$D$2004,match($A801,'Trade Log'!$AA$5:$AA$2004,0),0),"n/a"))</f>
        <v/>
      </c>
      <c r="G801" s="100" t="str">
        <f t="array" ref="G801">IF($A801="n/a","",IFERROR(index(Setup!$D$52:$D$201,match($F801,Setup!$B$52:$B$201,0),0),"n/a"))</f>
        <v/>
      </c>
      <c r="H801" s="81"/>
      <c r="I801" s="398">
        <f t="shared" ref="I801:AG801" si="548">IF($A801="n/a",0,IFERROR(IF($G801=I$287,$E801,0),0))</f>
        <v>0</v>
      </c>
      <c r="J801" s="398">
        <f t="shared" si="548"/>
        <v>0</v>
      </c>
      <c r="K801" s="398">
        <f t="shared" si="548"/>
        <v>0</v>
      </c>
      <c r="L801" s="398">
        <f t="shared" si="548"/>
        <v>0</v>
      </c>
      <c r="M801" s="398">
        <f t="shared" si="548"/>
        <v>0</v>
      </c>
      <c r="N801" s="398">
        <f t="shared" si="548"/>
        <v>0</v>
      </c>
      <c r="O801" s="398">
        <f t="shared" si="548"/>
        <v>0</v>
      </c>
      <c r="P801" s="398">
        <f t="shared" si="548"/>
        <v>0</v>
      </c>
      <c r="Q801" s="398">
        <f t="shared" si="548"/>
        <v>0</v>
      </c>
      <c r="R801" s="398">
        <f t="shared" si="548"/>
        <v>0</v>
      </c>
      <c r="S801" s="398">
        <f t="shared" si="548"/>
        <v>0</v>
      </c>
      <c r="T801" s="398">
        <f t="shared" si="548"/>
        <v>0</v>
      </c>
      <c r="U801" s="398">
        <f t="shared" si="548"/>
        <v>0</v>
      </c>
      <c r="V801" s="398">
        <f t="shared" si="548"/>
        <v>0</v>
      </c>
      <c r="W801" s="398">
        <f t="shared" si="548"/>
        <v>0</v>
      </c>
      <c r="X801" s="398">
        <f t="shared" si="548"/>
        <v>0</v>
      </c>
      <c r="Y801" s="398">
        <f t="shared" si="548"/>
        <v>0</v>
      </c>
      <c r="Z801" s="398">
        <f t="shared" si="548"/>
        <v>0</v>
      </c>
      <c r="AA801" s="398">
        <f t="shared" si="548"/>
        <v>0</v>
      </c>
      <c r="AB801" s="398">
        <f t="shared" si="548"/>
        <v>0</v>
      </c>
      <c r="AC801" s="398">
        <f t="shared" si="548"/>
        <v>0</v>
      </c>
      <c r="AD801" s="398">
        <f t="shared" si="548"/>
        <v>0</v>
      </c>
      <c r="AE801" s="398">
        <f t="shared" si="548"/>
        <v>0</v>
      </c>
      <c r="AF801" s="398">
        <f t="shared" si="548"/>
        <v>0</v>
      </c>
      <c r="AG801" s="398">
        <f t="shared" si="548"/>
        <v>0</v>
      </c>
    </row>
    <row r="802">
      <c r="A802" s="100" t="str">
        <f t="shared" si="37"/>
        <v>n/a</v>
      </c>
      <c r="B802" s="396">
        <f t="array" ref="B802">IF($A802="n/a",Dashboard!$C$54,iferror(index('Trade Log'!$B$5:$B$2004,match($A802,'Trade Log'!$AA$5:$AA$2004,0),0),Dashboard!$C$54))</f>
        <v>43100</v>
      </c>
      <c r="C802" s="100" t="str">
        <f t="array" ref="C802">IF($A802="n/a","",iferror(index('Trade Log'!$C$5:$C$2004,match($A802,'Trade Log'!$AA$5:$AA$2004,0),0),""))</f>
        <v/>
      </c>
      <c r="D802" s="398">
        <f t="array" ref="D802">IF($A802="n/a",0,iferror(index('Trade Log'!$AD$5:$AD$2004,match($A802,'Trade Log'!$AA$5:$AA$2004,0),0),0))</f>
        <v>0</v>
      </c>
      <c r="E802" s="398">
        <f t="shared" si="35"/>
        <v>0</v>
      </c>
      <c r="F802" s="100" t="str">
        <f t="array" ref="F802">IF($A802="n/a","",iferror(index('Trade Log'!$D$5:$D$2004,match($A802,'Trade Log'!$AA$5:$AA$2004,0),0),"n/a"))</f>
        <v/>
      </c>
      <c r="G802" s="100" t="str">
        <f t="array" ref="G802">IF($A802="n/a","",IFERROR(index(Setup!$D$52:$D$201,match($F802,Setup!$B$52:$B$201,0),0),"n/a"))</f>
        <v/>
      </c>
      <c r="H802" s="81"/>
      <c r="I802" s="398">
        <f t="shared" ref="I802:AG802" si="549">IF($A802="n/a",0,IFERROR(IF($G802=I$287,$E802,0),0))</f>
        <v>0</v>
      </c>
      <c r="J802" s="398">
        <f t="shared" si="549"/>
        <v>0</v>
      </c>
      <c r="K802" s="398">
        <f t="shared" si="549"/>
        <v>0</v>
      </c>
      <c r="L802" s="398">
        <f t="shared" si="549"/>
        <v>0</v>
      </c>
      <c r="M802" s="398">
        <f t="shared" si="549"/>
        <v>0</v>
      </c>
      <c r="N802" s="398">
        <f t="shared" si="549"/>
        <v>0</v>
      </c>
      <c r="O802" s="398">
        <f t="shared" si="549"/>
        <v>0</v>
      </c>
      <c r="P802" s="398">
        <f t="shared" si="549"/>
        <v>0</v>
      </c>
      <c r="Q802" s="398">
        <f t="shared" si="549"/>
        <v>0</v>
      </c>
      <c r="R802" s="398">
        <f t="shared" si="549"/>
        <v>0</v>
      </c>
      <c r="S802" s="398">
        <f t="shared" si="549"/>
        <v>0</v>
      </c>
      <c r="T802" s="398">
        <f t="shared" si="549"/>
        <v>0</v>
      </c>
      <c r="U802" s="398">
        <f t="shared" si="549"/>
        <v>0</v>
      </c>
      <c r="V802" s="398">
        <f t="shared" si="549"/>
        <v>0</v>
      </c>
      <c r="W802" s="398">
        <f t="shared" si="549"/>
        <v>0</v>
      </c>
      <c r="X802" s="398">
        <f t="shared" si="549"/>
        <v>0</v>
      </c>
      <c r="Y802" s="398">
        <f t="shared" si="549"/>
        <v>0</v>
      </c>
      <c r="Z802" s="398">
        <f t="shared" si="549"/>
        <v>0</v>
      </c>
      <c r="AA802" s="398">
        <f t="shared" si="549"/>
        <v>0</v>
      </c>
      <c r="AB802" s="398">
        <f t="shared" si="549"/>
        <v>0</v>
      </c>
      <c r="AC802" s="398">
        <f t="shared" si="549"/>
        <v>0</v>
      </c>
      <c r="AD802" s="398">
        <f t="shared" si="549"/>
        <v>0</v>
      </c>
      <c r="AE802" s="398">
        <f t="shared" si="549"/>
        <v>0</v>
      </c>
      <c r="AF802" s="398">
        <f t="shared" si="549"/>
        <v>0</v>
      </c>
      <c r="AG802" s="398">
        <f t="shared" si="549"/>
        <v>0</v>
      </c>
    </row>
    <row r="803">
      <c r="A803" s="100" t="str">
        <f t="shared" si="37"/>
        <v>n/a</v>
      </c>
      <c r="B803" s="396">
        <f t="array" ref="B803">IF($A803="n/a",Dashboard!$C$54,iferror(index('Trade Log'!$B$5:$B$2004,match($A803,'Trade Log'!$AA$5:$AA$2004,0),0),Dashboard!$C$54))</f>
        <v>43100</v>
      </c>
      <c r="C803" s="100" t="str">
        <f t="array" ref="C803">IF($A803="n/a","",iferror(index('Trade Log'!$C$5:$C$2004,match($A803,'Trade Log'!$AA$5:$AA$2004,0),0),""))</f>
        <v/>
      </c>
      <c r="D803" s="398">
        <f t="array" ref="D803">IF($A803="n/a",0,iferror(index('Trade Log'!$AD$5:$AD$2004,match($A803,'Trade Log'!$AA$5:$AA$2004,0),0),0))</f>
        <v>0</v>
      </c>
      <c r="E803" s="398">
        <f t="shared" si="35"/>
        <v>0</v>
      </c>
      <c r="F803" s="100" t="str">
        <f t="array" ref="F803">IF($A803="n/a","",iferror(index('Trade Log'!$D$5:$D$2004,match($A803,'Trade Log'!$AA$5:$AA$2004,0),0),"n/a"))</f>
        <v/>
      </c>
      <c r="G803" s="100" t="str">
        <f t="array" ref="G803">IF($A803="n/a","",IFERROR(index(Setup!$D$52:$D$201,match($F803,Setup!$B$52:$B$201,0),0),"n/a"))</f>
        <v/>
      </c>
      <c r="H803" s="81"/>
      <c r="I803" s="398">
        <f t="shared" ref="I803:AG803" si="550">IF($A803="n/a",0,IFERROR(IF($G803=I$287,$E803,0),0))</f>
        <v>0</v>
      </c>
      <c r="J803" s="398">
        <f t="shared" si="550"/>
        <v>0</v>
      </c>
      <c r="K803" s="398">
        <f t="shared" si="550"/>
        <v>0</v>
      </c>
      <c r="L803" s="398">
        <f t="shared" si="550"/>
        <v>0</v>
      </c>
      <c r="M803" s="398">
        <f t="shared" si="550"/>
        <v>0</v>
      </c>
      <c r="N803" s="398">
        <f t="shared" si="550"/>
        <v>0</v>
      </c>
      <c r="O803" s="398">
        <f t="shared" si="550"/>
        <v>0</v>
      </c>
      <c r="P803" s="398">
        <f t="shared" si="550"/>
        <v>0</v>
      </c>
      <c r="Q803" s="398">
        <f t="shared" si="550"/>
        <v>0</v>
      </c>
      <c r="R803" s="398">
        <f t="shared" si="550"/>
        <v>0</v>
      </c>
      <c r="S803" s="398">
        <f t="shared" si="550"/>
        <v>0</v>
      </c>
      <c r="T803" s="398">
        <f t="shared" si="550"/>
        <v>0</v>
      </c>
      <c r="U803" s="398">
        <f t="shared" si="550"/>
        <v>0</v>
      </c>
      <c r="V803" s="398">
        <f t="shared" si="550"/>
        <v>0</v>
      </c>
      <c r="W803" s="398">
        <f t="shared" si="550"/>
        <v>0</v>
      </c>
      <c r="X803" s="398">
        <f t="shared" si="550"/>
        <v>0</v>
      </c>
      <c r="Y803" s="398">
        <f t="shared" si="550"/>
        <v>0</v>
      </c>
      <c r="Z803" s="398">
        <f t="shared" si="550"/>
        <v>0</v>
      </c>
      <c r="AA803" s="398">
        <f t="shared" si="550"/>
        <v>0</v>
      </c>
      <c r="AB803" s="398">
        <f t="shared" si="550"/>
        <v>0</v>
      </c>
      <c r="AC803" s="398">
        <f t="shared" si="550"/>
        <v>0</v>
      </c>
      <c r="AD803" s="398">
        <f t="shared" si="550"/>
        <v>0</v>
      </c>
      <c r="AE803" s="398">
        <f t="shared" si="550"/>
        <v>0</v>
      </c>
      <c r="AF803" s="398">
        <f t="shared" si="550"/>
        <v>0</v>
      </c>
      <c r="AG803" s="398">
        <f t="shared" si="550"/>
        <v>0</v>
      </c>
    </row>
    <row r="804">
      <c r="A804" s="100" t="str">
        <f t="shared" si="37"/>
        <v>n/a</v>
      </c>
      <c r="B804" s="396">
        <f t="array" ref="B804">IF($A804="n/a",Dashboard!$C$54,iferror(index('Trade Log'!$B$5:$B$2004,match($A804,'Trade Log'!$AA$5:$AA$2004,0),0),Dashboard!$C$54))</f>
        <v>43100</v>
      </c>
      <c r="C804" s="100" t="str">
        <f t="array" ref="C804">IF($A804="n/a","",iferror(index('Trade Log'!$C$5:$C$2004,match($A804,'Trade Log'!$AA$5:$AA$2004,0),0),""))</f>
        <v/>
      </c>
      <c r="D804" s="398">
        <f t="array" ref="D804">IF($A804="n/a",0,iferror(index('Trade Log'!$AD$5:$AD$2004,match($A804,'Trade Log'!$AA$5:$AA$2004,0),0),0))</f>
        <v>0</v>
      </c>
      <c r="E804" s="398">
        <f t="shared" si="35"/>
        <v>0</v>
      </c>
      <c r="F804" s="100" t="str">
        <f t="array" ref="F804">IF($A804="n/a","",iferror(index('Trade Log'!$D$5:$D$2004,match($A804,'Trade Log'!$AA$5:$AA$2004,0),0),"n/a"))</f>
        <v/>
      </c>
      <c r="G804" s="100" t="str">
        <f t="array" ref="G804">IF($A804="n/a","",IFERROR(index(Setup!$D$52:$D$201,match($F804,Setup!$B$52:$B$201,0),0),"n/a"))</f>
        <v/>
      </c>
      <c r="H804" s="81"/>
      <c r="I804" s="398">
        <f t="shared" ref="I804:AG804" si="551">IF($A804="n/a",0,IFERROR(IF($G804=I$287,$E804,0),0))</f>
        <v>0</v>
      </c>
      <c r="J804" s="398">
        <f t="shared" si="551"/>
        <v>0</v>
      </c>
      <c r="K804" s="398">
        <f t="shared" si="551"/>
        <v>0</v>
      </c>
      <c r="L804" s="398">
        <f t="shared" si="551"/>
        <v>0</v>
      </c>
      <c r="M804" s="398">
        <f t="shared" si="551"/>
        <v>0</v>
      </c>
      <c r="N804" s="398">
        <f t="shared" si="551"/>
        <v>0</v>
      </c>
      <c r="O804" s="398">
        <f t="shared" si="551"/>
        <v>0</v>
      </c>
      <c r="P804" s="398">
        <f t="shared" si="551"/>
        <v>0</v>
      </c>
      <c r="Q804" s="398">
        <f t="shared" si="551"/>
        <v>0</v>
      </c>
      <c r="R804" s="398">
        <f t="shared" si="551"/>
        <v>0</v>
      </c>
      <c r="S804" s="398">
        <f t="shared" si="551"/>
        <v>0</v>
      </c>
      <c r="T804" s="398">
        <f t="shared" si="551"/>
        <v>0</v>
      </c>
      <c r="U804" s="398">
        <f t="shared" si="551"/>
        <v>0</v>
      </c>
      <c r="V804" s="398">
        <f t="shared" si="551"/>
        <v>0</v>
      </c>
      <c r="W804" s="398">
        <f t="shared" si="551"/>
        <v>0</v>
      </c>
      <c r="X804" s="398">
        <f t="shared" si="551"/>
        <v>0</v>
      </c>
      <c r="Y804" s="398">
        <f t="shared" si="551"/>
        <v>0</v>
      </c>
      <c r="Z804" s="398">
        <f t="shared" si="551"/>
        <v>0</v>
      </c>
      <c r="AA804" s="398">
        <f t="shared" si="551"/>
        <v>0</v>
      </c>
      <c r="AB804" s="398">
        <f t="shared" si="551"/>
        <v>0</v>
      </c>
      <c r="AC804" s="398">
        <f t="shared" si="551"/>
        <v>0</v>
      </c>
      <c r="AD804" s="398">
        <f t="shared" si="551"/>
        <v>0</v>
      </c>
      <c r="AE804" s="398">
        <f t="shared" si="551"/>
        <v>0</v>
      </c>
      <c r="AF804" s="398">
        <f t="shared" si="551"/>
        <v>0</v>
      </c>
      <c r="AG804" s="398">
        <f t="shared" si="551"/>
        <v>0</v>
      </c>
    </row>
    <row r="805">
      <c r="A805" s="100" t="str">
        <f t="shared" si="37"/>
        <v>n/a</v>
      </c>
      <c r="B805" s="396">
        <f t="array" ref="B805">IF($A805="n/a",Dashboard!$C$54,iferror(index('Trade Log'!$B$5:$B$2004,match($A805,'Trade Log'!$AA$5:$AA$2004,0),0),Dashboard!$C$54))</f>
        <v>43100</v>
      </c>
      <c r="C805" s="100" t="str">
        <f t="array" ref="C805">IF($A805="n/a","",iferror(index('Trade Log'!$C$5:$C$2004,match($A805,'Trade Log'!$AA$5:$AA$2004,0),0),""))</f>
        <v/>
      </c>
      <c r="D805" s="398">
        <f t="array" ref="D805">IF($A805="n/a",0,iferror(index('Trade Log'!$AD$5:$AD$2004,match($A805,'Trade Log'!$AA$5:$AA$2004,0),0),0))</f>
        <v>0</v>
      </c>
      <c r="E805" s="398">
        <f t="shared" si="35"/>
        <v>0</v>
      </c>
      <c r="F805" s="100" t="str">
        <f t="array" ref="F805">IF($A805="n/a","",iferror(index('Trade Log'!$D$5:$D$2004,match($A805,'Trade Log'!$AA$5:$AA$2004,0),0),"n/a"))</f>
        <v/>
      </c>
      <c r="G805" s="100" t="str">
        <f t="array" ref="G805">IF($A805="n/a","",IFERROR(index(Setup!$D$52:$D$201,match($F805,Setup!$B$52:$B$201,0),0),"n/a"))</f>
        <v/>
      </c>
      <c r="H805" s="81"/>
      <c r="I805" s="398">
        <f t="shared" ref="I805:AG805" si="552">IF($A805="n/a",0,IFERROR(IF($G805=I$287,$E805,0),0))</f>
        <v>0</v>
      </c>
      <c r="J805" s="398">
        <f t="shared" si="552"/>
        <v>0</v>
      </c>
      <c r="K805" s="398">
        <f t="shared" si="552"/>
        <v>0</v>
      </c>
      <c r="L805" s="398">
        <f t="shared" si="552"/>
        <v>0</v>
      </c>
      <c r="M805" s="398">
        <f t="shared" si="552"/>
        <v>0</v>
      </c>
      <c r="N805" s="398">
        <f t="shared" si="552"/>
        <v>0</v>
      </c>
      <c r="O805" s="398">
        <f t="shared" si="552"/>
        <v>0</v>
      </c>
      <c r="P805" s="398">
        <f t="shared" si="552"/>
        <v>0</v>
      </c>
      <c r="Q805" s="398">
        <f t="shared" si="552"/>
        <v>0</v>
      </c>
      <c r="R805" s="398">
        <f t="shared" si="552"/>
        <v>0</v>
      </c>
      <c r="S805" s="398">
        <f t="shared" si="552"/>
        <v>0</v>
      </c>
      <c r="T805" s="398">
        <f t="shared" si="552"/>
        <v>0</v>
      </c>
      <c r="U805" s="398">
        <f t="shared" si="552"/>
        <v>0</v>
      </c>
      <c r="V805" s="398">
        <f t="shared" si="552"/>
        <v>0</v>
      </c>
      <c r="W805" s="398">
        <f t="shared" si="552"/>
        <v>0</v>
      </c>
      <c r="X805" s="398">
        <f t="shared" si="552"/>
        <v>0</v>
      </c>
      <c r="Y805" s="398">
        <f t="shared" si="552"/>
        <v>0</v>
      </c>
      <c r="Z805" s="398">
        <f t="shared" si="552"/>
        <v>0</v>
      </c>
      <c r="AA805" s="398">
        <f t="shared" si="552"/>
        <v>0</v>
      </c>
      <c r="AB805" s="398">
        <f t="shared" si="552"/>
        <v>0</v>
      </c>
      <c r="AC805" s="398">
        <f t="shared" si="552"/>
        <v>0</v>
      </c>
      <c r="AD805" s="398">
        <f t="shared" si="552"/>
        <v>0</v>
      </c>
      <c r="AE805" s="398">
        <f t="shared" si="552"/>
        <v>0</v>
      </c>
      <c r="AF805" s="398">
        <f t="shared" si="552"/>
        <v>0</v>
      </c>
      <c r="AG805" s="398">
        <f t="shared" si="552"/>
        <v>0</v>
      </c>
    </row>
    <row r="806">
      <c r="A806" s="100" t="str">
        <f t="shared" si="37"/>
        <v>n/a</v>
      </c>
      <c r="B806" s="396">
        <f t="array" ref="B806">IF($A806="n/a",Dashboard!$C$54,iferror(index('Trade Log'!$B$5:$B$2004,match($A806,'Trade Log'!$AA$5:$AA$2004,0),0),Dashboard!$C$54))</f>
        <v>43100</v>
      </c>
      <c r="C806" s="100" t="str">
        <f t="array" ref="C806">IF($A806="n/a","",iferror(index('Trade Log'!$C$5:$C$2004,match($A806,'Trade Log'!$AA$5:$AA$2004,0),0),""))</f>
        <v/>
      </c>
      <c r="D806" s="398">
        <f t="array" ref="D806">IF($A806="n/a",0,iferror(index('Trade Log'!$AD$5:$AD$2004,match($A806,'Trade Log'!$AA$5:$AA$2004,0),0),0))</f>
        <v>0</v>
      </c>
      <c r="E806" s="398">
        <f t="shared" si="35"/>
        <v>0</v>
      </c>
      <c r="F806" s="100" t="str">
        <f t="array" ref="F806">IF($A806="n/a","",iferror(index('Trade Log'!$D$5:$D$2004,match($A806,'Trade Log'!$AA$5:$AA$2004,0),0),"n/a"))</f>
        <v/>
      </c>
      <c r="G806" s="100" t="str">
        <f t="array" ref="G806">IF($A806="n/a","",IFERROR(index(Setup!$D$52:$D$201,match($F806,Setup!$B$52:$B$201,0),0),"n/a"))</f>
        <v/>
      </c>
      <c r="H806" s="81"/>
      <c r="I806" s="398">
        <f t="shared" ref="I806:AG806" si="553">IF($A806="n/a",0,IFERROR(IF($G806=I$287,$E806,0),0))</f>
        <v>0</v>
      </c>
      <c r="J806" s="398">
        <f t="shared" si="553"/>
        <v>0</v>
      </c>
      <c r="K806" s="398">
        <f t="shared" si="553"/>
        <v>0</v>
      </c>
      <c r="L806" s="398">
        <f t="shared" si="553"/>
        <v>0</v>
      </c>
      <c r="M806" s="398">
        <f t="shared" si="553"/>
        <v>0</v>
      </c>
      <c r="N806" s="398">
        <f t="shared" si="553"/>
        <v>0</v>
      </c>
      <c r="O806" s="398">
        <f t="shared" si="553"/>
        <v>0</v>
      </c>
      <c r="P806" s="398">
        <f t="shared" si="553"/>
        <v>0</v>
      </c>
      <c r="Q806" s="398">
        <f t="shared" si="553"/>
        <v>0</v>
      </c>
      <c r="R806" s="398">
        <f t="shared" si="553"/>
        <v>0</v>
      </c>
      <c r="S806" s="398">
        <f t="shared" si="553"/>
        <v>0</v>
      </c>
      <c r="T806" s="398">
        <f t="shared" si="553"/>
        <v>0</v>
      </c>
      <c r="U806" s="398">
        <f t="shared" si="553"/>
        <v>0</v>
      </c>
      <c r="V806" s="398">
        <f t="shared" si="553"/>
        <v>0</v>
      </c>
      <c r="W806" s="398">
        <f t="shared" si="553"/>
        <v>0</v>
      </c>
      <c r="X806" s="398">
        <f t="shared" si="553"/>
        <v>0</v>
      </c>
      <c r="Y806" s="398">
        <f t="shared" si="553"/>
        <v>0</v>
      </c>
      <c r="Z806" s="398">
        <f t="shared" si="553"/>
        <v>0</v>
      </c>
      <c r="AA806" s="398">
        <f t="shared" si="553"/>
        <v>0</v>
      </c>
      <c r="AB806" s="398">
        <f t="shared" si="553"/>
        <v>0</v>
      </c>
      <c r="AC806" s="398">
        <f t="shared" si="553"/>
        <v>0</v>
      </c>
      <c r="AD806" s="398">
        <f t="shared" si="553"/>
        <v>0</v>
      </c>
      <c r="AE806" s="398">
        <f t="shared" si="553"/>
        <v>0</v>
      </c>
      <c r="AF806" s="398">
        <f t="shared" si="553"/>
        <v>0</v>
      </c>
      <c r="AG806" s="398">
        <f t="shared" si="553"/>
        <v>0</v>
      </c>
    </row>
    <row r="807">
      <c r="A807" s="100" t="str">
        <f t="shared" si="37"/>
        <v>n/a</v>
      </c>
      <c r="B807" s="396">
        <f t="array" ref="B807">IF($A807="n/a",Dashboard!$C$54,iferror(index('Trade Log'!$B$5:$B$2004,match($A807,'Trade Log'!$AA$5:$AA$2004,0),0),Dashboard!$C$54))</f>
        <v>43100</v>
      </c>
      <c r="C807" s="100" t="str">
        <f t="array" ref="C807">IF($A807="n/a","",iferror(index('Trade Log'!$C$5:$C$2004,match($A807,'Trade Log'!$AA$5:$AA$2004,0),0),""))</f>
        <v/>
      </c>
      <c r="D807" s="398">
        <f t="array" ref="D807">IF($A807="n/a",0,iferror(index('Trade Log'!$AD$5:$AD$2004,match($A807,'Trade Log'!$AA$5:$AA$2004,0),0),0))</f>
        <v>0</v>
      </c>
      <c r="E807" s="398">
        <f t="shared" si="35"/>
        <v>0</v>
      </c>
      <c r="F807" s="100" t="str">
        <f t="array" ref="F807">IF($A807="n/a","",iferror(index('Trade Log'!$D$5:$D$2004,match($A807,'Trade Log'!$AA$5:$AA$2004,0),0),"n/a"))</f>
        <v/>
      </c>
      <c r="G807" s="100" t="str">
        <f t="array" ref="G807">IF($A807="n/a","",IFERROR(index(Setup!$D$52:$D$201,match($F807,Setup!$B$52:$B$201,0),0),"n/a"))</f>
        <v/>
      </c>
      <c r="H807" s="81"/>
      <c r="I807" s="398">
        <f t="shared" ref="I807:AG807" si="554">IF($A807="n/a",0,IFERROR(IF($G807=I$287,$E807,0),0))</f>
        <v>0</v>
      </c>
      <c r="J807" s="398">
        <f t="shared" si="554"/>
        <v>0</v>
      </c>
      <c r="K807" s="398">
        <f t="shared" si="554"/>
        <v>0</v>
      </c>
      <c r="L807" s="398">
        <f t="shared" si="554"/>
        <v>0</v>
      </c>
      <c r="M807" s="398">
        <f t="shared" si="554"/>
        <v>0</v>
      </c>
      <c r="N807" s="398">
        <f t="shared" si="554"/>
        <v>0</v>
      </c>
      <c r="O807" s="398">
        <f t="shared" si="554"/>
        <v>0</v>
      </c>
      <c r="P807" s="398">
        <f t="shared" si="554"/>
        <v>0</v>
      </c>
      <c r="Q807" s="398">
        <f t="shared" si="554"/>
        <v>0</v>
      </c>
      <c r="R807" s="398">
        <f t="shared" si="554"/>
        <v>0</v>
      </c>
      <c r="S807" s="398">
        <f t="shared" si="554"/>
        <v>0</v>
      </c>
      <c r="T807" s="398">
        <f t="shared" si="554"/>
        <v>0</v>
      </c>
      <c r="U807" s="398">
        <f t="shared" si="554"/>
        <v>0</v>
      </c>
      <c r="V807" s="398">
        <f t="shared" si="554"/>
        <v>0</v>
      </c>
      <c r="W807" s="398">
        <f t="shared" si="554"/>
        <v>0</v>
      </c>
      <c r="X807" s="398">
        <f t="shared" si="554"/>
        <v>0</v>
      </c>
      <c r="Y807" s="398">
        <f t="shared" si="554"/>
        <v>0</v>
      </c>
      <c r="Z807" s="398">
        <f t="shared" si="554"/>
        <v>0</v>
      </c>
      <c r="AA807" s="398">
        <f t="shared" si="554"/>
        <v>0</v>
      </c>
      <c r="AB807" s="398">
        <f t="shared" si="554"/>
        <v>0</v>
      </c>
      <c r="AC807" s="398">
        <f t="shared" si="554"/>
        <v>0</v>
      </c>
      <c r="AD807" s="398">
        <f t="shared" si="554"/>
        <v>0</v>
      </c>
      <c r="AE807" s="398">
        <f t="shared" si="554"/>
        <v>0</v>
      </c>
      <c r="AF807" s="398">
        <f t="shared" si="554"/>
        <v>0</v>
      </c>
      <c r="AG807" s="398">
        <f t="shared" si="554"/>
        <v>0</v>
      </c>
    </row>
    <row r="808">
      <c r="A808" s="100" t="str">
        <f t="shared" si="37"/>
        <v>n/a</v>
      </c>
      <c r="B808" s="396">
        <f t="array" ref="B808">IF($A808="n/a",Dashboard!$C$54,iferror(index('Trade Log'!$B$5:$B$2004,match($A808,'Trade Log'!$AA$5:$AA$2004,0),0),Dashboard!$C$54))</f>
        <v>43100</v>
      </c>
      <c r="C808" s="100" t="str">
        <f t="array" ref="C808">IF($A808="n/a","",iferror(index('Trade Log'!$C$5:$C$2004,match($A808,'Trade Log'!$AA$5:$AA$2004,0),0),""))</f>
        <v/>
      </c>
      <c r="D808" s="398">
        <f t="array" ref="D808">IF($A808="n/a",0,iferror(index('Trade Log'!$AD$5:$AD$2004,match($A808,'Trade Log'!$AA$5:$AA$2004,0),0),0))</f>
        <v>0</v>
      </c>
      <c r="E808" s="398">
        <f t="shared" si="35"/>
        <v>0</v>
      </c>
      <c r="F808" s="100" t="str">
        <f t="array" ref="F808">IF($A808="n/a","",iferror(index('Trade Log'!$D$5:$D$2004,match($A808,'Trade Log'!$AA$5:$AA$2004,0),0),"n/a"))</f>
        <v/>
      </c>
      <c r="G808" s="100" t="str">
        <f t="array" ref="G808">IF($A808="n/a","",IFERROR(index(Setup!$D$52:$D$201,match($F808,Setup!$B$52:$B$201,0),0),"n/a"))</f>
        <v/>
      </c>
      <c r="H808" s="81"/>
      <c r="I808" s="398">
        <f t="shared" ref="I808:AG808" si="555">IF($A808="n/a",0,IFERROR(IF($G808=I$287,$E808,0),0))</f>
        <v>0</v>
      </c>
      <c r="J808" s="398">
        <f t="shared" si="555"/>
        <v>0</v>
      </c>
      <c r="K808" s="398">
        <f t="shared" si="555"/>
        <v>0</v>
      </c>
      <c r="L808" s="398">
        <f t="shared" si="555"/>
        <v>0</v>
      </c>
      <c r="M808" s="398">
        <f t="shared" si="555"/>
        <v>0</v>
      </c>
      <c r="N808" s="398">
        <f t="shared" si="555"/>
        <v>0</v>
      </c>
      <c r="O808" s="398">
        <f t="shared" si="555"/>
        <v>0</v>
      </c>
      <c r="P808" s="398">
        <f t="shared" si="555"/>
        <v>0</v>
      </c>
      <c r="Q808" s="398">
        <f t="shared" si="555"/>
        <v>0</v>
      </c>
      <c r="R808" s="398">
        <f t="shared" si="555"/>
        <v>0</v>
      </c>
      <c r="S808" s="398">
        <f t="shared" si="555"/>
        <v>0</v>
      </c>
      <c r="T808" s="398">
        <f t="shared" si="555"/>
        <v>0</v>
      </c>
      <c r="U808" s="398">
        <f t="shared" si="555"/>
        <v>0</v>
      </c>
      <c r="V808" s="398">
        <f t="shared" si="555"/>
        <v>0</v>
      </c>
      <c r="W808" s="398">
        <f t="shared" si="555"/>
        <v>0</v>
      </c>
      <c r="X808" s="398">
        <f t="shared" si="555"/>
        <v>0</v>
      </c>
      <c r="Y808" s="398">
        <f t="shared" si="555"/>
        <v>0</v>
      </c>
      <c r="Z808" s="398">
        <f t="shared" si="555"/>
        <v>0</v>
      </c>
      <c r="AA808" s="398">
        <f t="shared" si="555"/>
        <v>0</v>
      </c>
      <c r="AB808" s="398">
        <f t="shared" si="555"/>
        <v>0</v>
      </c>
      <c r="AC808" s="398">
        <f t="shared" si="555"/>
        <v>0</v>
      </c>
      <c r="AD808" s="398">
        <f t="shared" si="555"/>
        <v>0</v>
      </c>
      <c r="AE808" s="398">
        <f t="shared" si="555"/>
        <v>0</v>
      </c>
      <c r="AF808" s="398">
        <f t="shared" si="555"/>
        <v>0</v>
      </c>
      <c r="AG808" s="398">
        <f t="shared" si="555"/>
        <v>0</v>
      </c>
    </row>
    <row r="809">
      <c r="A809" s="100" t="str">
        <f t="shared" si="37"/>
        <v>n/a</v>
      </c>
      <c r="B809" s="396">
        <f t="array" ref="B809">IF($A809="n/a",Dashboard!$C$54,iferror(index('Trade Log'!$B$5:$B$2004,match($A809,'Trade Log'!$AA$5:$AA$2004,0),0),Dashboard!$C$54))</f>
        <v>43100</v>
      </c>
      <c r="C809" s="100" t="str">
        <f t="array" ref="C809">IF($A809="n/a","",iferror(index('Trade Log'!$C$5:$C$2004,match($A809,'Trade Log'!$AA$5:$AA$2004,0),0),""))</f>
        <v/>
      </c>
      <c r="D809" s="398">
        <f t="array" ref="D809">IF($A809="n/a",0,iferror(index('Trade Log'!$AD$5:$AD$2004,match($A809,'Trade Log'!$AA$5:$AA$2004,0),0),0))</f>
        <v>0</v>
      </c>
      <c r="E809" s="398">
        <f t="shared" si="35"/>
        <v>0</v>
      </c>
      <c r="F809" s="100" t="str">
        <f t="array" ref="F809">IF($A809="n/a","",iferror(index('Trade Log'!$D$5:$D$2004,match($A809,'Trade Log'!$AA$5:$AA$2004,0),0),"n/a"))</f>
        <v/>
      </c>
      <c r="G809" s="100" t="str">
        <f t="array" ref="G809">IF($A809="n/a","",IFERROR(index(Setup!$D$52:$D$201,match($F809,Setup!$B$52:$B$201,0),0),"n/a"))</f>
        <v/>
      </c>
      <c r="H809" s="81"/>
      <c r="I809" s="398">
        <f t="shared" ref="I809:AG809" si="556">IF($A809="n/a",0,IFERROR(IF($G809=I$287,$E809,0),0))</f>
        <v>0</v>
      </c>
      <c r="J809" s="398">
        <f t="shared" si="556"/>
        <v>0</v>
      </c>
      <c r="K809" s="398">
        <f t="shared" si="556"/>
        <v>0</v>
      </c>
      <c r="L809" s="398">
        <f t="shared" si="556"/>
        <v>0</v>
      </c>
      <c r="M809" s="398">
        <f t="shared" si="556"/>
        <v>0</v>
      </c>
      <c r="N809" s="398">
        <f t="shared" si="556"/>
        <v>0</v>
      </c>
      <c r="O809" s="398">
        <f t="shared" si="556"/>
        <v>0</v>
      </c>
      <c r="P809" s="398">
        <f t="shared" si="556"/>
        <v>0</v>
      </c>
      <c r="Q809" s="398">
        <f t="shared" si="556"/>
        <v>0</v>
      </c>
      <c r="R809" s="398">
        <f t="shared" si="556"/>
        <v>0</v>
      </c>
      <c r="S809" s="398">
        <f t="shared" si="556"/>
        <v>0</v>
      </c>
      <c r="T809" s="398">
        <f t="shared" si="556"/>
        <v>0</v>
      </c>
      <c r="U809" s="398">
        <f t="shared" si="556"/>
        <v>0</v>
      </c>
      <c r="V809" s="398">
        <f t="shared" si="556"/>
        <v>0</v>
      </c>
      <c r="W809" s="398">
        <f t="shared" si="556"/>
        <v>0</v>
      </c>
      <c r="X809" s="398">
        <f t="shared" si="556"/>
        <v>0</v>
      </c>
      <c r="Y809" s="398">
        <f t="shared" si="556"/>
        <v>0</v>
      </c>
      <c r="Z809" s="398">
        <f t="shared" si="556"/>
        <v>0</v>
      </c>
      <c r="AA809" s="398">
        <f t="shared" si="556"/>
        <v>0</v>
      </c>
      <c r="AB809" s="398">
        <f t="shared" si="556"/>
        <v>0</v>
      </c>
      <c r="AC809" s="398">
        <f t="shared" si="556"/>
        <v>0</v>
      </c>
      <c r="AD809" s="398">
        <f t="shared" si="556"/>
        <v>0</v>
      </c>
      <c r="AE809" s="398">
        <f t="shared" si="556"/>
        <v>0</v>
      </c>
      <c r="AF809" s="398">
        <f t="shared" si="556"/>
        <v>0</v>
      </c>
      <c r="AG809" s="398">
        <f t="shared" si="556"/>
        <v>0</v>
      </c>
    </row>
    <row r="810">
      <c r="A810" s="100" t="str">
        <f t="shared" si="37"/>
        <v>n/a</v>
      </c>
      <c r="B810" s="396">
        <f t="array" ref="B810">IF($A810="n/a",Dashboard!$C$54,iferror(index('Trade Log'!$B$5:$B$2004,match($A810,'Trade Log'!$AA$5:$AA$2004,0),0),Dashboard!$C$54))</f>
        <v>43100</v>
      </c>
      <c r="C810" s="100" t="str">
        <f t="array" ref="C810">IF($A810="n/a","",iferror(index('Trade Log'!$C$5:$C$2004,match($A810,'Trade Log'!$AA$5:$AA$2004,0),0),""))</f>
        <v/>
      </c>
      <c r="D810" s="398">
        <f t="array" ref="D810">IF($A810="n/a",0,iferror(index('Trade Log'!$AD$5:$AD$2004,match($A810,'Trade Log'!$AA$5:$AA$2004,0),0),0))</f>
        <v>0</v>
      </c>
      <c r="E810" s="398">
        <f t="shared" si="35"/>
        <v>0</v>
      </c>
      <c r="F810" s="100" t="str">
        <f t="array" ref="F810">IF($A810="n/a","",iferror(index('Trade Log'!$D$5:$D$2004,match($A810,'Trade Log'!$AA$5:$AA$2004,0),0),"n/a"))</f>
        <v/>
      </c>
      <c r="G810" s="100" t="str">
        <f t="array" ref="G810">IF($A810="n/a","",IFERROR(index(Setup!$D$52:$D$201,match($F810,Setup!$B$52:$B$201,0),0),"n/a"))</f>
        <v/>
      </c>
      <c r="H810" s="81"/>
      <c r="I810" s="398">
        <f t="shared" ref="I810:AG810" si="557">IF($A810="n/a",0,IFERROR(IF($G810=I$287,$E810,0),0))</f>
        <v>0</v>
      </c>
      <c r="J810" s="398">
        <f t="shared" si="557"/>
        <v>0</v>
      </c>
      <c r="K810" s="398">
        <f t="shared" si="557"/>
        <v>0</v>
      </c>
      <c r="L810" s="398">
        <f t="shared" si="557"/>
        <v>0</v>
      </c>
      <c r="M810" s="398">
        <f t="shared" si="557"/>
        <v>0</v>
      </c>
      <c r="N810" s="398">
        <f t="shared" si="557"/>
        <v>0</v>
      </c>
      <c r="O810" s="398">
        <f t="shared" si="557"/>
        <v>0</v>
      </c>
      <c r="P810" s="398">
        <f t="shared" si="557"/>
        <v>0</v>
      </c>
      <c r="Q810" s="398">
        <f t="shared" si="557"/>
        <v>0</v>
      </c>
      <c r="R810" s="398">
        <f t="shared" si="557"/>
        <v>0</v>
      </c>
      <c r="S810" s="398">
        <f t="shared" si="557"/>
        <v>0</v>
      </c>
      <c r="T810" s="398">
        <f t="shared" si="557"/>
        <v>0</v>
      </c>
      <c r="U810" s="398">
        <f t="shared" si="557"/>
        <v>0</v>
      </c>
      <c r="V810" s="398">
        <f t="shared" si="557"/>
        <v>0</v>
      </c>
      <c r="W810" s="398">
        <f t="shared" si="557"/>
        <v>0</v>
      </c>
      <c r="X810" s="398">
        <f t="shared" si="557"/>
        <v>0</v>
      </c>
      <c r="Y810" s="398">
        <f t="shared" si="557"/>
        <v>0</v>
      </c>
      <c r="Z810" s="398">
        <f t="shared" si="557"/>
        <v>0</v>
      </c>
      <c r="AA810" s="398">
        <f t="shared" si="557"/>
        <v>0</v>
      </c>
      <c r="AB810" s="398">
        <f t="shared" si="557"/>
        <v>0</v>
      </c>
      <c r="AC810" s="398">
        <f t="shared" si="557"/>
        <v>0</v>
      </c>
      <c r="AD810" s="398">
        <f t="shared" si="557"/>
        <v>0</v>
      </c>
      <c r="AE810" s="398">
        <f t="shared" si="557"/>
        <v>0</v>
      </c>
      <c r="AF810" s="398">
        <f t="shared" si="557"/>
        <v>0</v>
      </c>
      <c r="AG810" s="398">
        <f t="shared" si="557"/>
        <v>0</v>
      </c>
    </row>
    <row r="811">
      <c r="A811" s="100" t="str">
        <f t="shared" si="37"/>
        <v>n/a</v>
      </c>
      <c r="B811" s="396">
        <f t="array" ref="B811">IF($A811="n/a",Dashboard!$C$54,iferror(index('Trade Log'!$B$5:$B$2004,match($A811,'Trade Log'!$AA$5:$AA$2004,0),0),Dashboard!$C$54))</f>
        <v>43100</v>
      </c>
      <c r="C811" s="100" t="str">
        <f t="array" ref="C811">IF($A811="n/a","",iferror(index('Trade Log'!$C$5:$C$2004,match($A811,'Trade Log'!$AA$5:$AA$2004,0),0),""))</f>
        <v/>
      </c>
      <c r="D811" s="398">
        <f t="array" ref="D811">IF($A811="n/a",0,iferror(index('Trade Log'!$AD$5:$AD$2004,match($A811,'Trade Log'!$AA$5:$AA$2004,0),0),0))</f>
        <v>0</v>
      </c>
      <c r="E811" s="398">
        <f t="shared" si="35"/>
        <v>0</v>
      </c>
      <c r="F811" s="100" t="str">
        <f t="array" ref="F811">IF($A811="n/a","",iferror(index('Trade Log'!$D$5:$D$2004,match($A811,'Trade Log'!$AA$5:$AA$2004,0),0),"n/a"))</f>
        <v/>
      </c>
      <c r="G811" s="100" t="str">
        <f t="array" ref="G811">IF($A811="n/a","",IFERROR(index(Setup!$D$52:$D$201,match($F811,Setup!$B$52:$B$201,0),0),"n/a"))</f>
        <v/>
      </c>
      <c r="H811" s="81"/>
      <c r="I811" s="398">
        <f t="shared" ref="I811:AG811" si="558">IF($A811="n/a",0,IFERROR(IF($G811=I$287,$E811,0),0))</f>
        <v>0</v>
      </c>
      <c r="J811" s="398">
        <f t="shared" si="558"/>
        <v>0</v>
      </c>
      <c r="K811" s="398">
        <f t="shared" si="558"/>
        <v>0</v>
      </c>
      <c r="L811" s="398">
        <f t="shared" si="558"/>
        <v>0</v>
      </c>
      <c r="M811" s="398">
        <f t="shared" si="558"/>
        <v>0</v>
      </c>
      <c r="N811" s="398">
        <f t="shared" si="558"/>
        <v>0</v>
      </c>
      <c r="O811" s="398">
        <f t="shared" si="558"/>
        <v>0</v>
      </c>
      <c r="P811" s="398">
        <f t="shared" si="558"/>
        <v>0</v>
      </c>
      <c r="Q811" s="398">
        <f t="shared" si="558"/>
        <v>0</v>
      </c>
      <c r="R811" s="398">
        <f t="shared" si="558"/>
        <v>0</v>
      </c>
      <c r="S811" s="398">
        <f t="shared" si="558"/>
        <v>0</v>
      </c>
      <c r="T811" s="398">
        <f t="shared" si="558"/>
        <v>0</v>
      </c>
      <c r="U811" s="398">
        <f t="shared" si="558"/>
        <v>0</v>
      </c>
      <c r="V811" s="398">
        <f t="shared" si="558"/>
        <v>0</v>
      </c>
      <c r="W811" s="398">
        <f t="shared" si="558"/>
        <v>0</v>
      </c>
      <c r="X811" s="398">
        <f t="shared" si="558"/>
        <v>0</v>
      </c>
      <c r="Y811" s="398">
        <f t="shared" si="558"/>
        <v>0</v>
      </c>
      <c r="Z811" s="398">
        <f t="shared" si="558"/>
        <v>0</v>
      </c>
      <c r="AA811" s="398">
        <f t="shared" si="558"/>
        <v>0</v>
      </c>
      <c r="AB811" s="398">
        <f t="shared" si="558"/>
        <v>0</v>
      </c>
      <c r="AC811" s="398">
        <f t="shared" si="558"/>
        <v>0</v>
      </c>
      <c r="AD811" s="398">
        <f t="shared" si="558"/>
        <v>0</v>
      </c>
      <c r="AE811" s="398">
        <f t="shared" si="558"/>
        <v>0</v>
      </c>
      <c r="AF811" s="398">
        <f t="shared" si="558"/>
        <v>0</v>
      </c>
      <c r="AG811" s="398">
        <f t="shared" si="558"/>
        <v>0</v>
      </c>
    </row>
    <row r="812">
      <c r="A812" s="100" t="str">
        <f t="shared" si="37"/>
        <v>n/a</v>
      </c>
      <c r="B812" s="396">
        <f t="array" ref="B812">IF($A812="n/a",Dashboard!$C$54,iferror(index('Trade Log'!$B$5:$B$2004,match($A812,'Trade Log'!$AA$5:$AA$2004,0),0),Dashboard!$C$54))</f>
        <v>43100</v>
      </c>
      <c r="C812" s="100" t="str">
        <f t="array" ref="C812">IF($A812="n/a","",iferror(index('Trade Log'!$C$5:$C$2004,match($A812,'Trade Log'!$AA$5:$AA$2004,0),0),""))</f>
        <v/>
      </c>
      <c r="D812" s="398">
        <f t="array" ref="D812">IF($A812="n/a",0,iferror(index('Trade Log'!$AD$5:$AD$2004,match($A812,'Trade Log'!$AA$5:$AA$2004,0),0),0))</f>
        <v>0</v>
      </c>
      <c r="E812" s="398">
        <f t="shared" si="35"/>
        <v>0</v>
      </c>
      <c r="F812" s="100" t="str">
        <f t="array" ref="F812">IF($A812="n/a","",iferror(index('Trade Log'!$D$5:$D$2004,match($A812,'Trade Log'!$AA$5:$AA$2004,0),0),"n/a"))</f>
        <v/>
      </c>
      <c r="G812" s="100" t="str">
        <f t="array" ref="G812">IF($A812="n/a","",IFERROR(index(Setup!$D$52:$D$201,match($F812,Setup!$B$52:$B$201,0),0),"n/a"))</f>
        <v/>
      </c>
      <c r="H812" s="81"/>
      <c r="I812" s="398">
        <f t="shared" ref="I812:AG812" si="559">IF($A812="n/a",0,IFERROR(IF($G812=I$287,$E812,0),0))</f>
        <v>0</v>
      </c>
      <c r="J812" s="398">
        <f t="shared" si="559"/>
        <v>0</v>
      </c>
      <c r="K812" s="398">
        <f t="shared" si="559"/>
        <v>0</v>
      </c>
      <c r="L812" s="398">
        <f t="shared" si="559"/>
        <v>0</v>
      </c>
      <c r="M812" s="398">
        <f t="shared" si="559"/>
        <v>0</v>
      </c>
      <c r="N812" s="398">
        <f t="shared" si="559"/>
        <v>0</v>
      </c>
      <c r="O812" s="398">
        <f t="shared" si="559"/>
        <v>0</v>
      </c>
      <c r="P812" s="398">
        <f t="shared" si="559"/>
        <v>0</v>
      </c>
      <c r="Q812" s="398">
        <f t="shared" si="559"/>
        <v>0</v>
      </c>
      <c r="R812" s="398">
        <f t="shared" si="559"/>
        <v>0</v>
      </c>
      <c r="S812" s="398">
        <f t="shared" si="559"/>
        <v>0</v>
      </c>
      <c r="T812" s="398">
        <f t="shared" si="559"/>
        <v>0</v>
      </c>
      <c r="U812" s="398">
        <f t="shared" si="559"/>
        <v>0</v>
      </c>
      <c r="V812" s="398">
        <f t="shared" si="559"/>
        <v>0</v>
      </c>
      <c r="W812" s="398">
        <f t="shared" si="559"/>
        <v>0</v>
      </c>
      <c r="X812" s="398">
        <f t="shared" si="559"/>
        <v>0</v>
      </c>
      <c r="Y812" s="398">
        <f t="shared" si="559"/>
        <v>0</v>
      </c>
      <c r="Z812" s="398">
        <f t="shared" si="559"/>
        <v>0</v>
      </c>
      <c r="AA812" s="398">
        <f t="shared" si="559"/>
        <v>0</v>
      </c>
      <c r="AB812" s="398">
        <f t="shared" si="559"/>
        <v>0</v>
      </c>
      <c r="AC812" s="398">
        <f t="shared" si="559"/>
        <v>0</v>
      </c>
      <c r="AD812" s="398">
        <f t="shared" si="559"/>
        <v>0</v>
      </c>
      <c r="AE812" s="398">
        <f t="shared" si="559"/>
        <v>0</v>
      </c>
      <c r="AF812" s="398">
        <f t="shared" si="559"/>
        <v>0</v>
      </c>
      <c r="AG812" s="398">
        <f t="shared" si="559"/>
        <v>0</v>
      </c>
    </row>
    <row r="813">
      <c r="A813" s="100" t="str">
        <f t="shared" si="37"/>
        <v>n/a</v>
      </c>
      <c r="B813" s="396">
        <f t="array" ref="B813">IF($A813="n/a",Dashboard!$C$54,iferror(index('Trade Log'!$B$5:$B$2004,match($A813,'Trade Log'!$AA$5:$AA$2004,0),0),Dashboard!$C$54))</f>
        <v>43100</v>
      </c>
      <c r="C813" s="100" t="str">
        <f t="array" ref="C813">IF($A813="n/a","",iferror(index('Trade Log'!$C$5:$C$2004,match($A813,'Trade Log'!$AA$5:$AA$2004,0),0),""))</f>
        <v/>
      </c>
      <c r="D813" s="398">
        <f t="array" ref="D813">IF($A813="n/a",0,iferror(index('Trade Log'!$AD$5:$AD$2004,match($A813,'Trade Log'!$AA$5:$AA$2004,0),0),0))</f>
        <v>0</v>
      </c>
      <c r="E813" s="398">
        <f t="shared" si="35"/>
        <v>0</v>
      </c>
      <c r="F813" s="100" t="str">
        <f t="array" ref="F813">IF($A813="n/a","",iferror(index('Trade Log'!$D$5:$D$2004,match($A813,'Trade Log'!$AA$5:$AA$2004,0),0),"n/a"))</f>
        <v/>
      </c>
      <c r="G813" s="100" t="str">
        <f t="array" ref="G813">IF($A813="n/a","",IFERROR(index(Setup!$D$52:$D$201,match($F813,Setup!$B$52:$B$201,0),0),"n/a"))</f>
        <v/>
      </c>
      <c r="H813" s="81"/>
      <c r="I813" s="398">
        <f t="shared" ref="I813:AG813" si="560">IF($A813="n/a",0,IFERROR(IF($G813=I$287,$E813,0),0))</f>
        <v>0</v>
      </c>
      <c r="J813" s="398">
        <f t="shared" si="560"/>
        <v>0</v>
      </c>
      <c r="K813" s="398">
        <f t="shared" si="560"/>
        <v>0</v>
      </c>
      <c r="L813" s="398">
        <f t="shared" si="560"/>
        <v>0</v>
      </c>
      <c r="M813" s="398">
        <f t="shared" si="560"/>
        <v>0</v>
      </c>
      <c r="N813" s="398">
        <f t="shared" si="560"/>
        <v>0</v>
      </c>
      <c r="O813" s="398">
        <f t="shared" si="560"/>
        <v>0</v>
      </c>
      <c r="P813" s="398">
        <f t="shared" si="560"/>
        <v>0</v>
      </c>
      <c r="Q813" s="398">
        <f t="shared" si="560"/>
        <v>0</v>
      </c>
      <c r="R813" s="398">
        <f t="shared" si="560"/>
        <v>0</v>
      </c>
      <c r="S813" s="398">
        <f t="shared" si="560"/>
        <v>0</v>
      </c>
      <c r="T813" s="398">
        <f t="shared" si="560"/>
        <v>0</v>
      </c>
      <c r="U813" s="398">
        <f t="shared" si="560"/>
        <v>0</v>
      </c>
      <c r="V813" s="398">
        <f t="shared" si="560"/>
        <v>0</v>
      </c>
      <c r="W813" s="398">
        <f t="shared" si="560"/>
        <v>0</v>
      </c>
      <c r="X813" s="398">
        <f t="shared" si="560"/>
        <v>0</v>
      </c>
      <c r="Y813" s="398">
        <f t="shared" si="560"/>
        <v>0</v>
      </c>
      <c r="Z813" s="398">
        <f t="shared" si="560"/>
        <v>0</v>
      </c>
      <c r="AA813" s="398">
        <f t="shared" si="560"/>
        <v>0</v>
      </c>
      <c r="AB813" s="398">
        <f t="shared" si="560"/>
        <v>0</v>
      </c>
      <c r="AC813" s="398">
        <f t="shared" si="560"/>
        <v>0</v>
      </c>
      <c r="AD813" s="398">
        <f t="shared" si="560"/>
        <v>0</v>
      </c>
      <c r="AE813" s="398">
        <f t="shared" si="560"/>
        <v>0</v>
      </c>
      <c r="AF813" s="398">
        <f t="shared" si="560"/>
        <v>0</v>
      </c>
      <c r="AG813" s="398">
        <f t="shared" si="560"/>
        <v>0</v>
      </c>
    </row>
    <row r="814">
      <c r="A814" s="100" t="str">
        <f t="shared" si="37"/>
        <v>n/a</v>
      </c>
      <c r="B814" s="396">
        <f t="array" ref="B814">IF($A814="n/a",Dashboard!$C$54,iferror(index('Trade Log'!$B$5:$B$2004,match($A814,'Trade Log'!$AA$5:$AA$2004,0),0),Dashboard!$C$54))</f>
        <v>43100</v>
      </c>
      <c r="C814" s="100" t="str">
        <f t="array" ref="C814">IF($A814="n/a","",iferror(index('Trade Log'!$C$5:$C$2004,match($A814,'Trade Log'!$AA$5:$AA$2004,0),0),""))</f>
        <v/>
      </c>
      <c r="D814" s="398">
        <f t="array" ref="D814">IF($A814="n/a",0,iferror(index('Trade Log'!$AD$5:$AD$2004,match($A814,'Trade Log'!$AA$5:$AA$2004,0),0),0))</f>
        <v>0</v>
      </c>
      <c r="E814" s="398">
        <f t="shared" si="35"/>
        <v>0</v>
      </c>
      <c r="F814" s="100" t="str">
        <f t="array" ref="F814">IF($A814="n/a","",iferror(index('Trade Log'!$D$5:$D$2004,match($A814,'Trade Log'!$AA$5:$AA$2004,0),0),"n/a"))</f>
        <v/>
      </c>
      <c r="G814" s="100" t="str">
        <f t="array" ref="G814">IF($A814="n/a","",IFERROR(index(Setup!$D$52:$D$201,match($F814,Setup!$B$52:$B$201,0),0),"n/a"))</f>
        <v/>
      </c>
      <c r="H814" s="81"/>
      <c r="I814" s="398">
        <f t="shared" ref="I814:AG814" si="561">IF($A814="n/a",0,IFERROR(IF($G814=I$287,$E814,0),0))</f>
        <v>0</v>
      </c>
      <c r="J814" s="398">
        <f t="shared" si="561"/>
        <v>0</v>
      </c>
      <c r="K814" s="398">
        <f t="shared" si="561"/>
        <v>0</v>
      </c>
      <c r="L814" s="398">
        <f t="shared" si="561"/>
        <v>0</v>
      </c>
      <c r="M814" s="398">
        <f t="shared" si="561"/>
        <v>0</v>
      </c>
      <c r="N814" s="398">
        <f t="shared" si="561"/>
        <v>0</v>
      </c>
      <c r="O814" s="398">
        <f t="shared" si="561"/>
        <v>0</v>
      </c>
      <c r="P814" s="398">
        <f t="shared" si="561"/>
        <v>0</v>
      </c>
      <c r="Q814" s="398">
        <f t="shared" si="561"/>
        <v>0</v>
      </c>
      <c r="R814" s="398">
        <f t="shared" si="561"/>
        <v>0</v>
      </c>
      <c r="S814" s="398">
        <f t="shared" si="561"/>
        <v>0</v>
      </c>
      <c r="T814" s="398">
        <f t="shared" si="561"/>
        <v>0</v>
      </c>
      <c r="U814" s="398">
        <f t="shared" si="561"/>
        <v>0</v>
      </c>
      <c r="V814" s="398">
        <f t="shared" si="561"/>
        <v>0</v>
      </c>
      <c r="W814" s="398">
        <f t="shared" si="561"/>
        <v>0</v>
      </c>
      <c r="X814" s="398">
        <f t="shared" si="561"/>
        <v>0</v>
      </c>
      <c r="Y814" s="398">
        <f t="shared" si="561"/>
        <v>0</v>
      </c>
      <c r="Z814" s="398">
        <f t="shared" si="561"/>
        <v>0</v>
      </c>
      <c r="AA814" s="398">
        <f t="shared" si="561"/>
        <v>0</v>
      </c>
      <c r="AB814" s="398">
        <f t="shared" si="561"/>
        <v>0</v>
      </c>
      <c r="AC814" s="398">
        <f t="shared" si="561"/>
        <v>0</v>
      </c>
      <c r="AD814" s="398">
        <f t="shared" si="561"/>
        <v>0</v>
      </c>
      <c r="AE814" s="398">
        <f t="shared" si="561"/>
        <v>0</v>
      </c>
      <c r="AF814" s="398">
        <f t="shared" si="561"/>
        <v>0</v>
      </c>
      <c r="AG814" s="398">
        <f t="shared" si="561"/>
        <v>0</v>
      </c>
    </row>
    <row r="815">
      <c r="A815" s="100" t="str">
        <f t="shared" si="37"/>
        <v>n/a</v>
      </c>
      <c r="B815" s="396">
        <f t="array" ref="B815">IF($A815="n/a",Dashboard!$C$54,iferror(index('Trade Log'!$B$5:$B$2004,match($A815,'Trade Log'!$AA$5:$AA$2004,0),0),Dashboard!$C$54))</f>
        <v>43100</v>
      </c>
      <c r="C815" s="100" t="str">
        <f t="array" ref="C815">IF($A815="n/a","",iferror(index('Trade Log'!$C$5:$C$2004,match($A815,'Trade Log'!$AA$5:$AA$2004,0),0),""))</f>
        <v/>
      </c>
      <c r="D815" s="398">
        <f t="array" ref="D815">IF($A815="n/a",0,iferror(index('Trade Log'!$AD$5:$AD$2004,match($A815,'Trade Log'!$AA$5:$AA$2004,0),0),0))</f>
        <v>0</v>
      </c>
      <c r="E815" s="398">
        <f t="shared" si="35"/>
        <v>0</v>
      </c>
      <c r="F815" s="100" t="str">
        <f t="array" ref="F815">IF($A815="n/a","",iferror(index('Trade Log'!$D$5:$D$2004,match($A815,'Trade Log'!$AA$5:$AA$2004,0),0),"n/a"))</f>
        <v/>
      </c>
      <c r="G815" s="100" t="str">
        <f t="array" ref="G815">IF($A815="n/a","",IFERROR(index(Setup!$D$52:$D$201,match($F815,Setup!$B$52:$B$201,0),0),"n/a"))</f>
        <v/>
      </c>
      <c r="H815" s="81"/>
      <c r="I815" s="398">
        <f t="shared" ref="I815:AG815" si="562">IF($A815="n/a",0,IFERROR(IF($G815=I$287,$E815,0),0))</f>
        <v>0</v>
      </c>
      <c r="J815" s="398">
        <f t="shared" si="562"/>
        <v>0</v>
      </c>
      <c r="K815" s="398">
        <f t="shared" si="562"/>
        <v>0</v>
      </c>
      <c r="L815" s="398">
        <f t="shared" si="562"/>
        <v>0</v>
      </c>
      <c r="M815" s="398">
        <f t="shared" si="562"/>
        <v>0</v>
      </c>
      <c r="N815" s="398">
        <f t="shared" si="562"/>
        <v>0</v>
      </c>
      <c r="O815" s="398">
        <f t="shared" si="562"/>
        <v>0</v>
      </c>
      <c r="P815" s="398">
        <f t="shared" si="562"/>
        <v>0</v>
      </c>
      <c r="Q815" s="398">
        <f t="shared" si="562"/>
        <v>0</v>
      </c>
      <c r="R815" s="398">
        <f t="shared" si="562"/>
        <v>0</v>
      </c>
      <c r="S815" s="398">
        <f t="shared" si="562"/>
        <v>0</v>
      </c>
      <c r="T815" s="398">
        <f t="shared" si="562"/>
        <v>0</v>
      </c>
      <c r="U815" s="398">
        <f t="shared" si="562"/>
        <v>0</v>
      </c>
      <c r="V815" s="398">
        <f t="shared" si="562"/>
        <v>0</v>
      </c>
      <c r="W815" s="398">
        <f t="shared" si="562"/>
        <v>0</v>
      </c>
      <c r="X815" s="398">
        <f t="shared" si="562"/>
        <v>0</v>
      </c>
      <c r="Y815" s="398">
        <f t="shared" si="562"/>
        <v>0</v>
      </c>
      <c r="Z815" s="398">
        <f t="shared" si="562"/>
        <v>0</v>
      </c>
      <c r="AA815" s="398">
        <f t="shared" si="562"/>
        <v>0</v>
      </c>
      <c r="AB815" s="398">
        <f t="shared" si="562"/>
        <v>0</v>
      </c>
      <c r="AC815" s="398">
        <f t="shared" si="562"/>
        <v>0</v>
      </c>
      <c r="AD815" s="398">
        <f t="shared" si="562"/>
        <v>0</v>
      </c>
      <c r="AE815" s="398">
        <f t="shared" si="562"/>
        <v>0</v>
      </c>
      <c r="AF815" s="398">
        <f t="shared" si="562"/>
        <v>0</v>
      </c>
      <c r="AG815" s="398">
        <f t="shared" si="562"/>
        <v>0</v>
      </c>
    </row>
    <row r="816">
      <c r="A816" s="100" t="str">
        <f t="shared" si="37"/>
        <v>n/a</v>
      </c>
      <c r="B816" s="396">
        <f t="array" ref="B816">IF($A816="n/a",Dashboard!$C$54,iferror(index('Trade Log'!$B$5:$B$2004,match($A816,'Trade Log'!$AA$5:$AA$2004,0),0),Dashboard!$C$54))</f>
        <v>43100</v>
      </c>
      <c r="C816" s="100" t="str">
        <f t="array" ref="C816">IF($A816="n/a","",iferror(index('Trade Log'!$C$5:$C$2004,match($A816,'Trade Log'!$AA$5:$AA$2004,0),0),""))</f>
        <v/>
      </c>
      <c r="D816" s="398">
        <f t="array" ref="D816">IF($A816="n/a",0,iferror(index('Trade Log'!$AD$5:$AD$2004,match($A816,'Trade Log'!$AA$5:$AA$2004,0),0),0))</f>
        <v>0</v>
      </c>
      <c r="E816" s="398">
        <f t="shared" si="35"/>
        <v>0</v>
      </c>
      <c r="F816" s="100" t="str">
        <f t="array" ref="F816">IF($A816="n/a","",iferror(index('Trade Log'!$D$5:$D$2004,match($A816,'Trade Log'!$AA$5:$AA$2004,0),0),"n/a"))</f>
        <v/>
      </c>
      <c r="G816" s="100" t="str">
        <f t="array" ref="G816">IF($A816="n/a","",IFERROR(index(Setup!$D$52:$D$201,match($F816,Setup!$B$52:$B$201,0),0),"n/a"))</f>
        <v/>
      </c>
      <c r="H816" s="81"/>
      <c r="I816" s="398">
        <f t="shared" ref="I816:AG816" si="563">IF($A816="n/a",0,IFERROR(IF($G816=I$287,$E816,0),0))</f>
        <v>0</v>
      </c>
      <c r="J816" s="398">
        <f t="shared" si="563"/>
        <v>0</v>
      </c>
      <c r="K816" s="398">
        <f t="shared" si="563"/>
        <v>0</v>
      </c>
      <c r="L816" s="398">
        <f t="shared" si="563"/>
        <v>0</v>
      </c>
      <c r="M816" s="398">
        <f t="shared" si="563"/>
        <v>0</v>
      </c>
      <c r="N816" s="398">
        <f t="shared" si="563"/>
        <v>0</v>
      </c>
      <c r="O816" s="398">
        <f t="shared" si="563"/>
        <v>0</v>
      </c>
      <c r="P816" s="398">
        <f t="shared" si="563"/>
        <v>0</v>
      </c>
      <c r="Q816" s="398">
        <f t="shared" si="563"/>
        <v>0</v>
      </c>
      <c r="R816" s="398">
        <f t="shared" si="563"/>
        <v>0</v>
      </c>
      <c r="S816" s="398">
        <f t="shared" si="563"/>
        <v>0</v>
      </c>
      <c r="T816" s="398">
        <f t="shared" si="563"/>
        <v>0</v>
      </c>
      <c r="U816" s="398">
        <f t="shared" si="563"/>
        <v>0</v>
      </c>
      <c r="V816" s="398">
        <f t="shared" si="563"/>
        <v>0</v>
      </c>
      <c r="W816" s="398">
        <f t="shared" si="563"/>
        <v>0</v>
      </c>
      <c r="X816" s="398">
        <f t="shared" si="563"/>
        <v>0</v>
      </c>
      <c r="Y816" s="398">
        <f t="shared" si="563"/>
        <v>0</v>
      </c>
      <c r="Z816" s="398">
        <f t="shared" si="563"/>
        <v>0</v>
      </c>
      <c r="AA816" s="398">
        <f t="shared" si="563"/>
        <v>0</v>
      </c>
      <c r="AB816" s="398">
        <f t="shared" si="563"/>
        <v>0</v>
      </c>
      <c r="AC816" s="398">
        <f t="shared" si="563"/>
        <v>0</v>
      </c>
      <c r="AD816" s="398">
        <f t="shared" si="563"/>
        <v>0</v>
      </c>
      <c r="AE816" s="398">
        <f t="shared" si="563"/>
        <v>0</v>
      </c>
      <c r="AF816" s="398">
        <f t="shared" si="563"/>
        <v>0</v>
      </c>
      <c r="AG816" s="398">
        <f t="shared" si="563"/>
        <v>0</v>
      </c>
    </row>
    <row r="817">
      <c r="A817" s="100" t="str">
        <f t="shared" si="37"/>
        <v>n/a</v>
      </c>
      <c r="B817" s="396">
        <f t="array" ref="B817">IF($A817="n/a",Dashboard!$C$54,iferror(index('Trade Log'!$B$5:$B$2004,match($A817,'Trade Log'!$AA$5:$AA$2004,0),0),Dashboard!$C$54))</f>
        <v>43100</v>
      </c>
      <c r="C817" s="100" t="str">
        <f t="array" ref="C817">IF($A817="n/a","",iferror(index('Trade Log'!$C$5:$C$2004,match($A817,'Trade Log'!$AA$5:$AA$2004,0),0),""))</f>
        <v/>
      </c>
      <c r="D817" s="398">
        <f t="array" ref="D817">IF($A817="n/a",0,iferror(index('Trade Log'!$AD$5:$AD$2004,match($A817,'Trade Log'!$AA$5:$AA$2004,0),0),0))</f>
        <v>0</v>
      </c>
      <c r="E817" s="398">
        <f t="shared" si="35"/>
        <v>0</v>
      </c>
      <c r="F817" s="100" t="str">
        <f t="array" ref="F817">IF($A817="n/a","",iferror(index('Trade Log'!$D$5:$D$2004,match($A817,'Trade Log'!$AA$5:$AA$2004,0),0),"n/a"))</f>
        <v/>
      </c>
      <c r="G817" s="100" t="str">
        <f t="array" ref="G817">IF($A817="n/a","",IFERROR(index(Setup!$D$52:$D$201,match($F817,Setup!$B$52:$B$201,0),0),"n/a"))</f>
        <v/>
      </c>
      <c r="H817" s="81"/>
      <c r="I817" s="398">
        <f t="shared" ref="I817:AG817" si="564">IF($A817="n/a",0,IFERROR(IF($G817=I$287,$E817,0),0))</f>
        <v>0</v>
      </c>
      <c r="J817" s="398">
        <f t="shared" si="564"/>
        <v>0</v>
      </c>
      <c r="K817" s="398">
        <f t="shared" si="564"/>
        <v>0</v>
      </c>
      <c r="L817" s="398">
        <f t="shared" si="564"/>
        <v>0</v>
      </c>
      <c r="M817" s="398">
        <f t="shared" si="564"/>
        <v>0</v>
      </c>
      <c r="N817" s="398">
        <f t="shared" si="564"/>
        <v>0</v>
      </c>
      <c r="O817" s="398">
        <f t="shared" si="564"/>
        <v>0</v>
      </c>
      <c r="P817" s="398">
        <f t="shared" si="564"/>
        <v>0</v>
      </c>
      <c r="Q817" s="398">
        <f t="shared" si="564"/>
        <v>0</v>
      </c>
      <c r="R817" s="398">
        <f t="shared" si="564"/>
        <v>0</v>
      </c>
      <c r="S817" s="398">
        <f t="shared" si="564"/>
        <v>0</v>
      </c>
      <c r="T817" s="398">
        <f t="shared" si="564"/>
        <v>0</v>
      </c>
      <c r="U817" s="398">
        <f t="shared" si="564"/>
        <v>0</v>
      </c>
      <c r="V817" s="398">
        <f t="shared" si="564"/>
        <v>0</v>
      </c>
      <c r="W817" s="398">
        <f t="shared" si="564"/>
        <v>0</v>
      </c>
      <c r="X817" s="398">
        <f t="shared" si="564"/>
        <v>0</v>
      </c>
      <c r="Y817" s="398">
        <f t="shared" si="564"/>
        <v>0</v>
      </c>
      <c r="Z817" s="398">
        <f t="shared" si="564"/>
        <v>0</v>
      </c>
      <c r="AA817" s="398">
        <f t="shared" si="564"/>
        <v>0</v>
      </c>
      <c r="AB817" s="398">
        <f t="shared" si="564"/>
        <v>0</v>
      </c>
      <c r="AC817" s="398">
        <f t="shared" si="564"/>
        <v>0</v>
      </c>
      <c r="AD817" s="398">
        <f t="shared" si="564"/>
        <v>0</v>
      </c>
      <c r="AE817" s="398">
        <f t="shared" si="564"/>
        <v>0</v>
      </c>
      <c r="AF817" s="398">
        <f t="shared" si="564"/>
        <v>0</v>
      </c>
      <c r="AG817" s="398">
        <f t="shared" si="564"/>
        <v>0</v>
      </c>
    </row>
    <row r="818">
      <c r="A818" s="100" t="str">
        <f t="shared" si="37"/>
        <v>n/a</v>
      </c>
      <c r="B818" s="396">
        <f t="array" ref="B818">IF($A818="n/a",Dashboard!$C$54,iferror(index('Trade Log'!$B$5:$B$2004,match($A818,'Trade Log'!$AA$5:$AA$2004,0),0),Dashboard!$C$54))</f>
        <v>43100</v>
      </c>
      <c r="C818" s="100" t="str">
        <f t="array" ref="C818">IF($A818="n/a","",iferror(index('Trade Log'!$C$5:$C$2004,match($A818,'Trade Log'!$AA$5:$AA$2004,0),0),""))</f>
        <v/>
      </c>
      <c r="D818" s="398">
        <f t="array" ref="D818">IF($A818="n/a",0,iferror(index('Trade Log'!$AD$5:$AD$2004,match($A818,'Trade Log'!$AA$5:$AA$2004,0),0),0))</f>
        <v>0</v>
      </c>
      <c r="E818" s="398">
        <f t="shared" si="35"/>
        <v>0</v>
      </c>
      <c r="F818" s="100" t="str">
        <f t="array" ref="F818">IF($A818="n/a","",iferror(index('Trade Log'!$D$5:$D$2004,match($A818,'Trade Log'!$AA$5:$AA$2004,0),0),"n/a"))</f>
        <v/>
      </c>
      <c r="G818" s="100" t="str">
        <f t="array" ref="G818">IF($A818="n/a","",IFERROR(index(Setup!$D$52:$D$201,match($F818,Setup!$B$52:$B$201,0),0),"n/a"))</f>
        <v/>
      </c>
      <c r="H818" s="81"/>
      <c r="I818" s="398">
        <f t="shared" ref="I818:AG818" si="565">IF($A818="n/a",0,IFERROR(IF($G818=I$287,$E818,0),0))</f>
        <v>0</v>
      </c>
      <c r="J818" s="398">
        <f t="shared" si="565"/>
        <v>0</v>
      </c>
      <c r="K818" s="398">
        <f t="shared" si="565"/>
        <v>0</v>
      </c>
      <c r="L818" s="398">
        <f t="shared" si="565"/>
        <v>0</v>
      </c>
      <c r="M818" s="398">
        <f t="shared" si="565"/>
        <v>0</v>
      </c>
      <c r="N818" s="398">
        <f t="shared" si="565"/>
        <v>0</v>
      </c>
      <c r="O818" s="398">
        <f t="shared" si="565"/>
        <v>0</v>
      </c>
      <c r="P818" s="398">
        <f t="shared" si="565"/>
        <v>0</v>
      </c>
      <c r="Q818" s="398">
        <f t="shared" si="565"/>
        <v>0</v>
      </c>
      <c r="R818" s="398">
        <f t="shared" si="565"/>
        <v>0</v>
      </c>
      <c r="S818" s="398">
        <f t="shared" si="565"/>
        <v>0</v>
      </c>
      <c r="T818" s="398">
        <f t="shared" si="565"/>
        <v>0</v>
      </c>
      <c r="U818" s="398">
        <f t="shared" si="565"/>
        <v>0</v>
      </c>
      <c r="V818" s="398">
        <f t="shared" si="565"/>
        <v>0</v>
      </c>
      <c r="W818" s="398">
        <f t="shared" si="565"/>
        <v>0</v>
      </c>
      <c r="X818" s="398">
        <f t="shared" si="565"/>
        <v>0</v>
      </c>
      <c r="Y818" s="398">
        <f t="shared" si="565"/>
        <v>0</v>
      </c>
      <c r="Z818" s="398">
        <f t="shared" si="565"/>
        <v>0</v>
      </c>
      <c r="AA818" s="398">
        <f t="shared" si="565"/>
        <v>0</v>
      </c>
      <c r="AB818" s="398">
        <f t="shared" si="565"/>
        <v>0</v>
      </c>
      <c r="AC818" s="398">
        <f t="shared" si="565"/>
        <v>0</v>
      </c>
      <c r="AD818" s="398">
        <f t="shared" si="565"/>
        <v>0</v>
      </c>
      <c r="AE818" s="398">
        <f t="shared" si="565"/>
        <v>0</v>
      </c>
      <c r="AF818" s="398">
        <f t="shared" si="565"/>
        <v>0</v>
      </c>
      <c r="AG818" s="398">
        <f t="shared" si="565"/>
        <v>0</v>
      </c>
    </row>
    <row r="819">
      <c r="A819" s="100" t="str">
        <f t="shared" si="37"/>
        <v>n/a</v>
      </c>
      <c r="B819" s="396">
        <f t="array" ref="B819">IF($A819="n/a",Dashboard!$C$54,iferror(index('Trade Log'!$B$5:$B$2004,match($A819,'Trade Log'!$AA$5:$AA$2004,0),0),Dashboard!$C$54))</f>
        <v>43100</v>
      </c>
      <c r="C819" s="100" t="str">
        <f t="array" ref="C819">IF($A819="n/a","",iferror(index('Trade Log'!$C$5:$C$2004,match($A819,'Trade Log'!$AA$5:$AA$2004,0),0),""))</f>
        <v/>
      </c>
      <c r="D819" s="398">
        <f t="array" ref="D819">IF($A819="n/a",0,iferror(index('Trade Log'!$AD$5:$AD$2004,match($A819,'Trade Log'!$AA$5:$AA$2004,0),0),0))</f>
        <v>0</v>
      </c>
      <c r="E819" s="398">
        <f t="shared" si="35"/>
        <v>0</v>
      </c>
      <c r="F819" s="100" t="str">
        <f t="array" ref="F819">IF($A819="n/a","",iferror(index('Trade Log'!$D$5:$D$2004,match($A819,'Trade Log'!$AA$5:$AA$2004,0),0),"n/a"))</f>
        <v/>
      </c>
      <c r="G819" s="100" t="str">
        <f t="array" ref="G819">IF($A819="n/a","",IFERROR(index(Setup!$D$52:$D$201,match($F819,Setup!$B$52:$B$201,0),0),"n/a"))</f>
        <v/>
      </c>
      <c r="H819" s="81"/>
      <c r="I819" s="398">
        <f t="shared" ref="I819:AG819" si="566">IF($A819="n/a",0,IFERROR(IF($G819=I$287,$E819,0),0))</f>
        <v>0</v>
      </c>
      <c r="J819" s="398">
        <f t="shared" si="566"/>
        <v>0</v>
      </c>
      <c r="K819" s="398">
        <f t="shared" si="566"/>
        <v>0</v>
      </c>
      <c r="L819" s="398">
        <f t="shared" si="566"/>
        <v>0</v>
      </c>
      <c r="M819" s="398">
        <f t="shared" si="566"/>
        <v>0</v>
      </c>
      <c r="N819" s="398">
        <f t="shared" si="566"/>
        <v>0</v>
      </c>
      <c r="O819" s="398">
        <f t="shared" si="566"/>
        <v>0</v>
      </c>
      <c r="P819" s="398">
        <f t="shared" si="566"/>
        <v>0</v>
      </c>
      <c r="Q819" s="398">
        <f t="shared" si="566"/>
        <v>0</v>
      </c>
      <c r="R819" s="398">
        <f t="shared" si="566"/>
        <v>0</v>
      </c>
      <c r="S819" s="398">
        <f t="shared" si="566"/>
        <v>0</v>
      </c>
      <c r="T819" s="398">
        <f t="shared" si="566"/>
        <v>0</v>
      </c>
      <c r="U819" s="398">
        <f t="shared" si="566"/>
        <v>0</v>
      </c>
      <c r="V819" s="398">
        <f t="shared" si="566"/>
        <v>0</v>
      </c>
      <c r="W819" s="398">
        <f t="shared" si="566"/>
        <v>0</v>
      </c>
      <c r="X819" s="398">
        <f t="shared" si="566"/>
        <v>0</v>
      </c>
      <c r="Y819" s="398">
        <f t="shared" si="566"/>
        <v>0</v>
      </c>
      <c r="Z819" s="398">
        <f t="shared" si="566"/>
        <v>0</v>
      </c>
      <c r="AA819" s="398">
        <f t="shared" si="566"/>
        <v>0</v>
      </c>
      <c r="AB819" s="398">
        <f t="shared" si="566"/>
        <v>0</v>
      </c>
      <c r="AC819" s="398">
        <f t="shared" si="566"/>
        <v>0</v>
      </c>
      <c r="AD819" s="398">
        <f t="shared" si="566"/>
        <v>0</v>
      </c>
      <c r="AE819" s="398">
        <f t="shared" si="566"/>
        <v>0</v>
      </c>
      <c r="AF819" s="398">
        <f t="shared" si="566"/>
        <v>0</v>
      </c>
      <c r="AG819" s="398">
        <f t="shared" si="566"/>
        <v>0</v>
      </c>
    </row>
    <row r="820">
      <c r="A820" s="100" t="str">
        <f t="shared" si="37"/>
        <v>n/a</v>
      </c>
      <c r="B820" s="396">
        <f t="array" ref="B820">IF($A820="n/a",Dashboard!$C$54,iferror(index('Trade Log'!$B$5:$B$2004,match($A820,'Trade Log'!$AA$5:$AA$2004,0),0),Dashboard!$C$54))</f>
        <v>43100</v>
      </c>
      <c r="C820" s="100" t="str">
        <f t="array" ref="C820">IF($A820="n/a","",iferror(index('Trade Log'!$C$5:$C$2004,match($A820,'Trade Log'!$AA$5:$AA$2004,0),0),""))</f>
        <v/>
      </c>
      <c r="D820" s="398">
        <f t="array" ref="D820">IF($A820="n/a",0,iferror(index('Trade Log'!$AD$5:$AD$2004,match($A820,'Trade Log'!$AA$5:$AA$2004,0),0),0))</f>
        <v>0</v>
      </c>
      <c r="E820" s="398">
        <f t="shared" si="35"/>
        <v>0</v>
      </c>
      <c r="F820" s="100" t="str">
        <f t="array" ref="F820">IF($A820="n/a","",iferror(index('Trade Log'!$D$5:$D$2004,match($A820,'Trade Log'!$AA$5:$AA$2004,0),0),"n/a"))</f>
        <v/>
      </c>
      <c r="G820" s="100" t="str">
        <f t="array" ref="G820">IF($A820="n/a","",IFERROR(index(Setup!$D$52:$D$201,match($F820,Setup!$B$52:$B$201,0),0),"n/a"))</f>
        <v/>
      </c>
      <c r="H820" s="81"/>
      <c r="I820" s="398">
        <f t="shared" ref="I820:AG820" si="567">IF($A820="n/a",0,IFERROR(IF($G820=I$287,$E820,0),0))</f>
        <v>0</v>
      </c>
      <c r="J820" s="398">
        <f t="shared" si="567"/>
        <v>0</v>
      </c>
      <c r="K820" s="398">
        <f t="shared" si="567"/>
        <v>0</v>
      </c>
      <c r="L820" s="398">
        <f t="shared" si="567"/>
        <v>0</v>
      </c>
      <c r="M820" s="398">
        <f t="shared" si="567"/>
        <v>0</v>
      </c>
      <c r="N820" s="398">
        <f t="shared" si="567"/>
        <v>0</v>
      </c>
      <c r="O820" s="398">
        <f t="shared" si="567"/>
        <v>0</v>
      </c>
      <c r="P820" s="398">
        <f t="shared" si="567"/>
        <v>0</v>
      </c>
      <c r="Q820" s="398">
        <f t="shared" si="567"/>
        <v>0</v>
      </c>
      <c r="R820" s="398">
        <f t="shared" si="567"/>
        <v>0</v>
      </c>
      <c r="S820" s="398">
        <f t="shared" si="567"/>
        <v>0</v>
      </c>
      <c r="T820" s="398">
        <f t="shared" si="567"/>
        <v>0</v>
      </c>
      <c r="U820" s="398">
        <f t="shared" si="567"/>
        <v>0</v>
      </c>
      <c r="V820" s="398">
        <f t="shared" si="567"/>
        <v>0</v>
      </c>
      <c r="W820" s="398">
        <f t="shared" si="567"/>
        <v>0</v>
      </c>
      <c r="X820" s="398">
        <f t="shared" si="567"/>
        <v>0</v>
      </c>
      <c r="Y820" s="398">
        <f t="shared" si="567"/>
        <v>0</v>
      </c>
      <c r="Z820" s="398">
        <f t="shared" si="567"/>
        <v>0</v>
      </c>
      <c r="AA820" s="398">
        <f t="shared" si="567"/>
        <v>0</v>
      </c>
      <c r="AB820" s="398">
        <f t="shared" si="567"/>
        <v>0</v>
      </c>
      <c r="AC820" s="398">
        <f t="shared" si="567"/>
        <v>0</v>
      </c>
      <c r="AD820" s="398">
        <f t="shared" si="567"/>
        <v>0</v>
      </c>
      <c r="AE820" s="398">
        <f t="shared" si="567"/>
        <v>0</v>
      </c>
      <c r="AF820" s="398">
        <f t="shared" si="567"/>
        <v>0</v>
      </c>
      <c r="AG820" s="398">
        <f t="shared" si="567"/>
        <v>0</v>
      </c>
    </row>
    <row r="821">
      <c r="A821" s="100" t="str">
        <f t="shared" si="37"/>
        <v>n/a</v>
      </c>
      <c r="B821" s="396">
        <f t="array" ref="B821">IF($A821="n/a",Dashboard!$C$54,iferror(index('Trade Log'!$B$5:$B$2004,match($A821,'Trade Log'!$AA$5:$AA$2004,0),0),Dashboard!$C$54))</f>
        <v>43100</v>
      </c>
      <c r="C821" s="100" t="str">
        <f t="array" ref="C821">IF($A821="n/a","",iferror(index('Trade Log'!$C$5:$C$2004,match($A821,'Trade Log'!$AA$5:$AA$2004,0),0),""))</f>
        <v/>
      </c>
      <c r="D821" s="398">
        <f t="array" ref="D821">IF($A821="n/a",0,iferror(index('Trade Log'!$AD$5:$AD$2004,match($A821,'Trade Log'!$AA$5:$AA$2004,0),0),0))</f>
        <v>0</v>
      </c>
      <c r="E821" s="398">
        <f t="shared" si="35"/>
        <v>0</v>
      </c>
      <c r="F821" s="100" t="str">
        <f t="array" ref="F821">IF($A821="n/a","",iferror(index('Trade Log'!$D$5:$D$2004,match($A821,'Trade Log'!$AA$5:$AA$2004,0),0),"n/a"))</f>
        <v/>
      </c>
      <c r="G821" s="100" t="str">
        <f t="array" ref="G821">IF($A821="n/a","",IFERROR(index(Setup!$D$52:$D$201,match($F821,Setup!$B$52:$B$201,0),0),"n/a"))</f>
        <v/>
      </c>
      <c r="H821" s="81"/>
      <c r="I821" s="398">
        <f t="shared" ref="I821:AG821" si="568">IF($A821="n/a",0,IFERROR(IF($G821=I$287,$E821,0),0))</f>
        <v>0</v>
      </c>
      <c r="J821" s="398">
        <f t="shared" si="568"/>
        <v>0</v>
      </c>
      <c r="K821" s="398">
        <f t="shared" si="568"/>
        <v>0</v>
      </c>
      <c r="L821" s="398">
        <f t="shared" si="568"/>
        <v>0</v>
      </c>
      <c r="M821" s="398">
        <f t="shared" si="568"/>
        <v>0</v>
      </c>
      <c r="N821" s="398">
        <f t="shared" si="568"/>
        <v>0</v>
      </c>
      <c r="O821" s="398">
        <f t="shared" si="568"/>
        <v>0</v>
      </c>
      <c r="P821" s="398">
        <f t="shared" si="568"/>
        <v>0</v>
      </c>
      <c r="Q821" s="398">
        <f t="shared" si="568"/>
        <v>0</v>
      </c>
      <c r="R821" s="398">
        <f t="shared" si="568"/>
        <v>0</v>
      </c>
      <c r="S821" s="398">
        <f t="shared" si="568"/>
        <v>0</v>
      </c>
      <c r="T821" s="398">
        <f t="shared" si="568"/>
        <v>0</v>
      </c>
      <c r="U821" s="398">
        <f t="shared" si="568"/>
        <v>0</v>
      </c>
      <c r="V821" s="398">
        <f t="shared" si="568"/>
        <v>0</v>
      </c>
      <c r="W821" s="398">
        <f t="shared" si="568"/>
        <v>0</v>
      </c>
      <c r="X821" s="398">
        <f t="shared" si="568"/>
        <v>0</v>
      </c>
      <c r="Y821" s="398">
        <f t="shared" si="568"/>
        <v>0</v>
      </c>
      <c r="Z821" s="398">
        <f t="shared" si="568"/>
        <v>0</v>
      </c>
      <c r="AA821" s="398">
        <f t="shared" si="568"/>
        <v>0</v>
      </c>
      <c r="AB821" s="398">
        <f t="shared" si="568"/>
        <v>0</v>
      </c>
      <c r="AC821" s="398">
        <f t="shared" si="568"/>
        <v>0</v>
      </c>
      <c r="AD821" s="398">
        <f t="shared" si="568"/>
        <v>0</v>
      </c>
      <c r="AE821" s="398">
        <f t="shared" si="568"/>
        <v>0</v>
      </c>
      <c r="AF821" s="398">
        <f t="shared" si="568"/>
        <v>0</v>
      </c>
      <c r="AG821" s="398">
        <f t="shared" si="568"/>
        <v>0</v>
      </c>
    </row>
    <row r="822">
      <c r="A822" s="100" t="str">
        <f t="shared" si="37"/>
        <v>n/a</v>
      </c>
      <c r="B822" s="396">
        <f t="array" ref="B822">IF($A822="n/a",Dashboard!$C$54,iferror(index('Trade Log'!$B$5:$B$2004,match($A822,'Trade Log'!$AA$5:$AA$2004,0),0),Dashboard!$C$54))</f>
        <v>43100</v>
      </c>
      <c r="C822" s="100" t="str">
        <f t="array" ref="C822">IF($A822="n/a","",iferror(index('Trade Log'!$C$5:$C$2004,match($A822,'Trade Log'!$AA$5:$AA$2004,0),0),""))</f>
        <v/>
      </c>
      <c r="D822" s="398">
        <f t="array" ref="D822">IF($A822="n/a",0,iferror(index('Trade Log'!$AD$5:$AD$2004,match($A822,'Trade Log'!$AA$5:$AA$2004,0),0),0))</f>
        <v>0</v>
      </c>
      <c r="E822" s="398">
        <f t="shared" si="35"/>
        <v>0</v>
      </c>
      <c r="F822" s="100" t="str">
        <f t="array" ref="F822">IF($A822="n/a","",iferror(index('Trade Log'!$D$5:$D$2004,match($A822,'Trade Log'!$AA$5:$AA$2004,0),0),"n/a"))</f>
        <v/>
      </c>
      <c r="G822" s="100" t="str">
        <f t="array" ref="G822">IF($A822="n/a","",IFERROR(index(Setup!$D$52:$D$201,match($F822,Setup!$B$52:$B$201,0),0),"n/a"))</f>
        <v/>
      </c>
      <c r="H822" s="81"/>
      <c r="I822" s="398">
        <f t="shared" ref="I822:AG822" si="569">IF($A822="n/a",0,IFERROR(IF($G822=I$287,$E822,0),0))</f>
        <v>0</v>
      </c>
      <c r="J822" s="398">
        <f t="shared" si="569"/>
        <v>0</v>
      </c>
      <c r="K822" s="398">
        <f t="shared" si="569"/>
        <v>0</v>
      </c>
      <c r="L822" s="398">
        <f t="shared" si="569"/>
        <v>0</v>
      </c>
      <c r="M822" s="398">
        <f t="shared" si="569"/>
        <v>0</v>
      </c>
      <c r="N822" s="398">
        <f t="shared" si="569"/>
        <v>0</v>
      </c>
      <c r="O822" s="398">
        <f t="shared" si="569"/>
        <v>0</v>
      </c>
      <c r="P822" s="398">
        <f t="shared" si="569"/>
        <v>0</v>
      </c>
      <c r="Q822" s="398">
        <f t="shared" si="569"/>
        <v>0</v>
      </c>
      <c r="R822" s="398">
        <f t="shared" si="569"/>
        <v>0</v>
      </c>
      <c r="S822" s="398">
        <f t="shared" si="569"/>
        <v>0</v>
      </c>
      <c r="T822" s="398">
        <f t="shared" si="569"/>
        <v>0</v>
      </c>
      <c r="U822" s="398">
        <f t="shared" si="569"/>
        <v>0</v>
      </c>
      <c r="V822" s="398">
        <f t="shared" si="569"/>
        <v>0</v>
      </c>
      <c r="W822" s="398">
        <f t="shared" si="569"/>
        <v>0</v>
      </c>
      <c r="X822" s="398">
        <f t="shared" si="569"/>
        <v>0</v>
      </c>
      <c r="Y822" s="398">
        <f t="shared" si="569"/>
        <v>0</v>
      </c>
      <c r="Z822" s="398">
        <f t="shared" si="569"/>
        <v>0</v>
      </c>
      <c r="AA822" s="398">
        <f t="shared" si="569"/>
        <v>0</v>
      </c>
      <c r="AB822" s="398">
        <f t="shared" si="569"/>
        <v>0</v>
      </c>
      <c r="AC822" s="398">
        <f t="shared" si="569"/>
        <v>0</v>
      </c>
      <c r="AD822" s="398">
        <f t="shared" si="569"/>
        <v>0</v>
      </c>
      <c r="AE822" s="398">
        <f t="shared" si="569"/>
        <v>0</v>
      </c>
      <c r="AF822" s="398">
        <f t="shared" si="569"/>
        <v>0</v>
      </c>
      <c r="AG822" s="398">
        <f t="shared" si="569"/>
        <v>0</v>
      </c>
    </row>
    <row r="823">
      <c r="A823" s="100" t="str">
        <f t="shared" si="37"/>
        <v>n/a</v>
      </c>
      <c r="B823" s="396">
        <f t="array" ref="B823">IF($A823="n/a",Dashboard!$C$54,iferror(index('Trade Log'!$B$5:$B$2004,match($A823,'Trade Log'!$AA$5:$AA$2004,0),0),Dashboard!$C$54))</f>
        <v>43100</v>
      </c>
      <c r="C823" s="100" t="str">
        <f t="array" ref="C823">IF($A823="n/a","",iferror(index('Trade Log'!$C$5:$C$2004,match($A823,'Trade Log'!$AA$5:$AA$2004,0),0),""))</f>
        <v/>
      </c>
      <c r="D823" s="398">
        <f t="array" ref="D823">IF($A823="n/a",0,iferror(index('Trade Log'!$AD$5:$AD$2004,match($A823,'Trade Log'!$AA$5:$AA$2004,0),0),0))</f>
        <v>0</v>
      </c>
      <c r="E823" s="398">
        <f t="shared" si="35"/>
        <v>0</v>
      </c>
      <c r="F823" s="100" t="str">
        <f t="array" ref="F823">IF($A823="n/a","",iferror(index('Trade Log'!$D$5:$D$2004,match($A823,'Trade Log'!$AA$5:$AA$2004,0),0),"n/a"))</f>
        <v/>
      </c>
      <c r="G823" s="100" t="str">
        <f t="array" ref="G823">IF($A823="n/a","",IFERROR(index(Setup!$D$52:$D$201,match($F823,Setup!$B$52:$B$201,0),0),"n/a"))</f>
        <v/>
      </c>
      <c r="H823" s="81"/>
      <c r="I823" s="398">
        <f t="shared" ref="I823:AG823" si="570">IF($A823="n/a",0,IFERROR(IF($G823=I$287,$E823,0),0))</f>
        <v>0</v>
      </c>
      <c r="J823" s="398">
        <f t="shared" si="570"/>
        <v>0</v>
      </c>
      <c r="K823" s="398">
        <f t="shared" si="570"/>
        <v>0</v>
      </c>
      <c r="L823" s="398">
        <f t="shared" si="570"/>
        <v>0</v>
      </c>
      <c r="M823" s="398">
        <f t="shared" si="570"/>
        <v>0</v>
      </c>
      <c r="N823" s="398">
        <f t="shared" si="570"/>
        <v>0</v>
      </c>
      <c r="O823" s="398">
        <f t="shared" si="570"/>
        <v>0</v>
      </c>
      <c r="P823" s="398">
        <f t="shared" si="570"/>
        <v>0</v>
      </c>
      <c r="Q823" s="398">
        <f t="shared" si="570"/>
        <v>0</v>
      </c>
      <c r="R823" s="398">
        <f t="shared" si="570"/>
        <v>0</v>
      </c>
      <c r="S823" s="398">
        <f t="shared" si="570"/>
        <v>0</v>
      </c>
      <c r="T823" s="398">
        <f t="shared" si="570"/>
        <v>0</v>
      </c>
      <c r="U823" s="398">
        <f t="shared" si="570"/>
        <v>0</v>
      </c>
      <c r="V823" s="398">
        <f t="shared" si="570"/>
        <v>0</v>
      </c>
      <c r="W823" s="398">
        <f t="shared" si="570"/>
        <v>0</v>
      </c>
      <c r="X823" s="398">
        <f t="shared" si="570"/>
        <v>0</v>
      </c>
      <c r="Y823" s="398">
        <f t="shared" si="570"/>
        <v>0</v>
      </c>
      <c r="Z823" s="398">
        <f t="shared" si="570"/>
        <v>0</v>
      </c>
      <c r="AA823" s="398">
        <f t="shared" si="570"/>
        <v>0</v>
      </c>
      <c r="AB823" s="398">
        <f t="shared" si="570"/>
        <v>0</v>
      </c>
      <c r="AC823" s="398">
        <f t="shared" si="570"/>
        <v>0</v>
      </c>
      <c r="AD823" s="398">
        <f t="shared" si="570"/>
        <v>0</v>
      </c>
      <c r="AE823" s="398">
        <f t="shared" si="570"/>
        <v>0</v>
      </c>
      <c r="AF823" s="398">
        <f t="shared" si="570"/>
        <v>0</v>
      </c>
      <c r="AG823" s="398">
        <f t="shared" si="570"/>
        <v>0</v>
      </c>
    </row>
    <row r="824">
      <c r="A824" s="100" t="str">
        <f t="shared" si="37"/>
        <v>n/a</v>
      </c>
      <c r="B824" s="396">
        <f t="array" ref="B824">IF($A824="n/a",Dashboard!$C$54,iferror(index('Trade Log'!$B$5:$B$2004,match($A824,'Trade Log'!$AA$5:$AA$2004,0),0),Dashboard!$C$54))</f>
        <v>43100</v>
      </c>
      <c r="C824" s="100" t="str">
        <f t="array" ref="C824">IF($A824="n/a","",iferror(index('Trade Log'!$C$5:$C$2004,match($A824,'Trade Log'!$AA$5:$AA$2004,0),0),""))</f>
        <v/>
      </c>
      <c r="D824" s="398">
        <f t="array" ref="D824">IF($A824="n/a",0,iferror(index('Trade Log'!$AD$5:$AD$2004,match($A824,'Trade Log'!$AA$5:$AA$2004,0),0),0))</f>
        <v>0</v>
      </c>
      <c r="E824" s="398">
        <f t="shared" si="35"/>
        <v>0</v>
      </c>
      <c r="F824" s="100" t="str">
        <f t="array" ref="F824">IF($A824="n/a","",iferror(index('Trade Log'!$D$5:$D$2004,match($A824,'Trade Log'!$AA$5:$AA$2004,0),0),"n/a"))</f>
        <v/>
      </c>
      <c r="G824" s="100" t="str">
        <f t="array" ref="G824">IF($A824="n/a","",IFERROR(index(Setup!$D$52:$D$201,match($F824,Setup!$B$52:$B$201,0),0),"n/a"))</f>
        <v/>
      </c>
      <c r="H824" s="81"/>
      <c r="I824" s="398">
        <f t="shared" ref="I824:AG824" si="571">IF($A824="n/a",0,IFERROR(IF($G824=I$287,$E824,0),0))</f>
        <v>0</v>
      </c>
      <c r="J824" s="398">
        <f t="shared" si="571"/>
        <v>0</v>
      </c>
      <c r="K824" s="398">
        <f t="shared" si="571"/>
        <v>0</v>
      </c>
      <c r="L824" s="398">
        <f t="shared" si="571"/>
        <v>0</v>
      </c>
      <c r="M824" s="398">
        <f t="shared" si="571"/>
        <v>0</v>
      </c>
      <c r="N824" s="398">
        <f t="shared" si="571"/>
        <v>0</v>
      </c>
      <c r="O824" s="398">
        <f t="shared" si="571"/>
        <v>0</v>
      </c>
      <c r="P824" s="398">
        <f t="shared" si="571"/>
        <v>0</v>
      </c>
      <c r="Q824" s="398">
        <f t="shared" si="571"/>
        <v>0</v>
      </c>
      <c r="R824" s="398">
        <f t="shared" si="571"/>
        <v>0</v>
      </c>
      <c r="S824" s="398">
        <f t="shared" si="571"/>
        <v>0</v>
      </c>
      <c r="T824" s="398">
        <f t="shared" si="571"/>
        <v>0</v>
      </c>
      <c r="U824" s="398">
        <f t="shared" si="571"/>
        <v>0</v>
      </c>
      <c r="V824" s="398">
        <f t="shared" si="571"/>
        <v>0</v>
      </c>
      <c r="W824" s="398">
        <f t="shared" si="571"/>
        <v>0</v>
      </c>
      <c r="X824" s="398">
        <f t="shared" si="571"/>
        <v>0</v>
      </c>
      <c r="Y824" s="398">
        <f t="shared" si="571"/>
        <v>0</v>
      </c>
      <c r="Z824" s="398">
        <f t="shared" si="571"/>
        <v>0</v>
      </c>
      <c r="AA824" s="398">
        <f t="shared" si="571"/>
        <v>0</v>
      </c>
      <c r="AB824" s="398">
        <f t="shared" si="571"/>
        <v>0</v>
      </c>
      <c r="AC824" s="398">
        <f t="shared" si="571"/>
        <v>0</v>
      </c>
      <c r="AD824" s="398">
        <f t="shared" si="571"/>
        <v>0</v>
      </c>
      <c r="AE824" s="398">
        <f t="shared" si="571"/>
        <v>0</v>
      </c>
      <c r="AF824" s="398">
        <f t="shared" si="571"/>
        <v>0</v>
      </c>
      <c r="AG824" s="398">
        <f t="shared" si="571"/>
        <v>0</v>
      </c>
    </row>
    <row r="825">
      <c r="A825" s="100" t="str">
        <f t="shared" si="37"/>
        <v>n/a</v>
      </c>
      <c r="B825" s="396">
        <f t="array" ref="B825">IF($A825="n/a",Dashboard!$C$54,iferror(index('Trade Log'!$B$5:$B$2004,match($A825,'Trade Log'!$AA$5:$AA$2004,0),0),Dashboard!$C$54))</f>
        <v>43100</v>
      </c>
      <c r="C825" s="100" t="str">
        <f t="array" ref="C825">IF($A825="n/a","",iferror(index('Trade Log'!$C$5:$C$2004,match($A825,'Trade Log'!$AA$5:$AA$2004,0),0),""))</f>
        <v/>
      </c>
      <c r="D825" s="398">
        <f t="array" ref="D825">IF($A825="n/a",0,iferror(index('Trade Log'!$AD$5:$AD$2004,match($A825,'Trade Log'!$AA$5:$AA$2004,0),0),0))</f>
        <v>0</v>
      </c>
      <c r="E825" s="398">
        <f t="shared" si="35"/>
        <v>0</v>
      </c>
      <c r="F825" s="100" t="str">
        <f t="array" ref="F825">IF($A825="n/a","",iferror(index('Trade Log'!$D$5:$D$2004,match($A825,'Trade Log'!$AA$5:$AA$2004,0),0),"n/a"))</f>
        <v/>
      </c>
      <c r="G825" s="100" t="str">
        <f t="array" ref="G825">IF($A825="n/a","",IFERROR(index(Setup!$D$52:$D$201,match($F825,Setup!$B$52:$B$201,0),0),"n/a"))</f>
        <v/>
      </c>
      <c r="H825" s="81"/>
      <c r="I825" s="398">
        <f t="shared" ref="I825:AG825" si="572">IF($A825="n/a",0,IFERROR(IF($G825=I$287,$E825,0),0))</f>
        <v>0</v>
      </c>
      <c r="J825" s="398">
        <f t="shared" si="572"/>
        <v>0</v>
      </c>
      <c r="K825" s="398">
        <f t="shared" si="572"/>
        <v>0</v>
      </c>
      <c r="L825" s="398">
        <f t="shared" si="572"/>
        <v>0</v>
      </c>
      <c r="M825" s="398">
        <f t="shared" si="572"/>
        <v>0</v>
      </c>
      <c r="N825" s="398">
        <f t="shared" si="572"/>
        <v>0</v>
      </c>
      <c r="O825" s="398">
        <f t="shared" si="572"/>
        <v>0</v>
      </c>
      <c r="P825" s="398">
        <f t="shared" si="572"/>
        <v>0</v>
      </c>
      <c r="Q825" s="398">
        <f t="shared" si="572"/>
        <v>0</v>
      </c>
      <c r="R825" s="398">
        <f t="shared" si="572"/>
        <v>0</v>
      </c>
      <c r="S825" s="398">
        <f t="shared" si="572"/>
        <v>0</v>
      </c>
      <c r="T825" s="398">
        <f t="shared" si="572"/>
        <v>0</v>
      </c>
      <c r="U825" s="398">
        <f t="shared" si="572"/>
        <v>0</v>
      </c>
      <c r="V825" s="398">
        <f t="shared" si="572"/>
        <v>0</v>
      </c>
      <c r="W825" s="398">
        <f t="shared" si="572"/>
        <v>0</v>
      </c>
      <c r="X825" s="398">
        <f t="shared" si="572"/>
        <v>0</v>
      </c>
      <c r="Y825" s="398">
        <f t="shared" si="572"/>
        <v>0</v>
      </c>
      <c r="Z825" s="398">
        <f t="shared" si="572"/>
        <v>0</v>
      </c>
      <c r="AA825" s="398">
        <f t="shared" si="572"/>
        <v>0</v>
      </c>
      <c r="AB825" s="398">
        <f t="shared" si="572"/>
        <v>0</v>
      </c>
      <c r="AC825" s="398">
        <f t="shared" si="572"/>
        <v>0</v>
      </c>
      <c r="AD825" s="398">
        <f t="shared" si="572"/>
        <v>0</v>
      </c>
      <c r="AE825" s="398">
        <f t="shared" si="572"/>
        <v>0</v>
      </c>
      <c r="AF825" s="398">
        <f t="shared" si="572"/>
        <v>0</v>
      </c>
      <c r="AG825" s="398">
        <f t="shared" si="572"/>
        <v>0</v>
      </c>
    </row>
    <row r="826">
      <c r="A826" s="100" t="str">
        <f t="shared" si="37"/>
        <v>n/a</v>
      </c>
      <c r="B826" s="396">
        <f t="array" ref="B826">IF($A826="n/a",Dashboard!$C$54,iferror(index('Trade Log'!$B$5:$B$2004,match($A826,'Trade Log'!$AA$5:$AA$2004,0),0),Dashboard!$C$54))</f>
        <v>43100</v>
      </c>
      <c r="C826" s="100" t="str">
        <f t="array" ref="C826">IF($A826="n/a","",iferror(index('Trade Log'!$C$5:$C$2004,match($A826,'Trade Log'!$AA$5:$AA$2004,0),0),""))</f>
        <v/>
      </c>
      <c r="D826" s="398">
        <f t="array" ref="D826">IF($A826="n/a",0,iferror(index('Trade Log'!$AD$5:$AD$2004,match($A826,'Trade Log'!$AA$5:$AA$2004,0),0),0))</f>
        <v>0</v>
      </c>
      <c r="E826" s="398">
        <f t="shared" si="35"/>
        <v>0</v>
      </c>
      <c r="F826" s="100" t="str">
        <f t="array" ref="F826">IF($A826="n/a","",iferror(index('Trade Log'!$D$5:$D$2004,match($A826,'Trade Log'!$AA$5:$AA$2004,0),0),"n/a"))</f>
        <v/>
      </c>
      <c r="G826" s="100" t="str">
        <f t="array" ref="G826">IF($A826="n/a","",IFERROR(index(Setup!$D$52:$D$201,match($F826,Setup!$B$52:$B$201,0),0),"n/a"))</f>
        <v/>
      </c>
      <c r="H826" s="81"/>
      <c r="I826" s="398">
        <f t="shared" ref="I826:AG826" si="573">IF($A826="n/a",0,IFERROR(IF($G826=I$287,$E826,0),0))</f>
        <v>0</v>
      </c>
      <c r="J826" s="398">
        <f t="shared" si="573"/>
        <v>0</v>
      </c>
      <c r="K826" s="398">
        <f t="shared" si="573"/>
        <v>0</v>
      </c>
      <c r="L826" s="398">
        <f t="shared" si="573"/>
        <v>0</v>
      </c>
      <c r="M826" s="398">
        <f t="shared" si="573"/>
        <v>0</v>
      </c>
      <c r="N826" s="398">
        <f t="shared" si="573"/>
        <v>0</v>
      </c>
      <c r="O826" s="398">
        <f t="shared" si="573"/>
        <v>0</v>
      </c>
      <c r="P826" s="398">
        <f t="shared" si="573"/>
        <v>0</v>
      </c>
      <c r="Q826" s="398">
        <f t="shared" si="573"/>
        <v>0</v>
      </c>
      <c r="R826" s="398">
        <f t="shared" si="573"/>
        <v>0</v>
      </c>
      <c r="S826" s="398">
        <f t="shared" si="573"/>
        <v>0</v>
      </c>
      <c r="T826" s="398">
        <f t="shared" si="573"/>
        <v>0</v>
      </c>
      <c r="U826" s="398">
        <f t="shared" si="573"/>
        <v>0</v>
      </c>
      <c r="V826" s="398">
        <f t="shared" si="573"/>
        <v>0</v>
      </c>
      <c r="W826" s="398">
        <f t="shared" si="573"/>
        <v>0</v>
      </c>
      <c r="X826" s="398">
        <f t="shared" si="573"/>
        <v>0</v>
      </c>
      <c r="Y826" s="398">
        <f t="shared" si="573"/>
        <v>0</v>
      </c>
      <c r="Z826" s="398">
        <f t="shared" si="573"/>
        <v>0</v>
      </c>
      <c r="AA826" s="398">
        <f t="shared" si="573"/>
        <v>0</v>
      </c>
      <c r="AB826" s="398">
        <f t="shared" si="573"/>
        <v>0</v>
      </c>
      <c r="AC826" s="398">
        <f t="shared" si="573"/>
        <v>0</v>
      </c>
      <c r="AD826" s="398">
        <f t="shared" si="573"/>
        <v>0</v>
      </c>
      <c r="AE826" s="398">
        <f t="shared" si="573"/>
        <v>0</v>
      </c>
      <c r="AF826" s="398">
        <f t="shared" si="573"/>
        <v>0</v>
      </c>
      <c r="AG826" s="398">
        <f t="shared" si="573"/>
        <v>0</v>
      </c>
    </row>
    <row r="827">
      <c r="A827" s="100" t="str">
        <f t="shared" si="37"/>
        <v>n/a</v>
      </c>
      <c r="B827" s="396">
        <f t="array" ref="B827">IF($A827="n/a",Dashboard!$C$54,iferror(index('Trade Log'!$B$5:$B$2004,match($A827,'Trade Log'!$AA$5:$AA$2004,0),0),Dashboard!$C$54))</f>
        <v>43100</v>
      </c>
      <c r="C827" s="100" t="str">
        <f t="array" ref="C827">IF($A827="n/a","",iferror(index('Trade Log'!$C$5:$C$2004,match($A827,'Trade Log'!$AA$5:$AA$2004,0),0),""))</f>
        <v/>
      </c>
      <c r="D827" s="398">
        <f t="array" ref="D827">IF($A827="n/a",0,iferror(index('Trade Log'!$AD$5:$AD$2004,match($A827,'Trade Log'!$AA$5:$AA$2004,0),0),0))</f>
        <v>0</v>
      </c>
      <c r="E827" s="398">
        <f t="shared" si="35"/>
        <v>0</v>
      </c>
      <c r="F827" s="100" t="str">
        <f t="array" ref="F827">IF($A827="n/a","",iferror(index('Trade Log'!$D$5:$D$2004,match($A827,'Trade Log'!$AA$5:$AA$2004,0),0),"n/a"))</f>
        <v/>
      </c>
      <c r="G827" s="100" t="str">
        <f t="array" ref="G827">IF($A827="n/a","",IFERROR(index(Setup!$D$52:$D$201,match($F827,Setup!$B$52:$B$201,0),0),"n/a"))</f>
        <v/>
      </c>
      <c r="H827" s="81"/>
      <c r="I827" s="398">
        <f t="shared" ref="I827:AG827" si="574">IF($A827="n/a",0,IFERROR(IF($G827=I$287,$E827,0),0))</f>
        <v>0</v>
      </c>
      <c r="J827" s="398">
        <f t="shared" si="574"/>
        <v>0</v>
      </c>
      <c r="K827" s="398">
        <f t="shared" si="574"/>
        <v>0</v>
      </c>
      <c r="L827" s="398">
        <f t="shared" si="574"/>
        <v>0</v>
      </c>
      <c r="M827" s="398">
        <f t="shared" si="574"/>
        <v>0</v>
      </c>
      <c r="N827" s="398">
        <f t="shared" si="574"/>
        <v>0</v>
      </c>
      <c r="O827" s="398">
        <f t="shared" si="574"/>
        <v>0</v>
      </c>
      <c r="P827" s="398">
        <f t="shared" si="574"/>
        <v>0</v>
      </c>
      <c r="Q827" s="398">
        <f t="shared" si="574"/>
        <v>0</v>
      </c>
      <c r="R827" s="398">
        <f t="shared" si="574"/>
        <v>0</v>
      </c>
      <c r="S827" s="398">
        <f t="shared" si="574"/>
        <v>0</v>
      </c>
      <c r="T827" s="398">
        <f t="shared" si="574"/>
        <v>0</v>
      </c>
      <c r="U827" s="398">
        <f t="shared" si="574"/>
        <v>0</v>
      </c>
      <c r="V827" s="398">
        <f t="shared" si="574"/>
        <v>0</v>
      </c>
      <c r="W827" s="398">
        <f t="shared" si="574"/>
        <v>0</v>
      </c>
      <c r="X827" s="398">
        <f t="shared" si="574"/>
        <v>0</v>
      </c>
      <c r="Y827" s="398">
        <f t="shared" si="574"/>
        <v>0</v>
      </c>
      <c r="Z827" s="398">
        <f t="shared" si="574"/>
        <v>0</v>
      </c>
      <c r="AA827" s="398">
        <f t="shared" si="574"/>
        <v>0</v>
      </c>
      <c r="AB827" s="398">
        <f t="shared" si="574"/>
        <v>0</v>
      </c>
      <c r="AC827" s="398">
        <f t="shared" si="574"/>
        <v>0</v>
      </c>
      <c r="AD827" s="398">
        <f t="shared" si="574"/>
        <v>0</v>
      </c>
      <c r="AE827" s="398">
        <f t="shared" si="574"/>
        <v>0</v>
      </c>
      <c r="AF827" s="398">
        <f t="shared" si="574"/>
        <v>0</v>
      </c>
      <c r="AG827" s="398">
        <f t="shared" si="574"/>
        <v>0</v>
      </c>
    </row>
    <row r="828">
      <c r="A828" s="100" t="str">
        <f t="shared" si="37"/>
        <v>n/a</v>
      </c>
      <c r="B828" s="396">
        <f t="array" ref="B828">IF($A828="n/a",Dashboard!$C$54,iferror(index('Trade Log'!$B$5:$B$2004,match($A828,'Trade Log'!$AA$5:$AA$2004,0),0),Dashboard!$C$54))</f>
        <v>43100</v>
      </c>
      <c r="C828" s="100" t="str">
        <f t="array" ref="C828">IF($A828="n/a","",iferror(index('Trade Log'!$C$5:$C$2004,match($A828,'Trade Log'!$AA$5:$AA$2004,0),0),""))</f>
        <v/>
      </c>
      <c r="D828" s="398">
        <f t="array" ref="D828">IF($A828="n/a",0,iferror(index('Trade Log'!$AD$5:$AD$2004,match($A828,'Trade Log'!$AA$5:$AA$2004,0),0),0))</f>
        <v>0</v>
      </c>
      <c r="E828" s="398">
        <f t="shared" si="35"/>
        <v>0</v>
      </c>
      <c r="F828" s="100" t="str">
        <f t="array" ref="F828">IF($A828="n/a","",iferror(index('Trade Log'!$D$5:$D$2004,match($A828,'Trade Log'!$AA$5:$AA$2004,0),0),"n/a"))</f>
        <v/>
      </c>
      <c r="G828" s="100" t="str">
        <f t="array" ref="G828">IF($A828="n/a","",IFERROR(index(Setup!$D$52:$D$201,match($F828,Setup!$B$52:$B$201,0),0),"n/a"))</f>
        <v/>
      </c>
      <c r="H828" s="81"/>
      <c r="I828" s="398">
        <f t="shared" ref="I828:AG828" si="575">IF($A828="n/a",0,IFERROR(IF($G828=I$287,$E828,0),0))</f>
        <v>0</v>
      </c>
      <c r="J828" s="398">
        <f t="shared" si="575"/>
        <v>0</v>
      </c>
      <c r="K828" s="398">
        <f t="shared" si="575"/>
        <v>0</v>
      </c>
      <c r="L828" s="398">
        <f t="shared" si="575"/>
        <v>0</v>
      </c>
      <c r="M828" s="398">
        <f t="shared" si="575"/>
        <v>0</v>
      </c>
      <c r="N828" s="398">
        <f t="shared" si="575"/>
        <v>0</v>
      </c>
      <c r="O828" s="398">
        <f t="shared" si="575"/>
        <v>0</v>
      </c>
      <c r="P828" s="398">
        <f t="shared" si="575"/>
        <v>0</v>
      </c>
      <c r="Q828" s="398">
        <f t="shared" si="575"/>
        <v>0</v>
      </c>
      <c r="R828" s="398">
        <f t="shared" si="575"/>
        <v>0</v>
      </c>
      <c r="S828" s="398">
        <f t="shared" si="575"/>
        <v>0</v>
      </c>
      <c r="T828" s="398">
        <f t="shared" si="575"/>
        <v>0</v>
      </c>
      <c r="U828" s="398">
        <f t="shared" si="575"/>
        <v>0</v>
      </c>
      <c r="V828" s="398">
        <f t="shared" si="575"/>
        <v>0</v>
      </c>
      <c r="W828" s="398">
        <f t="shared" si="575"/>
        <v>0</v>
      </c>
      <c r="X828" s="398">
        <f t="shared" si="575"/>
        <v>0</v>
      </c>
      <c r="Y828" s="398">
        <f t="shared" si="575"/>
        <v>0</v>
      </c>
      <c r="Z828" s="398">
        <f t="shared" si="575"/>
        <v>0</v>
      </c>
      <c r="AA828" s="398">
        <f t="shared" si="575"/>
        <v>0</v>
      </c>
      <c r="AB828" s="398">
        <f t="shared" si="575"/>
        <v>0</v>
      </c>
      <c r="AC828" s="398">
        <f t="shared" si="575"/>
        <v>0</v>
      </c>
      <c r="AD828" s="398">
        <f t="shared" si="575"/>
        <v>0</v>
      </c>
      <c r="AE828" s="398">
        <f t="shared" si="575"/>
        <v>0</v>
      </c>
      <c r="AF828" s="398">
        <f t="shared" si="575"/>
        <v>0</v>
      </c>
      <c r="AG828" s="398">
        <f t="shared" si="575"/>
        <v>0</v>
      </c>
    </row>
    <row r="829">
      <c r="A829" s="100" t="str">
        <f t="shared" si="37"/>
        <v>n/a</v>
      </c>
      <c r="B829" s="396">
        <f t="array" ref="B829">IF($A829="n/a",Dashboard!$C$54,iferror(index('Trade Log'!$B$5:$B$2004,match($A829,'Trade Log'!$AA$5:$AA$2004,0),0),Dashboard!$C$54))</f>
        <v>43100</v>
      </c>
      <c r="C829" s="100" t="str">
        <f t="array" ref="C829">IF($A829="n/a","",iferror(index('Trade Log'!$C$5:$C$2004,match($A829,'Trade Log'!$AA$5:$AA$2004,0),0),""))</f>
        <v/>
      </c>
      <c r="D829" s="398">
        <f t="array" ref="D829">IF($A829="n/a",0,iferror(index('Trade Log'!$AD$5:$AD$2004,match($A829,'Trade Log'!$AA$5:$AA$2004,0),0),0))</f>
        <v>0</v>
      </c>
      <c r="E829" s="398">
        <f t="shared" si="35"/>
        <v>0</v>
      </c>
      <c r="F829" s="100" t="str">
        <f t="array" ref="F829">IF($A829="n/a","",iferror(index('Trade Log'!$D$5:$D$2004,match($A829,'Trade Log'!$AA$5:$AA$2004,0),0),"n/a"))</f>
        <v/>
      </c>
      <c r="G829" s="100" t="str">
        <f t="array" ref="G829">IF($A829="n/a","",IFERROR(index(Setup!$D$52:$D$201,match($F829,Setup!$B$52:$B$201,0),0),"n/a"))</f>
        <v/>
      </c>
      <c r="H829" s="81"/>
      <c r="I829" s="398">
        <f t="shared" ref="I829:AG829" si="576">IF($A829="n/a",0,IFERROR(IF($G829=I$287,$E829,0),0))</f>
        <v>0</v>
      </c>
      <c r="J829" s="398">
        <f t="shared" si="576"/>
        <v>0</v>
      </c>
      <c r="K829" s="398">
        <f t="shared" si="576"/>
        <v>0</v>
      </c>
      <c r="L829" s="398">
        <f t="shared" si="576"/>
        <v>0</v>
      </c>
      <c r="M829" s="398">
        <f t="shared" si="576"/>
        <v>0</v>
      </c>
      <c r="N829" s="398">
        <f t="shared" si="576"/>
        <v>0</v>
      </c>
      <c r="O829" s="398">
        <f t="shared" si="576"/>
        <v>0</v>
      </c>
      <c r="P829" s="398">
        <f t="shared" si="576"/>
        <v>0</v>
      </c>
      <c r="Q829" s="398">
        <f t="shared" si="576"/>
        <v>0</v>
      </c>
      <c r="R829" s="398">
        <f t="shared" si="576"/>
        <v>0</v>
      </c>
      <c r="S829" s="398">
        <f t="shared" si="576"/>
        <v>0</v>
      </c>
      <c r="T829" s="398">
        <f t="shared" si="576"/>
        <v>0</v>
      </c>
      <c r="U829" s="398">
        <f t="shared" si="576"/>
        <v>0</v>
      </c>
      <c r="V829" s="398">
        <f t="shared" si="576"/>
        <v>0</v>
      </c>
      <c r="W829" s="398">
        <f t="shared" si="576"/>
        <v>0</v>
      </c>
      <c r="X829" s="398">
        <f t="shared" si="576"/>
        <v>0</v>
      </c>
      <c r="Y829" s="398">
        <f t="shared" si="576"/>
        <v>0</v>
      </c>
      <c r="Z829" s="398">
        <f t="shared" si="576"/>
        <v>0</v>
      </c>
      <c r="AA829" s="398">
        <f t="shared" si="576"/>
        <v>0</v>
      </c>
      <c r="AB829" s="398">
        <f t="shared" si="576"/>
        <v>0</v>
      </c>
      <c r="AC829" s="398">
        <f t="shared" si="576"/>
        <v>0</v>
      </c>
      <c r="AD829" s="398">
        <f t="shared" si="576"/>
        <v>0</v>
      </c>
      <c r="AE829" s="398">
        <f t="shared" si="576"/>
        <v>0</v>
      </c>
      <c r="AF829" s="398">
        <f t="shared" si="576"/>
        <v>0</v>
      </c>
      <c r="AG829" s="398">
        <f t="shared" si="576"/>
        <v>0</v>
      </c>
    </row>
    <row r="830">
      <c r="A830" s="100" t="str">
        <f t="shared" si="37"/>
        <v>n/a</v>
      </c>
      <c r="B830" s="396">
        <f t="array" ref="B830">IF($A830="n/a",Dashboard!$C$54,iferror(index('Trade Log'!$B$5:$B$2004,match($A830,'Trade Log'!$AA$5:$AA$2004,0),0),Dashboard!$C$54))</f>
        <v>43100</v>
      </c>
      <c r="C830" s="100" t="str">
        <f t="array" ref="C830">IF($A830="n/a","",iferror(index('Trade Log'!$C$5:$C$2004,match($A830,'Trade Log'!$AA$5:$AA$2004,0),0),""))</f>
        <v/>
      </c>
      <c r="D830" s="398">
        <f t="array" ref="D830">IF($A830="n/a",0,iferror(index('Trade Log'!$AD$5:$AD$2004,match($A830,'Trade Log'!$AA$5:$AA$2004,0),0),0))</f>
        <v>0</v>
      </c>
      <c r="E830" s="398">
        <f t="shared" si="35"/>
        <v>0</v>
      </c>
      <c r="F830" s="100" t="str">
        <f t="array" ref="F830">IF($A830="n/a","",iferror(index('Trade Log'!$D$5:$D$2004,match($A830,'Trade Log'!$AA$5:$AA$2004,0),0),"n/a"))</f>
        <v/>
      </c>
      <c r="G830" s="100" t="str">
        <f t="array" ref="G830">IF($A830="n/a","",IFERROR(index(Setup!$D$52:$D$201,match($F830,Setup!$B$52:$B$201,0),0),"n/a"))</f>
        <v/>
      </c>
      <c r="H830" s="81"/>
      <c r="I830" s="398">
        <f t="shared" ref="I830:AG830" si="577">IF($A830="n/a",0,IFERROR(IF($G830=I$287,$E830,0),0))</f>
        <v>0</v>
      </c>
      <c r="J830" s="398">
        <f t="shared" si="577"/>
        <v>0</v>
      </c>
      <c r="K830" s="398">
        <f t="shared" si="577"/>
        <v>0</v>
      </c>
      <c r="L830" s="398">
        <f t="shared" si="577"/>
        <v>0</v>
      </c>
      <c r="M830" s="398">
        <f t="shared" si="577"/>
        <v>0</v>
      </c>
      <c r="N830" s="398">
        <f t="shared" si="577"/>
        <v>0</v>
      </c>
      <c r="O830" s="398">
        <f t="shared" si="577"/>
        <v>0</v>
      </c>
      <c r="P830" s="398">
        <f t="shared" si="577"/>
        <v>0</v>
      </c>
      <c r="Q830" s="398">
        <f t="shared" si="577"/>
        <v>0</v>
      </c>
      <c r="R830" s="398">
        <f t="shared" si="577"/>
        <v>0</v>
      </c>
      <c r="S830" s="398">
        <f t="shared" si="577"/>
        <v>0</v>
      </c>
      <c r="T830" s="398">
        <f t="shared" si="577"/>
        <v>0</v>
      </c>
      <c r="U830" s="398">
        <f t="shared" si="577"/>
        <v>0</v>
      </c>
      <c r="V830" s="398">
        <f t="shared" si="577"/>
        <v>0</v>
      </c>
      <c r="W830" s="398">
        <f t="shared" si="577"/>
        <v>0</v>
      </c>
      <c r="X830" s="398">
        <f t="shared" si="577"/>
        <v>0</v>
      </c>
      <c r="Y830" s="398">
        <f t="shared" si="577"/>
        <v>0</v>
      </c>
      <c r="Z830" s="398">
        <f t="shared" si="577"/>
        <v>0</v>
      </c>
      <c r="AA830" s="398">
        <f t="shared" si="577"/>
        <v>0</v>
      </c>
      <c r="AB830" s="398">
        <f t="shared" si="577"/>
        <v>0</v>
      </c>
      <c r="AC830" s="398">
        <f t="shared" si="577"/>
        <v>0</v>
      </c>
      <c r="AD830" s="398">
        <f t="shared" si="577"/>
        <v>0</v>
      </c>
      <c r="AE830" s="398">
        <f t="shared" si="577"/>
        <v>0</v>
      </c>
      <c r="AF830" s="398">
        <f t="shared" si="577"/>
        <v>0</v>
      </c>
      <c r="AG830" s="398">
        <f t="shared" si="577"/>
        <v>0</v>
      </c>
    </row>
    <row r="831">
      <c r="A831" s="100" t="str">
        <f t="shared" si="37"/>
        <v>n/a</v>
      </c>
      <c r="B831" s="396">
        <f t="array" ref="B831">IF($A831="n/a",Dashboard!$C$54,iferror(index('Trade Log'!$B$5:$B$2004,match($A831,'Trade Log'!$AA$5:$AA$2004,0),0),Dashboard!$C$54))</f>
        <v>43100</v>
      </c>
      <c r="C831" s="100" t="str">
        <f t="array" ref="C831">IF($A831="n/a","",iferror(index('Trade Log'!$C$5:$C$2004,match($A831,'Trade Log'!$AA$5:$AA$2004,0),0),""))</f>
        <v/>
      </c>
      <c r="D831" s="398">
        <f t="array" ref="D831">IF($A831="n/a",0,iferror(index('Trade Log'!$AD$5:$AD$2004,match($A831,'Trade Log'!$AA$5:$AA$2004,0),0),0))</f>
        <v>0</v>
      </c>
      <c r="E831" s="398">
        <f t="shared" si="35"/>
        <v>0</v>
      </c>
      <c r="F831" s="100" t="str">
        <f t="array" ref="F831">IF($A831="n/a","",iferror(index('Trade Log'!$D$5:$D$2004,match($A831,'Trade Log'!$AA$5:$AA$2004,0),0),"n/a"))</f>
        <v/>
      </c>
      <c r="G831" s="100" t="str">
        <f t="array" ref="G831">IF($A831="n/a","",IFERROR(index(Setup!$D$52:$D$201,match($F831,Setup!$B$52:$B$201,0),0),"n/a"))</f>
        <v/>
      </c>
      <c r="H831" s="81"/>
      <c r="I831" s="398">
        <f t="shared" ref="I831:AG831" si="578">IF($A831="n/a",0,IFERROR(IF($G831=I$287,$E831,0),0))</f>
        <v>0</v>
      </c>
      <c r="J831" s="398">
        <f t="shared" si="578"/>
        <v>0</v>
      </c>
      <c r="K831" s="398">
        <f t="shared" si="578"/>
        <v>0</v>
      </c>
      <c r="L831" s="398">
        <f t="shared" si="578"/>
        <v>0</v>
      </c>
      <c r="M831" s="398">
        <f t="shared" si="578"/>
        <v>0</v>
      </c>
      <c r="N831" s="398">
        <f t="shared" si="578"/>
        <v>0</v>
      </c>
      <c r="O831" s="398">
        <f t="shared" si="578"/>
        <v>0</v>
      </c>
      <c r="P831" s="398">
        <f t="shared" si="578"/>
        <v>0</v>
      </c>
      <c r="Q831" s="398">
        <f t="shared" si="578"/>
        <v>0</v>
      </c>
      <c r="R831" s="398">
        <f t="shared" si="578"/>
        <v>0</v>
      </c>
      <c r="S831" s="398">
        <f t="shared" si="578"/>
        <v>0</v>
      </c>
      <c r="T831" s="398">
        <f t="shared" si="578"/>
        <v>0</v>
      </c>
      <c r="U831" s="398">
        <f t="shared" si="578"/>
        <v>0</v>
      </c>
      <c r="V831" s="398">
        <f t="shared" si="578"/>
        <v>0</v>
      </c>
      <c r="W831" s="398">
        <f t="shared" si="578"/>
        <v>0</v>
      </c>
      <c r="X831" s="398">
        <f t="shared" si="578"/>
        <v>0</v>
      </c>
      <c r="Y831" s="398">
        <f t="shared" si="578"/>
        <v>0</v>
      </c>
      <c r="Z831" s="398">
        <f t="shared" si="578"/>
        <v>0</v>
      </c>
      <c r="AA831" s="398">
        <f t="shared" si="578"/>
        <v>0</v>
      </c>
      <c r="AB831" s="398">
        <f t="shared" si="578"/>
        <v>0</v>
      </c>
      <c r="AC831" s="398">
        <f t="shared" si="578"/>
        <v>0</v>
      </c>
      <c r="AD831" s="398">
        <f t="shared" si="578"/>
        <v>0</v>
      </c>
      <c r="AE831" s="398">
        <f t="shared" si="578"/>
        <v>0</v>
      </c>
      <c r="AF831" s="398">
        <f t="shared" si="578"/>
        <v>0</v>
      </c>
      <c r="AG831" s="398">
        <f t="shared" si="578"/>
        <v>0</v>
      </c>
    </row>
    <row r="832">
      <c r="A832" s="100" t="str">
        <f t="shared" si="37"/>
        <v>n/a</v>
      </c>
      <c r="B832" s="396">
        <f t="array" ref="B832">IF($A832="n/a",Dashboard!$C$54,iferror(index('Trade Log'!$B$5:$B$2004,match($A832,'Trade Log'!$AA$5:$AA$2004,0),0),Dashboard!$C$54))</f>
        <v>43100</v>
      </c>
      <c r="C832" s="100" t="str">
        <f t="array" ref="C832">IF($A832="n/a","",iferror(index('Trade Log'!$C$5:$C$2004,match($A832,'Trade Log'!$AA$5:$AA$2004,0),0),""))</f>
        <v/>
      </c>
      <c r="D832" s="398">
        <f t="array" ref="D832">IF($A832="n/a",0,iferror(index('Trade Log'!$AD$5:$AD$2004,match($A832,'Trade Log'!$AA$5:$AA$2004,0),0),0))</f>
        <v>0</v>
      </c>
      <c r="E832" s="398">
        <f t="shared" si="35"/>
        <v>0</v>
      </c>
      <c r="F832" s="100" t="str">
        <f t="array" ref="F832">IF($A832="n/a","",iferror(index('Trade Log'!$D$5:$D$2004,match($A832,'Trade Log'!$AA$5:$AA$2004,0),0),"n/a"))</f>
        <v/>
      </c>
      <c r="G832" s="100" t="str">
        <f t="array" ref="G832">IF($A832="n/a","",IFERROR(index(Setup!$D$52:$D$201,match($F832,Setup!$B$52:$B$201,0),0),"n/a"))</f>
        <v/>
      </c>
      <c r="H832" s="81"/>
      <c r="I832" s="398">
        <f t="shared" ref="I832:AG832" si="579">IF($A832="n/a",0,IFERROR(IF($G832=I$287,$E832,0),0))</f>
        <v>0</v>
      </c>
      <c r="J832" s="398">
        <f t="shared" si="579"/>
        <v>0</v>
      </c>
      <c r="K832" s="398">
        <f t="shared" si="579"/>
        <v>0</v>
      </c>
      <c r="L832" s="398">
        <f t="shared" si="579"/>
        <v>0</v>
      </c>
      <c r="M832" s="398">
        <f t="shared" si="579"/>
        <v>0</v>
      </c>
      <c r="N832" s="398">
        <f t="shared" si="579"/>
        <v>0</v>
      </c>
      <c r="O832" s="398">
        <f t="shared" si="579"/>
        <v>0</v>
      </c>
      <c r="P832" s="398">
        <f t="shared" si="579"/>
        <v>0</v>
      </c>
      <c r="Q832" s="398">
        <f t="shared" si="579"/>
        <v>0</v>
      </c>
      <c r="R832" s="398">
        <f t="shared" si="579"/>
        <v>0</v>
      </c>
      <c r="S832" s="398">
        <f t="shared" si="579"/>
        <v>0</v>
      </c>
      <c r="T832" s="398">
        <f t="shared" si="579"/>
        <v>0</v>
      </c>
      <c r="U832" s="398">
        <f t="shared" si="579"/>
        <v>0</v>
      </c>
      <c r="V832" s="398">
        <f t="shared" si="579"/>
        <v>0</v>
      </c>
      <c r="W832" s="398">
        <f t="shared" si="579"/>
        <v>0</v>
      </c>
      <c r="X832" s="398">
        <f t="shared" si="579"/>
        <v>0</v>
      </c>
      <c r="Y832" s="398">
        <f t="shared" si="579"/>
        <v>0</v>
      </c>
      <c r="Z832" s="398">
        <f t="shared" si="579"/>
        <v>0</v>
      </c>
      <c r="AA832" s="398">
        <f t="shared" si="579"/>
        <v>0</v>
      </c>
      <c r="AB832" s="398">
        <f t="shared" si="579"/>
        <v>0</v>
      </c>
      <c r="AC832" s="398">
        <f t="shared" si="579"/>
        <v>0</v>
      </c>
      <c r="AD832" s="398">
        <f t="shared" si="579"/>
        <v>0</v>
      </c>
      <c r="AE832" s="398">
        <f t="shared" si="579"/>
        <v>0</v>
      </c>
      <c r="AF832" s="398">
        <f t="shared" si="579"/>
        <v>0</v>
      </c>
      <c r="AG832" s="398">
        <f t="shared" si="579"/>
        <v>0</v>
      </c>
    </row>
    <row r="833">
      <c r="A833" s="100" t="str">
        <f t="shared" si="37"/>
        <v>n/a</v>
      </c>
      <c r="B833" s="396">
        <f t="array" ref="B833">IF($A833="n/a",Dashboard!$C$54,iferror(index('Trade Log'!$B$5:$B$2004,match($A833,'Trade Log'!$AA$5:$AA$2004,0),0),Dashboard!$C$54))</f>
        <v>43100</v>
      </c>
      <c r="C833" s="100" t="str">
        <f t="array" ref="C833">IF($A833="n/a","",iferror(index('Trade Log'!$C$5:$C$2004,match($A833,'Trade Log'!$AA$5:$AA$2004,0),0),""))</f>
        <v/>
      </c>
      <c r="D833" s="398">
        <f t="array" ref="D833">IF($A833="n/a",0,iferror(index('Trade Log'!$AD$5:$AD$2004,match($A833,'Trade Log'!$AA$5:$AA$2004,0),0),0))</f>
        <v>0</v>
      </c>
      <c r="E833" s="398">
        <f t="shared" si="35"/>
        <v>0</v>
      </c>
      <c r="F833" s="100" t="str">
        <f t="array" ref="F833">IF($A833="n/a","",iferror(index('Trade Log'!$D$5:$D$2004,match($A833,'Trade Log'!$AA$5:$AA$2004,0),0),"n/a"))</f>
        <v/>
      </c>
      <c r="G833" s="100" t="str">
        <f t="array" ref="G833">IF($A833="n/a","",IFERROR(index(Setup!$D$52:$D$201,match($F833,Setup!$B$52:$B$201,0),0),"n/a"))</f>
        <v/>
      </c>
      <c r="H833" s="81"/>
      <c r="I833" s="398">
        <f t="shared" ref="I833:AG833" si="580">IF($A833="n/a",0,IFERROR(IF($G833=I$287,$E833,0),0))</f>
        <v>0</v>
      </c>
      <c r="J833" s="398">
        <f t="shared" si="580"/>
        <v>0</v>
      </c>
      <c r="K833" s="398">
        <f t="shared" si="580"/>
        <v>0</v>
      </c>
      <c r="L833" s="398">
        <f t="shared" si="580"/>
        <v>0</v>
      </c>
      <c r="M833" s="398">
        <f t="shared" si="580"/>
        <v>0</v>
      </c>
      <c r="N833" s="398">
        <f t="shared" si="580"/>
        <v>0</v>
      </c>
      <c r="O833" s="398">
        <f t="shared" si="580"/>
        <v>0</v>
      </c>
      <c r="P833" s="398">
        <f t="shared" si="580"/>
        <v>0</v>
      </c>
      <c r="Q833" s="398">
        <f t="shared" si="580"/>
        <v>0</v>
      </c>
      <c r="R833" s="398">
        <f t="shared" si="580"/>
        <v>0</v>
      </c>
      <c r="S833" s="398">
        <f t="shared" si="580"/>
        <v>0</v>
      </c>
      <c r="T833" s="398">
        <f t="shared" si="580"/>
        <v>0</v>
      </c>
      <c r="U833" s="398">
        <f t="shared" si="580"/>
        <v>0</v>
      </c>
      <c r="V833" s="398">
        <f t="shared" si="580"/>
        <v>0</v>
      </c>
      <c r="W833" s="398">
        <f t="shared" si="580"/>
        <v>0</v>
      </c>
      <c r="X833" s="398">
        <f t="shared" si="580"/>
        <v>0</v>
      </c>
      <c r="Y833" s="398">
        <f t="shared" si="580"/>
        <v>0</v>
      </c>
      <c r="Z833" s="398">
        <f t="shared" si="580"/>
        <v>0</v>
      </c>
      <c r="AA833" s="398">
        <f t="shared" si="580"/>
        <v>0</v>
      </c>
      <c r="AB833" s="398">
        <f t="shared" si="580"/>
        <v>0</v>
      </c>
      <c r="AC833" s="398">
        <f t="shared" si="580"/>
        <v>0</v>
      </c>
      <c r="AD833" s="398">
        <f t="shared" si="580"/>
        <v>0</v>
      </c>
      <c r="AE833" s="398">
        <f t="shared" si="580"/>
        <v>0</v>
      </c>
      <c r="AF833" s="398">
        <f t="shared" si="580"/>
        <v>0</v>
      </c>
      <c r="AG833" s="398">
        <f t="shared" si="580"/>
        <v>0</v>
      </c>
    </row>
    <row r="834">
      <c r="A834" s="100" t="str">
        <f t="shared" si="37"/>
        <v>n/a</v>
      </c>
      <c r="B834" s="396">
        <f t="array" ref="B834">IF($A834="n/a",Dashboard!$C$54,iferror(index('Trade Log'!$B$5:$B$2004,match($A834,'Trade Log'!$AA$5:$AA$2004,0),0),Dashboard!$C$54))</f>
        <v>43100</v>
      </c>
      <c r="C834" s="100" t="str">
        <f t="array" ref="C834">IF($A834="n/a","",iferror(index('Trade Log'!$C$5:$C$2004,match($A834,'Trade Log'!$AA$5:$AA$2004,0),0),""))</f>
        <v/>
      </c>
      <c r="D834" s="398">
        <f t="array" ref="D834">IF($A834="n/a",0,iferror(index('Trade Log'!$AD$5:$AD$2004,match($A834,'Trade Log'!$AA$5:$AA$2004,0),0),0))</f>
        <v>0</v>
      </c>
      <c r="E834" s="398">
        <f t="shared" si="35"/>
        <v>0</v>
      </c>
      <c r="F834" s="100" t="str">
        <f t="array" ref="F834">IF($A834="n/a","",iferror(index('Trade Log'!$D$5:$D$2004,match($A834,'Trade Log'!$AA$5:$AA$2004,0),0),"n/a"))</f>
        <v/>
      </c>
      <c r="G834" s="100" t="str">
        <f t="array" ref="G834">IF($A834="n/a","",IFERROR(index(Setup!$D$52:$D$201,match($F834,Setup!$B$52:$B$201,0),0),"n/a"))</f>
        <v/>
      </c>
      <c r="H834" s="81"/>
      <c r="I834" s="398">
        <f t="shared" ref="I834:AG834" si="581">IF($A834="n/a",0,IFERROR(IF($G834=I$287,$E834,0),0))</f>
        <v>0</v>
      </c>
      <c r="J834" s="398">
        <f t="shared" si="581"/>
        <v>0</v>
      </c>
      <c r="K834" s="398">
        <f t="shared" si="581"/>
        <v>0</v>
      </c>
      <c r="L834" s="398">
        <f t="shared" si="581"/>
        <v>0</v>
      </c>
      <c r="M834" s="398">
        <f t="shared" si="581"/>
        <v>0</v>
      </c>
      <c r="N834" s="398">
        <f t="shared" si="581"/>
        <v>0</v>
      </c>
      <c r="O834" s="398">
        <f t="shared" si="581"/>
        <v>0</v>
      </c>
      <c r="P834" s="398">
        <f t="shared" si="581"/>
        <v>0</v>
      </c>
      <c r="Q834" s="398">
        <f t="shared" si="581"/>
        <v>0</v>
      </c>
      <c r="R834" s="398">
        <f t="shared" si="581"/>
        <v>0</v>
      </c>
      <c r="S834" s="398">
        <f t="shared" si="581"/>
        <v>0</v>
      </c>
      <c r="T834" s="398">
        <f t="shared" si="581"/>
        <v>0</v>
      </c>
      <c r="U834" s="398">
        <f t="shared" si="581"/>
        <v>0</v>
      </c>
      <c r="V834" s="398">
        <f t="shared" si="581"/>
        <v>0</v>
      </c>
      <c r="W834" s="398">
        <f t="shared" si="581"/>
        <v>0</v>
      </c>
      <c r="X834" s="398">
        <f t="shared" si="581"/>
        <v>0</v>
      </c>
      <c r="Y834" s="398">
        <f t="shared" si="581"/>
        <v>0</v>
      </c>
      <c r="Z834" s="398">
        <f t="shared" si="581"/>
        <v>0</v>
      </c>
      <c r="AA834" s="398">
        <f t="shared" si="581"/>
        <v>0</v>
      </c>
      <c r="AB834" s="398">
        <f t="shared" si="581"/>
        <v>0</v>
      </c>
      <c r="AC834" s="398">
        <f t="shared" si="581"/>
        <v>0</v>
      </c>
      <c r="AD834" s="398">
        <f t="shared" si="581"/>
        <v>0</v>
      </c>
      <c r="AE834" s="398">
        <f t="shared" si="581"/>
        <v>0</v>
      </c>
      <c r="AF834" s="398">
        <f t="shared" si="581"/>
        <v>0</v>
      </c>
      <c r="AG834" s="398">
        <f t="shared" si="581"/>
        <v>0</v>
      </c>
    </row>
    <row r="835">
      <c r="A835" s="100" t="str">
        <f t="shared" si="37"/>
        <v>n/a</v>
      </c>
      <c r="B835" s="396">
        <f t="array" ref="B835">IF($A835="n/a",Dashboard!$C$54,iferror(index('Trade Log'!$B$5:$B$2004,match($A835,'Trade Log'!$AA$5:$AA$2004,0),0),Dashboard!$C$54))</f>
        <v>43100</v>
      </c>
      <c r="C835" s="100" t="str">
        <f t="array" ref="C835">IF($A835="n/a","",iferror(index('Trade Log'!$C$5:$C$2004,match($A835,'Trade Log'!$AA$5:$AA$2004,0),0),""))</f>
        <v/>
      </c>
      <c r="D835" s="398">
        <f t="array" ref="D835">IF($A835="n/a",0,iferror(index('Trade Log'!$AD$5:$AD$2004,match($A835,'Trade Log'!$AA$5:$AA$2004,0),0),0))</f>
        <v>0</v>
      </c>
      <c r="E835" s="398">
        <f t="shared" si="35"/>
        <v>0</v>
      </c>
      <c r="F835" s="100" t="str">
        <f t="array" ref="F835">IF($A835="n/a","",iferror(index('Trade Log'!$D$5:$D$2004,match($A835,'Trade Log'!$AA$5:$AA$2004,0),0),"n/a"))</f>
        <v/>
      </c>
      <c r="G835" s="100" t="str">
        <f t="array" ref="G835">IF($A835="n/a","",IFERROR(index(Setup!$D$52:$D$201,match($F835,Setup!$B$52:$B$201,0),0),"n/a"))</f>
        <v/>
      </c>
      <c r="H835" s="81"/>
      <c r="I835" s="398">
        <f t="shared" ref="I835:AG835" si="582">IF($A835="n/a",0,IFERROR(IF($G835=I$287,$E835,0),0))</f>
        <v>0</v>
      </c>
      <c r="J835" s="398">
        <f t="shared" si="582"/>
        <v>0</v>
      </c>
      <c r="K835" s="398">
        <f t="shared" si="582"/>
        <v>0</v>
      </c>
      <c r="L835" s="398">
        <f t="shared" si="582"/>
        <v>0</v>
      </c>
      <c r="M835" s="398">
        <f t="shared" si="582"/>
        <v>0</v>
      </c>
      <c r="N835" s="398">
        <f t="shared" si="582"/>
        <v>0</v>
      </c>
      <c r="O835" s="398">
        <f t="shared" si="582"/>
        <v>0</v>
      </c>
      <c r="P835" s="398">
        <f t="shared" si="582"/>
        <v>0</v>
      </c>
      <c r="Q835" s="398">
        <f t="shared" si="582"/>
        <v>0</v>
      </c>
      <c r="R835" s="398">
        <f t="shared" si="582"/>
        <v>0</v>
      </c>
      <c r="S835" s="398">
        <f t="shared" si="582"/>
        <v>0</v>
      </c>
      <c r="T835" s="398">
        <f t="shared" si="582"/>
        <v>0</v>
      </c>
      <c r="U835" s="398">
        <f t="shared" si="582"/>
        <v>0</v>
      </c>
      <c r="V835" s="398">
        <f t="shared" si="582"/>
        <v>0</v>
      </c>
      <c r="W835" s="398">
        <f t="shared" si="582"/>
        <v>0</v>
      </c>
      <c r="X835" s="398">
        <f t="shared" si="582"/>
        <v>0</v>
      </c>
      <c r="Y835" s="398">
        <f t="shared" si="582"/>
        <v>0</v>
      </c>
      <c r="Z835" s="398">
        <f t="shared" si="582"/>
        <v>0</v>
      </c>
      <c r="AA835" s="398">
        <f t="shared" si="582"/>
        <v>0</v>
      </c>
      <c r="AB835" s="398">
        <f t="shared" si="582"/>
        <v>0</v>
      </c>
      <c r="AC835" s="398">
        <f t="shared" si="582"/>
        <v>0</v>
      </c>
      <c r="AD835" s="398">
        <f t="shared" si="582"/>
        <v>0</v>
      </c>
      <c r="AE835" s="398">
        <f t="shared" si="582"/>
        <v>0</v>
      </c>
      <c r="AF835" s="398">
        <f t="shared" si="582"/>
        <v>0</v>
      </c>
      <c r="AG835" s="398">
        <f t="shared" si="582"/>
        <v>0</v>
      </c>
    </row>
    <row r="836">
      <c r="A836" s="100" t="str">
        <f t="shared" si="37"/>
        <v>n/a</v>
      </c>
      <c r="B836" s="396">
        <f t="array" ref="B836">IF($A836="n/a",Dashboard!$C$54,iferror(index('Trade Log'!$B$5:$B$2004,match($A836,'Trade Log'!$AA$5:$AA$2004,0),0),Dashboard!$C$54))</f>
        <v>43100</v>
      </c>
      <c r="C836" s="100" t="str">
        <f t="array" ref="C836">IF($A836="n/a","",iferror(index('Trade Log'!$C$5:$C$2004,match($A836,'Trade Log'!$AA$5:$AA$2004,0),0),""))</f>
        <v/>
      </c>
      <c r="D836" s="398">
        <f t="array" ref="D836">IF($A836="n/a",0,iferror(index('Trade Log'!$AD$5:$AD$2004,match($A836,'Trade Log'!$AA$5:$AA$2004,0),0),0))</f>
        <v>0</v>
      </c>
      <c r="E836" s="398">
        <f t="shared" si="35"/>
        <v>0</v>
      </c>
      <c r="F836" s="100" t="str">
        <f t="array" ref="F836">IF($A836="n/a","",iferror(index('Trade Log'!$D$5:$D$2004,match($A836,'Trade Log'!$AA$5:$AA$2004,0),0),"n/a"))</f>
        <v/>
      </c>
      <c r="G836" s="100" t="str">
        <f t="array" ref="G836">IF($A836="n/a","",IFERROR(index(Setup!$D$52:$D$201,match($F836,Setup!$B$52:$B$201,0),0),"n/a"))</f>
        <v/>
      </c>
      <c r="H836" s="81"/>
      <c r="I836" s="398">
        <f t="shared" ref="I836:AG836" si="583">IF($A836="n/a",0,IFERROR(IF($G836=I$287,$E836,0),0))</f>
        <v>0</v>
      </c>
      <c r="J836" s="398">
        <f t="shared" si="583"/>
        <v>0</v>
      </c>
      <c r="K836" s="398">
        <f t="shared" si="583"/>
        <v>0</v>
      </c>
      <c r="L836" s="398">
        <f t="shared" si="583"/>
        <v>0</v>
      </c>
      <c r="M836" s="398">
        <f t="shared" si="583"/>
        <v>0</v>
      </c>
      <c r="N836" s="398">
        <f t="shared" si="583"/>
        <v>0</v>
      </c>
      <c r="O836" s="398">
        <f t="shared" si="583"/>
        <v>0</v>
      </c>
      <c r="P836" s="398">
        <f t="shared" si="583"/>
        <v>0</v>
      </c>
      <c r="Q836" s="398">
        <f t="shared" si="583"/>
        <v>0</v>
      </c>
      <c r="R836" s="398">
        <f t="shared" si="583"/>
        <v>0</v>
      </c>
      <c r="S836" s="398">
        <f t="shared" si="583"/>
        <v>0</v>
      </c>
      <c r="T836" s="398">
        <f t="shared" si="583"/>
        <v>0</v>
      </c>
      <c r="U836" s="398">
        <f t="shared" si="583"/>
        <v>0</v>
      </c>
      <c r="V836" s="398">
        <f t="shared" si="583"/>
        <v>0</v>
      </c>
      <c r="W836" s="398">
        <f t="shared" si="583"/>
        <v>0</v>
      </c>
      <c r="X836" s="398">
        <f t="shared" si="583"/>
        <v>0</v>
      </c>
      <c r="Y836" s="398">
        <f t="shared" si="583"/>
        <v>0</v>
      </c>
      <c r="Z836" s="398">
        <f t="shared" si="583"/>
        <v>0</v>
      </c>
      <c r="AA836" s="398">
        <f t="shared" si="583"/>
        <v>0</v>
      </c>
      <c r="AB836" s="398">
        <f t="shared" si="583"/>
        <v>0</v>
      </c>
      <c r="AC836" s="398">
        <f t="shared" si="583"/>
        <v>0</v>
      </c>
      <c r="AD836" s="398">
        <f t="shared" si="583"/>
        <v>0</v>
      </c>
      <c r="AE836" s="398">
        <f t="shared" si="583"/>
        <v>0</v>
      </c>
      <c r="AF836" s="398">
        <f t="shared" si="583"/>
        <v>0</v>
      </c>
      <c r="AG836" s="398">
        <f t="shared" si="583"/>
        <v>0</v>
      </c>
    </row>
    <row r="837">
      <c r="A837" s="100" t="str">
        <f t="shared" si="37"/>
        <v>n/a</v>
      </c>
      <c r="B837" s="396">
        <f t="array" ref="B837">IF($A837="n/a",Dashboard!$C$54,iferror(index('Trade Log'!$B$5:$B$2004,match($A837,'Trade Log'!$AA$5:$AA$2004,0),0),Dashboard!$C$54))</f>
        <v>43100</v>
      </c>
      <c r="C837" s="100" t="str">
        <f t="array" ref="C837">IF($A837="n/a","",iferror(index('Trade Log'!$C$5:$C$2004,match($A837,'Trade Log'!$AA$5:$AA$2004,0),0),""))</f>
        <v/>
      </c>
      <c r="D837" s="398">
        <f t="array" ref="D837">IF($A837="n/a",0,iferror(index('Trade Log'!$AD$5:$AD$2004,match($A837,'Trade Log'!$AA$5:$AA$2004,0),0),0))</f>
        <v>0</v>
      </c>
      <c r="E837" s="398">
        <f t="shared" si="35"/>
        <v>0</v>
      </c>
      <c r="F837" s="100" t="str">
        <f t="array" ref="F837">IF($A837="n/a","",iferror(index('Trade Log'!$D$5:$D$2004,match($A837,'Trade Log'!$AA$5:$AA$2004,0),0),"n/a"))</f>
        <v/>
      </c>
      <c r="G837" s="100" t="str">
        <f t="array" ref="G837">IF($A837="n/a","",IFERROR(index(Setup!$D$52:$D$201,match($F837,Setup!$B$52:$B$201,0),0),"n/a"))</f>
        <v/>
      </c>
      <c r="H837" s="81"/>
      <c r="I837" s="398">
        <f t="shared" ref="I837:AG837" si="584">IF($A837="n/a",0,IFERROR(IF($G837=I$287,$E837,0),0))</f>
        <v>0</v>
      </c>
      <c r="J837" s="398">
        <f t="shared" si="584"/>
        <v>0</v>
      </c>
      <c r="K837" s="398">
        <f t="shared" si="584"/>
        <v>0</v>
      </c>
      <c r="L837" s="398">
        <f t="shared" si="584"/>
        <v>0</v>
      </c>
      <c r="M837" s="398">
        <f t="shared" si="584"/>
        <v>0</v>
      </c>
      <c r="N837" s="398">
        <f t="shared" si="584"/>
        <v>0</v>
      </c>
      <c r="O837" s="398">
        <f t="shared" si="584"/>
        <v>0</v>
      </c>
      <c r="P837" s="398">
        <f t="shared" si="584"/>
        <v>0</v>
      </c>
      <c r="Q837" s="398">
        <f t="shared" si="584"/>
        <v>0</v>
      </c>
      <c r="R837" s="398">
        <f t="shared" si="584"/>
        <v>0</v>
      </c>
      <c r="S837" s="398">
        <f t="shared" si="584"/>
        <v>0</v>
      </c>
      <c r="T837" s="398">
        <f t="shared" si="584"/>
        <v>0</v>
      </c>
      <c r="U837" s="398">
        <f t="shared" si="584"/>
        <v>0</v>
      </c>
      <c r="V837" s="398">
        <f t="shared" si="584"/>
        <v>0</v>
      </c>
      <c r="W837" s="398">
        <f t="shared" si="584"/>
        <v>0</v>
      </c>
      <c r="X837" s="398">
        <f t="shared" si="584"/>
        <v>0</v>
      </c>
      <c r="Y837" s="398">
        <f t="shared" si="584"/>
        <v>0</v>
      </c>
      <c r="Z837" s="398">
        <f t="shared" si="584"/>
        <v>0</v>
      </c>
      <c r="AA837" s="398">
        <f t="shared" si="584"/>
        <v>0</v>
      </c>
      <c r="AB837" s="398">
        <f t="shared" si="584"/>
        <v>0</v>
      </c>
      <c r="AC837" s="398">
        <f t="shared" si="584"/>
        <v>0</v>
      </c>
      <c r="AD837" s="398">
        <f t="shared" si="584"/>
        <v>0</v>
      </c>
      <c r="AE837" s="398">
        <f t="shared" si="584"/>
        <v>0</v>
      </c>
      <c r="AF837" s="398">
        <f t="shared" si="584"/>
        <v>0</v>
      </c>
      <c r="AG837" s="398">
        <f t="shared" si="584"/>
        <v>0</v>
      </c>
    </row>
    <row r="838">
      <c r="A838" s="100" t="str">
        <f t="shared" si="37"/>
        <v>n/a</v>
      </c>
      <c r="B838" s="396">
        <f t="array" ref="B838">IF($A838="n/a",Dashboard!$C$54,iferror(index('Trade Log'!$B$5:$B$2004,match($A838,'Trade Log'!$AA$5:$AA$2004,0),0),Dashboard!$C$54))</f>
        <v>43100</v>
      </c>
      <c r="C838" s="100" t="str">
        <f t="array" ref="C838">IF($A838="n/a","",iferror(index('Trade Log'!$C$5:$C$2004,match($A838,'Trade Log'!$AA$5:$AA$2004,0),0),""))</f>
        <v/>
      </c>
      <c r="D838" s="398">
        <f t="array" ref="D838">IF($A838="n/a",0,iferror(index('Trade Log'!$AD$5:$AD$2004,match($A838,'Trade Log'!$AA$5:$AA$2004,0),0),0))</f>
        <v>0</v>
      </c>
      <c r="E838" s="398">
        <f t="shared" si="35"/>
        <v>0</v>
      </c>
      <c r="F838" s="100" t="str">
        <f t="array" ref="F838">IF($A838="n/a","",iferror(index('Trade Log'!$D$5:$D$2004,match($A838,'Trade Log'!$AA$5:$AA$2004,0),0),"n/a"))</f>
        <v/>
      </c>
      <c r="G838" s="100" t="str">
        <f t="array" ref="G838">IF($A838="n/a","",IFERROR(index(Setup!$D$52:$D$201,match($F838,Setup!$B$52:$B$201,0),0),"n/a"))</f>
        <v/>
      </c>
      <c r="H838" s="81"/>
      <c r="I838" s="398">
        <f t="shared" ref="I838:AG838" si="585">IF($A838="n/a",0,IFERROR(IF($G838=I$287,$E838,0),0))</f>
        <v>0</v>
      </c>
      <c r="J838" s="398">
        <f t="shared" si="585"/>
        <v>0</v>
      </c>
      <c r="K838" s="398">
        <f t="shared" si="585"/>
        <v>0</v>
      </c>
      <c r="L838" s="398">
        <f t="shared" si="585"/>
        <v>0</v>
      </c>
      <c r="M838" s="398">
        <f t="shared" si="585"/>
        <v>0</v>
      </c>
      <c r="N838" s="398">
        <f t="shared" si="585"/>
        <v>0</v>
      </c>
      <c r="O838" s="398">
        <f t="shared" si="585"/>
        <v>0</v>
      </c>
      <c r="P838" s="398">
        <f t="shared" si="585"/>
        <v>0</v>
      </c>
      <c r="Q838" s="398">
        <f t="shared" si="585"/>
        <v>0</v>
      </c>
      <c r="R838" s="398">
        <f t="shared" si="585"/>
        <v>0</v>
      </c>
      <c r="S838" s="398">
        <f t="shared" si="585"/>
        <v>0</v>
      </c>
      <c r="T838" s="398">
        <f t="shared" si="585"/>
        <v>0</v>
      </c>
      <c r="U838" s="398">
        <f t="shared" si="585"/>
        <v>0</v>
      </c>
      <c r="V838" s="398">
        <f t="shared" si="585"/>
        <v>0</v>
      </c>
      <c r="W838" s="398">
        <f t="shared" si="585"/>
        <v>0</v>
      </c>
      <c r="X838" s="398">
        <f t="shared" si="585"/>
        <v>0</v>
      </c>
      <c r="Y838" s="398">
        <f t="shared" si="585"/>
        <v>0</v>
      </c>
      <c r="Z838" s="398">
        <f t="shared" si="585"/>
        <v>0</v>
      </c>
      <c r="AA838" s="398">
        <f t="shared" si="585"/>
        <v>0</v>
      </c>
      <c r="AB838" s="398">
        <f t="shared" si="585"/>
        <v>0</v>
      </c>
      <c r="AC838" s="398">
        <f t="shared" si="585"/>
        <v>0</v>
      </c>
      <c r="AD838" s="398">
        <f t="shared" si="585"/>
        <v>0</v>
      </c>
      <c r="AE838" s="398">
        <f t="shared" si="585"/>
        <v>0</v>
      </c>
      <c r="AF838" s="398">
        <f t="shared" si="585"/>
        <v>0</v>
      </c>
      <c r="AG838" s="398">
        <f t="shared" si="585"/>
        <v>0</v>
      </c>
    </row>
    <row r="839">
      <c r="A839" s="100" t="str">
        <f t="shared" si="37"/>
        <v>n/a</v>
      </c>
      <c r="B839" s="396">
        <f t="array" ref="B839">IF($A839="n/a",Dashboard!$C$54,iferror(index('Trade Log'!$B$5:$B$2004,match($A839,'Trade Log'!$AA$5:$AA$2004,0),0),Dashboard!$C$54))</f>
        <v>43100</v>
      </c>
      <c r="C839" s="100" t="str">
        <f t="array" ref="C839">IF($A839="n/a","",iferror(index('Trade Log'!$C$5:$C$2004,match($A839,'Trade Log'!$AA$5:$AA$2004,0),0),""))</f>
        <v/>
      </c>
      <c r="D839" s="398">
        <f t="array" ref="D839">IF($A839="n/a",0,iferror(index('Trade Log'!$AD$5:$AD$2004,match($A839,'Trade Log'!$AA$5:$AA$2004,0),0),0))</f>
        <v>0</v>
      </c>
      <c r="E839" s="398">
        <f t="shared" si="35"/>
        <v>0</v>
      </c>
      <c r="F839" s="100" t="str">
        <f t="array" ref="F839">IF($A839="n/a","",iferror(index('Trade Log'!$D$5:$D$2004,match($A839,'Trade Log'!$AA$5:$AA$2004,0),0),"n/a"))</f>
        <v/>
      </c>
      <c r="G839" s="100" t="str">
        <f t="array" ref="G839">IF($A839="n/a","",IFERROR(index(Setup!$D$52:$D$201,match($F839,Setup!$B$52:$B$201,0),0),"n/a"))</f>
        <v/>
      </c>
      <c r="H839" s="81"/>
      <c r="I839" s="398">
        <f t="shared" ref="I839:AG839" si="586">IF($A839="n/a",0,IFERROR(IF($G839=I$287,$E839,0),0))</f>
        <v>0</v>
      </c>
      <c r="J839" s="398">
        <f t="shared" si="586"/>
        <v>0</v>
      </c>
      <c r="K839" s="398">
        <f t="shared" si="586"/>
        <v>0</v>
      </c>
      <c r="L839" s="398">
        <f t="shared" si="586"/>
        <v>0</v>
      </c>
      <c r="M839" s="398">
        <f t="shared" si="586"/>
        <v>0</v>
      </c>
      <c r="N839" s="398">
        <f t="shared" si="586"/>
        <v>0</v>
      </c>
      <c r="O839" s="398">
        <f t="shared" si="586"/>
        <v>0</v>
      </c>
      <c r="P839" s="398">
        <f t="shared" si="586"/>
        <v>0</v>
      </c>
      <c r="Q839" s="398">
        <f t="shared" si="586"/>
        <v>0</v>
      </c>
      <c r="R839" s="398">
        <f t="shared" si="586"/>
        <v>0</v>
      </c>
      <c r="S839" s="398">
        <f t="shared" si="586"/>
        <v>0</v>
      </c>
      <c r="T839" s="398">
        <f t="shared" si="586"/>
        <v>0</v>
      </c>
      <c r="U839" s="398">
        <f t="shared" si="586"/>
        <v>0</v>
      </c>
      <c r="V839" s="398">
        <f t="shared" si="586"/>
        <v>0</v>
      </c>
      <c r="W839" s="398">
        <f t="shared" si="586"/>
        <v>0</v>
      </c>
      <c r="X839" s="398">
        <f t="shared" si="586"/>
        <v>0</v>
      </c>
      <c r="Y839" s="398">
        <f t="shared" si="586"/>
        <v>0</v>
      </c>
      <c r="Z839" s="398">
        <f t="shared" si="586"/>
        <v>0</v>
      </c>
      <c r="AA839" s="398">
        <f t="shared" si="586"/>
        <v>0</v>
      </c>
      <c r="AB839" s="398">
        <f t="shared" si="586"/>
        <v>0</v>
      </c>
      <c r="AC839" s="398">
        <f t="shared" si="586"/>
        <v>0</v>
      </c>
      <c r="AD839" s="398">
        <f t="shared" si="586"/>
        <v>0</v>
      </c>
      <c r="AE839" s="398">
        <f t="shared" si="586"/>
        <v>0</v>
      </c>
      <c r="AF839" s="398">
        <f t="shared" si="586"/>
        <v>0</v>
      </c>
      <c r="AG839" s="398">
        <f t="shared" si="586"/>
        <v>0</v>
      </c>
    </row>
    <row r="840">
      <c r="A840" s="100" t="str">
        <f t="shared" si="37"/>
        <v>n/a</v>
      </c>
      <c r="B840" s="396">
        <f t="array" ref="B840">IF($A840="n/a",Dashboard!$C$54,iferror(index('Trade Log'!$B$5:$B$2004,match($A840,'Trade Log'!$AA$5:$AA$2004,0),0),Dashboard!$C$54))</f>
        <v>43100</v>
      </c>
      <c r="C840" s="100" t="str">
        <f t="array" ref="C840">IF($A840="n/a","",iferror(index('Trade Log'!$C$5:$C$2004,match($A840,'Trade Log'!$AA$5:$AA$2004,0),0),""))</f>
        <v/>
      </c>
      <c r="D840" s="398">
        <f t="array" ref="D840">IF($A840="n/a",0,iferror(index('Trade Log'!$AD$5:$AD$2004,match($A840,'Trade Log'!$AA$5:$AA$2004,0),0),0))</f>
        <v>0</v>
      </c>
      <c r="E840" s="398">
        <f t="shared" si="35"/>
        <v>0</v>
      </c>
      <c r="F840" s="100" t="str">
        <f t="array" ref="F840">IF($A840="n/a","",iferror(index('Trade Log'!$D$5:$D$2004,match($A840,'Trade Log'!$AA$5:$AA$2004,0),0),"n/a"))</f>
        <v/>
      </c>
      <c r="G840" s="100" t="str">
        <f t="array" ref="G840">IF($A840="n/a","",IFERROR(index(Setup!$D$52:$D$201,match($F840,Setup!$B$52:$B$201,0),0),"n/a"))</f>
        <v/>
      </c>
      <c r="H840" s="81"/>
      <c r="I840" s="398">
        <f t="shared" ref="I840:AG840" si="587">IF($A840="n/a",0,IFERROR(IF($G840=I$287,$E840,0),0))</f>
        <v>0</v>
      </c>
      <c r="J840" s="398">
        <f t="shared" si="587"/>
        <v>0</v>
      </c>
      <c r="K840" s="398">
        <f t="shared" si="587"/>
        <v>0</v>
      </c>
      <c r="L840" s="398">
        <f t="shared" si="587"/>
        <v>0</v>
      </c>
      <c r="M840" s="398">
        <f t="shared" si="587"/>
        <v>0</v>
      </c>
      <c r="N840" s="398">
        <f t="shared" si="587"/>
        <v>0</v>
      </c>
      <c r="O840" s="398">
        <f t="shared" si="587"/>
        <v>0</v>
      </c>
      <c r="P840" s="398">
        <f t="shared" si="587"/>
        <v>0</v>
      </c>
      <c r="Q840" s="398">
        <f t="shared" si="587"/>
        <v>0</v>
      </c>
      <c r="R840" s="398">
        <f t="shared" si="587"/>
        <v>0</v>
      </c>
      <c r="S840" s="398">
        <f t="shared" si="587"/>
        <v>0</v>
      </c>
      <c r="T840" s="398">
        <f t="shared" si="587"/>
        <v>0</v>
      </c>
      <c r="U840" s="398">
        <f t="shared" si="587"/>
        <v>0</v>
      </c>
      <c r="V840" s="398">
        <f t="shared" si="587"/>
        <v>0</v>
      </c>
      <c r="W840" s="398">
        <f t="shared" si="587"/>
        <v>0</v>
      </c>
      <c r="X840" s="398">
        <f t="shared" si="587"/>
        <v>0</v>
      </c>
      <c r="Y840" s="398">
        <f t="shared" si="587"/>
        <v>0</v>
      </c>
      <c r="Z840" s="398">
        <f t="shared" si="587"/>
        <v>0</v>
      </c>
      <c r="AA840" s="398">
        <f t="shared" si="587"/>
        <v>0</v>
      </c>
      <c r="AB840" s="398">
        <f t="shared" si="587"/>
        <v>0</v>
      </c>
      <c r="AC840" s="398">
        <f t="shared" si="587"/>
        <v>0</v>
      </c>
      <c r="AD840" s="398">
        <f t="shared" si="587"/>
        <v>0</v>
      </c>
      <c r="AE840" s="398">
        <f t="shared" si="587"/>
        <v>0</v>
      </c>
      <c r="AF840" s="398">
        <f t="shared" si="587"/>
        <v>0</v>
      </c>
      <c r="AG840" s="398">
        <f t="shared" si="587"/>
        <v>0</v>
      </c>
    </row>
    <row r="841">
      <c r="A841" s="100" t="str">
        <f t="shared" si="37"/>
        <v>n/a</v>
      </c>
      <c r="B841" s="396">
        <f t="array" ref="B841">IF($A841="n/a",Dashboard!$C$54,iferror(index('Trade Log'!$B$5:$B$2004,match($A841,'Trade Log'!$AA$5:$AA$2004,0),0),Dashboard!$C$54))</f>
        <v>43100</v>
      </c>
      <c r="C841" s="100" t="str">
        <f t="array" ref="C841">IF($A841="n/a","",iferror(index('Trade Log'!$C$5:$C$2004,match($A841,'Trade Log'!$AA$5:$AA$2004,0),0),""))</f>
        <v/>
      </c>
      <c r="D841" s="398">
        <f t="array" ref="D841">IF($A841="n/a",0,iferror(index('Trade Log'!$AD$5:$AD$2004,match($A841,'Trade Log'!$AA$5:$AA$2004,0),0),0))</f>
        <v>0</v>
      </c>
      <c r="E841" s="398">
        <f t="shared" si="35"/>
        <v>0</v>
      </c>
      <c r="F841" s="100" t="str">
        <f t="array" ref="F841">IF($A841="n/a","",iferror(index('Trade Log'!$D$5:$D$2004,match($A841,'Trade Log'!$AA$5:$AA$2004,0),0),"n/a"))</f>
        <v/>
      </c>
      <c r="G841" s="100" t="str">
        <f t="array" ref="G841">IF($A841="n/a","",IFERROR(index(Setup!$D$52:$D$201,match($F841,Setup!$B$52:$B$201,0),0),"n/a"))</f>
        <v/>
      </c>
      <c r="H841" s="81"/>
      <c r="I841" s="398">
        <f t="shared" ref="I841:AG841" si="588">IF($A841="n/a",0,IFERROR(IF($G841=I$287,$E841,0),0))</f>
        <v>0</v>
      </c>
      <c r="J841" s="398">
        <f t="shared" si="588"/>
        <v>0</v>
      </c>
      <c r="K841" s="398">
        <f t="shared" si="588"/>
        <v>0</v>
      </c>
      <c r="L841" s="398">
        <f t="shared" si="588"/>
        <v>0</v>
      </c>
      <c r="M841" s="398">
        <f t="shared" si="588"/>
        <v>0</v>
      </c>
      <c r="N841" s="398">
        <f t="shared" si="588"/>
        <v>0</v>
      </c>
      <c r="O841" s="398">
        <f t="shared" si="588"/>
        <v>0</v>
      </c>
      <c r="P841" s="398">
        <f t="shared" si="588"/>
        <v>0</v>
      </c>
      <c r="Q841" s="398">
        <f t="shared" si="588"/>
        <v>0</v>
      </c>
      <c r="R841" s="398">
        <f t="shared" si="588"/>
        <v>0</v>
      </c>
      <c r="S841" s="398">
        <f t="shared" si="588"/>
        <v>0</v>
      </c>
      <c r="T841" s="398">
        <f t="shared" si="588"/>
        <v>0</v>
      </c>
      <c r="U841" s="398">
        <f t="shared" si="588"/>
        <v>0</v>
      </c>
      <c r="V841" s="398">
        <f t="shared" si="588"/>
        <v>0</v>
      </c>
      <c r="W841" s="398">
        <f t="shared" si="588"/>
        <v>0</v>
      </c>
      <c r="X841" s="398">
        <f t="shared" si="588"/>
        <v>0</v>
      </c>
      <c r="Y841" s="398">
        <f t="shared" si="588"/>
        <v>0</v>
      </c>
      <c r="Z841" s="398">
        <f t="shared" si="588"/>
        <v>0</v>
      </c>
      <c r="AA841" s="398">
        <f t="shared" si="588"/>
        <v>0</v>
      </c>
      <c r="AB841" s="398">
        <f t="shared" si="588"/>
        <v>0</v>
      </c>
      <c r="AC841" s="398">
        <f t="shared" si="588"/>
        <v>0</v>
      </c>
      <c r="AD841" s="398">
        <f t="shared" si="588"/>
        <v>0</v>
      </c>
      <c r="AE841" s="398">
        <f t="shared" si="588"/>
        <v>0</v>
      </c>
      <c r="AF841" s="398">
        <f t="shared" si="588"/>
        <v>0</v>
      </c>
      <c r="AG841" s="398">
        <f t="shared" si="588"/>
        <v>0</v>
      </c>
    </row>
    <row r="842">
      <c r="A842" s="100" t="str">
        <f t="shared" si="37"/>
        <v>n/a</v>
      </c>
      <c r="B842" s="396">
        <f t="array" ref="B842">IF($A842="n/a",Dashboard!$C$54,iferror(index('Trade Log'!$B$5:$B$2004,match($A842,'Trade Log'!$AA$5:$AA$2004,0),0),Dashboard!$C$54))</f>
        <v>43100</v>
      </c>
      <c r="C842" s="100" t="str">
        <f t="array" ref="C842">IF($A842="n/a","",iferror(index('Trade Log'!$C$5:$C$2004,match($A842,'Trade Log'!$AA$5:$AA$2004,0),0),""))</f>
        <v/>
      </c>
      <c r="D842" s="398">
        <f t="array" ref="D842">IF($A842="n/a",0,iferror(index('Trade Log'!$AD$5:$AD$2004,match($A842,'Trade Log'!$AA$5:$AA$2004,0),0),0))</f>
        <v>0</v>
      </c>
      <c r="E842" s="398">
        <f t="shared" si="35"/>
        <v>0</v>
      </c>
      <c r="F842" s="100" t="str">
        <f t="array" ref="F842">IF($A842="n/a","",iferror(index('Trade Log'!$D$5:$D$2004,match($A842,'Trade Log'!$AA$5:$AA$2004,0),0),"n/a"))</f>
        <v/>
      </c>
      <c r="G842" s="100" t="str">
        <f t="array" ref="G842">IF($A842="n/a","",IFERROR(index(Setup!$D$52:$D$201,match($F842,Setup!$B$52:$B$201,0),0),"n/a"))</f>
        <v/>
      </c>
      <c r="H842" s="81"/>
      <c r="I842" s="398">
        <f t="shared" ref="I842:AG842" si="589">IF($A842="n/a",0,IFERROR(IF($G842=I$287,$E842,0),0))</f>
        <v>0</v>
      </c>
      <c r="J842" s="398">
        <f t="shared" si="589"/>
        <v>0</v>
      </c>
      <c r="K842" s="398">
        <f t="shared" si="589"/>
        <v>0</v>
      </c>
      <c r="L842" s="398">
        <f t="shared" si="589"/>
        <v>0</v>
      </c>
      <c r="M842" s="398">
        <f t="shared" si="589"/>
        <v>0</v>
      </c>
      <c r="N842" s="398">
        <f t="shared" si="589"/>
        <v>0</v>
      </c>
      <c r="O842" s="398">
        <f t="shared" si="589"/>
        <v>0</v>
      </c>
      <c r="P842" s="398">
        <f t="shared" si="589"/>
        <v>0</v>
      </c>
      <c r="Q842" s="398">
        <f t="shared" si="589"/>
        <v>0</v>
      </c>
      <c r="R842" s="398">
        <f t="shared" si="589"/>
        <v>0</v>
      </c>
      <c r="S842" s="398">
        <f t="shared" si="589"/>
        <v>0</v>
      </c>
      <c r="T842" s="398">
        <f t="shared" si="589"/>
        <v>0</v>
      </c>
      <c r="U842" s="398">
        <f t="shared" si="589"/>
        <v>0</v>
      </c>
      <c r="V842" s="398">
        <f t="shared" si="589"/>
        <v>0</v>
      </c>
      <c r="W842" s="398">
        <f t="shared" si="589"/>
        <v>0</v>
      </c>
      <c r="X842" s="398">
        <f t="shared" si="589"/>
        <v>0</v>
      </c>
      <c r="Y842" s="398">
        <f t="shared" si="589"/>
        <v>0</v>
      </c>
      <c r="Z842" s="398">
        <f t="shared" si="589"/>
        <v>0</v>
      </c>
      <c r="AA842" s="398">
        <f t="shared" si="589"/>
        <v>0</v>
      </c>
      <c r="AB842" s="398">
        <f t="shared" si="589"/>
        <v>0</v>
      </c>
      <c r="AC842" s="398">
        <f t="shared" si="589"/>
        <v>0</v>
      </c>
      <c r="AD842" s="398">
        <f t="shared" si="589"/>
        <v>0</v>
      </c>
      <c r="AE842" s="398">
        <f t="shared" si="589"/>
        <v>0</v>
      </c>
      <c r="AF842" s="398">
        <f t="shared" si="589"/>
        <v>0</v>
      </c>
      <c r="AG842" s="398">
        <f t="shared" si="589"/>
        <v>0</v>
      </c>
    </row>
    <row r="843">
      <c r="A843" s="100" t="str">
        <f t="shared" si="37"/>
        <v>n/a</v>
      </c>
      <c r="B843" s="396">
        <f t="array" ref="B843">IF($A843="n/a",Dashboard!$C$54,iferror(index('Trade Log'!$B$5:$B$2004,match($A843,'Trade Log'!$AA$5:$AA$2004,0),0),Dashboard!$C$54))</f>
        <v>43100</v>
      </c>
      <c r="C843" s="100" t="str">
        <f t="array" ref="C843">IF($A843="n/a","",iferror(index('Trade Log'!$C$5:$C$2004,match($A843,'Trade Log'!$AA$5:$AA$2004,0),0),""))</f>
        <v/>
      </c>
      <c r="D843" s="398">
        <f t="array" ref="D843">IF($A843="n/a",0,iferror(index('Trade Log'!$AD$5:$AD$2004,match($A843,'Trade Log'!$AA$5:$AA$2004,0),0),0))</f>
        <v>0</v>
      </c>
      <c r="E843" s="398">
        <f t="shared" si="35"/>
        <v>0</v>
      </c>
      <c r="F843" s="100" t="str">
        <f t="array" ref="F843">IF($A843="n/a","",iferror(index('Trade Log'!$D$5:$D$2004,match($A843,'Trade Log'!$AA$5:$AA$2004,0),0),"n/a"))</f>
        <v/>
      </c>
      <c r="G843" s="100" t="str">
        <f t="array" ref="G843">IF($A843="n/a","",IFERROR(index(Setup!$D$52:$D$201,match($F843,Setup!$B$52:$B$201,0),0),"n/a"))</f>
        <v/>
      </c>
      <c r="H843" s="81"/>
      <c r="I843" s="398">
        <f t="shared" ref="I843:AG843" si="590">IF($A843="n/a",0,IFERROR(IF($G843=I$287,$E843,0),0))</f>
        <v>0</v>
      </c>
      <c r="J843" s="398">
        <f t="shared" si="590"/>
        <v>0</v>
      </c>
      <c r="K843" s="398">
        <f t="shared" si="590"/>
        <v>0</v>
      </c>
      <c r="L843" s="398">
        <f t="shared" si="590"/>
        <v>0</v>
      </c>
      <c r="M843" s="398">
        <f t="shared" si="590"/>
        <v>0</v>
      </c>
      <c r="N843" s="398">
        <f t="shared" si="590"/>
        <v>0</v>
      </c>
      <c r="O843" s="398">
        <f t="shared" si="590"/>
        <v>0</v>
      </c>
      <c r="P843" s="398">
        <f t="shared" si="590"/>
        <v>0</v>
      </c>
      <c r="Q843" s="398">
        <f t="shared" si="590"/>
        <v>0</v>
      </c>
      <c r="R843" s="398">
        <f t="shared" si="590"/>
        <v>0</v>
      </c>
      <c r="S843" s="398">
        <f t="shared" si="590"/>
        <v>0</v>
      </c>
      <c r="T843" s="398">
        <f t="shared" si="590"/>
        <v>0</v>
      </c>
      <c r="U843" s="398">
        <f t="shared" si="590"/>
        <v>0</v>
      </c>
      <c r="V843" s="398">
        <f t="shared" si="590"/>
        <v>0</v>
      </c>
      <c r="W843" s="398">
        <f t="shared" si="590"/>
        <v>0</v>
      </c>
      <c r="X843" s="398">
        <f t="shared" si="590"/>
        <v>0</v>
      </c>
      <c r="Y843" s="398">
        <f t="shared" si="590"/>
        <v>0</v>
      </c>
      <c r="Z843" s="398">
        <f t="shared" si="590"/>
        <v>0</v>
      </c>
      <c r="AA843" s="398">
        <f t="shared" si="590"/>
        <v>0</v>
      </c>
      <c r="AB843" s="398">
        <f t="shared" si="590"/>
        <v>0</v>
      </c>
      <c r="AC843" s="398">
        <f t="shared" si="590"/>
        <v>0</v>
      </c>
      <c r="AD843" s="398">
        <f t="shared" si="590"/>
        <v>0</v>
      </c>
      <c r="AE843" s="398">
        <f t="shared" si="590"/>
        <v>0</v>
      </c>
      <c r="AF843" s="398">
        <f t="shared" si="590"/>
        <v>0</v>
      </c>
      <c r="AG843" s="398">
        <f t="shared" si="590"/>
        <v>0</v>
      </c>
    </row>
    <row r="844">
      <c r="A844" s="100" t="str">
        <f t="shared" si="37"/>
        <v>n/a</v>
      </c>
      <c r="B844" s="396">
        <f t="array" ref="B844">IF($A844="n/a",Dashboard!$C$54,iferror(index('Trade Log'!$B$5:$B$2004,match($A844,'Trade Log'!$AA$5:$AA$2004,0),0),Dashboard!$C$54))</f>
        <v>43100</v>
      </c>
      <c r="C844" s="100" t="str">
        <f t="array" ref="C844">IF($A844="n/a","",iferror(index('Trade Log'!$C$5:$C$2004,match($A844,'Trade Log'!$AA$5:$AA$2004,0),0),""))</f>
        <v/>
      </c>
      <c r="D844" s="398">
        <f t="array" ref="D844">IF($A844="n/a",0,iferror(index('Trade Log'!$AD$5:$AD$2004,match($A844,'Trade Log'!$AA$5:$AA$2004,0),0),0))</f>
        <v>0</v>
      </c>
      <c r="E844" s="398">
        <f t="shared" si="35"/>
        <v>0</v>
      </c>
      <c r="F844" s="100" t="str">
        <f t="array" ref="F844">IF($A844="n/a","",iferror(index('Trade Log'!$D$5:$D$2004,match($A844,'Trade Log'!$AA$5:$AA$2004,0),0),"n/a"))</f>
        <v/>
      </c>
      <c r="G844" s="100" t="str">
        <f t="array" ref="G844">IF($A844="n/a","",IFERROR(index(Setup!$D$52:$D$201,match($F844,Setup!$B$52:$B$201,0),0),"n/a"))</f>
        <v/>
      </c>
      <c r="H844" s="81"/>
      <c r="I844" s="398">
        <f t="shared" ref="I844:AG844" si="591">IF($A844="n/a",0,IFERROR(IF($G844=I$287,$E844,0),0))</f>
        <v>0</v>
      </c>
      <c r="J844" s="398">
        <f t="shared" si="591"/>
        <v>0</v>
      </c>
      <c r="K844" s="398">
        <f t="shared" si="591"/>
        <v>0</v>
      </c>
      <c r="L844" s="398">
        <f t="shared" si="591"/>
        <v>0</v>
      </c>
      <c r="M844" s="398">
        <f t="shared" si="591"/>
        <v>0</v>
      </c>
      <c r="N844" s="398">
        <f t="shared" si="591"/>
        <v>0</v>
      </c>
      <c r="O844" s="398">
        <f t="shared" si="591"/>
        <v>0</v>
      </c>
      <c r="P844" s="398">
        <f t="shared" si="591"/>
        <v>0</v>
      </c>
      <c r="Q844" s="398">
        <f t="shared" si="591"/>
        <v>0</v>
      </c>
      <c r="R844" s="398">
        <f t="shared" si="591"/>
        <v>0</v>
      </c>
      <c r="S844" s="398">
        <f t="shared" si="591"/>
        <v>0</v>
      </c>
      <c r="T844" s="398">
        <f t="shared" si="591"/>
        <v>0</v>
      </c>
      <c r="U844" s="398">
        <f t="shared" si="591"/>
        <v>0</v>
      </c>
      <c r="V844" s="398">
        <f t="shared" si="591"/>
        <v>0</v>
      </c>
      <c r="W844" s="398">
        <f t="shared" si="591"/>
        <v>0</v>
      </c>
      <c r="X844" s="398">
        <f t="shared" si="591"/>
        <v>0</v>
      </c>
      <c r="Y844" s="398">
        <f t="shared" si="591"/>
        <v>0</v>
      </c>
      <c r="Z844" s="398">
        <f t="shared" si="591"/>
        <v>0</v>
      </c>
      <c r="AA844" s="398">
        <f t="shared" si="591"/>
        <v>0</v>
      </c>
      <c r="AB844" s="398">
        <f t="shared" si="591"/>
        <v>0</v>
      </c>
      <c r="AC844" s="398">
        <f t="shared" si="591"/>
        <v>0</v>
      </c>
      <c r="AD844" s="398">
        <f t="shared" si="591"/>
        <v>0</v>
      </c>
      <c r="AE844" s="398">
        <f t="shared" si="591"/>
        <v>0</v>
      </c>
      <c r="AF844" s="398">
        <f t="shared" si="591"/>
        <v>0</v>
      </c>
      <c r="AG844" s="398">
        <f t="shared" si="591"/>
        <v>0</v>
      </c>
    </row>
    <row r="845">
      <c r="A845" s="100" t="str">
        <f t="shared" si="37"/>
        <v>n/a</v>
      </c>
      <c r="B845" s="396">
        <f t="array" ref="B845">IF($A845="n/a",Dashboard!$C$54,iferror(index('Trade Log'!$B$5:$B$2004,match($A845,'Trade Log'!$AA$5:$AA$2004,0),0),Dashboard!$C$54))</f>
        <v>43100</v>
      </c>
      <c r="C845" s="100" t="str">
        <f t="array" ref="C845">IF($A845="n/a","",iferror(index('Trade Log'!$C$5:$C$2004,match($A845,'Trade Log'!$AA$5:$AA$2004,0),0),""))</f>
        <v/>
      </c>
      <c r="D845" s="398">
        <f t="array" ref="D845">IF($A845="n/a",0,iferror(index('Trade Log'!$AD$5:$AD$2004,match($A845,'Trade Log'!$AA$5:$AA$2004,0),0),0))</f>
        <v>0</v>
      </c>
      <c r="E845" s="398">
        <f t="shared" si="35"/>
        <v>0</v>
      </c>
      <c r="F845" s="100" t="str">
        <f t="array" ref="F845">IF($A845="n/a","",iferror(index('Trade Log'!$D$5:$D$2004,match($A845,'Trade Log'!$AA$5:$AA$2004,0),0),"n/a"))</f>
        <v/>
      </c>
      <c r="G845" s="100" t="str">
        <f t="array" ref="G845">IF($A845="n/a","",IFERROR(index(Setup!$D$52:$D$201,match($F845,Setup!$B$52:$B$201,0),0),"n/a"))</f>
        <v/>
      </c>
      <c r="H845" s="81"/>
      <c r="I845" s="398">
        <f t="shared" ref="I845:AG845" si="592">IF($A845="n/a",0,IFERROR(IF($G845=I$287,$E845,0),0))</f>
        <v>0</v>
      </c>
      <c r="J845" s="398">
        <f t="shared" si="592"/>
        <v>0</v>
      </c>
      <c r="K845" s="398">
        <f t="shared" si="592"/>
        <v>0</v>
      </c>
      <c r="L845" s="398">
        <f t="shared" si="592"/>
        <v>0</v>
      </c>
      <c r="M845" s="398">
        <f t="shared" si="592"/>
        <v>0</v>
      </c>
      <c r="N845" s="398">
        <f t="shared" si="592"/>
        <v>0</v>
      </c>
      <c r="O845" s="398">
        <f t="shared" si="592"/>
        <v>0</v>
      </c>
      <c r="P845" s="398">
        <f t="shared" si="592"/>
        <v>0</v>
      </c>
      <c r="Q845" s="398">
        <f t="shared" si="592"/>
        <v>0</v>
      </c>
      <c r="R845" s="398">
        <f t="shared" si="592"/>
        <v>0</v>
      </c>
      <c r="S845" s="398">
        <f t="shared" si="592"/>
        <v>0</v>
      </c>
      <c r="T845" s="398">
        <f t="shared" si="592"/>
        <v>0</v>
      </c>
      <c r="U845" s="398">
        <f t="shared" si="592"/>
        <v>0</v>
      </c>
      <c r="V845" s="398">
        <f t="shared" si="592"/>
        <v>0</v>
      </c>
      <c r="W845" s="398">
        <f t="shared" si="592"/>
        <v>0</v>
      </c>
      <c r="X845" s="398">
        <f t="shared" si="592"/>
        <v>0</v>
      </c>
      <c r="Y845" s="398">
        <f t="shared" si="592"/>
        <v>0</v>
      </c>
      <c r="Z845" s="398">
        <f t="shared" si="592"/>
        <v>0</v>
      </c>
      <c r="AA845" s="398">
        <f t="shared" si="592"/>
        <v>0</v>
      </c>
      <c r="AB845" s="398">
        <f t="shared" si="592"/>
        <v>0</v>
      </c>
      <c r="AC845" s="398">
        <f t="shared" si="592"/>
        <v>0</v>
      </c>
      <c r="AD845" s="398">
        <f t="shared" si="592"/>
        <v>0</v>
      </c>
      <c r="AE845" s="398">
        <f t="shared" si="592"/>
        <v>0</v>
      </c>
      <c r="AF845" s="398">
        <f t="shared" si="592"/>
        <v>0</v>
      </c>
      <c r="AG845" s="398">
        <f t="shared" si="592"/>
        <v>0</v>
      </c>
    </row>
    <row r="846">
      <c r="A846" s="100" t="str">
        <f t="shared" si="37"/>
        <v>n/a</v>
      </c>
      <c r="B846" s="396">
        <f t="array" ref="B846">IF($A846="n/a",Dashboard!$C$54,iferror(index('Trade Log'!$B$5:$B$2004,match($A846,'Trade Log'!$AA$5:$AA$2004,0),0),Dashboard!$C$54))</f>
        <v>43100</v>
      </c>
      <c r="C846" s="100" t="str">
        <f t="array" ref="C846">IF($A846="n/a","",iferror(index('Trade Log'!$C$5:$C$2004,match($A846,'Trade Log'!$AA$5:$AA$2004,0),0),""))</f>
        <v/>
      </c>
      <c r="D846" s="398">
        <f t="array" ref="D846">IF($A846="n/a",0,iferror(index('Trade Log'!$AD$5:$AD$2004,match($A846,'Trade Log'!$AA$5:$AA$2004,0),0),0))</f>
        <v>0</v>
      </c>
      <c r="E846" s="398">
        <f t="shared" si="35"/>
        <v>0</v>
      </c>
      <c r="F846" s="100" t="str">
        <f t="array" ref="F846">IF($A846="n/a","",iferror(index('Trade Log'!$D$5:$D$2004,match($A846,'Trade Log'!$AA$5:$AA$2004,0),0),"n/a"))</f>
        <v/>
      </c>
      <c r="G846" s="100" t="str">
        <f t="array" ref="G846">IF($A846="n/a","",IFERROR(index(Setup!$D$52:$D$201,match($F846,Setup!$B$52:$B$201,0),0),"n/a"))</f>
        <v/>
      </c>
      <c r="H846" s="81"/>
      <c r="I846" s="398">
        <f t="shared" ref="I846:AG846" si="593">IF($A846="n/a",0,IFERROR(IF($G846=I$287,$E846,0),0))</f>
        <v>0</v>
      </c>
      <c r="J846" s="398">
        <f t="shared" si="593"/>
        <v>0</v>
      </c>
      <c r="K846" s="398">
        <f t="shared" si="593"/>
        <v>0</v>
      </c>
      <c r="L846" s="398">
        <f t="shared" si="593"/>
        <v>0</v>
      </c>
      <c r="M846" s="398">
        <f t="shared" si="593"/>
        <v>0</v>
      </c>
      <c r="N846" s="398">
        <f t="shared" si="593"/>
        <v>0</v>
      </c>
      <c r="O846" s="398">
        <f t="shared" si="593"/>
        <v>0</v>
      </c>
      <c r="P846" s="398">
        <f t="shared" si="593"/>
        <v>0</v>
      </c>
      <c r="Q846" s="398">
        <f t="shared" si="593"/>
        <v>0</v>
      </c>
      <c r="R846" s="398">
        <f t="shared" si="593"/>
        <v>0</v>
      </c>
      <c r="S846" s="398">
        <f t="shared" si="593"/>
        <v>0</v>
      </c>
      <c r="T846" s="398">
        <f t="shared" si="593"/>
        <v>0</v>
      </c>
      <c r="U846" s="398">
        <f t="shared" si="593"/>
        <v>0</v>
      </c>
      <c r="V846" s="398">
        <f t="shared" si="593"/>
        <v>0</v>
      </c>
      <c r="W846" s="398">
        <f t="shared" si="593"/>
        <v>0</v>
      </c>
      <c r="X846" s="398">
        <f t="shared" si="593"/>
        <v>0</v>
      </c>
      <c r="Y846" s="398">
        <f t="shared" si="593"/>
        <v>0</v>
      </c>
      <c r="Z846" s="398">
        <f t="shared" si="593"/>
        <v>0</v>
      </c>
      <c r="AA846" s="398">
        <f t="shared" si="593"/>
        <v>0</v>
      </c>
      <c r="AB846" s="398">
        <f t="shared" si="593"/>
        <v>0</v>
      </c>
      <c r="AC846" s="398">
        <f t="shared" si="593"/>
        <v>0</v>
      </c>
      <c r="AD846" s="398">
        <f t="shared" si="593"/>
        <v>0</v>
      </c>
      <c r="AE846" s="398">
        <f t="shared" si="593"/>
        <v>0</v>
      </c>
      <c r="AF846" s="398">
        <f t="shared" si="593"/>
        <v>0</v>
      </c>
      <c r="AG846" s="398">
        <f t="shared" si="593"/>
        <v>0</v>
      </c>
    </row>
    <row r="847">
      <c r="A847" s="100" t="str">
        <f t="shared" si="37"/>
        <v>n/a</v>
      </c>
      <c r="B847" s="396">
        <f t="array" ref="B847">IF($A847="n/a",Dashboard!$C$54,iferror(index('Trade Log'!$B$5:$B$2004,match($A847,'Trade Log'!$AA$5:$AA$2004,0),0),Dashboard!$C$54))</f>
        <v>43100</v>
      </c>
      <c r="C847" s="100" t="str">
        <f t="array" ref="C847">IF($A847="n/a","",iferror(index('Trade Log'!$C$5:$C$2004,match($A847,'Trade Log'!$AA$5:$AA$2004,0),0),""))</f>
        <v/>
      </c>
      <c r="D847" s="398">
        <f t="array" ref="D847">IF($A847="n/a",0,iferror(index('Trade Log'!$AD$5:$AD$2004,match($A847,'Trade Log'!$AA$5:$AA$2004,0),0),0))</f>
        <v>0</v>
      </c>
      <c r="E847" s="398">
        <f t="shared" si="35"/>
        <v>0</v>
      </c>
      <c r="F847" s="100" t="str">
        <f t="array" ref="F847">IF($A847="n/a","",iferror(index('Trade Log'!$D$5:$D$2004,match($A847,'Trade Log'!$AA$5:$AA$2004,0),0),"n/a"))</f>
        <v/>
      </c>
      <c r="G847" s="100" t="str">
        <f t="array" ref="G847">IF($A847="n/a","",IFERROR(index(Setup!$D$52:$D$201,match($F847,Setup!$B$52:$B$201,0),0),"n/a"))</f>
        <v/>
      </c>
      <c r="H847" s="81"/>
      <c r="I847" s="398">
        <f t="shared" ref="I847:AG847" si="594">IF($A847="n/a",0,IFERROR(IF($G847=I$287,$E847,0),0))</f>
        <v>0</v>
      </c>
      <c r="J847" s="398">
        <f t="shared" si="594"/>
        <v>0</v>
      </c>
      <c r="K847" s="398">
        <f t="shared" si="594"/>
        <v>0</v>
      </c>
      <c r="L847" s="398">
        <f t="shared" si="594"/>
        <v>0</v>
      </c>
      <c r="M847" s="398">
        <f t="shared" si="594"/>
        <v>0</v>
      </c>
      <c r="N847" s="398">
        <f t="shared" si="594"/>
        <v>0</v>
      </c>
      <c r="O847" s="398">
        <f t="shared" si="594"/>
        <v>0</v>
      </c>
      <c r="P847" s="398">
        <f t="shared" si="594"/>
        <v>0</v>
      </c>
      <c r="Q847" s="398">
        <f t="shared" si="594"/>
        <v>0</v>
      </c>
      <c r="R847" s="398">
        <f t="shared" si="594"/>
        <v>0</v>
      </c>
      <c r="S847" s="398">
        <f t="shared" si="594"/>
        <v>0</v>
      </c>
      <c r="T847" s="398">
        <f t="shared" si="594"/>
        <v>0</v>
      </c>
      <c r="U847" s="398">
        <f t="shared" si="594"/>
        <v>0</v>
      </c>
      <c r="V847" s="398">
        <f t="shared" si="594"/>
        <v>0</v>
      </c>
      <c r="W847" s="398">
        <f t="shared" si="594"/>
        <v>0</v>
      </c>
      <c r="X847" s="398">
        <f t="shared" si="594"/>
        <v>0</v>
      </c>
      <c r="Y847" s="398">
        <f t="shared" si="594"/>
        <v>0</v>
      </c>
      <c r="Z847" s="398">
        <f t="shared" si="594"/>
        <v>0</v>
      </c>
      <c r="AA847" s="398">
        <f t="shared" si="594"/>
        <v>0</v>
      </c>
      <c r="AB847" s="398">
        <f t="shared" si="594"/>
        <v>0</v>
      </c>
      <c r="AC847" s="398">
        <f t="shared" si="594"/>
        <v>0</v>
      </c>
      <c r="AD847" s="398">
        <f t="shared" si="594"/>
        <v>0</v>
      </c>
      <c r="AE847" s="398">
        <f t="shared" si="594"/>
        <v>0</v>
      </c>
      <c r="AF847" s="398">
        <f t="shared" si="594"/>
        <v>0</v>
      </c>
      <c r="AG847" s="398">
        <f t="shared" si="594"/>
        <v>0</v>
      </c>
    </row>
    <row r="848">
      <c r="A848" s="100" t="str">
        <f t="shared" si="37"/>
        <v>n/a</v>
      </c>
      <c r="B848" s="396">
        <f t="array" ref="B848">IF($A848="n/a",Dashboard!$C$54,iferror(index('Trade Log'!$B$5:$B$2004,match($A848,'Trade Log'!$AA$5:$AA$2004,0),0),Dashboard!$C$54))</f>
        <v>43100</v>
      </c>
      <c r="C848" s="100" t="str">
        <f t="array" ref="C848">IF($A848="n/a","",iferror(index('Trade Log'!$C$5:$C$2004,match($A848,'Trade Log'!$AA$5:$AA$2004,0),0),""))</f>
        <v/>
      </c>
      <c r="D848" s="398">
        <f t="array" ref="D848">IF($A848="n/a",0,iferror(index('Trade Log'!$AD$5:$AD$2004,match($A848,'Trade Log'!$AA$5:$AA$2004,0),0),0))</f>
        <v>0</v>
      </c>
      <c r="E848" s="398">
        <f t="shared" si="35"/>
        <v>0</v>
      </c>
      <c r="F848" s="100" t="str">
        <f t="array" ref="F848">IF($A848="n/a","",iferror(index('Trade Log'!$D$5:$D$2004,match($A848,'Trade Log'!$AA$5:$AA$2004,0),0),"n/a"))</f>
        <v/>
      </c>
      <c r="G848" s="100" t="str">
        <f t="array" ref="G848">IF($A848="n/a","",IFERROR(index(Setup!$D$52:$D$201,match($F848,Setup!$B$52:$B$201,0),0),"n/a"))</f>
        <v/>
      </c>
      <c r="H848" s="81"/>
      <c r="I848" s="398">
        <f t="shared" ref="I848:AG848" si="595">IF($A848="n/a",0,IFERROR(IF($G848=I$287,$E848,0),0))</f>
        <v>0</v>
      </c>
      <c r="J848" s="398">
        <f t="shared" si="595"/>
        <v>0</v>
      </c>
      <c r="K848" s="398">
        <f t="shared" si="595"/>
        <v>0</v>
      </c>
      <c r="L848" s="398">
        <f t="shared" si="595"/>
        <v>0</v>
      </c>
      <c r="M848" s="398">
        <f t="shared" si="595"/>
        <v>0</v>
      </c>
      <c r="N848" s="398">
        <f t="shared" si="595"/>
        <v>0</v>
      </c>
      <c r="O848" s="398">
        <f t="shared" si="595"/>
        <v>0</v>
      </c>
      <c r="P848" s="398">
        <f t="shared" si="595"/>
        <v>0</v>
      </c>
      <c r="Q848" s="398">
        <f t="shared" si="595"/>
        <v>0</v>
      </c>
      <c r="R848" s="398">
        <f t="shared" si="595"/>
        <v>0</v>
      </c>
      <c r="S848" s="398">
        <f t="shared" si="595"/>
        <v>0</v>
      </c>
      <c r="T848" s="398">
        <f t="shared" si="595"/>
        <v>0</v>
      </c>
      <c r="U848" s="398">
        <f t="shared" si="595"/>
        <v>0</v>
      </c>
      <c r="V848" s="398">
        <f t="shared" si="595"/>
        <v>0</v>
      </c>
      <c r="W848" s="398">
        <f t="shared" si="595"/>
        <v>0</v>
      </c>
      <c r="X848" s="398">
        <f t="shared" si="595"/>
        <v>0</v>
      </c>
      <c r="Y848" s="398">
        <f t="shared" si="595"/>
        <v>0</v>
      </c>
      <c r="Z848" s="398">
        <f t="shared" si="595"/>
        <v>0</v>
      </c>
      <c r="AA848" s="398">
        <f t="shared" si="595"/>
        <v>0</v>
      </c>
      <c r="AB848" s="398">
        <f t="shared" si="595"/>
        <v>0</v>
      </c>
      <c r="AC848" s="398">
        <f t="shared" si="595"/>
        <v>0</v>
      </c>
      <c r="AD848" s="398">
        <f t="shared" si="595"/>
        <v>0</v>
      </c>
      <c r="AE848" s="398">
        <f t="shared" si="595"/>
        <v>0</v>
      </c>
      <c r="AF848" s="398">
        <f t="shared" si="595"/>
        <v>0</v>
      </c>
      <c r="AG848" s="398">
        <f t="shared" si="595"/>
        <v>0</v>
      </c>
    </row>
    <row r="849">
      <c r="A849" s="100" t="str">
        <f t="shared" si="37"/>
        <v>n/a</v>
      </c>
      <c r="B849" s="396">
        <f t="array" ref="B849">IF($A849="n/a",Dashboard!$C$54,iferror(index('Trade Log'!$B$5:$B$2004,match($A849,'Trade Log'!$AA$5:$AA$2004,0),0),Dashboard!$C$54))</f>
        <v>43100</v>
      </c>
      <c r="C849" s="100" t="str">
        <f t="array" ref="C849">IF($A849="n/a","",iferror(index('Trade Log'!$C$5:$C$2004,match($A849,'Trade Log'!$AA$5:$AA$2004,0),0),""))</f>
        <v/>
      </c>
      <c r="D849" s="398">
        <f t="array" ref="D849">IF($A849="n/a",0,iferror(index('Trade Log'!$AD$5:$AD$2004,match($A849,'Trade Log'!$AA$5:$AA$2004,0),0),0))</f>
        <v>0</v>
      </c>
      <c r="E849" s="398">
        <f t="shared" si="35"/>
        <v>0</v>
      </c>
      <c r="F849" s="100" t="str">
        <f t="array" ref="F849">IF($A849="n/a","",iferror(index('Trade Log'!$D$5:$D$2004,match($A849,'Trade Log'!$AA$5:$AA$2004,0),0),"n/a"))</f>
        <v/>
      </c>
      <c r="G849" s="100" t="str">
        <f t="array" ref="G849">IF($A849="n/a","",IFERROR(index(Setup!$D$52:$D$201,match($F849,Setup!$B$52:$B$201,0),0),"n/a"))</f>
        <v/>
      </c>
      <c r="H849" s="81"/>
      <c r="I849" s="398">
        <f t="shared" ref="I849:AG849" si="596">IF($A849="n/a",0,IFERROR(IF($G849=I$287,$E849,0),0))</f>
        <v>0</v>
      </c>
      <c r="J849" s="398">
        <f t="shared" si="596"/>
        <v>0</v>
      </c>
      <c r="K849" s="398">
        <f t="shared" si="596"/>
        <v>0</v>
      </c>
      <c r="L849" s="398">
        <f t="shared" si="596"/>
        <v>0</v>
      </c>
      <c r="M849" s="398">
        <f t="shared" si="596"/>
        <v>0</v>
      </c>
      <c r="N849" s="398">
        <f t="shared" si="596"/>
        <v>0</v>
      </c>
      <c r="O849" s="398">
        <f t="shared" si="596"/>
        <v>0</v>
      </c>
      <c r="P849" s="398">
        <f t="shared" si="596"/>
        <v>0</v>
      </c>
      <c r="Q849" s="398">
        <f t="shared" si="596"/>
        <v>0</v>
      </c>
      <c r="R849" s="398">
        <f t="shared" si="596"/>
        <v>0</v>
      </c>
      <c r="S849" s="398">
        <f t="shared" si="596"/>
        <v>0</v>
      </c>
      <c r="T849" s="398">
        <f t="shared" si="596"/>
        <v>0</v>
      </c>
      <c r="U849" s="398">
        <f t="shared" si="596"/>
        <v>0</v>
      </c>
      <c r="V849" s="398">
        <f t="shared" si="596"/>
        <v>0</v>
      </c>
      <c r="W849" s="398">
        <f t="shared" si="596"/>
        <v>0</v>
      </c>
      <c r="X849" s="398">
        <f t="shared" si="596"/>
        <v>0</v>
      </c>
      <c r="Y849" s="398">
        <f t="shared" si="596"/>
        <v>0</v>
      </c>
      <c r="Z849" s="398">
        <f t="shared" si="596"/>
        <v>0</v>
      </c>
      <c r="AA849" s="398">
        <f t="shared" si="596"/>
        <v>0</v>
      </c>
      <c r="AB849" s="398">
        <f t="shared" si="596"/>
        <v>0</v>
      </c>
      <c r="AC849" s="398">
        <f t="shared" si="596"/>
        <v>0</v>
      </c>
      <c r="AD849" s="398">
        <f t="shared" si="596"/>
        <v>0</v>
      </c>
      <c r="AE849" s="398">
        <f t="shared" si="596"/>
        <v>0</v>
      </c>
      <c r="AF849" s="398">
        <f t="shared" si="596"/>
        <v>0</v>
      </c>
      <c r="AG849" s="398">
        <f t="shared" si="596"/>
        <v>0</v>
      </c>
    </row>
    <row r="850">
      <c r="A850" s="100" t="str">
        <f t="shared" si="37"/>
        <v>n/a</v>
      </c>
      <c r="B850" s="396">
        <f t="array" ref="B850">IF($A850="n/a",Dashboard!$C$54,iferror(index('Trade Log'!$B$5:$B$2004,match($A850,'Trade Log'!$AA$5:$AA$2004,0),0),Dashboard!$C$54))</f>
        <v>43100</v>
      </c>
      <c r="C850" s="100" t="str">
        <f t="array" ref="C850">IF($A850="n/a","",iferror(index('Trade Log'!$C$5:$C$2004,match($A850,'Trade Log'!$AA$5:$AA$2004,0),0),""))</f>
        <v/>
      </c>
      <c r="D850" s="398">
        <f t="array" ref="D850">IF($A850="n/a",0,iferror(index('Trade Log'!$AD$5:$AD$2004,match($A850,'Trade Log'!$AA$5:$AA$2004,0),0),0))</f>
        <v>0</v>
      </c>
      <c r="E850" s="398">
        <f t="shared" si="35"/>
        <v>0</v>
      </c>
      <c r="F850" s="100" t="str">
        <f t="array" ref="F850">IF($A850="n/a","",iferror(index('Trade Log'!$D$5:$D$2004,match($A850,'Trade Log'!$AA$5:$AA$2004,0),0),"n/a"))</f>
        <v/>
      </c>
      <c r="G850" s="100" t="str">
        <f t="array" ref="G850">IF($A850="n/a","",IFERROR(index(Setup!$D$52:$D$201,match($F850,Setup!$B$52:$B$201,0),0),"n/a"))</f>
        <v/>
      </c>
      <c r="H850" s="81"/>
      <c r="I850" s="398">
        <f t="shared" ref="I850:AG850" si="597">IF($A850="n/a",0,IFERROR(IF($G850=I$287,$E850,0),0))</f>
        <v>0</v>
      </c>
      <c r="J850" s="398">
        <f t="shared" si="597"/>
        <v>0</v>
      </c>
      <c r="K850" s="398">
        <f t="shared" si="597"/>
        <v>0</v>
      </c>
      <c r="L850" s="398">
        <f t="shared" si="597"/>
        <v>0</v>
      </c>
      <c r="M850" s="398">
        <f t="shared" si="597"/>
        <v>0</v>
      </c>
      <c r="N850" s="398">
        <f t="shared" si="597"/>
        <v>0</v>
      </c>
      <c r="O850" s="398">
        <f t="shared" si="597"/>
        <v>0</v>
      </c>
      <c r="P850" s="398">
        <f t="shared" si="597"/>
        <v>0</v>
      </c>
      <c r="Q850" s="398">
        <f t="shared" si="597"/>
        <v>0</v>
      </c>
      <c r="R850" s="398">
        <f t="shared" si="597"/>
        <v>0</v>
      </c>
      <c r="S850" s="398">
        <f t="shared" si="597"/>
        <v>0</v>
      </c>
      <c r="T850" s="398">
        <f t="shared" si="597"/>
        <v>0</v>
      </c>
      <c r="U850" s="398">
        <f t="shared" si="597"/>
        <v>0</v>
      </c>
      <c r="V850" s="398">
        <f t="shared" si="597"/>
        <v>0</v>
      </c>
      <c r="W850" s="398">
        <f t="shared" si="597"/>
        <v>0</v>
      </c>
      <c r="X850" s="398">
        <f t="shared" si="597"/>
        <v>0</v>
      </c>
      <c r="Y850" s="398">
        <f t="shared" si="597"/>
        <v>0</v>
      </c>
      <c r="Z850" s="398">
        <f t="shared" si="597"/>
        <v>0</v>
      </c>
      <c r="AA850" s="398">
        <f t="shared" si="597"/>
        <v>0</v>
      </c>
      <c r="AB850" s="398">
        <f t="shared" si="597"/>
        <v>0</v>
      </c>
      <c r="AC850" s="398">
        <f t="shared" si="597"/>
        <v>0</v>
      </c>
      <c r="AD850" s="398">
        <f t="shared" si="597"/>
        <v>0</v>
      </c>
      <c r="AE850" s="398">
        <f t="shared" si="597"/>
        <v>0</v>
      </c>
      <c r="AF850" s="398">
        <f t="shared" si="597"/>
        <v>0</v>
      </c>
      <c r="AG850" s="398">
        <f t="shared" si="597"/>
        <v>0</v>
      </c>
    </row>
    <row r="851">
      <c r="A851" s="100" t="str">
        <f t="shared" si="37"/>
        <v>n/a</v>
      </c>
      <c r="B851" s="396">
        <f t="array" ref="B851">IF($A851="n/a",Dashboard!$C$54,iferror(index('Trade Log'!$B$5:$B$2004,match($A851,'Trade Log'!$AA$5:$AA$2004,0),0),Dashboard!$C$54))</f>
        <v>43100</v>
      </c>
      <c r="C851" s="100" t="str">
        <f t="array" ref="C851">IF($A851="n/a","",iferror(index('Trade Log'!$C$5:$C$2004,match($A851,'Trade Log'!$AA$5:$AA$2004,0),0),""))</f>
        <v/>
      </c>
      <c r="D851" s="398">
        <f t="array" ref="D851">IF($A851="n/a",0,iferror(index('Trade Log'!$AD$5:$AD$2004,match($A851,'Trade Log'!$AA$5:$AA$2004,0),0),0))</f>
        <v>0</v>
      </c>
      <c r="E851" s="398">
        <f t="shared" si="35"/>
        <v>0</v>
      </c>
      <c r="F851" s="100" t="str">
        <f t="array" ref="F851">IF($A851="n/a","",iferror(index('Trade Log'!$D$5:$D$2004,match($A851,'Trade Log'!$AA$5:$AA$2004,0),0),"n/a"))</f>
        <v/>
      </c>
      <c r="G851" s="100" t="str">
        <f t="array" ref="G851">IF($A851="n/a","",IFERROR(index(Setup!$D$52:$D$201,match($F851,Setup!$B$52:$B$201,0),0),"n/a"))</f>
        <v/>
      </c>
      <c r="H851" s="81"/>
      <c r="I851" s="398">
        <f t="shared" ref="I851:AG851" si="598">IF($A851="n/a",0,IFERROR(IF($G851=I$287,$E851,0),0))</f>
        <v>0</v>
      </c>
      <c r="J851" s="398">
        <f t="shared" si="598"/>
        <v>0</v>
      </c>
      <c r="K851" s="398">
        <f t="shared" si="598"/>
        <v>0</v>
      </c>
      <c r="L851" s="398">
        <f t="shared" si="598"/>
        <v>0</v>
      </c>
      <c r="M851" s="398">
        <f t="shared" si="598"/>
        <v>0</v>
      </c>
      <c r="N851" s="398">
        <f t="shared" si="598"/>
        <v>0</v>
      </c>
      <c r="O851" s="398">
        <f t="shared" si="598"/>
        <v>0</v>
      </c>
      <c r="P851" s="398">
        <f t="shared" si="598"/>
        <v>0</v>
      </c>
      <c r="Q851" s="398">
        <f t="shared" si="598"/>
        <v>0</v>
      </c>
      <c r="R851" s="398">
        <f t="shared" si="598"/>
        <v>0</v>
      </c>
      <c r="S851" s="398">
        <f t="shared" si="598"/>
        <v>0</v>
      </c>
      <c r="T851" s="398">
        <f t="shared" si="598"/>
        <v>0</v>
      </c>
      <c r="U851" s="398">
        <f t="shared" si="598"/>
        <v>0</v>
      </c>
      <c r="V851" s="398">
        <f t="shared" si="598"/>
        <v>0</v>
      </c>
      <c r="W851" s="398">
        <f t="shared" si="598"/>
        <v>0</v>
      </c>
      <c r="X851" s="398">
        <f t="shared" si="598"/>
        <v>0</v>
      </c>
      <c r="Y851" s="398">
        <f t="shared" si="598"/>
        <v>0</v>
      </c>
      <c r="Z851" s="398">
        <f t="shared" si="598"/>
        <v>0</v>
      </c>
      <c r="AA851" s="398">
        <f t="shared" si="598"/>
        <v>0</v>
      </c>
      <c r="AB851" s="398">
        <f t="shared" si="598"/>
        <v>0</v>
      </c>
      <c r="AC851" s="398">
        <f t="shared" si="598"/>
        <v>0</v>
      </c>
      <c r="AD851" s="398">
        <f t="shared" si="598"/>
        <v>0</v>
      </c>
      <c r="AE851" s="398">
        <f t="shared" si="598"/>
        <v>0</v>
      </c>
      <c r="AF851" s="398">
        <f t="shared" si="598"/>
        <v>0</v>
      </c>
      <c r="AG851" s="398">
        <f t="shared" si="598"/>
        <v>0</v>
      </c>
    </row>
    <row r="852">
      <c r="A852" s="100" t="str">
        <f t="shared" si="37"/>
        <v>n/a</v>
      </c>
      <c r="B852" s="396">
        <f t="array" ref="B852">IF($A852="n/a",Dashboard!$C$54,iferror(index('Trade Log'!$B$5:$B$2004,match($A852,'Trade Log'!$AA$5:$AA$2004,0),0),Dashboard!$C$54))</f>
        <v>43100</v>
      </c>
      <c r="C852" s="100" t="str">
        <f t="array" ref="C852">IF($A852="n/a","",iferror(index('Trade Log'!$C$5:$C$2004,match($A852,'Trade Log'!$AA$5:$AA$2004,0),0),""))</f>
        <v/>
      </c>
      <c r="D852" s="398">
        <f t="array" ref="D852">IF($A852="n/a",0,iferror(index('Trade Log'!$AD$5:$AD$2004,match($A852,'Trade Log'!$AA$5:$AA$2004,0),0),0))</f>
        <v>0</v>
      </c>
      <c r="E852" s="398">
        <f t="shared" si="35"/>
        <v>0</v>
      </c>
      <c r="F852" s="100" t="str">
        <f t="array" ref="F852">IF($A852="n/a","",iferror(index('Trade Log'!$D$5:$D$2004,match($A852,'Trade Log'!$AA$5:$AA$2004,0),0),"n/a"))</f>
        <v/>
      </c>
      <c r="G852" s="100" t="str">
        <f t="array" ref="G852">IF($A852="n/a","",IFERROR(index(Setup!$D$52:$D$201,match($F852,Setup!$B$52:$B$201,0),0),"n/a"))</f>
        <v/>
      </c>
      <c r="H852" s="81"/>
      <c r="I852" s="398">
        <f t="shared" ref="I852:AG852" si="599">IF($A852="n/a",0,IFERROR(IF($G852=I$287,$E852,0),0))</f>
        <v>0</v>
      </c>
      <c r="J852" s="398">
        <f t="shared" si="599"/>
        <v>0</v>
      </c>
      <c r="K852" s="398">
        <f t="shared" si="599"/>
        <v>0</v>
      </c>
      <c r="L852" s="398">
        <f t="shared" si="599"/>
        <v>0</v>
      </c>
      <c r="M852" s="398">
        <f t="shared" si="599"/>
        <v>0</v>
      </c>
      <c r="N852" s="398">
        <f t="shared" si="599"/>
        <v>0</v>
      </c>
      <c r="O852" s="398">
        <f t="shared" si="599"/>
        <v>0</v>
      </c>
      <c r="P852" s="398">
        <f t="shared" si="599"/>
        <v>0</v>
      </c>
      <c r="Q852" s="398">
        <f t="shared" si="599"/>
        <v>0</v>
      </c>
      <c r="R852" s="398">
        <f t="shared" si="599"/>
        <v>0</v>
      </c>
      <c r="S852" s="398">
        <f t="shared" si="599"/>
        <v>0</v>
      </c>
      <c r="T852" s="398">
        <f t="shared" si="599"/>
        <v>0</v>
      </c>
      <c r="U852" s="398">
        <f t="shared" si="599"/>
        <v>0</v>
      </c>
      <c r="V852" s="398">
        <f t="shared" si="599"/>
        <v>0</v>
      </c>
      <c r="W852" s="398">
        <f t="shared" si="599"/>
        <v>0</v>
      </c>
      <c r="X852" s="398">
        <f t="shared" si="599"/>
        <v>0</v>
      </c>
      <c r="Y852" s="398">
        <f t="shared" si="599"/>
        <v>0</v>
      </c>
      <c r="Z852" s="398">
        <f t="shared" si="599"/>
        <v>0</v>
      </c>
      <c r="AA852" s="398">
        <f t="shared" si="599"/>
        <v>0</v>
      </c>
      <c r="AB852" s="398">
        <f t="shared" si="599"/>
        <v>0</v>
      </c>
      <c r="AC852" s="398">
        <f t="shared" si="599"/>
        <v>0</v>
      </c>
      <c r="AD852" s="398">
        <f t="shared" si="599"/>
        <v>0</v>
      </c>
      <c r="AE852" s="398">
        <f t="shared" si="599"/>
        <v>0</v>
      </c>
      <c r="AF852" s="398">
        <f t="shared" si="599"/>
        <v>0</v>
      </c>
      <c r="AG852" s="398">
        <f t="shared" si="599"/>
        <v>0</v>
      </c>
    </row>
    <row r="853">
      <c r="A853" s="100" t="str">
        <f t="shared" si="37"/>
        <v>n/a</v>
      </c>
      <c r="B853" s="396">
        <f t="array" ref="B853">IF($A853="n/a",Dashboard!$C$54,iferror(index('Trade Log'!$B$5:$B$2004,match($A853,'Trade Log'!$AA$5:$AA$2004,0),0),Dashboard!$C$54))</f>
        <v>43100</v>
      </c>
      <c r="C853" s="100" t="str">
        <f t="array" ref="C853">IF($A853="n/a","",iferror(index('Trade Log'!$C$5:$C$2004,match($A853,'Trade Log'!$AA$5:$AA$2004,0),0),""))</f>
        <v/>
      </c>
      <c r="D853" s="398">
        <f t="array" ref="D853">IF($A853="n/a",0,iferror(index('Trade Log'!$AD$5:$AD$2004,match($A853,'Trade Log'!$AA$5:$AA$2004,0),0),0))</f>
        <v>0</v>
      </c>
      <c r="E853" s="398">
        <f t="shared" si="35"/>
        <v>0</v>
      </c>
      <c r="F853" s="100" t="str">
        <f t="array" ref="F853">IF($A853="n/a","",iferror(index('Trade Log'!$D$5:$D$2004,match($A853,'Trade Log'!$AA$5:$AA$2004,0),0),"n/a"))</f>
        <v/>
      </c>
      <c r="G853" s="100" t="str">
        <f t="array" ref="G853">IF($A853="n/a","",IFERROR(index(Setup!$D$52:$D$201,match($F853,Setup!$B$52:$B$201,0),0),"n/a"))</f>
        <v/>
      </c>
      <c r="H853" s="81"/>
      <c r="I853" s="398">
        <f t="shared" ref="I853:AG853" si="600">IF($A853="n/a",0,IFERROR(IF($G853=I$287,$E853,0),0))</f>
        <v>0</v>
      </c>
      <c r="J853" s="398">
        <f t="shared" si="600"/>
        <v>0</v>
      </c>
      <c r="K853" s="398">
        <f t="shared" si="600"/>
        <v>0</v>
      </c>
      <c r="L853" s="398">
        <f t="shared" si="600"/>
        <v>0</v>
      </c>
      <c r="M853" s="398">
        <f t="shared" si="600"/>
        <v>0</v>
      </c>
      <c r="N853" s="398">
        <f t="shared" si="600"/>
        <v>0</v>
      </c>
      <c r="O853" s="398">
        <f t="shared" si="600"/>
        <v>0</v>
      </c>
      <c r="P853" s="398">
        <f t="shared" si="600"/>
        <v>0</v>
      </c>
      <c r="Q853" s="398">
        <f t="shared" si="600"/>
        <v>0</v>
      </c>
      <c r="R853" s="398">
        <f t="shared" si="600"/>
        <v>0</v>
      </c>
      <c r="S853" s="398">
        <f t="shared" si="600"/>
        <v>0</v>
      </c>
      <c r="T853" s="398">
        <f t="shared" si="600"/>
        <v>0</v>
      </c>
      <c r="U853" s="398">
        <f t="shared" si="600"/>
        <v>0</v>
      </c>
      <c r="V853" s="398">
        <f t="shared" si="600"/>
        <v>0</v>
      </c>
      <c r="W853" s="398">
        <f t="shared" si="600"/>
        <v>0</v>
      </c>
      <c r="X853" s="398">
        <f t="shared" si="600"/>
        <v>0</v>
      </c>
      <c r="Y853" s="398">
        <f t="shared" si="600"/>
        <v>0</v>
      </c>
      <c r="Z853" s="398">
        <f t="shared" si="600"/>
        <v>0</v>
      </c>
      <c r="AA853" s="398">
        <f t="shared" si="600"/>
        <v>0</v>
      </c>
      <c r="AB853" s="398">
        <f t="shared" si="600"/>
        <v>0</v>
      </c>
      <c r="AC853" s="398">
        <f t="shared" si="600"/>
        <v>0</v>
      </c>
      <c r="AD853" s="398">
        <f t="shared" si="600"/>
        <v>0</v>
      </c>
      <c r="AE853" s="398">
        <f t="shared" si="600"/>
        <v>0</v>
      </c>
      <c r="AF853" s="398">
        <f t="shared" si="600"/>
        <v>0</v>
      </c>
      <c r="AG853" s="398">
        <f t="shared" si="600"/>
        <v>0</v>
      </c>
    </row>
    <row r="854">
      <c r="A854" s="100" t="str">
        <f t="shared" si="37"/>
        <v>n/a</v>
      </c>
      <c r="B854" s="396">
        <f t="array" ref="B854">IF($A854="n/a",Dashboard!$C$54,iferror(index('Trade Log'!$B$5:$B$2004,match($A854,'Trade Log'!$AA$5:$AA$2004,0),0),Dashboard!$C$54))</f>
        <v>43100</v>
      </c>
      <c r="C854" s="100" t="str">
        <f t="array" ref="C854">IF($A854="n/a","",iferror(index('Trade Log'!$C$5:$C$2004,match($A854,'Trade Log'!$AA$5:$AA$2004,0),0),""))</f>
        <v/>
      </c>
      <c r="D854" s="398">
        <f t="array" ref="D854">IF($A854="n/a",0,iferror(index('Trade Log'!$AD$5:$AD$2004,match($A854,'Trade Log'!$AA$5:$AA$2004,0),0),0))</f>
        <v>0</v>
      </c>
      <c r="E854" s="398">
        <f t="shared" si="35"/>
        <v>0</v>
      </c>
      <c r="F854" s="100" t="str">
        <f t="array" ref="F854">IF($A854="n/a","",iferror(index('Trade Log'!$D$5:$D$2004,match($A854,'Trade Log'!$AA$5:$AA$2004,0),0),"n/a"))</f>
        <v/>
      </c>
      <c r="G854" s="100" t="str">
        <f t="array" ref="G854">IF($A854="n/a","",IFERROR(index(Setup!$D$52:$D$201,match($F854,Setup!$B$52:$B$201,0),0),"n/a"))</f>
        <v/>
      </c>
      <c r="H854" s="81"/>
      <c r="I854" s="398">
        <f t="shared" ref="I854:AG854" si="601">IF($A854="n/a",0,IFERROR(IF($G854=I$287,$E854,0),0))</f>
        <v>0</v>
      </c>
      <c r="J854" s="398">
        <f t="shared" si="601"/>
        <v>0</v>
      </c>
      <c r="K854" s="398">
        <f t="shared" si="601"/>
        <v>0</v>
      </c>
      <c r="L854" s="398">
        <f t="shared" si="601"/>
        <v>0</v>
      </c>
      <c r="M854" s="398">
        <f t="shared" si="601"/>
        <v>0</v>
      </c>
      <c r="N854" s="398">
        <f t="shared" si="601"/>
        <v>0</v>
      </c>
      <c r="O854" s="398">
        <f t="shared" si="601"/>
        <v>0</v>
      </c>
      <c r="P854" s="398">
        <f t="shared" si="601"/>
        <v>0</v>
      </c>
      <c r="Q854" s="398">
        <f t="shared" si="601"/>
        <v>0</v>
      </c>
      <c r="R854" s="398">
        <f t="shared" si="601"/>
        <v>0</v>
      </c>
      <c r="S854" s="398">
        <f t="shared" si="601"/>
        <v>0</v>
      </c>
      <c r="T854" s="398">
        <f t="shared" si="601"/>
        <v>0</v>
      </c>
      <c r="U854" s="398">
        <f t="shared" si="601"/>
        <v>0</v>
      </c>
      <c r="V854" s="398">
        <f t="shared" si="601"/>
        <v>0</v>
      </c>
      <c r="W854" s="398">
        <f t="shared" si="601"/>
        <v>0</v>
      </c>
      <c r="X854" s="398">
        <f t="shared" si="601"/>
        <v>0</v>
      </c>
      <c r="Y854" s="398">
        <f t="shared" si="601"/>
        <v>0</v>
      </c>
      <c r="Z854" s="398">
        <f t="shared" si="601"/>
        <v>0</v>
      </c>
      <c r="AA854" s="398">
        <f t="shared" si="601"/>
        <v>0</v>
      </c>
      <c r="AB854" s="398">
        <f t="shared" si="601"/>
        <v>0</v>
      </c>
      <c r="AC854" s="398">
        <f t="shared" si="601"/>
        <v>0</v>
      </c>
      <c r="AD854" s="398">
        <f t="shared" si="601"/>
        <v>0</v>
      </c>
      <c r="AE854" s="398">
        <f t="shared" si="601"/>
        <v>0</v>
      </c>
      <c r="AF854" s="398">
        <f t="shared" si="601"/>
        <v>0</v>
      </c>
      <c r="AG854" s="398">
        <f t="shared" si="601"/>
        <v>0</v>
      </c>
    </row>
    <row r="855">
      <c r="A855" s="100" t="str">
        <f t="shared" si="37"/>
        <v>n/a</v>
      </c>
      <c r="B855" s="396">
        <f t="array" ref="B855">IF($A855="n/a",Dashboard!$C$54,iferror(index('Trade Log'!$B$5:$B$2004,match($A855,'Trade Log'!$AA$5:$AA$2004,0),0),Dashboard!$C$54))</f>
        <v>43100</v>
      </c>
      <c r="C855" s="100" t="str">
        <f t="array" ref="C855">IF($A855="n/a","",iferror(index('Trade Log'!$C$5:$C$2004,match($A855,'Trade Log'!$AA$5:$AA$2004,0),0),""))</f>
        <v/>
      </c>
      <c r="D855" s="398">
        <f t="array" ref="D855">IF($A855="n/a",0,iferror(index('Trade Log'!$AD$5:$AD$2004,match($A855,'Trade Log'!$AA$5:$AA$2004,0),0),0))</f>
        <v>0</v>
      </c>
      <c r="E855" s="398">
        <f t="shared" si="35"/>
        <v>0</v>
      </c>
      <c r="F855" s="100" t="str">
        <f t="array" ref="F855">IF($A855="n/a","",iferror(index('Trade Log'!$D$5:$D$2004,match($A855,'Trade Log'!$AA$5:$AA$2004,0),0),"n/a"))</f>
        <v/>
      </c>
      <c r="G855" s="100" t="str">
        <f t="array" ref="G855">IF($A855="n/a","",IFERROR(index(Setup!$D$52:$D$201,match($F855,Setup!$B$52:$B$201,0),0),"n/a"))</f>
        <v/>
      </c>
      <c r="H855" s="81"/>
      <c r="I855" s="398">
        <f t="shared" ref="I855:AG855" si="602">IF($A855="n/a",0,IFERROR(IF($G855=I$287,$E855,0),0))</f>
        <v>0</v>
      </c>
      <c r="J855" s="398">
        <f t="shared" si="602"/>
        <v>0</v>
      </c>
      <c r="K855" s="398">
        <f t="shared" si="602"/>
        <v>0</v>
      </c>
      <c r="L855" s="398">
        <f t="shared" si="602"/>
        <v>0</v>
      </c>
      <c r="M855" s="398">
        <f t="shared" si="602"/>
        <v>0</v>
      </c>
      <c r="N855" s="398">
        <f t="shared" si="602"/>
        <v>0</v>
      </c>
      <c r="O855" s="398">
        <f t="shared" si="602"/>
        <v>0</v>
      </c>
      <c r="P855" s="398">
        <f t="shared" si="602"/>
        <v>0</v>
      </c>
      <c r="Q855" s="398">
        <f t="shared" si="602"/>
        <v>0</v>
      </c>
      <c r="R855" s="398">
        <f t="shared" si="602"/>
        <v>0</v>
      </c>
      <c r="S855" s="398">
        <f t="shared" si="602"/>
        <v>0</v>
      </c>
      <c r="T855" s="398">
        <f t="shared" si="602"/>
        <v>0</v>
      </c>
      <c r="U855" s="398">
        <f t="shared" si="602"/>
        <v>0</v>
      </c>
      <c r="V855" s="398">
        <f t="shared" si="602"/>
        <v>0</v>
      </c>
      <c r="W855" s="398">
        <f t="shared" si="602"/>
        <v>0</v>
      </c>
      <c r="X855" s="398">
        <f t="shared" si="602"/>
        <v>0</v>
      </c>
      <c r="Y855" s="398">
        <f t="shared" si="602"/>
        <v>0</v>
      </c>
      <c r="Z855" s="398">
        <f t="shared" si="602"/>
        <v>0</v>
      </c>
      <c r="AA855" s="398">
        <f t="shared" si="602"/>
        <v>0</v>
      </c>
      <c r="AB855" s="398">
        <f t="shared" si="602"/>
        <v>0</v>
      </c>
      <c r="AC855" s="398">
        <f t="shared" si="602"/>
        <v>0</v>
      </c>
      <c r="AD855" s="398">
        <f t="shared" si="602"/>
        <v>0</v>
      </c>
      <c r="AE855" s="398">
        <f t="shared" si="602"/>
        <v>0</v>
      </c>
      <c r="AF855" s="398">
        <f t="shared" si="602"/>
        <v>0</v>
      </c>
      <c r="AG855" s="398">
        <f t="shared" si="602"/>
        <v>0</v>
      </c>
    </row>
    <row r="856">
      <c r="A856" s="100" t="str">
        <f t="shared" si="37"/>
        <v>n/a</v>
      </c>
      <c r="B856" s="396">
        <f t="array" ref="B856">IF($A856="n/a",Dashboard!$C$54,iferror(index('Trade Log'!$B$5:$B$2004,match($A856,'Trade Log'!$AA$5:$AA$2004,0),0),Dashboard!$C$54))</f>
        <v>43100</v>
      </c>
      <c r="C856" s="100" t="str">
        <f t="array" ref="C856">IF($A856="n/a","",iferror(index('Trade Log'!$C$5:$C$2004,match($A856,'Trade Log'!$AA$5:$AA$2004,0),0),""))</f>
        <v/>
      </c>
      <c r="D856" s="398">
        <f t="array" ref="D856">IF($A856="n/a",0,iferror(index('Trade Log'!$AD$5:$AD$2004,match($A856,'Trade Log'!$AA$5:$AA$2004,0),0),0))</f>
        <v>0</v>
      </c>
      <c r="E856" s="398">
        <f t="shared" si="35"/>
        <v>0</v>
      </c>
      <c r="F856" s="100" t="str">
        <f t="array" ref="F856">IF($A856="n/a","",iferror(index('Trade Log'!$D$5:$D$2004,match($A856,'Trade Log'!$AA$5:$AA$2004,0),0),"n/a"))</f>
        <v/>
      </c>
      <c r="G856" s="100" t="str">
        <f t="array" ref="G856">IF($A856="n/a","",IFERROR(index(Setup!$D$52:$D$201,match($F856,Setup!$B$52:$B$201,0),0),"n/a"))</f>
        <v/>
      </c>
      <c r="H856" s="81"/>
      <c r="I856" s="398">
        <f t="shared" ref="I856:AG856" si="603">IF($A856="n/a",0,IFERROR(IF($G856=I$287,$E856,0),0))</f>
        <v>0</v>
      </c>
      <c r="J856" s="398">
        <f t="shared" si="603"/>
        <v>0</v>
      </c>
      <c r="K856" s="398">
        <f t="shared" si="603"/>
        <v>0</v>
      </c>
      <c r="L856" s="398">
        <f t="shared" si="603"/>
        <v>0</v>
      </c>
      <c r="M856" s="398">
        <f t="shared" si="603"/>
        <v>0</v>
      </c>
      <c r="N856" s="398">
        <f t="shared" si="603"/>
        <v>0</v>
      </c>
      <c r="O856" s="398">
        <f t="shared" si="603"/>
        <v>0</v>
      </c>
      <c r="P856" s="398">
        <f t="shared" si="603"/>
        <v>0</v>
      </c>
      <c r="Q856" s="398">
        <f t="shared" si="603"/>
        <v>0</v>
      </c>
      <c r="R856" s="398">
        <f t="shared" si="603"/>
        <v>0</v>
      </c>
      <c r="S856" s="398">
        <f t="shared" si="603"/>
        <v>0</v>
      </c>
      <c r="T856" s="398">
        <f t="shared" si="603"/>
        <v>0</v>
      </c>
      <c r="U856" s="398">
        <f t="shared" si="603"/>
        <v>0</v>
      </c>
      <c r="V856" s="398">
        <f t="shared" si="603"/>
        <v>0</v>
      </c>
      <c r="W856" s="398">
        <f t="shared" si="603"/>
        <v>0</v>
      </c>
      <c r="X856" s="398">
        <f t="shared" si="603"/>
        <v>0</v>
      </c>
      <c r="Y856" s="398">
        <f t="shared" si="603"/>
        <v>0</v>
      </c>
      <c r="Z856" s="398">
        <f t="shared" si="603"/>
        <v>0</v>
      </c>
      <c r="AA856" s="398">
        <f t="shared" si="603"/>
        <v>0</v>
      </c>
      <c r="AB856" s="398">
        <f t="shared" si="603"/>
        <v>0</v>
      </c>
      <c r="AC856" s="398">
        <f t="shared" si="603"/>
        <v>0</v>
      </c>
      <c r="AD856" s="398">
        <f t="shared" si="603"/>
        <v>0</v>
      </c>
      <c r="AE856" s="398">
        <f t="shared" si="603"/>
        <v>0</v>
      </c>
      <c r="AF856" s="398">
        <f t="shared" si="603"/>
        <v>0</v>
      </c>
      <c r="AG856" s="398">
        <f t="shared" si="603"/>
        <v>0</v>
      </c>
    </row>
    <row r="857">
      <c r="A857" s="100" t="str">
        <f t="shared" si="37"/>
        <v>n/a</v>
      </c>
      <c r="B857" s="396">
        <f t="array" ref="B857">IF($A857="n/a",Dashboard!$C$54,iferror(index('Trade Log'!$B$5:$B$2004,match($A857,'Trade Log'!$AA$5:$AA$2004,0),0),Dashboard!$C$54))</f>
        <v>43100</v>
      </c>
      <c r="C857" s="100" t="str">
        <f t="array" ref="C857">IF($A857="n/a","",iferror(index('Trade Log'!$C$5:$C$2004,match($A857,'Trade Log'!$AA$5:$AA$2004,0),0),""))</f>
        <v/>
      </c>
      <c r="D857" s="398">
        <f t="array" ref="D857">IF($A857="n/a",0,iferror(index('Trade Log'!$AD$5:$AD$2004,match($A857,'Trade Log'!$AA$5:$AA$2004,0),0),0))</f>
        <v>0</v>
      </c>
      <c r="E857" s="398">
        <f t="shared" si="35"/>
        <v>0</v>
      </c>
      <c r="F857" s="100" t="str">
        <f t="array" ref="F857">IF($A857="n/a","",iferror(index('Trade Log'!$D$5:$D$2004,match($A857,'Trade Log'!$AA$5:$AA$2004,0),0),"n/a"))</f>
        <v/>
      </c>
      <c r="G857" s="100" t="str">
        <f t="array" ref="G857">IF($A857="n/a","",IFERROR(index(Setup!$D$52:$D$201,match($F857,Setup!$B$52:$B$201,0),0),"n/a"))</f>
        <v/>
      </c>
      <c r="H857" s="81"/>
      <c r="I857" s="398">
        <f t="shared" ref="I857:AG857" si="604">IF($A857="n/a",0,IFERROR(IF($G857=I$287,$E857,0),0))</f>
        <v>0</v>
      </c>
      <c r="J857" s="398">
        <f t="shared" si="604"/>
        <v>0</v>
      </c>
      <c r="K857" s="398">
        <f t="shared" si="604"/>
        <v>0</v>
      </c>
      <c r="L857" s="398">
        <f t="shared" si="604"/>
        <v>0</v>
      </c>
      <c r="M857" s="398">
        <f t="shared" si="604"/>
        <v>0</v>
      </c>
      <c r="N857" s="398">
        <f t="shared" si="604"/>
        <v>0</v>
      </c>
      <c r="O857" s="398">
        <f t="shared" si="604"/>
        <v>0</v>
      </c>
      <c r="P857" s="398">
        <f t="shared" si="604"/>
        <v>0</v>
      </c>
      <c r="Q857" s="398">
        <f t="shared" si="604"/>
        <v>0</v>
      </c>
      <c r="R857" s="398">
        <f t="shared" si="604"/>
        <v>0</v>
      </c>
      <c r="S857" s="398">
        <f t="shared" si="604"/>
        <v>0</v>
      </c>
      <c r="T857" s="398">
        <f t="shared" si="604"/>
        <v>0</v>
      </c>
      <c r="U857" s="398">
        <f t="shared" si="604"/>
        <v>0</v>
      </c>
      <c r="V857" s="398">
        <f t="shared" si="604"/>
        <v>0</v>
      </c>
      <c r="W857" s="398">
        <f t="shared" si="604"/>
        <v>0</v>
      </c>
      <c r="X857" s="398">
        <f t="shared" si="604"/>
        <v>0</v>
      </c>
      <c r="Y857" s="398">
        <f t="shared" si="604"/>
        <v>0</v>
      </c>
      <c r="Z857" s="398">
        <f t="shared" si="604"/>
        <v>0</v>
      </c>
      <c r="AA857" s="398">
        <f t="shared" si="604"/>
        <v>0</v>
      </c>
      <c r="AB857" s="398">
        <f t="shared" si="604"/>
        <v>0</v>
      </c>
      <c r="AC857" s="398">
        <f t="shared" si="604"/>
        <v>0</v>
      </c>
      <c r="AD857" s="398">
        <f t="shared" si="604"/>
        <v>0</v>
      </c>
      <c r="AE857" s="398">
        <f t="shared" si="604"/>
        <v>0</v>
      </c>
      <c r="AF857" s="398">
        <f t="shared" si="604"/>
        <v>0</v>
      </c>
      <c r="AG857" s="398">
        <f t="shared" si="604"/>
        <v>0</v>
      </c>
    </row>
    <row r="858">
      <c r="A858" s="100" t="str">
        <f t="shared" si="37"/>
        <v>n/a</v>
      </c>
      <c r="B858" s="396">
        <f t="array" ref="B858">IF($A858="n/a",Dashboard!$C$54,iferror(index('Trade Log'!$B$5:$B$2004,match($A858,'Trade Log'!$AA$5:$AA$2004,0),0),Dashboard!$C$54))</f>
        <v>43100</v>
      </c>
      <c r="C858" s="100" t="str">
        <f t="array" ref="C858">IF($A858="n/a","",iferror(index('Trade Log'!$C$5:$C$2004,match($A858,'Trade Log'!$AA$5:$AA$2004,0),0),""))</f>
        <v/>
      </c>
      <c r="D858" s="398">
        <f t="array" ref="D858">IF($A858="n/a",0,iferror(index('Trade Log'!$AD$5:$AD$2004,match($A858,'Trade Log'!$AA$5:$AA$2004,0),0),0))</f>
        <v>0</v>
      </c>
      <c r="E858" s="398">
        <f t="shared" si="35"/>
        <v>0</v>
      </c>
      <c r="F858" s="100" t="str">
        <f t="array" ref="F858">IF($A858="n/a","",iferror(index('Trade Log'!$D$5:$D$2004,match($A858,'Trade Log'!$AA$5:$AA$2004,0),0),"n/a"))</f>
        <v/>
      </c>
      <c r="G858" s="100" t="str">
        <f t="array" ref="G858">IF($A858="n/a","",IFERROR(index(Setup!$D$52:$D$201,match($F858,Setup!$B$52:$B$201,0),0),"n/a"))</f>
        <v/>
      </c>
      <c r="H858" s="81"/>
      <c r="I858" s="398">
        <f t="shared" ref="I858:AG858" si="605">IF($A858="n/a",0,IFERROR(IF($G858=I$287,$E858,0),0))</f>
        <v>0</v>
      </c>
      <c r="J858" s="398">
        <f t="shared" si="605"/>
        <v>0</v>
      </c>
      <c r="K858" s="398">
        <f t="shared" si="605"/>
        <v>0</v>
      </c>
      <c r="L858" s="398">
        <f t="shared" si="605"/>
        <v>0</v>
      </c>
      <c r="M858" s="398">
        <f t="shared" si="605"/>
        <v>0</v>
      </c>
      <c r="N858" s="398">
        <f t="shared" si="605"/>
        <v>0</v>
      </c>
      <c r="O858" s="398">
        <f t="shared" si="605"/>
        <v>0</v>
      </c>
      <c r="P858" s="398">
        <f t="shared" si="605"/>
        <v>0</v>
      </c>
      <c r="Q858" s="398">
        <f t="shared" si="605"/>
        <v>0</v>
      </c>
      <c r="R858" s="398">
        <f t="shared" si="605"/>
        <v>0</v>
      </c>
      <c r="S858" s="398">
        <f t="shared" si="605"/>
        <v>0</v>
      </c>
      <c r="T858" s="398">
        <f t="shared" si="605"/>
        <v>0</v>
      </c>
      <c r="U858" s="398">
        <f t="shared" si="605"/>
        <v>0</v>
      </c>
      <c r="V858" s="398">
        <f t="shared" si="605"/>
        <v>0</v>
      </c>
      <c r="W858" s="398">
        <f t="shared" si="605"/>
        <v>0</v>
      </c>
      <c r="X858" s="398">
        <f t="shared" si="605"/>
        <v>0</v>
      </c>
      <c r="Y858" s="398">
        <f t="shared" si="605"/>
        <v>0</v>
      </c>
      <c r="Z858" s="398">
        <f t="shared" si="605"/>
        <v>0</v>
      </c>
      <c r="AA858" s="398">
        <f t="shared" si="605"/>
        <v>0</v>
      </c>
      <c r="AB858" s="398">
        <f t="shared" si="605"/>
        <v>0</v>
      </c>
      <c r="AC858" s="398">
        <f t="shared" si="605"/>
        <v>0</v>
      </c>
      <c r="AD858" s="398">
        <f t="shared" si="605"/>
        <v>0</v>
      </c>
      <c r="AE858" s="398">
        <f t="shared" si="605"/>
        <v>0</v>
      </c>
      <c r="AF858" s="398">
        <f t="shared" si="605"/>
        <v>0</v>
      </c>
      <c r="AG858" s="398">
        <f t="shared" si="605"/>
        <v>0</v>
      </c>
    </row>
    <row r="859">
      <c r="A859" s="100" t="str">
        <f t="shared" si="37"/>
        <v>n/a</v>
      </c>
      <c r="B859" s="396">
        <f t="array" ref="B859">IF($A859="n/a",Dashboard!$C$54,iferror(index('Trade Log'!$B$5:$B$2004,match($A859,'Trade Log'!$AA$5:$AA$2004,0),0),Dashboard!$C$54))</f>
        <v>43100</v>
      </c>
      <c r="C859" s="100" t="str">
        <f t="array" ref="C859">IF($A859="n/a","",iferror(index('Trade Log'!$C$5:$C$2004,match($A859,'Trade Log'!$AA$5:$AA$2004,0),0),""))</f>
        <v/>
      </c>
      <c r="D859" s="398">
        <f t="array" ref="D859">IF($A859="n/a",0,iferror(index('Trade Log'!$AD$5:$AD$2004,match($A859,'Trade Log'!$AA$5:$AA$2004,0),0),0))</f>
        <v>0</v>
      </c>
      <c r="E859" s="398">
        <f t="shared" si="35"/>
        <v>0</v>
      </c>
      <c r="F859" s="100" t="str">
        <f t="array" ref="F859">IF($A859="n/a","",iferror(index('Trade Log'!$D$5:$D$2004,match($A859,'Trade Log'!$AA$5:$AA$2004,0),0),"n/a"))</f>
        <v/>
      </c>
      <c r="G859" s="100" t="str">
        <f t="array" ref="G859">IF($A859="n/a","",IFERROR(index(Setup!$D$52:$D$201,match($F859,Setup!$B$52:$B$201,0),0),"n/a"))</f>
        <v/>
      </c>
      <c r="H859" s="81"/>
      <c r="I859" s="398">
        <f t="shared" ref="I859:AG859" si="606">IF($A859="n/a",0,IFERROR(IF($G859=I$287,$E859,0),0))</f>
        <v>0</v>
      </c>
      <c r="J859" s="398">
        <f t="shared" si="606"/>
        <v>0</v>
      </c>
      <c r="K859" s="398">
        <f t="shared" si="606"/>
        <v>0</v>
      </c>
      <c r="L859" s="398">
        <f t="shared" si="606"/>
        <v>0</v>
      </c>
      <c r="M859" s="398">
        <f t="shared" si="606"/>
        <v>0</v>
      </c>
      <c r="N859" s="398">
        <f t="shared" si="606"/>
        <v>0</v>
      </c>
      <c r="O859" s="398">
        <f t="shared" si="606"/>
        <v>0</v>
      </c>
      <c r="P859" s="398">
        <f t="shared" si="606"/>
        <v>0</v>
      </c>
      <c r="Q859" s="398">
        <f t="shared" si="606"/>
        <v>0</v>
      </c>
      <c r="R859" s="398">
        <f t="shared" si="606"/>
        <v>0</v>
      </c>
      <c r="S859" s="398">
        <f t="shared" si="606"/>
        <v>0</v>
      </c>
      <c r="T859" s="398">
        <f t="shared" si="606"/>
        <v>0</v>
      </c>
      <c r="U859" s="398">
        <f t="shared" si="606"/>
        <v>0</v>
      </c>
      <c r="V859" s="398">
        <f t="shared" si="606"/>
        <v>0</v>
      </c>
      <c r="W859" s="398">
        <f t="shared" si="606"/>
        <v>0</v>
      </c>
      <c r="X859" s="398">
        <f t="shared" si="606"/>
        <v>0</v>
      </c>
      <c r="Y859" s="398">
        <f t="shared" si="606"/>
        <v>0</v>
      </c>
      <c r="Z859" s="398">
        <f t="shared" si="606"/>
        <v>0</v>
      </c>
      <c r="AA859" s="398">
        <f t="shared" si="606"/>
        <v>0</v>
      </c>
      <c r="AB859" s="398">
        <f t="shared" si="606"/>
        <v>0</v>
      </c>
      <c r="AC859" s="398">
        <f t="shared" si="606"/>
        <v>0</v>
      </c>
      <c r="AD859" s="398">
        <f t="shared" si="606"/>
        <v>0</v>
      </c>
      <c r="AE859" s="398">
        <f t="shared" si="606"/>
        <v>0</v>
      </c>
      <c r="AF859" s="398">
        <f t="shared" si="606"/>
        <v>0</v>
      </c>
      <c r="AG859" s="398">
        <f t="shared" si="606"/>
        <v>0</v>
      </c>
    </row>
    <row r="860">
      <c r="A860" s="100" t="str">
        <f t="shared" si="37"/>
        <v>n/a</v>
      </c>
      <c r="B860" s="396">
        <f t="array" ref="B860">IF($A860="n/a",Dashboard!$C$54,iferror(index('Trade Log'!$B$5:$B$2004,match($A860,'Trade Log'!$AA$5:$AA$2004,0),0),Dashboard!$C$54))</f>
        <v>43100</v>
      </c>
      <c r="C860" s="100" t="str">
        <f t="array" ref="C860">IF($A860="n/a","",iferror(index('Trade Log'!$C$5:$C$2004,match($A860,'Trade Log'!$AA$5:$AA$2004,0),0),""))</f>
        <v/>
      </c>
      <c r="D860" s="398">
        <f t="array" ref="D860">IF($A860="n/a",0,iferror(index('Trade Log'!$AD$5:$AD$2004,match($A860,'Trade Log'!$AA$5:$AA$2004,0),0),0))</f>
        <v>0</v>
      </c>
      <c r="E860" s="398">
        <f t="shared" si="35"/>
        <v>0</v>
      </c>
      <c r="F860" s="100" t="str">
        <f t="array" ref="F860">IF($A860="n/a","",iferror(index('Trade Log'!$D$5:$D$2004,match($A860,'Trade Log'!$AA$5:$AA$2004,0),0),"n/a"))</f>
        <v/>
      </c>
      <c r="G860" s="100" t="str">
        <f t="array" ref="G860">IF($A860="n/a","",IFERROR(index(Setup!$D$52:$D$201,match($F860,Setup!$B$52:$B$201,0),0),"n/a"))</f>
        <v/>
      </c>
      <c r="H860" s="81"/>
      <c r="I860" s="398">
        <f t="shared" ref="I860:AG860" si="607">IF($A860="n/a",0,IFERROR(IF($G860=I$287,$E860,0),0))</f>
        <v>0</v>
      </c>
      <c r="J860" s="398">
        <f t="shared" si="607"/>
        <v>0</v>
      </c>
      <c r="K860" s="398">
        <f t="shared" si="607"/>
        <v>0</v>
      </c>
      <c r="L860" s="398">
        <f t="shared" si="607"/>
        <v>0</v>
      </c>
      <c r="M860" s="398">
        <f t="shared" si="607"/>
        <v>0</v>
      </c>
      <c r="N860" s="398">
        <f t="shared" si="607"/>
        <v>0</v>
      </c>
      <c r="O860" s="398">
        <f t="shared" si="607"/>
        <v>0</v>
      </c>
      <c r="P860" s="398">
        <f t="shared" si="607"/>
        <v>0</v>
      </c>
      <c r="Q860" s="398">
        <f t="shared" si="607"/>
        <v>0</v>
      </c>
      <c r="R860" s="398">
        <f t="shared" si="607"/>
        <v>0</v>
      </c>
      <c r="S860" s="398">
        <f t="shared" si="607"/>
        <v>0</v>
      </c>
      <c r="T860" s="398">
        <f t="shared" si="607"/>
        <v>0</v>
      </c>
      <c r="U860" s="398">
        <f t="shared" si="607"/>
        <v>0</v>
      </c>
      <c r="V860" s="398">
        <f t="shared" si="607"/>
        <v>0</v>
      </c>
      <c r="W860" s="398">
        <f t="shared" si="607"/>
        <v>0</v>
      </c>
      <c r="X860" s="398">
        <f t="shared" si="607"/>
        <v>0</v>
      </c>
      <c r="Y860" s="398">
        <f t="shared" si="607"/>
        <v>0</v>
      </c>
      <c r="Z860" s="398">
        <f t="shared" si="607"/>
        <v>0</v>
      </c>
      <c r="AA860" s="398">
        <f t="shared" si="607"/>
        <v>0</v>
      </c>
      <c r="AB860" s="398">
        <f t="shared" si="607"/>
        <v>0</v>
      </c>
      <c r="AC860" s="398">
        <f t="shared" si="607"/>
        <v>0</v>
      </c>
      <c r="AD860" s="398">
        <f t="shared" si="607"/>
        <v>0</v>
      </c>
      <c r="AE860" s="398">
        <f t="shared" si="607"/>
        <v>0</v>
      </c>
      <c r="AF860" s="398">
        <f t="shared" si="607"/>
        <v>0</v>
      </c>
      <c r="AG860" s="398">
        <f t="shared" si="607"/>
        <v>0</v>
      </c>
    </row>
    <row r="861">
      <c r="A861" s="100" t="str">
        <f t="shared" si="37"/>
        <v>n/a</v>
      </c>
      <c r="B861" s="396">
        <f t="array" ref="B861">IF($A861="n/a",Dashboard!$C$54,iferror(index('Trade Log'!$B$5:$B$2004,match($A861,'Trade Log'!$AA$5:$AA$2004,0),0),Dashboard!$C$54))</f>
        <v>43100</v>
      </c>
      <c r="C861" s="100" t="str">
        <f t="array" ref="C861">IF($A861="n/a","",iferror(index('Trade Log'!$C$5:$C$2004,match($A861,'Trade Log'!$AA$5:$AA$2004,0),0),""))</f>
        <v/>
      </c>
      <c r="D861" s="398">
        <f t="array" ref="D861">IF($A861="n/a",0,iferror(index('Trade Log'!$AD$5:$AD$2004,match($A861,'Trade Log'!$AA$5:$AA$2004,0),0),0))</f>
        <v>0</v>
      </c>
      <c r="E861" s="398">
        <f t="shared" si="35"/>
        <v>0</v>
      </c>
      <c r="F861" s="100" t="str">
        <f t="array" ref="F861">IF($A861="n/a","",iferror(index('Trade Log'!$D$5:$D$2004,match($A861,'Trade Log'!$AA$5:$AA$2004,0),0),"n/a"))</f>
        <v/>
      </c>
      <c r="G861" s="100" t="str">
        <f t="array" ref="G861">IF($A861="n/a","",IFERROR(index(Setup!$D$52:$D$201,match($F861,Setup!$B$52:$B$201,0),0),"n/a"))</f>
        <v/>
      </c>
      <c r="H861" s="81"/>
      <c r="I861" s="398">
        <f t="shared" ref="I861:AG861" si="608">IF($A861="n/a",0,IFERROR(IF($G861=I$287,$E861,0),0))</f>
        <v>0</v>
      </c>
      <c r="J861" s="398">
        <f t="shared" si="608"/>
        <v>0</v>
      </c>
      <c r="K861" s="398">
        <f t="shared" si="608"/>
        <v>0</v>
      </c>
      <c r="L861" s="398">
        <f t="shared" si="608"/>
        <v>0</v>
      </c>
      <c r="M861" s="398">
        <f t="shared" si="608"/>
        <v>0</v>
      </c>
      <c r="N861" s="398">
        <f t="shared" si="608"/>
        <v>0</v>
      </c>
      <c r="O861" s="398">
        <f t="shared" si="608"/>
        <v>0</v>
      </c>
      <c r="P861" s="398">
        <f t="shared" si="608"/>
        <v>0</v>
      </c>
      <c r="Q861" s="398">
        <f t="shared" si="608"/>
        <v>0</v>
      </c>
      <c r="R861" s="398">
        <f t="shared" si="608"/>
        <v>0</v>
      </c>
      <c r="S861" s="398">
        <f t="shared" si="608"/>
        <v>0</v>
      </c>
      <c r="T861" s="398">
        <f t="shared" si="608"/>
        <v>0</v>
      </c>
      <c r="U861" s="398">
        <f t="shared" si="608"/>
        <v>0</v>
      </c>
      <c r="V861" s="398">
        <f t="shared" si="608"/>
        <v>0</v>
      </c>
      <c r="W861" s="398">
        <f t="shared" si="608"/>
        <v>0</v>
      </c>
      <c r="X861" s="398">
        <f t="shared" si="608"/>
        <v>0</v>
      </c>
      <c r="Y861" s="398">
        <f t="shared" si="608"/>
        <v>0</v>
      </c>
      <c r="Z861" s="398">
        <f t="shared" si="608"/>
        <v>0</v>
      </c>
      <c r="AA861" s="398">
        <f t="shared" si="608"/>
        <v>0</v>
      </c>
      <c r="AB861" s="398">
        <f t="shared" si="608"/>
        <v>0</v>
      </c>
      <c r="AC861" s="398">
        <f t="shared" si="608"/>
        <v>0</v>
      </c>
      <c r="AD861" s="398">
        <f t="shared" si="608"/>
        <v>0</v>
      </c>
      <c r="AE861" s="398">
        <f t="shared" si="608"/>
        <v>0</v>
      </c>
      <c r="AF861" s="398">
        <f t="shared" si="608"/>
        <v>0</v>
      </c>
      <c r="AG861" s="398">
        <f t="shared" si="608"/>
        <v>0</v>
      </c>
    </row>
    <row r="862">
      <c r="A862" s="100" t="str">
        <f t="shared" si="37"/>
        <v>n/a</v>
      </c>
      <c r="B862" s="396">
        <f t="array" ref="B862">IF($A862="n/a",Dashboard!$C$54,iferror(index('Trade Log'!$B$5:$B$2004,match($A862,'Trade Log'!$AA$5:$AA$2004,0),0),Dashboard!$C$54))</f>
        <v>43100</v>
      </c>
      <c r="C862" s="100" t="str">
        <f t="array" ref="C862">IF($A862="n/a","",iferror(index('Trade Log'!$C$5:$C$2004,match($A862,'Trade Log'!$AA$5:$AA$2004,0),0),""))</f>
        <v/>
      </c>
      <c r="D862" s="398">
        <f t="array" ref="D862">IF($A862="n/a",0,iferror(index('Trade Log'!$AD$5:$AD$2004,match($A862,'Trade Log'!$AA$5:$AA$2004,0),0),0))</f>
        <v>0</v>
      </c>
      <c r="E862" s="398">
        <f t="shared" si="35"/>
        <v>0</v>
      </c>
      <c r="F862" s="100" t="str">
        <f t="array" ref="F862">IF($A862="n/a","",iferror(index('Trade Log'!$D$5:$D$2004,match($A862,'Trade Log'!$AA$5:$AA$2004,0),0),"n/a"))</f>
        <v/>
      </c>
      <c r="G862" s="100" t="str">
        <f t="array" ref="G862">IF($A862="n/a","",IFERROR(index(Setup!$D$52:$D$201,match($F862,Setup!$B$52:$B$201,0),0),"n/a"))</f>
        <v/>
      </c>
      <c r="H862" s="81"/>
      <c r="I862" s="398">
        <f t="shared" ref="I862:AG862" si="609">IF($A862="n/a",0,IFERROR(IF($G862=I$287,$E862,0),0))</f>
        <v>0</v>
      </c>
      <c r="J862" s="398">
        <f t="shared" si="609"/>
        <v>0</v>
      </c>
      <c r="K862" s="398">
        <f t="shared" si="609"/>
        <v>0</v>
      </c>
      <c r="L862" s="398">
        <f t="shared" si="609"/>
        <v>0</v>
      </c>
      <c r="M862" s="398">
        <f t="shared" si="609"/>
        <v>0</v>
      </c>
      <c r="N862" s="398">
        <f t="shared" si="609"/>
        <v>0</v>
      </c>
      <c r="O862" s="398">
        <f t="shared" si="609"/>
        <v>0</v>
      </c>
      <c r="P862" s="398">
        <f t="shared" si="609"/>
        <v>0</v>
      </c>
      <c r="Q862" s="398">
        <f t="shared" si="609"/>
        <v>0</v>
      </c>
      <c r="R862" s="398">
        <f t="shared" si="609"/>
        <v>0</v>
      </c>
      <c r="S862" s="398">
        <f t="shared" si="609"/>
        <v>0</v>
      </c>
      <c r="T862" s="398">
        <f t="shared" si="609"/>
        <v>0</v>
      </c>
      <c r="U862" s="398">
        <f t="shared" si="609"/>
        <v>0</v>
      </c>
      <c r="V862" s="398">
        <f t="shared" si="609"/>
        <v>0</v>
      </c>
      <c r="W862" s="398">
        <f t="shared" si="609"/>
        <v>0</v>
      </c>
      <c r="X862" s="398">
        <f t="shared" si="609"/>
        <v>0</v>
      </c>
      <c r="Y862" s="398">
        <f t="shared" si="609"/>
        <v>0</v>
      </c>
      <c r="Z862" s="398">
        <f t="shared" si="609"/>
        <v>0</v>
      </c>
      <c r="AA862" s="398">
        <f t="shared" si="609"/>
        <v>0</v>
      </c>
      <c r="AB862" s="398">
        <f t="shared" si="609"/>
        <v>0</v>
      </c>
      <c r="AC862" s="398">
        <f t="shared" si="609"/>
        <v>0</v>
      </c>
      <c r="AD862" s="398">
        <f t="shared" si="609"/>
        <v>0</v>
      </c>
      <c r="AE862" s="398">
        <f t="shared" si="609"/>
        <v>0</v>
      </c>
      <c r="AF862" s="398">
        <f t="shared" si="609"/>
        <v>0</v>
      </c>
      <c r="AG862" s="398">
        <f t="shared" si="609"/>
        <v>0</v>
      </c>
    </row>
    <row r="863">
      <c r="A863" s="100" t="str">
        <f t="shared" si="37"/>
        <v>n/a</v>
      </c>
      <c r="B863" s="396">
        <f t="array" ref="B863">IF($A863="n/a",Dashboard!$C$54,iferror(index('Trade Log'!$B$5:$B$2004,match($A863,'Trade Log'!$AA$5:$AA$2004,0),0),Dashboard!$C$54))</f>
        <v>43100</v>
      </c>
      <c r="C863" s="100" t="str">
        <f t="array" ref="C863">IF($A863="n/a","",iferror(index('Trade Log'!$C$5:$C$2004,match($A863,'Trade Log'!$AA$5:$AA$2004,0),0),""))</f>
        <v/>
      </c>
      <c r="D863" s="398">
        <f t="array" ref="D863">IF($A863="n/a",0,iferror(index('Trade Log'!$AD$5:$AD$2004,match($A863,'Trade Log'!$AA$5:$AA$2004,0),0),0))</f>
        <v>0</v>
      </c>
      <c r="E863" s="398">
        <f t="shared" si="35"/>
        <v>0</v>
      </c>
      <c r="F863" s="100" t="str">
        <f t="array" ref="F863">IF($A863="n/a","",iferror(index('Trade Log'!$D$5:$D$2004,match($A863,'Trade Log'!$AA$5:$AA$2004,0),0),"n/a"))</f>
        <v/>
      </c>
      <c r="G863" s="100" t="str">
        <f t="array" ref="G863">IF($A863="n/a","",IFERROR(index(Setup!$D$52:$D$201,match($F863,Setup!$B$52:$B$201,0),0),"n/a"))</f>
        <v/>
      </c>
      <c r="H863" s="81"/>
      <c r="I863" s="398">
        <f t="shared" ref="I863:AG863" si="610">IF($A863="n/a",0,IFERROR(IF($G863=I$287,$E863,0),0))</f>
        <v>0</v>
      </c>
      <c r="J863" s="398">
        <f t="shared" si="610"/>
        <v>0</v>
      </c>
      <c r="K863" s="398">
        <f t="shared" si="610"/>
        <v>0</v>
      </c>
      <c r="L863" s="398">
        <f t="shared" si="610"/>
        <v>0</v>
      </c>
      <c r="M863" s="398">
        <f t="shared" si="610"/>
        <v>0</v>
      </c>
      <c r="N863" s="398">
        <f t="shared" si="610"/>
        <v>0</v>
      </c>
      <c r="O863" s="398">
        <f t="shared" si="610"/>
        <v>0</v>
      </c>
      <c r="P863" s="398">
        <f t="shared" si="610"/>
        <v>0</v>
      </c>
      <c r="Q863" s="398">
        <f t="shared" si="610"/>
        <v>0</v>
      </c>
      <c r="R863" s="398">
        <f t="shared" si="610"/>
        <v>0</v>
      </c>
      <c r="S863" s="398">
        <f t="shared" si="610"/>
        <v>0</v>
      </c>
      <c r="T863" s="398">
        <f t="shared" si="610"/>
        <v>0</v>
      </c>
      <c r="U863" s="398">
        <f t="shared" si="610"/>
        <v>0</v>
      </c>
      <c r="V863" s="398">
        <f t="shared" si="610"/>
        <v>0</v>
      </c>
      <c r="W863" s="398">
        <f t="shared" si="610"/>
        <v>0</v>
      </c>
      <c r="X863" s="398">
        <f t="shared" si="610"/>
        <v>0</v>
      </c>
      <c r="Y863" s="398">
        <f t="shared" si="610"/>
        <v>0</v>
      </c>
      <c r="Z863" s="398">
        <f t="shared" si="610"/>
        <v>0</v>
      </c>
      <c r="AA863" s="398">
        <f t="shared" si="610"/>
        <v>0</v>
      </c>
      <c r="AB863" s="398">
        <f t="shared" si="610"/>
        <v>0</v>
      </c>
      <c r="AC863" s="398">
        <f t="shared" si="610"/>
        <v>0</v>
      </c>
      <c r="AD863" s="398">
        <f t="shared" si="610"/>
        <v>0</v>
      </c>
      <c r="AE863" s="398">
        <f t="shared" si="610"/>
        <v>0</v>
      </c>
      <c r="AF863" s="398">
        <f t="shared" si="610"/>
        <v>0</v>
      </c>
      <c r="AG863" s="398">
        <f t="shared" si="610"/>
        <v>0</v>
      </c>
    </row>
    <row r="864">
      <c r="A864" s="100" t="str">
        <f t="shared" si="37"/>
        <v>n/a</v>
      </c>
      <c r="B864" s="396">
        <f t="array" ref="B864">IF($A864="n/a",Dashboard!$C$54,iferror(index('Trade Log'!$B$5:$B$2004,match($A864,'Trade Log'!$AA$5:$AA$2004,0),0),Dashboard!$C$54))</f>
        <v>43100</v>
      </c>
      <c r="C864" s="100" t="str">
        <f t="array" ref="C864">IF($A864="n/a","",iferror(index('Trade Log'!$C$5:$C$2004,match($A864,'Trade Log'!$AA$5:$AA$2004,0),0),""))</f>
        <v/>
      </c>
      <c r="D864" s="398">
        <f t="array" ref="D864">IF($A864="n/a",0,iferror(index('Trade Log'!$AD$5:$AD$2004,match($A864,'Trade Log'!$AA$5:$AA$2004,0),0),0))</f>
        <v>0</v>
      </c>
      <c r="E864" s="398">
        <f t="shared" si="35"/>
        <v>0</v>
      </c>
      <c r="F864" s="100" t="str">
        <f t="array" ref="F864">IF($A864="n/a","",iferror(index('Trade Log'!$D$5:$D$2004,match($A864,'Trade Log'!$AA$5:$AA$2004,0),0),"n/a"))</f>
        <v/>
      </c>
      <c r="G864" s="100" t="str">
        <f t="array" ref="G864">IF($A864="n/a","",IFERROR(index(Setup!$D$52:$D$201,match($F864,Setup!$B$52:$B$201,0),0),"n/a"))</f>
        <v/>
      </c>
      <c r="H864" s="81"/>
      <c r="I864" s="398">
        <f t="shared" ref="I864:AG864" si="611">IF($A864="n/a",0,IFERROR(IF($G864=I$287,$E864,0),0))</f>
        <v>0</v>
      </c>
      <c r="J864" s="398">
        <f t="shared" si="611"/>
        <v>0</v>
      </c>
      <c r="K864" s="398">
        <f t="shared" si="611"/>
        <v>0</v>
      </c>
      <c r="L864" s="398">
        <f t="shared" si="611"/>
        <v>0</v>
      </c>
      <c r="M864" s="398">
        <f t="shared" si="611"/>
        <v>0</v>
      </c>
      <c r="N864" s="398">
        <f t="shared" si="611"/>
        <v>0</v>
      </c>
      <c r="O864" s="398">
        <f t="shared" si="611"/>
        <v>0</v>
      </c>
      <c r="P864" s="398">
        <f t="shared" si="611"/>
        <v>0</v>
      </c>
      <c r="Q864" s="398">
        <f t="shared" si="611"/>
        <v>0</v>
      </c>
      <c r="R864" s="398">
        <f t="shared" si="611"/>
        <v>0</v>
      </c>
      <c r="S864" s="398">
        <f t="shared" si="611"/>
        <v>0</v>
      </c>
      <c r="T864" s="398">
        <f t="shared" si="611"/>
        <v>0</v>
      </c>
      <c r="U864" s="398">
        <f t="shared" si="611"/>
        <v>0</v>
      </c>
      <c r="V864" s="398">
        <f t="shared" si="611"/>
        <v>0</v>
      </c>
      <c r="W864" s="398">
        <f t="shared" si="611"/>
        <v>0</v>
      </c>
      <c r="X864" s="398">
        <f t="shared" si="611"/>
        <v>0</v>
      </c>
      <c r="Y864" s="398">
        <f t="shared" si="611"/>
        <v>0</v>
      </c>
      <c r="Z864" s="398">
        <f t="shared" si="611"/>
        <v>0</v>
      </c>
      <c r="AA864" s="398">
        <f t="shared" si="611"/>
        <v>0</v>
      </c>
      <c r="AB864" s="398">
        <f t="shared" si="611"/>
        <v>0</v>
      </c>
      <c r="AC864" s="398">
        <f t="shared" si="611"/>
        <v>0</v>
      </c>
      <c r="AD864" s="398">
        <f t="shared" si="611"/>
        <v>0</v>
      </c>
      <c r="AE864" s="398">
        <f t="shared" si="611"/>
        <v>0</v>
      </c>
      <c r="AF864" s="398">
        <f t="shared" si="611"/>
        <v>0</v>
      </c>
      <c r="AG864" s="398">
        <f t="shared" si="611"/>
        <v>0</v>
      </c>
    </row>
    <row r="865">
      <c r="A865" s="100" t="str">
        <f t="shared" si="37"/>
        <v>n/a</v>
      </c>
      <c r="B865" s="396">
        <f t="array" ref="B865">IF($A865="n/a",Dashboard!$C$54,iferror(index('Trade Log'!$B$5:$B$2004,match($A865,'Trade Log'!$AA$5:$AA$2004,0),0),Dashboard!$C$54))</f>
        <v>43100</v>
      </c>
      <c r="C865" s="100" t="str">
        <f t="array" ref="C865">IF($A865="n/a","",iferror(index('Trade Log'!$C$5:$C$2004,match($A865,'Trade Log'!$AA$5:$AA$2004,0),0),""))</f>
        <v/>
      </c>
      <c r="D865" s="398">
        <f t="array" ref="D865">IF($A865="n/a",0,iferror(index('Trade Log'!$AD$5:$AD$2004,match($A865,'Trade Log'!$AA$5:$AA$2004,0),0),0))</f>
        <v>0</v>
      </c>
      <c r="E865" s="398">
        <f t="shared" si="35"/>
        <v>0</v>
      </c>
      <c r="F865" s="100" t="str">
        <f t="array" ref="F865">IF($A865="n/a","",iferror(index('Trade Log'!$D$5:$D$2004,match($A865,'Trade Log'!$AA$5:$AA$2004,0),0),"n/a"))</f>
        <v/>
      </c>
      <c r="G865" s="100" t="str">
        <f t="array" ref="G865">IF($A865="n/a","",IFERROR(index(Setup!$D$52:$D$201,match($F865,Setup!$B$52:$B$201,0),0),"n/a"))</f>
        <v/>
      </c>
      <c r="H865" s="81"/>
      <c r="I865" s="398">
        <f t="shared" ref="I865:AG865" si="612">IF($A865="n/a",0,IFERROR(IF($G865=I$287,$E865,0),0))</f>
        <v>0</v>
      </c>
      <c r="J865" s="398">
        <f t="shared" si="612"/>
        <v>0</v>
      </c>
      <c r="K865" s="398">
        <f t="shared" si="612"/>
        <v>0</v>
      </c>
      <c r="L865" s="398">
        <f t="shared" si="612"/>
        <v>0</v>
      </c>
      <c r="M865" s="398">
        <f t="shared" si="612"/>
        <v>0</v>
      </c>
      <c r="N865" s="398">
        <f t="shared" si="612"/>
        <v>0</v>
      </c>
      <c r="O865" s="398">
        <f t="shared" si="612"/>
        <v>0</v>
      </c>
      <c r="P865" s="398">
        <f t="shared" si="612"/>
        <v>0</v>
      </c>
      <c r="Q865" s="398">
        <f t="shared" si="612"/>
        <v>0</v>
      </c>
      <c r="R865" s="398">
        <f t="shared" si="612"/>
        <v>0</v>
      </c>
      <c r="S865" s="398">
        <f t="shared" si="612"/>
        <v>0</v>
      </c>
      <c r="T865" s="398">
        <f t="shared" si="612"/>
        <v>0</v>
      </c>
      <c r="U865" s="398">
        <f t="shared" si="612"/>
        <v>0</v>
      </c>
      <c r="V865" s="398">
        <f t="shared" si="612"/>
        <v>0</v>
      </c>
      <c r="W865" s="398">
        <f t="shared" si="612"/>
        <v>0</v>
      </c>
      <c r="X865" s="398">
        <f t="shared" si="612"/>
        <v>0</v>
      </c>
      <c r="Y865" s="398">
        <f t="shared" si="612"/>
        <v>0</v>
      </c>
      <c r="Z865" s="398">
        <f t="shared" si="612"/>
        <v>0</v>
      </c>
      <c r="AA865" s="398">
        <f t="shared" si="612"/>
        <v>0</v>
      </c>
      <c r="AB865" s="398">
        <f t="shared" si="612"/>
        <v>0</v>
      </c>
      <c r="AC865" s="398">
        <f t="shared" si="612"/>
        <v>0</v>
      </c>
      <c r="AD865" s="398">
        <f t="shared" si="612"/>
        <v>0</v>
      </c>
      <c r="AE865" s="398">
        <f t="shared" si="612"/>
        <v>0</v>
      </c>
      <c r="AF865" s="398">
        <f t="shared" si="612"/>
        <v>0</v>
      </c>
      <c r="AG865" s="398">
        <f t="shared" si="612"/>
        <v>0</v>
      </c>
    </row>
    <row r="866">
      <c r="A866" s="100" t="str">
        <f t="shared" si="37"/>
        <v>n/a</v>
      </c>
      <c r="B866" s="396">
        <f t="array" ref="B866">IF($A866="n/a",Dashboard!$C$54,iferror(index('Trade Log'!$B$5:$B$2004,match($A866,'Trade Log'!$AA$5:$AA$2004,0),0),Dashboard!$C$54))</f>
        <v>43100</v>
      </c>
      <c r="C866" s="100" t="str">
        <f t="array" ref="C866">IF($A866="n/a","",iferror(index('Trade Log'!$C$5:$C$2004,match($A866,'Trade Log'!$AA$5:$AA$2004,0),0),""))</f>
        <v/>
      </c>
      <c r="D866" s="398">
        <f t="array" ref="D866">IF($A866="n/a",0,iferror(index('Trade Log'!$AD$5:$AD$2004,match($A866,'Trade Log'!$AA$5:$AA$2004,0),0),0))</f>
        <v>0</v>
      </c>
      <c r="E866" s="398">
        <f t="shared" si="35"/>
        <v>0</v>
      </c>
      <c r="F866" s="100" t="str">
        <f t="array" ref="F866">IF($A866="n/a","",iferror(index('Trade Log'!$D$5:$D$2004,match($A866,'Trade Log'!$AA$5:$AA$2004,0),0),"n/a"))</f>
        <v/>
      </c>
      <c r="G866" s="100" t="str">
        <f t="array" ref="G866">IF($A866="n/a","",IFERROR(index(Setup!$D$52:$D$201,match($F866,Setup!$B$52:$B$201,0),0),"n/a"))</f>
        <v/>
      </c>
      <c r="H866" s="81"/>
      <c r="I866" s="398">
        <f t="shared" ref="I866:AG866" si="613">IF($A866="n/a",0,IFERROR(IF($G866=I$287,$E866,0),0))</f>
        <v>0</v>
      </c>
      <c r="J866" s="398">
        <f t="shared" si="613"/>
        <v>0</v>
      </c>
      <c r="K866" s="398">
        <f t="shared" si="613"/>
        <v>0</v>
      </c>
      <c r="L866" s="398">
        <f t="shared" si="613"/>
        <v>0</v>
      </c>
      <c r="M866" s="398">
        <f t="shared" si="613"/>
        <v>0</v>
      </c>
      <c r="N866" s="398">
        <f t="shared" si="613"/>
        <v>0</v>
      </c>
      <c r="O866" s="398">
        <f t="shared" si="613"/>
        <v>0</v>
      </c>
      <c r="P866" s="398">
        <f t="shared" si="613"/>
        <v>0</v>
      </c>
      <c r="Q866" s="398">
        <f t="shared" si="613"/>
        <v>0</v>
      </c>
      <c r="R866" s="398">
        <f t="shared" si="613"/>
        <v>0</v>
      </c>
      <c r="S866" s="398">
        <f t="shared" si="613"/>
        <v>0</v>
      </c>
      <c r="T866" s="398">
        <f t="shared" si="613"/>
        <v>0</v>
      </c>
      <c r="U866" s="398">
        <f t="shared" si="613"/>
        <v>0</v>
      </c>
      <c r="V866" s="398">
        <f t="shared" si="613"/>
        <v>0</v>
      </c>
      <c r="W866" s="398">
        <f t="shared" si="613"/>
        <v>0</v>
      </c>
      <c r="X866" s="398">
        <f t="shared" si="613"/>
        <v>0</v>
      </c>
      <c r="Y866" s="398">
        <f t="shared" si="613"/>
        <v>0</v>
      </c>
      <c r="Z866" s="398">
        <f t="shared" si="613"/>
        <v>0</v>
      </c>
      <c r="AA866" s="398">
        <f t="shared" si="613"/>
        <v>0</v>
      </c>
      <c r="AB866" s="398">
        <f t="shared" si="613"/>
        <v>0</v>
      </c>
      <c r="AC866" s="398">
        <f t="shared" si="613"/>
        <v>0</v>
      </c>
      <c r="AD866" s="398">
        <f t="shared" si="613"/>
        <v>0</v>
      </c>
      <c r="AE866" s="398">
        <f t="shared" si="613"/>
        <v>0</v>
      </c>
      <c r="AF866" s="398">
        <f t="shared" si="613"/>
        <v>0</v>
      </c>
      <c r="AG866" s="398">
        <f t="shared" si="613"/>
        <v>0</v>
      </c>
    </row>
    <row r="867">
      <c r="A867" s="100" t="str">
        <f t="shared" si="37"/>
        <v>n/a</v>
      </c>
      <c r="B867" s="396">
        <f t="array" ref="B867">IF($A867="n/a",Dashboard!$C$54,iferror(index('Trade Log'!$B$5:$B$2004,match($A867,'Trade Log'!$AA$5:$AA$2004,0),0),Dashboard!$C$54))</f>
        <v>43100</v>
      </c>
      <c r="C867" s="100" t="str">
        <f t="array" ref="C867">IF($A867="n/a","",iferror(index('Trade Log'!$C$5:$C$2004,match($A867,'Trade Log'!$AA$5:$AA$2004,0),0),""))</f>
        <v/>
      </c>
      <c r="D867" s="398">
        <f t="array" ref="D867">IF($A867="n/a",0,iferror(index('Trade Log'!$AD$5:$AD$2004,match($A867,'Trade Log'!$AA$5:$AA$2004,0),0),0))</f>
        <v>0</v>
      </c>
      <c r="E867" s="398">
        <f t="shared" si="35"/>
        <v>0</v>
      </c>
      <c r="F867" s="100" t="str">
        <f t="array" ref="F867">IF($A867="n/a","",iferror(index('Trade Log'!$D$5:$D$2004,match($A867,'Trade Log'!$AA$5:$AA$2004,0),0),"n/a"))</f>
        <v/>
      </c>
      <c r="G867" s="100" t="str">
        <f t="array" ref="G867">IF($A867="n/a","",IFERROR(index(Setup!$D$52:$D$201,match($F867,Setup!$B$52:$B$201,0),0),"n/a"))</f>
        <v/>
      </c>
      <c r="H867" s="81"/>
      <c r="I867" s="398">
        <f t="shared" ref="I867:AG867" si="614">IF($A867="n/a",0,IFERROR(IF($G867=I$287,$E867,0),0))</f>
        <v>0</v>
      </c>
      <c r="J867" s="398">
        <f t="shared" si="614"/>
        <v>0</v>
      </c>
      <c r="K867" s="398">
        <f t="shared" si="614"/>
        <v>0</v>
      </c>
      <c r="L867" s="398">
        <f t="shared" si="614"/>
        <v>0</v>
      </c>
      <c r="M867" s="398">
        <f t="shared" si="614"/>
        <v>0</v>
      </c>
      <c r="N867" s="398">
        <f t="shared" si="614"/>
        <v>0</v>
      </c>
      <c r="O867" s="398">
        <f t="shared" si="614"/>
        <v>0</v>
      </c>
      <c r="P867" s="398">
        <f t="shared" si="614"/>
        <v>0</v>
      </c>
      <c r="Q867" s="398">
        <f t="shared" si="614"/>
        <v>0</v>
      </c>
      <c r="R867" s="398">
        <f t="shared" si="614"/>
        <v>0</v>
      </c>
      <c r="S867" s="398">
        <f t="shared" si="614"/>
        <v>0</v>
      </c>
      <c r="T867" s="398">
        <f t="shared" si="614"/>
        <v>0</v>
      </c>
      <c r="U867" s="398">
        <f t="shared" si="614"/>
        <v>0</v>
      </c>
      <c r="V867" s="398">
        <f t="shared" si="614"/>
        <v>0</v>
      </c>
      <c r="W867" s="398">
        <f t="shared" si="614"/>
        <v>0</v>
      </c>
      <c r="X867" s="398">
        <f t="shared" si="614"/>
        <v>0</v>
      </c>
      <c r="Y867" s="398">
        <f t="shared" si="614"/>
        <v>0</v>
      </c>
      <c r="Z867" s="398">
        <f t="shared" si="614"/>
        <v>0</v>
      </c>
      <c r="AA867" s="398">
        <f t="shared" si="614"/>
        <v>0</v>
      </c>
      <c r="AB867" s="398">
        <f t="shared" si="614"/>
        <v>0</v>
      </c>
      <c r="AC867" s="398">
        <f t="shared" si="614"/>
        <v>0</v>
      </c>
      <c r="AD867" s="398">
        <f t="shared" si="614"/>
        <v>0</v>
      </c>
      <c r="AE867" s="398">
        <f t="shared" si="614"/>
        <v>0</v>
      </c>
      <c r="AF867" s="398">
        <f t="shared" si="614"/>
        <v>0</v>
      </c>
      <c r="AG867" s="398">
        <f t="shared" si="614"/>
        <v>0</v>
      </c>
    </row>
    <row r="868">
      <c r="A868" s="100" t="str">
        <f t="shared" si="37"/>
        <v>n/a</v>
      </c>
      <c r="B868" s="396">
        <f t="array" ref="B868">IF($A868="n/a",Dashboard!$C$54,iferror(index('Trade Log'!$B$5:$B$2004,match($A868,'Trade Log'!$AA$5:$AA$2004,0),0),Dashboard!$C$54))</f>
        <v>43100</v>
      </c>
      <c r="C868" s="100" t="str">
        <f t="array" ref="C868">IF($A868="n/a","",iferror(index('Trade Log'!$C$5:$C$2004,match($A868,'Trade Log'!$AA$5:$AA$2004,0),0),""))</f>
        <v/>
      </c>
      <c r="D868" s="398">
        <f t="array" ref="D868">IF($A868="n/a",0,iferror(index('Trade Log'!$AD$5:$AD$2004,match($A868,'Trade Log'!$AA$5:$AA$2004,0),0),0))</f>
        <v>0</v>
      </c>
      <c r="E868" s="398">
        <f t="shared" si="35"/>
        <v>0</v>
      </c>
      <c r="F868" s="100" t="str">
        <f t="array" ref="F868">IF($A868="n/a","",iferror(index('Trade Log'!$D$5:$D$2004,match($A868,'Trade Log'!$AA$5:$AA$2004,0),0),"n/a"))</f>
        <v/>
      </c>
      <c r="G868" s="100" t="str">
        <f t="array" ref="G868">IF($A868="n/a","",IFERROR(index(Setup!$D$52:$D$201,match($F868,Setup!$B$52:$B$201,0),0),"n/a"))</f>
        <v/>
      </c>
      <c r="H868" s="81"/>
      <c r="I868" s="398">
        <f t="shared" ref="I868:AG868" si="615">IF($A868="n/a",0,IFERROR(IF($G868=I$287,$E868,0),0))</f>
        <v>0</v>
      </c>
      <c r="J868" s="398">
        <f t="shared" si="615"/>
        <v>0</v>
      </c>
      <c r="K868" s="398">
        <f t="shared" si="615"/>
        <v>0</v>
      </c>
      <c r="L868" s="398">
        <f t="shared" si="615"/>
        <v>0</v>
      </c>
      <c r="M868" s="398">
        <f t="shared" si="615"/>
        <v>0</v>
      </c>
      <c r="N868" s="398">
        <f t="shared" si="615"/>
        <v>0</v>
      </c>
      <c r="O868" s="398">
        <f t="shared" si="615"/>
        <v>0</v>
      </c>
      <c r="P868" s="398">
        <f t="shared" si="615"/>
        <v>0</v>
      </c>
      <c r="Q868" s="398">
        <f t="shared" si="615"/>
        <v>0</v>
      </c>
      <c r="R868" s="398">
        <f t="shared" si="615"/>
        <v>0</v>
      </c>
      <c r="S868" s="398">
        <f t="shared" si="615"/>
        <v>0</v>
      </c>
      <c r="T868" s="398">
        <f t="shared" si="615"/>
        <v>0</v>
      </c>
      <c r="U868" s="398">
        <f t="shared" si="615"/>
        <v>0</v>
      </c>
      <c r="V868" s="398">
        <f t="shared" si="615"/>
        <v>0</v>
      </c>
      <c r="W868" s="398">
        <f t="shared" si="615"/>
        <v>0</v>
      </c>
      <c r="X868" s="398">
        <f t="shared" si="615"/>
        <v>0</v>
      </c>
      <c r="Y868" s="398">
        <f t="shared" si="615"/>
        <v>0</v>
      </c>
      <c r="Z868" s="398">
        <f t="shared" si="615"/>
        <v>0</v>
      </c>
      <c r="AA868" s="398">
        <f t="shared" si="615"/>
        <v>0</v>
      </c>
      <c r="AB868" s="398">
        <f t="shared" si="615"/>
        <v>0</v>
      </c>
      <c r="AC868" s="398">
        <f t="shared" si="615"/>
        <v>0</v>
      </c>
      <c r="AD868" s="398">
        <f t="shared" si="615"/>
        <v>0</v>
      </c>
      <c r="AE868" s="398">
        <f t="shared" si="615"/>
        <v>0</v>
      </c>
      <c r="AF868" s="398">
        <f t="shared" si="615"/>
        <v>0</v>
      </c>
      <c r="AG868" s="398">
        <f t="shared" si="615"/>
        <v>0</v>
      </c>
    </row>
    <row r="869">
      <c r="A869" s="100" t="str">
        <f t="shared" si="37"/>
        <v>n/a</v>
      </c>
      <c r="B869" s="396">
        <f t="array" ref="B869">IF($A869="n/a",Dashboard!$C$54,iferror(index('Trade Log'!$B$5:$B$2004,match($A869,'Trade Log'!$AA$5:$AA$2004,0),0),Dashboard!$C$54))</f>
        <v>43100</v>
      </c>
      <c r="C869" s="100" t="str">
        <f t="array" ref="C869">IF($A869="n/a","",iferror(index('Trade Log'!$C$5:$C$2004,match($A869,'Trade Log'!$AA$5:$AA$2004,0),0),""))</f>
        <v/>
      </c>
      <c r="D869" s="398">
        <f t="array" ref="D869">IF($A869="n/a",0,iferror(index('Trade Log'!$AD$5:$AD$2004,match($A869,'Trade Log'!$AA$5:$AA$2004,0),0),0))</f>
        <v>0</v>
      </c>
      <c r="E869" s="398">
        <f t="shared" si="35"/>
        <v>0</v>
      </c>
      <c r="F869" s="100" t="str">
        <f t="array" ref="F869">IF($A869="n/a","",iferror(index('Trade Log'!$D$5:$D$2004,match($A869,'Trade Log'!$AA$5:$AA$2004,0),0),"n/a"))</f>
        <v/>
      </c>
      <c r="G869" s="100" t="str">
        <f t="array" ref="G869">IF($A869="n/a","",IFERROR(index(Setup!$D$52:$D$201,match($F869,Setup!$B$52:$B$201,0),0),"n/a"))</f>
        <v/>
      </c>
      <c r="H869" s="81"/>
      <c r="I869" s="398">
        <f t="shared" ref="I869:AG869" si="616">IF($A869="n/a",0,IFERROR(IF($G869=I$287,$E869,0),0))</f>
        <v>0</v>
      </c>
      <c r="J869" s="398">
        <f t="shared" si="616"/>
        <v>0</v>
      </c>
      <c r="K869" s="398">
        <f t="shared" si="616"/>
        <v>0</v>
      </c>
      <c r="L869" s="398">
        <f t="shared" si="616"/>
        <v>0</v>
      </c>
      <c r="M869" s="398">
        <f t="shared" si="616"/>
        <v>0</v>
      </c>
      <c r="N869" s="398">
        <f t="shared" si="616"/>
        <v>0</v>
      </c>
      <c r="O869" s="398">
        <f t="shared" si="616"/>
        <v>0</v>
      </c>
      <c r="P869" s="398">
        <f t="shared" si="616"/>
        <v>0</v>
      </c>
      <c r="Q869" s="398">
        <f t="shared" si="616"/>
        <v>0</v>
      </c>
      <c r="R869" s="398">
        <f t="shared" si="616"/>
        <v>0</v>
      </c>
      <c r="S869" s="398">
        <f t="shared" si="616"/>
        <v>0</v>
      </c>
      <c r="T869" s="398">
        <f t="shared" si="616"/>
        <v>0</v>
      </c>
      <c r="U869" s="398">
        <f t="shared" si="616"/>
        <v>0</v>
      </c>
      <c r="V869" s="398">
        <f t="shared" si="616"/>
        <v>0</v>
      </c>
      <c r="W869" s="398">
        <f t="shared" si="616"/>
        <v>0</v>
      </c>
      <c r="X869" s="398">
        <f t="shared" si="616"/>
        <v>0</v>
      </c>
      <c r="Y869" s="398">
        <f t="shared" si="616"/>
        <v>0</v>
      </c>
      <c r="Z869" s="398">
        <f t="shared" si="616"/>
        <v>0</v>
      </c>
      <c r="AA869" s="398">
        <f t="shared" si="616"/>
        <v>0</v>
      </c>
      <c r="AB869" s="398">
        <f t="shared" si="616"/>
        <v>0</v>
      </c>
      <c r="AC869" s="398">
        <f t="shared" si="616"/>
        <v>0</v>
      </c>
      <c r="AD869" s="398">
        <f t="shared" si="616"/>
        <v>0</v>
      </c>
      <c r="AE869" s="398">
        <f t="shared" si="616"/>
        <v>0</v>
      </c>
      <c r="AF869" s="398">
        <f t="shared" si="616"/>
        <v>0</v>
      </c>
      <c r="AG869" s="398">
        <f t="shared" si="616"/>
        <v>0</v>
      </c>
    </row>
    <row r="870">
      <c r="A870" s="100" t="str">
        <f t="shared" si="37"/>
        <v>n/a</v>
      </c>
      <c r="B870" s="396">
        <f t="array" ref="B870">IF($A870="n/a",Dashboard!$C$54,iferror(index('Trade Log'!$B$5:$B$2004,match($A870,'Trade Log'!$AA$5:$AA$2004,0),0),Dashboard!$C$54))</f>
        <v>43100</v>
      </c>
      <c r="C870" s="100" t="str">
        <f t="array" ref="C870">IF($A870="n/a","",iferror(index('Trade Log'!$C$5:$C$2004,match($A870,'Trade Log'!$AA$5:$AA$2004,0),0),""))</f>
        <v/>
      </c>
      <c r="D870" s="398">
        <f t="array" ref="D870">IF($A870="n/a",0,iferror(index('Trade Log'!$AD$5:$AD$2004,match($A870,'Trade Log'!$AA$5:$AA$2004,0),0),0))</f>
        <v>0</v>
      </c>
      <c r="E870" s="398">
        <f t="shared" si="35"/>
        <v>0</v>
      </c>
      <c r="F870" s="100" t="str">
        <f t="array" ref="F870">IF($A870="n/a","",iferror(index('Trade Log'!$D$5:$D$2004,match($A870,'Trade Log'!$AA$5:$AA$2004,0),0),"n/a"))</f>
        <v/>
      </c>
      <c r="G870" s="100" t="str">
        <f t="array" ref="G870">IF($A870="n/a","",IFERROR(index(Setup!$D$52:$D$201,match($F870,Setup!$B$52:$B$201,0),0),"n/a"))</f>
        <v/>
      </c>
      <c r="H870" s="81"/>
      <c r="I870" s="398">
        <f t="shared" ref="I870:AG870" si="617">IF($A870="n/a",0,IFERROR(IF($G870=I$287,$E870,0),0))</f>
        <v>0</v>
      </c>
      <c r="J870" s="398">
        <f t="shared" si="617"/>
        <v>0</v>
      </c>
      <c r="K870" s="398">
        <f t="shared" si="617"/>
        <v>0</v>
      </c>
      <c r="L870" s="398">
        <f t="shared" si="617"/>
        <v>0</v>
      </c>
      <c r="M870" s="398">
        <f t="shared" si="617"/>
        <v>0</v>
      </c>
      <c r="N870" s="398">
        <f t="shared" si="617"/>
        <v>0</v>
      </c>
      <c r="O870" s="398">
        <f t="shared" si="617"/>
        <v>0</v>
      </c>
      <c r="P870" s="398">
        <f t="shared" si="617"/>
        <v>0</v>
      </c>
      <c r="Q870" s="398">
        <f t="shared" si="617"/>
        <v>0</v>
      </c>
      <c r="R870" s="398">
        <f t="shared" si="617"/>
        <v>0</v>
      </c>
      <c r="S870" s="398">
        <f t="shared" si="617"/>
        <v>0</v>
      </c>
      <c r="T870" s="398">
        <f t="shared" si="617"/>
        <v>0</v>
      </c>
      <c r="U870" s="398">
        <f t="shared" si="617"/>
        <v>0</v>
      </c>
      <c r="V870" s="398">
        <f t="shared" si="617"/>
        <v>0</v>
      </c>
      <c r="W870" s="398">
        <f t="shared" si="617"/>
        <v>0</v>
      </c>
      <c r="X870" s="398">
        <f t="shared" si="617"/>
        <v>0</v>
      </c>
      <c r="Y870" s="398">
        <f t="shared" si="617"/>
        <v>0</v>
      </c>
      <c r="Z870" s="398">
        <f t="shared" si="617"/>
        <v>0</v>
      </c>
      <c r="AA870" s="398">
        <f t="shared" si="617"/>
        <v>0</v>
      </c>
      <c r="AB870" s="398">
        <f t="shared" si="617"/>
        <v>0</v>
      </c>
      <c r="AC870" s="398">
        <f t="shared" si="617"/>
        <v>0</v>
      </c>
      <c r="AD870" s="398">
        <f t="shared" si="617"/>
        <v>0</v>
      </c>
      <c r="AE870" s="398">
        <f t="shared" si="617"/>
        <v>0</v>
      </c>
      <c r="AF870" s="398">
        <f t="shared" si="617"/>
        <v>0</v>
      </c>
      <c r="AG870" s="398">
        <f t="shared" si="617"/>
        <v>0</v>
      </c>
    </row>
    <row r="871">
      <c r="A871" s="100" t="str">
        <f t="shared" si="37"/>
        <v>n/a</v>
      </c>
      <c r="B871" s="396">
        <f t="array" ref="B871">IF($A871="n/a",Dashboard!$C$54,iferror(index('Trade Log'!$B$5:$B$2004,match($A871,'Trade Log'!$AA$5:$AA$2004,0),0),Dashboard!$C$54))</f>
        <v>43100</v>
      </c>
      <c r="C871" s="100" t="str">
        <f t="array" ref="C871">IF($A871="n/a","",iferror(index('Trade Log'!$C$5:$C$2004,match($A871,'Trade Log'!$AA$5:$AA$2004,0),0),""))</f>
        <v/>
      </c>
      <c r="D871" s="398">
        <f t="array" ref="D871">IF($A871="n/a",0,iferror(index('Trade Log'!$AD$5:$AD$2004,match($A871,'Trade Log'!$AA$5:$AA$2004,0),0),0))</f>
        <v>0</v>
      </c>
      <c r="E871" s="398">
        <f t="shared" si="35"/>
        <v>0</v>
      </c>
      <c r="F871" s="100" t="str">
        <f t="array" ref="F871">IF($A871="n/a","",iferror(index('Trade Log'!$D$5:$D$2004,match($A871,'Trade Log'!$AA$5:$AA$2004,0),0),"n/a"))</f>
        <v/>
      </c>
      <c r="G871" s="100" t="str">
        <f t="array" ref="G871">IF($A871="n/a","",IFERROR(index(Setup!$D$52:$D$201,match($F871,Setup!$B$52:$B$201,0),0),"n/a"))</f>
        <v/>
      </c>
      <c r="H871" s="81"/>
      <c r="I871" s="398">
        <f t="shared" ref="I871:AG871" si="618">IF($A871="n/a",0,IFERROR(IF($G871=I$287,$E871,0),0))</f>
        <v>0</v>
      </c>
      <c r="J871" s="398">
        <f t="shared" si="618"/>
        <v>0</v>
      </c>
      <c r="K871" s="398">
        <f t="shared" si="618"/>
        <v>0</v>
      </c>
      <c r="L871" s="398">
        <f t="shared" si="618"/>
        <v>0</v>
      </c>
      <c r="M871" s="398">
        <f t="shared" si="618"/>
        <v>0</v>
      </c>
      <c r="N871" s="398">
        <f t="shared" si="618"/>
        <v>0</v>
      </c>
      <c r="O871" s="398">
        <f t="shared" si="618"/>
        <v>0</v>
      </c>
      <c r="P871" s="398">
        <f t="shared" si="618"/>
        <v>0</v>
      </c>
      <c r="Q871" s="398">
        <f t="shared" si="618"/>
        <v>0</v>
      </c>
      <c r="R871" s="398">
        <f t="shared" si="618"/>
        <v>0</v>
      </c>
      <c r="S871" s="398">
        <f t="shared" si="618"/>
        <v>0</v>
      </c>
      <c r="T871" s="398">
        <f t="shared" si="618"/>
        <v>0</v>
      </c>
      <c r="U871" s="398">
        <f t="shared" si="618"/>
        <v>0</v>
      </c>
      <c r="V871" s="398">
        <f t="shared" si="618"/>
        <v>0</v>
      </c>
      <c r="W871" s="398">
        <f t="shared" si="618"/>
        <v>0</v>
      </c>
      <c r="X871" s="398">
        <f t="shared" si="618"/>
        <v>0</v>
      </c>
      <c r="Y871" s="398">
        <f t="shared" si="618"/>
        <v>0</v>
      </c>
      <c r="Z871" s="398">
        <f t="shared" si="618"/>
        <v>0</v>
      </c>
      <c r="AA871" s="398">
        <f t="shared" si="618"/>
        <v>0</v>
      </c>
      <c r="AB871" s="398">
        <f t="shared" si="618"/>
        <v>0</v>
      </c>
      <c r="AC871" s="398">
        <f t="shared" si="618"/>
        <v>0</v>
      </c>
      <c r="AD871" s="398">
        <f t="shared" si="618"/>
        <v>0</v>
      </c>
      <c r="AE871" s="398">
        <f t="shared" si="618"/>
        <v>0</v>
      </c>
      <c r="AF871" s="398">
        <f t="shared" si="618"/>
        <v>0</v>
      </c>
      <c r="AG871" s="398">
        <f t="shared" si="618"/>
        <v>0</v>
      </c>
    </row>
    <row r="872">
      <c r="A872" s="100" t="str">
        <f t="shared" si="37"/>
        <v>n/a</v>
      </c>
      <c r="B872" s="396">
        <f t="array" ref="B872">IF($A872="n/a",Dashboard!$C$54,iferror(index('Trade Log'!$B$5:$B$2004,match($A872,'Trade Log'!$AA$5:$AA$2004,0),0),Dashboard!$C$54))</f>
        <v>43100</v>
      </c>
      <c r="C872" s="100" t="str">
        <f t="array" ref="C872">IF($A872="n/a","",iferror(index('Trade Log'!$C$5:$C$2004,match($A872,'Trade Log'!$AA$5:$AA$2004,0),0),""))</f>
        <v/>
      </c>
      <c r="D872" s="398">
        <f t="array" ref="D872">IF($A872="n/a",0,iferror(index('Trade Log'!$AD$5:$AD$2004,match($A872,'Trade Log'!$AA$5:$AA$2004,0),0),0))</f>
        <v>0</v>
      </c>
      <c r="E872" s="398">
        <f t="shared" si="35"/>
        <v>0</v>
      </c>
      <c r="F872" s="100" t="str">
        <f t="array" ref="F872">IF($A872="n/a","",iferror(index('Trade Log'!$D$5:$D$2004,match($A872,'Trade Log'!$AA$5:$AA$2004,0),0),"n/a"))</f>
        <v/>
      </c>
      <c r="G872" s="100" t="str">
        <f t="array" ref="G872">IF($A872="n/a","",IFERROR(index(Setup!$D$52:$D$201,match($F872,Setup!$B$52:$B$201,0),0),"n/a"))</f>
        <v/>
      </c>
      <c r="H872" s="81"/>
      <c r="I872" s="398">
        <f t="shared" ref="I872:AG872" si="619">IF($A872="n/a",0,IFERROR(IF($G872=I$287,$E872,0),0))</f>
        <v>0</v>
      </c>
      <c r="J872" s="398">
        <f t="shared" si="619"/>
        <v>0</v>
      </c>
      <c r="K872" s="398">
        <f t="shared" si="619"/>
        <v>0</v>
      </c>
      <c r="L872" s="398">
        <f t="shared" si="619"/>
        <v>0</v>
      </c>
      <c r="M872" s="398">
        <f t="shared" si="619"/>
        <v>0</v>
      </c>
      <c r="N872" s="398">
        <f t="shared" si="619"/>
        <v>0</v>
      </c>
      <c r="O872" s="398">
        <f t="shared" si="619"/>
        <v>0</v>
      </c>
      <c r="P872" s="398">
        <f t="shared" si="619"/>
        <v>0</v>
      </c>
      <c r="Q872" s="398">
        <f t="shared" si="619"/>
        <v>0</v>
      </c>
      <c r="R872" s="398">
        <f t="shared" si="619"/>
        <v>0</v>
      </c>
      <c r="S872" s="398">
        <f t="shared" si="619"/>
        <v>0</v>
      </c>
      <c r="T872" s="398">
        <f t="shared" si="619"/>
        <v>0</v>
      </c>
      <c r="U872" s="398">
        <f t="shared" si="619"/>
        <v>0</v>
      </c>
      <c r="V872" s="398">
        <f t="shared" si="619"/>
        <v>0</v>
      </c>
      <c r="W872" s="398">
        <f t="shared" si="619"/>
        <v>0</v>
      </c>
      <c r="X872" s="398">
        <f t="shared" si="619"/>
        <v>0</v>
      </c>
      <c r="Y872" s="398">
        <f t="shared" si="619"/>
        <v>0</v>
      </c>
      <c r="Z872" s="398">
        <f t="shared" si="619"/>
        <v>0</v>
      </c>
      <c r="AA872" s="398">
        <f t="shared" si="619"/>
        <v>0</v>
      </c>
      <c r="AB872" s="398">
        <f t="shared" si="619"/>
        <v>0</v>
      </c>
      <c r="AC872" s="398">
        <f t="shared" si="619"/>
        <v>0</v>
      </c>
      <c r="AD872" s="398">
        <f t="shared" si="619"/>
        <v>0</v>
      </c>
      <c r="AE872" s="398">
        <f t="shared" si="619"/>
        <v>0</v>
      </c>
      <c r="AF872" s="398">
        <f t="shared" si="619"/>
        <v>0</v>
      </c>
      <c r="AG872" s="398">
        <f t="shared" si="619"/>
        <v>0</v>
      </c>
    </row>
    <row r="873">
      <c r="A873" s="100" t="str">
        <f t="shared" si="37"/>
        <v>n/a</v>
      </c>
      <c r="B873" s="396">
        <f t="array" ref="B873">IF($A873="n/a",Dashboard!$C$54,iferror(index('Trade Log'!$B$5:$B$2004,match($A873,'Trade Log'!$AA$5:$AA$2004,0),0),Dashboard!$C$54))</f>
        <v>43100</v>
      </c>
      <c r="C873" s="100" t="str">
        <f t="array" ref="C873">IF($A873="n/a","",iferror(index('Trade Log'!$C$5:$C$2004,match($A873,'Trade Log'!$AA$5:$AA$2004,0),0),""))</f>
        <v/>
      </c>
      <c r="D873" s="398">
        <f t="array" ref="D873">IF($A873="n/a",0,iferror(index('Trade Log'!$AD$5:$AD$2004,match($A873,'Trade Log'!$AA$5:$AA$2004,0),0),0))</f>
        <v>0</v>
      </c>
      <c r="E873" s="398">
        <f t="shared" si="35"/>
        <v>0</v>
      </c>
      <c r="F873" s="100" t="str">
        <f t="array" ref="F873">IF($A873="n/a","",iferror(index('Trade Log'!$D$5:$D$2004,match($A873,'Trade Log'!$AA$5:$AA$2004,0),0),"n/a"))</f>
        <v/>
      </c>
      <c r="G873" s="100" t="str">
        <f t="array" ref="G873">IF($A873="n/a","",IFERROR(index(Setup!$D$52:$D$201,match($F873,Setup!$B$52:$B$201,0),0),"n/a"))</f>
        <v/>
      </c>
      <c r="H873" s="81"/>
      <c r="I873" s="398">
        <f t="shared" ref="I873:AG873" si="620">IF($A873="n/a",0,IFERROR(IF($G873=I$287,$E873,0),0))</f>
        <v>0</v>
      </c>
      <c r="J873" s="398">
        <f t="shared" si="620"/>
        <v>0</v>
      </c>
      <c r="K873" s="398">
        <f t="shared" si="620"/>
        <v>0</v>
      </c>
      <c r="L873" s="398">
        <f t="shared" si="620"/>
        <v>0</v>
      </c>
      <c r="M873" s="398">
        <f t="shared" si="620"/>
        <v>0</v>
      </c>
      <c r="N873" s="398">
        <f t="shared" si="620"/>
        <v>0</v>
      </c>
      <c r="O873" s="398">
        <f t="shared" si="620"/>
        <v>0</v>
      </c>
      <c r="P873" s="398">
        <f t="shared" si="620"/>
        <v>0</v>
      </c>
      <c r="Q873" s="398">
        <f t="shared" si="620"/>
        <v>0</v>
      </c>
      <c r="R873" s="398">
        <f t="shared" si="620"/>
        <v>0</v>
      </c>
      <c r="S873" s="398">
        <f t="shared" si="620"/>
        <v>0</v>
      </c>
      <c r="T873" s="398">
        <f t="shared" si="620"/>
        <v>0</v>
      </c>
      <c r="U873" s="398">
        <f t="shared" si="620"/>
        <v>0</v>
      </c>
      <c r="V873" s="398">
        <f t="shared" si="620"/>
        <v>0</v>
      </c>
      <c r="W873" s="398">
        <f t="shared" si="620"/>
        <v>0</v>
      </c>
      <c r="X873" s="398">
        <f t="shared" si="620"/>
        <v>0</v>
      </c>
      <c r="Y873" s="398">
        <f t="shared" si="620"/>
        <v>0</v>
      </c>
      <c r="Z873" s="398">
        <f t="shared" si="620"/>
        <v>0</v>
      </c>
      <c r="AA873" s="398">
        <f t="shared" si="620"/>
        <v>0</v>
      </c>
      <c r="AB873" s="398">
        <f t="shared" si="620"/>
        <v>0</v>
      </c>
      <c r="AC873" s="398">
        <f t="shared" si="620"/>
        <v>0</v>
      </c>
      <c r="AD873" s="398">
        <f t="shared" si="620"/>
        <v>0</v>
      </c>
      <c r="AE873" s="398">
        <f t="shared" si="620"/>
        <v>0</v>
      </c>
      <c r="AF873" s="398">
        <f t="shared" si="620"/>
        <v>0</v>
      </c>
      <c r="AG873" s="398">
        <f t="shared" si="620"/>
        <v>0</v>
      </c>
    </row>
    <row r="874">
      <c r="A874" s="100" t="str">
        <f t="shared" si="37"/>
        <v>n/a</v>
      </c>
      <c r="B874" s="396">
        <f t="array" ref="B874">IF($A874="n/a",Dashboard!$C$54,iferror(index('Trade Log'!$B$5:$B$2004,match($A874,'Trade Log'!$AA$5:$AA$2004,0),0),Dashboard!$C$54))</f>
        <v>43100</v>
      </c>
      <c r="C874" s="100" t="str">
        <f t="array" ref="C874">IF($A874="n/a","",iferror(index('Trade Log'!$C$5:$C$2004,match($A874,'Trade Log'!$AA$5:$AA$2004,0),0),""))</f>
        <v/>
      </c>
      <c r="D874" s="398">
        <f t="array" ref="D874">IF($A874="n/a",0,iferror(index('Trade Log'!$AD$5:$AD$2004,match($A874,'Trade Log'!$AA$5:$AA$2004,0),0),0))</f>
        <v>0</v>
      </c>
      <c r="E874" s="398">
        <f t="shared" si="35"/>
        <v>0</v>
      </c>
      <c r="F874" s="100" t="str">
        <f t="array" ref="F874">IF($A874="n/a","",iferror(index('Trade Log'!$D$5:$D$2004,match($A874,'Trade Log'!$AA$5:$AA$2004,0),0),"n/a"))</f>
        <v/>
      </c>
      <c r="G874" s="100" t="str">
        <f t="array" ref="G874">IF($A874="n/a","",IFERROR(index(Setup!$D$52:$D$201,match($F874,Setup!$B$52:$B$201,0),0),"n/a"))</f>
        <v/>
      </c>
      <c r="H874" s="81"/>
      <c r="I874" s="398">
        <f t="shared" ref="I874:AG874" si="621">IF($A874="n/a",0,IFERROR(IF($G874=I$287,$E874,0),0))</f>
        <v>0</v>
      </c>
      <c r="J874" s="398">
        <f t="shared" si="621"/>
        <v>0</v>
      </c>
      <c r="K874" s="398">
        <f t="shared" si="621"/>
        <v>0</v>
      </c>
      <c r="L874" s="398">
        <f t="shared" si="621"/>
        <v>0</v>
      </c>
      <c r="M874" s="398">
        <f t="shared" si="621"/>
        <v>0</v>
      </c>
      <c r="N874" s="398">
        <f t="shared" si="621"/>
        <v>0</v>
      </c>
      <c r="O874" s="398">
        <f t="shared" si="621"/>
        <v>0</v>
      </c>
      <c r="P874" s="398">
        <f t="shared" si="621"/>
        <v>0</v>
      </c>
      <c r="Q874" s="398">
        <f t="shared" si="621"/>
        <v>0</v>
      </c>
      <c r="R874" s="398">
        <f t="shared" si="621"/>
        <v>0</v>
      </c>
      <c r="S874" s="398">
        <f t="shared" si="621"/>
        <v>0</v>
      </c>
      <c r="T874" s="398">
        <f t="shared" si="621"/>
        <v>0</v>
      </c>
      <c r="U874" s="398">
        <f t="shared" si="621"/>
        <v>0</v>
      </c>
      <c r="V874" s="398">
        <f t="shared" si="621"/>
        <v>0</v>
      </c>
      <c r="W874" s="398">
        <f t="shared" si="621"/>
        <v>0</v>
      </c>
      <c r="X874" s="398">
        <f t="shared" si="621"/>
        <v>0</v>
      </c>
      <c r="Y874" s="398">
        <f t="shared" si="621"/>
        <v>0</v>
      </c>
      <c r="Z874" s="398">
        <f t="shared" si="621"/>
        <v>0</v>
      </c>
      <c r="AA874" s="398">
        <f t="shared" si="621"/>
        <v>0</v>
      </c>
      <c r="AB874" s="398">
        <f t="shared" si="621"/>
        <v>0</v>
      </c>
      <c r="AC874" s="398">
        <f t="shared" si="621"/>
        <v>0</v>
      </c>
      <c r="AD874" s="398">
        <f t="shared" si="621"/>
        <v>0</v>
      </c>
      <c r="AE874" s="398">
        <f t="shared" si="621"/>
        <v>0</v>
      </c>
      <c r="AF874" s="398">
        <f t="shared" si="621"/>
        <v>0</v>
      </c>
      <c r="AG874" s="398">
        <f t="shared" si="621"/>
        <v>0</v>
      </c>
    </row>
    <row r="875">
      <c r="A875" s="100" t="str">
        <f t="shared" si="37"/>
        <v>n/a</v>
      </c>
      <c r="B875" s="396">
        <f t="array" ref="B875">IF($A875="n/a",Dashboard!$C$54,iferror(index('Trade Log'!$B$5:$B$2004,match($A875,'Trade Log'!$AA$5:$AA$2004,0),0),Dashboard!$C$54))</f>
        <v>43100</v>
      </c>
      <c r="C875" s="100" t="str">
        <f t="array" ref="C875">IF($A875="n/a","",iferror(index('Trade Log'!$C$5:$C$2004,match($A875,'Trade Log'!$AA$5:$AA$2004,0),0),""))</f>
        <v/>
      </c>
      <c r="D875" s="398">
        <f t="array" ref="D875">IF($A875="n/a",0,iferror(index('Trade Log'!$AD$5:$AD$2004,match($A875,'Trade Log'!$AA$5:$AA$2004,0),0),0))</f>
        <v>0</v>
      </c>
      <c r="E875" s="398">
        <f t="shared" si="35"/>
        <v>0</v>
      </c>
      <c r="F875" s="100" t="str">
        <f t="array" ref="F875">IF($A875="n/a","",iferror(index('Trade Log'!$D$5:$D$2004,match($A875,'Trade Log'!$AA$5:$AA$2004,0),0),"n/a"))</f>
        <v/>
      </c>
      <c r="G875" s="100" t="str">
        <f t="array" ref="G875">IF($A875="n/a","",IFERROR(index(Setup!$D$52:$D$201,match($F875,Setup!$B$52:$B$201,0),0),"n/a"))</f>
        <v/>
      </c>
      <c r="H875" s="81"/>
      <c r="I875" s="398">
        <f t="shared" ref="I875:AG875" si="622">IF($A875="n/a",0,IFERROR(IF($G875=I$287,$E875,0),0))</f>
        <v>0</v>
      </c>
      <c r="J875" s="398">
        <f t="shared" si="622"/>
        <v>0</v>
      </c>
      <c r="K875" s="398">
        <f t="shared" si="622"/>
        <v>0</v>
      </c>
      <c r="L875" s="398">
        <f t="shared" si="622"/>
        <v>0</v>
      </c>
      <c r="M875" s="398">
        <f t="shared" si="622"/>
        <v>0</v>
      </c>
      <c r="N875" s="398">
        <f t="shared" si="622"/>
        <v>0</v>
      </c>
      <c r="O875" s="398">
        <f t="shared" si="622"/>
        <v>0</v>
      </c>
      <c r="P875" s="398">
        <f t="shared" si="622"/>
        <v>0</v>
      </c>
      <c r="Q875" s="398">
        <f t="shared" si="622"/>
        <v>0</v>
      </c>
      <c r="R875" s="398">
        <f t="shared" si="622"/>
        <v>0</v>
      </c>
      <c r="S875" s="398">
        <f t="shared" si="622"/>
        <v>0</v>
      </c>
      <c r="T875" s="398">
        <f t="shared" si="622"/>
        <v>0</v>
      </c>
      <c r="U875" s="398">
        <f t="shared" si="622"/>
        <v>0</v>
      </c>
      <c r="V875" s="398">
        <f t="shared" si="622"/>
        <v>0</v>
      </c>
      <c r="W875" s="398">
        <f t="shared" si="622"/>
        <v>0</v>
      </c>
      <c r="X875" s="398">
        <f t="shared" si="622"/>
        <v>0</v>
      </c>
      <c r="Y875" s="398">
        <f t="shared" si="622"/>
        <v>0</v>
      </c>
      <c r="Z875" s="398">
        <f t="shared" si="622"/>
        <v>0</v>
      </c>
      <c r="AA875" s="398">
        <f t="shared" si="622"/>
        <v>0</v>
      </c>
      <c r="AB875" s="398">
        <f t="shared" si="622"/>
        <v>0</v>
      </c>
      <c r="AC875" s="398">
        <f t="shared" si="622"/>
        <v>0</v>
      </c>
      <c r="AD875" s="398">
        <f t="shared" si="622"/>
        <v>0</v>
      </c>
      <c r="AE875" s="398">
        <f t="shared" si="622"/>
        <v>0</v>
      </c>
      <c r="AF875" s="398">
        <f t="shared" si="622"/>
        <v>0</v>
      </c>
      <c r="AG875" s="398">
        <f t="shared" si="622"/>
        <v>0</v>
      </c>
    </row>
    <row r="876">
      <c r="A876" s="100" t="str">
        <f t="shared" si="37"/>
        <v>n/a</v>
      </c>
      <c r="B876" s="396">
        <f t="array" ref="B876">IF($A876="n/a",Dashboard!$C$54,iferror(index('Trade Log'!$B$5:$B$2004,match($A876,'Trade Log'!$AA$5:$AA$2004,0),0),Dashboard!$C$54))</f>
        <v>43100</v>
      </c>
      <c r="C876" s="100" t="str">
        <f t="array" ref="C876">IF($A876="n/a","",iferror(index('Trade Log'!$C$5:$C$2004,match($A876,'Trade Log'!$AA$5:$AA$2004,0),0),""))</f>
        <v/>
      </c>
      <c r="D876" s="398">
        <f t="array" ref="D876">IF($A876="n/a",0,iferror(index('Trade Log'!$AD$5:$AD$2004,match($A876,'Trade Log'!$AA$5:$AA$2004,0),0),0))</f>
        <v>0</v>
      </c>
      <c r="E876" s="398">
        <f t="shared" si="35"/>
        <v>0</v>
      </c>
      <c r="F876" s="100" t="str">
        <f t="array" ref="F876">IF($A876="n/a","",iferror(index('Trade Log'!$D$5:$D$2004,match($A876,'Trade Log'!$AA$5:$AA$2004,0),0),"n/a"))</f>
        <v/>
      </c>
      <c r="G876" s="100" t="str">
        <f t="array" ref="G876">IF($A876="n/a","",IFERROR(index(Setup!$D$52:$D$201,match($F876,Setup!$B$52:$B$201,0),0),"n/a"))</f>
        <v/>
      </c>
      <c r="H876" s="81"/>
      <c r="I876" s="398">
        <f t="shared" ref="I876:AG876" si="623">IF($A876="n/a",0,IFERROR(IF($G876=I$287,$E876,0),0))</f>
        <v>0</v>
      </c>
      <c r="J876" s="398">
        <f t="shared" si="623"/>
        <v>0</v>
      </c>
      <c r="K876" s="398">
        <f t="shared" si="623"/>
        <v>0</v>
      </c>
      <c r="L876" s="398">
        <f t="shared" si="623"/>
        <v>0</v>
      </c>
      <c r="M876" s="398">
        <f t="shared" si="623"/>
        <v>0</v>
      </c>
      <c r="N876" s="398">
        <f t="shared" si="623"/>
        <v>0</v>
      </c>
      <c r="O876" s="398">
        <f t="shared" si="623"/>
        <v>0</v>
      </c>
      <c r="P876" s="398">
        <f t="shared" si="623"/>
        <v>0</v>
      </c>
      <c r="Q876" s="398">
        <f t="shared" si="623"/>
        <v>0</v>
      </c>
      <c r="R876" s="398">
        <f t="shared" si="623"/>
        <v>0</v>
      </c>
      <c r="S876" s="398">
        <f t="shared" si="623"/>
        <v>0</v>
      </c>
      <c r="T876" s="398">
        <f t="shared" si="623"/>
        <v>0</v>
      </c>
      <c r="U876" s="398">
        <f t="shared" si="623"/>
        <v>0</v>
      </c>
      <c r="V876" s="398">
        <f t="shared" si="623"/>
        <v>0</v>
      </c>
      <c r="W876" s="398">
        <f t="shared" si="623"/>
        <v>0</v>
      </c>
      <c r="X876" s="398">
        <f t="shared" si="623"/>
        <v>0</v>
      </c>
      <c r="Y876" s="398">
        <f t="shared" si="623"/>
        <v>0</v>
      </c>
      <c r="Z876" s="398">
        <f t="shared" si="623"/>
        <v>0</v>
      </c>
      <c r="AA876" s="398">
        <f t="shared" si="623"/>
        <v>0</v>
      </c>
      <c r="AB876" s="398">
        <f t="shared" si="623"/>
        <v>0</v>
      </c>
      <c r="AC876" s="398">
        <f t="shared" si="623"/>
        <v>0</v>
      </c>
      <c r="AD876" s="398">
        <f t="shared" si="623"/>
        <v>0</v>
      </c>
      <c r="AE876" s="398">
        <f t="shared" si="623"/>
        <v>0</v>
      </c>
      <c r="AF876" s="398">
        <f t="shared" si="623"/>
        <v>0</v>
      </c>
      <c r="AG876" s="398">
        <f t="shared" si="623"/>
        <v>0</v>
      </c>
    </row>
    <row r="877">
      <c r="A877" s="100" t="str">
        <f t="shared" si="37"/>
        <v>n/a</v>
      </c>
      <c r="B877" s="396">
        <f t="array" ref="B877">IF($A877="n/a",Dashboard!$C$54,iferror(index('Trade Log'!$B$5:$B$2004,match($A877,'Trade Log'!$AA$5:$AA$2004,0),0),Dashboard!$C$54))</f>
        <v>43100</v>
      </c>
      <c r="C877" s="100" t="str">
        <f t="array" ref="C877">IF($A877="n/a","",iferror(index('Trade Log'!$C$5:$C$2004,match($A877,'Trade Log'!$AA$5:$AA$2004,0),0),""))</f>
        <v/>
      </c>
      <c r="D877" s="398">
        <f t="array" ref="D877">IF($A877="n/a",0,iferror(index('Trade Log'!$AD$5:$AD$2004,match($A877,'Trade Log'!$AA$5:$AA$2004,0),0),0))</f>
        <v>0</v>
      </c>
      <c r="E877" s="398">
        <f t="shared" si="35"/>
        <v>0</v>
      </c>
      <c r="F877" s="100" t="str">
        <f t="array" ref="F877">IF($A877="n/a","",iferror(index('Trade Log'!$D$5:$D$2004,match($A877,'Trade Log'!$AA$5:$AA$2004,0),0),"n/a"))</f>
        <v/>
      </c>
      <c r="G877" s="100" t="str">
        <f t="array" ref="G877">IF($A877="n/a","",IFERROR(index(Setup!$D$52:$D$201,match($F877,Setup!$B$52:$B$201,0),0),"n/a"))</f>
        <v/>
      </c>
      <c r="H877" s="81"/>
      <c r="I877" s="398">
        <f t="shared" ref="I877:AG877" si="624">IF($A877="n/a",0,IFERROR(IF($G877=I$287,$E877,0),0))</f>
        <v>0</v>
      </c>
      <c r="J877" s="398">
        <f t="shared" si="624"/>
        <v>0</v>
      </c>
      <c r="K877" s="398">
        <f t="shared" si="624"/>
        <v>0</v>
      </c>
      <c r="L877" s="398">
        <f t="shared" si="624"/>
        <v>0</v>
      </c>
      <c r="M877" s="398">
        <f t="shared" si="624"/>
        <v>0</v>
      </c>
      <c r="N877" s="398">
        <f t="shared" si="624"/>
        <v>0</v>
      </c>
      <c r="O877" s="398">
        <f t="shared" si="624"/>
        <v>0</v>
      </c>
      <c r="P877" s="398">
        <f t="shared" si="624"/>
        <v>0</v>
      </c>
      <c r="Q877" s="398">
        <f t="shared" si="624"/>
        <v>0</v>
      </c>
      <c r="R877" s="398">
        <f t="shared" si="624"/>
        <v>0</v>
      </c>
      <c r="S877" s="398">
        <f t="shared" si="624"/>
        <v>0</v>
      </c>
      <c r="T877" s="398">
        <f t="shared" si="624"/>
        <v>0</v>
      </c>
      <c r="U877" s="398">
        <f t="shared" si="624"/>
        <v>0</v>
      </c>
      <c r="V877" s="398">
        <f t="shared" si="624"/>
        <v>0</v>
      </c>
      <c r="W877" s="398">
        <f t="shared" si="624"/>
        <v>0</v>
      </c>
      <c r="X877" s="398">
        <f t="shared" si="624"/>
        <v>0</v>
      </c>
      <c r="Y877" s="398">
        <f t="shared" si="624"/>
        <v>0</v>
      </c>
      <c r="Z877" s="398">
        <f t="shared" si="624"/>
        <v>0</v>
      </c>
      <c r="AA877" s="398">
        <f t="shared" si="624"/>
        <v>0</v>
      </c>
      <c r="AB877" s="398">
        <f t="shared" si="624"/>
        <v>0</v>
      </c>
      <c r="AC877" s="398">
        <f t="shared" si="624"/>
        <v>0</v>
      </c>
      <c r="AD877" s="398">
        <f t="shared" si="624"/>
        <v>0</v>
      </c>
      <c r="AE877" s="398">
        <f t="shared" si="624"/>
        <v>0</v>
      </c>
      <c r="AF877" s="398">
        <f t="shared" si="624"/>
        <v>0</v>
      </c>
      <c r="AG877" s="398">
        <f t="shared" si="624"/>
        <v>0</v>
      </c>
    </row>
    <row r="878">
      <c r="A878" s="100" t="str">
        <f t="shared" si="37"/>
        <v>n/a</v>
      </c>
      <c r="B878" s="396">
        <f t="array" ref="B878">IF($A878="n/a",Dashboard!$C$54,iferror(index('Trade Log'!$B$5:$B$2004,match($A878,'Trade Log'!$AA$5:$AA$2004,0),0),Dashboard!$C$54))</f>
        <v>43100</v>
      </c>
      <c r="C878" s="100" t="str">
        <f t="array" ref="C878">IF($A878="n/a","",iferror(index('Trade Log'!$C$5:$C$2004,match($A878,'Trade Log'!$AA$5:$AA$2004,0),0),""))</f>
        <v/>
      </c>
      <c r="D878" s="398">
        <f t="array" ref="D878">IF($A878="n/a",0,iferror(index('Trade Log'!$AD$5:$AD$2004,match($A878,'Trade Log'!$AA$5:$AA$2004,0),0),0))</f>
        <v>0</v>
      </c>
      <c r="E878" s="398">
        <f t="shared" si="35"/>
        <v>0</v>
      </c>
      <c r="F878" s="100" t="str">
        <f t="array" ref="F878">IF($A878="n/a","",iferror(index('Trade Log'!$D$5:$D$2004,match($A878,'Trade Log'!$AA$5:$AA$2004,0),0),"n/a"))</f>
        <v/>
      </c>
      <c r="G878" s="100" t="str">
        <f t="array" ref="G878">IF($A878="n/a","",IFERROR(index(Setup!$D$52:$D$201,match($F878,Setup!$B$52:$B$201,0),0),"n/a"))</f>
        <v/>
      </c>
      <c r="H878" s="81"/>
      <c r="I878" s="398">
        <f t="shared" ref="I878:AG878" si="625">IF($A878="n/a",0,IFERROR(IF($G878=I$287,$E878,0),0))</f>
        <v>0</v>
      </c>
      <c r="J878" s="398">
        <f t="shared" si="625"/>
        <v>0</v>
      </c>
      <c r="K878" s="398">
        <f t="shared" si="625"/>
        <v>0</v>
      </c>
      <c r="L878" s="398">
        <f t="shared" si="625"/>
        <v>0</v>
      </c>
      <c r="M878" s="398">
        <f t="shared" si="625"/>
        <v>0</v>
      </c>
      <c r="N878" s="398">
        <f t="shared" si="625"/>
        <v>0</v>
      </c>
      <c r="O878" s="398">
        <f t="shared" si="625"/>
        <v>0</v>
      </c>
      <c r="P878" s="398">
        <f t="shared" si="625"/>
        <v>0</v>
      </c>
      <c r="Q878" s="398">
        <f t="shared" si="625"/>
        <v>0</v>
      </c>
      <c r="R878" s="398">
        <f t="shared" si="625"/>
        <v>0</v>
      </c>
      <c r="S878" s="398">
        <f t="shared" si="625"/>
        <v>0</v>
      </c>
      <c r="T878" s="398">
        <f t="shared" si="625"/>
        <v>0</v>
      </c>
      <c r="U878" s="398">
        <f t="shared" si="625"/>
        <v>0</v>
      </c>
      <c r="V878" s="398">
        <f t="shared" si="625"/>
        <v>0</v>
      </c>
      <c r="W878" s="398">
        <f t="shared" si="625"/>
        <v>0</v>
      </c>
      <c r="X878" s="398">
        <f t="shared" si="625"/>
        <v>0</v>
      </c>
      <c r="Y878" s="398">
        <f t="shared" si="625"/>
        <v>0</v>
      </c>
      <c r="Z878" s="398">
        <f t="shared" si="625"/>
        <v>0</v>
      </c>
      <c r="AA878" s="398">
        <f t="shared" si="625"/>
        <v>0</v>
      </c>
      <c r="AB878" s="398">
        <f t="shared" si="625"/>
        <v>0</v>
      </c>
      <c r="AC878" s="398">
        <f t="shared" si="625"/>
        <v>0</v>
      </c>
      <c r="AD878" s="398">
        <f t="shared" si="625"/>
        <v>0</v>
      </c>
      <c r="AE878" s="398">
        <f t="shared" si="625"/>
        <v>0</v>
      </c>
      <c r="AF878" s="398">
        <f t="shared" si="625"/>
        <v>0</v>
      </c>
      <c r="AG878" s="398">
        <f t="shared" si="625"/>
        <v>0</v>
      </c>
    </row>
    <row r="879">
      <c r="A879" s="100" t="str">
        <f t="shared" si="37"/>
        <v>n/a</v>
      </c>
      <c r="B879" s="396">
        <f t="array" ref="B879">IF($A879="n/a",Dashboard!$C$54,iferror(index('Trade Log'!$B$5:$B$2004,match($A879,'Trade Log'!$AA$5:$AA$2004,0),0),Dashboard!$C$54))</f>
        <v>43100</v>
      </c>
      <c r="C879" s="100" t="str">
        <f t="array" ref="C879">IF($A879="n/a","",iferror(index('Trade Log'!$C$5:$C$2004,match($A879,'Trade Log'!$AA$5:$AA$2004,0),0),""))</f>
        <v/>
      </c>
      <c r="D879" s="398">
        <f t="array" ref="D879">IF($A879="n/a",0,iferror(index('Trade Log'!$AD$5:$AD$2004,match($A879,'Trade Log'!$AA$5:$AA$2004,0),0),0))</f>
        <v>0</v>
      </c>
      <c r="E879" s="398">
        <f t="shared" si="35"/>
        <v>0</v>
      </c>
      <c r="F879" s="100" t="str">
        <f t="array" ref="F879">IF($A879="n/a","",iferror(index('Trade Log'!$D$5:$D$2004,match($A879,'Trade Log'!$AA$5:$AA$2004,0),0),"n/a"))</f>
        <v/>
      </c>
      <c r="G879" s="100" t="str">
        <f t="array" ref="G879">IF($A879="n/a","",IFERROR(index(Setup!$D$52:$D$201,match($F879,Setup!$B$52:$B$201,0),0),"n/a"))</f>
        <v/>
      </c>
      <c r="H879" s="81"/>
      <c r="I879" s="398">
        <f t="shared" ref="I879:AG879" si="626">IF($A879="n/a",0,IFERROR(IF($G879=I$287,$E879,0),0))</f>
        <v>0</v>
      </c>
      <c r="J879" s="398">
        <f t="shared" si="626"/>
        <v>0</v>
      </c>
      <c r="K879" s="398">
        <f t="shared" si="626"/>
        <v>0</v>
      </c>
      <c r="L879" s="398">
        <f t="shared" si="626"/>
        <v>0</v>
      </c>
      <c r="M879" s="398">
        <f t="shared" si="626"/>
        <v>0</v>
      </c>
      <c r="N879" s="398">
        <f t="shared" si="626"/>
        <v>0</v>
      </c>
      <c r="O879" s="398">
        <f t="shared" si="626"/>
        <v>0</v>
      </c>
      <c r="P879" s="398">
        <f t="shared" si="626"/>
        <v>0</v>
      </c>
      <c r="Q879" s="398">
        <f t="shared" si="626"/>
        <v>0</v>
      </c>
      <c r="R879" s="398">
        <f t="shared" si="626"/>
        <v>0</v>
      </c>
      <c r="S879" s="398">
        <f t="shared" si="626"/>
        <v>0</v>
      </c>
      <c r="T879" s="398">
        <f t="shared" si="626"/>
        <v>0</v>
      </c>
      <c r="U879" s="398">
        <f t="shared" si="626"/>
        <v>0</v>
      </c>
      <c r="V879" s="398">
        <f t="shared" si="626"/>
        <v>0</v>
      </c>
      <c r="W879" s="398">
        <f t="shared" si="626"/>
        <v>0</v>
      </c>
      <c r="X879" s="398">
        <f t="shared" si="626"/>
        <v>0</v>
      </c>
      <c r="Y879" s="398">
        <f t="shared" si="626"/>
        <v>0</v>
      </c>
      <c r="Z879" s="398">
        <f t="shared" si="626"/>
        <v>0</v>
      </c>
      <c r="AA879" s="398">
        <f t="shared" si="626"/>
        <v>0</v>
      </c>
      <c r="AB879" s="398">
        <f t="shared" si="626"/>
        <v>0</v>
      </c>
      <c r="AC879" s="398">
        <f t="shared" si="626"/>
        <v>0</v>
      </c>
      <c r="AD879" s="398">
        <f t="shared" si="626"/>
        <v>0</v>
      </c>
      <c r="AE879" s="398">
        <f t="shared" si="626"/>
        <v>0</v>
      </c>
      <c r="AF879" s="398">
        <f t="shared" si="626"/>
        <v>0</v>
      </c>
      <c r="AG879" s="398">
        <f t="shared" si="626"/>
        <v>0</v>
      </c>
    </row>
    <row r="880">
      <c r="A880" s="100" t="str">
        <f t="shared" si="37"/>
        <v>n/a</v>
      </c>
      <c r="B880" s="396">
        <f t="array" ref="B880">IF($A880="n/a",Dashboard!$C$54,iferror(index('Trade Log'!$B$5:$B$2004,match($A880,'Trade Log'!$AA$5:$AA$2004,0),0),Dashboard!$C$54))</f>
        <v>43100</v>
      </c>
      <c r="C880" s="100" t="str">
        <f t="array" ref="C880">IF($A880="n/a","",iferror(index('Trade Log'!$C$5:$C$2004,match($A880,'Trade Log'!$AA$5:$AA$2004,0),0),""))</f>
        <v/>
      </c>
      <c r="D880" s="398">
        <f t="array" ref="D880">IF($A880="n/a",0,iferror(index('Trade Log'!$AD$5:$AD$2004,match($A880,'Trade Log'!$AA$5:$AA$2004,0),0),0))</f>
        <v>0</v>
      </c>
      <c r="E880" s="398">
        <f t="shared" si="35"/>
        <v>0</v>
      </c>
      <c r="F880" s="100" t="str">
        <f t="array" ref="F880">IF($A880="n/a","",iferror(index('Trade Log'!$D$5:$D$2004,match($A880,'Trade Log'!$AA$5:$AA$2004,0),0),"n/a"))</f>
        <v/>
      </c>
      <c r="G880" s="100" t="str">
        <f t="array" ref="G880">IF($A880="n/a","",IFERROR(index(Setup!$D$52:$D$201,match($F880,Setup!$B$52:$B$201,0),0),"n/a"))</f>
        <v/>
      </c>
      <c r="H880" s="81"/>
      <c r="I880" s="398">
        <f t="shared" ref="I880:AG880" si="627">IF($A880="n/a",0,IFERROR(IF($G880=I$287,$E880,0),0))</f>
        <v>0</v>
      </c>
      <c r="J880" s="398">
        <f t="shared" si="627"/>
        <v>0</v>
      </c>
      <c r="K880" s="398">
        <f t="shared" si="627"/>
        <v>0</v>
      </c>
      <c r="L880" s="398">
        <f t="shared" si="627"/>
        <v>0</v>
      </c>
      <c r="M880" s="398">
        <f t="shared" si="627"/>
        <v>0</v>
      </c>
      <c r="N880" s="398">
        <f t="shared" si="627"/>
        <v>0</v>
      </c>
      <c r="O880" s="398">
        <f t="shared" si="627"/>
        <v>0</v>
      </c>
      <c r="P880" s="398">
        <f t="shared" si="627"/>
        <v>0</v>
      </c>
      <c r="Q880" s="398">
        <f t="shared" si="627"/>
        <v>0</v>
      </c>
      <c r="R880" s="398">
        <f t="shared" si="627"/>
        <v>0</v>
      </c>
      <c r="S880" s="398">
        <f t="shared" si="627"/>
        <v>0</v>
      </c>
      <c r="T880" s="398">
        <f t="shared" si="627"/>
        <v>0</v>
      </c>
      <c r="U880" s="398">
        <f t="shared" si="627"/>
        <v>0</v>
      </c>
      <c r="V880" s="398">
        <f t="shared" si="627"/>
        <v>0</v>
      </c>
      <c r="W880" s="398">
        <f t="shared" si="627"/>
        <v>0</v>
      </c>
      <c r="X880" s="398">
        <f t="shared" si="627"/>
        <v>0</v>
      </c>
      <c r="Y880" s="398">
        <f t="shared" si="627"/>
        <v>0</v>
      </c>
      <c r="Z880" s="398">
        <f t="shared" si="627"/>
        <v>0</v>
      </c>
      <c r="AA880" s="398">
        <f t="shared" si="627"/>
        <v>0</v>
      </c>
      <c r="AB880" s="398">
        <f t="shared" si="627"/>
        <v>0</v>
      </c>
      <c r="AC880" s="398">
        <f t="shared" si="627"/>
        <v>0</v>
      </c>
      <c r="AD880" s="398">
        <f t="shared" si="627"/>
        <v>0</v>
      </c>
      <c r="AE880" s="398">
        <f t="shared" si="627"/>
        <v>0</v>
      </c>
      <c r="AF880" s="398">
        <f t="shared" si="627"/>
        <v>0</v>
      </c>
      <c r="AG880" s="398">
        <f t="shared" si="627"/>
        <v>0</v>
      </c>
    </row>
    <row r="881">
      <c r="A881" s="100" t="str">
        <f t="shared" si="37"/>
        <v>n/a</v>
      </c>
      <c r="B881" s="396">
        <f t="array" ref="B881">IF($A881="n/a",Dashboard!$C$54,iferror(index('Trade Log'!$B$5:$B$2004,match($A881,'Trade Log'!$AA$5:$AA$2004,0),0),Dashboard!$C$54))</f>
        <v>43100</v>
      </c>
      <c r="C881" s="100" t="str">
        <f t="array" ref="C881">IF($A881="n/a","",iferror(index('Trade Log'!$C$5:$C$2004,match($A881,'Trade Log'!$AA$5:$AA$2004,0),0),""))</f>
        <v/>
      </c>
      <c r="D881" s="398">
        <f t="array" ref="D881">IF($A881="n/a",0,iferror(index('Trade Log'!$AD$5:$AD$2004,match($A881,'Trade Log'!$AA$5:$AA$2004,0),0),0))</f>
        <v>0</v>
      </c>
      <c r="E881" s="398">
        <f t="shared" si="35"/>
        <v>0</v>
      </c>
      <c r="F881" s="100" t="str">
        <f t="array" ref="F881">IF($A881="n/a","",iferror(index('Trade Log'!$D$5:$D$2004,match($A881,'Trade Log'!$AA$5:$AA$2004,0),0),"n/a"))</f>
        <v/>
      </c>
      <c r="G881" s="100" t="str">
        <f t="array" ref="G881">IF($A881="n/a","",IFERROR(index(Setup!$D$52:$D$201,match($F881,Setup!$B$52:$B$201,0),0),"n/a"))</f>
        <v/>
      </c>
      <c r="H881" s="81"/>
      <c r="I881" s="398">
        <f t="shared" ref="I881:AG881" si="628">IF($A881="n/a",0,IFERROR(IF($G881=I$287,$E881,0),0))</f>
        <v>0</v>
      </c>
      <c r="J881" s="398">
        <f t="shared" si="628"/>
        <v>0</v>
      </c>
      <c r="K881" s="398">
        <f t="shared" si="628"/>
        <v>0</v>
      </c>
      <c r="L881" s="398">
        <f t="shared" si="628"/>
        <v>0</v>
      </c>
      <c r="M881" s="398">
        <f t="shared" si="628"/>
        <v>0</v>
      </c>
      <c r="N881" s="398">
        <f t="shared" si="628"/>
        <v>0</v>
      </c>
      <c r="O881" s="398">
        <f t="shared" si="628"/>
        <v>0</v>
      </c>
      <c r="P881" s="398">
        <f t="shared" si="628"/>
        <v>0</v>
      </c>
      <c r="Q881" s="398">
        <f t="shared" si="628"/>
        <v>0</v>
      </c>
      <c r="R881" s="398">
        <f t="shared" si="628"/>
        <v>0</v>
      </c>
      <c r="S881" s="398">
        <f t="shared" si="628"/>
        <v>0</v>
      </c>
      <c r="T881" s="398">
        <f t="shared" si="628"/>
        <v>0</v>
      </c>
      <c r="U881" s="398">
        <f t="shared" si="628"/>
        <v>0</v>
      </c>
      <c r="V881" s="398">
        <f t="shared" si="628"/>
        <v>0</v>
      </c>
      <c r="W881" s="398">
        <f t="shared" si="628"/>
        <v>0</v>
      </c>
      <c r="X881" s="398">
        <f t="shared" si="628"/>
        <v>0</v>
      </c>
      <c r="Y881" s="398">
        <f t="shared" si="628"/>
        <v>0</v>
      </c>
      <c r="Z881" s="398">
        <f t="shared" si="628"/>
        <v>0</v>
      </c>
      <c r="AA881" s="398">
        <f t="shared" si="628"/>
        <v>0</v>
      </c>
      <c r="AB881" s="398">
        <f t="shared" si="628"/>
        <v>0</v>
      </c>
      <c r="AC881" s="398">
        <f t="shared" si="628"/>
        <v>0</v>
      </c>
      <c r="AD881" s="398">
        <f t="shared" si="628"/>
        <v>0</v>
      </c>
      <c r="AE881" s="398">
        <f t="shared" si="628"/>
        <v>0</v>
      </c>
      <c r="AF881" s="398">
        <f t="shared" si="628"/>
        <v>0</v>
      </c>
      <c r="AG881" s="398">
        <f t="shared" si="628"/>
        <v>0</v>
      </c>
    </row>
    <row r="882">
      <c r="A882" s="100" t="str">
        <f t="shared" si="37"/>
        <v>n/a</v>
      </c>
      <c r="B882" s="396">
        <f t="array" ref="B882">IF($A882="n/a",Dashboard!$C$54,iferror(index('Trade Log'!$B$5:$B$2004,match($A882,'Trade Log'!$AA$5:$AA$2004,0),0),Dashboard!$C$54))</f>
        <v>43100</v>
      </c>
      <c r="C882" s="100" t="str">
        <f t="array" ref="C882">IF($A882="n/a","",iferror(index('Trade Log'!$C$5:$C$2004,match($A882,'Trade Log'!$AA$5:$AA$2004,0),0),""))</f>
        <v/>
      </c>
      <c r="D882" s="398">
        <f t="array" ref="D882">IF($A882="n/a",0,iferror(index('Trade Log'!$AD$5:$AD$2004,match($A882,'Trade Log'!$AA$5:$AA$2004,0),0),0))</f>
        <v>0</v>
      </c>
      <c r="E882" s="398">
        <f t="shared" si="35"/>
        <v>0</v>
      </c>
      <c r="F882" s="100" t="str">
        <f t="array" ref="F882">IF($A882="n/a","",iferror(index('Trade Log'!$D$5:$D$2004,match($A882,'Trade Log'!$AA$5:$AA$2004,0),0),"n/a"))</f>
        <v/>
      </c>
      <c r="G882" s="100" t="str">
        <f t="array" ref="G882">IF($A882="n/a","",IFERROR(index(Setup!$D$52:$D$201,match($F882,Setup!$B$52:$B$201,0),0),"n/a"))</f>
        <v/>
      </c>
      <c r="H882" s="81"/>
      <c r="I882" s="398">
        <f t="shared" ref="I882:AG882" si="629">IF($A882="n/a",0,IFERROR(IF($G882=I$287,$E882,0),0))</f>
        <v>0</v>
      </c>
      <c r="J882" s="398">
        <f t="shared" si="629"/>
        <v>0</v>
      </c>
      <c r="K882" s="398">
        <f t="shared" si="629"/>
        <v>0</v>
      </c>
      <c r="L882" s="398">
        <f t="shared" si="629"/>
        <v>0</v>
      </c>
      <c r="M882" s="398">
        <f t="shared" si="629"/>
        <v>0</v>
      </c>
      <c r="N882" s="398">
        <f t="shared" si="629"/>
        <v>0</v>
      </c>
      <c r="O882" s="398">
        <f t="shared" si="629"/>
        <v>0</v>
      </c>
      <c r="P882" s="398">
        <f t="shared" si="629"/>
        <v>0</v>
      </c>
      <c r="Q882" s="398">
        <f t="shared" si="629"/>
        <v>0</v>
      </c>
      <c r="R882" s="398">
        <f t="shared" si="629"/>
        <v>0</v>
      </c>
      <c r="S882" s="398">
        <f t="shared" si="629"/>
        <v>0</v>
      </c>
      <c r="T882" s="398">
        <f t="shared" si="629"/>
        <v>0</v>
      </c>
      <c r="U882" s="398">
        <f t="shared" si="629"/>
        <v>0</v>
      </c>
      <c r="V882" s="398">
        <f t="shared" si="629"/>
        <v>0</v>
      </c>
      <c r="W882" s="398">
        <f t="shared" si="629"/>
        <v>0</v>
      </c>
      <c r="X882" s="398">
        <f t="shared" si="629"/>
        <v>0</v>
      </c>
      <c r="Y882" s="398">
        <f t="shared" si="629"/>
        <v>0</v>
      </c>
      <c r="Z882" s="398">
        <f t="shared" si="629"/>
        <v>0</v>
      </c>
      <c r="AA882" s="398">
        <f t="shared" si="629"/>
        <v>0</v>
      </c>
      <c r="AB882" s="398">
        <f t="shared" si="629"/>
        <v>0</v>
      </c>
      <c r="AC882" s="398">
        <f t="shared" si="629"/>
        <v>0</v>
      </c>
      <c r="AD882" s="398">
        <f t="shared" si="629"/>
        <v>0</v>
      </c>
      <c r="AE882" s="398">
        <f t="shared" si="629"/>
        <v>0</v>
      </c>
      <c r="AF882" s="398">
        <f t="shared" si="629"/>
        <v>0</v>
      </c>
      <c r="AG882" s="398">
        <f t="shared" si="629"/>
        <v>0</v>
      </c>
    </row>
    <row r="883">
      <c r="A883" s="100" t="str">
        <f t="shared" si="37"/>
        <v>n/a</v>
      </c>
      <c r="B883" s="396">
        <f t="array" ref="B883">IF($A883="n/a",Dashboard!$C$54,iferror(index('Trade Log'!$B$5:$B$2004,match($A883,'Trade Log'!$AA$5:$AA$2004,0),0),Dashboard!$C$54))</f>
        <v>43100</v>
      </c>
      <c r="C883" s="100" t="str">
        <f t="array" ref="C883">IF($A883="n/a","",iferror(index('Trade Log'!$C$5:$C$2004,match($A883,'Trade Log'!$AA$5:$AA$2004,0),0),""))</f>
        <v/>
      </c>
      <c r="D883" s="398">
        <f t="array" ref="D883">IF($A883="n/a",0,iferror(index('Trade Log'!$AD$5:$AD$2004,match($A883,'Trade Log'!$AA$5:$AA$2004,0),0),0))</f>
        <v>0</v>
      </c>
      <c r="E883" s="398">
        <f t="shared" si="35"/>
        <v>0</v>
      </c>
      <c r="F883" s="100" t="str">
        <f t="array" ref="F883">IF($A883="n/a","",iferror(index('Trade Log'!$D$5:$D$2004,match($A883,'Trade Log'!$AA$5:$AA$2004,0),0),"n/a"))</f>
        <v/>
      </c>
      <c r="G883" s="100" t="str">
        <f t="array" ref="G883">IF($A883="n/a","",IFERROR(index(Setup!$D$52:$D$201,match($F883,Setup!$B$52:$B$201,0),0),"n/a"))</f>
        <v/>
      </c>
      <c r="H883" s="81"/>
      <c r="I883" s="398">
        <f t="shared" ref="I883:AG883" si="630">IF($A883="n/a",0,IFERROR(IF($G883=I$287,$E883,0),0))</f>
        <v>0</v>
      </c>
      <c r="J883" s="398">
        <f t="shared" si="630"/>
        <v>0</v>
      </c>
      <c r="K883" s="398">
        <f t="shared" si="630"/>
        <v>0</v>
      </c>
      <c r="L883" s="398">
        <f t="shared" si="630"/>
        <v>0</v>
      </c>
      <c r="M883" s="398">
        <f t="shared" si="630"/>
        <v>0</v>
      </c>
      <c r="N883" s="398">
        <f t="shared" si="630"/>
        <v>0</v>
      </c>
      <c r="O883" s="398">
        <f t="shared" si="630"/>
        <v>0</v>
      </c>
      <c r="P883" s="398">
        <f t="shared" si="630"/>
        <v>0</v>
      </c>
      <c r="Q883" s="398">
        <f t="shared" si="630"/>
        <v>0</v>
      </c>
      <c r="R883" s="398">
        <f t="shared" si="630"/>
        <v>0</v>
      </c>
      <c r="S883" s="398">
        <f t="shared" si="630"/>
        <v>0</v>
      </c>
      <c r="T883" s="398">
        <f t="shared" si="630"/>
        <v>0</v>
      </c>
      <c r="U883" s="398">
        <f t="shared" si="630"/>
        <v>0</v>
      </c>
      <c r="V883" s="398">
        <f t="shared" si="630"/>
        <v>0</v>
      </c>
      <c r="W883" s="398">
        <f t="shared" si="630"/>
        <v>0</v>
      </c>
      <c r="X883" s="398">
        <f t="shared" si="630"/>
        <v>0</v>
      </c>
      <c r="Y883" s="398">
        <f t="shared" si="630"/>
        <v>0</v>
      </c>
      <c r="Z883" s="398">
        <f t="shared" si="630"/>
        <v>0</v>
      </c>
      <c r="AA883" s="398">
        <f t="shared" si="630"/>
        <v>0</v>
      </c>
      <c r="AB883" s="398">
        <f t="shared" si="630"/>
        <v>0</v>
      </c>
      <c r="AC883" s="398">
        <f t="shared" si="630"/>
        <v>0</v>
      </c>
      <c r="AD883" s="398">
        <f t="shared" si="630"/>
        <v>0</v>
      </c>
      <c r="AE883" s="398">
        <f t="shared" si="630"/>
        <v>0</v>
      </c>
      <c r="AF883" s="398">
        <f t="shared" si="630"/>
        <v>0</v>
      </c>
      <c r="AG883" s="398">
        <f t="shared" si="630"/>
        <v>0</v>
      </c>
    </row>
    <row r="884">
      <c r="A884" s="100" t="str">
        <f t="shared" si="37"/>
        <v>n/a</v>
      </c>
      <c r="B884" s="396">
        <f t="array" ref="B884">IF($A884="n/a",Dashboard!$C$54,iferror(index('Trade Log'!$B$5:$B$2004,match($A884,'Trade Log'!$AA$5:$AA$2004,0),0),Dashboard!$C$54))</f>
        <v>43100</v>
      </c>
      <c r="C884" s="100" t="str">
        <f t="array" ref="C884">IF($A884="n/a","",iferror(index('Trade Log'!$C$5:$C$2004,match($A884,'Trade Log'!$AA$5:$AA$2004,0),0),""))</f>
        <v/>
      </c>
      <c r="D884" s="398">
        <f t="array" ref="D884">IF($A884="n/a",0,iferror(index('Trade Log'!$AD$5:$AD$2004,match($A884,'Trade Log'!$AA$5:$AA$2004,0),0),0))</f>
        <v>0</v>
      </c>
      <c r="E884" s="398">
        <f t="shared" si="35"/>
        <v>0</v>
      </c>
      <c r="F884" s="100" t="str">
        <f t="array" ref="F884">IF($A884="n/a","",iferror(index('Trade Log'!$D$5:$D$2004,match($A884,'Trade Log'!$AA$5:$AA$2004,0),0),"n/a"))</f>
        <v/>
      </c>
      <c r="G884" s="100" t="str">
        <f t="array" ref="G884">IF($A884="n/a","",IFERROR(index(Setup!$D$52:$D$201,match($F884,Setup!$B$52:$B$201,0),0),"n/a"))</f>
        <v/>
      </c>
      <c r="H884" s="81"/>
      <c r="I884" s="398">
        <f t="shared" ref="I884:AG884" si="631">IF($A884="n/a",0,IFERROR(IF($G884=I$287,$E884,0),0))</f>
        <v>0</v>
      </c>
      <c r="J884" s="398">
        <f t="shared" si="631"/>
        <v>0</v>
      </c>
      <c r="K884" s="398">
        <f t="shared" si="631"/>
        <v>0</v>
      </c>
      <c r="L884" s="398">
        <f t="shared" si="631"/>
        <v>0</v>
      </c>
      <c r="M884" s="398">
        <f t="shared" si="631"/>
        <v>0</v>
      </c>
      <c r="N884" s="398">
        <f t="shared" si="631"/>
        <v>0</v>
      </c>
      <c r="O884" s="398">
        <f t="shared" si="631"/>
        <v>0</v>
      </c>
      <c r="P884" s="398">
        <f t="shared" si="631"/>
        <v>0</v>
      </c>
      <c r="Q884" s="398">
        <f t="shared" si="631"/>
        <v>0</v>
      </c>
      <c r="R884" s="398">
        <f t="shared" si="631"/>
        <v>0</v>
      </c>
      <c r="S884" s="398">
        <f t="shared" si="631"/>
        <v>0</v>
      </c>
      <c r="T884" s="398">
        <f t="shared" si="631"/>
        <v>0</v>
      </c>
      <c r="U884" s="398">
        <f t="shared" si="631"/>
        <v>0</v>
      </c>
      <c r="V884" s="398">
        <f t="shared" si="631"/>
        <v>0</v>
      </c>
      <c r="W884" s="398">
        <f t="shared" si="631"/>
        <v>0</v>
      </c>
      <c r="X884" s="398">
        <f t="shared" si="631"/>
        <v>0</v>
      </c>
      <c r="Y884" s="398">
        <f t="shared" si="631"/>
        <v>0</v>
      </c>
      <c r="Z884" s="398">
        <f t="shared" si="631"/>
        <v>0</v>
      </c>
      <c r="AA884" s="398">
        <f t="shared" si="631"/>
        <v>0</v>
      </c>
      <c r="AB884" s="398">
        <f t="shared" si="631"/>
        <v>0</v>
      </c>
      <c r="AC884" s="398">
        <f t="shared" si="631"/>
        <v>0</v>
      </c>
      <c r="AD884" s="398">
        <f t="shared" si="631"/>
        <v>0</v>
      </c>
      <c r="AE884" s="398">
        <f t="shared" si="631"/>
        <v>0</v>
      </c>
      <c r="AF884" s="398">
        <f t="shared" si="631"/>
        <v>0</v>
      </c>
      <c r="AG884" s="398">
        <f t="shared" si="631"/>
        <v>0</v>
      </c>
    </row>
    <row r="885">
      <c r="A885" s="100" t="str">
        <f t="shared" si="37"/>
        <v>n/a</v>
      </c>
      <c r="B885" s="396">
        <f t="array" ref="B885">IF($A885="n/a",Dashboard!$C$54,iferror(index('Trade Log'!$B$5:$B$2004,match($A885,'Trade Log'!$AA$5:$AA$2004,0),0),Dashboard!$C$54))</f>
        <v>43100</v>
      </c>
      <c r="C885" s="100" t="str">
        <f t="array" ref="C885">IF($A885="n/a","",iferror(index('Trade Log'!$C$5:$C$2004,match($A885,'Trade Log'!$AA$5:$AA$2004,0),0),""))</f>
        <v/>
      </c>
      <c r="D885" s="398">
        <f t="array" ref="D885">IF($A885="n/a",0,iferror(index('Trade Log'!$AD$5:$AD$2004,match($A885,'Trade Log'!$AA$5:$AA$2004,0),0),0))</f>
        <v>0</v>
      </c>
      <c r="E885" s="398">
        <f t="shared" si="35"/>
        <v>0</v>
      </c>
      <c r="F885" s="100" t="str">
        <f t="array" ref="F885">IF($A885="n/a","",iferror(index('Trade Log'!$D$5:$D$2004,match($A885,'Trade Log'!$AA$5:$AA$2004,0),0),"n/a"))</f>
        <v/>
      </c>
      <c r="G885" s="100" t="str">
        <f t="array" ref="G885">IF($A885="n/a","",IFERROR(index(Setup!$D$52:$D$201,match($F885,Setup!$B$52:$B$201,0),0),"n/a"))</f>
        <v/>
      </c>
      <c r="H885" s="81"/>
      <c r="I885" s="398">
        <f t="shared" ref="I885:AG885" si="632">IF($A885="n/a",0,IFERROR(IF($G885=I$287,$E885,0),0))</f>
        <v>0</v>
      </c>
      <c r="J885" s="398">
        <f t="shared" si="632"/>
        <v>0</v>
      </c>
      <c r="K885" s="398">
        <f t="shared" si="632"/>
        <v>0</v>
      </c>
      <c r="L885" s="398">
        <f t="shared" si="632"/>
        <v>0</v>
      </c>
      <c r="M885" s="398">
        <f t="shared" si="632"/>
        <v>0</v>
      </c>
      <c r="N885" s="398">
        <f t="shared" si="632"/>
        <v>0</v>
      </c>
      <c r="O885" s="398">
        <f t="shared" si="632"/>
        <v>0</v>
      </c>
      <c r="P885" s="398">
        <f t="shared" si="632"/>
        <v>0</v>
      </c>
      <c r="Q885" s="398">
        <f t="shared" si="632"/>
        <v>0</v>
      </c>
      <c r="R885" s="398">
        <f t="shared" si="632"/>
        <v>0</v>
      </c>
      <c r="S885" s="398">
        <f t="shared" si="632"/>
        <v>0</v>
      </c>
      <c r="T885" s="398">
        <f t="shared" si="632"/>
        <v>0</v>
      </c>
      <c r="U885" s="398">
        <f t="shared" si="632"/>
        <v>0</v>
      </c>
      <c r="V885" s="398">
        <f t="shared" si="632"/>
        <v>0</v>
      </c>
      <c r="W885" s="398">
        <f t="shared" si="632"/>
        <v>0</v>
      </c>
      <c r="X885" s="398">
        <f t="shared" si="632"/>
        <v>0</v>
      </c>
      <c r="Y885" s="398">
        <f t="shared" si="632"/>
        <v>0</v>
      </c>
      <c r="Z885" s="398">
        <f t="shared" si="632"/>
        <v>0</v>
      </c>
      <c r="AA885" s="398">
        <f t="shared" si="632"/>
        <v>0</v>
      </c>
      <c r="AB885" s="398">
        <f t="shared" si="632"/>
        <v>0</v>
      </c>
      <c r="AC885" s="398">
        <f t="shared" si="632"/>
        <v>0</v>
      </c>
      <c r="AD885" s="398">
        <f t="shared" si="632"/>
        <v>0</v>
      </c>
      <c r="AE885" s="398">
        <f t="shared" si="632"/>
        <v>0</v>
      </c>
      <c r="AF885" s="398">
        <f t="shared" si="632"/>
        <v>0</v>
      </c>
      <c r="AG885" s="398">
        <f t="shared" si="632"/>
        <v>0</v>
      </c>
    </row>
    <row r="886">
      <c r="A886" s="100" t="str">
        <f t="shared" si="37"/>
        <v>n/a</v>
      </c>
      <c r="B886" s="396">
        <f t="array" ref="B886">IF($A886="n/a",Dashboard!$C$54,iferror(index('Trade Log'!$B$5:$B$2004,match($A886,'Trade Log'!$AA$5:$AA$2004,0),0),Dashboard!$C$54))</f>
        <v>43100</v>
      </c>
      <c r="C886" s="100" t="str">
        <f t="array" ref="C886">IF($A886="n/a","",iferror(index('Trade Log'!$C$5:$C$2004,match($A886,'Trade Log'!$AA$5:$AA$2004,0),0),""))</f>
        <v/>
      </c>
      <c r="D886" s="398">
        <f t="array" ref="D886">IF($A886="n/a",0,iferror(index('Trade Log'!$AD$5:$AD$2004,match($A886,'Trade Log'!$AA$5:$AA$2004,0),0),0))</f>
        <v>0</v>
      </c>
      <c r="E886" s="398">
        <f t="shared" si="35"/>
        <v>0</v>
      </c>
      <c r="F886" s="100" t="str">
        <f t="array" ref="F886">IF($A886="n/a","",iferror(index('Trade Log'!$D$5:$D$2004,match($A886,'Trade Log'!$AA$5:$AA$2004,0),0),"n/a"))</f>
        <v/>
      </c>
      <c r="G886" s="100" t="str">
        <f t="array" ref="G886">IF($A886="n/a","",IFERROR(index(Setup!$D$52:$D$201,match($F886,Setup!$B$52:$B$201,0),0),"n/a"))</f>
        <v/>
      </c>
      <c r="H886" s="81"/>
      <c r="I886" s="398">
        <f t="shared" ref="I886:AG886" si="633">IF($A886="n/a",0,IFERROR(IF($G886=I$287,$E886,0),0))</f>
        <v>0</v>
      </c>
      <c r="J886" s="398">
        <f t="shared" si="633"/>
        <v>0</v>
      </c>
      <c r="K886" s="398">
        <f t="shared" si="633"/>
        <v>0</v>
      </c>
      <c r="L886" s="398">
        <f t="shared" si="633"/>
        <v>0</v>
      </c>
      <c r="M886" s="398">
        <f t="shared" si="633"/>
        <v>0</v>
      </c>
      <c r="N886" s="398">
        <f t="shared" si="633"/>
        <v>0</v>
      </c>
      <c r="O886" s="398">
        <f t="shared" si="633"/>
        <v>0</v>
      </c>
      <c r="P886" s="398">
        <f t="shared" si="633"/>
        <v>0</v>
      </c>
      <c r="Q886" s="398">
        <f t="shared" si="633"/>
        <v>0</v>
      </c>
      <c r="R886" s="398">
        <f t="shared" si="633"/>
        <v>0</v>
      </c>
      <c r="S886" s="398">
        <f t="shared" si="633"/>
        <v>0</v>
      </c>
      <c r="T886" s="398">
        <f t="shared" si="633"/>
        <v>0</v>
      </c>
      <c r="U886" s="398">
        <f t="shared" si="633"/>
        <v>0</v>
      </c>
      <c r="V886" s="398">
        <f t="shared" si="633"/>
        <v>0</v>
      </c>
      <c r="W886" s="398">
        <f t="shared" si="633"/>
        <v>0</v>
      </c>
      <c r="X886" s="398">
        <f t="shared" si="633"/>
        <v>0</v>
      </c>
      <c r="Y886" s="398">
        <f t="shared" si="633"/>
        <v>0</v>
      </c>
      <c r="Z886" s="398">
        <f t="shared" si="633"/>
        <v>0</v>
      </c>
      <c r="AA886" s="398">
        <f t="shared" si="633"/>
        <v>0</v>
      </c>
      <c r="AB886" s="398">
        <f t="shared" si="633"/>
        <v>0</v>
      </c>
      <c r="AC886" s="398">
        <f t="shared" si="633"/>
        <v>0</v>
      </c>
      <c r="AD886" s="398">
        <f t="shared" si="633"/>
        <v>0</v>
      </c>
      <c r="AE886" s="398">
        <f t="shared" si="633"/>
        <v>0</v>
      </c>
      <c r="AF886" s="398">
        <f t="shared" si="633"/>
        <v>0</v>
      </c>
      <c r="AG886" s="398">
        <f t="shared" si="633"/>
        <v>0</v>
      </c>
    </row>
    <row r="887">
      <c r="A887" s="100" t="str">
        <f t="shared" si="37"/>
        <v>n/a</v>
      </c>
      <c r="B887" s="396">
        <f t="array" ref="B887">IF($A887="n/a",Dashboard!$C$54,iferror(index('Trade Log'!$B$5:$B$2004,match($A887,'Trade Log'!$AA$5:$AA$2004,0),0),Dashboard!$C$54))</f>
        <v>43100</v>
      </c>
      <c r="C887" s="100" t="str">
        <f t="array" ref="C887">IF($A887="n/a","",iferror(index('Trade Log'!$C$5:$C$2004,match($A887,'Trade Log'!$AA$5:$AA$2004,0),0),""))</f>
        <v/>
      </c>
      <c r="D887" s="398">
        <f t="array" ref="D887">IF($A887="n/a",0,iferror(index('Trade Log'!$AD$5:$AD$2004,match($A887,'Trade Log'!$AA$5:$AA$2004,0),0),0))</f>
        <v>0</v>
      </c>
      <c r="E887" s="398">
        <f t="shared" si="35"/>
        <v>0</v>
      </c>
      <c r="F887" s="100" t="str">
        <f t="array" ref="F887">IF($A887="n/a","",iferror(index('Trade Log'!$D$5:$D$2004,match($A887,'Trade Log'!$AA$5:$AA$2004,0),0),"n/a"))</f>
        <v/>
      </c>
      <c r="G887" s="100" t="str">
        <f t="array" ref="G887">IF($A887="n/a","",IFERROR(index(Setup!$D$52:$D$201,match($F887,Setup!$B$52:$B$201,0),0),"n/a"))</f>
        <v/>
      </c>
      <c r="H887" s="81"/>
      <c r="I887" s="398">
        <f t="shared" ref="I887:AG887" si="634">IF($A887="n/a",0,IFERROR(IF($G887=I$287,$E887,0),0))</f>
        <v>0</v>
      </c>
      <c r="J887" s="398">
        <f t="shared" si="634"/>
        <v>0</v>
      </c>
      <c r="K887" s="398">
        <f t="shared" si="634"/>
        <v>0</v>
      </c>
      <c r="L887" s="398">
        <f t="shared" si="634"/>
        <v>0</v>
      </c>
      <c r="M887" s="398">
        <f t="shared" si="634"/>
        <v>0</v>
      </c>
      <c r="N887" s="398">
        <f t="shared" si="634"/>
        <v>0</v>
      </c>
      <c r="O887" s="398">
        <f t="shared" si="634"/>
        <v>0</v>
      </c>
      <c r="P887" s="398">
        <f t="shared" si="634"/>
        <v>0</v>
      </c>
      <c r="Q887" s="398">
        <f t="shared" si="634"/>
        <v>0</v>
      </c>
      <c r="R887" s="398">
        <f t="shared" si="634"/>
        <v>0</v>
      </c>
      <c r="S887" s="398">
        <f t="shared" si="634"/>
        <v>0</v>
      </c>
      <c r="T887" s="398">
        <f t="shared" si="634"/>
        <v>0</v>
      </c>
      <c r="U887" s="398">
        <f t="shared" si="634"/>
        <v>0</v>
      </c>
      <c r="V887" s="398">
        <f t="shared" si="634"/>
        <v>0</v>
      </c>
      <c r="W887" s="398">
        <f t="shared" si="634"/>
        <v>0</v>
      </c>
      <c r="X887" s="398">
        <f t="shared" si="634"/>
        <v>0</v>
      </c>
      <c r="Y887" s="398">
        <f t="shared" si="634"/>
        <v>0</v>
      </c>
      <c r="Z887" s="398">
        <f t="shared" si="634"/>
        <v>0</v>
      </c>
      <c r="AA887" s="398">
        <f t="shared" si="634"/>
        <v>0</v>
      </c>
      <c r="AB887" s="398">
        <f t="shared" si="634"/>
        <v>0</v>
      </c>
      <c r="AC887" s="398">
        <f t="shared" si="634"/>
        <v>0</v>
      </c>
      <c r="AD887" s="398">
        <f t="shared" si="634"/>
        <v>0</v>
      </c>
      <c r="AE887" s="398">
        <f t="shared" si="634"/>
        <v>0</v>
      </c>
      <c r="AF887" s="398">
        <f t="shared" si="634"/>
        <v>0</v>
      </c>
      <c r="AG887" s="398">
        <f t="shared" si="634"/>
        <v>0</v>
      </c>
    </row>
    <row r="888">
      <c r="A888" s="100" t="str">
        <f t="shared" si="37"/>
        <v>n/a</v>
      </c>
      <c r="B888" s="396">
        <f t="array" ref="B888">IF($A888="n/a",Dashboard!$C$54,iferror(index('Trade Log'!$B$5:$B$2004,match($A888,'Trade Log'!$AA$5:$AA$2004,0),0),Dashboard!$C$54))</f>
        <v>43100</v>
      </c>
      <c r="C888" s="100" t="str">
        <f t="array" ref="C888">IF($A888="n/a","",iferror(index('Trade Log'!$C$5:$C$2004,match($A888,'Trade Log'!$AA$5:$AA$2004,0),0),""))</f>
        <v/>
      </c>
      <c r="D888" s="398">
        <f t="array" ref="D888">IF($A888="n/a",0,iferror(index('Trade Log'!$AD$5:$AD$2004,match($A888,'Trade Log'!$AA$5:$AA$2004,0),0),0))</f>
        <v>0</v>
      </c>
      <c r="E888" s="398">
        <f t="shared" si="35"/>
        <v>0</v>
      </c>
      <c r="F888" s="100" t="str">
        <f t="array" ref="F888">IF($A888="n/a","",iferror(index('Trade Log'!$D$5:$D$2004,match($A888,'Trade Log'!$AA$5:$AA$2004,0),0),"n/a"))</f>
        <v/>
      </c>
      <c r="G888" s="100" t="str">
        <f t="array" ref="G888">IF($A888="n/a","",IFERROR(index(Setup!$D$52:$D$201,match($F888,Setup!$B$52:$B$201,0),0),"n/a"))</f>
        <v/>
      </c>
      <c r="H888" s="81"/>
      <c r="I888" s="398">
        <f t="shared" ref="I888:AG888" si="635">IF($A888="n/a",0,IFERROR(IF($G888=I$287,$E888,0),0))</f>
        <v>0</v>
      </c>
      <c r="J888" s="398">
        <f t="shared" si="635"/>
        <v>0</v>
      </c>
      <c r="K888" s="398">
        <f t="shared" si="635"/>
        <v>0</v>
      </c>
      <c r="L888" s="398">
        <f t="shared" si="635"/>
        <v>0</v>
      </c>
      <c r="M888" s="398">
        <f t="shared" si="635"/>
        <v>0</v>
      </c>
      <c r="N888" s="398">
        <f t="shared" si="635"/>
        <v>0</v>
      </c>
      <c r="O888" s="398">
        <f t="shared" si="635"/>
        <v>0</v>
      </c>
      <c r="P888" s="398">
        <f t="shared" si="635"/>
        <v>0</v>
      </c>
      <c r="Q888" s="398">
        <f t="shared" si="635"/>
        <v>0</v>
      </c>
      <c r="R888" s="398">
        <f t="shared" si="635"/>
        <v>0</v>
      </c>
      <c r="S888" s="398">
        <f t="shared" si="635"/>
        <v>0</v>
      </c>
      <c r="T888" s="398">
        <f t="shared" si="635"/>
        <v>0</v>
      </c>
      <c r="U888" s="398">
        <f t="shared" si="635"/>
        <v>0</v>
      </c>
      <c r="V888" s="398">
        <f t="shared" si="635"/>
        <v>0</v>
      </c>
      <c r="W888" s="398">
        <f t="shared" si="635"/>
        <v>0</v>
      </c>
      <c r="X888" s="398">
        <f t="shared" si="635"/>
        <v>0</v>
      </c>
      <c r="Y888" s="398">
        <f t="shared" si="635"/>
        <v>0</v>
      </c>
      <c r="Z888" s="398">
        <f t="shared" si="635"/>
        <v>0</v>
      </c>
      <c r="AA888" s="398">
        <f t="shared" si="635"/>
        <v>0</v>
      </c>
      <c r="AB888" s="398">
        <f t="shared" si="635"/>
        <v>0</v>
      </c>
      <c r="AC888" s="398">
        <f t="shared" si="635"/>
        <v>0</v>
      </c>
      <c r="AD888" s="398">
        <f t="shared" si="635"/>
        <v>0</v>
      </c>
      <c r="AE888" s="398">
        <f t="shared" si="635"/>
        <v>0</v>
      </c>
      <c r="AF888" s="398">
        <f t="shared" si="635"/>
        <v>0</v>
      </c>
      <c r="AG888" s="398">
        <f t="shared" si="635"/>
        <v>0</v>
      </c>
    </row>
    <row r="889">
      <c r="A889" s="100" t="str">
        <f t="shared" si="37"/>
        <v>n/a</v>
      </c>
      <c r="B889" s="396">
        <f t="array" ref="B889">IF($A889="n/a",Dashboard!$C$54,iferror(index('Trade Log'!$B$5:$B$2004,match($A889,'Trade Log'!$AA$5:$AA$2004,0),0),Dashboard!$C$54))</f>
        <v>43100</v>
      </c>
      <c r="C889" s="100" t="str">
        <f t="array" ref="C889">IF($A889="n/a","",iferror(index('Trade Log'!$C$5:$C$2004,match($A889,'Trade Log'!$AA$5:$AA$2004,0),0),""))</f>
        <v/>
      </c>
      <c r="D889" s="398">
        <f t="array" ref="D889">IF($A889="n/a",0,iferror(index('Trade Log'!$AD$5:$AD$2004,match($A889,'Trade Log'!$AA$5:$AA$2004,0),0),0))</f>
        <v>0</v>
      </c>
      <c r="E889" s="398">
        <f t="shared" si="35"/>
        <v>0</v>
      </c>
      <c r="F889" s="100" t="str">
        <f t="array" ref="F889">IF($A889="n/a","",iferror(index('Trade Log'!$D$5:$D$2004,match($A889,'Trade Log'!$AA$5:$AA$2004,0),0),"n/a"))</f>
        <v/>
      </c>
      <c r="G889" s="100" t="str">
        <f t="array" ref="G889">IF($A889="n/a","",IFERROR(index(Setup!$D$52:$D$201,match($F889,Setup!$B$52:$B$201,0),0),"n/a"))</f>
        <v/>
      </c>
      <c r="H889" s="81"/>
      <c r="I889" s="398">
        <f t="shared" ref="I889:AG889" si="636">IF($A889="n/a",0,IFERROR(IF($G889=I$287,$E889,0),0))</f>
        <v>0</v>
      </c>
      <c r="J889" s="398">
        <f t="shared" si="636"/>
        <v>0</v>
      </c>
      <c r="K889" s="398">
        <f t="shared" si="636"/>
        <v>0</v>
      </c>
      <c r="L889" s="398">
        <f t="shared" si="636"/>
        <v>0</v>
      </c>
      <c r="M889" s="398">
        <f t="shared" si="636"/>
        <v>0</v>
      </c>
      <c r="N889" s="398">
        <f t="shared" si="636"/>
        <v>0</v>
      </c>
      <c r="O889" s="398">
        <f t="shared" si="636"/>
        <v>0</v>
      </c>
      <c r="P889" s="398">
        <f t="shared" si="636"/>
        <v>0</v>
      </c>
      <c r="Q889" s="398">
        <f t="shared" si="636"/>
        <v>0</v>
      </c>
      <c r="R889" s="398">
        <f t="shared" si="636"/>
        <v>0</v>
      </c>
      <c r="S889" s="398">
        <f t="shared" si="636"/>
        <v>0</v>
      </c>
      <c r="T889" s="398">
        <f t="shared" si="636"/>
        <v>0</v>
      </c>
      <c r="U889" s="398">
        <f t="shared" si="636"/>
        <v>0</v>
      </c>
      <c r="V889" s="398">
        <f t="shared" si="636"/>
        <v>0</v>
      </c>
      <c r="W889" s="398">
        <f t="shared" si="636"/>
        <v>0</v>
      </c>
      <c r="X889" s="398">
        <f t="shared" si="636"/>
        <v>0</v>
      </c>
      <c r="Y889" s="398">
        <f t="shared" si="636"/>
        <v>0</v>
      </c>
      <c r="Z889" s="398">
        <f t="shared" si="636"/>
        <v>0</v>
      </c>
      <c r="AA889" s="398">
        <f t="shared" si="636"/>
        <v>0</v>
      </c>
      <c r="AB889" s="398">
        <f t="shared" si="636"/>
        <v>0</v>
      </c>
      <c r="AC889" s="398">
        <f t="shared" si="636"/>
        <v>0</v>
      </c>
      <c r="AD889" s="398">
        <f t="shared" si="636"/>
        <v>0</v>
      </c>
      <c r="AE889" s="398">
        <f t="shared" si="636"/>
        <v>0</v>
      </c>
      <c r="AF889" s="398">
        <f t="shared" si="636"/>
        <v>0</v>
      </c>
      <c r="AG889" s="398">
        <f t="shared" si="636"/>
        <v>0</v>
      </c>
    </row>
    <row r="890">
      <c r="A890" s="100" t="str">
        <f t="shared" si="37"/>
        <v>n/a</v>
      </c>
      <c r="B890" s="396">
        <f t="array" ref="B890">IF($A890="n/a",Dashboard!$C$54,iferror(index('Trade Log'!$B$5:$B$2004,match($A890,'Trade Log'!$AA$5:$AA$2004,0),0),Dashboard!$C$54))</f>
        <v>43100</v>
      </c>
      <c r="C890" s="100" t="str">
        <f t="array" ref="C890">IF($A890="n/a","",iferror(index('Trade Log'!$C$5:$C$2004,match($A890,'Trade Log'!$AA$5:$AA$2004,0),0),""))</f>
        <v/>
      </c>
      <c r="D890" s="398">
        <f t="array" ref="D890">IF($A890="n/a",0,iferror(index('Trade Log'!$AD$5:$AD$2004,match($A890,'Trade Log'!$AA$5:$AA$2004,0),0),0))</f>
        <v>0</v>
      </c>
      <c r="E890" s="398">
        <f t="shared" si="35"/>
        <v>0</v>
      </c>
      <c r="F890" s="100" t="str">
        <f t="array" ref="F890">IF($A890="n/a","",iferror(index('Trade Log'!$D$5:$D$2004,match($A890,'Trade Log'!$AA$5:$AA$2004,0),0),"n/a"))</f>
        <v/>
      </c>
      <c r="G890" s="100" t="str">
        <f t="array" ref="G890">IF($A890="n/a","",IFERROR(index(Setup!$D$52:$D$201,match($F890,Setup!$B$52:$B$201,0),0),"n/a"))</f>
        <v/>
      </c>
      <c r="H890" s="81"/>
      <c r="I890" s="398">
        <f t="shared" ref="I890:AG890" si="637">IF($A890="n/a",0,IFERROR(IF($G890=I$287,$E890,0),0))</f>
        <v>0</v>
      </c>
      <c r="J890" s="398">
        <f t="shared" si="637"/>
        <v>0</v>
      </c>
      <c r="K890" s="398">
        <f t="shared" si="637"/>
        <v>0</v>
      </c>
      <c r="L890" s="398">
        <f t="shared" si="637"/>
        <v>0</v>
      </c>
      <c r="M890" s="398">
        <f t="shared" si="637"/>
        <v>0</v>
      </c>
      <c r="N890" s="398">
        <f t="shared" si="637"/>
        <v>0</v>
      </c>
      <c r="O890" s="398">
        <f t="shared" si="637"/>
        <v>0</v>
      </c>
      <c r="P890" s="398">
        <f t="shared" si="637"/>
        <v>0</v>
      </c>
      <c r="Q890" s="398">
        <f t="shared" si="637"/>
        <v>0</v>
      </c>
      <c r="R890" s="398">
        <f t="shared" si="637"/>
        <v>0</v>
      </c>
      <c r="S890" s="398">
        <f t="shared" si="637"/>
        <v>0</v>
      </c>
      <c r="T890" s="398">
        <f t="shared" si="637"/>
        <v>0</v>
      </c>
      <c r="U890" s="398">
        <f t="shared" si="637"/>
        <v>0</v>
      </c>
      <c r="V890" s="398">
        <f t="shared" si="637"/>
        <v>0</v>
      </c>
      <c r="W890" s="398">
        <f t="shared" si="637"/>
        <v>0</v>
      </c>
      <c r="X890" s="398">
        <f t="shared" si="637"/>
        <v>0</v>
      </c>
      <c r="Y890" s="398">
        <f t="shared" si="637"/>
        <v>0</v>
      </c>
      <c r="Z890" s="398">
        <f t="shared" si="637"/>
        <v>0</v>
      </c>
      <c r="AA890" s="398">
        <f t="shared" si="637"/>
        <v>0</v>
      </c>
      <c r="AB890" s="398">
        <f t="shared" si="637"/>
        <v>0</v>
      </c>
      <c r="AC890" s="398">
        <f t="shared" si="637"/>
        <v>0</v>
      </c>
      <c r="AD890" s="398">
        <f t="shared" si="637"/>
        <v>0</v>
      </c>
      <c r="AE890" s="398">
        <f t="shared" si="637"/>
        <v>0</v>
      </c>
      <c r="AF890" s="398">
        <f t="shared" si="637"/>
        <v>0</v>
      </c>
      <c r="AG890" s="398">
        <f t="shared" si="637"/>
        <v>0</v>
      </c>
    </row>
    <row r="891">
      <c r="A891" s="100" t="str">
        <f t="shared" si="37"/>
        <v>n/a</v>
      </c>
      <c r="B891" s="396">
        <f t="array" ref="B891">IF($A891="n/a",Dashboard!$C$54,iferror(index('Trade Log'!$B$5:$B$2004,match($A891,'Trade Log'!$AA$5:$AA$2004,0),0),Dashboard!$C$54))</f>
        <v>43100</v>
      </c>
      <c r="C891" s="100" t="str">
        <f t="array" ref="C891">IF($A891="n/a","",iferror(index('Trade Log'!$C$5:$C$2004,match($A891,'Trade Log'!$AA$5:$AA$2004,0),0),""))</f>
        <v/>
      </c>
      <c r="D891" s="398">
        <f t="array" ref="D891">IF($A891="n/a",0,iferror(index('Trade Log'!$AD$5:$AD$2004,match($A891,'Trade Log'!$AA$5:$AA$2004,0),0),0))</f>
        <v>0</v>
      </c>
      <c r="E891" s="398">
        <f t="shared" si="35"/>
        <v>0</v>
      </c>
      <c r="F891" s="100" t="str">
        <f t="array" ref="F891">IF($A891="n/a","",iferror(index('Trade Log'!$D$5:$D$2004,match($A891,'Trade Log'!$AA$5:$AA$2004,0),0),"n/a"))</f>
        <v/>
      </c>
      <c r="G891" s="100" t="str">
        <f t="array" ref="G891">IF($A891="n/a","",IFERROR(index(Setup!$D$52:$D$201,match($F891,Setup!$B$52:$B$201,0),0),"n/a"))</f>
        <v/>
      </c>
      <c r="H891" s="81"/>
      <c r="I891" s="398">
        <f t="shared" ref="I891:AG891" si="638">IF($A891="n/a",0,IFERROR(IF($G891=I$287,$E891,0),0))</f>
        <v>0</v>
      </c>
      <c r="J891" s="398">
        <f t="shared" si="638"/>
        <v>0</v>
      </c>
      <c r="K891" s="398">
        <f t="shared" si="638"/>
        <v>0</v>
      </c>
      <c r="L891" s="398">
        <f t="shared" si="638"/>
        <v>0</v>
      </c>
      <c r="M891" s="398">
        <f t="shared" si="638"/>
        <v>0</v>
      </c>
      <c r="N891" s="398">
        <f t="shared" si="638"/>
        <v>0</v>
      </c>
      <c r="O891" s="398">
        <f t="shared" si="638"/>
        <v>0</v>
      </c>
      <c r="P891" s="398">
        <f t="shared" si="638"/>
        <v>0</v>
      </c>
      <c r="Q891" s="398">
        <f t="shared" si="638"/>
        <v>0</v>
      </c>
      <c r="R891" s="398">
        <f t="shared" si="638"/>
        <v>0</v>
      </c>
      <c r="S891" s="398">
        <f t="shared" si="638"/>
        <v>0</v>
      </c>
      <c r="T891" s="398">
        <f t="shared" si="638"/>
        <v>0</v>
      </c>
      <c r="U891" s="398">
        <f t="shared" si="638"/>
        <v>0</v>
      </c>
      <c r="V891" s="398">
        <f t="shared" si="638"/>
        <v>0</v>
      </c>
      <c r="W891" s="398">
        <f t="shared" si="638"/>
        <v>0</v>
      </c>
      <c r="X891" s="398">
        <f t="shared" si="638"/>
        <v>0</v>
      </c>
      <c r="Y891" s="398">
        <f t="shared" si="638"/>
        <v>0</v>
      </c>
      <c r="Z891" s="398">
        <f t="shared" si="638"/>
        <v>0</v>
      </c>
      <c r="AA891" s="398">
        <f t="shared" si="638"/>
        <v>0</v>
      </c>
      <c r="AB891" s="398">
        <f t="shared" si="638"/>
        <v>0</v>
      </c>
      <c r="AC891" s="398">
        <f t="shared" si="638"/>
        <v>0</v>
      </c>
      <c r="AD891" s="398">
        <f t="shared" si="638"/>
        <v>0</v>
      </c>
      <c r="AE891" s="398">
        <f t="shared" si="638"/>
        <v>0</v>
      </c>
      <c r="AF891" s="398">
        <f t="shared" si="638"/>
        <v>0</v>
      </c>
      <c r="AG891" s="398">
        <f t="shared" si="638"/>
        <v>0</v>
      </c>
    </row>
    <row r="892">
      <c r="A892" s="100" t="str">
        <f t="shared" si="37"/>
        <v>n/a</v>
      </c>
      <c r="B892" s="396">
        <f t="array" ref="B892">IF($A892="n/a",Dashboard!$C$54,iferror(index('Trade Log'!$B$5:$B$2004,match($A892,'Trade Log'!$AA$5:$AA$2004,0),0),Dashboard!$C$54))</f>
        <v>43100</v>
      </c>
      <c r="C892" s="100" t="str">
        <f t="array" ref="C892">IF($A892="n/a","",iferror(index('Trade Log'!$C$5:$C$2004,match($A892,'Trade Log'!$AA$5:$AA$2004,0),0),""))</f>
        <v/>
      </c>
      <c r="D892" s="398">
        <f t="array" ref="D892">IF($A892="n/a",0,iferror(index('Trade Log'!$AD$5:$AD$2004,match($A892,'Trade Log'!$AA$5:$AA$2004,0),0),0))</f>
        <v>0</v>
      </c>
      <c r="E892" s="398">
        <f t="shared" si="35"/>
        <v>0</v>
      </c>
      <c r="F892" s="100" t="str">
        <f t="array" ref="F892">IF($A892="n/a","",iferror(index('Trade Log'!$D$5:$D$2004,match($A892,'Trade Log'!$AA$5:$AA$2004,0),0),"n/a"))</f>
        <v/>
      </c>
      <c r="G892" s="100" t="str">
        <f t="array" ref="G892">IF($A892="n/a","",IFERROR(index(Setup!$D$52:$D$201,match($F892,Setup!$B$52:$B$201,0),0),"n/a"))</f>
        <v/>
      </c>
      <c r="H892" s="81"/>
      <c r="I892" s="398">
        <f t="shared" ref="I892:AG892" si="639">IF($A892="n/a",0,IFERROR(IF($G892=I$287,$E892,0),0))</f>
        <v>0</v>
      </c>
      <c r="J892" s="398">
        <f t="shared" si="639"/>
        <v>0</v>
      </c>
      <c r="K892" s="398">
        <f t="shared" si="639"/>
        <v>0</v>
      </c>
      <c r="L892" s="398">
        <f t="shared" si="639"/>
        <v>0</v>
      </c>
      <c r="M892" s="398">
        <f t="shared" si="639"/>
        <v>0</v>
      </c>
      <c r="N892" s="398">
        <f t="shared" si="639"/>
        <v>0</v>
      </c>
      <c r="O892" s="398">
        <f t="shared" si="639"/>
        <v>0</v>
      </c>
      <c r="P892" s="398">
        <f t="shared" si="639"/>
        <v>0</v>
      </c>
      <c r="Q892" s="398">
        <f t="shared" si="639"/>
        <v>0</v>
      </c>
      <c r="R892" s="398">
        <f t="shared" si="639"/>
        <v>0</v>
      </c>
      <c r="S892" s="398">
        <f t="shared" si="639"/>
        <v>0</v>
      </c>
      <c r="T892" s="398">
        <f t="shared" si="639"/>
        <v>0</v>
      </c>
      <c r="U892" s="398">
        <f t="shared" si="639"/>
        <v>0</v>
      </c>
      <c r="V892" s="398">
        <f t="shared" si="639"/>
        <v>0</v>
      </c>
      <c r="W892" s="398">
        <f t="shared" si="639"/>
        <v>0</v>
      </c>
      <c r="X892" s="398">
        <f t="shared" si="639"/>
        <v>0</v>
      </c>
      <c r="Y892" s="398">
        <f t="shared" si="639"/>
        <v>0</v>
      </c>
      <c r="Z892" s="398">
        <f t="shared" si="639"/>
        <v>0</v>
      </c>
      <c r="AA892" s="398">
        <f t="shared" si="639"/>
        <v>0</v>
      </c>
      <c r="AB892" s="398">
        <f t="shared" si="639"/>
        <v>0</v>
      </c>
      <c r="AC892" s="398">
        <f t="shared" si="639"/>
        <v>0</v>
      </c>
      <c r="AD892" s="398">
        <f t="shared" si="639"/>
        <v>0</v>
      </c>
      <c r="AE892" s="398">
        <f t="shared" si="639"/>
        <v>0</v>
      </c>
      <c r="AF892" s="398">
        <f t="shared" si="639"/>
        <v>0</v>
      </c>
      <c r="AG892" s="398">
        <f t="shared" si="639"/>
        <v>0</v>
      </c>
    </row>
    <row r="893">
      <c r="A893" s="100" t="str">
        <f t="shared" si="37"/>
        <v>n/a</v>
      </c>
      <c r="B893" s="396">
        <f t="array" ref="B893">IF($A893="n/a",Dashboard!$C$54,iferror(index('Trade Log'!$B$5:$B$2004,match($A893,'Trade Log'!$AA$5:$AA$2004,0),0),Dashboard!$C$54))</f>
        <v>43100</v>
      </c>
      <c r="C893" s="100" t="str">
        <f t="array" ref="C893">IF($A893="n/a","",iferror(index('Trade Log'!$C$5:$C$2004,match($A893,'Trade Log'!$AA$5:$AA$2004,0),0),""))</f>
        <v/>
      </c>
      <c r="D893" s="398">
        <f t="array" ref="D893">IF($A893="n/a",0,iferror(index('Trade Log'!$AD$5:$AD$2004,match($A893,'Trade Log'!$AA$5:$AA$2004,0),0),0))</f>
        <v>0</v>
      </c>
      <c r="E893" s="398">
        <f t="shared" si="35"/>
        <v>0</v>
      </c>
      <c r="F893" s="100" t="str">
        <f t="array" ref="F893">IF($A893="n/a","",iferror(index('Trade Log'!$D$5:$D$2004,match($A893,'Trade Log'!$AA$5:$AA$2004,0),0),"n/a"))</f>
        <v/>
      </c>
      <c r="G893" s="100" t="str">
        <f t="array" ref="G893">IF($A893="n/a","",IFERROR(index(Setup!$D$52:$D$201,match($F893,Setup!$B$52:$B$201,0),0),"n/a"))</f>
        <v/>
      </c>
      <c r="H893" s="81"/>
      <c r="I893" s="398">
        <f t="shared" ref="I893:AG893" si="640">IF($A893="n/a",0,IFERROR(IF($G893=I$287,$E893,0),0))</f>
        <v>0</v>
      </c>
      <c r="J893" s="398">
        <f t="shared" si="640"/>
        <v>0</v>
      </c>
      <c r="K893" s="398">
        <f t="shared" si="640"/>
        <v>0</v>
      </c>
      <c r="L893" s="398">
        <f t="shared" si="640"/>
        <v>0</v>
      </c>
      <c r="M893" s="398">
        <f t="shared" si="640"/>
        <v>0</v>
      </c>
      <c r="N893" s="398">
        <f t="shared" si="640"/>
        <v>0</v>
      </c>
      <c r="O893" s="398">
        <f t="shared" si="640"/>
        <v>0</v>
      </c>
      <c r="P893" s="398">
        <f t="shared" si="640"/>
        <v>0</v>
      </c>
      <c r="Q893" s="398">
        <f t="shared" si="640"/>
        <v>0</v>
      </c>
      <c r="R893" s="398">
        <f t="shared" si="640"/>
        <v>0</v>
      </c>
      <c r="S893" s="398">
        <f t="shared" si="640"/>
        <v>0</v>
      </c>
      <c r="T893" s="398">
        <f t="shared" si="640"/>
        <v>0</v>
      </c>
      <c r="U893" s="398">
        <f t="shared" si="640"/>
        <v>0</v>
      </c>
      <c r="V893" s="398">
        <f t="shared" si="640"/>
        <v>0</v>
      </c>
      <c r="W893" s="398">
        <f t="shared" si="640"/>
        <v>0</v>
      </c>
      <c r="X893" s="398">
        <f t="shared" si="640"/>
        <v>0</v>
      </c>
      <c r="Y893" s="398">
        <f t="shared" si="640"/>
        <v>0</v>
      </c>
      <c r="Z893" s="398">
        <f t="shared" si="640"/>
        <v>0</v>
      </c>
      <c r="AA893" s="398">
        <f t="shared" si="640"/>
        <v>0</v>
      </c>
      <c r="AB893" s="398">
        <f t="shared" si="640"/>
        <v>0</v>
      </c>
      <c r="AC893" s="398">
        <f t="shared" si="640"/>
        <v>0</v>
      </c>
      <c r="AD893" s="398">
        <f t="shared" si="640"/>
        <v>0</v>
      </c>
      <c r="AE893" s="398">
        <f t="shared" si="640"/>
        <v>0</v>
      </c>
      <c r="AF893" s="398">
        <f t="shared" si="640"/>
        <v>0</v>
      </c>
      <c r="AG893" s="398">
        <f t="shared" si="640"/>
        <v>0</v>
      </c>
    </row>
    <row r="894">
      <c r="A894" s="100" t="str">
        <f t="shared" si="37"/>
        <v>n/a</v>
      </c>
      <c r="B894" s="396">
        <f t="array" ref="B894">IF($A894="n/a",Dashboard!$C$54,iferror(index('Trade Log'!$B$5:$B$2004,match($A894,'Trade Log'!$AA$5:$AA$2004,0),0),Dashboard!$C$54))</f>
        <v>43100</v>
      </c>
      <c r="C894" s="100" t="str">
        <f t="array" ref="C894">IF($A894="n/a","",iferror(index('Trade Log'!$C$5:$C$2004,match($A894,'Trade Log'!$AA$5:$AA$2004,0),0),""))</f>
        <v/>
      </c>
      <c r="D894" s="398">
        <f t="array" ref="D894">IF($A894="n/a",0,iferror(index('Trade Log'!$AD$5:$AD$2004,match($A894,'Trade Log'!$AA$5:$AA$2004,0),0),0))</f>
        <v>0</v>
      </c>
      <c r="E894" s="398">
        <f t="shared" si="35"/>
        <v>0</v>
      </c>
      <c r="F894" s="100" t="str">
        <f t="array" ref="F894">IF($A894="n/a","",iferror(index('Trade Log'!$D$5:$D$2004,match($A894,'Trade Log'!$AA$5:$AA$2004,0),0),"n/a"))</f>
        <v/>
      </c>
      <c r="G894" s="100" t="str">
        <f t="array" ref="G894">IF($A894="n/a","",IFERROR(index(Setup!$D$52:$D$201,match($F894,Setup!$B$52:$B$201,0),0),"n/a"))</f>
        <v/>
      </c>
      <c r="H894" s="81"/>
      <c r="I894" s="398">
        <f t="shared" ref="I894:AG894" si="641">IF($A894="n/a",0,IFERROR(IF($G894=I$287,$E894,0),0))</f>
        <v>0</v>
      </c>
      <c r="J894" s="398">
        <f t="shared" si="641"/>
        <v>0</v>
      </c>
      <c r="K894" s="398">
        <f t="shared" si="641"/>
        <v>0</v>
      </c>
      <c r="L894" s="398">
        <f t="shared" si="641"/>
        <v>0</v>
      </c>
      <c r="M894" s="398">
        <f t="shared" si="641"/>
        <v>0</v>
      </c>
      <c r="N894" s="398">
        <f t="shared" si="641"/>
        <v>0</v>
      </c>
      <c r="O894" s="398">
        <f t="shared" si="641"/>
        <v>0</v>
      </c>
      <c r="P894" s="398">
        <f t="shared" si="641"/>
        <v>0</v>
      </c>
      <c r="Q894" s="398">
        <f t="shared" si="641"/>
        <v>0</v>
      </c>
      <c r="R894" s="398">
        <f t="shared" si="641"/>
        <v>0</v>
      </c>
      <c r="S894" s="398">
        <f t="shared" si="641"/>
        <v>0</v>
      </c>
      <c r="T894" s="398">
        <f t="shared" si="641"/>
        <v>0</v>
      </c>
      <c r="U894" s="398">
        <f t="shared" si="641"/>
        <v>0</v>
      </c>
      <c r="V894" s="398">
        <f t="shared" si="641"/>
        <v>0</v>
      </c>
      <c r="W894" s="398">
        <f t="shared" si="641"/>
        <v>0</v>
      </c>
      <c r="X894" s="398">
        <f t="shared" si="641"/>
        <v>0</v>
      </c>
      <c r="Y894" s="398">
        <f t="shared" si="641"/>
        <v>0</v>
      </c>
      <c r="Z894" s="398">
        <f t="shared" si="641"/>
        <v>0</v>
      </c>
      <c r="AA894" s="398">
        <f t="shared" si="641"/>
        <v>0</v>
      </c>
      <c r="AB894" s="398">
        <f t="shared" si="641"/>
        <v>0</v>
      </c>
      <c r="AC894" s="398">
        <f t="shared" si="641"/>
        <v>0</v>
      </c>
      <c r="AD894" s="398">
        <f t="shared" si="641"/>
        <v>0</v>
      </c>
      <c r="AE894" s="398">
        <f t="shared" si="641"/>
        <v>0</v>
      </c>
      <c r="AF894" s="398">
        <f t="shared" si="641"/>
        <v>0</v>
      </c>
      <c r="AG894" s="398">
        <f t="shared" si="641"/>
        <v>0</v>
      </c>
    </row>
    <row r="895">
      <c r="A895" s="100" t="str">
        <f t="shared" si="37"/>
        <v>n/a</v>
      </c>
      <c r="B895" s="396">
        <f t="array" ref="B895">IF($A895="n/a",Dashboard!$C$54,iferror(index('Trade Log'!$B$5:$B$2004,match($A895,'Trade Log'!$AA$5:$AA$2004,0),0),Dashboard!$C$54))</f>
        <v>43100</v>
      </c>
      <c r="C895" s="100" t="str">
        <f t="array" ref="C895">IF($A895="n/a","",iferror(index('Trade Log'!$C$5:$C$2004,match($A895,'Trade Log'!$AA$5:$AA$2004,0),0),""))</f>
        <v/>
      </c>
      <c r="D895" s="398">
        <f t="array" ref="D895">IF($A895="n/a",0,iferror(index('Trade Log'!$AD$5:$AD$2004,match($A895,'Trade Log'!$AA$5:$AA$2004,0),0),0))</f>
        <v>0</v>
      </c>
      <c r="E895" s="398">
        <f t="shared" si="35"/>
        <v>0</v>
      </c>
      <c r="F895" s="100" t="str">
        <f t="array" ref="F895">IF($A895="n/a","",iferror(index('Trade Log'!$D$5:$D$2004,match($A895,'Trade Log'!$AA$5:$AA$2004,0),0),"n/a"))</f>
        <v/>
      </c>
      <c r="G895" s="100" t="str">
        <f t="array" ref="G895">IF($A895="n/a","",IFERROR(index(Setup!$D$52:$D$201,match($F895,Setup!$B$52:$B$201,0),0),"n/a"))</f>
        <v/>
      </c>
      <c r="H895" s="81"/>
      <c r="I895" s="398">
        <f t="shared" ref="I895:AG895" si="642">IF($A895="n/a",0,IFERROR(IF($G895=I$287,$E895,0),0))</f>
        <v>0</v>
      </c>
      <c r="J895" s="398">
        <f t="shared" si="642"/>
        <v>0</v>
      </c>
      <c r="K895" s="398">
        <f t="shared" si="642"/>
        <v>0</v>
      </c>
      <c r="L895" s="398">
        <f t="shared" si="642"/>
        <v>0</v>
      </c>
      <c r="M895" s="398">
        <f t="shared" si="642"/>
        <v>0</v>
      </c>
      <c r="N895" s="398">
        <f t="shared" si="642"/>
        <v>0</v>
      </c>
      <c r="O895" s="398">
        <f t="shared" si="642"/>
        <v>0</v>
      </c>
      <c r="P895" s="398">
        <f t="shared" si="642"/>
        <v>0</v>
      </c>
      <c r="Q895" s="398">
        <f t="shared" si="642"/>
        <v>0</v>
      </c>
      <c r="R895" s="398">
        <f t="shared" si="642"/>
        <v>0</v>
      </c>
      <c r="S895" s="398">
        <f t="shared" si="642"/>
        <v>0</v>
      </c>
      <c r="T895" s="398">
        <f t="shared" si="642"/>
        <v>0</v>
      </c>
      <c r="U895" s="398">
        <f t="shared" si="642"/>
        <v>0</v>
      </c>
      <c r="V895" s="398">
        <f t="shared" si="642"/>
        <v>0</v>
      </c>
      <c r="W895" s="398">
        <f t="shared" si="642"/>
        <v>0</v>
      </c>
      <c r="X895" s="398">
        <f t="shared" si="642"/>
        <v>0</v>
      </c>
      <c r="Y895" s="398">
        <f t="shared" si="642"/>
        <v>0</v>
      </c>
      <c r="Z895" s="398">
        <f t="shared" si="642"/>
        <v>0</v>
      </c>
      <c r="AA895" s="398">
        <f t="shared" si="642"/>
        <v>0</v>
      </c>
      <c r="AB895" s="398">
        <f t="shared" si="642"/>
        <v>0</v>
      </c>
      <c r="AC895" s="398">
        <f t="shared" si="642"/>
        <v>0</v>
      </c>
      <c r="AD895" s="398">
        <f t="shared" si="642"/>
        <v>0</v>
      </c>
      <c r="AE895" s="398">
        <f t="shared" si="642"/>
        <v>0</v>
      </c>
      <c r="AF895" s="398">
        <f t="shared" si="642"/>
        <v>0</v>
      </c>
      <c r="AG895" s="398">
        <f t="shared" si="642"/>
        <v>0</v>
      </c>
    </row>
    <row r="896">
      <c r="A896" s="100" t="str">
        <f t="shared" si="37"/>
        <v>n/a</v>
      </c>
      <c r="B896" s="396">
        <f t="array" ref="B896">IF($A896="n/a",Dashboard!$C$54,iferror(index('Trade Log'!$B$5:$B$2004,match($A896,'Trade Log'!$AA$5:$AA$2004,0),0),Dashboard!$C$54))</f>
        <v>43100</v>
      </c>
      <c r="C896" s="100" t="str">
        <f t="array" ref="C896">IF($A896="n/a","",iferror(index('Trade Log'!$C$5:$C$2004,match($A896,'Trade Log'!$AA$5:$AA$2004,0),0),""))</f>
        <v/>
      </c>
      <c r="D896" s="398">
        <f t="array" ref="D896">IF($A896="n/a",0,iferror(index('Trade Log'!$AD$5:$AD$2004,match($A896,'Trade Log'!$AA$5:$AA$2004,0),0),0))</f>
        <v>0</v>
      </c>
      <c r="E896" s="398">
        <f t="shared" si="35"/>
        <v>0</v>
      </c>
      <c r="F896" s="100" t="str">
        <f t="array" ref="F896">IF($A896="n/a","",iferror(index('Trade Log'!$D$5:$D$2004,match($A896,'Trade Log'!$AA$5:$AA$2004,0),0),"n/a"))</f>
        <v/>
      </c>
      <c r="G896" s="100" t="str">
        <f t="array" ref="G896">IF($A896="n/a","",IFERROR(index(Setup!$D$52:$D$201,match($F896,Setup!$B$52:$B$201,0),0),"n/a"))</f>
        <v/>
      </c>
      <c r="H896" s="81"/>
      <c r="I896" s="398">
        <f t="shared" ref="I896:AG896" si="643">IF($A896="n/a",0,IFERROR(IF($G896=I$287,$E896,0),0))</f>
        <v>0</v>
      </c>
      <c r="J896" s="398">
        <f t="shared" si="643"/>
        <v>0</v>
      </c>
      <c r="K896" s="398">
        <f t="shared" si="643"/>
        <v>0</v>
      </c>
      <c r="L896" s="398">
        <f t="shared" si="643"/>
        <v>0</v>
      </c>
      <c r="M896" s="398">
        <f t="shared" si="643"/>
        <v>0</v>
      </c>
      <c r="N896" s="398">
        <f t="shared" si="643"/>
        <v>0</v>
      </c>
      <c r="O896" s="398">
        <f t="shared" si="643"/>
        <v>0</v>
      </c>
      <c r="P896" s="398">
        <f t="shared" si="643"/>
        <v>0</v>
      </c>
      <c r="Q896" s="398">
        <f t="shared" si="643"/>
        <v>0</v>
      </c>
      <c r="R896" s="398">
        <f t="shared" si="643"/>
        <v>0</v>
      </c>
      <c r="S896" s="398">
        <f t="shared" si="643"/>
        <v>0</v>
      </c>
      <c r="T896" s="398">
        <f t="shared" si="643"/>
        <v>0</v>
      </c>
      <c r="U896" s="398">
        <f t="shared" si="643"/>
        <v>0</v>
      </c>
      <c r="V896" s="398">
        <f t="shared" si="643"/>
        <v>0</v>
      </c>
      <c r="W896" s="398">
        <f t="shared" si="643"/>
        <v>0</v>
      </c>
      <c r="X896" s="398">
        <f t="shared" si="643"/>
        <v>0</v>
      </c>
      <c r="Y896" s="398">
        <f t="shared" si="643"/>
        <v>0</v>
      </c>
      <c r="Z896" s="398">
        <f t="shared" si="643"/>
        <v>0</v>
      </c>
      <c r="AA896" s="398">
        <f t="shared" si="643"/>
        <v>0</v>
      </c>
      <c r="AB896" s="398">
        <f t="shared" si="643"/>
        <v>0</v>
      </c>
      <c r="AC896" s="398">
        <f t="shared" si="643"/>
        <v>0</v>
      </c>
      <c r="AD896" s="398">
        <f t="shared" si="643"/>
        <v>0</v>
      </c>
      <c r="AE896" s="398">
        <f t="shared" si="643"/>
        <v>0</v>
      </c>
      <c r="AF896" s="398">
        <f t="shared" si="643"/>
        <v>0</v>
      </c>
      <c r="AG896" s="398">
        <f t="shared" si="643"/>
        <v>0</v>
      </c>
    </row>
    <row r="897">
      <c r="A897" s="100" t="str">
        <f t="shared" si="37"/>
        <v>n/a</v>
      </c>
      <c r="B897" s="396">
        <f t="array" ref="B897">IF($A897="n/a",Dashboard!$C$54,iferror(index('Trade Log'!$B$5:$B$2004,match($A897,'Trade Log'!$AA$5:$AA$2004,0),0),Dashboard!$C$54))</f>
        <v>43100</v>
      </c>
      <c r="C897" s="100" t="str">
        <f t="array" ref="C897">IF($A897="n/a","",iferror(index('Trade Log'!$C$5:$C$2004,match($A897,'Trade Log'!$AA$5:$AA$2004,0),0),""))</f>
        <v/>
      </c>
      <c r="D897" s="398">
        <f t="array" ref="D897">IF($A897="n/a",0,iferror(index('Trade Log'!$AD$5:$AD$2004,match($A897,'Trade Log'!$AA$5:$AA$2004,0),0),0))</f>
        <v>0</v>
      </c>
      <c r="E897" s="398">
        <f t="shared" si="35"/>
        <v>0</v>
      </c>
      <c r="F897" s="100" t="str">
        <f t="array" ref="F897">IF($A897="n/a","",iferror(index('Trade Log'!$D$5:$D$2004,match($A897,'Trade Log'!$AA$5:$AA$2004,0),0),"n/a"))</f>
        <v/>
      </c>
      <c r="G897" s="100" t="str">
        <f t="array" ref="G897">IF($A897="n/a","",IFERROR(index(Setup!$D$52:$D$201,match($F897,Setup!$B$52:$B$201,0),0),"n/a"))</f>
        <v/>
      </c>
      <c r="H897" s="81"/>
      <c r="I897" s="398">
        <f t="shared" ref="I897:AG897" si="644">IF($A897="n/a",0,IFERROR(IF($G897=I$287,$E897,0),0))</f>
        <v>0</v>
      </c>
      <c r="J897" s="398">
        <f t="shared" si="644"/>
        <v>0</v>
      </c>
      <c r="K897" s="398">
        <f t="shared" si="644"/>
        <v>0</v>
      </c>
      <c r="L897" s="398">
        <f t="shared" si="644"/>
        <v>0</v>
      </c>
      <c r="M897" s="398">
        <f t="shared" si="644"/>
        <v>0</v>
      </c>
      <c r="N897" s="398">
        <f t="shared" si="644"/>
        <v>0</v>
      </c>
      <c r="O897" s="398">
        <f t="shared" si="644"/>
        <v>0</v>
      </c>
      <c r="P897" s="398">
        <f t="shared" si="644"/>
        <v>0</v>
      </c>
      <c r="Q897" s="398">
        <f t="shared" si="644"/>
        <v>0</v>
      </c>
      <c r="R897" s="398">
        <f t="shared" si="644"/>
        <v>0</v>
      </c>
      <c r="S897" s="398">
        <f t="shared" si="644"/>
        <v>0</v>
      </c>
      <c r="T897" s="398">
        <f t="shared" si="644"/>
        <v>0</v>
      </c>
      <c r="U897" s="398">
        <f t="shared" si="644"/>
        <v>0</v>
      </c>
      <c r="V897" s="398">
        <f t="shared" si="644"/>
        <v>0</v>
      </c>
      <c r="W897" s="398">
        <f t="shared" si="644"/>
        <v>0</v>
      </c>
      <c r="X897" s="398">
        <f t="shared" si="644"/>
        <v>0</v>
      </c>
      <c r="Y897" s="398">
        <f t="shared" si="644"/>
        <v>0</v>
      </c>
      <c r="Z897" s="398">
        <f t="shared" si="644"/>
        <v>0</v>
      </c>
      <c r="AA897" s="398">
        <f t="shared" si="644"/>
        <v>0</v>
      </c>
      <c r="AB897" s="398">
        <f t="shared" si="644"/>
        <v>0</v>
      </c>
      <c r="AC897" s="398">
        <f t="shared" si="644"/>
        <v>0</v>
      </c>
      <c r="AD897" s="398">
        <f t="shared" si="644"/>
        <v>0</v>
      </c>
      <c r="AE897" s="398">
        <f t="shared" si="644"/>
        <v>0</v>
      </c>
      <c r="AF897" s="398">
        <f t="shared" si="644"/>
        <v>0</v>
      </c>
      <c r="AG897" s="398">
        <f t="shared" si="644"/>
        <v>0</v>
      </c>
    </row>
    <row r="898">
      <c r="A898" s="100" t="str">
        <f t="shared" si="37"/>
        <v>n/a</v>
      </c>
      <c r="B898" s="396">
        <f t="array" ref="B898">IF($A898="n/a",Dashboard!$C$54,iferror(index('Trade Log'!$B$5:$B$2004,match($A898,'Trade Log'!$AA$5:$AA$2004,0),0),Dashboard!$C$54))</f>
        <v>43100</v>
      </c>
      <c r="C898" s="100" t="str">
        <f t="array" ref="C898">IF($A898="n/a","",iferror(index('Trade Log'!$C$5:$C$2004,match($A898,'Trade Log'!$AA$5:$AA$2004,0),0),""))</f>
        <v/>
      </c>
      <c r="D898" s="398">
        <f t="array" ref="D898">IF($A898="n/a",0,iferror(index('Trade Log'!$AD$5:$AD$2004,match($A898,'Trade Log'!$AA$5:$AA$2004,0),0),0))</f>
        <v>0</v>
      </c>
      <c r="E898" s="398">
        <f t="shared" si="35"/>
        <v>0</v>
      </c>
      <c r="F898" s="100" t="str">
        <f t="array" ref="F898">IF($A898="n/a","",iferror(index('Trade Log'!$D$5:$D$2004,match($A898,'Trade Log'!$AA$5:$AA$2004,0),0),"n/a"))</f>
        <v/>
      </c>
      <c r="G898" s="100" t="str">
        <f t="array" ref="G898">IF($A898="n/a","",IFERROR(index(Setup!$D$52:$D$201,match($F898,Setup!$B$52:$B$201,0),0),"n/a"))</f>
        <v/>
      </c>
      <c r="H898" s="81"/>
      <c r="I898" s="398">
        <f t="shared" ref="I898:AG898" si="645">IF($A898="n/a",0,IFERROR(IF($G898=I$287,$E898,0),0))</f>
        <v>0</v>
      </c>
      <c r="J898" s="398">
        <f t="shared" si="645"/>
        <v>0</v>
      </c>
      <c r="K898" s="398">
        <f t="shared" si="645"/>
        <v>0</v>
      </c>
      <c r="L898" s="398">
        <f t="shared" si="645"/>
        <v>0</v>
      </c>
      <c r="M898" s="398">
        <f t="shared" si="645"/>
        <v>0</v>
      </c>
      <c r="N898" s="398">
        <f t="shared" si="645"/>
        <v>0</v>
      </c>
      <c r="O898" s="398">
        <f t="shared" si="645"/>
        <v>0</v>
      </c>
      <c r="P898" s="398">
        <f t="shared" si="645"/>
        <v>0</v>
      </c>
      <c r="Q898" s="398">
        <f t="shared" si="645"/>
        <v>0</v>
      </c>
      <c r="R898" s="398">
        <f t="shared" si="645"/>
        <v>0</v>
      </c>
      <c r="S898" s="398">
        <f t="shared" si="645"/>
        <v>0</v>
      </c>
      <c r="T898" s="398">
        <f t="shared" si="645"/>
        <v>0</v>
      </c>
      <c r="U898" s="398">
        <f t="shared" si="645"/>
        <v>0</v>
      </c>
      <c r="V898" s="398">
        <f t="shared" si="645"/>
        <v>0</v>
      </c>
      <c r="W898" s="398">
        <f t="shared" si="645"/>
        <v>0</v>
      </c>
      <c r="X898" s="398">
        <f t="shared" si="645"/>
        <v>0</v>
      </c>
      <c r="Y898" s="398">
        <f t="shared" si="645"/>
        <v>0</v>
      </c>
      <c r="Z898" s="398">
        <f t="shared" si="645"/>
        <v>0</v>
      </c>
      <c r="AA898" s="398">
        <f t="shared" si="645"/>
        <v>0</v>
      </c>
      <c r="AB898" s="398">
        <f t="shared" si="645"/>
        <v>0</v>
      </c>
      <c r="AC898" s="398">
        <f t="shared" si="645"/>
        <v>0</v>
      </c>
      <c r="AD898" s="398">
        <f t="shared" si="645"/>
        <v>0</v>
      </c>
      <c r="AE898" s="398">
        <f t="shared" si="645"/>
        <v>0</v>
      </c>
      <c r="AF898" s="398">
        <f t="shared" si="645"/>
        <v>0</v>
      </c>
      <c r="AG898" s="398">
        <f t="shared" si="645"/>
        <v>0</v>
      </c>
    </row>
    <row r="899">
      <c r="A899" s="100" t="str">
        <f t="shared" si="37"/>
        <v>n/a</v>
      </c>
      <c r="B899" s="396">
        <f t="array" ref="B899">IF($A899="n/a",Dashboard!$C$54,iferror(index('Trade Log'!$B$5:$B$2004,match($A899,'Trade Log'!$AA$5:$AA$2004,0),0),Dashboard!$C$54))</f>
        <v>43100</v>
      </c>
      <c r="C899" s="100" t="str">
        <f t="array" ref="C899">IF($A899="n/a","",iferror(index('Trade Log'!$C$5:$C$2004,match($A899,'Trade Log'!$AA$5:$AA$2004,0),0),""))</f>
        <v/>
      </c>
      <c r="D899" s="398">
        <f t="array" ref="D899">IF($A899="n/a",0,iferror(index('Trade Log'!$AD$5:$AD$2004,match($A899,'Trade Log'!$AA$5:$AA$2004,0),0),0))</f>
        <v>0</v>
      </c>
      <c r="E899" s="398">
        <f t="shared" si="35"/>
        <v>0</v>
      </c>
      <c r="F899" s="100" t="str">
        <f t="array" ref="F899">IF($A899="n/a","",iferror(index('Trade Log'!$D$5:$D$2004,match($A899,'Trade Log'!$AA$5:$AA$2004,0),0),"n/a"))</f>
        <v/>
      </c>
      <c r="G899" s="100" t="str">
        <f t="array" ref="G899">IF($A899="n/a","",IFERROR(index(Setup!$D$52:$D$201,match($F899,Setup!$B$52:$B$201,0),0),"n/a"))</f>
        <v/>
      </c>
      <c r="H899" s="81"/>
      <c r="I899" s="398">
        <f t="shared" ref="I899:AG899" si="646">IF($A899="n/a",0,IFERROR(IF($G899=I$287,$E899,0),0))</f>
        <v>0</v>
      </c>
      <c r="J899" s="398">
        <f t="shared" si="646"/>
        <v>0</v>
      </c>
      <c r="K899" s="398">
        <f t="shared" si="646"/>
        <v>0</v>
      </c>
      <c r="L899" s="398">
        <f t="shared" si="646"/>
        <v>0</v>
      </c>
      <c r="M899" s="398">
        <f t="shared" si="646"/>
        <v>0</v>
      </c>
      <c r="N899" s="398">
        <f t="shared" si="646"/>
        <v>0</v>
      </c>
      <c r="O899" s="398">
        <f t="shared" si="646"/>
        <v>0</v>
      </c>
      <c r="P899" s="398">
        <f t="shared" si="646"/>
        <v>0</v>
      </c>
      <c r="Q899" s="398">
        <f t="shared" si="646"/>
        <v>0</v>
      </c>
      <c r="R899" s="398">
        <f t="shared" si="646"/>
        <v>0</v>
      </c>
      <c r="S899" s="398">
        <f t="shared" si="646"/>
        <v>0</v>
      </c>
      <c r="T899" s="398">
        <f t="shared" si="646"/>
        <v>0</v>
      </c>
      <c r="U899" s="398">
        <f t="shared" si="646"/>
        <v>0</v>
      </c>
      <c r="V899" s="398">
        <f t="shared" si="646"/>
        <v>0</v>
      </c>
      <c r="W899" s="398">
        <f t="shared" si="646"/>
        <v>0</v>
      </c>
      <c r="X899" s="398">
        <f t="shared" si="646"/>
        <v>0</v>
      </c>
      <c r="Y899" s="398">
        <f t="shared" si="646"/>
        <v>0</v>
      </c>
      <c r="Z899" s="398">
        <f t="shared" si="646"/>
        <v>0</v>
      </c>
      <c r="AA899" s="398">
        <f t="shared" si="646"/>
        <v>0</v>
      </c>
      <c r="AB899" s="398">
        <f t="shared" si="646"/>
        <v>0</v>
      </c>
      <c r="AC899" s="398">
        <f t="shared" si="646"/>
        <v>0</v>
      </c>
      <c r="AD899" s="398">
        <f t="shared" si="646"/>
        <v>0</v>
      </c>
      <c r="AE899" s="398">
        <f t="shared" si="646"/>
        <v>0</v>
      </c>
      <c r="AF899" s="398">
        <f t="shared" si="646"/>
        <v>0</v>
      </c>
      <c r="AG899" s="398">
        <f t="shared" si="646"/>
        <v>0</v>
      </c>
    </row>
    <row r="900">
      <c r="A900" s="100" t="str">
        <f t="shared" si="37"/>
        <v>n/a</v>
      </c>
      <c r="B900" s="396">
        <f t="array" ref="B900">IF($A900="n/a",Dashboard!$C$54,iferror(index('Trade Log'!$B$5:$B$2004,match($A900,'Trade Log'!$AA$5:$AA$2004,0),0),Dashboard!$C$54))</f>
        <v>43100</v>
      </c>
      <c r="C900" s="100" t="str">
        <f t="array" ref="C900">IF($A900="n/a","",iferror(index('Trade Log'!$C$5:$C$2004,match($A900,'Trade Log'!$AA$5:$AA$2004,0),0),""))</f>
        <v/>
      </c>
      <c r="D900" s="398">
        <f t="array" ref="D900">IF($A900="n/a",0,iferror(index('Trade Log'!$AD$5:$AD$2004,match($A900,'Trade Log'!$AA$5:$AA$2004,0),0),0))</f>
        <v>0</v>
      </c>
      <c r="E900" s="398">
        <f t="shared" si="35"/>
        <v>0</v>
      </c>
      <c r="F900" s="100" t="str">
        <f t="array" ref="F900">IF($A900="n/a","",iferror(index('Trade Log'!$D$5:$D$2004,match($A900,'Trade Log'!$AA$5:$AA$2004,0),0),"n/a"))</f>
        <v/>
      </c>
      <c r="G900" s="100" t="str">
        <f t="array" ref="G900">IF($A900="n/a","",IFERROR(index(Setup!$D$52:$D$201,match($F900,Setup!$B$52:$B$201,0),0),"n/a"))</f>
        <v/>
      </c>
      <c r="H900" s="81"/>
      <c r="I900" s="398">
        <f t="shared" ref="I900:AG900" si="647">IF($A900="n/a",0,IFERROR(IF($G900=I$287,$E900,0),0))</f>
        <v>0</v>
      </c>
      <c r="J900" s="398">
        <f t="shared" si="647"/>
        <v>0</v>
      </c>
      <c r="K900" s="398">
        <f t="shared" si="647"/>
        <v>0</v>
      </c>
      <c r="L900" s="398">
        <f t="shared" si="647"/>
        <v>0</v>
      </c>
      <c r="M900" s="398">
        <f t="shared" si="647"/>
        <v>0</v>
      </c>
      <c r="N900" s="398">
        <f t="shared" si="647"/>
        <v>0</v>
      </c>
      <c r="O900" s="398">
        <f t="shared" si="647"/>
        <v>0</v>
      </c>
      <c r="P900" s="398">
        <f t="shared" si="647"/>
        <v>0</v>
      </c>
      <c r="Q900" s="398">
        <f t="shared" si="647"/>
        <v>0</v>
      </c>
      <c r="R900" s="398">
        <f t="shared" si="647"/>
        <v>0</v>
      </c>
      <c r="S900" s="398">
        <f t="shared" si="647"/>
        <v>0</v>
      </c>
      <c r="T900" s="398">
        <f t="shared" si="647"/>
        <v>0</v>
      </c>
      <c r="U900" s="398">
        <f t="shared" si="647"/>
        <v>0</v>
      </c>
      <c r="V900" s="398">
        <f t="shared" si="647"/>
        <v>0</v>
      </c>
      <c r="W900" s="398">
        <f t="shared" si="647"/>
        <v>0</v>
      </c>
      <c r="X900" s="398">
        <f t="shared" si="647"/>
        <v>0</v>
      </c>
      <c r="Y900" s="398">
        <f t="shared" si="647"/>
        <v>0</v>
      </c>
      <c r="Z900" s="398">
        <f t="shared" si="647"/>
        <v>0</v>
      </c>
      <c r="AA900" s="398">
        <f t="shared" si="647"/>
        <v>0</v>
      </c>
      <c r="AB900" s="398">
        <f t="shared" si="647"/>
        <v>0</v>
      </c>
      <c r="AC900" s="398">
        <f t="shared" si="647"/>
        <v>0</v>
      </c>
      <c r="AD900" s="398">
        <f t="shared" si="647"/>
        <v>0</v>
      </c>
      <c r="AE900" s="398">
        <f t="shared" si="647"/>
        <v>0</v>
      </c>
      <c r="AF900" s="398">
        <f t="shared" si="647"/>
        <v>0</v>
      </c>
      <c r="AG900" s="398">
        <f t="shared" si="647"/>
        <v>0</v>
      </c>
    </row>
    <row r="901">
      <c r="A901" s="100" t="str">
        <f t="shared" si="37"/>
        <v>n/a</v>
      </c>
      <c r="B901" s="396">
        <f t="array" ref="B901">IF($A901="n/a",Dashboard!$C$54,iferror(index('Trade Log'!$B$5:$B$2004,match($A901,'Trade Log'!$AA$5:$AA$2004,0),0),Dashboard!$C$54))</f>
        <v>43100</v>
      </c>
      <c r="C901" s="100" t="str">
        <f t="array" ref="C901">IF($A901="n/a","",iferror(index('Trade Log'!$C$5:$C$2004,match($A901,'Trade Log'!$AA$5:$AA$2004,0),0),""))</f>
        <v/>
      </c>
      <c r="D901" s="398">
        <f t="array" ref="D901">IF($A901="n/a",0,iferror(index('Trade Log'!$AD$5:$AD$2004,match($A901,'Trade Log'!$AA$5:$AA$2004,0),0),0))</f>
        <v>0</v>
      </c>
      <c r="E901" s="398">
        <f t="shared" si="35"/>
        <v>0</v>
      </c>
      <c r="F901" s="100" t="str">
        <f t="array" ref="F901">IF($A901="n/a","",iferror(index('Trade Log'!$D$5:$D$2004,match($A901,'Trade Log'!$AA$5:$AA$2004,0),0),"n/a"))</f>
        <v/>
      </c>
      <c r="G901" s="100" t="str">
        <f t="array" ref="G901">IF($A901="n/a","",IFERROR(index(Setup!$D$52:$D$201,match($F901,Setup!$B$52:$B$201,0),0),"n/a"))</f>
        <v/>
      </c>
      <c r="H901" s="81"/>
      <c r="I901" s="398">
        <f t="shared" ref="I901:AG901" si="648">IF($A901="n/a",0,IFERROR(IF($G901=I$287,$E901,0),0))</f>
        <v>0</v>
      </c>
      <c r="J901" s="398">
        <f t="shared" si="648"/>
        <v>0</v>
      </c>
      <c r="K901" s="398">
        <f t="shared" si="648"/>
        <v>0</v>
      </c>
      <c r="L901" s="398">
        <f t="shared" si="648"/>
        <v>0</v>
      </c>
      <c r="M901" s="398">
        <f t="shared" si="648"/>
        <v>0</v>
      </c>
      <c r="N901" s="398">
        <f t="shared" si="648"/>
        <v>0</v>
      </c>
      <c r="O901" s="398">
        <f t="shared" si="648"/>
        <v>0</v>
      </c>
      <c r="P901" s="398">
        <f t="shared" si="648"/>
        <v>0</v>
      </c>
      <c r="Q901" s="398">
        <f t="shared" si="648"/>
        <v>0</v>
      </c>
      <c r="R901" s="398">
        <f t="shared" si="648"/>
        <v>0</v>
      </c>
      <c r="S901" s="398">
        <f t="shared" si="648"/>
        <v>0</v>
      </c>
      <c r="T901" s="398">
        <f t="shared" si="648"/>
        <v>0</v>
      </c>
      <c r="U901" s="398">
        <f t="shared" si="648"/>
        <v>0</v>
      </c>
      <c r="V901" s="398">
        <f t="shared" si="648"/>
        <v>0</v>
      </c>
      <c r="W901" s="398">
        <f t="shared" si="648"/>
        <v>0</v>
      </c>
      <c r="X901" s="398">
        <f t="shared" si="648"/>
        <v>0</v>
      </c>
      <c r="Y901" s="398">
        <f t="shared" si="648"/>
        <v>0</v>
      </c>
      <c r="Z901" s="398">
        <f t="shared" si="648"/>
        <v>0</v>
      </c>
      <c r="AA901" s="398">
        <f t="shared" si="648"/>
        <v>0</v>
      </c>
      <c r="AB901" s="398">
        <f t="shared" si="648"/>
        <v>0</v>
      </c>
      <c r="AC901" s="398">
        <f t="shared" si="648"/>
        <v>0</v>
      </c>
      <c r="AD901" s="398">
        <f t="shared" si="648"/>
        <v>0</v>
      </c>
      <c r="AE901" s="398">
        <f t="shared" si="648"/>
        <v>0</v>
      </c>
      <c r="AF901" s="398">
        <f t="shared" si="648"/>
        <v>0</v>
      </c>
      <c r="AG901" s="398">
        <f t="shared" si="648"/>
        <v>0</v>
      </c>
    </row>
    <row r="902">
      <c r="A902" s="100" t="str">
        <f t="shared" si="37"/>
        <v>n/a</v>
      </c>
      <c r="B902" s="396">
        <f t="array" ref="B902">IF($A902="n/a",Dashboard!$C$54,iferror(index('Trade Log'!$B$5:$B$2004,match($A902,'Trade Log'!$AA$5:$AA$2004,0),0),Dashboard!$C$54))</f>
        <v>43100</v>
      </c>
      <c r="C902" s="100" t="str">
        <f t="array" ref="C902">IF($A902="n/a","",iferror(index('Trade Log'!$C$5:$C$2004,match($A902,'Trade Log'!$AA$5:$AA$2004,0),0),""))</f>
        <v/>
      </c>
      <c r="D902" s="398">
        <f t="array" ref="D902">IF($A902="n/a",0,iferror(index('Trade Log'!$AD$5:$AD$2004,match($A902,'Trade Log'!$AA$5:$AA$2004,0),0),0))</f>
        <v>0</v>
      </c>
      <c r="E902" s="398">
        <f t="shared" si="35"/>
        <v>0</v>
      </c>
      <c r="F902" s="100" t="str">
        <f t="array" ref="F902">IF($A902="n/a","",iferror(index('Trade Log'!$D$5:$D$2004,match($A902,'Trade Log'!$AA$5:$AA$2004,0),0),"n/a"))</f>
        <v/>
      </c>
      <c r="G902" s="100" t="str">
        <f t="array" ref="G902">IF($A902="n/a","",IFERROR(index(Setup!$D$52:$D$201,match($F902,Setup!$B$52:$B$201,0),0),"n/a"))</f>
        <v/>
      </c>
      <c r="H902" s="81"/>
      <c r="I902" s="398">
        <f t="shared" ref="I902:AG902" si="649">IF($A902="n/a",0,IFERROR(IF($G902=I$287,$E902,0),0))</f>
        <v>0</v>
      </c>
      <c r="J902" s="398">
        <f t="shared" si="649"/>
        <v>0</v>
      </c>
      <c r="K902" s="398">
        <f t="shared" si="649"/>
        <v>0</v>
      </c>
      <c r="L902" s="398">
        <f t="shared" si="649"/>
        <v>0</v>
      </c>
      <c r="M902" s="398">
        <f t="shared" si="649"/>
        <v>0</v>
      </c>
      <c r="N902" s="398">
        <f t="shared" si="649"/>
        <v>0</v>
      </c>
      <c r="O902" s="398">
        <f t="shared" si="649"/>
        <v>0</v>
      </c>
      <c r="P902" s="398">
        <f t="shared" si="649"/>
        <v>0</v>
      </c>
      <c r="Q902" s="398">
        <f t="shared" si="649"/>
        <v>0</v>
      </c>
      <c r="R902" s="398">
        <f t="shared" si="649"/>
        <v>0</v>
      </c>
      <c r="S902" s="398">
        <f t="shared" si="649"/>
        <v>0</v>
      </c>
      <c r="T902" s="398">
        <f t="shared" si="649"/>
        <v>0</v>
      </c>
      <c r="U902" s="398">
        <f t="shared" si="649"/>
        <v>0</v>
      </c>
      <c r="V902" s="398">
        <f t="shared" si="649"/>
        <v>0</v>
      </c>
      <c r="W902" s="398">
        <f t="shared" si="649"/>
        <v>0</v>
      </c>
      <c r="X902" s="398">
        <f t="shared" si="649"/>
        <v>0</v>
      </c>
      <c r="Y902" s="398">
        <f t="shared" si="649"/>
        <v>0</v>
      </c>
      <c r="Z902" s="398">
        <f t="shared" si="649"/>
        <v>0</v>
      </c>
      <c r="AA902" s="398">
        <f t="shared" si="649"/>
        <v>0</v>
      </c>
      <c r="AB902" s="398">
        <f t="shared" si="649"/>
        <v>0</v>
      </c>
      <c r="AC902" s="398">
        <f t="shared" si="649"/>
        <v>0</v>
      </c>
      <c r="AD902" s="398">
        <f t="shared" si="649"/>
        <v>0</v>
      </c>
      <c r="AE902" s="398">
        <f t="shared" si="649"/>
        <v>0</v>
      </c>
      <c r="AF902" s="398">
        <f t="shared" si="649"/>
        <v>0</v>
      </c>
      <c r="AG902" s="398">
        <f t="shared" si="649"/>
        <v>0</v>
      </c>
    </row>
    <row r="903">
      <c r="A903" s="100" t="str">
        <f t="shared" si="37"/>
        <v>n/a</v>
      </c>
      <c r="B903" s="396">
        <f t="array" ref="B903">IF($A903="n/a",Dashboard!$C$54,iferror(index('Trade Log'!$B$5:$B$2004,match($A903,'Trade Log'!$AA$5:$AA$2004,0),0),Dashboard!$C$54))</f>
        <v>43100</v>
      </c>
      <c r="C903" s="100" t="str">
        <f t="array" ref="C903">IF($A903="n/a","",iferror(index('Trade Log'!$C$5:$C$2004,match($A903,'Trade Log'!$AA$5:$AA$2004,0),0),""))</f>
        <v/>
      </c>
      <c r="D903" s="398">
        <f t="array" ref="D903">IF($A903="n/a",0,iferror(index('Trade Log'!$AD$5:$AD$2004,match($A903,'Trade Log'!$AA$5:$AA$2004,0),0),0))</f>
        <v>0</v>
      </c>
      <c r="E903" s="398">
        <f t="shared" si="35"/>
        <v>0</v>
      </c>
      <c r="F903" s="100" t="str">
        <f t="array" ref="F903">IF($A903="n/a","",iferror(index('Trade Log'!$D$5:$D$2004,match($A903,'Trade Log'!$AA$5:$AA$2004,0),0),"n/a"))</f>
        <v/>
      </c>
      <c r="G903" s="100" t="str">
        <f t="array" ref="G903">IF($A903="n/a","",IFERROR(index(Setup!$D$52:$D$201,match($F903,Setup!$B$52:$B$201,0),0),"n/a"))</f>
        <v/>
      </c>
      <c r="H903" s="81"/>
      <c r="I903" s="398">
        <f t="shared" ref="I903:AG903" si="650">IF($A903="n/a",0,IFERROR(IF($G903=I$287,$E903,0),0))</f>
        <v>0</v>
      </c>
      <c r="J903" s="398">
        <f t="shared" si="650"/>
        <v>0</v>
      </c>
      <c r="K903" s="398">
        <f t="shared" si="650"/>
        <v>0</v>
      </c>
      <c r="L903" s="398">
        <f t="shared" si="650"/>
        <v>0</v>
      </c>
      <c r="M903" s="398">
        <f t="shared" si="650"/>
        <v>0</v>
      </c>
      <c r="N903" s="398">
        <f t="shared" si="650"/>
        <v>0</v>
      </c>
      <c r="O903" s="398">
        <f t="shared" si="650"/>
        <v>0</v>
      </c>
      <c r="P903" s="398">
        <f t="shared" si="650"/>
        <v>0</v>
      </c>
      <c r="Q903" s="398">
        <f t="shared" si="650"/>
        <v>0</v>
      </c>
      <c r="R903" s="398">
        <f t="shared" si="650"/>
        <v>0</v>
      </c>
      <c r="S903" s="398">
        <f t="shared" si="650"/>
        <v>0</v>
      </c>
      <c r="T903" s="398">
        <f t="shared" si="650"/>
        <v>0</v>
      </c>
      <c r="U903" s="398">
        <f t="shared" si="650"/>
        <v>0</v>
      </c>
      <c r="V903" s="398">
        <f t="shared" si="650"/>
        <v>0</v>
      </c>
      <c r="W903" s="398">
        <f t="shared" si="650"/>
        <v>0</v>
      </c>
      <c r="X903" s="398">
        <f t="shared" si="650"/>
        <v>0</v>
      </c>
      <c r="Y903" s="398">
        <f t="shared" si="650"/>
        <v>0</v>
      </c>
      <c r="Z903" s="398">
        <f t="shared" si="650"/>
        <v>0</v>
      </c>
      <c r="AA903" s="398">
        <f t="shared" si="650"/>
        <v>0</v>
      </c>
      <c r="AB903" s="398">
        <f t="shared" si="650"/>
        <v>0</v>
      </c>
      <c r="AC903" s="398">
        <f t="shared" si="650"/>
        <v>0</v>
      </c>
      <c r="AD903" s="398">
        <f t="shared" si="650"/>
        <v>0</v>
      </c>
      <c r="AE903" s="398">
        <f t="shared" si="650"/>
        <v>0</v>
      </c>
      <c r="AF903" s="398">
        <f t="shared" si="650"/>
        <v>0</v>
      </c>
      <c r="AG903" s="398">
        <f t="shared" si="650"/>
        <v>0</v>
      </c>
    </row>
    <row r="904">
      <c r="A904" s="100" t="str">
        <f t="shared" si="37"/>
        <v>n/a</v>
      </c>
      <c r="B904" s="396">
        <f t="array" ref="B904">IF($A904="n/a",Dashboard!$C$54,iferror(index('Trade Log'!$B$5:$B$2004,match($A904,'Trade Log'!$AA$5:$AA$2004,0),0),Dashboard!$C$54))</f>
        <v>43100</v>
      </c>
      <c r="C904" s="100" t="str">
        <f t="array" ref="C904">IF($A904="n/a","",iferror(index('Trade Log'!$C$5:$C$2004,match($A904,'Trade Log'!$AA$5:$AA$2004,0),0),""))</f>
        <v/>
      </c>
      <c r="D904" s="398">
        <f t="array" ref="D904">IF($A904="n/a",0,iferror(index('Trade Log'!$AD$5:$AD$2004,match($A904,'Trade Log'!$AA$5:$AA$2004,0),0),0))</f>
        <v>0</v>
      </c>
      <c r="E904" s="398">
        <f t="shared" si="35"/>
        <v>0</v>
      </c>
      <c r="F904" s="100" t="str">
        <f t="array" ref="F904">IF($A904="n/a","",iferror(index('Trade Log'!$D$5:$D$2004,match($A904,'Trade Log'!$AA$5:$AA$2004,0),0),"n/a"))</f>
        <v/>
      </c>
      <c r="G904" s="100" t="str">
        <f t="array" ref="G904">IF($A904="n/a","",IFERROR(index(Setup!$D$52:$D$201,match($F904,Setup!$B$52:$B$201,0),0),"n/a"))</f>
        <v/>
      </c>
      <c r="H904" s="81"/>
      <c r="I904" s="398">
        <f t="shared" ref="I904:AG904" si="651">IF($A904="n/a",0,IFERROR(IF($G904=I$287,$E904,0),0))</f>
        <v>0</v>
      </c>
      <c r="J904" s="398">
        <f t="shared" si="651"/>
        <v>0</v>
      </c>
      <c r="K904" s="398">
        <f t="shared" si="651"/>
        <v>0</v>
      </c>
      <c r="L904" s="398">
        <f t="shared" si="651"/>
        <v>0</v>
      </c>
      <c r="M904" s="398">
        <f t="shared" si="651"/>
        <v>0</v>
      </c>
      <c r="N904" s="398">
        <f t="shared" si="651"/>
        <v>0</v>
      </c>
      <c r="O904" s="398">
        <f t="shared" si="651"/>
        <v>0</v>
      </c>
      <c r="P904" s="398">
        <f t="shared" si="651"/>
        <v>0</v>
      </c>
      <c r="Q904" s="398">
        <f t="shared" si="651"/>
        <v>0</v>
      </c>
      <c r="R904" s="398">
        <f t="shared" si="651"/>
        <v>0</v>
      </c>
      <c r="S904" s="398">
        <f t="shared" si="651"/>
        <v>0</v>
      </c>
      <c r="T904" s="398">
        <f t="shared" si="651"/>
        <v>0</v>
      </c>
      <c r="U904" s="398">
        <f t="shared" si="651"/>
        <v>0</v>
      </c>
      <c r="V904" s="398">
        <f t="shared" si="651"/>
        <v>0</v>
      </c>
      <c r="W904" s="398">
        <f t="shared" si="651"/>
        <v>0</v>
      </c>
      <c r="X904" s="398">
        <f t="shared" si="651"/>
        <v>0</v>
      </c>
      <c r="Y904" s="398">
        <f t="shared" si="651"/>
        <v>0</v>
      </c>
      <c r="Z904" s="398">
        <f t="shared" si="651"/>
        <v>0</v>
      </c>
      <c r="AA904" s="398">
        <f t="shared" si="651"/>
        <v>0</v>
      </c>
      <c r="AB904" s="398">
        <f t="shared" si="651"/>
        <v>0</v>
      </c>
      <c r="AC904" s="398">
        <f t="shared" si="651"/>
        <v>0</v>
      </c>
      <c r="AD904" s="398">
        <f t="shared" si="651"/>
        <v>0</v>
      </c>
      <c r="AE904" s="398">
        <f t="shared" si="651"/>
        <v>0</v>
      </c>
      <c r="AF904" s="398">
        <f t="shared" si="651"/>
        <v>0</v>
      </c>
      <c r="AG904" s="398">
        <f t="shared" si="651"/>
        <v>0</v>
      </c>
    </row>
    <row r="905">
      <c r="A905" s="100" t="str">
        <f t="shared" si="37"/>
        <v>n/a</v>
      </c>
      <c r="B905" s="396">
        <f t="array" ref="B905">IF($A905="n/a",Dashboard!$C$54,iferror(index('Trade Log'!$B$5:$B$2004,match($A905,'Trade Log'!$AA$5:$AA$2004,0),0),Dashboard!$C$54))</f>
        <v>43100</v>
      </c>
      <c r="C905" s="100" t="str">
        <f t="array" ref="C905">IF($A905="n/a","",iferror(index('Trade Log'!$C$5:$C$2004,match($A905,'Trade Log'!$AA$5:$AA$2004,0),0),""))</f>
        <v/>
      </c>
      <c r="D905" s="398">
        <f t="array" ref="D905">IF($A905="n/a",0,iferror(index('Trade Log'!$AD$5:$AD$2004,match($A905,'Trade Log'!$AA$5:$AA$2004,0),0),0))</f>
        <v>0</v>
      </c>
      <c r="E905" s="398">
        <f t="shared" si="35"/>
        <v>0</v>
      </c>
      <c r="F905" s="100" t="str">
        <f t="array" ref="F905">IF($A905="n/a","",iferror(index('Trade Log'!$D$5:$D$2004,match($A905,'Trade Log'!$AA$5:$AA$2004,0),0),"n/a"))</f>
        <v/>
      </c>
      <c r="G905" s="100" t="str">
        <f t="array" ref="G905">IF($A905="n/a","",IFERROR(index(Setup!$D$52:$D$201,match($F905,Setup!$B$52:$B$201,0),0),"n/a"))</f>
        <v/>
      </c>
      <c r="H905" s="81"/>
      <c r="I905" s="398">
        <f t="shared" ref="I905:AG905" si="652">IF($A905="n/a",0,IFERROR(IF($G905=I$287,$E905,0),0))</f>
        <v>0</v>
      </c>
      <c r="J905" s="398">
        <f t="shared" si="652"/>
        <v>0</v>
      </c>
      <c r="K905" s="398">
        <f t="shared" si="652"/>
        <v>0</v>
      </c>
      <c r="L905" s="398">
        <f t="shared" si="652"/>
        <v>0</v>
      </c>
      <c r="M905" s="398">
        <f t="shared" si="652"/>
        <v>0</v>
      </c>
      <c r="N905" s="398">
        <f t="shared" si="652"/>
        <v>0</v>
      </c>
      <c r="O905" s="398">
        <f t="shared" si="652"/>
        <v>0</v>
      </c>
      <c r="P905" s="398">
        <f t="shared" si="652"/>
        <v>0</v>
      </c>
      <c r="Q905" s="398">
        <f t="shared" si="652"/>
        <v>0</v>
      </c>
      <c r="R905" s="398">
        <f t="shared" si="652"/>
        <v>0</v>
      </c>
      <c r="S905" s="398">
        <f t="shared" si="652"/>
        <v>0</v>
      </c>
      <c r="T905" s="398">
        <f t="shared" si="652"/>
        <v>0</v>
      </c>
      <c r="U905" s="398">
        <f t="shared" si="652"/>
        <v>0</v>
      </c>
      <c r="V905" s="398">
        <f t="shared" si="652"/>
        <v>0</v>
      </c>
      <c r="W905" s="398">
        <f t="shared" si="652"/>
        <v>0</v>
      </c>
      <c r="X905" s="398">
        <f t="shared" si="652"/>
        <v>0</v>
      </c>
      <c r="Y905" s="398">
        <f t="shared" si="652"/>
        <v>0</v>
      </c>
      <c r="Z905" s="398">
        <f t="shared" si="652"/>
        <v>0</v>
      </c>
      <c r="AA905" s="398">
        <f t="shared" si="652"/>
        <v>0</v>
      </c>
      <c r="AB905" s="398">
        <f t="shared" si="652"/>
        <v>0</v>
      </c>
      <c r="AC905" s="398">
        <f t="shared" si="652"/>
        <v>0</v>
      </c>
      <c r="AD905" s="398">
        <f t="shared" si="652"/>
        <v>0</v>
      </c>
      <c r="AE905" s="398">
        <f t="shared" si="652"/>
        <v>0</v>
      </c>
      <c r="AF905" s="398">
        <f t="shared" si="652"/>
        <v>0</v>
      </c>
      <c r="AG905" s="398">
        <f t="shared" si="652"/>
        <v>0</v>
      </c>
    </row>
    <row r="906">
      <c r="A906" s="100" t="str">
        <f t="shared" si="37"/>
        <v>n/a</v>
      </c>
      <c r="B906" s="396">
        <f t="array" ref="B906">IF($A906="n/a",Dashboard!$C$54,iferror(index('Trade Log'!$B$5:$B$2004,match($A906,'Trade Log'!$AA$5:$AA$2004,0),0),Dashboard!$C$54))</f>
        <v>43100</v>
      </c>
      <c r="C906" s="100" t="str">
        <f t="array" ref="C906">IF($A906="n/a","",iferror(index('Trade Log'!$C$5:$C$2004,match($A906,'Trade Log'!$AA$5:$AA$2004,0),0),""))</f>
        <v/>
      </c>
      <c r="D906" s="398">
        <f t="array" ref="D906">IF($A906="n/a",0,iferror(index('Trade Log'!$AD$5:$AD$2004,match($A906,'Trade Log'!$AA$5:$AA$2004,0),0),0))</f>
        <v>0</v>
      </c>
      <c r="E906" s="398">
        <f t="shared" si="35"/>
        <v>0</v>
      </c>
      <c r="F906" s="100" t="str">
        <f t="array" ref="F906">IF($A906="n/a","",iferror(index('Trade Log'!$D$5:$D$2004,match($A906,'Trade Log'!$AA$5:$AA$2004,0),0),"n/a"))</f>
        <v/>
      </c>
      <c r="G906" s="100" t="str">
        <f t="array" ref="G906">IF($A906="n/a","",IFERROR(index(Setup!$D$52:$D$201,match($F906,Setup!$B$52:$B$201,0),0),"n/a"))</f>
        <v/>
      </c>
      <c r="H906" s="81"/>
      <c r="I906" s="398">
        <f t="shared" ref="I906:AG906" si="653">IF($A906="n/a",0,IFERROR(IF($G906=I$287,$E906,0),0))</f>
        <v>0</v>
      </c>
      <c r="J906" s="398">
        <f t="shared" si="653"/>
        <v>0</v>
      </c>
      <c r="K906" s="398">
        <f t="shared" si="653"/>
        <v>0</v>
      </c>
      <c r="L906" s="398">
        <f t="shared" si="653"/>
        <v>0</v>
      </c>
      <c r="M906" s="398">
        <f t="shared" si="653"/>
        <v>0</v>
      </c>
      <c r="N906" s="398">
        <f t="shared" si="653"/>
        <v>0</v>
      </c>
      <c r="O906" s="398">
        <f t="shared" si="653"/>
        <v>0</v>
      </c>
      <c r="P906" s="398">
        <f t="shared" si="653"/>
        <v>0</v>
      </c>
      <c r="Q906" s="398">
        <f t="shared" si="653"/>
        <v>0</v>
      </c>
      <c r="R906" s="398">
        <f t="shared" si="653"/>
        <v>0</v>
      </c>
      <c r="S906" s="398">
        <f t="shared" si="653"/>
        <v>0</v>
      </c>
      <c r="T906" s="398">
        <f t="shared" si="653"/>
        <v>0</v>
      </c>
      <c r="U906" s="398">
        <f t="shared" si="653"/>
        <v>0</v>
      </c>
      <c r="V906" s="398">
        <f t="shared" si="653"/>
        <v>0</v>
      </c>
      <c r="W906" s="398">
        <f t="shared" si="653"/>
        <v>0</v>
      </c>
      <c r="X906" s="398">
        <f t="shared" si="653"/>
        <v>0</v>
      </c>
      <c r="Y906" s="398">
        <f t="shared" si="653"/>
        <v>0</v>
      </c>
      <c r="Z906" s="398">
        <f t="shared" si="653"/>
        <v>0</v>
      </c>
      <c r="AA906" s="398">
        <f t="shared" si="653"/>
        <v>0</v>
      </c>
      <c r="AB906" s="398">
        <f t="shared" si="653"/>
        <v>0</v>
      </c>
      <c r="AC906" s="398">
        <f t="shared" si="653"/>
        <v>0</v>
      </c>
      <c r="AD906" s="398">
        <f t="shared" si="653"/>
        <v>0</v>
      </c>
      <c r="AE906" s="398">
        <f t="shared" si="653"/>
        <v>0</v>
      </c>
      <c r="AF906" s="398">
        <f t="shared" si="653"/>
        <v>0</v>
      </c>
      <c r="AG906" s="398">
        <f t="shared" si="653"/>
        <v>0</v>
      </c>
    </row>
    <row r="907">
      <c r="A907" s="100" t="str">
        <f t="shared" si="37"/>
        <v>n/a</v>
      </c>
      <c r="B907" s="396">
        <f t="array" ref="B907">IF($A907="n/a",Dashboard!$C$54,iferror(index('Trade Log'!$B$5:$B$2004,match($A907,'Trade Log'!$AA$5:$AA$2004,0),0),Dashboard!$C$54))</f>
        <v>43100</v>
      </c>
      <c r="C907" s="100" t="str">
        <f t="array" ref="C907">IF($A907="n/a","",iferror(index('Trade Log'!$C$5:$C$2004,match($A907,'Trade Log'!$AA$5:$AA$2004,0),0),""))</f>
        <v/>
      </c>
      <c r="D907" s="398">
        <f t="array" ref="D907">IF($A907="n/a",0,iferror(index('Trade Log'!$AD$5:$AD$2004,match($A907,'Trade Log'!$AA$5:$AA$2004,0),0),0))</f>
        <v>0</v>
      </c>
      <c r="E907" s="398">
        <f t="shared" si="35"/>
        <v>0</v>
      </c>
      <c r="F907" s="100" t="str">
        <f t="array" ref="F907">IF($A907="n/a","",iferror(index('Trade Log'!$D$5:$D$2004,match($A907,'Trade Log'!$AA$5:$AA$2004,0),0),"n/a"))</f>
        <v/>
      </c>
      <c r="G907" s="100" t="str">
        <f t="array" ref="G907">IF($A907="n/a","",IFERROR(index(Setup!$D$52:$D$201,match($F907,Setup!$B$52:$B$201,0),0),"n/a"))</f>
        <v/>
      </c>
      <c r="H907" s="81"/>
      <c r="I907" s="398">
        <f t="shared" ref="I907:AG907" si="654">IF($A907="n/a",0,IFERROR(IF($G907=I$287,$E907,0),0))</f>
        <v>0</v>
      </c>
      <c r="J907" s="398">
        <f t="shared" si="654"/>
        <v>0</v>
      </c>
      <c r="K907" s="398">
        <f t="shared" si="654"/>
        <v>0</v>
      </c>
      <c r="L907" s="398">
        <f t="shared" si="654"/>
        <v>0</v>
      </c>
      <c r="M907" s="398">
        <f t="shared" si="654"/>
        <v>0</v>
      </c>
      <c r="N907" s="398">
        <f t="shared" si="654"/>
        <v>0</v>
      </c>
      <c r="O907" s="398">
        <f t="shared" si="654"/>
        <v>0</v>
      </c>
      <c r="P907" s="398">
        <f t="shared" si="654"/>
        <v>0</v>
      </c>
      <c r="Q907" s="398">
        <f t="shared" si="654"/>
        <v>0</v>
      </c>
      <c r="R907" s="398">
        <f t="shared" si="654"/>
        <v>0</v>
      </c>
      <c r="S907" s="398">
        <f t="shared" si="654"/>
        <v>0</v>
      </c>
      <c r="T907" s="398">
        <f t="shared" si="654"/>
        <v>0</v>
      </c>
      <c r="U907" s="398">
        <f t="shared" si="654"/>
        <v>0</v>
      </c>
      <c r="V907" s="398">
        <f t="shared" si="654"/>
        <v>0</v>
      </c>
      <c r="W907" s="398">
        <f t="shared" si="654"/>
        <v>0</v>
      </c>
      <c r="X907" s="398">
        <f t="shared" si="654"/>
        <v>0</v>
      </c>
      <c r="Y907" s="398">
        <f t="shared" si="654"/>
        <v>0</v>
      </c>
      <c r="Z907" s="398">
        <f t="shared" si="654"/>
        <v>0</v>
      </c>
      <c r="AA907" s="398">
        <f t="shared" si="654"/>
        <v>0</v>
      </c>
      <c r="AB907" s="398">
        <f t="shared" si="654"/>
        <v>0</v>
      </c>
      <c r="AC907" s="398">
        <f t="shared" si="654"/>
        <v>0</v>
      </c>
      <c r="AD907" s="398">
        <f t="shared" si="654"/>
        <v>0</v>
      </c>
      <c r="AE907" s="398">
        <f t="shared" si="654"/>
        <v>0</v>
      </c>
      <c r="AF907" s="398">
        <f t="shared" si="654"/>
        <v>0</v>
      </c>
      <c r="AG907" s="398">
        <f t="shared" si="654"/>
        <v>0</v>
      </c>
    </row>
    <row r="908">
      <c r="A908" s="100" t="str">
        <f t="shared" si="37"/>
        <v>n/a</v>
      </c>
      <c r="B908" s="396">
        <f t="array" ref="B908">IF($A908="n/a",Dashboard!$C$54,iferror(index('Trade Log'!$B$5:$B$2004,match($A908,'Trade Log'!$AA$5:$AA$2004,0),0),Dashboard!$C$54))</f>
        <v>43100</v>
      </c>
      <c r="C908" s="100" t="str">
        <f t="array" ref="C908">IF($A908="n/a","",iferror(index('Trade Log'!$C$5:$C$2004,match($A908,'Trade Log'!$AA$5:$AA$2004,0),0),""))</f>
        <v/>
      </c>
      <c r="D908" s="398">
        <f t="array" ref="D908">IF($A908="n/a",0,iferror(index('Trade Log'!$AD$5:$AD$2004,match($A908,'Trade Log'!$AA$5:$AA$2004,0),0),0))</f>
        <v>0</v>
      </c>
      <c r="E908" s="398">
        <f t="shared" si="35"/>
        <v>0</v>
      </c>
      <c r="F908" s="100" t="str">
        <f t="array" ref="F908">IF($A908="n/a","",iferror(index('Trade Log'!$D$5:$D$2004,match($A908,'Trade Log'!$AA$5:$AA$2004,0),0),"n/a"))</f>
        <v/>
      </c>
      <c r="G908" s="100" t="str">
        <f t="array" ref="G908">IF($A908="n/a","",IFERROR(index(Setup!$D$52:$D$201,match($F908,Setup!$B$52:$B$201,0),0),"n/a"))</f>
        <v/>
      </c>
      <c r="H908" s="81"/>
      <c r="I908" s="398">
        <f t="shared" ref="I908:AG908" si="655">IF($A908="n/a",0,IFERROR(IF($G908=I$287,$E908,0),0))</f>
        <v>0</v>
      </c>
      <c r="J908" s="398">
        <f t="shared" si="655"/>
        <v>0</v>
      </c>
      <c r="K908" s="398">
        <f t="shared" si="655"/>
        <v>0</v>
      </c>
      <c r="L908" s="398">
        <f t="shared" si="655"/>
        <v>0</v>
      </c>
      <c r="M908" s="398">
        <f t="shared" si="655"/>
        <v>0</v>
      </c>
      <c r="N908" s="398">
        <f t="shared" si="655"/>
        <v>0</v>
      </c>
      <c r="O908" s="398">
        <f t="shared" si="655"/>
        <v>0</v>
      </c>
      <c r="P908" s="398">
        <f t="shared" si="655"/>
        <v>0</v>
      </c>
      <c r="Q908" s="398">
        <f t="shared" si="655"/>
        <v>0</v>
      </c>
      <c r="R908" s="398">
        <f t="shared" si="655"/>
        <v>0</v>
      </c>
      <c r="S908" s="398">
        <f t="shared" si="655"/>
        <v>0</v>
      </c>
      <c r="T908" s="398">
        <f t="shared" si="655"/>
        <v>0</v>
      </c>
      <c r="U908" s="398">
        <f t="shared" si="655"/>
        <v>0</v>
      </c>
      <c r="V908" s="398">
        <f t="shared" si="655"/>
        <v>0</v>
      </c>
      <c r="W908" s="398">
        <f t="shared" si="655"/>
        <v>0</v>
      </c>
      <c r="X908" s="398">
        <f t="shared" si="655"/>
        <v>0</v>
      </c>
      <c r="Y908" s="398">
        <f t="shared" si="655"/>
        <v>0</v>
      </c>
      <c r="Z908" s="398">
        <f t="shared" si="655"/>
        <v>0</v>
      </c>
      <c r="AA908" s="398">
        <f t="shared" si="655"/>
        <v>0</v>
      </c>
      <c r="AB908" s="398">
        <f t="shared" si="655"/>
        <v>0</v>
      </c>
      <c r="AC908" s="398">
        <f t="shared" si="655"/>
        <v>0</v>
      </c>
      <c r="AD908" s="398">
        <f t="shared" si="655"/>
        <v>0</v>
      </c>
      <c r="AE908" s="398">
        <f t="shared" si="655"/>
        <v>0</v>
      </c>
      <c r="AF908" s="398">
        <f t="shared" si="655"/>
        <v>0</v>
      </c>
      <c r="AG908" s="398">
        <f t="shared" si="655"/>
        <v>0</v>
      </c>
    </row>
    <row r="909">
      <c r="A909" s="100" t="str">
        <f t="shared" si="37"/>
        <v>n/a</v>
      </c>
      <c r="B909" s="396">
        <f t="array" ref="B909">IF($A909="n/a",Dashboard!$C$54,iferror(index('Trade Log'!$B$5:$B$2004,match($A909,'Trade Log'!$AA$5:$AA$2004,0),0),Dashboard!$C$54))</f>
        <v>43100</v>
      </c>
      <c r="C909" s="100" t="str">
        <f t="array" ref="C909">IF($A909="n/a","",iferror(index('Trade Log'!$C$5:$C$2004,match($A909,'Trade Log'!$AA$5:$AA$2004,0),0),""))</f>
        <v/>
      </c>
      <c r="D909" s="398">
        <f t="array" ref="D909">IF($A909="n/a",0,iferror(index('Trade Log'!$AD$5:$AD$2004,match($A909,'Trade Log'!$AA$5:$AA$2004,0),0),0))</f>
        <v>0</v>
      </c>
      <c r="E909" s="398">
        <f t="shared" si="35"/>
        <v>0</v>
      </c>
      <c r="F909" s="100" t="str">
        <f t="array" ref="F909">IF($A909="n/a","",iferror(index('Trade Log'!$D$5:$D$2004,match($A909,'Trade Log'!$AA$5:$AA$2004,0),0),"n/a"))</f>
        <v/>
      </c>
      <c r="G909" s="100" t="str">
        <f t="array" ref="G909">IF($A909="n/a","",IFERROR(index(Setup!$D$52:$D$201,match($F909,Setup!$B$52:$B$201,0),0),"n/a"))</f>
        <v/>
      </c>
      <c r="H909" s="81"/>
      <c r="I909" s="398">
        <f t="shared" ref="I909:AG909" si="656">IF($A909="n/a",0,IFERROR(IF($G909=I$287,$E909,0),0))</f>
        <v>0</v>
      </c>
      <c r="J909" s="398">
        <f t="shared" si="656"/>
        <v>0</v>
      </c>
      <c r="K909" s="398">
        <f t="shared" si="656"/>
        <v>0</v>
      </c>
      <c r="L909" s="398">
        <f t="shared" si="656"/>
        <v>0</v>
      </c>
      <c r="M909" s="398">
        <f t="shared" si="656"/>
        <v>0</v>
      </c>
      <c r="N909" s="398">
        <f t="shared" si="656"/>
        <v>0</v>
      </c>
      <c r="O909" s="398">
        <f t="shared" si="656"/>
        <v>0</v>
      </c>
      <c r="P909" s="398">
        <f t="shared" si="656"/>
        <v>0</v>
      </c>
      <c r="Q909" s="398">
        <f t="shared" si="656"/>
        <v>0</v>
      </c>
      <c r="R909" s="398">
        <f t="shared" si="656"/>
        <v>0</v>
      </c>
      <c r="S909" s="398">
        <f t="shared" si="656"/>
        <v>0</v>
      </c>
      <c r="T909" s="398">
        <f t="shared" si="656"/>
        <v>0</v>
      </c>
      <c r="U909" s="398">
        <f t="shared" si="656"/>
        <v>0</v>
      </c>
      <c r="V909" s="398">
        <f t="shared" si="656"/>
        <v>0</v>
      </c>
      <c r="W909" s="398">
        <f t="shared" si="656"/>
        <v>0</v>
      </c>
      <c r="X909" s="398">
        <f t="shared" si="656"/>
        <v>0</v>
      </c>
      <c r="Y909" s="398">
        <f t="shared" si="656"/>
        <v>0</v>
      </c>
      <c r="Z909" s="398">
        <f t="shared" si="656"/>
        <v>0</v>
      </c>
      <c r="AA909" s="398">
        <f t="shared" si="656"/>
        <v>0</v>
      </c>
      <c r="AB909" s="398">
        <f t="shared" si="656"/>
        <v>0</v>
      </c>
      <c r="AC909" s="398">
        <f t="shared" si="656"/>
        <v>0</v>
      </c>
      <c r="AD909" s="398">
        <f t="shared" si="656"/>
        <v>0</v>
      </c>
      <c r="AE909" s="398">
        <f t="shared" si="656"/>
        <v>0</v>
      </c>
      <c r="AF909" s="398">
        <f t="shared" si="656"/>
        <v>0</v>
      </c>
      <c r="AG909" s="398">
        <f t="shared" si="656"/>
        <v>0</v>
      </c>
    </row>
    <row r="910">
      <c r="A910" s="100" t="str">
        <f t="shared" si="37"/>
        <v>n/a</v>
      </c>
      <c r="B910" s="396">
        <f t="array" ref="B910">IF($A910="n/a",Dashboard!$C$54,iferror(index('Trade Log'!$B$5:$B$2004,match($A910,'Trade Log'!$AA$5:$AA$2004,0),0),Dashboard!$C$54))</f>
        <v>43100</v>
      </c>
      <c r="C910" s="100" t="str">
        <f t="array" ref="C910">IF($A910="n/a","",iferror(index('Trade Log'!$C$5:$C$2004,match($A910,'Trade Log'!$AA$5:$AA$2004,0),0),""))</f>
        <v/>
      </c>
      <c r="D910" s="398">
        <f t="array" ref="D910">IF($A910="n/a",0,iferror(index('Trade Log'!$AD$5:$AD$2004,match($A910,'Trade Log'!$AA$5:$AA$2004,0),0),0))</f>
        <v>0</v>
      </c>
      <c r="E910" s="398">
        <f t="shared" si="35"/>
        <v>0</v>
      </c>
      <c r="F910" s="100" t="str">
        <f t="array" ref="F910">IF($A910="n/a","",iferror(index('Trade Log'!$D$5:$D$2004,match($A910,'Trade Log'!$AA$5:$AA$2004,0),0),"n/a"))</f>
        <v/>
      </c>
      <c r="G910" s="100" t="str">
        <f t="array" ref="G910">IF($A910="n/a","",IFERROR(index(Setup!$D$52:$D$201,match($F910,Setup!$B$52:$B$201,0),0),"n/a"))</f>
        <v/>
      </c>
      <c r="H910" s="81"/>
      <c r="I910" s="398">
        <f t="shared" ref="I910:AG910" si="657">IF($A910="n/a",0,IFERROR(IF($G910=I$287,$E910,0),0))</f>
        <v>0</v>
      </c>
      <c r="J910" s="398">
        <f t="shared" si="657"/>
        <v>0</v>
      </c>
      <c r="K910" s="398">
        <f t="shared" si="657"/>
        <v>0</v>
      </c>
      <c r="L910" s="398">
        <f t="shared" si="657"/>
        <v>0</v>
      </c>
      <c r="M910" s="398">
        <f t="shared" si="657"/>
        <v>0</v>
      </c>
      <c r="N910" s="398">
        <f t="shared" si="657"/>
        <v>0</v>
      </c>
      <c r="O910" s="398">
        <f t="shared" si="657"/>
        <v>0</v>
      </c>
      <c r="P910" s="398">
        <f t="shared" si="657"/>
        <v>0</v>
      </c>
      <c r="Q910" s="398">
        <f t="shared" si="657"/>
        <v>0</v>
      </c>
      <c r="R910" s="398">
        <f t="shared" si="657"/>
        <v>0</v>
      </c>
      <c r="S910" s="398">
        <f t="shared" si="657"/>
        <v>0</v>
      </c>
      <c r="T910" s="398">
        <f t="shared" si="657"/>
        <v>0</v>
      </c>
      <c r="U910" s="398">
        <f t="shared" si="657"/>
        <v>0</v>
      </c>
      <c r="V910" s="398">
        <f t="shared" si="657"/>
        <v>0</v>
      </c>
      <c r="W910" s="398">
        <f t="shared" si="657"/>
        <v>0</v>
      </c>
      <c r="X910" s="398">
        <f t="shared" si="657"/>
        <v>0</v>
      </c>
      <c r="Y910" s="398">
        <f t="shared" si="657"/>
        <v>0</v>
      </c>
      <c r="Z910" s="398">
        <f t="shared" si="657"/>
        <v>0</v>
      </c>
      <c r="AA910" s="398">
        <f t="shared" si="657"/>
        <v>0</v>
      </c>
      <c r="AB910" s="398">
        <f t="shared" si="657"/>
        <v>0</v>
      </c>
      <c r="AC910" s="398">
        <f t="shared" si="657"/>
        <v>0</v>
      </c>
      <c r="AD910" s="398">
        <f t="shared" si="657"/>
        <v>0</v>
      </c>
      <c r="AE910" s="398">
        <f t="shared" si="657"/>
        <v>0</v>
      </c>
      <c r="AF910" s="398">
        <f t="shared" si="657"/>
        <v>0</v>
      </c>
      <c r="AG910" s="398">
        <f t="shared" si="657"/>
        <v>0</v>
      </c>
    </row>
    <row r="911">
      <c r="A911" s="100" t="str">
        <f t="shared" si="37"/>
        <v>n/a</v>
      </c>
      <c r="B911" s="396">
        <f t="array" ref="B911">IF($A911="n/a",Dashboard!$C$54,iferror(index('Trade Log'!$B$5:$B$2004,match($A911,'Trade Log'!$AA$5:$AA$2004,0),0),Dashboard!$C$54))</f>
        <v>43100</v>
      </c>
      <c r="C911" s="100" t="str">
        <f t="array" ref="C911">IF($A911="n/a","",iferror(index('Trade Log'!$C$5:$C$2004,match($A911,'Trade Log'!$AA$5:$AA$2004,0),0),""))</f>
        <v/>
      </c>
      <c r="D911" s="398">
        <f t="array" ref="D911">IF($A911="n/a",0,iferror(index('Trade Log'!$AD$5:$AD$2004,match($A911,'Trade Log'!$AA$5:$AA$2004,0),0),0))</f>
        <v>0</v>
      </c>
      <c r="E911" s="398">
        <f t="shared" si="35"/>
        <v>0</v>
      </c>
      <c r="F911" s="100" t="str">
        <f t="array" ref="F911">IF($A911="n/a","",iferror(index('Trade Log'!$D$5:$D$2004,match($A911,'Trade Log'!$AA$5:$AA$2004,0),0),"n/a"))</f>
        <v/>
      </c>
      <c r="G911" s="100" t="str">
        <f t="array" ref="G911">IF($A911="n/a","",IFERROR(index(Setup!$D$52:$D$201,match($F911,Setup!$B$52:$B$201,0),0),"n/a"))</f>
        <v/>
      </c>
      <c r="H911" s="81"/>
      <c r="I911" s="398">
        <f t="shared" ref="I911:AG911" si="658">IF($A911="n/a",0,IFERROR(IF($G911=I$287,$E911,0),0))</f>
        <v>0</v>
      </c>
      <c r="J911" s="398">
        <f t="shared" si="658"/>
        <v>0</v>
      </c>
      <c r="K911" s="398">
        <f t="shared" si="658"/>
        <v>0</v>
      </c>
      <c r="L911" s="398">
        <f t="shared" si="658"/>
        <v>0</v>
      </c>
      <c r="M911" s="398">
        <f t="shared" si="658"/>
        <v>0</v>
      </c>
      <c r="N911" s="398">
        <f t="shared" si="658"/>
        <v>0</v>
      </c>
      <c r="O911" s="398">
        <f t="shared" si="658"/>
        <v>0</v>
      </c>
      <c r="P911" s="398">
        <f t="shared" si="658"/>
        <v>0</v>
      </c>
      <c r="Q911" s="398">
        <f t="shared" si="658"/>
        <v>0</v>
      </c>
      <c r="R911" s="398">
        <f t="shared" si="658"/>
        <v>0</v>
      </c>
      <c r="S911" s="398">
        <f t="shared" si="658"/>
        <v>0</v>
      </c>
      <c r="T911" s="398">
        <f t="shared" si="658"/>
        <v>0</v>
      </c>
      <c r="U911" s="398">
        <f t="shared" si="658"/>
        <v>0</v>
      </c>
      <c r="V911" s="398">
        <f t="shared" si="658"/>
        <v>0</v>
      </c>
      <c r="W911" s="398">
        <f t="shared" si="658"/>
        <v>0</v>
      </c>
      <c r="X911" s="398">
        <f t="shared" si="658"/>
        <v>0</v>
      </c>
      <c r="Y911" s="398">
        <f t="shared" si="658"/>
        <v>0</v>
      </c>
      <c r="Z911" s="398">
        <f t="shared" si="658"/>
        <v>0</v>
      </c>
      <c r="AA911" s="398">
        <f t="shared" si="658"/>
        <v>0</v>
      </c>
      <c r="AB911" s="398">
        <f t="shared" si="658"/>
        <v>0</v>
      </c>
      <c r="AC911" s="398">
        <f t="shared" si="658"/>
        <v>0</v>
      </c>
      <c r="AD911" s="398">
        <f t="shared" si="658"/>
        <v>0</v>
      </c>
      <c r="AE911" s="398">
        <f t="shared" si="658"/>
        <v>0</v>
      </c>
      <c r="AF911" s="398">
        <f t="shared" si="658"/>
        <v>0</v>
      </c>
      <c r="AG911" s="398">
        <f t="shared" si="658"/>
        <v>0</v>
      </c>
    </row>
    <row r="912">
      <c r="A912" s="100" t="str">
        <f t="shared" si="37"/>
        <v>n/a</v>
      </c>
      <c r="B912" s="396">
        <f t="array" ref="B912">IF($A912="n/a",Dashboard!$C$54,iferror(index('Trade Log'!$B$5:$B$2004,match($A912,'Trade Log'!$AA$5:$AA$2004,0),0),Dashboard!$C$54))</f>
        <v>43100</v>
      </c>
      <c r="C912" s="100" t="str">
        <f t="array" ref="C912">IF($A912="n/a","",iferror(index('Trade Log'!$C$5:$C$2004,match($A912,'Trade Log'!$AA$5:$AA$2004,0),0),""))</f>
        <v/>
      </c>
      <c r="D912" s="398">
        <f t="array" ref="D912">IF($A912="n/a",0,iferror(index('Trade Log'!$AD$5:$AD$2004,match($A912,'Trade Log'!$AA$5:$AA$2004,0),0),0))</f>
        <v>0</v>
      </c>
      <c r="E912" s="398">
        <f t="shared" si="35"/>
        <v>0</v>
      </c>
      <c r="F912" s="100" t="str">
        <f t="array" ref="F912">IF($A912="n/a","",iferror(index('Trade Log'!$D$5:$D$2004,match($A912,'Trade Log'!$AA$5:$AA$2004,0),0),"n/a"))</f>
        <v/>
      </c>
      <c r="G912" s="100" t="str">
        <f t="array" ref="G912">IF($A912="n/a","",IFERROR(index(Setup!$D$52:$D$201,match($F912,Setup!$B$52:$B$201,0),0),"n/a"))</f>
        <v/>
      </c>
      <c r="H912" s="81"/>
      <c r="I912" s="398">
        <f t="shared" ref="I912:AG912" si="659">IF($A912="n/a",0,IFERROR(IF($G912=I$287,$E912,0),0))</f>
        <v>0</v>
      </c>
      <c r="J912" s="398">
        <f t="shared" si="659"/>
        <v>0</v>
      </c>
      <c r="K912" s="398">
        <f t="shared" si="659"/>
        <v>0</v>
      </c>
      <c r="L912" s="398">
        <f t="shared" si="659"/>
        <v>0</v>
      </c>
      <c r="M912" s="398">
        <f t="shared" si="659"/>
        <v>0</v>
      </c>
      <c r="N912" s="398">
        <f t="shared" si="659"/>
        <v>0</v>
      </c>
      <c r="O912" s="398">
        <f t="shared" si="659"/>
        <v>0</v>
      </c>
      <c r="P912" s="398">
        <f t="shared" si="659"/>
        <v>0</v>
      </c>
      <c r="Q912" s="398">
        <f t="shared" si="659"/>
        <v>0</v>
      </c>
      <c r="R912" s="398">
        <f t="shared" si="659"/>
        <v>0</v>
      </c>
      <c r="S912" s="398">
        <f t="shared" si="659"/>
        <v>0</v>
      </c>
      <c r="T912" s="398">
        <f t="shared" si="659"/>
        <v>0</v>
      </c>
      <c r="U912" s="398">
        <f t="shared" si="659"/>
        <v>0</v>
      </c>
      <c r="V912" s="398">
        <f t="shared" si="659"/>
        <v>0</v>
      </c>
      <c r="W912" s="398">
        <f t="shared" si="659"/>
        <v>0</v>
      </c>
      <c r="X912" s="398">
        <f t="shared" si="659"/>
        <v>0</v>
      </c>
      <c r="Y912" s="398">
        <f t="shared" si="659"/>
        <v>0</v>
      </c>
      <c r="Z912" s="398">
        <f t="shared" si="659"/>
        <v>0</v>
      </c>
      <c r="AA912" s="398">
        <f t="shared" si="659"/>
        <v>0</v>
      </c>
      <c r="AB912" s="398">
        <f t="shared" si="659"/>
        <v>0</v>
      </c>
      <c r="AC912" s="398">
        <f t="shared" si="659"/>
        <v>0</v>
      </c>
      <c r="AD912" s="398">
        <f t="shared" si="659"/>
        <v>0</v>
      </c>
      <c r="AE912" s="398">
        <f t="shared" si="659"/>
        <v>0</v>
      </c>
      <c r="AF912" s="398">
        <f t="shared" si="659"/>
        <v>0</v>
      </c>
      <c r="AG912" s="398">
        <f t="shared" si="659"/>
        <v>0</v>
      </c>
    </row>
    <row r="913">
      <c r="A913" s="100" t="str">
        <f t="shared" si="37"/>
        <v>n/a</v>
      </c>
      <c r="B913" s="396">
        <f t="array" ref="B913">IF($A913="n/a",Dashboard!$C$54,iferror(index('Trade Log'!$B$5:$B$2004,match($A913,'Trade Log'!$AA$5:$AA$2004,0),0),Dashboard!$C$54))</f>
        <v>43100</v>
      </c>
      <c r="C913" s="100" t="str">
        <f t="array" ref="C913">IF($A913="n/a","",iferror(index('Trade Log'!$C$5:$C$2004,match($A913,'Trade Log'!$AA$5:$AA$2004,0),0),""))</f>
        <v/>
      </c>
      <c r="D913" s="398">
        <f t="array" ref="D913">IF($A913="n/a",0,iferror(index('Trade Log'!$AD$5:$AD$2004,match($A913,'Trade Log'!$AA$5:$AA$2004,0),0),0))</f>
        <v>0</v>
      </c>
      <c r="E913" s="398">
        <f t="shared" si="35"/>
        <v>0</v>
      </c>
      <c r="F913" s="100" t="str">
        <f t="array" ref="F913">IF($A913="n/a","",iferror(index('Trade Log'!$D$5:$D$2004,match($A913,'Trade Log'!$AA$5:$AA$2004,0),0),"n/a"))</f>
        <v/>
      </c>
      <c r="G913" s="100" t="str">
        <f t="array" ref="G913">IF($A913="n/a","",IFERROR(index(Setup!$D$52:$D$201,match($F913,Setup!$B$52:$B$201,0),0),"n/a"))</f>
        <v/>
      </c>
      <c r="H913" s="81"/>
      <c r="I913" s="398">
        <f t="shared" ref="I913:AG913" si="660">IF($A913="n/a",0,IFERROR(IF($G913=I$287,$E913,0),0))</f>
        <v>0</v>
      </c>
      <c r="J913" s="398">
        <f t="shared" si="660"/>
        <v>0</v>
      </c>
      <c r="K913" s="398">
        <f t="shared" si="660"/>
        <v>0</v>
      </c>
      <c r="L913" s="398">
        <f t="shared" si="660"/>
        <v>0</v>
      </c>
      <c r="M913" s="398">
        <f t="shared" si="660"/>
        <v>0</v>
      </c>
      <c r="N913" s="398">
        <f t="shared" si="660"/>
        <v>0</v>
      </c>
      <c r="O913" s="398">
        <f t="shared" si="660"/>
        <v>0</v>
      </c>
      <c r="P913" s="398">
        <f t="shared" si="660"/>
        <v>0</v>
      </c>
      <c r="Q913" s="398">
        <f t="shared" si="660"/>
        <v>0</v>
      </c>
      <c r="R913" s="398">
        <f t="shared" si="660"/>
        <v>0</v>
      </c>
      <c r="S913" s="398">
        <f t="shared" si="660"/>
        <v>0</v>
      </c>
      <c r="T913" s="398">
        <f t="shared" si="660"/>
        <v>0</v>
      </c>
      <c r="U913" s="398">
        <f t="shared" si="660"/>
        <v>0</v>
      </c>
      <c r="V913" s="398">
        <f t="shared" si="660"/>
        <v>0</v>
      </c>
      <c r="W913" s="398">
        <f t="shared" si="660"/>
        <v>0</v>
      </c>
      <c r="X913" s="398">
        <f t="shared" si="660"/>
        <v>0</v>
      </c>
      <c r="Y913" s="398">
        <f t="shared" si="660"/>
        <v>0</v>
      </c>
      <c r="Z913" s="398">
        <f t="shared" si="660"/>
        <v>0</v>
      </c>
      <c r="AA913" s="398">
        <f t="shared" si="660"/>
        <v>0</v>
      </c>
      <c r="AB913" s="398">
        <f t="shared" si="660"/>
        <v>0</v>
      </c>
      <c r="AC913" s="398">
        <f t="shared" si="660"/>
        <v>0</v>
      </c>
      <c r="AD913" s="398">
        <f t="shared" si="660"/>
        <v>0</v>
      </c>
      <c r="AE913" s="398">
        <f t="shared" si="660"/>
        <v>0</v>
      </c>
      <c r="AF913" s="398">
        <f t="shared" si="660"/>
        <v>0</v>
      </c>
      <c r="AG913" s="398">
        <f t="shared" si="660"/>
        <v>0</v>
      </c>
    </row>
    <row r="914">
      <c r="A914" s="100" t="str">
        <f t="shared" si="37"/>
        <v>n/a</v>
      </c>
      <c r="B914" s="396">
        <f t="array" ref="B914">IF($A914="n/a",Dashboard!$C$54,iferror(index('Trade Log'!$B$5:$B$2004,match($A914,'Trade Log'!$AA$5:$AA$2004,0),0),Dashboard!$C$54))</f>
        <v>43100</v>
      </c>
      <c r="C914" s="100" t="str">
        <f t="array" ref="C914">IF($A914="n/a","",iferror(index('Trade Log'!$C$5:$C$2004,match($A914,'Trade Log'!$AA$5:$AA$2004,0),0),""))</f>
        <v/>
      </c>
      <c r="D914" s="398">
        <f t="array" ref="D914">IF($A914="n/a",0,iferror(index('Trade Log'!$AD$5:$AD$2004,match($A914,'Trade Log'!$AA$5:$AA$2004,0),0),0))</f>
        <v>0</v>
      </c>
      <c r="E914" s="398">
        <f t="shared" si="35"/>
        <v>0</v>
      </c>
      <c r="F914" s="100" t="str">
        <f t="array" ref="F914">IF($A914="n/a","",iferror(index('Trade Log'!$D$5:$D$2004,match($A914,'Trade Log'!$AA$5:$AA$2004,0),0),"n/a"))</f>
        <v/>
      </c>
      <c r="G914" s="100" t="str">
        <f t="array" ref="G914">IF($A914="n/a","",IFERROR(index(Setup!$D$52:$D$201,match($F914,Setup!$B$52:$B$201,0),0),"n/a"))</f>
        <v/>
      </c>
      <c r="H914" s="81"/>
      <c r="I914" s="398">
        <f t="shared" ref="I914:AG914" si="661">IF($A914="n/a",0,IFERROR(IF($G914=I$287,$E914,0),0))</f>
        <v>0</v>
      </c>
      <c r="J914" s="398">
        <f t="shared" si="661"/>
        <v>0</v>
      </c>
      <c r="K914" s="398">
        <f t="shared" si="661"/>
        <v>0</v>
      </c>
      <c r="L914" s="398">
        <f t="shared" si="661"/>
        <v>0</v>
      </c>
      <c r="M914" s="398">
        <f t="shared" si="661"/>
        <v>0</v>
      </c>
      <c r="N914" s="398">
        <f t="shared" si="661"/>
        <v>0</v>
      </c>
      <c r="O914" s="398">
        <f t="shared" si="661"/>
        <v>0</v>
      </c>
      <c r="P914" s="398">
        <f t="shared" si="661"/>
        <v>0</v>
      </c>
      <c r="Q914" s="398">
        <f t="shared" si="661"/>
        <v>0</v>
      </c>
      <c r="R914" s="398">
        <f t="shared" si="661"/>
        <v>0</v>
      </c>
      <c r="S914" s="398">
        <f t="shared" si="661"/>
        <v>0</v>
      </c>
      <c r="T914" s="398">
        <f t="shared" si="661"/>
        <v>0</v>
      </c>
      <c r="U914" s="398">
        <f t="shared" si="661"/>
        <v>0</v>
      </c>
      <c r="V914" s="398">
        <f t="shared" si="661"/>
        <v>0</v>
      </c>
      <c r="W914" s="398">
        <f t="shared" si="661"/>
        <v>0</v>
      </c>
      <c r="X914" s="398">
        <f t="shared" si="661"/>
        <v>0</v>
      </c>
      <c r="Y914" s="398">
        <f t="shared" si="661"/>
        <v>0</v>
      </c>
      <c r="Z914" s="398">
        <f t="shared" si="661"/>
        <v>0</v>
      </c>
      <c r="AA914" s="398">
        <f t="shared" si="661"/>
        <v>0</v>
      </c>
      <c r="AB914" s="398">
        <f t="shared" si="661"/>
        <v>0</v>
      </c>
      <c r="AC914" s="398">
        <f t="shared" si="661"/>
        <v>0</v>
      </c>
      <c r="AD914" s="398">
        <f t="shared" si="661"/>
        <v>0</v>
      </c>
      <c r="AE914" s="398">
        <f t="shared" si="661"/>
        <v>0</v>
      </c>
      <c r="AF914" s="398">
        <f t="shared" si="661"/>
        <v>0</v>
      </c>
      <c r="AG914" s="398">
        <f t="shared" si="661"/>
        <v>0</v>
      </c>
    </row>
    <row r="915">
      <c r="A915" s="100" t="str">
        <f t="shared" si="37"/>
        <v>n/a</v>
      </c>
      <c r="B915" s="396">
        <f t="array" ref="B915">IF($A915="n/a",Dashboard!$C$54,iferror(index('Trade Log'!$B$5:$B$2004,match($A915,'Trade Log'!$AA$5:$AA$2004,0),0),Dashboard!$C$54))</f>
        <v>43100</v>
      </c>
      <c r="C915" s="100" t="str">
        <f t="array" ref="C915">IF($A915="n/a","",iferror(index('Trade Log'!$C$5:$C$2004,match($A915,'Trade Log'!$AA$5:$AA$2004,0),0),""))</f>
        <v/>
      </c>
      <c r="D915" s="398">
        <f t="array" ref="D915">IF($A915="n/a",0,iferror(index('Trade Log'!$AD$5:$AD$2004,match($A915,'Trade Log'!$AA$5:$AA$2004,0),0),0))</f>
        <v>0</v>
      </c>
      <c r="E915" s="398">
        <f t="shared" si="35"/>
        <v>0</v>
      </c>
      <c r="F915" s="100" t="str">
        <f t="array" ref="F915">IF($A915="n/a","",iferror(index('Trade Log'!$D$5:$D$2004,match($A915,'Trade Log'!$AA$5:$AA$2004,0),0),"n/a"))</f>
        <v/>
      </c>
      <c r="G915" s="100" t="str">
        <f t="array" ref="G915">IF($A915="n/a","",IFERROR(index(Setup!$D$52:$D$201,match($F915,Setup!$B$52:$B$201,0),0),"n/a"))</f>
        <v/>
      </c>
      <c r="H915" s="81"/>
      <c r="I915" s="398">
        <f t="shared" ref="I915:AG915" si="662">IF($A915="n/a",0,IFERROR(IF($G915=I$287,$E915,0),0))</f>
        <v>0</v>
      </c>
      <c r="J915" s="398">
        <f t="shared" si="662"/>
        <v>0</v>
      </c>
      <c r="K915" s="398">
        <f t="shared" si="662"/>
        <v>0</v>
      </c>
      <c r="L915" s="398">
        <f t="shared" si="662"/>
        <v>0</v>
      </c>
      <c r="M915" s="398">
        <f t="shared" si="662"/>
        <v>0</v>
      </c>
      <c r="N915" s="398">
        <f t="shared" si="662"/>
        <v>0</v>
      </c>
      <c r="O915" s="398">
        <f t="shared" si="662"/>
        <v>0</v>
      </c>
      <c r="P915" s="398">
        <f t="shared" si="662"/>
        <v>0</v>
      </c>
      <c r="Q915" s="398">
        <f t="shared" si="662"/>
        <v>0</v>
      </c>
      <c r="R915" s="398">
        <f t="shared" si="662"/>
        <v>0</v>
      </c>
      <c r="S915" s="398">
        <f t="shared" si="662"/>
        <v>0</v>
      </c>
      <c r="T915" s="398">
        <f t="shared" si="662"/>
        <v>0</v>
      </c>
      <c r="U915" s="398">
        <f t="shared" si="662"/>
        <v>0</v>
      </c>
      <c r="V915" s="398">
        <f t="shared" si="662"/>
        <v>0</v>
      </c>
      <c r="W915" s="398">
        <f t="shared" si="662"/>
        <v>0</v>
      </c>
      <c r="X915" s="398">
        <f t="shared" si="662"/>
        <v>0</v>
      </c>
      <c r="Y915" s="398">
        <f t="shared" si="662"/>
        <v>0</v>
      </c>
      <c r="Z915" s="398">
        <f t="shared" si="662"/>
        <v>0</v>
      </c>
      <c r="AA915" s="398">
        <f t="shared" si="662"/>
        <v>0</v>
      </c>
      <c r="AB915" s="398">
        <f t="shared" si="662"/>
        <v>0</v>
      </c>
      <c r="AC915" s="398">
        <f t="shared" si="662"/>
        <v>0</v>
      </c>
      <c r="AD915" s="398">
        <f t="shared" si="662"/>
        <v>0</v>
      </c>
      <c r="AE915" s="398">
        <f t="shared" si="662"/>
        <v>0</v>
      </c>
      <c r="AF915" s="398">
        <f t="shared" si="662"/>
        <v>0</v>
      </c>
      <c r="AG915" s="398">
        <f t="shared" si="662"/>
        <v>0</v>
      </c>
    </row>
    <row r="916">
      <c r="A916" s="100" t="str">
        <f t="shared" si="37"/>
        <v>n/a</v>
      </c>
      <c r="B916" s="396">
        <f t="array" ref="B916">IF($A916="n/a",Dashboard!$C$54,iferror(index('Trade Log'!$B$5:$B$2004,match($A916,'Trade Log'!$AA$5:$AA$2004,0),0),Dashboard!$C$54))</f>
        <v>43100</v>
      </c>
      <c r="C916" s="100" t="str">
        <f t="array" ref="C916">IF($A916="n/a","",iferror(index('Trade Log'!$C$5:$C$2004,match($A916,'Trade Log'!$AA$5:$AA$2004,0),0),""))</f>
        <v/>
      </c>
      <c r="D916" s="398">
        <f t="array" ref="D916">IF($A916="n/a",0,iferror(index('Trade Log'!$AD$5:$AD$2004,match($A916,'Trade Log'!$AA$5:$AA$2004,0),0),0))</f>
        <v>0</v>
      </c>
      <c r="E916" s="398">
        <f t="shared" si="35"/>
        <v>0</v>
      </c>
      <c r="F916" s="100" t="str">
        <f t="array" ref="F916">IF($A916="n/a","",iferror(index('Trade Log'!$D$5:$D$2004,match($A916,'Trade Log'!$AA$5:$AA$2004,0),0),"n/a"))</f>
        <v/>
      </c>
      <c r="G916" s="100" t="str">
        <f t="array" ref="G916">IF($A916="n/a","",IFERROR(index(Setup!$D$52:$D$201,match($F916,Setup!$B$52:$B$201,0),0),"n/a"))</f>
        <v/>
      </c>
      <c r="H916" s="81"/>
      <c r="I916" s="398">
        <f t="shared" ref="I916:AG916" si="663">IF($A916="n/a",0,IFERROR(IF($G916=I$287,$E916,0),0))</f>
        <v>0</v>
      </c>
      <c r="J916" s="398">
        <f t="shared" si="663"/>
        <v>0</v>
      </c>
      <c r="K916" s="398">
        <f t="shared" si="663"/>
        <v>0</v>
      </c>
      <c r="L916" s="398">
        <f t="shared" si="663"/>
        <v>0</v>
      </c>
      <c r="M916" s="398">
        <f t="shared" si="663"/>
        <v>0</v>
      </c>
      <c r="N916" s="398">
        <f t="shared" si="663"/>
        <v>0</v>
      </c>
      <c r="O916" s="398">
        <f t="shared" si="663"/>
        <v>0</v>
      </c>
      <c r="P916" s="398">
        <f t="shared" si="663"/>
        <v>0</v>
      </c>
      <c r="Q916" s="398">
        <f t="shared" si="663"/>
        <v>0</v>
      </c>
      <c r="R916" s="398">
        <f t="shared" si="663"/>
        <v>0</v>
      </c>
      <c r="S916" s="398">
        <f t="shared" si="663"/>
        <v>0</v>
      </c>
      <c r="T916" s="398">
        <f t="shared" si="663"/>
        <v>0</v>
      </c>
      <c r="U916" s="398">
        <f t="shared" si="663"/>
        <v>0</v>
      </c>
      <c r="V916" s="398">
        <f t="shared" si="663"/>
        <v>0</v>
      </c>
      <c r="W916" s="398">
        <f t="shared" si="663"/>
        <v>0</v>
      </c>
      <c r="X916" s="398">
        <f t="shared" si="663"/>
        <v>0</v>
      </c>
      <c r="Y916" s="398">
        <f t="shared" si="663"/>
        <v>0</v>
      </c>
      <c r="Z916" s="398">
        <f t="shared" si="663"/>
        <v>0</v>
      </c>
      <c r="AA916" s="398">
        <f t="shared" si="663"/>
        <v>0</v>
      </c>
      <c r="AB916" s="398">
        <f t="shared" si="663"/>
        <v>0</v>
      </c>
      <c r="AC916" s="398">
        <f t="shared" si="663"/>
        <v>0</v>
      </c>
      <c r="AD916" s="398">
        <f t="shared" si="663"/>
        <v>0</v>
      </c>
      <c r="AE916" s="398">
        <f t="shared" si="663"/>
        <v>0</v>
      </c>
      <c r="AF916" s="398">
        <f t="shared" si="663"/>
        <v>0</v>
      </c>
      <c r="AG916" s="398">
        <f t="shared" si="663"/>
        <v>0</v>
      </c>
    </row>
    <row r="917">
      <c r="A917" s="100" t="str">
        <f t="shared" si="37"/>
        <v>n/a</v>
      </c>
      <c r="B917" s="396">
        <f t="array" ref="B917">IF($A917="n/a",Dashboard!$C$54,iferror(index('Trade Log'!$B$5:$B$2004,match($A917,'Trade Log'!$AA$5:$AA$2004,0),0),Dashboard!$C$54))</f>
        <v>43100</v>
      </c>
      <c r="C917" s="100" t="str">
        <f t="array" ref="C917">IF($A917="n/a","",iferror(index('Trade Log'!$C$5:$C$2004,match($A917,'Trade Log'!$AA$5:$AA$2004,0),0),""))</f>
        <v/>
      </c>
      <c r="D917" s="398">
        <f t="array" ref="D917">IF($A917="n/a",0,iferror(index('Trade Log'!$AD$5:$AD$2004,match($A917,'Trade Log'!$AA$5:$AA$2004,0),0),0))</f>
        <v>0</v>
      </c>
      <c r="E917" s="398">
        <f t="shared" si="35"/>
        <v>0</v>
      </c>
      <c r="F917" s="100" t="str">
        <f t="array" ref="F917">IF($A917="n/a","",iferror(index('Trade Log'!$D$5:$D$2004,match($A917,'Trade Log'!$AA$5:$AA$2004,0),0),"n/a"))</f>
        <v/>
      </c>
      <c r="G917" s="100" t="str">
        <f t="array" ref="G917">IF($A917="n/a","",IFERROR(index(Setup!$D$52:$D$201,match($F917,Setup!$B$52:$B$201,0),0),"n/a"))</f>
        <v/>
      </c>
      <c r="H917" s="81"/>
      <c r="I917" s="398">
        <f t="shared" ref="I917:AG917" si="664">IF($A917="n/a",0,IFERROR(IF($G917=I$287,$E917,0),0))</f>
        <v>0</v>
      </c>
      <c r="J917" s="398">
        <f t="shared" si="664"/>
        <v>0</v>
      </c>
      <c r="K917" s="398">
        <f t="shared" si="664"/>
        <v>0</v>
      </c>
      <c r="L917" s="398">
        <f t="shared" si="664"/>
        <v>0</v>
      </c>
      <c r="M917" s="398">
        <f t="shared" si="664"/>
        <v>0</v>
      </c>
      <c r="N917" s="398">
        <f t="shared" si="664"/>
        <v>0</v>
      </c>
      <c r="O917" s="398">
        <f t="shared" si="664"/>
        <v>0</v>
      </c>
      <c r="P917" s="398">
        <f t="shared" si="664"/>
        <v>0</v>
      </c>
      <c r="Q917" s="398">
        <f t="shared" si="664"/>
        <v>0</v>
      </c>
      <c r="R917" s="398">
        <f t="shared" si="664"/>
        <v>0</v>
      </c>
      <c r="S917" s="398">
        <f t="shared" si="664"/>
        <v>0</v>
      </c>
      <c r="T917" s="398">
        <f t="shared" si="664"/>
        <v>0</v>
      </c>
      <c r="U917" s="398">
        <f t="shared" si="664"/>
        <v>0</v>
      </c>
      <c r="V917" s="398">
        <f t="shared" si="664"/>
        <v>0</v>
      </c>
      <c r="W917" s="398">
        <f t="shared" si="664"/>
        <v>0</v>
      </c>
      <c r="X917" s="398">
        <f t="shared" si="664"/>
        <v>0</v>
      </c>
      <c r="Y917" s="398">
        <f t="shared" si="664"/>
        <v>0</v>
      </c>
      <c r="Z917" s="398">
        <f t="shared" si="664"/>
        <v>0</v>
      </c>
      <c r="AA917" s="398">
        <f t="shared" si="664"/>
        <v>0</v>
      </c>
      <c r="AB917" s="398">
        <f t="shared" si="664"/>
        <v>0</v>
      </c>
      <c r="AC917" s="398">
        <f t="shared" si="664"/>
        <v>0</v>
      </c>
      <c r="AD917" s="398">
        <f t="shared" si="664"/>
        <v>0</v>
      </c>
      <c r="AE917" s="398">
        <f t="shared" si="664"/>
        <v>0</v>
      </c>
      <c r="AF917" s="398">
        <f t="shared" si="664"/>
        <v>0</v>
      </c>
      <c r="AG917" s="398">
        <f t="shared" si="664"/>
        <v>0</v>
      </c>
    </row>
    <row r="918">
      <c r="A918" s="100" t="str">
        <f t="shared" si="37"/>
        <v>n/a</v>
      </c>
      <c r="B918" s="396">
        <f t="array" ref="B918">IF($A918="n/a",Dashboard!$C$54,iferror(index('Trade Log'!$B$5:$B$2004,match($A918,'Trade Log'!$AA$5:$AA$2004,0),0),Dashboard!$C$54))</f>
        <v>43100</v>
      </c>
      <c r="C918" s="100" t="str">
        <f t="array" ref="C918">IF($A918="n/a","",iferror(index('Trade Log'!$C$5:$C$2004,match($A918,'Trade Log'!$AA$5:$AA$2004,0),0),""))</f>
        <v/>
      </c>
      <c r="D918" s="398">
        <f t="array" ref="D918">IF($A918="n/a",0,iferror(index('Trade Log'!$AD$5:$AD$2004,match($A918,'Trade Log'!$AA$5:$AA$2004,0),0),0))</f>
        <v>0</v>
      </c>
      <c r="E918" s="398">
        <f t="shared" si="35"/>
        <v>0</v>
      </c>
      <c r="F918" s="100" t="str">
        <f t="array" ref="F918">IF($A918="n/a","",iferror(index('Trade Log'!$D$5:$D$2004,match($A918,'Trade Log'!$AA$5:$AA$2004,0),0),"n/a"))</f>
        <v/>
      </c>
      <c r="G918" s="100" t="str">
        <f t="array" ref="G918">IF($A918="n/a","",IFERROR(index(Setup!$D$52:$D$201,match($F918,Setup!$B$52:$B$201,0),0),"n/a"))</f>
        <v/>
      </c>
      <c r="H918" s="81"/>
      <c r="I918" s="398">
        <f t="shared" ref="I918:AG918" si="665">IF($A918="n/a",0,IFERROR(IF($G918=I$287,$E918,0),0))</f>
        <v>0</v>
      </c>
      <c r="J918" s="398">
        <f t="shared" si="665"/>
        <v>0</v>
      </c>
      <c r="K918" s="398">
        <f t="shared" si="665"/>
        <v>0</v>
      </c>
      <c r="L918" s="398">
        <f t="shared" si="665"/>
        <v>0</v>
      </c>
      <c r="M918" s="398">
        <f t="shared" si="665"/>
        <v>0</v>
      </c>
      <c r="N918" s="398">
        <f t="shared" si="665"/>
        <v>0</v>
      </c>
      <c r="O918" s="398">
        <f t="shared" si="665"/>
        <v>0</v>
      </c>
      <c r="P918" s="398">
        <f t="shared" si="665"/>
        <v>0</v>
      </c>
      <c r="Q918" s="398">
        <f t="shared" si="665"/>
        <v>0</v>
      </c>
      <c r="R918" s="398">
        <f t="shared" si="665"/>
        <v>0</v>
      </c>
      <c r="S918" s="398">
        <f t="shared" si="665"/>
        <v>0</v>
      </c>
      <c r="T918" s="398">
        <f t="shared" si="665"/>
        <v>0</v>
      </c>
      <c r="U918" s="398">
        <f t="shared" si="665"/>
        <v>0</v>
      </c>
      <c r="V918" s="398">
        <f t="shared" si="665"/>
        <v>0</v>
      </c>
      <c r="W918" s="398">
        <f t="shared" si="665"/>
        <v>0</v>
      </c>
      <c r="X918" s="398">
        <f t="shared" si="665"/>
        <v>0</v>
      </c>
      <c r="Y918" s="398">
        <f t="shared" si="665"/>
        <v>0</v>
      </c>
      <c r="Z918" s="398">
        <f t="shared" si="665"/>
        <v>0</v>
      </c>
      <c r="AA918" s="398">
        <f t="shared" si="665"/>
        <v>0</v>
      </c>
      <c r="AB918" s="398">
        <f t="shared" si="665"/>
        <v>0</v>
      </c>
      <c r="AC918" s="398">
        <f t="shared" si="665"/>
        <v>0</v>
      </c>
      <c r="AD918" s="398">
        <f t="shared" si="665"/>
        <v>0</v>
      </c>
      <c r="AE918" s="398">
        <f t="shared" si="665"/>
        <v>0</v>
      </c>
      <c r="AF918" s="398">
        <f t="shared" si="665"/>
        <v>0</v>
      </c>
      <c r="AG918" s="398">
        <f t="shared" si="665"/>
        <v>0</v>
      </c>
    </row>
    <row r="919">
      <c r="A919" s="100" t="str">
        <f t="shared" si="37"/>
        <v>n/a</v>
      </c>
      <c r="B919" s="396">
        <f t="array" ref="B919">IF($A919="n/a",Dashboard!$C$54,iferror(index('Trade Log'!$B$5:$B$2004,match($A919,'Trade Log'!$AA$5:$AA$2004,0),0),Dashboard!$C$54))</f>
        <v>43100</v>
      </c>
      <c r="C919" s="100" t="str">
        <f t="array" ref="C919">IF($A919="n/a","",iferror(index('Trade Log'!$C$5:$C$2004,match($A919,'Trade Log'!$AA$5:$AA$2004,0),0),""))</f>
        <v/>
      </c>
      <c r="D919" s="398">
        <f t="array" ref="D919">IF($A919="n/a",0,iferror(index('Trade Log'!$AD$5:$AD$2004,match($A919,'Trade Log'!$AA$5:$AA$2004,0),0),0))</f>
        <v>0</v>
      </c>
      <c r="E919" s="398">
        <f t="shared" si="35"/>
        <v>0</v>
      </c>
      <c r="F919" s="100" t="str">
        <f t="array" ref="F919">IF($A919="n/a","",iferror(index('Trade Log'!$D$5:$D$2004,match($A919,'Trade Log'!$AA$5:$AA$2004,0),0),"n/a"))</f>
        <v/>
      </c>
      <c r="G919" s="100" t="str">
        <f t="array" ref="G919">IF($A919="n/a","",IFERROR(index(Setup!$D$52:$D$201,match($F919,Setup!$B$52:$B$201,0),0),"n/a"))</f>
        <v/>
      </c>
      <c r="H919" s="81"/>
      <c r="I919" s="398">
        <f t="shared" ref="I919:AG919" si="666">IF($A919="n/a",0,IFERROR(IF($G919=I$287,$E919,0),0))</f>
        <v>0</v>
      </c>
      <c r="J919" s="398">
        <f t="shared" si="666"/>
        <v>0</v>
      </c>
      <c r="K919" s="398">
        <f t="shared" si="666"/>
        <v>0</v>
      </c>
      <c r="L919" s="398">
        <f t="shared" si="666"/>
        <v>0</v>
      </c>
      <c r="M919" s="398">
        <f t="shared" si="666"/>
        <v>0</v>
      </c>
      <c r="N919" s="398">
        <f t="shared" si="666"/>
        <v>0</v>
      </c>
      <c r="O919" s="398">
        <f t="shared" si="666"/>
        <v>0</v>
      </c>
      <c r="P919" s="398">
        <f t="shared" si="666"/>
        <v>0</v>
      </c>
      <c r="Q919" s="398">
        <f t="shared" si="666"/>
        <v>0</v>
      </c>
      <c r="R919" s="398">
        <f t="shared" si="666"/>
        <v>0</v>
      </c>
      <c r="S919" s="398">
        <f t="shared" si="666"/>
        <v>0</v>
      </c>
      <c r="T919" s="398">
        <f t="shared" si="666"/>
        <v>0</v>
      </c>
      <c r="U919" s="398">
        <f t="shared" si="666"/>
        <v>0</v>
      </c>
      <c r="V919" s="398">
        <f t="shared" si="666"/>
        <v>0</v>
      </c>
      <c r="W919" s="398">
        <f t="shared" si="666"/>
        <v>0</v>
      </c>
      <c r="X919" s="398">
        <f t="shared" si="666"/>
        <v>0</v>
      </c>
      <c r="Y919" s="398">
        <f t="shared" si="666"/>
        <v>0</v>
      </c>
      <c r="Z919" s="398">
        <f t="shared" si="666"/>
        <v>0</v>
      </c>
      <c r="AA919" s="398">
        <f t="shared" si="666"/>
        <v>0</v>
      </c>
      <c r="AB919" s="398">
        <f t="shared" si="666"/>
        <v>0</v>
      </c>
      <c r="AC919" s="398">
        <f t="shared" si="666"/>
        <v>0</v>
      </c>
      <c r="AD919" s="398">
        <f t="shared" si="666"/>
        <v>0</v>
      </c>
      <c r="AE919" s="398">
        <f t="shared" si="666"/>
        <v>0</v>
      </c>
      <c r="AF919" s="398">
        <f t="shared" si="666"/>
        <v>0</v>
      </c>
      <c r="AG919" s="398">
        <f t="shared" si="666"/>
        <v>0</v>
      </c>
    </row>
    <row r="920">
      <c r="A920" s="100" t="str">
        <f t="shared" si="37"/>
        <v>n/a</v>
      </c>
      <c r="B920" s="396">
        <f t="array" ref="B920">IF($A920="n/a",Dashboard!$C$54,iferror(index('Trade Log'!$B$5:$B$2004,match($A920,'Trade Log'!$AA$5:$AA$2004,0),0),Dashboard!$C$54))</f>
        <v>43100</v>
      </c>
      <c r="C920" s="100" t="str">
        <f t="array" ref="C920">IF($A920="n/a","",iferror(index('Trade Log'!$C$5:$C$2004,match($A920,'Trade Log'!$AA$5:$AA$2004,0),0),""))</f>
        <v/>
      </c>
      <c r="D920" s="398">
        <f t="array" ref="D920">IF($A920="n/a",0,iferror(index('Trade Log'!$AD$5:$AD$2004,match($A920,'Trade Log'!$AA$5:$AA$2004,0),0),0))</f>
        <v>0</v>
      </c>
      <c r="E920" s="398">
        <f t="shared" si="35"/>
        <v>0</v>
      </c>
      <c r="F920" s="100" t="str">
        <f t="array" ref="F920">IF($A920="n/a","",iferror(index('Trade Log'!$D$5:$D$2004,match($A920,'Trade Log'!$AA$5:$AA$2004,0),0),"n/a"))</f>
        <v/>
      </c>
      <c r="G920" s="100" t="str">
        <f t="array" ref="G920">IF($A920="n/a","",IFERROR(index(Setup!$D$52:$D$201,match($F920,Setup!$B$52:$B$201,0),0),"n/a"))</f>
        <v/>
      </c>
      <c r="H920" s="81"/>
      <c r="I920" s="398">
        <f t="shared" ref="I920:AG920" si="667">IF($A920="n/a",0,IFERROR(IF($G920=I$287,$E920,0),0))</f>
        <v>0</v>
      </c>
      <c r="J920" s="398">
        <f t="shared" si="667"/>
        <v>0</v>
      </c>
      <c r="K920" s="398">
        <f t="shared" si="667"/>
        <v>0</v>
      </c>
      <c r="L920" s="398">
        <f t="shared" si="667"/>
        <v>0</v>
      </c>
      <c r="M920" s="398">
        <f t="shared" si="667"/>
        <v>0</v>
      </c>
      <c r="N920" s="398">
        <f t="shared" si="667"/>
        <v>0</v>
      </c>
      <c r="O920" s="398">
        <f t="shared" si="667"/>
        <v>0</v>
      </c>
      <c r="P920" s="398">
        <f t="shared" si="667"/>
        <v>0</v>
      </c>
      <c r="Q920" s="398">
        <f t="shared" si="667"/>
        <v>0</v>
      </c>
      <c r="R920" s="398">
        <f t="shared" si="667"/>
        <v>0</v>
      </c>
      <c r="S920" s="398">
        <f t="shared" si="667"/>
        <v>0</v>
      </c>
      <c r="T920" s="398">
        <f t="shared" si="667"/>
        <v>0</v>
      </c>
      <c r="U920" s="398">
        <f t="shared" si="667"/>
        <v>0</v>
      </c>
      <c r="V920" s="398">
        <f t="shared" si="667"/>
        <v>0</v>
      </c>
      <c r="W920" s="398">
        <f t="shared" si="667"/>
        <v>0</v>
      </c>
      <c r="X920" s="398">
        <f t="shared" si="667"/>
        <v>0</v>
      </c>
      <c r="Y920" s="398">
        <f t="shared" si="667"/>
        <v>0</v>
      </c>
      <c r="Z920" s="398">
        <f t="shared" si="667"/>
        <v>0</v>
      </c>
      <c r="AA920" s="398">
        <f t="shared" si="667"/>
        <v>0</v>
      </c>
      <c r="AB920" s="398">
        <f t="shared" si="667"/>
        <v>0</v>
      </c>
      <c r="AC920" s="398">
        <f t="shared" si="667"/>
        <v>0</v>
      </c>
      <c r="AD920" s="398">
        <f t="shared" si="667"/>
        <v>0</v>
      </c>
      <c r="AE920" s="398">
        <f t="shared" si="667"/>
        <v>0</v>
      </c>
      <c r="AF920" s="398">
        <f t="shared" si="667"/>
        <v>0</v>
      </c>
      <c r="AG920" s="398">
        <f t="shared" si="667"/>
        <v>0</v>
      </c>
    </row>
    <row r="921">
      <c r="A921" s="100" t="str">
        <f t="shared" si="37"/>
        <v>n/a</v>
      </c>
      <c r="B921" s="396">
        <f t="array" ref="B921">IF($A921="n/a",Dashboard!$C$54,iferror(index('Trade Log'!$B$5:$B$2004,match($A921,'Trade Log'!$AA$5:$AA$2004,0),0),Dashboard!$C$54))</f>
        <v>43100</v>
      </c>
      <c r="C921" s="100" t="str">
        <f t="array" ref="C921">IF($A921="n/a","",iferror(index('Trade Log'!$C$5:$C$2004,match($A921,'Trade Log'!$AA$5:$AA$2004,0),0),""))</f>
        <v/>
      </c>
      <c r="D921" s="398">
        <f t="array" ref="D921">IF($A921="n/a",0,iferror(index('Trade Log'!$AD$5:$AD$2004,match($A921,'Trade Log'!$AA$5:$AA$2004,0),0),0))</f>
        <v>0</v>
      </c>
      <c r="E921" s="398">
        <f t="shared" si="35"/>
        <v>0</v>
      </c>
      <c r="F921" s="100" t="str">
        <f t="array" ref="F921">IF($A921="n/a","",iferror(index('Trade Log'!$D$5:$D$2004,match($A921,'Trade Log'!$AA$5:$AA$2004,0),0),"n/a"))</f>
        <v/>
      </c>
      <c r="G921" s="100" t="str">
        <f t="array" ref="G921">IF($A921="n/a","",IFERROR(index(Setup!$D$52:$D$201,match($F921,Setup!$B$52:$B$201,0),0),"n/a"))</f>
        <v/>
      </c>
      <c r="H921" s="81"/>
      <c r="I921" s="398">
        <f t="shared" ref="I921:AG921" si="668">IF($A921="n/a",0,IFERROR(IF($G921=I$287,$E921,0),0))</f>
        <v>0</v>
      </c>
      <c r="J921" s="398">
        <f t="shared" si="668"/>
        <v>0</v>
      </c>
      <c r="K921" s="398">
        <f t="shared" si="668"/>
        <v>0</v>
      </c>
      <c r="L921" s="398">
        <f t="shared" si="668"/>
        <v>0</v>
      </c>
      <c r="M921" s="398">
        <f t="shared" si="668"/>
        <v>0</v>
      </c>
      <c r="N921" s="398">
        <f t="shared" si="668"/>
        <v>0</v>
      </c>
      <c r="O921" s="398">
        <f t="shared" si="668"/>
        <v>0</v>
      </c>
      <c r="P921" s="398">
        <f t="shared" si="668"/>
        <v>0</v>
      </c>
      <c r="Q921" s="398">
        <f t="shared" si="668"/>
        <v>0</v>
      </c>
      <c r="R921" s="398">
        <f t="shared" si="668"/>
        <v>0</v>
      </c>
      <c r="S921" s="398">
        <f t="shared" si="668"/>
        <v>0</v>
      </c>
      <c r="T921" s="398">
        <f t="shared" si="668"/>
        <v>0</v>
      </c>
      <c r="U921" s="398">
        <f t="shared" si="668"/>
        <v>0</v>
      </c>
      <c r="V921" s="398">
        <f t="shared" si="668"/>
        <v>0</v>
      </c>
      <c r="W921" s="398">
        <f t="shared" si="668"/>
        <v>0</v>
      </c>
      <c r="X921" s="398">
        <f t="shared" si="668"/>
        <v>0</v>
      </c>
      <c r="Y921" s="398">
        <f t="shared" si="668"/>
        <v>0</v>
      </c>
      <c r="Z921" s="398">
        <f t="shared" si="668"/>
        <v>0</v>
      </c>
      <c r="AA921" s="398">
        <f t="shared" si="668"/>
        <v>0</v>
      </c>
      <c r="AB921" s="398">
        <f t="shared" si="668"/>
        <v>0</v>
      </c>
      <c r="AC921" s="398">
        <f t="shared" si="668"/>
        <v>0</v>
      </c>
      <c r="AD921" s="398">
        <f t="shared" si="668"/>
        <v>0</v>
      </c>
      <c r="AE921" s="398">
        <f t="shared" si="668"/>
        <v>0</v>
      </c>
      <c r="AF921" s="398">
        <f t="shared" si="668"/>
        <v>0</v>
      </c>
      <c r="AG921" s="398">
        <f t="shared" si="668"/>
        <v>0</v>
      </c>
    </row>
    <row r="922">
      <c r="A922" s="100" t="str">
        <f t="shared" si="37"/>
        <v>n/a</v>
      </c>
      <c r="B922" s="396">
        <f t="array" ref="B922">IF($A922="n/a",Dashboard!$C$54,iferror(index('Trade Log'!$B$5:$B$2004,match($A922,'Trade Log'!$AA$5:$AA$2004,0),0),Dashboard!$C$54))</f>
        <v>43100</v>
      </c>
      <c r="C922" s="100" t="str">
        <f t="array" ref="C922">IF($A922="n/a","",iferror(index('Trade Log'!$C$5:$C$2004,match($A922,'Trade Log'!$AA$5:$AA$2004,0),0),""))</f>
        <v/>
      </c>
      <c r="D922" s="398">
        <f t="array" ref="D922">IF($A922="n/a",0,iferror(index('Trade Log'!$AD$5:$AD$2004,match($A922,'Trade Log'!$AA$5:$AA$2004,0),0),0))</f>
        <v>0</v>
      </c>
      <c r="E922" s="398">
        <f t="shared" si="35"/>
        <v>0</v>
      </c>
      <c r="F922" s="100" t="str">
        <f t="array" ref="F922">IF($A922="n/a","",iferror(index('Trade Log'!$D$5:$D$2004,match($A922,'Trade Log'!$AA$5:$AA$2004,0),0),"n/a"))</f>
        <v/>
      </c>
      <c r="G922" s="100" t="str">
        <f t="array" ref="G922">IF($A922="n/a","",IFERROR(index(Setup!$D$52:$D$201,match($F922,Setup!$B$52:$B$201,0),0),"n/a"))</f>
        <v/>
      </c>
      <c r="H922" s="81"/>
      <c r="I922" s="398">
        <f t="shared" ref="I922:AG922" si="669">IF($A922="n/a",0,IFERROR(IF($G922=I$287,$E922,0),0))</f>
        <v>0</v>
      </c>
      <c r="J922" s="398">
        <f t="shared" si="669"/>
        <v>0</v>
      </c>
      <c r="K922" s="398">
        <f t="shared" si="669"/>
        <v>0</v>
      </c>
      <c r="L922" s="398">
        <f t="shared" si="669"/>
        <v>0</v>
      </c>
      <c r="M922" s="398">
        <f t="shared" si="669"/>
        <v>0</v>
      </c>
      <c r="N922" s="398">
        <f t="shared" si="669"/>
        <v>0</v>
      </c>
      <c r="O922" s="398">
        <f t="shared" si="669"/>
        <v>0</v>
      </c>
      <c r="P922" s="398">
        <f t="shared" si="669"/>
        <v>0</v>
      </c>
      <c r="Q922" s="398">
        <f t="shared" si="669"/>
        <v>0</v>
      </c>
      <c r="R922" s="398">
        <f t="shared" si="669"/>
        <v>0</v>
      </c>
      <c r="S922" s="398">
        <f t="shared" si="669"/>
        <v>0</v>
      </c>
      <c r="T922" s="398">
        <f t="shared" si="669"/>
        <v>0</v>
      </c>
      <c r="U922" s="398">
        <f t="shared" si="669"/>
        <v>0</v>
      </c>
      <c r="V922" s="398">
        <f t="shared" si="669"/>
        <v>0</v>
      </c>
      <c r="W922" s="398">
        <f t="shared" si="669"/>
        <v>0</v>
      </c>
      <c r="X922" s="398">
        <f t="shared" si="669"/>
        <v>0</v>
      </c>
      <c r="Y922" s="398">
        <f t="shared" si="669"/>
        <v>0</v>
      </c>
      <c r="Z922" s="398">
        <f t="shared" si="669"/>
        <v>0</v>
      </c>
      <c r="AA922" s="398">
        <f t="shared" si="669"/>
        <v>0</v>
      </c>
      <c r="AB922" s="398">
        <f t="shared" si="669"/>
        <v>0</v>
      </c>
      <c r="AC922" s="398">
        <f t="shared" si="669"/>
        <v>0</v>
      </c>
      <c r="AD922" s="398">
        <f t="shared" si="669"/>
        <v>0</v>
      </c>
      <c r="AE922" s="398">
        <f t="shared" si="669"/>
        <v>0</v>
      </c>
      <c r="AF922" s="398">
        <f t="shared" si="669"/>
        <v>0</v>
      </c>
      <c r="AG922" s="398">
        <f t="shared" si="669"/>
        <v>0</v>
      </c>
    </row>
    <row r="923">
      <c r="A923" s="100" t="str">
        <f t="shared" si="37"/>
        <v>n/a</v>
      </c>
      <c r="B923" s="396">
        <f t="array" ref="B923">IF($A923="n/a",Dashboard!$C$54,iferror(index('Trade Log'!$B$5:$B$2004,match($A923,'Trade Log'!$AA$5:$AA$2004,0),0),Dashboard!$C$54))</f>
        <v>43100</v>
      </c>
      <c r="C923" s="100" t="str">
        <f t="array" ref="C923">IF($A923="n/a","",iferror(index('Trade Log'!$C$5:$C$2004,match($A923,'Trade Log'!$AA$5:$AA$2004,0),0),""))</f>
        <v/>
      </c>
      <c r="D923" s="398">
        <f t="array" ref="D923">IF($A923="n/a",0,iferror(index('Trade Log'!$AD$5:$AD$2004,match($A923,'Trade Log'!$AA$5:$AA$2004,0),0),0))</f>
        <v>0</v>
      </c>
      <c r="E923" s="398">
        <f t="shared" si="35"/>
        <v>0</v>
      </c>
      <c r="F923" s="100" t="str">
        <f t="array" ref="F923">IF($A923="n/a","",iferror(index('Trade Log'!$D$5:$D$2004,match($A923,'Trade Log'!$AA$5:$AA$2004,0),0),"n/a"))</f>
        <v/>
      </c>
      <c r="G923" s="100" t="str">
        <f t="array" ref="G923">IF($A923="n/a","",IFERROR(index(Setup!$D$52:$D$201,match($F923,Setup!$B$52:$B$201,0),0),"n/a"))</f>
        <v/>
      </c>
      <c r="H923" s="81"/>
      <c r="I923" s="398">
        <f t="shared" ref="I923:AG923" si="670">IF($A923="n/a",0,IFERROR(IF($G923=I$287,$E923,0),0))</f>
        <v>0</v>
      </c>
      <c r="J923" s="398">
        <f t="shared" si="670"/>
        <v>0</v>
      </c>
      <c r="K923" s="398">
        <f t="shared" si="670"/>
        <v>0</v>
      </c>
      <c r="L923" s="398">
        <f t="shared" si="670"/>
        <v>0</v>
      </c>
      <c r="M923" s="398">
        <f t="shared" si="670"/>
        <v>0</v>
      </c>
      <c r="N923" s="398">
        <f t="shared" si="670"/>
        <v>0</v>
      </c>
      <c r="O923" s="398">
        <f t="shared" si="670"/>
        <v>0</v>
      </c>
      <c r="P923" s="398">
        <f t="shared" si="670"/>
        <v>0</v>
      </c>
      <c r="Q923" s="398">
        <f t="shared" si="670"/>
        <v>0</v>
      </c>
      <c r="R923" s="398">
        <f t="shared" si="670"/>
        <v>0</v>
      </c>
      <c r="S923" s="398">
        <f t="shared" si="670"/>
        <v>0</v>
      </c>
      <c r="T923" s="398">
        <f t="shared" si="670"/>
        <v>0</v>
      </c>
      <c r="U923" s="398">
        <f t="shared" si="670"/>
        <v>0</v>
      </c>
      <c r="V923" s="398">
        <f t="shared" si="670"/>
        <v>0</v>
      </c>
      <c r="W923" s="398">
        <f t="shared" si="670"/>
        <v>0</v>
      </c>
      <c r="X923" s="398">
        <f t="shared" si="670"/>
        <v>0</v>
      </c>
      <c r="Y923" s="398">
        <f t="shared" si="670"/>
        <v>0</v>
      </c>
      <c r="Z923" s="398">
        <f t="shared" si="670"/>
        <v>0</v>
      </c>
      <c r="AA923" s="398">
        <f t="shared" si="670"/>
        <v>0</v>
      </c>
      <c r="AB923" s="398">
        <f t="shared" si="670"/>
        <v>0</v>
      </c>
      <c r="AC923" s="398">
        <f t="shared" si="670"/>
        <v>0</v>
      </c>
      <c r="AD923" s="398">
        <f t="shared" si="670"/>
        <v>0</v>
      </c>
      <c r="AE923" s="398">
        <f t="shared" si="670"/>
        <v>0</v>
      </c>
      <c r="AF923" s="398">
        <f t="shared" si="670"/>
        <v>0</v>
      </c>
      <c r="AG923" s="398">
        <f t="shared" si="670"/>
        <v>0</v>
      </c>
    </row>
    <row r="924">
      <c r="A924" s="100" t="str">
        <f t="shared" si="37"/>
        <v>n/a</v>
      </c>
      <c r="B924" s="396">
        <f t="array" ref="B924">IF($A924="n/a",Dashboard!$C$54,iferror(index('Trade Log'!$B$5:$B$2004,match($A924,'Trade Log'!$AA$5:$AA$2004,0),0),Dashboard!$C$54))</f>
        <v>43100</v>
      </c>
      <c r="C924" s="100" t="str">
        <f t="array" ref="C924">IF($A924="n/a","",iferror(index('Trade Log'!$C$5:$C$2004,match($A924,'Trade Log'!$AA$5:$AA$2004,0),0),""))</f>
        <v/>
      </c>
      <c r="D924" s="398">
        <f t="array" ref="D924">IF($A924="n/a",0,iferror(index('Trade Log'!$AD$5:$AD$2004,match($A924,'Trade Log'!$AA$5:$AA$2004,0),0),0))</f>
        <v>0</v>
      </c>
      <c r="E924" s="398">
        <f t="shared" si="35"/>
        <v>0</v>
      </c>
      <c r="F924" s="100" t="str">
        <f t="array" ref="F924">IF($A924="n/a","",iferror(index('Trade Log'!$D$5:$D$2004,match($A924,'Trade Log'!$AA$5:$AA$2004,0),0),"n/a"))</f>
        <v/>
      </c>
      <c r="G924" s="100" t="str">
        <f t="array" ref="G924">IF($A924="n/a","",IFERROR(index(Setup!$D$52:$D$201,match($F924,Setup!$B$52:$B$201,0),0),"n/a"))</f>
        <v/>
      </c>
      <c r="H924" s="81"/>
      <c r="I924" s="398">
        <f t="shared" ref="I924:AG924" si="671">IF($A924="n/a",0,IFERROR(IF($G924=I$287,$E924,0),0))</f>
        <v>0</v>
      </c>
      <c r="J924" s="398">
        <f t="shared" si="671"/>
        <v>0</v>
      </c>
      <c r="K924" s="398">
        <f t="shared" si="671"/>
        <v>0</v>
      </c>
      <c r="L924" s="398">
        <f t="shared" si="671"/>
        <v>0</v>
      </c>
      <c r="M924" s="398">
        <f t="shared" si="671"/>
        <v>0</v>
      </c>
      <c r="N924" s="398">
        <f t="shared" si="671"/>
        <v>0</v>
      </c>
      <c r="O924" s="398">
        <f t="shared" si="671"/>
        <v>0</v>
      </c>
      <c r="P924" s="398">
        <f t="shared" si="671"/>
        <v>0</v>
      </c>
      <c r="Q924" s="398">
        <f t="shared" si="671"/>
        <v>0</v>
      </c>
      <c r="R924" s="398">
        <f t="shared" si="671"/>
        <v>0</v>
      </c>
      <c r="S924" s="398">
        <f t="shared" si="671"/>
        <v>0</v>
      </c>
      <c r="T924" s="398">
        <f t="shared" si="671"/>
        <v>0</v>
      </c>
      <c r="U924" s="398">
        <f t="shared" si="671"/>
        <v>0</v>
      </c>
      <c r="V924" s="398">
        <f t="shared" si="671"/>
        <v>0</v>
      </c>
      <c r="W924" s="398">
        <f t="shared" si="671"/>
        <v>0</v>
      </c>
      <c r="X924" s="398">
        <f t="shared" si="671"/>
        <v>0</v>
      </c>
      <c r="Y924" s="398">
        <f t="shared" si="671"/>
        <v>0</v>
      </c>
      <c r="Z924" s="398">
        <f t="shared" si="671"/>
        <v>0</v>
      </c>
      <c r="AA924" s="398">
        <f t="shared" si="671"/>
        <v>0</v>
      </c>
      <c r="AB924" s="398">
        <f t="shared" si="671"/>
        <v>0</v>
      </c>
      <c r="AC924" s="398">
        <f t="shared" si="671"/>
        <v>0</v>
      </c>
      <c r="AD924" s="398">
        <f t="shared" si="671"/>
        <v>0</v>
      </c>
      <c r="AE924" s="398">
        <f t="shared" si="671"/>
        <v>0</v>
      </c>
      <c r="AF924" s="398">
        <f t="shared" si="671"/>
        <v>0</v>
      </c>
      <c r="AG924" s="398">
        <f t="shared" si="671"/>
        <v>0</v>
      </c>
    </row>
    <row r="925">
      <c r="A925" s="100" t="str">
        <f t="shared" si="37"/>
        <v>n/a</v>
      </c>
      <c r="B925" s="396">
        <f t="array" ref="B925">IF($A925="n/a",Dashboard!$C$54,iferror(index('Trade Log'!$B$5:$B$2004,match($A925,'Trade Log'!$AA$5:$AA$2004,0),0),Dashboard!$C$54))</f>
        <v>43100</v>
      </c>
      <c r="C925" s="100" t="str">
        <f t="array" ref="C925">IF($A925="n/a","",iferror(index('Trade Log'!$C$5:$C$2004,match($A925,'Trade Log'!$AA$5:$AA$2004,0),0),""))</f>
        <v/>
      </c>
      <c r="D925" s="398">
        <f t="array" ref="D925">IF($A925="n/a",0,iferror(index('Trade Log'!$AD$5:$AD$2004,match($A925,'Trade Log'!$AA$5:$AA$2004,0),0),0))</f>
        <v>0</v>
      </c>
      <c r="E925" s="398">
        <f t="shared" si="35"/>
        <v>0</v>
      </c>
      <c r="F925" s="100" t="str">
        <f t="array" ref="F925">IF($A925="n/a","",iferror(index('Trade Log'!$D$5:$D$2004,match($A925,'Trade Log'!$AA$5:$AA$2004,0),0),"n/a"))</f>
        <v/>
      </c>
      <c r="G925" s="100" t="str">
        <f t="array" ref="G925">IF($A925="n/a","",IFERROR(index(Setup!$D$52:$D$201,match($F925,Setup!$B$52:$B$201,0),0),"n/a"))</f>
        <v/>
      </c>
      <c r="H925" s="81"/>
      <c r="I925" s="398">
        <f t="shared" ref="I925:AG925" si="672">IF($A925="n/a",0,IFERROR(IF($G925=I$287,$E925,0),0))</f>
        <v>0</v>
      </c>
      <c r="J925" s="398">
        <f t="shared" si="672"/>
        <v>0</v>
      </c>
      <c r="K925" s="398">
        <f t="shared" si="672"/>
        <v>0</v>
      </c>
      <c r="L925" s="398">
        <f t="shared" si="672"/>
        <v>0</v>
      </c>
      <c r="M925" s="398">
        <f t="shared" si="672"/>
        <v>0</v>
      </c>
      <c r="N925" s="398">
        <f t="shared" si="672"/>
        <v>0</v>
      </c>
      <c r="O925" s="398">
        <f t="shared" si="672"/>
        <v>0</v>
      </c>
      <c r="P925" s="398">
        <f t="shared" si="672"/>
        <v>0</v>
      </c>
      <c r="Q925" s="398">
        <f t="shared" si="672"/>
        <v>0</v>
      </c>
      <c r="R925" s="398">
        <f t="shared" si="672"/>
        <v>0</v>
      </c>
      <c r="S925" s="398">
        <f t="shared" si="672"/>
        <v>0</v>
      </c>
      <c r="T925" s="398">
        <f t="shared" si="672"/>
        <v>0</v>
      </c>
      <c r="U925" s="398">
        <f t="shared" si="672"/>
        <v>0</v>
      </c>
      <c r="V925" s="398">
        <f t="shared" si="672"/>
        <v>0</v>
      </c>
      <c r="W925" s="398">
        <f t="shared" si="672"/>
        <v>0</v>
      </c>
      <c r="X925" s="398">
        <f t="shared" si="672"/>
        <v>0</v>
      </c>
      <c r="Y925" s="398">
        <f t="shared" si="672"/>
        <v>0</v>
      </c>
      <c r="Z925" s="398">
        <f t="shared" si="672"/>
        <v>0</v>
      </c>
      <c r="AA925" s="398">
        <f t="shared" si="672"/>
        <v>0</v>
      </c>
      <c r="AB925" s="398">
        <f t="shared" si="672"/>
        <v>0</v>
      </c>
      <c r="AC925" s="398">
        <f t="shared" si="672"/>
        <v>0</v>
      </c>
      <c r="AD925" s="398">
        <f t="shared" si="672"/>
        <v>0</v>
      </c>
      <c r="AE925" s="398">
        <f t="shared" si="672"/>
        <v>0</v>
      </c>
      <c r="AF925" s="398">
        <f t="shared" si="672"/>
        <v>0</v>
      </c>
      <c r="AG925" s="398">
        <f t="shared" si="672"/>
        <v>0</v>
      </c>
    </row>
    <row r="926">
      <c r="A926" s="100" t="str">
        <f t="shared" si="37"/>
        <v>n/a</v>
      </c>
      <c r="B926" s="396">
        <f t="array" ref="B926">IF($A926="n/a",Dashboard!$C$54,iferror(index('Trade Log'!$B$5:$B$2004,match($A926,'Trade Log'!$AA$5:$AA$2004,0),0),Dashboard!$C$54))</f>
        <v>43100</v>
      </c>
      <c r="C926" s="100" t="str">
        <f t="array" ref="C926">IF($A926="n/a","",iferror(index('Trade Log'!$C$5:$C$2004,match($A926,'Trade Log'!$AA$5:$AA$2004,0),0),""))</f>
        <v/>
      </c>
      <c r="D926" s="398">
        <f t="array" ref="D926">IF($A926="n/a",0,iferror(index('Trade Log'!$AD$5:$AD$2004,match($A926,'Trade Log'!$AA$5:$AA$2004,0),0),0))</f>
        <v>0</v>
      </c>
      <c r="E926" s="398">
        <f t="shared" si="35"/>
        <v>0</v>
      </c>
      <c r="F926" s="100" t="str">
        <f t="array" ref="F926">IF($A926="n/a","",iferror(index('Trade Log'!$D$5:$D$2004,match($A926,'Trade Log'!$AA$5:$AA$2004,0),0),"n/a"))</f>
        <v/>
      </c>
      <c r="G926" s="100" t="str">
        <f t="array" ref="G926">IF($A926="n/a","",IFERROR(index(Setup!$D$52:$D$201,match($F926,Setup!$B$52:$B$201,0),0),"n/a"))</f>
        <v/>
      </c>
      <c r="H926" s="81"/>
      <c r="I926" s="398">
        <f t="shared" ref="I926:AG926" si="673">IF($A926="n/a",0,IFERROR(IF($G926=I$287,$E926,0),0))</f>
        <v>0</v>
      </c>
      <c r="J926" s="398">
        <f t="shared" si="673"/>
        <v>0</v>
      </c>
      <c r="K926" s="398">
        <f t="shared" si="673"/>
        <v>0</v>
      </c>
      <c r="L926" s="398">
        <f t="shared" si="673"/>
        <v>0</v>
      </c>
      <c r="M926" s="398">
        <f t="shared" si="673"/>
        <v>0</v>
      </c>
      <c r="N926" s="398">
        <f t="shared" si="673"/>
        <v>0</v>
      </c>
      <c r="O926" s="398">
        <f t="shared" si="673"/>
        <v>0</v>
      </c>
      <c r="P926" s="398">
        <f t="shared" si="673"/>
        <v>0</v>
      </c>
      <c r="Q926" s="398">
        <f t="shared" si="673"/>
        <v>0</v>
      </c>
      <c r="R926" s="398">
        <f t="shared" si="673"/>
        <v>0</v>
      </c>
      <c r="S926" s="398">
        <f t="shared" si="673"/>
        <v>0</v>
      </c>
      <c r="T926" s="398">
        <f t="shared" si="673"/>
        <v>0</v>
      </c>
      <c r="U926" s="398">
        <f t="shared" si="673"/>
        <v>0</v>
      </c>
      <c r="V926" s="398">
        <f t="shared" si="673"/>
        <v>0</v>
      </c>
      <c r="W926" s="398">
        <f t="shared" si="673"/>
        <v>0</v>
      </c>
      <c r="X926" s="398">
        <f t="shared" si="673"/>
        <v>0</v>
      </c>
      <c r="Y926" s="398">
        <f t="shared" si="673"/>
        <v>0</v>
      </c>
      <c r="Z926" s="398">
        <f t="shared" si="673"/>
        <v>0</v>
      </c>
      <c r="AA926" s="398">
        <f t="shared" si="673"/>
        <v>0</v>
      </c>
      <c r="AB926" s="398">
        <f t="shared" si="673"/>
        <v>0</v>
      </c>
      <c r="AC926" s="398">
        <f t="shared" si="673"/>
        <v>0</v>
      </c>
      <c r="AD926" s="398">
        <f t="shared" si="673"/>
        <v>0</v>
      </c>
      <c r="AE926" s="398">
        <f t="shared" si="673"/>
        <v>0</v>
      </c>
      <c r="AF926" s="398">
        <f t="shared" si="673"/>
        <v>0</v>
      </c>
      <c r="AG926" s="398">
        <f t="shared" si="673"/>
        <v>0</v>
      </c>
    </row>
    <row r="927">
      <c r="A927" s="100" t="str">
        <f t="shared" si="37"/>
        <v>n/a</v>
      </c>
      <c r="B927" s="396">
        <f t="array" ref="B927">IF($A927="n/a",Dashboard!$C$54,iferror(index('Trade Log'!$B$5:$B$2004,match($A927,'Trade Log'!$AA$5:$AA$2004,0),0),Dashboard!$C$54))</f>
        <v>43100</v>
      </c>
      <c r="C927" s="100" t="str">
        <f t="array" ref="C927">IF($A927="n/a","",iferror(index('Trade Log'!$C$5:$C$2004,match($A927,'Trade Log'!$AA$5:$AA$2004,0),0),""))</f>
        <v/>
      </c>
      <c r="D927" s="398">
        <f t="array" ref="D927">IF($A927="n/a",0,iferror(index('Trade Log'!$AD$5:$AD$2004,match($A927,'Trade Log'!$AA$5:$AA$2004,0),0),0))</f>
        <v>0</v>
      </c>
      <c r="E927" s="398">
        <f t="shared" si="35"/>
        <v>0</v>
      </c>
      <c r="F927" s="100" t="str">
        <f t="array" ref="F927">IF($A927="n/a","",iferror(index('Trade Log'!$D$5:$D$2004,match($A927,'Trade Log'!$AA$5:$AA$2004,0),0),"n/a"))</f>
        <v/>
      </c>
      <c r="G927" s="100" t="str">
        <f t="array" ref="G927">IF($A927="n/a","",IFERROR(index(Setup!$D$52:$D$201,match($F927,Setup!$B$52:$B$201,0),0),"n/a"))</f>
        <v/>
      </c>
      <c r="H927" s="81"/>
      <c r="I927" s="398">
        <f t="shared" ref="I927:AG927" si="674">IF($A927="n/a",0,IFERROR(IF($G927=I$287,$E927,0),0))</f>
        <v>0</v>
      </c>
      <c r="J927" s="398">
        <f t="shared" si="674"/>
        <v>0</v>
      </c>
      <c r="K927" s="398">
        <f t="shared" si="674"/>
        <v>0</v>
      </c>
      <c r="L927" s="398">
        <f t="shared" si="674"/>
        <v>0</v>
      </c>
      <c r="M927" s="398">
        <f t="shared" si="674"/>
        <v>0</v>
      </c>
      <c r="N927" s="398">
        <f t="shared" si="674"/>
        <v>0</v>
      </c>
      <c r="O927" s="398">
        <f t="shared" si="674"/>
        <v>0</v>
      </c>
      <c r="P927" s="398">
        <f t="shared" si="674"/>
        <v>0</v>
      </c>
      <c r="Q927" s="398">
        <f t="shared" si="674"/>
        <v>0</v>
      </c>
      <c r="R927" s="398">
        <f t="shared" si="674"/>
        <v>0</v>
      </c>
      <c r="S927" s="398">
        <f t="shared" si="674"/>
        <v>0</v>
      </c>
      <c r="T927" s="398">
        <f t="shared" si="674"/>
        <v>0</v>
      </c>
      <c r="U927" s="398">
        <f t="shared" si="674"/>
        <v>0</v>
      </c>
      <c r="V927" s="398">
        <f t="shared" si="674"/>
        <v>0</v>
      </c>
      <c r="W927" s="398">
        <f t="shared" si="674"/>
        <v>0</v>
      </c>
      <c r="X927" s="398">
        <f t="shared" si="674"/>
        <v>0</v>
      </c>
      <c r="Y927" s="398">
        <f t="shared" si="674"/>
        <v>0</v>
      </c>
      <c r="Z927" s="398">
        <f t="shared" si="674"/>
        <v>0</v>
      </c>
      <c r="AA927" s="398">
        <f t="shared" si="674"/>
        <v>0</v>
      </c>
      <c r="AB927" s="398">
        <f t="shared" si="674"/>
        <v>0</v>
      </c>
      <c r="AC927" s="398">
        <f t="shared" si="674"/>
        <v>0</v>
      </c>
      <c r="AD927" s="398">
        <f t="shared" si="674"/>
        <v>0</v>
      </c>
      <c r="AE927" s="398">
        <f t="shared" si="674"/>
        <v>0</v>
      </c>
      <c r="AF927" s="398">
        <f t="shared" si="674"/>
        <v>0</v>
      </c>
      <c r="AG927" s="398">
        <f t="shared" si="674"/>
        <v>0</v>
      </c>
    </row>
    <row r="928">
      <c r="A928" s="100" t="str">
        <f t="shared" si="37"/>
        <v>n/a</v>
      </c>
      <c r="B928" s="396">
        <f t="array" ref="B928">IF($A928="n/a",Dashboard!$C$54,iferror(index('Trade Log'!$B$5:$B$2004,match($A928,'Trade Log'!$AA$5:$AA$2004,0),0),Dashboard!$C$54))</f>
        <v>43100</v>
      </c>
      <c r="C928" s="100" t="str">
        <f t="array" ref="C928">IF($A928="n/a","",iferror(index('Trade Log'!$C$5:$C$2004,match($A928,'Trade Log'!$AA$5:$AA$2004,0),0),""))</f>
        <v/>
      </c>
      <c r="D928" s="398">
        <f t="array" ref="D928">IF($A928="n/a",0,iferror(index('Trade Log'!$AD$5:$AD$2004,match($A928,'Trade Log'!$AA$5:$AA$2004,0),0),0))</f>
        <v>0</v>
      </c>
      <c r="E928" s="398">
        <f t="shared" si="35"/>
        <v>0</v>
      </c>
      <c r="F928" s="100" t="str">
        <f t="array" ref="F928">IF($A928="n/a","",iferror(index('Trade Log'!$D$5:$D$2004,match($A928,'Trade Log'!$AA$5:$AA$2004,0),0),"n/a"))</f>
        <v/>
      </c>
      <c r="G928" s="100" t="str">
        <f t="array" ref="G928">IF($A928="n/a","",IFERROR(index(Setup!$D$52:$D$201,match($F928,Setup!$B$52:$B$201,0),0),"n/a"))</f>
        <v/>
      </c>
      <c r="H928" s="81"/>
      <c r="I928" s="398">
        <f t="shared" ref="I928:AG928" si="675">IF($A928="n/a",0,IFERROR(IF($G928=I$287,$E928,0),0))</f>
        <v>0</v>
      </c>
      <c r="J928" s="398">
        <f t="shared" si="675"/>
        <v>0</v>
      </c>
      <c r="K928" s="398">
        <f t="shared" si="675"/>
        <v>0</v>
      </c>
      <c r="L928" s="398">
        <f t="shared" si="675"/>
        <v>0</v>
      </c>
      <c r="M928" s="398">
        <f t="shared" si="675"/>
        <v>0</v>
      </c>
      <c r="N928" s="398">
        <f t="shared" si="675"/>
        <v>0</v>
      </c>
      <c r="O928" s="398">
        <f t="shared" si="675"/>
        <v>0</v>
      </c>
      <c r="P928" s="398">
        <f t="shared" si="675"/>
        <v>0</v>
      </c>
      <c r="Q928" s="398">
        <f t="shared" si="675"/>
        <v>0</v>
      </c>
      <c r="R928" s="398">
        <f t="shared" si="675"/>
        <v>0</v>
      </c>
      <c r="S928" s="398">
        <f t="shared" si="675"/>
        <v>0</v>
      </c>
      <c r="T928" s="398">
        <f t="shared" si="675"/>
        <v>0</v>
      </c>
      <c r="U928" s="398">
        <f t="shared" si="675"/>
        <v>0</v>
      </c>
      <c r="V928" s="398">
        <f t="shared" si="675"/>
        <v>0</v>
      </c>
      <c r="W928" s="398">
        <f t="shared" si="675"/>
        <v>0</v>
      </c>
      <c r="X928" s="398">
        <f t="shared" si="675"/>
        <v>0</v>
      </c>
      <c r="Y928" s="398">
        <f t="shared" si="675"/>
        <v>0</v>
      </c>
      <c r="Z928" s="398">
        <f t="shared" si="675"/>
        <v>0</v>
      </c>
      <c r="AA928" s="398">
        <f t="shared" si="675"/>
        <v>0</v>
      </c>
      <c r="AB928" s="398">
        <f t="shared" si="675"/>
        <v>0</v>
      </c>
      <c r="AC928" s="398">
        <f t="shared" si="675"/>
        <v>0</v>
      </c>
      <c r="AD928" s="398">
        <f t="shared" si="675"/>
        <v>0</v>
      </c>
      <c r="AE928" s="398">
        <f t="shared" si="675"/>
        <v>0</v>
      </c>
      <c r="AF928" s="398">
        <f t="shared" si="675"/>
        <v>0</v>
      </c>
      <c r="AG928" s="398">
        <f t="shared" si="675"/>
        <v>0</v>
      </c>
    </row>
    <row r="929">
      <c r="A929" s="100" t="str">
        <f t="shared" si="37"/>
        <v>n/a</v>
      </c>
      <c r="B929" s="396">
        <f t="array" ref="B929">IF($A929="n/a",Dashboard!$C$54,iferror(index('Trade Log'!$B$5:$B$2004,match($A929,'Trade Log'!$AA$5:$AA$2004,0),0),Dashboard!$C$54))</f>
        <v>43100</v>
      </c>
      <c r="C929" s="100" t="str">
        <f t="array" ref="C929">IF($A929="n/a","",iferror(index('Trade Log'!$C$5:$C$2004,match($A929,'Trade Log'!$AA$5:$AA$2004,0),0),""))</f>
        <v/>
      </c>
      <c r="D929" s="398">
        <f t="array" ref="D929">IF($A929="n/a",0,iferror(index('Trade Log'!$AD$5:$AD$2004,match($A929,'Trade Log'!$AA$5:$AA$2004,0),0),0))</f>
        <v>0</v>
      </c>
      <c r="E929" s="398">
        <f t="shared" si="35"/>
        <v>0</v>
      </c>
      <c r="F929" s="100" t="str">
        <f t="array" ref="F929">IF($A929="n/a","",iferror(index('Trade Log'!$D$5:$D$2004,match($A929,'Trade Log'!$AA$5:$AA$2004,0),0),"n/a"))</f>
        <v/>
      </c>
      <c r="G929" s="100" t="str">
        <f t="array" ref="G929">IF($A929="n/a","",IFERROR(index(Setup!$D$52:$D$201,match($F929,Setup!$B$52:$B$201,0),0),"n/a"))</f>
        <v/>
      </c>
      <c r="H929" s="81"/>
      <c r="I929" s="398">
        <f t="shared" ref="I929:AG929" si="676">IF($A929="n/a",0,IFERROR(IF($G929=I$287,$E929,0),0))</f>
        <v>0</v>
      </c>
      <c r="J929" s="398">
        <f t="shared" si="676"/>
        <v>0</v>
      </c>
      <c r="K929" s="398">
        <f t="shared" si="676"/>
        <v>0</v>
      </c>
      <c r="L929" s="398">
        <f t="shared" si="676"/>
        <v>0</v>
      </c>
      <c r="M929" s="398">
        <f t="shared" si="676"/>
        <v>0</v>
      </c>
      <c r="N929" s="398">
        <f t="shared" si="676"/>
        <v>0</v>
      </c>
      <c r="O929" s="398">
        <f t="shared" si="676"/>
        <v>0</v>
      </c>
      <c r="P929" s="398">
        <f t="shared" si="676"/>
        <v>0</v>
      </c>
      <c r="Q929" s="398">
        <f t="shared" si="676"/>
        <v>0</v>
      </c>
      <c r="R929" s="398">
        <f t="shared" si="676"/>
        <v>0</v>
      </c>
      <c r="S929" s="398">
        <f t="shared" si="676"/>
        <v>0</v>
      </c>
      <c r="T929" s="398">
        <f t="shared" si="676"/>
        <v>0</v>
      </c>
      <c r="U929" s="398">
        <f t="shared" si="676"/>
        <v>0</v>
      </c>
      <c r="V929" s="398">
        <f t="shared" si="676"/>
        <v>0</v>
      </c>
      <c r="W929" s="398">
        <f t="shared" si="676"/>
        <v>0</v>
      </c>
      <c r="X929" s="398">
        <f t="shared" si="676"/>
        <v>0</v>
      </c>
      <c r="Y929" s="398">
        <f t="shared" si="676"/>
        <v>0</v>
      </c>
      <c r="Z929" s="398">
        <f t="shared" si="676"/>
        <v>0</v>
      </c>
      <c r="AA929" s="398">
        <f t="shared" si="676"/>
        <v>0</v>
      </c>
      <c r="AB929" s="398">
        <f t="shared" si="676"/>
        <v>0</v>
      </c>
      <c r="AC929" s="398">
        <f t="shared" si="676"/>
        <v>0</v>
      </c>
      <c r="AD929" s="398">
        <f t="shared" si="676"/>
        <v>0</v>
      </c>
      <c r="AE929" s="398">
        <f t="shared" si="676"/>
        <v>0</v>
      </c>
      <c r="AF929" s="398">
        <f t="shared" si="676"/>
        <v>0</v>
      </c>
      <c r="AG929" s="398">
        <f t="shared" si="676"/>
        <v>0</v>
      </c>
    </row>
    <row r="930">
      <c r="A930" s="100" t="str">
        <f t="shared" si="37"/>
        <v>n/a</v>
      </c>
      <c r="B930" s="396">
        <f t="array" ref="B930">IF($A930="n/a",Dashboard!$C$54,iferror(index('Trade Log'!$B$5:$B$2004,match($A930,'Trade Log'!$AA$5:$AA$2004,0),0),Dashboard!$C$54))</f>
        <v>43100</v>
      </c>
      <c r="C930" s="100" t="str">
        <f t="array" ref="C930">IF($A930="n/a","",iferror(index('Trade Log'!$C$5:$C$2004,match($A930,'Trade Log'!$AA$5:$AA$2004,0),0),""))</f>
        <v/>
      </c>
      <c r="D930" s="398">
        <f t="array" ref="D930">IF($A930="n/a",0,iferror(index('Trade Log'!$AD$5:$AD$2004,match($A930,'Trade Log'!$AA$5:$AA$2004,0),0),0))</f>
        <v>0</v>
      </c>
      <c r="E930" s="398">
        <f t="shared" si="35"/>
        <v>0</v>
      </c>
      <c r="F930" s="100" t="str">
        <f t="array" ref="F930">IF($A930="n/a","",iferror(index('Trade Log'!$D$5:$D$2004,match($A930,'Trade Log'!$AA$5:$AA$2004,0),0),"n/a"))</f>
        <v/>
      </c>
      <c r="G930" s="100" t="str">
        <f t="array" ref="G930">IF($A930="n/a","",IFERROR(index(Setup!$D$52:$D$201,match($F930,Setup!$B$52:$B$201,0),0),"n/a"))</f>
        <v/>
      </c>
      <c r="H930" s="81"/>
      <c r="I930" s="398">
        <f t="shared" ref="I930:AG930" si="677">IF($A930="n/a",0,IFERROR(IF($G930=I$287,$E930,0),0))</f>
        <v>0</v>
      </c>
      <c r="J930" s="398">
        <f t="shared" si="677"/>
        <v>0</v>
      </c>
      <c r="K930" s="398">
        <f t="shared" si="677"/>
        <v>0</v>
      </c>
      <c r="L930" s="398">
        <f t="shared" si="677"/>
        <v>0</v>
      </c>
      <c r="M930" s="398">
        <f t="shared" si="677"/>
        <v>0</v>
      </c>
      <c r="N930" s="398">
        <f t="shared" si="677"/>
        <v>0</v>
      </c>
      <c r="O930" s="398">
        <f t="shared" si="677"/>
        <v>0</v>
      </c>
      <c r="P930" s="398">
        <f t="shared" si="677"/>
        <v>0</v>
      </c>
      <c r="Q930" s="398">
        <f t="shared" si="677"/>
        <v>0</v>
      </c>
      <c r="R930" s="398">
        <f t="shared" si="677"/>
        <v>0</v>
      </c>
      <c r="S930" s="398">
        <f t="shared" si="677"/>
        <v>0</v>
      </c>
      <c r="T930" s="398">
        <f t="shared" si="677"/>
        <v>0</v>
      </c>
      <c r="U930" s="398">
        <f t="shared" si="677"/>
        <v>0</v>
      </c>
      <c r="V930" s="398">
        <f t="shared" si="677"/>
        <v>0</v>
      </c>
      <c r="W930" s="398">
        <f t="shared" si="677"/>
        <v>0</v>
      </c>
      <c r="X930" s="398">
        <f t="shared" si="677"/>
        <v>0</v>
      </c>
      <c r="Y930" s="398">
        <f t="shared" si="677"/>
        <v>0</v>
      </c>
      <c r="Z930" s="398">
        <f t="shared" si="677"/>
        <v>0</v>
      </c>
      <c r="AA930" s="398">
        <f t="shared" si="677"/>
        <v>0</v>
      </c>
      <c r="AB930" s="398">
        <f t="shared" si="677"/>
        <v>0</v>
      </c>
      <c r="AC930" s="398">
        <f t="shared" si="677"/>
        <v>0</v>
      </c>
      <c r="AD930" s="398">
        <f t="shared" si="677"/>
        <v>0</v>
      </c>
      <c r="AE930" s="398">
        <f t="shared" si="677"/>
        <v>0</v>
      </c>
      <c r="AF930" s="398">
        <f t="shared" si="677"/>
        <v>0</v>
      </c>
      <c r="AG930" s="398">
        <f t="shared" si="677"/>
        <v>0</v>
      </c>
    </row>
    <row r="931">
      <c r="A931" s="100" t="str">
        <f t="shared" si="37"/>
        <v>n/a</v>
      </c>
      <c r="B931" s="396">
        <f t="array" ref="B931">IF($A931="n/a",Dashboard!$C$54,iferror(index('Trade Log'!$B$5:$B$2004,match($A931,'Trade Log'!$AA$5:$AA$2004,0),0),Dashboard!$C$54))</f>
        <v>43100</v>
      </c>
      <c r="C931" s="100" t="str">
        <f t="array" ref="C931">IF($A931="n/a","",iferror(index('Trade Log'!$C$5:$C$2004,match($A931,'Trade Log'!$AA$5:$AA$2004,0),0),""))</f>
        <v/>
      </c>
      <c r="D931" s="398">
        <f t="array" ref="D931">IF($A931="n/a",0,iferror(index('Trade Log'!$AD$5:$AD$2004,match($A931,'Trade Log'!$AA$5:$AA$2004,0),0),0))</f>
        <v>0</v>
      </c>
      <c r="E931" s="398">
        <f t="shared" si="35"/>
        <v>0</v>
      </c>
      <c r="F931" s="100" t="str">
        <f t="array" ref="F931">IF($A931="n/a","",iferror(index('Trade Log'!$D$5:$D$2004,match($A931,'Trade Log'!$AA$5:$AA$2004,0),0),"n/a"))</f>
        <v/>
      </c>
      <c r="G931" s="100" t="str">
        <f t="array" ref="G931">IF($A931="n/a","",IFERROR(index(Setup!$D$52:$D$201,match($F931,Setup!$B$52:$B$201,0),0),"n/a"))</f>
        <v/>
      </c>
      <c r="H931" s="81"/>
      <c r="I931" s="398">
        <f t="shared" ref="I931:AG931" si="678">IF($A931="n/a",0,IFERROR(IF($G931=I$287,$E931,0),0))</f>
        <v>0</v>
      </c>
      <c r="J931" s="398">
        <f t="shared" si="678"/>
        <v>0</v>
      </c>
      <c r="K931" s="398">
        <f t="shared" si="678"/>
        <v>0</v>
      </c>
      <c r="L931" s="398">
        <f t="shared" si="678"/>
        <v>0</v>
      </c>
      <c r="M931" s="398">
        <f t="shared" si="678"/>
        <v>0</v>
      </c>
      <c r="N931" s="398">
        <f t="shared" si="678"/>
        <v>0</v>
      </c>
      <c r="O931" s="398">
        <f t="shared" si="678"/>
        <v>0</v>
      </c>
      <c r="P931" s="398">
        <f t="shared" si="678"/>
        <v>0</v>
      </c>
      <c r="Q931" s="398">
        <f t="shared" si="678"/>
        <v>0</v>
      </c>
      <c r="R931" s="398">
        <f t="shared" si="678"/>
        <v>0</v>
      </c>
      <c r="S931" s="398">
        <f t="shared" si="678"/>
        <v>0</v>
      </c>
      <c r="T931" s="398">
        <f t="shared" si="678"/>
        <v>0</v>
      </c>
      <c r="U931" s="398">
        <f t="shared" si="678"/>
        <v>0</v>
      </c>
      <c r="V931" s="398">
        <f t="shared" si="678"/>
        <v>0</v>
      </c>
      <c r="W931" s="398">
        <f t="shared" si="678"/>
        <v>0</v>
      </c>
      <c r="X931" s="398">
        <f t="shared" si="678"/>
        <v>0</v>
      </c>
      <c r="Y931" s="398">
        <f t="shared" si="678"/>
        <v>0</v>
      </c>
      <c r="Z931" s="398">
        <f t="shared" si="678"/>
        <v>0</v>
      </c>
      <c r="AA931" s="398">
        <f t="shared" si="678"/>
        <v>0</v>
      </c>
      <c r="AB931" s="398">
        <f t="shared" si="678"/>
        <v>0</v>
      </c>
      <c r="AC931" s="398">
        <f t="shared" si="678"/>
        <v>0</v>
      </c>
      <c r="AD931" s="398">
        <f t="shared" si="678"/>
        <v>0</v>
      </c>
      <c r="AE931" s="398">
        <f t="shared" si="678"/>
        <v>0</v>
      </c>
      <c r="AF931" s="398">
        <f t="shared" si="678"/>
        <v>0</v>
      </c>
      <c r="AG931" s="398">
        <f t="shared" si="678"/>
        <v>0</v>
      </c>
    </row>
    <row r="932">
      <c r="A932" s="100" t="str">
        <f t="shared" si="37"/>
        <v>n/a</v>
      </c>
      <c r="B932" s="396">
        <f t="array" ref="B932">IF($A932="n/a",Dashboard!$C$54,iferror(index('Trade Log'!$B$5:$B$2004,match($A932,'Trade Log'!$AA$5:$AA$2004,0),0),Dashboard!$C$54))</f>
        <v>43100</v>
      </c>
      <c r="C932" s="100" t="str">
        <f t="array" ref="C932">IF($A932="n/a","",iferror(index('Trade Log'!$C$5:$C$2004,match($A932,'Trade Log'!$AA$5:$AA$2004,0),0),""))</f>
        <v/>
      </c>
      <c r="D932" s="398">
        <f t="array" ref="D932">IF($A932="n/a",0,iferror(index('Trade Log'!$AD$5:$AD$2004,match($A932,'Trade Log'!$AA$5:$AA$2004,0),0),0))</f>
        <v>0</v>
      </c>
      <c r="E932" s="398">
        <f t="shared" si="35"/>
        <v>0</v>
      </c>
      <c r="F932" s="100" t="str">
        <f t="array" ref="F932">IF($A932="n/a","",iferror(index('Trade Log'!$D$5:$D$2004,match($A932,'Trade Log'!$AA$5:$AA$2004,0),0),"n/a"))</f>
        <v/>
      </c>
      <c r="G932" s="100" t="str">
        <f t="array" ref="G932">IF($A932="n/a","",IFERROR(index(Setup!$D$52:$D$201,match($F932,Setup!$B$52:$B$201,0),0),"n/a"))</f>
        <v/>
      </c>
      <c r="H932" s="81"/>
      <c r="I932" s="398">
        <f t="shared" ref="I932:AG932" si="679">IF($A932="n/a",0,IFERROR(IF($G932=I$287,$E932,0),0))</f>
        <v>0</v>
      </c>
      <c r="J932" s="398">
        <f t="shared" si="679"/>
        <v>0</v>
      </c>
      <c r="K932" s="398">
        <f t="shared" si="679"/>
        <v>0</v>
      </c>
      <c r="L932" s="398">
        <f t="shared" si="679"/>
        <v>0</v>
      </c>
      <c r="M932" s="398">
        <f t="shared" si="679"/>
        <v>0</v>
      </c>
      <c r="N932" s="398">
        <f t="shared" si="679"/>
        <v>0</v>
      </c>
      <c r="O932" s="398">
        <f t="shared" si="679"/>
        <v>0</v>
      </c>
      <c r="P932" s="398">
        <f t="shared" si="679"/>
        <v>0</v>
      </c>
      <c r="Q932" s="398">
        <f t="shared" si="679"/>
        <v>0</v>
      </c>
      <c r="R932" s="398">
        <f t="shared" si="679"/>
        <v>0</v>
      </c>
      <c r="S932" s="398">
        <f t="shared" si="679"/>
        <v>0</v>
      </c>
      <c r="T932" s="398">
        <f t="shared" si="679"/>
        <v>0</v>
      </c>
      <c r="U932" s="398">
        <f t="shared" si="679"/>
        <v>0</v>
      </c>
      <c r="V932" s="398">
        <f t="shared" si="679"/>
        <v>0</v>
      </c>
      <c r="W932" s="398">
        <f t="shared" si="679"/>
        <v>0</v>
      </c>
      <c r="X932" s="398">
        <f t="shared" si="679"/>
        <v>0</v>
      </c>
      <c r="Y932" s="398">
        <f t="shared" si="679"/>
        <v>0</v>
      </c>
      <c r="Z932" s="398">
        <f t="shared" si="679"/>
        <v>0</v>
      </c>
      <c r="AA932" s="398">
        <f t="shared" si="679"/>
        <v>0</v>
      </c>
      <c r="AB932" s="398">
        <f t="shared" si="679"/>
        <v>0</v>
      </c>
      <c r="AC932" s="398">
        <f t="shared" si="679"/>
        <v>0</v>
      </c>
      <c r="AD932" s="398">
        <f t="shared" si="679"/>
        <v>0</v>
      </c>
      <c r="AE932" s="398">
        <f t="shared" si="679"/>
        <v>0</v>
      </c>
      <c r="AF932" s="398">
        <f t="shared" si="679"/>
        <v>0</v>
      </c>
      <c r="AG932" s="398">
        <f t="shared" si="679"/>
        <v>0</v>
      </c>
    </row>
    <row r="933">
      <c r="A933" s="100" t="str">
        <f t="shared" si="37"/>
        <v>n/a</v>
      </c>
      <c r="B933" s="396">
        <f t="array" ref="B933">IF($A933="n/a",Dashboard!$C$54,iferror(index('Trade Log'!$B$5:$B$2004,match($A933,'Trade Log'!$AA$5:$AA$2004,0),0),Dashboard!$C$54))</f>
        <v>43100</v>
      </c>
      <c r="C933" s="100" t="str">
        <f t="array" ref="C933">IF($A933="n/a","",iferror(index('Trade Log'!$C$5:$C$2004,match($A933,'Trade Log'!$AA$5:$AA$2004,0),0),""))</f>
        <v/>
      </c>
      <c r="D933" s="398">
        <f t="array" ref="D933">IF($A933="n/a",0,iferror(index('Trade Log'!$AD$5:$AD$2004,match($A933,'Trade Log'!$AA$5:$AA$2004,0),0),0))</f>
        <v>0</v>
      </c>
      <c r="E933" s="398">
        <f t="shared" si="35"/>
        <v>0</v>
      </c>
      <c r="F933" s="100" t="str">
        <f t="array" ref="F933">IF($A933="n/a","",iferror(index('Trade Log'!$D$5:$D$2004,match($A933,'Trade Log'!$AA$5:$AA$2004,0),0),"n/a"))</f>
        <v/>
      </c>
      <c r="G933" s="100" t="str">
        <f t="array" ref="G933">IF($A933="n/a","",IFERROR(index(Setup!$D$52:$D$201,match($F933,Setup!$B$52:$B$201,0),0),"n/a"))</f>
        <v/>
      </c>
      <c r="H933" s="81"/>
      <c r="I933" s="398">
        <f t="shared" ref="I933:AG933" si="680">IF($A933="n/a",0,IFERROR(IF($G933=I$287,$E933,0),0))</f>
        <v>0</v>
      </c>
      <c r="J933" s="398">
        <f t="shared" si="680"/>
        <v>0</v>
      </c>
      <c r="K933" s="398">
        <f t="shared" si="680"/>
        <v>0</v>
      </c>
      <c r="L933" s="398">
        <f t="shared" si="680"/>
        <v>0</v>
      </c>
      <c r="M933" s="398">
        <f t="shared" si="680"/>
        <v>0</v>
      </c>
      <c r="N933" s="398">
        <f t="shared" si="680"/>
        <v>0</v>
      </c>
      <c r="O933" s="398">
        <f t="shared" si="680"/>
        <v>0</v>
      </c>
      <c r="P933" s="398">
        <f t="shared" si="680"/>
        <v>0</v>
      </c>
      <c r="Q933" s="398">
        <f t="shared" si="680"/>
        <v>0</v>
      </c>
      <c r="R933" s="398">
        <f t="shared" si="680"/>
        <v>0</v>
      </c>
      <c r="S933" s="398">
        <f t="shared" si="680"/>
        <v>0</v>
      </c>
      <c r="T933" s="398">
        <f t="shared" si="680"/>
        <v>0</v>
      </c>
      <c r="U933" s="398">
        <f t="shared" si="680"/>
        <v>0</v>
      </c>
      <c r="V933" s="398">
        <f t="shared" si="680"/>
        <v>0</v>
      </c>
      <c r="W933" s="398">
        <f t="shared" si="680"/>
        <v>0</v>
      </c>
      <c r="X933" s="398">
        <f t="shared" si="680"/>
        <v>0</v>
      </c>
      <c r="Y933" s="398">
        <f t="shared" si="680"/>
        <v>0</v>
      </c>
      <c r="Z933" s="398">
        <f t="shared" si="680"/>
        <v>0</v>
      </c>
      <c r="AA933" s="398">
        <f t="shared" si="680"/>
        <v>0</v>
      </c>
      <c r="AB933" s="398">
        <f t="shared" si="680"/>
        <v>0</v>
      </c>
      <c r="AC933" s="398">
        <f t="shared" si="680"/>
        <v>0</v>
      </c>
      <c r="AD933" s="398">
        <f t="shared" si="680"/>
        <v>0</v>
      </c>
      <c r="AE933" s="398">
        <f t="shared" si="680"/>
        <v>0</v>
      </c>
      <c r="AF933" s="398">
        <f t="shared" si="680"/>
        <v>0</v>
      </c>
      <c r="AG933" s="398">
        <f t="shared" si="680"/>
        <v>0</v>
      </c>
    </row>
    <row r="934">
      <c r="A934" s="100" t="str">
        <f t="shared" si="37"/>
        <v>n/a</v>
      </c>
      <c r="B934" s="396">
        <f t="array" ref="B934">IF($A934="n/a",Dashboard!$C$54,iferror(index('Trade Log'!$B$5:$B$2004,match($A934,'Trade Log'!$AA$5:$AA$2004,0),0),Dashboard!$C$54))</f>
        <v>43100</v>
      </c>
      <c r="C934" s="100" t="str">
        <f t="array" ref="C934">IF($A934="n/a","",iferror(index('Trade Log'!$C$5:$C$2004,match($A934,'Trade Log'!$AA$5:$AA$2004,0),0),""))</f>
        <v/>
      </c>
      <c r="D934" s="398">
        <f t="array" ref="D934">IF($A934="n/a",0,iferror(index('Trade Log'!$AD$5:$AD$2004,match($A934,'Trade Log'!$AA$5:$AA$2004,0),0),0))</f>
        <v>0</v>
      </c>
      <c r="E934" s="398">
        <f t="shared" si="35"/>
        <v>0</v>
      </c>
      <c r="F934" s="100" t="str">
        <f t="array" ref="F934">IF($A934="n/a","",iferror(index('Trade Log'!$D$5:$D$2004,match($A934,'Trade Log'!$AA$5:$AA$2004,0),0),"n/a"))</f>
        <v/>
      </c>
      <c r="G934" s="100" t="str">
        <f t="array" ref="G934">IF($A934="n/a","",IFERROR(index(Setup!$D$52:$D$201,match($F934,Setup!$B$52:$B$201,0),0),"n/a"))</f>
        <v/>
      </c>
      <c r="H934" s="81"/>
      <c r="I934" s="398">
        <f t="shared" ref="I934:AG934" si="681">IF($A934="n/a",0,IFERROR(IF($G934=I$287,$E934,0),0))</f>
        <v>0</v>
      </c>
      <c r="J934" s="398">
        <f t="shared" si="681"/>
        <v>0</v>
      </c>
      <c r="K934" s="398">
        <f t="shared" si="681"/>
        <v>0</v>
      </c>
      <c r="L934" s="398">
        <f t="shared" si="681"/>
        <v>0</v>
      </c>
      <c r="M934" s="398">
        <f t="shared" si="681"/>
        <v>0</v>
      </c>
      <c r="N934" s="398">
        <f t="shared" si="681"/>
        <v>0</v>
      </c>
      <c r="O934" s="398">
        <f t="shared" si="681"/>
        <v>0</v>
      </c>
      <c r="P934" s="398">
        <f t="shared" si="681"/>
        <v>0</v>
      </c>
      <c r="Q934" s="398">
        <f t="shared" si="681"/>
        <v>0</v>
      </c>
      <c r="R934" s="398">
        <f t="shared" si="681"/>
        <v>0</v>
      </c>
      <c r="S934" s="398">
        <f t="shared" si="681"/>
        <v>0</v>
      </c>
      <c r="T934" s="398">
        <f t="shared" si="681"/>
        <v>0</v>
      </c>
      <c r="U934" s="398">
        <f t="shared" si="681"/>
        <v>0</v>
      </c>
      <c r="V934" s="398">
        <f t="shared" si="681"/>
        <v>0</v>
      </c>
      <c r="W934" s="398">
        <f t="shared" si="681"/>
        <v>0</v>
      </c>
      <c r="X934" s="398">
        <f t="shared" si="681"/>
        <v>0</v>
      </c>
      <c r="Y934" s="398">
        <f t="shared" si="681"/>
        <v>0</v>
      </c>
      <c r="Z934" s="398">
        <f t="shared" si="681"/>
        <v>0</v>
      </c>
      <c r="AA934" s="398">
        <f t="shared" si="681"/>
        <v>0</v>
      </c>
      <c r="AB934" s="398">
        <f t="shared" si="681"/>
        <v>0</v>
      </c>
      <c r="AC934" s="398">
        <f t="shared" si="681"/>
        <v>0</v>
      </c>
      <c r="AD934" s="398">
        <f t="shared" si="681"/>
        <v>0</v>
      </c>
      <c r="AE934" s="398">
        <f t="shared" si="681"/>
        <v>0</v>
      </c>
      <c r="AF934" s="398">
        <f t="shared" si="681"/>
        <v>0</v>
      </c>
      <c r="AG934" s="398">
        <f t="shared" si="681"/>
        <v>0</v>
      </c>
    </row>
    <row r="935">
      <c r="A935" s="100" t="str">
        <f t="shared" si="37"/>
        <v>n/a</v>
      </c>
      <c r="B935" s="396">
        <f t="array" ref="B935">IF($A935="n/a",Dashboard!$C$54,iferror(index('Trade Log'!$B$5:$B$2004,match($A935,'Trade Log'!$AA$5:$AA$2004,0),0),Dashboard!$C$54))</f>
        <v>43100</v>
      </c>
      <c r="C935" s="100" t="str">
        <f t="array" ref="C935">IF($A935="n/a","",iferror(index('Trade Log'!$C$5:$C$2004,match($A935,'Trade Log'!$AA$5:$AA$2004,0),0),""))</f>
        <v/>
      </c>
      <c r="D935" s="398">
        <f t="array" ref="D935">IF($A935="n/a",0,iferror(index('Trade Log'!$AD$5:$AD$2004,match($A935,'Trade Log'!$AA$5:$AA$2004,0),0),0))</f>
        <v>0</v>
      </c>
      <c r="E935" s="398">
        <f t="shared" si="35"/>
        <v>0</v>
      </c>
      <c r="F935" s="100" t="str">
        <f t="array" ref="F935">IF($A935="n/a","",iferror(index('Trade Log'!$D$5:$D$2004,match($A935,'Trade Log'!$AA$5:$AA$2004,0),0),"n/a"))</f>
        <v/>
      </c>
      <c r="G935" s="100" t="str">
        <f t="array" ref="G935">IF($A935="n/a","",IFERROR(index(Setup!$D$52:$D$201,match($F935,Setup!$B$52:$B$201,0),0),"n/a"))</f>
        <v/>
      </c>
      <c r="H935" s="81"/>
      <c r="I935" s="398">
        <f t="shared" ref="I935:AG935" si="682">IF($A935="n/a",0,IFERROR(IF($G935=I$287,$E935,0),0))</f>
        <v>0</v>
      </c>
      <c r="J935" s="398">
        <f t="shared" si="682"/>
        <v>0</v>
      </c>
      <c r="K935" s="398">
        <f t="shared" si="682"/>
        <v>0</v>
      </c>
      <c r="L935" s="398">
        <f t="shared" si="682"/>
        <v>0</v>
      </c>
      <c r="M935" s="398">
        <f t="shared" si="682"/>
        <v>0</v>
      </c>
      <c r="N935" s="398">
        <f t="shared" si="682"/>
        <v>0</v>
      </c>
      <c r="O935" s="398">
        <f t="shared" si="682"/>
        <v>0</v>
      </c>
      <c r="P935" s="398">
        <f t="shared" si="682"/>
        <v>0</v>
      </c>
      <c r="Q935" s="398">
        <f t="shared" si="682"/>
        <v>0</v>
      </c>
      <c r="R935" s="398">
        <f t="shared" si="682"/>
        <v>0</v>
      </c>
      <c r="S935" s="398">
        <f t="shared" si="682"/>
        <v>0</v>
      </c>
      <c r="T935" s="398">
        <f t="shared" si="682"/>
        <v>0</v>
      </c>
      <c r="U935" s="398">
        <f t="shared" si="682"/>
        <v>0</v>
      </c>
      <c r="V935" s="398">
        <f t="shared" si="682"/>
        <v>0</v>
      </c>
      <c r="W935" s="398">
        <f t="shared" si="682"/>
        <v>0</v>
      </c>
      <c r="X935" s="398">
        <f t="shared" si="682"/>
        <v>0</v>
      </c>
      <c r="Y935" s="398">
        <f t="shared" si="682"/>
        <v>0</v>
      </c>
      <c r="Z935" s="398">
        <f t="shared" si="682"/>
        <v>0</v>
      </c>
      <c r="AA935" s="398">
        <f t="shared" si="682"/>
        <v>0</v>
      </c>
      <c r="AB935" s="398">
        <f t="shared" si="682"/>
        <v>0</v>
      </c>
      <c r="AC935" s="398">
        <f t="shared" si="682"/>
        <v>0</v>
      </c>
      <c r="AD935" s="398">
        <f t="shared" si="682"/>
        <v>0</v>
      </c>
      <c r="AE935" s="398">
        <f t="shared" si="682"/>
        <v>0</v>
      </c>
      <c r="AF935" s="398">
        <f t="shared" si="682"/>
        <v>0</v>
      </c>
      <c r="AG935" s="398">
        <f t="shared" si="682"/>
        <v>0</v>
      </c>
    </row>
    <row r="936">
      <c r="A936" s="100" t="str">
        <f t="shared" si="37"/>
        <v>n/a</v>
      </c>
      <c r="B936" s="396">
        <f t="array" ref="B936">IF($A936="n/a",Dashboard!$C$54,iferror(index('Trade Log'!$B$5:$B$2004,match($A936,'Trade Log'!$AA$5:$AA$2004,0),0),Dashboard!$C$54))</f>
        <v>43100</v>
      </c>
      <c r="C936" s="100" t="str">
        <f t="array" ref="C936">IF($A936="n/a","",iferror(index('Trade Log'!$C$5:$C$2004,match($A936,'Trade Log'!$AA$5:$AA$2004,0),0),""))</f>
        <v/>
      </c>
      <c r="D936" s="398">
        <f t="array" ref="D936">IF($A936="n/a",0,iferror(index('Trade Log'!$AD$5:$AD$2004,match($A936,'Trade Log'!$AA$5:$AA$2004,0),0),0))</f>
        <v>0</v>
      </c>
      <c r="E936" s="398">
        <f t="shared" si="35"/>
        <v>0</v>
      </c>
      <c r="F936" s="100" t="str">
        <f t="array" ref="F936">IF($A936="n/a","",iferror(index('Trade Log'!$D$5:$D$2004,match($A936,'Trade Log'!$AA$5:$AA$2004,0),0),"n/a"))</f>
        <v/>
      </c>
      <c r="G936" s="100" t="str">
        <f t="array" ref="G936">IF($A936="n/a","",IFERROR(index(Setup!$D$52:$D$201,match($F936,Setup!$B$52:$B$201,0),0),"n/a"))</f>
        <v/>
      </c>
      <c r="H936" s="81"/>
      <c r="I936" s="398">
        <f t="shared" ref="I936:AG936" si="683">IF($A936="n/a",0,IFERROR(IF($G936=I$287,$E936,0),0))</f>
        <v>0</v>
      </c>
      <c r="J936" s="398">
        <f t="shared" si="683"/>
        <v>0</v>
      </c>
      <c r="K936" s="398">
        <f t="shared" si="683"/>
        <v>0</v>
      </c>
      <c r="L936" s="398">
        <f t="shared" si="683"/>
        <v>0</v>
      </c>
      <c r="M936" s="398">
        <f t="shared" si="683"/>
        <v>0</v>
      </c>
      <c r="N936" s="398">
        <f t="shared" si="683"/>
        <v>0</v>
      </c>
      <c r="O936" s="398">
        <f t="shared" si="683"/>
        <v>0</v>
      </c>
      <c r="P936" s="398">
        <f t="shared" si="683"/>
        <v>0</v>
      </c>
      <c r="Q936" s="398">
        <f t="shared" si="683"/>
        <v>0</v>
      </c>
      <c r="R936" s="398">
        <f t="shared" si="683"/>
        <v>0</v>
      </c>
      <c r="S936" s="398">
        <f t="shared" si="683"/>
        <v>0</v>
      </c>
      <c r="T936" s="398">
        <f t="shared" si="683"/>
        <v>0</v>
      </c>
      <c r="U936" s="398">
        <f t="shared" si="683"/>
        <v>0</v>
      </c>
      <c r="V936" s="398">
        <f t="shared" si="683"/>
        <v>0</v>
      </c>
      <c r="W936" s="398">
        <f t="shared" si="683"/>
        <v>0</v>
      </c>
      <c r="X936" s="398">
        <f t="shared" si="683"/>
        <v>0</v>
      </c>
      <c r="Y936" s="398">
        <f t="shared" si="683"/>
        <v>0</v>
      </c>
      <c r="Z936" s="398">
        <f t="shared" si="683"/>
        <v>0</v>
      </c>
      <c r="AA936" s="398">
        <f t="shared" si="683"/>
        <v>0</v>
      </c>
      <c r="AB936" s="398">
        <f t="shared" si="683"/>
        <v>0</v>
      </c>
      <c r="AC936" s="398">
        <f t="shared" si="683"/>
        <v>0</v>
      </c>
      <c r="AD936" s="398">
        <f t="shared" si="683"/>
        <v>0</v>
      </c>
      <c r="AE936" s="398">
        <f t="shared" si="683"/>
        <v>0</v>
      </c>
      <c r="AF936" s="398">
        <f t="shared" si="683"/>
        <v>0</v>
      </c>
      <c r="AG936" s="398">
        <f t="shared" si="683"/>
        <v>0</v>
      </c>
    </row>
    <row r="937">
      <c r="A937" s="100" t="str">
        <f t="shared" si="37"/>
        <v>n/a</v>
      </c>
      <c r="B937" s="396">
        <f t="array" ref="B937">IF($A937="n/a",Dashboard!$C$54,iferror(index('Trade Log'!$B$5:$B$2004,match($A937,'Trade Log'!$AA$5:$AA$2004,0),0),Dashboard!$C$54))</f>
        <v>43100</v>
      </c>
      <c r="C937" s="100" t="str">
        <f t="array" ref="C937">IF($A937="n/a","",iferror(index('Trade Log'!$C$5:$C$2004,match($A937,'Trade Log'!$AA$5:$AA$2004,0),0),""))</f>
        <v/>
      </c>
      <c r="D937" s="398">
        <f t="array" ref="D937">IF($A937="n/a",0,iferror(index('Trade Log'!$AD$5:$AD$2004,match($A937,'Trade Log'!$AA$5:$AA$2004,0),0),0))</f>
        <v>0</v>
      </c>
      <c r="E937" s="398">
        <f t="shared" si="35"/>
        <v>0</v>
      </c>
      <c r="F937" s="100" t="str">
        <f t="array" ref="F937">IF($A937="n/a","",iferror(index('Trade Log'!$D$5:$D$2004,match($A937,'Trade Log'!$AA$5:$AA$2004,0),0),"n/a"))</f>
        <v/>
      </c>
      <c r="G937" s="100" t="str">
        <f t="array" ref="G937">IF($A937="n/a","",IFERROR(index(Setup!$D$52:$D$201,match($F937,Setup!$B$52:$B$201,0),0),"n/a"))</f>
        <v/>
      </c>
      <c r="H937" s="81"/>
      <c r="I937" s="398">
        <f t="shared" ref="I937:AG937" si="684">IF($A937="n/a",0,IFERROR(IF($G937=I$287,$E937,0),0))</f>
        <v>0</v>
      </c>
      <c r="J937" s="398">
        <f t="shared" si="684"/>
        <v>0</v>
      </c>
      <c r="K937" s="398">
        <f t="shared" si="684"/>
        <v>0</v>
      </c>
      <c r="L937" s="398">
        <f t="shared" si="684"/>
        <v>0</v>
      </c>
      <c r="M937" s="398">
        <f t="shared" si="684"/>
        <v>0</v>
      </c>
      <c r="N937" s="398">
        <f t="shared" si="684"/>
        <v>0</v>
      </c>
      <c r="O937" s="398">
        <f t="shared" si="684"/>
        <v>0</v>
      </c>
      <c r="P937" s="398">
        <f t="shared" si="684"/>
        <v>0</v>
      </c>
      <c r="Q937" s="398">
        <f t="shared" si="684"/>
        <v>0</v>
      </c>
      <c r="R937" s="398">
        <f t="shared" si="684"/>
        <v>0</v>
      </c>
      <c r="S937" s="398">
        <f t="shared" si="684"/>
        <v>0</v>
      </c>
      <c r="T937" s="398">
        <f t="shared" si="684"/>
        <v>0</v>
      </c>
      <c r="U937" s="398">
        <f t="shared" si="684"/>
        <v>0</v>
      </c>
      <c r="V937" s="398">
        <f t="shared" si="684"/>
        <v>0</v>
      </c>
      <c r="W937" s="398">
        <f t="shared" si="684"/>
        <v>0</v>
      </c>
      <c r="X937" s="398">
        <f t="shared" si="684"/>
        <v>0</v>
      </c>
      <c r="Y937" s="398">
        <f t="shared" si="684"/>
        <v>0</v>
      </c>
      <c r="Z937" s="398">
        <f t="shared" si="684"/>
        <v>0</v>
      </c>
      <c r="AA937" s="398">
        <f t="shared" si="684"/>
        <v>0</v>
      </c>
      <c r="AB937" s="398">
        <f t="shared" si="684"/>
        <v>0</v>
      </c>
      <c r="AC937" s="398">
        <f t="shared" si="684"/>
        <v>0</v>
      </c>
      <c r="AD937" s="398">
        <f t="shared" si="684"/>
        <v>0</v>
      </c>
      <c r="AE937" s="398">
        <f t="shared" si="684"/>
        <v>0</v>
      </c>
      <c r="AF937" s="398">
        <f t="shared" si="684"/>
        <v>0</v>
      </c>
      <c r="AG937" s="398">
        <f t="shared" si="684"/>
        <v>0</v>
      </c>
    </row>
    <row r="938">
      <c r="A938" s="100" t="str">
        <f t="shared" si="37"/>
        <v>n/a</v>
      </c>
      <c r="B938" s="396">
        <f t="array" ref="B938">IF($A938="n/a",Dashboard!$C$54,iferror(index('Trade Log'!$B$5:$B$2004,match($A938,'Trade Log'!$AA$5:$AA$2004,0),0),Dashboard!$C$54))</f>
        <v>43100</v>
      </c>
      <c r="C938" s="100" t="str">
        <f t="array" ref="C938">IF($A938="n/a","",iferror(index('Trade Log'!$C$5:$C$2004,match($A938,'Trade Log'!$AA$5:$AA$2004,0),0),""))</f>
        <v/>
      </c>
      <c r="D938" s="398">
        <f t="array" ref="D938">IF($A938="n/a",0,iferror(index('Trade Log'!$AD$5:$AD$2004,match($A938,'Trade Log'!$AA$5:$AA$2004,0),0),0))</f>
        <v>0</v>
      </c>
      <c r="E938" s="398">
        <f t="shared" si="35"/>
        <v>0</v>
      </c>
      <c r="F938" s="100" t="str">
        <f t="array" ref="F938">IF($A938="n/a","",iferror(index('Trade Log'!$D$5:$D$2004,match($A938,'Trade Log'!$AA$5:$AA$2004,0),0),"n/a"))</f>
        <v/>
      </c>
      <c r="G938" s="100" t="str">
        <f t="array" ref="G938">IF($A938="n/a","",IFERROR(index(Setup!$D$52:$D$201,match($F938,Setup!$B$52:$B$201,0),0),"n/a"))</f>
        <v/>
      </c>
      <c r="H938" s="81"/>
      <c r="I938" s="398">
        <f t="shared" ref="I938:AG938" si="685">IF($A938="n/a",0,IFERROR(IF($G938=I$287,$E938,0),0))</f>
        <v>0</v>
      </c>
      <c r="J938" s="398">
        <f t="shared" si="685"/>
        <v>0</v>
      </c>
      <c r="K938" s="398">
        <f t="shared" si="685"/>
        <v>0</v>
      </c>
      <c r="L938" s="398">
        <f t="shared" si="685"/>
        <v>0</v>
      </c>
      <c r="M938" s="398">
        <f t="shared" si="685"/>
        <v>0</v>
      </c>
      <c r="N938" s="398">
        <f t="shared" si="685"/>
        <v>0</v>
      </c>
      <c r="O938" s="398">
        <f t="shared" si="685"/>
        <v>0</v>
      </c>
      <c r="P938" s="398">
        <f t="shared" si="685"/>
        <v>0</v>
      </c>
      <c r="Q938" s="398">
        <f t="shared" si="685"/>
        <v>0</v>
      </c>
      <c r="R938" s="398">
        <f t="shared" si="685"/>
        <v>0</v>
      </c>
      <c r="S938" s="398">
        <f t="shared" si="685"/>
        <v>0</v>
      </c>
      <c r="T938" s="398">
        <f t="shared" si="685"/>
        <v>0</v>
      </c>
      <c r="U938" s="398">
        <f t="shared" si="685"/>
        <v>0</v>
      </c>
      <c r="V938" s="398">
        <f t="shared" si="685"/>
        <v>0</v>
      </c>
      <c r="W938" s="398">
        <f t="shared" si="685"/>
        <v>0</v>
      </c>
      <c r="X938" s="398">
        <f t="shared" si="685"/>
        <v>0</v>
      </c>
      <c r="Y938" s="398">
        <f t="shared" si="685"/>
        <v>0</v>
      </c>
      <c r="Z938" s="398">
        <f t="shared" si="685"/>
        <v>0</v>
      </c>
      <c r="AA938" s="398">
        <f t="shared" si="685"/>
        <v>0</v>
      </c>
      <c r="AB938" s="398">
        <f t="shared" si="685"/>
        <v>0</v>
      </c>
      <c r="AC938" s="398">
        <f t="shared" si="685"/>
        <v>0</v>
      </c>
      <c r="AD938" s="398">
        <f t="shared" si="685"/>
        <v>0</v>
      </c>
      <c r="AE938" s="398">
        <f t="shared" si="685"/>
        <v>0</v>
      </c>
      <c r="AF938" s="398">
        <f t="shared" si="685"/>
        <v>0</v>
      </c>
      <c r="AG938" s="398">
        <f t="shared" si="685"/>
        <v>0</v>
      </c>
    </row>
    <row r="939">
      <c r="A939" s="100" t="str">
        <f t="shared" si="37"/>
        <v>n/a</v>
      </c>
      <c r="B939" s="396">
        <f t="array" ref="B939">IF($A939="n/a",Dashboard!$C$54,iferror(index('Trade Log'!$B$5:$B$2004,match($A939,'Trade Log'!$AA$5:$AA$2004,0),0),Dashboard!$C$54))</f>
        <v>43100</v>
      </c>
      <c r="C939" s="100" t="str">
        <f t="array" ref="C939">IF($A939="n/a","",iferror(index('Trade Log'!$C$5:$C$2004,match($A939,'Trade Log'!$AA$5:$AA$2004,0),0),""))</f>
        <v/>
      </c>
      <c r="D939" s="398">
        <f t="array" ref="D939">IF($A939="n/a",0,iferror(index('Trade Log'!$AD$5:$AD$2004,match($A939,'Trade Log'!$AA$5:$AA$2004,0),0),0))</f>
        <v>0</v>
      </c>
      <c r="E939" s="398">
        <f t="shared" si="35"/>
        <v>0</v>
      </c>
      <c r="F939" s="100" t="str">
        <f t="array" ref="F939">IF($A939="n/a","",iferror(index('Trade Log'!$D$5:$D$2004,match($A939,'Trade Log'!$AA$5:$AA$2004,0),0),"n/a"))</f>
        <v/>
      </c>
      <c r="G939" s="100" t="str">
        <f t="array" ref="G939">IF($A939="n/a","",IFERROR(index(Setup!$D$52:$D$201,match($F939,Setup!$B$52:$B$201,0),0),"n/a"))</f>
        <v/>
      </c>
      <c r="H939" s="81"/>
      <c r="I939" s="398">
        <f t="shared" ref="I939:AG939" si="686">IF($A939="n/a",0,IFERROR(IF($G939=I$287,$E939,0),0))</f>
        <v>0</v>
      </c>
      <c r="J939" s="398">
        <f t="shared" si="686"/>
        <v>0</v>
      </c>
      <c r="K939" s="398">
        <f t="shared" si="686"/>
        <v>0</v>
      </c>
      <c r="L939" s="398">
        <f t="shared" si="686"/>
        <v>0</v>
      </c>
      <c r="M939" s="398">
        <f t="shared" si="686"/>
        <v>0</v>
      </c>
      <c r="N939" s="398">
        <f t="shared" si="686"/>
        <v>0</v>
      </c>
      <c r="O939" s="398">
        <f t="shared" si="686"/>
        <v>0</v>
      </c>
      <c r="P939" s="398">
        <f t="shared" si="686"/>
        <v>0</v>
      </c>
      <c r="Q939" s="398">
        <f t="shared" si="686"/>
        <v>0</v>
      </c>
      <c r="R939" s="398">
        <f t="shared" si="686"/>
        <v>0</v>
      </c>
      <c r="S939" s="398">
        <f t="shared" si="686"/>
        <v>0</v>
      </c>
      <c r="T939" s="398">
        <f t="shared" si="686"/>
        <v>0</v>
      </c>
      <c r="U939" s="398">
        <f t="shared" si="686"/>
        <v>0</v>
      </c>
      <c r="V939" s="398">
        <f t="shared" si="686"/>
        <v>0</v>
      </c>
      <c r="W939" s="398">
        <f t="shared" si="686"/>
        <v>0</v>
      </c>
      <c r="X939" s="398">
        <f t="shared" si="686"/>
        <v>0</v>
      </c>
      <c r="Y939" s="398">
        <f t="shared" si="686"/>
        <v>0</v>
      </c>
      <c r="Z939" s="398">
        <f t="shared" si="686"/>
        <v>0</v>
      </c>
      <c r="AA939" s="398">
        <f t="shared" si="686"/>
        <v>0</v>
      </c>
      <c r="AB939" s="398">
        <f t="shared" si="686"/>
        <v>0</v>
      </c>
      <c r="AC939" s="398">
        <f t="shared" si="686"/>
        <v>0</v>
      </c>
      <c r="AD939" s="398">
        <f t="shared" si="686"/>
        <v>0</v>
      </c>
      <c r="AE939" s="398">
        <f t="shared" si="686"/>
        <v>0</v>
      </c>
      <c r="AF939" s="398">
        <f t="shared" si="686"/>
        <v>0</v>
      </c>
      <c r="AG939" s="398">
        <f t="shared" si="686"/>
        <v>0</v>
      </c>
    </row>
    <row r="940">
      <c r="A940" s="100" t="str">
        <f t="shared" si="37"/>
        <v>n/a</v>
      </c>
      <c r="B940" s="396">
        <f t="array" ref="B940">IF($A940="n/a",Dashboard!$C$54,iferror(index('Trade Log'!$B$5:$B$2004,match($A940,'Trade Log'!$AA$5:$AA$2004,0),0),Dashboard!$C$54))</f>
        <v>43100</v>
      </c>
      <c r="C940" s="100" t="str">
        <f t="array" ref="C940">IF($A940="n/a","",iferror(index('Trade Log'!$C$5:$C$2004,match($A940,'Trade Log'!$AA$5:$AA$2004,0),0),""))</f>
        <v/>
      </c>
      <c r="D940" s="398">
        <f t="array" ref="D940">IF($A940="n/a",0,iferror(index('Trade Log'!$AD$5:$AD$2004,match($A940,'Trade Log'!$AA$5:$AA$2004,0),0),0))</f>
        <v>0</v>
      </c>
      <c r="E940" s="398">
        <f t="shared" si="35"/>
        <v>0</v>
      </c>
      <c r="F940" s="100" t="str">
        <f t="array" ref="F940">IF($A940="n/a","",iferror(index('Trade Log'!$D$5:$D$2004,match($A940,'Trade Log'!$AA$5:$AA$2004,0),0),"n/a"))</f>
        <v/>
      </c>
      <c r="G940" s="100" t="str">
        <f t="array" ref="G940">IF($A940="n/a","",IFERROR(index(Setup!$D$52:$D$201,match($F940,Setup!$B$52:$B$201,0),0),"n/a"))</f>
        <v/>
      </c>
      <c r="H940" s="81"/>
      <c r="I940" s="398">
        <f t="shared" ref="I940:AG940" si="687">IF($A940="n/a",0,IFERROR(IF($G940=I$287,$E940,0),0))</f>
        <v>0</v>
      </c>
      <c r="J940" s="398">
        <f t="shared" si="687"/>
        <v>0</v>
      </c>
      <c r="K940" s="398">
        <f t="shared" si="687"/>
        <v>0</v>
      </c>
      <c r="L940" s="398">
        <f t="shared" si="687"/>
        <v>0</v>
      </c>
      <c r="M940" s="398">
        <f t="shared" si="687"/>
        <v>0</v>
      </c>
      <c r="N940" s="398">
        <f t="shared" si="687"/>
        <v>0</v>
      </c>
      <c r="O940" s="398">
        <f t="shared" si="687"/>
        <v>0</v>
      </c>
      <c r="P940" s="398">
        <f t="shared" si="687"/>
        <v>0</v>
      </c>
      <c r="Q940" s="398">
        <f t="shared" si="687"/>
        <v>0</v>
      </c>
      <c r="R940" s="398">
        <f t="shared" si="687"/>
        <v>0</v>
      </c>
      <c r="S940" s="398">
        <f t="shared" si="687"/>
        <v>0</v>
      </c>
      <c r="T940" s="398">
        <f t="shared" si="687"/>
        <v>0</v>
      </c>
      <c r="U940" s="398">
        <f t="shared" si="687"/>
        <v>0</v>
      </c>
      <c r="V940" s="398">
        <f t="shared" si="687"/>
        <v>0</v>
      </c>
      <c r="W940" s="398">
        <f t="shared" si="687"/>
        <v>0</v>
      </c>
      <c r="X940" s="398">
        <f t="shared" si="687"/>
        <v>0</v>
      </c>
      <c r="Y940" s="398">
        <f t="shared" si="687"/>
        <v>0</v>
      </c>
      <c r="Z940" s="398">
        <f t="shared" si="687"/>
        <v>0</v>
      </c>
      <c r="AA940" s="398">
        <f t="shared" si="687"/>
        <v>0</v>
      </c>
      <c r="AB940" s="398">
        <f t="shared" si="687"/>
        <v>0</v>
      </c>
      <c r="AC940" s="398">
        <f t="shared" si="687"/>
        <v>0</v>
      </c>
      <c r="AD940" s="398">
        <f t="shared" si="687"/>
        <v>0</v>
      </c>
      <c r="AE940" s="398">
        <f t="shared" si="687"/>
        <v>0</v>
      </c>
      <c r="AF940" s="398">
        <f t="shared" si="687"/>
        <v>0</v>
      </c>
      <c r="AG940" s="398">
        <f t="shared" si="687"/>
        <v>0</v>
      </c>
    </row>
    <row r="941">
      <c r="A941" s="100" t="str">
        <f t="shared" si="37"/>
        <v>n/a</v>
      </c>
      <c r="B941" s="396">
        <f t="array" ref="B941">IF($A941="n/a",Dashboard!$C$54,iferror(index('Trade Log'!$B$5:$B$2004,match($A941,'Trade Log'!$AA$5:$AA$2004,0),0),Dashboard!$C$54))</f>
        <v>43100</v>
      </c>
      <c r="C941" s="100" t="str">
        <f t="array" ref="C941">IF($A941="n/a","",iferror(index('Trade Log'!$C$5:$C$2004,match($A941,'Trade Log'!$AA$5:$AA$2004,0),0),""))</f>
        <v/>
      </c>
      <c r="D941" s="398">
        <f t="array" ref="D941">IF($A941="n/a",0,iferror(index('Trade Log'!$AD$5:$AD$2004,match($A941,'Trade Log'!$AA$5:$AA$2004,0),0),0))</f>
        <v>0</v>
      </c>
      <c r="E941" s="398">
        <f t="shared" si="35"/>
        <v>0</v>
      </c>
      <c r="F941" s="100" t="str">
        <f t="array" ref="F941">IF($A941="n/a","",iferror(index('Trade Log'!$D$5:$D$2004,match($A941,'Trade Log'!$AA$5:$AA$2004,0),0),"n/a"))</f>
        <v/>
      </c>
      <c r="G941" s="100" t="str">
        <f t="array" ref="G941">IF($A941="n/a","",IFERROR(index(Setup!$D$52:$D$201,match($F941,Setup!$B$52:$B$201,0),0),"n/a"))</f>
        <v/>
      </c>
      <c r="H941" s="81"/>
      <c r="I941" s="398">
        <f t="shared" ref="I941:AG941" si="688">IF($A941="n/a",0,IFERROR(IF($G941=I$287,$E941,0),0))</f>
        <v>0</v>
      </c>
      <c r="J941" s="398">
        <f t="shared" si="688"/>
        <v>0</v>
      </c>
      <c r="K941" s="398">
        <f t="shared" si="688"/>
        <v>0</v>
      </c>
      <c r="L941" s="398">
        <f t="shared" si="688"/>
        <v>0</v>
      </c>
      <c r="M941" s="398">
        <f t="shared" si="688"/>
        <v>0</v>
      </c>
      <c r="N941" s="398">
        <f t="shared" si="688"/>
        <v>0</v>
      </c>
      <c r="O941" s="398">
        <f t="shared" si="688"/>
        <v>0</v>
      </c>
      <c r="P941" s="398">
        <f t="shared" si="688"/>
        <v>0</v>
      </c>
      <c r="Q941" s="398">
        <f t="shared" si="688"/>
        <v>0</v>
      </c>
      <c r="R941" s="398">
        <f t="shared" si="688"/>
        <v>0</v>
      </c>
      <c r="S941" s="398">
        <f t="shared" si="688"/>
        <v>0</v>
      </c>
      <c r="T941" s="398">
        <f t="shared" si="688"/>
        <v>0</v>
      </c>
      <c r="U941" s="398">
        <f t="shared" si="688"/>
        <v>0</v>
      </c>
      <c r="V941" s="398">
        <f t="shared" si="688"/>
        <v>0</v>
      </c>
      <c r="W941" s="398">
        <f t="shared" si="688"/>
        <v>0</v>
      </c>
      <c r="X941" s="398">
        <f t="shared" si="688"/>
        <v>0</v>
      </c>
      <c r="Y941" s="398">
        <f t="shared" si="688"/>
        <v>0</v>
      </c>
      <c r="Z941" s="398">
        <f t="shared" si="688"/>
        <v>0</v>
      </c>
      <c r="AA941" s="398">
        <f t="shared" si="688"/>
        <v>0</v>
      </c>
      <c r="AB941" s="398">
        <f t="shared" si="688"/>
        <v>0</v>
      </c>
      <c r="AC941" s="398">
        <f t="shared" si="688"/>
        <v>0</v>
      </c>
      <c r="AD941" s="398">
        <f t="shared" si="688"/>
        <v>0</v>
      </c>
      <c r="AE941" s="398">
        <f t="shared" si="688"/>
        <v>0</v>
      </c>
      <c r="AF941" s="398">
        <f t="shared" si="688"/>
        <v>0</v>
      </c>
      <c r="AG941" s="398">
        <f t="shared" si="688"/>
        <v>0</v>
      </c>
    </row>
    <row r="942">
      <c r="A942" s="100" t="str">
        <f t="shared" si="37"/>
        <v>n/a</v>
      </c>
      <c r="B942" s="396">
        <f t="array" ref="B942">IF($A942="n/a",Dashboard!$C$54,iferror(index('Trade Log'!$B$5:$B$2004,match($A942,'Trade Log'!$AA$5:$AA$2004,0),0),Dashboard!$C$54))</f>
        <v>43100</v>
      </c>
      <c r="C942" s="100" t="str">
        <f t="array" ref="C942">IF($A942="n/a","",iferror(index('Trade Log'!$C$5:$C$2004,match($A942,'Trade Log'!$AA$5:$AA$2004,0),0),""))</f>
        <v/>
      </c>
      <c r="D942" s="398">
        <f t="array" ref="D942">IF($A942="n/a",0,iferror(index('Trade Log'!$AD$5:$AD$2004,match($A942,'Trade Log'!$AA$5:$AA$2004,0),0),0))</f>
        <v>0</v>
      </c>
      <c r="E942" s="398">
        <f t="shared" si="35"/>
        <v>0</v>
      </c>
      <c r="F942" s="100" t="str">
        <f t="array" ref="F942">IF($A942="n/a","",iferror(index('Trade Log'!$D$5:$D$2004,match($A942,'Trade Log'!$AA$5:$AA$2004,0),0),"n/a"))</f>
        <v/>
      </c>
      <c r="G942" s="100" t="str">
        <f t="array" ref="G942">IF($A942="n/a","",IFERROR(index(Setup!$D$52:$D$201,match($F942,Setup!$B$52:$B$201,0),0),"n/a"))</f>
        <v/>
      </c>
      <c r="H942" s="81"/>
      <c r="I942" s="398">
        <f t="shared" ref="I942:AG942" si="689">IF($A942="n/a",0,IFERROR(IF($G942=I$287,$E942,0),0))</f>
        <v>0</v>
      </c>
      <c r="J942" s="398">
        <f t="shared" si="689"/>
        <v>0</v>
      </c>
      <c r="K942" s="398">
        <f t="shared" si="689"/>
        <v>0</v>
      </c>
      <c r="L942" s="398">
        <f t="shared" si="689"/>
        <v>0</v>
      </c>
      <c r="M942" s="398">
        <f t="shared" si="689"/>
        <v>0</v>
      </c>
      <c r="N942" s="398">
        <f t="shared" si="689"/>
        <v>0</v>
      </c>
      <c r="O942" s="398">
        <f t="shared" si="689"/>
        <v>0</v>
      </c>
      <c r="P942" s="398">
        <f t="shared" si="689"/>
        <v>0</v>
      </c>
      <c r="Q942" s="398">
        <f t="shared" si="689"/>
        <v>0</v>
      </c>
      <c r="R942" s="398">
        <f t="shared" si="689"/>
        <v>0</v>
      </c>
      <c r="S942" s="398">
        <f t="shared" si="689"/>
        <v>0</v>
      </c>
      <c r="T942" s="398">
        <f t="shared" si="689"/>
        <v>0</v>
      </c>
      <c r="U942" s="398">
        <f t="shared" si="689"/>
        <v>0</v>
      </c>
      <c r="V942" s="398">
        <f t="shared" si="689"/>
        <v>0</v>
      </c>
      <c r="W942" s="398">
        <f t="shared" si="689"/>
        <v>0</v>
      </c>
      <c r="X942" s="398">
        <f t="shared" si="689"/>
        <v>0</v>
      </c>
      <c r="Y942" s="398">
        <f t="shared" si="689"/>
        <v>0</v>
      </c>
      <c r="Z942" s="398">
        <f t="shared" si="689"/>
        <v>0</v>
      </c>
      <c r="AA942" s="398">
        <f t="shared" si="689"/>
        <v>0</v>
      </c>
      <c r="AB942" s="398">
        <f t="shared" si="689"/>
        <v>0</v>
      </c>
      <c r="AC942" s="398">
        <f t="shared" si="689"/>
        <v>0</v>
      </c>
      <c r="AD942" s="398">
        <f t="shared" si="689"/>
        <v>0</v>
      </c>
      <c r="AE942" s="398">
        <f t="shared" si="689"/>
        <v>0</v>
      </c>
      <c r="AF942" s="398">
        <f t="shared" si="689"/>
        <v>0</v>
      </c>
      <c r="AG942" s="398">
        <f t="shared" si="689"/>
        <v>0</v>
      </c>
    </row>
    <row r="943">
      <c r="A943" s="100" t="str">
        <f t="shared" si="37"/>
        <v>n/a</v>
      </c>
      <c r="B943" s="396">
        <f t="array" ref="B943">IF($A943="n/a",Dashboard!$C$54,iferror(index('Trade Log'!$B$5:$B$2004,match($A943,'Trade Log'!$AA$5:$AA$2004,0),0),Dashboard!$C$54))</f>
        <v>43100</v>
      </c>
      <c r="C943" s="100" t="str">
        <f t="array" ref="C943">IF($A943="n/a","",iferror(index('Trade Log'!$C$5:$C$2004,match($A943,'Trade Log'!$AA$5:$AA$2004,0),0),""))</f>
        <v/>
      </c>
      <c r="D943" s="398">
        <f t="array" ref="D943">IF($A943="n/a",0,iferror(index('Trade Log'!$AD$5:$AD$2004,match($A943,'Trade Log'!$AA$5:$AA$2004,0),0),0))</f>
        <v>0</v>
      </c>
      <c r="E943" s="398">
        <f t="shared" si="35"/>
        <v>0</v>
      </c>
      <c r="F943" s="100" t="str">
        <f t="array" ref="F943">IF($A943="n/a","",iferror(index('Trade Log'!$D$5:$D$2004,match($A943,'Trade Log'!$AA$5:$AA$2004,0),0),"n/a"))</f>
        <v/>
      </c>
      <c r="G943" s="100" t="str">
        <f t="array" ref="G943">IF($A943="n/a","",IFERROR(index(Setup!$D$52:$D$201,match($F943,Setup!$B$52:$B$201,0),0),"n/a"))</f>
        <v/>
      </c>
      <c r="H943" s="81"/>
      <c r="I943" s="398">
        <f t="shared" ref="I943:AG943" si="690">IF($A943="n/a",0,IFERROR(IF($G943=I$287,$E943,0),0))</f>
        <v>0</v>
      </c>
      <c r="J943" s="398">
        <f t="shared" si="690"/>
        <v>0</v>
      </c>
      <c r="K943" s="398">
        <f t="shared" si="690"/>
        <v>0</v>
      </c>
      <c r="L943" s="398">
        <f t="shared" si="690"/>
        <v>0</v>
      </c>
      <c r="M943" s="398">
        <f t="shared" si="690"/>
        <v>0</v>
      </c>
      <c r="N943" s="398">
        <f t="shared" si="690"/>
        <v>0</v>
      </c>
      <c r="O943" s="398">
        <f t="shared" si="690"/>
        <v>0</v>
      </c>
      <c r="P943" s="398">
        <f t="shared" si="690"/>
        <v>0</v>
      </c>
      <c r="Q943" s="398">
        <f t="shared" si="690"/>
        <v>0</v>
      </c>
      <c r="R943" s="398">
        <f t="shared" si="690"/>
        <v>0</v>
      </c>
      <c r="S943" s="398">
        <f t="shared" si="690"/>
        <v>0</v>
      </c>
      <c r="T943" s="398">
        <f t="shared" si="690"/>
        <v>0</v>
      </c>
      <c r="U943" s="398">
        <f t="shared" si="690"/>
        <v>0</v>
      </c>
      <c r="V943" s="398">
        <f t="shared" si="690"/>
        <v>0</v>
      </c>
      <c r="W943" s="398">
        <f t="shared" si="690"/>
        <v>0</v>
      </c>
      <c r="X943" s="398">
        <f t="shared" si="690"/>
        <v>0</v>
      </c>
      <c r="Y943" s="398">
        <f t="shared" si="690"/>
        <v>0</v>
      </c>
      <c r="Z943" s="398">
        <f t="shared" si="690"/>
        <v>0</v>
      </c>
      <c r="AA943" s="398">
        <f t="shared" si="690"/>
        <v>0</v>
      </c>
      <c r="AB943" s="398">
        <f t="shared" si="690"/>
        <v>0</v>
      </c>
      <c r="AC943" s="398">
        <f t="shared" si="690"/>
        <v>0</v>
      </c>
      <c r="AD943" s="398">
        <f t="shared" si="690"/>
        <v>0</v>
      </c>
      <c r="AE943" s="398">
        <f t="shared" si="690"/>
        <v>0</v>
      </c>
      <c r="AF943" s="398">
        <f t="shared" si="690"/>
        <v>0</v>
      </c>
      <c r="AG943" s="398">
        <f t="shared" si="690"/>
        <v>0</v>
      </c>
    </row>
    <row r="944">
      <c r="A944" s="100" t="str">
        <f t="shared" si="37"/>
        <v>n/a</v>
      </c>
      <c r="B944" s="396">
        <f t="array" ref="B944">IF($A944="n/a",Dashboard!$C$54,iferror(index('Trade Log'!$B$5:$B$2004,match($A944,'Trade Log'!$AA$5:$AA$2004,0),0),Dashboard!$C$54))</f>
        <v>43100</v>
      </c>
      <c r="C944" s="100" t="str">
        <f t="array" ref="C944">IF($A944="n/a","",iferror(index('Trade Log'!$C$5:$C$2004,match($A944,'Trade Log'!$AA$5:$AA$2004,0),0),""))</f>
        <v/>
      </c>
      <c r="D944" s="398">
        <f t="array" ref="D944">IF($A944="n/a",0,iferror(index('Trade Log'!$AD$5:$AD$2004,match($A944,'Trade Log'!$AA$5:$AA$2004,0),0),0))</f>
        <v>0</v>
      </c>
      <c r="E944" s="398">
        <f t="shared" si="35"/>
        <v>0</v>
      </c>
      <c r="F944" s="100" t="str">
        <f t="array" ref="F944">IF($A944="n/a","",iferror(index('Trade Log'!$D$5:$D$2004,match($A944,'Trade Log'!$AA$5:$AA$2004,0),0),"n/a"))</f>
        <v/>
      </c>
      <c r="G944" s="100" t="str">
        <f t="array" ref="G944">IF($A944="n/a","",IFERROR(index(Setup!$D$52:$D$201,match($F944,Setup!$B$52:$B$201,0),0),"n/a"))</f>
        <v/>
      </c>
      <c r="H944" s="81"/>
      <c r="I944" s="398">
        <f t="shared" ref="I944:AG944" si="691">IF($A944="n/a",0,IFERROR(IF($G944=I$287,$E944,0),0))</f>
        <v>0</v>
      </c>
      <c r="J944" s="398">
        <f t="shared" si="691"/>
        <v>0</v>
      </c>
      <c r="K944" s="398">
        <f t="shared" si="691"/>
        <v>0</v>
      </c>
      <c r="L944" s="398">
        <f t="shared" si="691"/>
        <v>0</v>
      </c>
      <c r="M944" s="398">
        <f t="shared" si="691"/>
        <v>0</v>
      </c>
      <c r="N944" s="398">
        <f t="shared" si="691"/>
        <v>0</v>
      </c>
      <c r="O944" s="398">
        <f t="shared" si="691"/>
        <v>0</v>
      </c>
      <c r="P944" s="398">
        <f t="shared" si="691"/>
        <v>0</v>
      </c>
      <c r="Q944" s="398">
        <f t="shared" si="691"/>
        <v>0</v>
      </c>
      <c r="R944" s="398">
        <f t="shared" si="691"/>
        <v>0</v>
      </c>
      <c r="S944" s="398">
        <f t="shared" si="691"/>
        <v>0</v>
      </c>
      <c r="T944" s="398">
        <f t="shared" si="691"/>
        <v>0</v>
      </c>
      <c r="U944" s="398">
        <f t="shared" si="691"/>
        <v>0</v>
      </c>
      <c r="V944" s="398">
        <f t="shared" si="691"/>
        <v>0</v>
      </c>
      <c r="W944" s="398">
        <f t="shared" si="691"/>
        <v>0</v>
      </c>
      <c r="X944" s="398">
        <f t="shared" si="691"/>
        <v>0</v>
      </c>
      <c r="Y944" s="398">
        <f t="shared" si="691"/>
        <v>0</v>
      </c>
      <c r="Z944" s="398">
        <f t="shared" si="691"/>
        <v>0</v>
      </c>
      <c r="AA944" s="398">
        <f t="shared" si="691"/>
        <v>0</v>
      </c>
      <c r="AB944" s="398">
        <f t="shared" si="691"/>
        <v>0</v>
      </c>
      <c r="AC944" s="398">
        <f t="shared" si="691"/>
        <v>0</v>
      </c>
      <c r="AD944" s="398">
        <f t="shared" si="691"/>
        <v>0</v>
      </c>
      <c r="AE944" s="398">
        <f t="shared" si="691"/>
        <v>0</v>
      </c>
      <c r="AF944" s="398">
        <f t="shared" si="691"/>
        <v>0</v>
      </c>
      <c r="AG944" s="398">
        <f t="shared" si="691"/>
        <v>0</v>
      </c>
    </row>
    <row r="945">
      <c r="A945" s="100" t="str">
        <f t="shared" si="37"/>
        <v>n/a</v>
      </c>
      <c r="B945" s="396">
        <f t="array" ref="B945">IF($A945="n/a",Dashboard!$C$54,iferror(index('Trade Log'!$B$5:$B$2004,match($A945,'Trade Log'!$AA$5:$AA$2004,0),0),Dashboard!$C$54))</f>
        <v>43100</v>
      </c>
      <c r="C945" s="100" t="str">
        <f t="array" ref="C945">IF($A945="n/a","",iferror(index('Trade Log'!$C$5:$C$2004,match($A945,'Trade Log'!$AA$5:$AA$2004,0),0),""))</f>
        <v/>
      </c>
      <c r="D945" s="398">
        <f t="array" ref="D945">IF($A945="n/a",0,iferror(index('Trade Log'!$AD$5:$AD$2004,match($A945,'Trade Log'!$AA$5:$AA$2004,0),0),0))</f>
        <v>0</v>
      </c>
      <c r="E945" s="398">
        <f t="shared" si="35"/>
        <v>0</v>
      </c>
      <c r="F945" s="100" t="str">
        <f t="array" ref="F945">IF($A945="n/a","",iferror(index('Trade Log'!$D$5:$D$2004,match($A945,'Trade Log'!$AA$5:$AA$2004,0),0),"n/a"))</f>
        <v/>
      </c>
      <c r="G945" s="100" t="str">
        <f t="array" ref="G945">IF($A945="n/a","",IFERROR(index(Setup!$D$52:$D$201,match($F945,Setup!$B$52:$B$201,0),0),"n/a"))</f>
        <v/>
      </c>
      <c r="H945" s="81"/>
      <c r="I945" s="398">
        <f t="shared" ref="I945:AG945" si="692">IF($A945="n/a",0,IFERROR(IF($G945=I$287,$E945,0),0))</f>
        <v>0</v>
      </c>
      <c r="J945" s="398">
        <f t="shared" si="692"/>
        <v>0</v>
      </c>
      <c r="K945" s="398">
        <f t="shared" si="692"/>
        <v>0</v>
      </c>
      <c r="L945" s="398">
        <f t="shared" si="692"/>
        <v>0</v>
      </c>
      <c r="M945" s="398">
        <f t="shared" si="692"/>
        <v>0</v>
      </c>
      <c r="N945" s="398">
        <f t="shared" si="692"/>
        <v>0</v>
      </c>
      <c r="O945" s="398">
        <f t="shared" si="692"/>
        <v>0</v>
      </c>
      <c r="P945" s="398">
        <f t="shared" si="692"/>
        <v>0</v>
      </c>
      <c r="Q945" s="398">
        <f t="shared" si="692"/>
        <v>0</v>
      </c>
      <c r="R945" s="398">
        <f t="shared" si="692"/>
        <v>0</v>
      </c>
      <c r="S945" s="398">
        <f t="shared" si="692"/>
        <v>0</v>
      </c>
      <c r="T945" s="398">
        <f t="shared" si="692"/>
        <v>0</v>
      </c>
      <c r="U945" s="398">
        <f t="shared" si="692"/>
        <v>0</v>
      </c>
      <c r="V945" s="398">
        <f t="shared" si="692"/>
        <v>0</v>
      </c>
      <c r="W945" s="398">
        <f t="shared" si="692"/>
        <v>0</v>
      </c>
      <c r="X945" s="398">
        <f t="shared" si="692"/>
        <v>0</v>
      </c>
      <c r="Y945" s="398">
        <f t="shared" si="692"/>
        <v>0</v>
      </c>
      <c r="Z945" s="398">
        <f t="shared" si="692"/>
        <v>0</v>
      </c>
      <c r="AA945" s="398">
        <f t="shared" si="692"/>
        <v>0</v>
      </c>
      <c r="AB945" s="398">
        <f t="shared" si="692"/>
        <v>0</v>
      </c>
      <c r="AC945" s="398">
        <f t="shared" si="692"/>
        <v>0</v>
      </c>
      <c r="AD945" s="398">
        <f t="shared" si="692"/>
        <v>0</v>
      </c>
      <c r="AE945" s="398">
        <f t="shared" si="692"/>
        <v>0</v>
      </c>
      <c r="AF945" s="398">
        <f t="shared" si="692"/>
        <v>0</v>
      </c>
      <c r="AG945" s="398">
        <f t="shared" si="692"/>
        <v>0</v>
      </c>
    </row>
    <row r="946">
      <c r="A946" s="100" t="str">
        <f t="shared" si="37"/>
        <v>n/a</v>
      </c>
      <c r="B946" s="396">
        <f t="array" ref="B946">IF($A946="n/a",Dashboard!$C$54,iferror(index('Trade Log'!$B$5:$B$2004,match($A946,'Trade Log'!$AA$5:$AA$2004,0),0),Dashboard!$C$54))</f>
        <v>43100</v>
      </c>
      <c r="C946" s="100" t="str">
        <f t="array" ref="C946">IF($A946="n/a","",iferror(index('Trade Log'!$C$5:$C$2004,match($A946,'Trade Log'!$AA$5:$AA$2004,0),0),""))</f>
        <v/>
      </c>
      <c r="D946" s="398">
        <f t="array" ref="D946">IF($A946="n/a",0,iferror(index('Trade Log'!$AD$5:$AD$2004,match($A946,'Trade Log'!$AA$5:$AA$2004,0),0),0))</f>
        <v>0</v>
      </c>
      <c r="E946" s="398">
        <f t="shared" si="35"/>
        <v>0</v>
      </c>
      <c r="F946" s="100" t="str">
        <f t="array" ref="F946">IF($A946="n/a","",iferror(index('Trade Log'!$D$5:$D$2004,match($A946,'Trade Log'!$AA$5:$AA$2004,0),0),"n/a"))</f>
        <v/>
      </c>
      <c r="G946" s="100" t="str">
        <f t="array" ref="G946">IF($A946="n/a","",IFERROR(index(Setup!$D$52:$D$201,match($F946,Setup!$B$52:$B$201,0),0),"n/a"))</f>
        <v/>
      </c>
      <c r="H946" s="81"/>
      <c r="I946" s="398">
        <f t="shared" ref="I946:AG946" si="693">IF($A946="n/a",0,IFERROR(IF($G946=I$287,$E946,0),0))</f>
        <v>0</v>
      </c>
      <c r="J946" s="398">
        <f t="shared" si="693"/>
        <v>0</v>
      </c>
      <c r="K946" s="398">
        <f t="shared" si="693"/>
        <v>0</v>
      </c>
      <c r="L946" s="398">
        <f t="shared" si="693"/>
        <v>0</v>
      </c>
      <c r="M946" s="398">
        <f t="shared" si="693"/>
        <v>0</v>
      </c>
      <c r="N946" s="398">
        <f t="shared" si="693"/>
        <v>0</v>
      </c>
      <c r="O946" s="398">
        <f t="shared" si="693"/>
        <v>0</v>
      </c>
      <c r="P946" s="398">
        <f t="shared" si="693"/>
        <v>0</v>
      </c>
      <c r="Q946" s="398">
        <f t="shared" si="693"/>
        <v>0</v>
      </c>
      <c r="R946" s="398">
        <f t="shared" si="693"/>
        <v>0</v>
      </c>
      <c r="S946" s="398">
        <f t="shared" si="693"/>
        <v>0</v>
      </c>
      <c r="T946" s="398">
        <f t="shared" si="693"/>
        <v>0</v>
      </c>
      <c r="U946" s="398">
        <f t="shared" si="693"/>
        <v>0</v>
      </c>
      <c r="V946" s="398">
        <f t="shared" si="693"/>
        <v>0</v>
      </c>
      <c r="W946" s="398">
        <f t="shared" si="693"/>
        <v>0</v>
      </c>
      <c r="X946" s="398">
        <f t="shared" si="693"/>
        <v>0</v>
      </c>
      <c r="Y946" s="398">
        <f t="shared" si="693"/>
        <v>0</v>
      </c>
      <c r="Z946" s="398">
        <f t="shared" si="693"/>
        <v>0</v>
      </c>
      <c r="AA946" s="398">
        <f t="shared" si="693"/>
        <v>0</v>
      </c>
      <c r="AB946" s="398">
        <f t="shared" si="693"/>
        <v>0</v>
      </c>
      <c r="AC946" s="398">
        <f t="shared" si="693"/>
        <v>0</v>
      </c>
      <c r="AD946" s="398">
        <f t="shared" si="693"/>
        <v>0</v>
      </c>
      <c r="AE946" s="398">
        <f t="shared" si="693"/>
        <v>0</v>
      </c>
      <c r="AF946" s="398">
        <f t="shared" si="693"/>
        <v>0</v>
      </c>
      <c r="AG946" s="398">
        <f t="shared" si="693"/>
        <v>0</v>
      </c>
    </row>
    <row r="947">
      <c r="A947" s="100" t="str">
        <f t="shared" si="37"/>
        <v>n/a</v>
      </c>
      <c r="B947" s="396">
        <f t="array" ref="B947">IF($A947="n/a",Dashboard!$C$54,iferror(index('Trade Log'!$B$5:$B$2004,match($A947,'Trade Log'!$AA$5:$AA$2004,0),0),Dashboard!$C$54))</f>
        <v>43100</v>
      </c>
      <c r="C947" s="100" t="str">
        <f t="array" ref="C947">IF($A947="n/a","",iferror(index('Trade Log'!$C$5:$C$2004,match($A947,'Trade Log'!$AA$5:$AA$2004,0),0),""))</f>
        <v/>
      </c>
      <c r="D947" s="398">
        <f t="array" ref="D947">IF($A947="n/a",0,iferror(index('Trade Log'!$AD$5:$AD$2004,match($A947,'Trade Log'!$AA$5:$AA$2004,0),0),0))</f>
        <v>0</v>
      </c>
      <c r="E947" s="398">
        <f t="shared" si="35"/>
        <v>0</v>
      </c>
      <c r="F947" s="100" t="str">
        <f t="array" ref="F947">IF($A947="n/a","",iferror(index('Trade Log'!$D$5:$D$2004,match($A947,'Trade Log'!$AA$5:$AA$2004,0),0),"n/a"))</f>
        <v/>
      </c>
      <c r="G947" s="100" t="str">
        <f t="array" ref="G947">IF($A947="n/a","",IFERROR(index(Setup!$D$52:$D$201,match($F947,Setup!$B$52:$B$201,0),0),"n/a"))</f>
        <v/>
      </c>
      <c r="H947" s="81"/>
      <c r="I947" s="398">
        <f t="shared" ref="I947:AG947" si="694">IF($A947="n/a",0,IFERROR(IF($G947=I$287,$E947,0),0))</f>
        <v>0</v>
      </c>
      <c r="J947" s="398">
        <f t="shared" si="694"/>
        <v>0</v>
      </c>
      <c r="K947" s="398">
        <f t="shared" si="694"/>
        <v>0</v>
      </c>
      <c r="L947" s="398">
        <f t="shared" si="694"/>
        <v>0</v>
      </c>
      <c r="M947" s="398">
        <f t="shared" si="694"/>
        <v>0</v>
      </c>
      <c r="N947" s="398">
        <f t="shared" si="694"/>
        <v>0</v>
      </c>
      <c r="O947" s="398">
        <f t="shared" si="694"/>
        <v>0</v>
      </c>
      <c r="P947" s="398">
        <f t="shared" si="694"/>
        <v>0</v>
      </c>
      <c r="Q947" s="398">
        <f t="shared" si="694"/>
        <v>0</v>
      </c>
      <c r="R947" s="398">
        <f t="shared" si="694"/>
        <v>0</v>
      </c>
      <c r="S947" s="398">
        <f t="shared" si="694"/>
        <v>0</v>
      </c>
      <c r="T947" s="398">
        <f t="shared" si="694"/>
        <v>0</v>
      </c>
      <c r="U947" s="398">
        <f t="shared" si="694"/>
        <v>0</v>
      </c>
      <c r="V947" s="398">
        <f t="shared" si="694"/>
        <v>0</v>
      </c>
      <c r="W947" s="398">
        <f t="shared" si="694"/>
        <v>0</v>
      </c>
      <c r="X947" s="398">
        <f t="shared" si="694"/>
        <v>0</v>
      </c>
      <c r="Y947" s="398">
        <f t="shared" si="694"/>
        <v>0</v>
      </c>
      <c r="Z947" s="398">
        <f t="shared" si="694"/>
        <v>0</v>
      </c>
      <c r="AA947" s="398">
        <f t="shared" si="694"/>
        <v>0</v>
      </c>
      <c r="AB947" s="398">
        <f t="shared" si="694"/>
        <v>0</v>
      </c>
      <c r="AC947" s="398">
        <f t="shared" si="694"/>
        <v>0</v>
      </c>
      <c r="AD947" s="398">
        <f t="shared" si="694"/>
        <v>0</v>
      </c>
      <c r="AE947" s="398">
        <f t="shared" si="694"/>
        <v>0</v>
      </c>
      <c r="AF947" s="398">
        <f t="shared" si="694"/>
        <v>0</v>
      </c>
      <c r="AG947" s="398">
        <f t="shared" si="694"/>
        <v>0</v>
      </c>
    </row>
    <row r="948">
      <c r="A948" s="100" t="str">
        <f t="shared" si="37"/>
        <v>n/a</v>
      </c>
      <c r="B948" s="396">
        <f t="array" ref="B948">IF($A948="n/a",Dashboard!$C$54,iferror(index('Trade Log'!$B$5:$B$2004,match($A948,'Trade Log'!$AA$5:$AA$2004,0),0),Dashboard!$C$54))</f>
        <v>43100</v>
      </c>
      <c r="C948" s="100" t="str">
        <f t="array" ref="C948">IF($A948="n/a","",iferror(index('Trade Log'!$C$5:$C$2004,match($A948,'Trade Log'!$AA$5:$AA$2004,0),0),""))</f>
        <v/>
      </c>
      <c r="D948" s="398">
        <f t="array" ref="D948">IF($A948="n/a",0,iferror(index('Trade Log'!$AD$5:$AD$2004,match($A948,'Trade Log'!$AA$5:$AA$2004,0),0),0))</f>
        <v>0</v>
      </c>
      <c r="E948" s="398">
        <f t="shared" si="35"/>
        <v>0</v>
      </c>
      <c r="F948" s="100" t="str">
        <f t="array" ref="F948">IF($A948="n/a","",iferror(index('Trade Log'!$D$5:$D$2004,match($A948,'Trade Log'!$AA$5:$AA$2004,0),0),"n/a"))</f>
        <v/>
      </c>
      <c r="G948" s="100" t="str">
        <f t="array" ref="G948">IF($A948="n/a","",IFERROR(index(Setup!$D$52:$D$201,match($F948,Setup!$B$52:$B$201,0),0),"n/a"))</f>
        <v/>
      </c>
      <c r="H948" s="81"/>
      <c r="I948" s="398">
        <f t="shared" ref="I948:AG948" si="695">IF($A948="n/a",0,IFERROR(IF($G948=I$287,$E948,0),0))</f>
        <v>0</v>
      </c>
      <c r="J948" s="398">
        <f t="shared" si="695"/>
        <v>0</v>
      </c>
      <c r="K948" s="398">
        <f t="shared" si="695"/>
        <v>0</v>
      </c>
      <c r="L948" s="398">
        <f t="shared" si="695"/>
        <v>0</v>
      </c>
      <c r="M948" s="398">
        <f t="shared" si="695"/>
        <v>0</v>
      </c>
      <c r="N948" s="398">
        <f t="shared" si="695"/>
        <v>0</v>
      </c>
      <c r="O948" s="398">
        <f t="shared" si="695"/>
        <v>0</v>
      </c>
      <c r="P948" s="398">
        <f t="shared" si="695"/>
        <v>0</v>
      </c>
      <c r="Q948" s="398">
        <f t="shared" si="695"/>
        <v>0</v>
      </c>
      <c r="R948" s="398">
        <f t="shared" si="695"/>
        <v>0</v>
      </c>
      <c r="S948" s="398">
        <f t="shared" si="695"/>
        <v>0</v>
      </c>
      <c r="T948" s="398">
        <f t="shared" si="695"/>
        <v>0</v>
      </c>
      <c r="U948" s="398">
        <f t="shared" si="695"/>
        <v>0</v>
      </c>
      <c r="V948" s="398">
        <f t="shared" si="695"/>
        <v>0</v>
      </c>
      <c r="W948" s="398">
        <f t="shared" si="695"/>
        <v>0</v>
      </c>
      <c r="X948" s="398">
        <f t="shared" si="695"/>
        <v>0</v>
      </c>
      <c r="Y948" s="398">
        <f t="shared" si="695"/>
        <v>0</v>
      </c>
      <c r="Z948" s="398">
        <f t="shared" si="695"/>
        <v>0</v>
      </c>
      <c r="AA948" s="398">
        <f t="shared" si="695"/>
        <v>0</v>
      </c>
      <c r="AB948" s="398">
        <f t="shared" si="695"/>
        <v>0</v>
      </c>
      <c r="AC948" s="398">
        <f t="shared" si="695"/>
        <v>0</v>
      </c>
      <c r="AD948" s="398">
        <f t="shared" si="695"/>
        <v>0</v>
      </c>
      <c r="AE948" s="398">
        <f t="shared" si="695"/>
        <v>0</v>
      </c>
      <c r="AF948" s="398">
        <f t="shared" si="695"/>
        <v>0</v>
      </c>
      <c r="AG948" s="398">
        <f t="shared" si="695"/>
        <v>0</v>
      </c>
    </row>
    <row r="949">
      <c r="A949" s="100" t="str">
        <f t="shared" si="37"/>
        <v>n/a</v>
      </c>
      <c r="B949" s="396">
        <f t="array" ref="B949">IF($A949="n/a",Dashboard!$C$54,iferror(index('Trade Log'!$B$5:$B$2004,match($A949,'Trade Log'!$AA$5:$AA$2004,0),0),Dashboard!$C$54))</f>
        <v>43100</v>
      </c>
      <c r="C949" s="100" t="str">
        <f t="array" ref="C949">IF($A949="n/a","",iferror(index('Trade Log'!$C$5:$C$2004,match($A949,'Trade Log'!$AA$5:$AA$2004,0),0),""))</f>
        <v/>
      </c>
      <c r="D949" s="398">
        <f t="array" ref="D949">IF($A949="n/a",0,iferror(index('Trade Log'!$AD$5:$AD$2004,match($A949,'Trade Log'!$AA$5:$AA$2004,0),0),0))</f>
        <v>0</v>
      </c>
      <c r="E949" s="398">
        <f t="shared" si="35"/>
        <v>0</v>
      </c>
      <c r="F949" s="100" t="str">
        <f t="array" ref="F949">IF($A949="n/a","",iferror(index('Trade Log'!$D$5:$D$2004,match($A949,'Trade Log'!$AA$5:$AA$2004,0),0),"n/a"))</f>
        <v/>
      </c>
      <c r="G949" s="100" t="str">
        <f t="array" ref="G949">IF($A949="n/a","",IFERROR(index(Setup!$D$52:$D$201,match($F949,Setup!$B$52:$B$201,0),0),"n/a"))</f>
        <v/>
      </c>
      <c r="H949" s="81"/>
      <c r="I949" s="398">
        <f t="shared" ref="I949:AG949" si="696">IF($A949="n/a",0,IFERROR(IF($G949=I$287,$E949,0),0))</f>
        <v>0</v>
      </c>
      <c r="J949" s="398">
        <f t="shared" si="696"/>
        <v>0</v>
      </c>
      <c r="K949" s="398">
        <f t="shared" si="696"/>
        <v>0</v>
      </c>
      <c r="L949" s="398">
        <f t="shared" si="696"/>
        <v>0</v>
      </c>
      <c r="M949" s="398">
        <f t="shared" si="696"/>
        <v>0</v>
      </c>
      <c r="N949" s="398">
        <f t="shared" si="696"/>
        <v>0</v>
      </c>
      <c r="O949" s="398">
        <f t="shared" si="696"/>
        <v>0</v>
      </c>
      <c r="P949" s="398">
        <f t="shared" si="696"/>
        <v>0</v>
      </c>
      <c r="Q949" s="398">
        <f t="shared" si="696"/>
        <v>0</v>
      </c>
      <c r="R949" s="398">
        <f t="shared" si="696"/>
        <v>0</v>
      </c>
      <c r="S949" s="398">
        <f t="shared" si="696"/>
        <v>0</v>
      </c>
      <c r="T949" s="398">
        <f t="shared" si="696"/>
        <v>0</v>
      </c>
      <c r="U949" s="398">
        <f t="shared" si="696"/>
        <v>0</v>
      </c>
      <c r="V949" s="398">
        <f t="shared" si="696"/>
        <v>0</v>
      </c>
      <c r="W949" s="398">
        <f t="shared" si="696"/>
        <v>0</v>
      </c>
      <c r="X949" s="398">
        <f t="shared" si="696"/>
        <v>0</v>
      </c>
      <c r="Y949" s="398">
        <f t="shared" si="696"/>
        <v>0</v>
      </c>
      <c r="Z949" s="398">
        <f t="shared" si="696"/>
        <v>0</v>
      </c>
      <c r="AA949" s="398">
        <f t="shared" si="696"/>
        <v>0</v>
      </c>
      <c r="AB949" s="398">
        <f t="shared" si="696"/>
        <v>0</v>
      </c>
      <c r="AC949" s="398">
        <f t="shared" si="696"/>
        <v>0</v>
      </c>
      <c r="AD949" s="398">
        <f t="shared" si="696"/>
        <v>0</v>
      </c>
      <c r="AE949" s="398">
        <f t="shared" si="696"/>
        <v>0</v>
      </c>
      <c r="AF949" s="398">
        <f t="shared" si="696"/>
        <v>0</v>
      </c>
      <c r="AG949" s="398">
        <f t="shared" si="696"/>
        <v>0</v>
      </c>
    </row>
    <row r="950">
      <c r="A950" s="100" t="str">
        <f t="shared" si="37"/>
        <v>n/a</v>
      </c>
      <c r="B950" s="396">
        <f t="array" ref="B950">IF($A950="n/a",Dashboard!$C$54,iferror(index('Trade Log'!$B$5:$B$2004,match($A950,'Trade Log'!$AA$5:$AA$2004,0),0),Dashboard!$C$54))</f>
        <v>43100</v>
      </c>
      <c r="C950" s="100" t="str">
        <f t="array" ref="C950">IF($A950="n/a","",iferror(index('Trade Log'!$C$5:$C$2004,match($A950,'Trade Log'!$AA$5:$AA$2004,0),0),""))</f>
        <v/>
      </c>
      <c r="D950" s="398">
        <f t="array" ref="D950">IF($A950="n/a",0,iferror(index('Trade Log'!$AD$5:$AD$2004,match($A950,'Trade Log'!$AA$5:$AA$2004,0),0),0))</f>
        <v>0</v>
      </c>
      <c r="E950" s="398">
        <f t="shared" si="35"/>
        <v>0</v>
      </c>
      <c r="F950" s="100" t="str">
        <f t="array" ref="F950">IF($A950="n/a","",iferror(index('Trade Log'!$D$5:$D$2004,match($A950,'Trade Log'!$AA$5:$AA$2004,0),0),"n/a"))</f>
        <v/>
      </c>
      <c r="G950" s="100" t="str">
        <f t="array" ref="G950">IF($A950="n/a","",IFERROR(index(Setup!$D$52:$D$201,match($F950,Setup!$B$52:$B$201,0),0),"n/a"))</f>
        <v/>
      </c>
      <c r="H950" s="81"/>
      <c r="I950" s="398">
        <f t="shared" ref="I950:AG950" si="697">IF($A950="n/a",0,IFERROR(IF($G950=I$287,$E950,0),0))</f>
        <v>0</v>
      </c>
      <c r="J950" s="398">
        <f t="shared" si="697"/>
        <v>0</v>
      </c>
      <c r="K950" s="398">
        <f t="shared" si="697"/>
        <v>0</v>
      </c>
      <c r="L950" s="398">
        <f t="shared" si="697"/>
        <v>0</v>
      </c>
      <c r="M950" s="398">
        <f t="shared" si="697"/>
        <v>0</v>
      </c>
      <c r="N950" s="398">
        <f t="shared" si="697"/>
        <v>0</v>
      </c>
      <c r="O950" s="398">
        <f t="shared" si="697"/>
        <v>0</v>
      </c>
      <c r="P950" s="398">
        <f t="shared" si="697"/>
        <v>0</v>
      </c>
      <c r="Q950" s="398">
        <f t="shared" si="697"/>
        <v>0</v>
      </c>
      <c r="R950" s="398">
        <f t="shared" si="697"/>
        <v>0</v>
      </c>
      <c r="S950" s="398">
        <f t="shared" si="697"/>
        <v>0</v>
      </c>
      <c r="T950" s="398">
        <f t="shared" si="697"/>
        <v>0</v>
      </c>
      <c r="U950" s="398">
        <f t="shared" si="697"/>
        <v>0</v>
      </c>
      <c r="V950" s="398">
        <f t="shared" si="697"/>
        <v>0</v>
      </c>
      <c r="W950" s="398">
        <f t="shared" si="697"/>
        <v>0</v>
      </c>
      <c r="X950" s="398">
        <f t="shared" si="697"/>
        <v>0</v>
      </c>
      <c r="Y950" s="398">
        <f t="shared" si="697"/>
        <v>0</v>
      </c>
      <c r="Z950" s="398">
        <f t="shared" si="697"/>
        <v>0</v>
      </c>
      <c r="AA950" s="398">
        <f t="shared" si="697"/>
        <v>0</v>
      </c>
      <c r="AB950" s="398">
        <f t="shared" si="697"/>
        <v>0</v>
      </c>
      <c r="AC950" s="398">
        <f t="shared" si="697"/>
        <v>0</v>
      </c>
      <c r="AD950" s="398">
        <f t="shared" si="697"/>
        <v>0</v>
      </c>
      <c r="AE950" s="398">
        <f t="shared" si="697"/>
        <v>0</v>
      </c>
      <c r="AF950" s="398">
        <f t="shared" si="697"/>
        <v>0</v>
      </c>
      <c r="AG950" s="398">
        <f t="shared" si="697"/>
        <v>0</v>
      </c>
    </row>
    <row r="951">
      <c r="A951" s="100" t="str">
        <f t="shared" si="37"/>
        <v>n/a</v>
      </c>
      <c r="B951" s="396">
        <f t="array" ref="B951">IF($A951="n/a",Dashboard!$C$54,iferror(index('Trade Log'!$B$5:$B$2004,match($A951,'Trade Log'!$AA$5:$AA$2004,0),0),Dashboard!$C$54))</f>
        <v>43100</v>
      </c>
      <c r="C951" s="100" t="str">
        <f t="array" ref="C951">IF($A951="n/a","",iferror(index('Trade Log'!$C$5:$C$2004,match($A951,'Trade Log'!$AA$5:$AA$2004,0),0),""))</f>
        <v/>
      </c>
      <c r="D951" s="398">
        <f t="array" ref="D951">IF($A951="n/a",0,iferror(index('Trade Log'!$AD$5:$AD$2004,match($A951,'Trade Log'!$AA$5:$AA$2004,0),0),0))</f>
        <v>0</v>
      </c>
      <c r="E951" s="398">
        <f t="shared" si="35"/>
        <v>0</v>
      </c>
      <c r="F951" s="100" t="str">
        <f t="array" ref="F951">IF($A951="n/a","",iferror(index('Trade Log'!$D$5:$D$2004,match($A951,'Trade Log'!$AA$5:$AA$2004,0),0),"n/a"))</f>
        <v/>
      </c>
      <c r="G951" s="100" t="str">
        <f t="array" ref="G951">IF($A951="n/a","",IFERROR(index(Setup!$D$52:$D$201,match($F951,Setup!$B$52:$B$201,0),0),"n/a"))</f>
        <v/>
      </c>
      <c r="H951" s="81"/>
      <c r="I951" s="398">
        <f t="shared" ref="I951:AG951" si="698">IF($A951="n/a",0,IFERROR(IF($G951=I$287,$E951,0),0))</f>
        <v>0</v>
      </c>
      <c r="J951" s="398">
        <f t="shared" si="698"/>
        <v>0</v>
      </c>
      <c r="K951" s="398">
        <f t="shared" si="698"/>
        <v>0</v>
      </c>
      <c r="L951" s="398">
        <f t="shared" si="698"/>
        <v>0</v>
      </c>
      <c r="M951" s="398">
        <f t="shared" si="698"/>
        <v>0</v>
      </c>
      <c r="N951" s="398">
        <f t="shared" si="698"/>
        <v>0</v>
      </c>
      <c r="O951" s="398">
        <f t="shared" si="698"/>
        <v>0</v>
      </c>
      <c r="P951" s="398">
        <f t="shared" si="698"/>
        <v>0</v>
      </c>
      <c r="Q951" s="398">
        <f t="shared" si="698"/>
        <v>0</v>
      </c>
      <c r="R951" s="398">
        <f t="shared" si="698"/>
        <v>0</v>
      </c>
      <c r="S951" s="398">
        <f t="shared" si="698"/>
        <v>0</v>
      </c>
      <c r="T951" s="398">
        <f t="shared" si="698"/>
        <v>0</v>
      </c>
      <c r="U951" s="398">
        <f t="shared" si="698"/>
        <v>0</v>
      </c>
      <c r="V951" s="398">
        <f t="shared" si="698"/>
        <v>0</v>
      </c>
      <c r="W951" s="398">
        <f t="shared" si="698"/>
        <v>0</v>
      </c>
      <c r="X951" s="398">
        <f t="shared" si="698"/>
        <v>0</v>
      </c>
      <c r="Y951" s="398">
        <f t="shared" si="698"/>
        <v>0</v>
      </c>
      <c r="Z951" s="398">
        <f t="shared" si="698"/>
        <v>0</v>
      </c>
      <c r="AA951" s="398">
        <f t="shared" si="698"/>
        <v>0</v>
      </c>
      <c r="AB951" s="398">
        <f t="shared" si="698"/>
        <v>0</v>
      </c>
      <c r="AC951" s="398">
        <f t="shared" si="698"/>
        <v>0</v>
      </c>
      <c r="AD951" s="398">
        <f t="shared" si="698"/>
        <v>0</v>
      </c>
      <c r="AE951" s="398">
        <f t="shared" si="698"/>
        <v>0</v>
      </c>
      <c r="AF951" s="398">
        <f t="shared" si="698"/>
        <v>0</v>
      </c>
      <c r="AG951" s="398">
        <f t="shared" si="698"/>
        <v>0</v>
      </c>
    </row>
    <row r="952">
      <c r="A952" s="100" t="str">
        <f t="shared" si="37"/>
        <v>n/a</v>
      </c>
      <c r="B952" s="396">
        <f t="array" ref="B952">IF($A952="n/a",Dashboard!$C$54,iferror(index('Trade Log'!$B$5:$B$2004,match($A952,'Trade Log'!$AA$5:$AA$2004,0),0),Dashboard!$C$54))</f>
        <v>43100</v>
      </c>
      <c r="C952" s="100" t="str">
        <f t="array" ref="C952">IF($A952="n/a","",iferror(index('Trade Log'!$C$5:$C$2004,match($A952,'Trade Log'!$AA$5:$AA$2004,0),0),""))</f>
        <v/>
      </c>
      <c r="D952" s="398">
        <f t="array" ref="D952">IF($A952="n/a",0,iferror(index('Trade Log'!$AD$5:$AD$2004,match($A952,'Trade Log'!$AA$5:$AA$2004,0),0),0))</f>
        <v>0</v>
      </c>
      <c r="E952" s="398">
        <f t="shared" si="35"/>
        <v>0</v>
      </c>
      <c r="F952" s="100" t="str">
        <f t="array" ref="F952">IF($A952="n/a","",iferror(index('Trade Log'!$D$5:$D$2004,match($A952,'Trade Log'!$AA$5:$AA$2004,0),0),"n/a"))</f>
        <v/>
      </c>
      <c r="G952" s="100" t="str">
        <f t="array" ref="G952">IF($A952="n/a","",IFERROR(index(Setup!$D$52:$D$201,match($F952,Setup!$B$52:$B$201,0),0),"n/a"))</f>
        <v/>
      </c>
      <c r="H952" s="81"/>
      <c r="I952" s="398">
        <f t="shared" ref="I952:AG952" si="699">IF($A952="n/a",0,IFERROR(IF($G952=I$287,$E952,0),0))</f>
        <v>0</v>
      </c>
      <c r="J952" s="398">
        <f t="shared" si="699"/>
        <v>0</v>
      </c>
      <c r="K952" s="398">
        <f t="shared" si="699"/>
        <v>0</v>
      </c>
      <c r="L952" s="398">
        <f t="shared" si="699"/>
        <v>0</v>
      </c>
      <c r="M952" s="398">
        <f t="shared" si="699"/>
        <v>0</v>
      </c>
      <c r="N952" s="398">
        <f t="shared" si="699"/>
        <v>0</v>
      </c>
      <c r="O952" s="398">
        <f t="shared" si="699"/>
        <v>0</v>
      </c>
      <c r="P952" s="398">
        <f t="shared" si="699"/>
        <v>0</v>
      </c>
      <c r="Q952" s="398">
        <f t="shared" si="699"/>
        <v>0</v>
      </c>
      <c r="R952" s="398">
        <f t="shared" si="699"/>
        <v>0</v>
      </c>
      <c r="S952" s="398">
        <f t="shared" si="699"/>
        <v>0</v>
      </c>
      <c r="T952" s="398">
        <f t="shared" si="699"/>
        <v>0</v>
      </c>
      <c r="U952" s="398">
        <f t="shared" si="699"/>
        <v>0</v>
      </c>
      <c r="V952" s="398">
        <f t="shared" si="699"/>
        <v>0</v>
      </c>
      <c r="W952" s="398">
        <f t="shared" si="699"/>
        <v>0</v>
      </c>
      <c r="X952" s="398">
        <f t="shared" si="699"/>
        <v>0</v>
      </c>
      <c r="Y952" s="398">
        <f t="shared" si="699"/>
        <v>0</v>
      </c>
      <c r="Z952" s="398">
        <f t="shared" si="699"/>
        <v>0</v>
      </c>
      <c r="AA952" s="398">
        <f t="shared" si="699"/>
        <v>0</v>
      </c>
      <c r="AB952" s="398">
        <f t="shared" si="699"/>
        <v>0</v>
      </c>
      <c r="AC952" s="398">
        <f t="shared" si="699"/>
        <v>0</v>
      </c>
      <c r="AD952" s="398">
        <f t="shared" si="699"/>
        <v>0</v>
      </c>
      <c r="AE952" s="398">
        <f t="shared" si="699"/>
        <v>0</v>
      </c>
      <c r="AF952" s="398">
        <f t="shared" si="699"/>
        <v>0</v>
      </c>
      <c r="AG952" s="398">
        <f t="shared" si="699"/>
        <v>0</v>
      </c>
    </row>
    <row r="953">
      <c r="A953" s="100" t="str">
        <f t="shared" si="37"/>
        <v>n/a</v>
      </c>
      <c r="B953" s="396">
        <f t="array" ref="B953">IF($A953="n/a",Dashboard!$C$54,iferror(index('Trade Log'!$B$5:$B$2004,match($A953,'Trade Log'!$AA$5:$AA$2004,0),0),Dashboard!$C$54))</f>
        <v>43100</v>
      </c>
      <c r="C953" s="100" t="str">
        <f t="array" ref="C953">IF($A953="n/a","",iferror(index('Trade Log'!$C$5:$C$2004,match($A953,'Trade Log'!$AA$5:$AA$2004,0),0),""))</f>
        <v/>
      </c>
      <c r="D953" s="398">
        <f t="array" ref="D953">IF($A953="n/a",0,iferror(index('Trade Log'!$AD$5:$AD$2004,match($A953,'Trade Log'!$AA$5:$AA$2004,0),0),0))</f>
        <v>0</v>
      </c>
      <c r="E953" s="398">
        <f t="shared" si="35"/>
        <v>0</v>
      </c>
      <c r="F953" s="100" t="str">
        <f t="array" ref="F953">IF($A953="n/a","",iferror(index('Trade Log'!$D$5:$D$2004,match($A953,'Trade Log'!$AA$5:$AA$2004,0),0),"n/a"))</f>
        <v/>
      </c>
      <c r="G953" s="100" t="str">
        <f t="array" ref="G953">IF($A953="n/a","",IFERROR(index(Setup!$D$52:$D$201,match($F953,Setup!$B$52:$B$201,0),0),"n/a"))</f>
        <v/>
      </c>
      <c r="H953" s="81"/>
      <c r="I953" s="398">
        <f t="shared" ref="I953:AG953" si="700">IF($A953="n/a",0,IFERROR(IF($G953=I$287,$E953,0),0))</f>
        <v>0</v>
      </c>
      <c r="J953" s="398">
        <f t="shared" si="700"/>
        <v>0</v>
      </c>
      <c r="K953" s="398">
        <f t="shared" si="700"/>
        <v>0</v>
      </c>
      <c r="L953" s="398">
        <f t="shared" si="700"/>
        <v>0</v>
      </c>
      <c r="M953" s="398">
        <f t="shared" si="700"/>
        <v>0</v>
      </c>
      <c r="N953" s="398">
        <f t="shared" si="700"/>
        <v>0</v>
      </c>
      <c r="O953" s="398">
        <f t="shared" si="700"/>
        <v>0</v>
      </c>
      <c r="P953" s="398">
        <f t="shared" si="700"/>
        <v>0</v>
      </c>
      <c r="Q953" s="398">
        <f t="shared" si="700"/>
        <v>0</v>
      </c>
      <c r="R953" s="398">
        <f t="shared" si="700"/>
        <v>0</v>
      </c>
      <c r="S953" s="398">
        <f t="shared" si="700"/>
        <v>0</v>
      </c>
      <c r="T953" s="398">
        <f t="shared" si="700"/>
        <v>0</v>
      </c>
      <c r="U953" s="398">
        <f t="shared" si="700"/>
        <v>0</v>
      </c>
      <c r="V953" s="398">
        <f t="shared" si="700"/>
        <v>0</v>
      </c>
      <c r="W953" s="398">
        <f t="shared" si="700"/>
        <v>0</v>
      </c>
      <c r="X953" s="398">
        <f t="shared" si="700"/>
        <v>0</v>
      </c>
      <c r="Y953" s="398">
        <f t="shared" si="700"/>
        <v>0</v>
      </c>
      <c r="Z953" s="398">
        <f t="shared" si="700"/>
        <v>0</v>
      </c>
      <c r="AA953" s="398">
        <f t="shared" si="700"/>
        <v>0</v>
      </c>
      <c r="AB953" s="398">
        <f t="shared" si="700"/>
        <v>0</v>
      </c>
      <c r="AC953" s="398">
        <f t="shared" si="700"/>
        <v>0</v>
      </c>
      <c r="AD953" s="398">
        <f t="shared" si="700"/>
        <v>0</v>
      </c>
      <c r="AE953" s="398">
        <f t="shared" si="700"/>
        <v>0</v>
      </c>
      <c r="AF953" s="398">
        <f t="shared" si="700"/>
        <v>0</v>
      </c>
      <c r="AG953" s="398">
        <f t="shared" si="700"/>
        <v>0</v>
      </c>
    </row>
    <row r="954">
      <c r="A954" s="100" t="str">
        <f t="shared" si="37"/>
        <v>n/a</v>
      </c>
      <c r="B954" s="396">
        <f t="array" ref="B954">IF($A954="n/a",Dashboard!$C$54,iferror(index('Trade Log'!$B$5:$B$2004,match($A954,'Trade Log'!$AA$5:$AA$2004,0),0),Dashboard!$C$54))</f>
        <v>43100</v>
      </c>
      <c r="C954" s="100" t="str">
        <f t="array" ref="C954">IF($A954="n/a","",iferror(index('Trade Log'!$C$5:$C$2004,match($A954,'Trade Log'!$AA$5:$AA$2004,0),0),""))</f>
        <v/>
      </c>
      <c r="D954" s="398">
        <f t="array" ref="D954">IF($A954="n/a",0,iferror(index('Trade Log'!$AD$5:$AD$2004,match($A954,'Trade Log'!$AA$5:$AA$2004,0),0),0))</f>
        <v>0</v>
      </c>
      <c r="E954" s="398">
        <f t="shared" si="35"/>
        <v>0</v>
      </c>
      <c r="F954" s="100" t="str">
        <f t="array" ref="F954">IF($A954="n/a","",iferror(index('Trade Log'!$D$5:$D$2004,match($A954,'Trade Log'!$AA$5:$AA$2004,0),0),"n/a"))</f>
        <v/>
      </c>
      <c r="G954" s="100" t="str">
        <f t="array" ref="G954">IF($A954="n/a","",IFERROR(index(Setup!$D$52:$D$201,match($F954,Setup!$B$52:$B$201,0),0),"n/a"))</f>
        <v/>
      </c>
      <c r="H954" s="81"/>
      <c r="I954" s="398">
        <f t="shared" ref="I954:AG954" si="701">IF($A954="n/a",0,IFERROR(IF($G954=I$287,$E954,0),0))</f>
        <v>0</v>
      </c>
      <c r="J954" s="398">
        <f t="shared" si="701"/>
        <v>0</v>
      </c>
      <c r="K954" s="398">
        <f t="shared" si="701"/>
        <v>0</v>
      </c>
      <c r="L954" s="398">
        <f t="shared" si="701"/>
        <v>0</v>
      </c>
      <c r="M954" s="398">
        <f t="shared" si="701"/>
        <v>0</v>
      </c>
      <c r="N954" s="398">
        <f t="shared" si="701"/>
        <v>0</v>
      </c>
      <c r="O954" s="398">
        <f t="shared" si="701"/>
        <v>0</v>
      </c>
      <c r="P954" s="398">
        <f t="shared" si="701"/>
        <v>0</v>
      </c>
      <c r="Q954" s="398">
        <f t="shared" si="701"/>
        <v>0</v>
      </c>
      <c r="R954" s="398">
        <f t="shared" si="701"/>
        <v>0</v>
      </c>
      <c r="S954" s="398">
        <f t="shared" si="701"/>
        <v>0</v>
      </c>
      <c r="T954" s="398">
        <f t="shared" si="701"/>
        <v>0</v>
      </c>
      <c r="U954" s="398">
        <f t="shared" si="701"/>
        <v>0</v>
      </c>
      <c r="V954" s="398">
        <f t="shared" si="701"/>
        <v>0</v>
      </c>
      <c r="W954" s="398">
        <f t="shared" si="701"/>
        <v>0</v>
      </c>
      <c r="X954" s="398">
        <f t="shared" si="701"/>
        <v>0</v>
      </c>
      <c r="Y954" s="398">
        <f t="shared" si="701"/>
        <v>0</v>
      </c>
      <c r="Z954" s="398">
        <f t="shared" si="701"/>
        <v>0</v>
      </c>
      <c r="AA954" s="398">
        <f t="shared" si="701"/>
        <v>0</v>
      </c>
      <c r="AB954" s="398">
        <f t="shared" si="701"/>
        <v>0</v>
      </c>
      <c r="AC954" s="398">
        <f t="shared" si="701"/>
        <v>0</v>
      </c>
      <c r="AD954" s="398">
        <f t="shared" si="701"/>
        <v>0</v>
      </c>
      <c r="AE954" s="398">
        <f t="shared" si="701"/>
        <v>0</v>
      </c>
      <c r="AF954" s="398">
        <f t="shared" si="701"/>
        <v>0</v>
      </c>
      <c r="AG954" s="398">
        <f t="shared" si="701"/>
        <v>0</v>
      </c>
    </row>
    <row r="955">
      <c r="A955" s="100" t="str">
        <f t="shared" si="37"/>
        <v>n/a</v>
      </c>
      <c r="B955" s="396">
        <f t="array" ref="B955">IF($A955="n/a",Dashboard!$C$54,iferror(index('Trade Log'!$B$5:$B$2004,match($A955,'Trade Log'!$AA$5:$AA$2004,0),0),Dashboard!$C$54))</f>
        <v>43100</v>
      </c>
      <c r="C955" s="100" t="str">
        <f t="array" ref="C955">IF($A955="n/a","",iferror(index('Trade Log'!$C$5:$C$2004,match($A955,'Trade Log'!$AA$5:$AA$2004,0),0),""))</f>
        <v/>
      </c>
      <c r="D955" s="398">
        <f t="array" ref="D955">IF($A955="n/a",0,iferror(index('Trade Log'!$AD$5:$AD$2004,match($A955,'Trade Log'!$AA$5:$AA$2004,0),0),0))</f>
        <v>0</v>
      </c>
      <c r="E955" s="398">
        <f t="shared" si="35"/>
        <v>0</v>
      </c>
      <c r="F955" s="100" t="str">
        <f t="array" ref="F955">IF($A955="n/a","",iferror(index('Trade Log'!$D$5:$D$2004,match($A955,'Trade Log'!$AA$5:$AA$2004,0),0),"n/a"))</f>
        <v/>
      </c>
      <c r="G955" s="100" t="str">
        <f t="array" ref="G955">IF($A955="n/a","",IFERROR(index(Setup!$D$52:$D$201,match($F955,Setup!$B$52:$B$201,0),0),"n/a"))</f>
        <v/>
      </c>
      <c r="H955" s="81"/>
      <c r="I955" s="398">
        <f t="shared" ref="I955:AG955" si="702">IF($A955="n/a",0,IFERROR(IF($G955=I$287,$E955,0),0))</f>
        <v>0</v>
      </c>
      <c r="J955" s="398">
        <f t="shared" si="702"/>
        <v>0</v>
      </c>
      <c r="K955" s="398">
        <f t="shared" si="702"/>
        <v>0</v>
      </c>
      <c r="L955" s="398">
        <f t="shared" si="702"/>
        <v>0</v>
      </c>
      <c r="M955" s="398">
        <f t="shared" si="702"/>
        <v>0</v>
      </c>
      <c r="N955" s="398">
        <f t="shared" si="702"/>
        <v>0</v>
      </c>
      <c r="O955" s="398">
        <f t="shared" si="702"/>
        <v>0</v>
      </c>
      <c r="P955" s="398">
        <f t="shared" si="702"/>
        <v>0</v>
      </c>
      <c r="Q955" s="398">
        <f t="shared" si="702"/>
        <v>0</v>
      </c>
      <c r="R955" s="398">
        <f t="shared" si="702"/>
        <v>0</v>
      </c>
      <c r="S955" s="398">
        <f t="shared" si="702"/>
        <v>0</v>
      </c>
      <c r="T955" s="398">
        <f t="shared" si="702"/>
        <v>0</v>
      </c>
      <c r="U955" s="398">
        <f t="shared" si="702"/>
        <v>0</v>
      </c>
      <c r="V955" s="398">
        <f t="shared" si="702"/>
        <v>0</v>
      </c>
      <c r="W955" s="398">
        <f t="shared" si="702"/>
        <v>0</v>
      </c>
      <c r="X955" s="398">
        <f t="shared" si="702"/>
        <v>0</v>
      </c>
      <c r="Y955" s="398">
        <f t="shared" si="702"/>
        <v>0</v>
      </c>
      <c r="Z955" s="398">
        <f t="shared" si="702"/>
        <v>0</v>
      </c>
      <c r="AA955" s="398">
        <f t="shared" si="702"/>
        <v>0</v>
      </c>
      <c r="AB955" s="398">
        <f t="shared" si="702"/>
        <v>0</v>
      </c>
      <c r="AC955" s="398">
        <f t="shared" si="702"/>
        <v>0</v>
      </c>
      <c r="AD955" s="398">
        <f t="shared" si="702"/>
        <v>0</v>
      </c>
      <c r="AE955" s="398">
        <f t="shared" si="702"/>
        <v>0</v>
      </c>
      <c r="AF955" s="398">
        <f t="shared" si="702"/>
        <v>0</v>
      </c>
      <c r="AG955" s="398">
        <f t="shared" si="702"/>
        <v>0</v>
      </c>
    </row>
    <row r="956">
      <c r="A956" s="100" t="str">
        <f t="shared" si="37"/>
        <v>n/a</v>
      </c>
      <c r="B956" s="396">
        <f t="array" ref="B956">IF($A956="n/a",Dashboard!$C$54,iferror(index('Trade Log'!$B$5:$B$2004,match($A956,'Trade Log'!$AA$5:$AA$2004,0),0),Dashboard!$C$54))</f>
        <v>43100</v>
      </c>
      <c r="C956" s="100" t="str">
        <f t="array" ref="C956">IF($A956="n/a","",iferror(index('Trade Log'!$C$5:$C$2004,match($A956,'Trade Log'!$AA$5:$AA$2004,0),0),""))</f>
        <v/>
      </c>
      <c r="D956" s="398">
        <f t="array" ref="D956">IF($A956="n/a",0,iferror(index('Trade Log'!$AD$5:$AD$2004,match($A956,'Trade Log'!$AA$5:$AA$2004,0),0),0))</f>
        <v>0</v>
      </c>
      <c r="E956" s="398">
        <f t="shared" si="35"/>
        <v>0</v>
      </c>
      <c r="F956" s="100" t="str">
        <f t="array" ref="F956">IF($A956="n/a","",iferror(index('Trade Log'!$D$5:$D$2004,match($A956,'Trade Log'!$AA$5:$AA$2004,0),0),"n/a"))</f>
        <v/>
      </c>
      <c r="G956" s="100" t="str">
        <f t="array" ref="G956">IF($A956="n/a","",IFERROR(index(Setup!$D$52:$D$201,match($F956,Setup!$B$52:$B$201,0),0),"n/a"))</f>
        <v/>
      </c>
      <c r="H956" s="81"/>
      <c r="I956" s="398">
        <f t="shared" ref="I956:AG956" si="703">IF($A956="n/a",0,IFERROR(IF($G956=I$287,$E956,0),0))</f>
        <v>0</v>
      </c>
      <c r="J956" s="398">
        <f t="shared" si="703"/>
        <v>0</v>
      </c>
      <c r="K956" s="398">
        <f t="shared" si="703"/>
        <v>0</v>
      </c>
      <c r="L956" s="398">
        <f t="shared" si="703"/>
        <v>0</v>
      </c>
      <c r="M956" s="398">
        <f t="shared" si="703"/>
        <v>0</v>
      </c>
      <c r="N956" s="398">
        <f t="shared" si="703"/>
        <v>0</v>
      </c>
      <c r="O956" s="398">
        <f t="shared" si="703"/>
        <v>0</v>
      </c>
      <c r="P956" s="398">
        <f t="shared" si="703"/>
        <v>0</v>
      </c>
      <c r="Q956" s="398">
        <f t="shared" si="703"/>
        <v>0</v>
      </c>
      <c r="R956" s="398">
        <f t="shared" si="703"/>
        <v>0</v>
      </c>
      <c r="S956" s="398">
        <f t="shared" si="703"/>
        <v>0</v>
      </c>
      <c r="T956" s="398">
        <f t="shared" si="703"/>
        <v>0</v>
      </c>
      <c r="U956" s="398">
        <f t="shared" si="703"/>
        <v>0</v>
      </c>
      <c r="V956" s="398">
        <f t="shared" si="703"/>
        <v>0</v>
      </c>
      <c r="W956" s="398">
        <f t="shared" si="703"/>
        <v>0</v>
      </c>
      <c r="X956" s="398">
        <f t="shared" si="703"/>
        <v>0</v>
      </c>
      <c r="Y956" s="398">
        <f t="shared" si="703"/>
        <v>0</v>
      </c>
      <c r="Z956" s="398">
        <f t="shared" si="703"/>
        <v>0</v>
      </c>
      <c r="AA956" s="398">
        <f t="shared" si="703"/>
        <v>0</v>
      </c>
      <c r="AB956" s="398">
        <f t="shared" si="703"/>
        <v>0</v>
      </c>
      <c r="AC956" s="398">
        <f t="shared" si="703"/>
        <v>0</v>
      </c>
      <c r="AD956" s="398">
        <f t="shared" si="703"/>
        <v>0</v>
      </c>
      <c r="AE956" s="398">
        <f t="shared" si="703"/>
        <v>0</v>
      </c>
      <c r="AF956" s="398">
        <f t="shared" si="703"/>
        <v>0</v>
      </c>
      <c r="AG956" s="398">
        <f t="shared" si="703"/>
        <v>0</v>
      </c>
    </row>
    <row r="957">
      <c r="A957" s="100" t="str">
        <f t="shared" si="37"/>
        <v>n/a</v>
      </c>
      <c r="B957" s="396">
        <f t="array" ref="B957">IF($A957="n/a",Dashboard!$C$54,iferror(index('Trade Log'!$B$5:$B$2004,match($A957,'Trade Log'!$AA$5:$AA$2004,0),0),Dashboard!$C$54))</f>
        <v>43100</v>
      </c>
      <c r="C957" s="100" t="str">
        <f t="array" ref="C957">IF($A957="n/a","",iferror(index('Trade Log'!$C$5:$C$2004,match($A957,'Trade Log'!$AA$5:$AA$2004,0),0),""))</f>
        <v/>
      </c>
      <c r="D957" s="398">
        <f t="array" ref="D957">IF($A957="n/a",0,iferror(index('Trade Log'!$AD$5:$AD$2004,match($A957,'Trade Log'!$AA$5:$AA$2004,0),0),0))</f>
        <v>0</v>
      </c>
      <c r="E957" s="398">
        <f t="shared" si="35"/>
        <v>0</v>
      </c>
      <c r="F957" s="100" t="str">
        <f t="array" ref="F957">IF($A957="n/a","",iferror(index('Trade Log'!$D$5:$D$2004,match($A957,'Trade Log'!$AA$5:$AA$2004,0),0),"n/a"))</f>
        <v/>
      </c>
      <c r="G957" s="100" t="str">
        <f t="array" ref="G957">IF($A957="n/a","",IFERROR(index(Setup!$D$52:$D$201,match($F957,Setup!$B$52:$B$201,0),0),"n/a"))</f>
        <v/>
      </c>
      <c r="H957" s="81"/>
      <c r="I957" s="398">
        <f t="shared" ref="I957:AG957" si="704">IF($A957="n/a",0,IFERROR(IF($G957=I$287,$E957,0),0))</f>
        <v>0</v>
      </c>
      <c r="J957" s="398">
        <f t="shared" si="704"/>
        <v>0</v>
      </c>
      <c r="K957" s="398">
        <f t="shared" si="704"/>
        <v>0</v>
      </c>
      <c r="L957" s="398">
        <f t="shared" si="704"/>
        <v>0</v>
      </c>
      <c r="M957" s="398">
        <f t="shared" si="704"/>
        <v>0</v>
      </c>
      <c r="N957" s="398">
        <f t="shared" si="704"/>
        <v>0</v>
      </c>
      <c r="O957" s="398">
        <f t="shared" si="704"/>
        <v>0</v>
      </c>
      <c r="P957" s="398">
        <f t="shared" si="704"/>
        <v>0</v>
      </c>
      <c r="Q957" s="398">
        <f t="shared" si="704"/>
        <v>0</v>
      </c>
      <c r="R957" s="398">
        <f t="shared" si="704"/>
        <v>0</v>
      </c>
      <c r="S957" s="398">
        <f t="shared" si="704"/>
        <v>0</v>
      </c>
      <c r="T957" s="398">
        <f t="shared" si="704"/>
        <v>0</v>
      </c>
      <c r="U957" s="398">
        <f t="shared" si="704"/>
        <v>0</v>
      </c>
      <c r="V957" s="398">
        <f t="shared" si="704"/>
        <v>0</v>
      </c>
      <c r="W957" s="398">
        <f t="shared" si="704"/>
        <v>0</v>
      </c>
      <c r="X957" s="398">
        <f t="shared" si="704"/>
        <v>0</v>
      </c>
      <c r="Y957" s="398">
        <f t="shared" si="704"/>
        <v>0</v>
      </c>
      <c r="Z957" s="398">
        <f t="shared" si="704"/>
        <v>0</v>
      </c>
      <c r="AA957" s="398">
        <f t="shared" si="704"/>
        <v>0</v>
      </c>
      <c r="AB957" s="398">
        <f t="shared" si="704"/>
        <v>0</v>
      </c>
      <c r="AC957" s="398">
        <f t="shared" si="704"/>
        <v>0</v>
      </c>
      <c r="AD957" s="398">
        <f t="shared" si="704"/>
        <v>0</v>
      </c>
      <c r="AE957" s="398">
        <f t="shared" si="704"/>
        <v>0</v>
      </c>
      <c r="AF957" s="398">
        <f t="shared" si="704"/>
        <v>0</v>
      </c>
      <c r="AG957" s="398">
        <f t="shared" si="704"/>
        <v>0</v>
      </c>
    </row>
    <row r="958">
      <c r="A958" s="100" t="str">
        <f t="shared" si="37"/>
        <v>n/a</v>
      </c>
      <c r="B958" s="396">
        <f t="array" ref="B958">IF($A958="n/a",Dashboard!$C$54,iferror(index('Trade Log'!$B$5:$B$2004,match($A958,'Trade Log'!$AA$5:$AA$2004,0),0),Dashboard!$C$54))</f>
        <v>43100</v>
      </c>
      <c r="C958" s="100" t="str">
        <f t="array" ref="C958">IF($A958="n/a","",iferror(index('Trade Log'!$C$5:$C$2004,match($A958,'Trade Log'!$AA$5:$AA$2004,0),0),""))</f>
        <v/>
      </c>
      <c r="D958" s="398">
        <f t="array" ref="D958">IF($A958="n/a",0,iferror(index('Trade Log'!$AD$5:$AD$2004,match($A958,'Trade Log'!$AA$5:$AA$2004,0),0),0))</f>
        <v>0</v>
      </c>
      <c r="E958" s="398">
        <f t="shared" si="35"/>
        <v>0</v>
      </c>
      <c r="F958" s="100" t="str">
        <f t="array" ref="F958">IF($A958="n/a","",iferror(index('Trade Log'!$D$5:$D$2004,match($A958,'Trade Log'!$AA$5:$AA$2004,0),0),"n/a"))</f>
        <v/>
      </c>
      <c r="G958" s="100" t="str">
        <f t="array" ref="G958">IF($A958="n/a","",IFERROR(index(Setup!$D$52:$D$201,match($F958,Setup!$B$52:$B$201,0),0),"n/a"))</f>
        <v/>
      </c>
      <c r="H958" s="81"/>
      <c r="I958" s="398">
        <f t="shared" ref="I958:AG958" si="705">IF($A958="n/a",0,IFERROR(IF($G958=I$287,$E958,0),0))</f>
        <v>0</v>
      </c>
      <c r="J958" s="398">
        <f t="shared" si="705"/>
        <v>0</v>
      </c>
      <c r="K958" s="398">
        <f t="shared" si="705"/>
        <v>0</v>
      </c>
      <c r="L958" s="398">
        <f t="shared" si="705"/>
        <v>0</v>
      </c>
      <c r="M958" s="398">
        <f t="shared" si="705"/>
        <v>0</v>
      </c>
      <c r="N958" s="398">
        <f t="shared" si="705"/>
        <v>0</v>
      </c>
      <c r="O958" s="398">
        <f t="shared" si="705"/>
        <v>0</v>
      </c>
      <c r="P958" s="398">
        <f t="shared" si="705"/>
        <v>0</v>
      </c>
      <c r="Q958" s="398">
        <f t="shared" si="705"/>
        <v>0</v>
      </c>
      <c r="R958" s="398">
        <f t="shared" si="705"/>
        <v>0</v>
      </c>
      <c r="S958" s="398">
        <f t="shared" si="705"/>
        <v>0</v>
      </c>
      <c r="T958" s="398">
        <f t="shared" si="705"/>
        <v>0</v>
      </c>
      <c r="U958" s="398">
        <f t="shared" si="705"/>
        <v>0</v>
      </c>
      <c r="V958" s="398">
        <f t="shared" si="705"/>
        <v>0</v>
      </c>
      <c r="W958" s="398">
        <f t="shared" si="705"/>
        <v>0</v>
      </c>
      <c r="X958" s="398">
        <f t="shared" si="705"/>
        <v>0</v>
      </c>
      <c r="Y958" s="398">
        <f t="shared" si="705"/>
        <v>0</v>
      </c>
      <c r="Z958" s="398">
        <f t="shared" si="705"/>
        <v>0</v>
      </c>
      <c r="AA958" s="398">
        <f t="shared" si="705"/>
        <v>0</v>
      </c>
      <c r="AB958" s="398">
        <f t="shared" si="705"/>
        <v>0</v>
      </c>
      <c r="AC958" s="398">
        <f t="shared" si="705"/>
        <v>0</v>
      </c>
      <c r="AD958" s="398">
        <f t="shared" si="705"/>
        <v>0</v>
      </c>
      <c r="AE958" s="398">
        <f t="shared" si="705"/>
        <v>0</v>
      </c>
      <c r="AF958" s="398">
        <f t="shared" si="705"/>
        <v>0</v>
      </c>
      <c r="AG958" s="398">
        <f t="shared" si="705"/>
        <v>0</v>
      </c>
    </row>
    <row r="959">
      <c r="A959" s="100" t="str">
        <f t="shared" si="37"/>
        <v>n/a</v>
      </c>
      <c r="B959" s="396">
        <f t="array" ref="B959">IF($A959="n/a",Dashboard!$C$54,iferror(index('Trade Log'!$B$5:$B$2004,match($A959,'Trade Log'!$AA$5:$AA$2004,0),0),Dashboard!$C$54))</f>
        <v>43100</v>
      </c>
      <c r="C959" s="100" t="str">
        <f t="array" ref="C959">IF($A959="n/a","",iferror(index('Trade Log'!$C$5:$C$2004,match($A959,'Trade Log'!$AA$5:$AA$2004,0),0),""))</f>
        <v/>
      </c>
      <c r="D959" s="398">
        <f t="array" ref="D959">IF($A959="n/a",0,iferror(index('Trade Log'!$AD$5:$AD$2004,match($A959,'Trade Log'!$AA$5:$AA$2004,0),0),0))</f>
        <v>0</v>
      </c>
      <c r="E959" s="398">
        <f t="shared" si="35"/>
        <v>0</v>
      </c>
      <c r="F959" s="100" t="str">
        <f t="array" ref="F959">IF($A959="n/a","",iferror(index('Trade Log'!$D$5:$D$2004,match($A959,'Trade Log'!$AA$5:$AA$2004,0),0),"n/a"))</f>
        <v/>
      </c>
      <c r="G959" s="100" t="str">
        <f t="array" ref="G959">IF($A959="n/a","",IFERROR(index(Setup!$D$52:$D$201,match($F959,Setup!$B$52:$B$201,0),0),"n/a"))</f>
        <v/>
      </c>
      <c r="H959" s="81"/>
      <c r="I959" s="398">
        <f t="shared" ref="I959:AG959" si="706">IF($A959="n/a",0,IFERROR(IF($G959=I$287,$E959,0),0))</f>
        <v>0</v>
      </c>
      <c r="J959" s="398">
        <f t="shared" si="706"/>
        <v>0</v>
      </c>
      <c r="K959" s="398">
        <f t="shared" si="706"/>
        <v>0</v>
      </c>
      <c r="L959" s="398">
        <f t="shared" si="706"/>
        <v>0</v>
      </c>
      <c r="M959" s="398">
        <f t="shared" si="706"/>
        <v>0</v>
      </c>
      <c r="N959" s="398">
        <f t="shared" si="706"/>
        <v>0</v>
      </c>
      <c r="O959" s="398">
        <f t="shared" si="706"/>
        <v>0</v>
      </c>
      <c r="P959" s="398">
        <f t="shared" si="706"/>
        <v>0</v>
      </c>
      <c r="Q959" s="398">
        <f t="shared" si="706"/>
        <v>0</v>
      </c>
      <c r="R959" s="398">
        <f t="shared" si="706"/>
        <v>0</v>
      </c>
      <c r="S959" s="398">
        <f t="shared" si="706"/>
        <v>0</v>
      </c>
      <c r="T959" s="398">
        <f t="shared" si="706"/>
        <v>0</v>
      </c>
      <c r="U959" s="398">
        <f t="shared" si="706"/>
        <v>0</v>
      </c>
      <c r="V959" s="398">
        <f t="shared" si="706"/>
        <v>0</v>
      </c>
      <c r="W959" s="398">
        <f t="shared" si="706"/>
        <v>0</v>
      </c>
      <c r="X959" s="398">
        <f t="shared" si="706"/>
        <v>0</v>
      </c>
      <c r="Y959" s="398">
        <f t="shared" si="706"/>
        <v>0</v>
      </c>
      <c r="Z959" s="398">
        <f t="shared" si="706"/>
        <v>0</v>
      </c>
      <c r="AA959" s="398">
        <f t="shared" si="706"/>
        <v>0</v>
      </c>
      <c r="AB959" s="398">
        <f t="shared" si="706"/>
        <v>0</v>
      </c>
      <c r="AC959" s="398">
        <f t="shared" si="706"/>
        <v>0</v>
      </c>
      <c r="AD959" s="398">
        <f t="shared" si="706"/>
        <v>0</v>
      </c>
      <c r="AE959" s="398">
        <f t="shared" si="706"/>
        <v>0</v>
      </c>
      <c r="AF959" s="398">
        <f t="shared" si="706"/>
        <v>0</v>
      </c>
      <c r="AG959" s="398">
        <f t="shared" si="706"/>
        <v>0</v>
      </c>
    </row>
    <row r="960">
      <c r="A960" s="100" t="str">
        <f t="shared" si="37"/>
        <v>n/a</v>
      </c>
      <c r="B960" s="396">
        <f t="array" ref="B960">IF($A960="n/a",Dashboard!$C$54,iferror(index('Trade Log'!$B$5:$B$2004,match($A960,'Trade Log'!$AA$5:$AA$2004,0),0),Dashboard!$C$54))</f>
        <v>43100</v>
      </c>
      <c r="C960" s="100" t="str">
        <f t="array" ref="C960">IF($A960="n/a","",iferror(index('Trade Log'!$C$5:$C$2004,match($A960,'Trade Log'!$AA$5:$AA$2004,0),0),""))</f>
        <v/>
      </c>
      <c r="D960" s="398">
        <f t="array" ref="D960">IF($A960="n/a",0,iferror(index('Trade Log'!$AD$5:$AD$2004,match($A960,'Trade Log'!$AA$5:$AA$2004,0),0),0))</f>
        <v>0</v>
      </c>
      <c r="E960" s="398">
        <f t="shared" si="35"/>
        <v>0</v>
      </c>
      <c r="F960" s="100" t="str">
        <f t="array" ref="F960">IF($A960="n/a","",iferror(index('Trade Log'!$D$5:$D$2004,match($A960,'Trade Log'!$AA$5:$AA$2004,0),0),"n/a"))</f>
        <v/>
      </c>
      <c r="G960" s="100" t="str">
        <f t="array" ref="G960">IF($A960="n/a","",IFERROR(index(Setup!$D$52:$D$201,match($F960,Setup!$B$52:$B$201,0),0),"n/a"))</f>
        <v/>
      </c>
      <c r="H960" s="81"/>
      <c r="I960" s="398">
        <f t="shared" ref="I960:AG960" si="707">IF($A960="n/a",0,IFERROR(IF($G960=I$287,$E960,0),0))</f>
        <v>0</v>
      </c>
      <c r="J960" s="398">
        <f t="shared" si="707"/>
        <v>0</v>
      </c>
      <c r="K960" s="398">
        <f t="shared" si="707"/>
        <v>0</v>
      </c>
      <c r="L960" s="398">
        <f t="shared" si="707"/>
        <v>0</v>
      </c>
      <c r="M960" s="398">
        <f t="shared" si="707"/>
        <v>0</v>
      </c>
      <c r="N960" s="398">
        <f t="shared" si="707"/>
        <v>0</v>
      </c>
      <c r="O960" s="398">
        <f t="shared" si="707"/>
        <v>0</v>
      </c>
      <c r="P960" s="398">
        <f t="shared" si="707"/>
        <v>0</v>
      </c>
      <c r="Q960" s="398">
        <f t="shared" si="707"/>
        <v>0</v>
      </c>
      <c r="R960" s="398">
        <f t="shared" si="707"/>
        <v>0</v>
      </c>
      <c r="S960" s="398">
        <f t="shared" si="707"/>
        <v>0</v>
      </c>
      <c r="T960" s="398">
        <f t="shared" si="707"/>
        <v>0</v>
      </c>
      <c r="U960" s="398">
        <f t="shared" si="707"/>
        <v>0</v>
      </c>
      <c r="V960" s="398">
        <f t="shared" si="707"/>
        <v>0</v>
      </c>
      <c r="W960" s="398">
        <f t="shared" si="707"/>
        <v>0</v>
      </c>
      <c r="X960" s="398">
        <f t="shared" si="707"/>
        <v>0</v>
      </c>
      <c r="Y960" s="398">
        <f t="shared" si="707"/>
        <v>0</v>
      </c>
      <c r="Z960" s="398">
        <f t="shared" si="707"/>
        <v>0</v>
      </c>
      <c r="AA960" s="398">
        <f t="shared" si="707"/>
        <v>0</v>
      </c>
      <c r="AB960" s="398">
        <f t="shared" si="707"/>
        <v>0</v>
      </c>
      <c r="AC960" s="398">
        <f t="shared" si="707"/>
        <v>0</v>
      </c>
      <c r="AD960" s="398">
        <f t="shared" si="707"/>
        <v>0</v>
      </c>
      <c r="AE960" s="398">
        <f t="shared" si="707"/>
        <v>0</v>
      </c>
      <c r="AF960" s="398">
        <f t="shared" si="707"/>
        <v>0</v>
      </c>
      <c r="AG960" s="398">
        <f t="shared" si="707"/>
        <v>0</v>
      </c>
    </row>
    <row r="961">
      <c r="A961" s="100" t="str">
        <f t="shared" si="37"/>
        <v>n/a</v>
      </c>
      <c r="B961" s="396">
        <f t="array" ref="B961">IF($A961="n/a",Dashboard!$C$54,iferror(index('Trade Log'!$B$5:$B$2004,match($A961,'Trade Log'!$AA$5:$AA$2004,0),0),Dashboard!$C$54))</f>
        <v>43100</v>
      </c>
      <c r="C961" s="100" t="str">
        <f t="array" ref="C961">IF($A961="n/a","",iferror(index('Trade Log'!$C$5:$C$2004,match($A961,'Trade Log'!$AA$5:$AA$2004,0),0),""))</f>
        <v/>
      </c>
      <c r="D961" s="398">
        <f t="array" ref="D961">IF($A961="n/a",0,iferror(index('Trade Log'!$AD$5:$AD$2004,match($A961,'Trade Log'!$AA$5:$AA$2004,0),0),0))</f>
        <v>0</v>
      </c>
      <c r="E961" s="398">
        <f t="shared" si="35"/>
        <v>0</v>
      </c>
      <c r="F961" s="100" t="str">
        <f t="array" ref="F961">IF($A961="n/a","",iferror(index('Trade Log'!$D$5:$D$2004,match($A961,'Trade Log'!$AA$5:$AA$2004,0),0),"n/a"))</f>
        <v/>
      </c>
      <c r="G961" s="100" t="str">
        <f t="array" ref="G961">IF($A961="n/a","",IFERROR(index(Setup!$D$52:$D$201,match($F961,Setup!$B$52:$B$201,0),0),"n/a"))</f>
        <v/>
      </c>
      <c r="H961" s="81"/>
      <c r="I961" s="398">
        <f t="shared" ref="I961:AG961" si="708">IF($A961="n/a",0,IFERROR(IF($G961=I$287,$E961,0),0))</f>
        <v>0</v>
      </c>
      <c r="J961" s="398">
        <f t="shared" si="708"/>
        <v>0</v>
      </c>
      <c r="K961" s="398">
        <f t="shared" si="708"/>
        <v>0</v>
      </c>
      <c r="L961" s="398">
        <f t="shared" si="708"/>
        <v>0</v>
      </c>
      <c r="M961" s="398">
        <f t="shared" si="708"/>
        <v>0</v>
      </c>
      <c r="N961" s="398">
        <f t="shared" si="708"/>
        <v>0</v>
      </c>
      <c r="O961" s="398">
        <f t="shared" si="708"/>
        <v>0</v>
      </c>
      <c r="P961" s="398">
        <f t="shared" si="708"/>
        <v>0</v>
      </c>
      <c r="Q961" s="398">
        <f t="shared" si="708"/>
        <v>0</v>
      </c>
      <c r="R961" s="398">
        <f t="shared" si="708"/>
        <v>0</v>
      </c>
      <c r="S961" s="398">
        <f t="shared" si="708"/>
        <v>0</v>
      </c>
      <c r="T961" s="398">
        <f t="shared" si="708"/>
        <v>0</v>
      </c>
      <c r="U961" s="398">
        <f t="shared" si="708"/>
        <v>0</v>
      </c>
      <c r="V961" s="398">
        <f t="shared" si="708"/>
        <v>0</v>
      </c>
      <c r="W961" s="398">
        <f t="shared" si="708"/>
        <v>0</v>
      </c>
      <c r="X961" s="398">
        <f t="shared" si="708"/>
        <v>0</v>
      </c>
      <c r="Y961" s="398">
        <f t="shared" si="708"/>
        <v>0</v>
      </c>
      <c r="Z961" s="398">
        <f t="shared" si="708"/>
        <v>0</v>
      </c>
      <c r="AA961" s="398">
        <f t="shared" si="708"/>
        <v>0</v>
      </c>
      <c r="AB961" s="398">
        <f t="shared" si="708"/>
        <v>0</v>
      </c>
      <c r="AC961" s="398">
        <f t="shared" si="708"/>
        <v>0</v>
      </c>
      <c r="AD961" s="398">
        <f t="shared" si="708"/>
        <v>0</v>
      </c>
      <c r="AE961" s="398">
        <f t="shared" si="708"/>
        <v>0</v>
      </c>
      <c r="AF961" s="398">
        <f t="shared" si="708"/>
        <v>0</v>
      </c>
      <c r="AG961" s="398">
        <f t="shared" si="708"/>
        <v>0</v>
      </c>
    </row>
    <row r="962">
      <c r="A962" s="100" t="str">
        <f t="shared" si="37"/>
        <v>n/a</v>
      </c>
      <c r="B962" s="396">
        <f t="array" ref="B962">IF($A962="n/a",Dashboard!$C$54,iferror(index('Trade Log'!$B$5:$B$2004,match($A962,'Trade Log'!$AA$5:$AA$2004,0),0),Dashboard!$C$54))</f>
        <v>43100</v>
      </c>
      <c r="C962" s="100" t="str">
        <f t="array" ref="C962">IF($A962="n/a","",iferror(index('Trade Log'!$C$5:$C$2004,match($A962,'Trade Log'!$AA$5:$AA$2004,0),0),""))</f>
        <v/>
      </c>
      <c r="D962" s="398">
        <f t="array" ref="D962">IF($A962="n/a",0,iferror(index('Trade Log'!$AD$5:$AD$2004,match($A962,'Trade Log'!$AA$5:$AA$2004,0),0),0))</f>
        <v>0</v>
      </c>
      <c r="E962" s="398">
        <f t="shared" si="35"/>
        <v>0</v>
      </c>
      <c r="F962" s="100" t="str">
        <f t="array" ref="F962">IF($A962="n/a","",iferror(index('Trade Log'!$D$5:$D$2004,match($A962,'Trade Log'!$AA$5:$AA$2004,0),0),"n/a"))</f>
        <v/>
      </c>
      <c r="G962" s="100" t="str">
        <f t="array" ref="G962">IF($A962="n/a","",IFERROR(index(Setup!$D$52:$D$201,match($F962,Setup!$B$52:$B$201,0),0),"n/a"))</f>
        <v/>
      </c>
      <c r="H962" s="81"/>
      <c r="I962" s="398">
        <f t="shared" ref="I962:AG962" si="709">IF($A962="n/a",0,IFERROR(IF($G962=I$287,$E962,0),0))</f>
        <v>0</v>
      </c>
      <c r="J962" s="398">
        <f t="shared" si="709"/>
        <v>0</v>
      </c>
      <c r="K962" s="398">
        <f t="shared" si="709"/>
        <v>0</v>
      </c>
      <c r="L962" s="398">
        <f t="shared" si="709"/>
        <v>0</v>
      </c>
      <c r="M962" s="398">
        <f t="shared" si="709"/>
        <v>0</v>
      </c>
      <c r="N962" s="398">
        <f t="shared" si="709"/>
        <v>0</v>
      </c>
      <c r="O962" s="398">
        <f t="shared" si="709"/>
        <v>0</v>
      </c>
      <c r="P962" s="398">
        <f t="shared" si="709"/>
        <v>0</v>
      </c>
      <c r="Q962" s="398">
        <f t="shared" si="709"/>
        <v>0</v>
      </c>
      <c r="R962" s="398">
        <f t="shared" si="709"/>
        <v>0</v>
      </c>
      <c r="S962" s="398">
        <f t="shared" si="709"/>
        <v>0</v>
      </c>
      <c r="T962" s="398">
        <f t="shared" si="709"/>
        <v>0</v>
      </c>
      <c r="U962" s="398">
        <f t="shared" si="709"/>
        <v>0</v>
      </c>
      <c r="V962" s="398">
        <f t="shared" si="709"/>
        <v>0</v>
      </c>
      <c r="W962" s="398">
        <f t="shared" si="709"/>
        <v>0</v>
      </c>
      <c r="X962" s="398">
        <f t="shared" si="709"/>
        <v>0</v>
      </c>
      <c r="Y962" s="398">
        <f t="shared" si="709"/>
        <v>0</v>
      </c>
      <c r="Z962" s="398">
        <f t="shared" si="709"/>
        <v>0</v>
      </c>
      <c r="AA962" s="398">
        <f t="shared" si="709"/>
        <v>0</v>
      </c>
      <c r="AB962" s="398">
        <f t="shared" si="709"/>
        <v>0</v>
      </c>
      <c r="AC962" s="398">
        <f t="shared" si="709"/>
        <v>0</v>
      </c>
      <c r="AD962" s="398">
        <f t="shared" si="709"/>
        <v>0</v>
      </c>
      <c r="AE962" s="398">
        <f t="shared" si="709"/>
        <v>0</v>
      </c>
      <c r="AF962" s="398">
        <f t="shared" si="709"/>
        <v>0</v>
      </c>
      <c r="AG962" s="398">
        <f t="shared" si="709"/>
        <v>0</v>
      </c>
    </row>
    <row r="963">
      <c r="A963" s="100" t="str">
        <f t="shared" si="37"/>
        <v>n/a</v>
      </c>
      <c r="B963" s="396">
        <f t="array" ref="B963">IF($A963="n/a",Dashboard!$C$54,iferror(index('Trade Log'!$B$5:$B$2004,match($A963,'Trade Log'!$AA$5:$AA$2004,0),0),Dashboard!$C$54))</f>
        <v>43100</v>
      </c>
      <c r="C963" s="100" t="str">
        <f t="array" ref="C963">IF($A963="n/a","",iferror(index('Trade Log'!$C$5:$C$2004,match($A963,'Trade Log'!$AA$5:$AA$2004,0),0),""))</f>
        <v/>
      </c>
      <c r="D963" s="398">
        <f t="array" ref="D963">IF($A963="n/a",0,iferror(index('Trade Log'!$AD$5:$AD$2004,match($A963,'Trade Log'!$AA$5:$AA$2004,0),0),0))</f>
        <v>0</v>
      </c>
      <c r="E963" s="398">
        <f t="shared" si="35"/>
        <v>0</v>
      </c>
      <c r="F963" s="100" t="str">
        <f t="array" ref="F963">IF($A963="n/a","",iferror(index('Trade Log'!$D$5:$D$2004,match($A963,'Trade Log'!$AA$5:$AA$2004,0),0),"n/a"))</f>
        <v/>
      </c>
      <c r="G963" s="100" t="str">
        <f t="array" ref="G963">IF($A963="n/a","",IFERROR(index(Setup!$D$52:$D$201,match($F963,Setup!$B$52:$B$201,0),0),"n/a"))</f>
        <v/>
      </c>
      <c r="H963" s="81"/>
      <c r="I963" s="398">
        <f t="shared" ref="I963:AG963" si="710">IF($A963="n/a",0,IFERROR(IF($G963=I$287,$E963,0),0))</f>
        <v>0</v>
      </c>
      <c r="J963" s="398">
        <f t="shared" si="710"/>
        <v>0</v>
      </c>
      <c r="K963" s="398">
        <f t="shared" si="710"/>
        <v>0</v>
      </c>
      <c r="L963" s="398">
        <f t="shared" si="710"/>
        <v>0</v>
      </c>
      <c r="M963" s="398">
        <f t="shared" si="710"/>
        <v>0</v>
      </c>
      <c r="N963" s="398">
        <f t="shared" si="710"/>
        <v>0</v>
      </c>
      <c r="O963" s="398">
        <f t="shared" si="710"/>
        <v>0</v>
      </c>
      <c r="P963" s="398">
        <f t="shared" si="710"/>
        <v>0</v>
      </c>
      <c r="Q963" s="398">
        <f t="shared" si="710"/>
        <v>0</v>
      </c>
      <c r="R963" s="398">
        <f t="shared" si="710"/>
        <v>0</v>
      </c>
      <c r="S963" s="398">
        <f t="shared" si="710"/>
        <v>0</v>
      </c>
      <c r="T963" s="398">
        <f t="shared" si="710"/>
        <v>0</v>
      </c>
      <c r="U963" s="398">
        <f t="shared" si="710"/>
        <v>0</v>
      </c>
      <c r="V963" s="398">
        <f t="shared" si="710"/>
        <v>0</v>
      </c>
      <c r="W963" s="398">
        <f t="shared" si="710"/>
        <v>0</v>
      </c>
      <c r="X963" s="398">
        <f t="shared" si="710"/>
        <v>0</v>
      </c>
      <c r="Y963" s="398">
        <f t="shared" si="710"/>
        <v>0</v>
      </c>
      <c r="Z963" s="398">
        <f t="shared" si="710"/>
        <v>0</v>
      </c>
      <c r="AA963" s="398">
        <f t="shared" si="710"/>
        <v>0</v>
      </c>
      <c r="AB963" s="398">
        <f t="shared" si="710"/>
        <v>0</v>
      </c>
      <c r="AC963" s="398">
        <f t="shared" si="710"/>
        <v>0</v>
      </c>
      <c r="AD963" s="398">
        <f t="shared" si="710"/>
        <v>0</v>
      </c>
      <c r="AE963" s="398">
        <f t="shared" si="710"/>
        <v>0</v>
      </c>
      <c r="AF963" s="398">
        <f t="shared" si="710"/>
        <v>0</v>
      </c>
      <c r="AG963" s="398">
        <f t="shared" si="710"/>
        <v>0</v>
      </c>
    </row>
    <row r="964">
      <c r="A964" s="100" t="str">
        <f t="shared" si="37"/>
        <v>n/a</v>
      </c>
      <c r="B964" s="396">
        <f t="array" ref="B964">IF($A964="n/a",Dashboard!$C$54,iferror(index('Trade Log'!$B$5:$B$2004,match($A964,'Trade Log'!$AA$5:$AA$2004,0),0),Dashboard!$C$54))</f>
        <v>43100</v>
      </c>
      <c r="C964" s="100" t="str">
        <f t="array" ref="C964">IF($A964="n/a","",iferror(index('Trade Log'!$C$5:$C$2004,match($A964,'Trade Log'!$AA$5:$AA$2004,0),0),""))</f>
        <v/>
      </c>
      <c r="D964" s="398">
        <f t="array" ref="D964">IF($A964="n/a",0,iferror(index('Trade Log'!$AD$5:$AD$2004,match($A964,'Trade Log'!$AA$5:$AA$2004,0),0),0))</f>
        <v>0</v>
      </c>
      <c r="E964" s="398">
        <f t="shared" si="35"/>
        <v>0</v>
      </c>
      <c r="F964" s="100" t="str">
        <f t="array" ref="F964">IF($A964="n/a","",iferror(index('Trade Log'!$D$5:$D$2004,match($A964,'Trade Log'!$AA$5:$AA$2004,0),0),"n/a"))</f>
        <v/>
      </c>
      <c r="G964" s="100" t="str">
        <f t="array" ref="G964">IF($A964="n/a","",IFERROR(index(Setup!$D$52:$D$201,match($F964,Setup!$B$52:$B$201,0),0),"n/a"))</f>
        <v/>
      </c>
      <c r="H964" s="81"/>
      <c r="I964" s="398">
        <f t="shared" ref="I964:AG964" si="711">IF($A964="n/a",0,IFERROR(IF($G964=I$287,$E964,0),0))</f>
        <v>0</v>
      </c>
      <c r="J964" s="398">
        <f t="shared" si="711"/>
        <v>0</v>
      </c>
      <c r="K964" s="398">
        <f t="shared" si="711"/>
        <v>0</v>
      </c>
      <c r="L964" s="398">
        <f t="shared" si="711"/>
        <v>0</v>
      </c>
      <c r="M964" s="398">
        <f t="shared" si="711"/>
        <v>0</v>
      </c>
      <c r="N964" s="398">
        <f t="shared" si="711"/>
        <v>0</v>
      </c>
      <c r="O964" s="398">
        <f t="shared" si="711"/>
        <v>0</v>
      </c>
      <c r="P964" s="398">
        <f t="shared" si="711"/>
        <v>0</v>
      </c>
      <c r="Q964" s="398">
        <f t="shared" si="711"/>
        <v>0</v>
      </c>
      <c r="R964" s="398">
        <f t="shared" si="711"/>
        <v>0</v>
      </c>
      <c r="S964" s="398">
        <f t="shared" si="711"/>
        <v>0</v>
      </c>
      <c r="T964" s="398">
        <f t="shared" si="711"/>
        <v>0</v>
      </c>
      <c r="U964" s="398">
        <f t="shared" si="711"/>
        <v>0</v>
      </c>
      <c r="V964" s="398">
        <f t="shared" si="711"/>
        <v>0</v>
      </c>
      <c r="W964" s="398">
        <f t="shared" si="711"/>
        <v>0</v>
      </c>
      <c r="X964" s="398">
        <f t="shared" si="711"/>
        <v>0</v>
      </c>
      <c r="Y964" s="398">
        <f t="shared" si="711"/>
        <v>0</v>
      </c>
      <c r="Z964" s="398">
        <f t="shared" si="711"/>
        <v>0</v>
      </c>
      <c r="AA964" s="398">
        <f t="shared" si="711"/>
        <v>0</v>
      </c>
      <c r="AB964" s="398">
        <f t="shared" si="711"/>
        <v>0</v>
      </c>
      <c r="AC964" s="398">
        <f t="shared" si="711"/>
        <v>0</v>
      </c>
      <c r="AD964" s="398">
        <f t="shared" si="711"/>
        <v>0</v>
      </c>
      <c r="AE964" s="398">
        <f t="shared" si="711"/>
        <v>0</v>
      </c>
      <c r="AF964" s="398">
        <f t="shared" si="711"/>
        <v>0</v>
      </c>
      <c r="AG964" s="398">
        <f t="shared" si="711"/>
        <v>0</v>
      </c>
    </row>
    <row r="965">
      <c r="A965" s="100" t="str">
        <f t="shared" si="37"/>
        <v>n/a</v>
      </c>
      <c r="B965" s="396">
        <f t="array" ref="B965">IF($A965="n/a",Dashboard!$C$54,iferror(index('Trade Log'!$B$5:$B$2004,match($A965,'Trade Log'!$AA$5:$AA$2004,0),0),Dashboard!$C$54))</f>
        <v>43100</v>
      </c>
      <c r="C965" s="100" t="str">
        <f t="array" ref="C965">IF($A965="n/a","",iferror(index('Trade Log'!$C$5:$C$2004,match($A965,'Trade Log'!$AA$5:$AA$2004,0),0),""))</f>
        <v/>
      </c>
      <c r="D965" s="398">
        <f t="array" ref="D965">IF($A965="n/a",0,iferror(index('Trade Log'!$AD$5:$AD$2004,match($A965,'Trade Log'!$AA$5:$AA$2004,0),0),0))</f>
        <v>0</v>
      </c>
      <c r="E965" s="398">
        <f t="shared" si="35"/>
        <v>0</v>
      </c>
      <c r="F965" s="100" t="str">
        <f t="array" ref="F965">IF($A965="n/a","",iferror(index('Trade Log'!$D$5:$D$2004,match($A965,'Trade Log'!$AA$5:$AA$2004,0),0),"n/a"))</f>
        <v/>
      </c>
      <c r="G965" s="100" t="str">
        <f t="array" ref="G965">IF($A965="n/a","",IFERROR(index(Setup!$D$52:$D$201,match($F965,Setup!$B$52:$B$201,0),0),"n/a"))</f>
        <v/>
      </c>
      <c r="H965" s="81"/>
      <c r="I965" s="398">
        <f t="shared" ref="I965:AG965" si="712">IF($A965="n/a",0,IFERROR(IF($G965=I$287,$E965,0),0))</f>
        <v>0</v>
      </c>
      <c r="J965" s="398">
        <f t="shared" si="712"/>
        <v>0</v>
      </c>
      <c r="K965" s="398">
        <f t="shared" si="712"/>
        <v>0</v>
      </c>
      <c r="L965" s="398">
        <f t="shared" si="712"/>
        <v>0</v>
      </c>
      <c r="M965" s="398">
        <f t="shared" si="712"/>
        <v>0</v>
      </c>
      <c r="N965" s="398">
        <f t="shared" si="712"/>
        <v>0</v>
      </c>
      <c r="O965" s="398">
        <f t="shared" si="712"/>
        <v>0</v>
      </c>
      <c r="P965" s="398">
        <f t="shared" si="712"/>
        <v>0</v>
      </c>
      <c r="Q965" s="398">
        <f t="shared" si="712"/>
        <v>0</v>
      </c>
      <c r="R965" s="398">
        <f t="shared" si="712"/>
        <v>0</v>
      </c>
      <c r="S965" s="398">
        <f t="shared" si="712"/>
        <v>0</v>
      </c>
      <c r="T965" s="398">
        <f t="shared" si="712"/>
        <v>0</v>
      </c>
      <c r="U965" s="398">
        <f t="shared" si="712"/>
        <v>0</v>
      </c>
      <c r="V965" s="398">
        <f t="shared" si="712"/>
        <v>0</v>
      </c>
      <c r="W965" s="398">
        <f t="shared" si="712"/>
        <v>0</v>
      </c>
      <c r="X965" s="398">
        <f t="shared" si="712"/>
        <v>0</v>
      </c>
      <c r="Y965" s="398">
        <f t="shared" si="712"/>
        <v>0</v>
      </c>
      <c r="Z965" s="398">
        <f t="shared" si="712"/>
        <v>0</v>
      </c>
      <c r="AA965" s="398">
        <f t="shared" si="712"/>
        <v>0</v>
      </c>
      <c r="AB965" s="398">
        <f t="shared" si="712"/>
        <v>0</v>
      </c>
      <c r="AC965" s="398">
        <f t="shared" si="712"/>
        <v>0</v>
      </c>
      <c r="AD965" s="398">
        <f t="shared" si="712"/>
        <v>0</v>
      </c>
      <c r="AE965" s="398">
        <f t="shared" si="712"/>
        <v>0</v>
      </c>
      <c r="AF965" s="398">
        <f t="shared" si="712"/>
        <v>0</v>
      </c>
      <c r="AG965" s="398">
        <f t="shared" si="712"/>
        <v>0</v>
      </c>
    </row>
    <row r="966">
      <c r="A966" s="100" t="str">
        <f t="shared" si="37"/>
        <v>n/a</v>
      </c>
      <c r="B966" s="396">
        <f t="array" ref="B966">IF($A966="n/a",Dashboard!$C$54,iferror(index('Trade Log'!$B$5:$B$2004,match($A966,'Trade Log'!$AA$5:$AA$2004,0),0),Dashboard!$C$54))</f>
        <v>43100</v>
      </c>
      <c r="C966" s="100" t="str">
        <f t="array" ref="C966">IF($A966="n/a","",iferror(index('Trade Log'!$C$5:$C$2004,match($A966,'Trade Log'!$AA$5:$AA$2004,0),0),""))</f>
        <v/>
      </c>
      <c r="D966" s="398">
        <f t="array" ref="D966">IF($A966="n/a",0,iferror(index('Trade Log'!$AD$5:$AD$2004,match($A966,'Trade Log'!$AA$5:$AA$2004,0),0),0))</f>
        <v>0</v>
      </c>
      <c r="E966" s="398">
        <f t="shared" si="35"/>
        <v>0</v>
      </c>
      <c r="F966" s="100" t="str">
        <f t="array" ref="F966">IF($A966="n/a","",iferror(index('Trade Log'!$D$5:$D$2004,match($A966,'Trade Log'!$AA$5:$AA$2004,0),0),"n/a"))</f>
        <v/>
      </c>
      <c r="G966" s="100" t="str">
        <f t="array" ref="G966">IF($A966="n/a","",IFERROR(index(Setup!$D$52:$D$201,match($F966,Setup!$B$52:$B$201,0),0),"n/a"))</f>
        <v/>
      </c>
      <c r="H966" s="81"/>
      <c r="I966" s="398">
        <f t="shared" ref="I966:AG966" si="713">IF($A966="n/a",0,IFERROR(IF($G966=I$287,$E966,0),0))</f>
        <v>0</v>
      </c>
      <c r="J966" s="398">
        <f t="shared" si="713"/>
        <v>0</v>
      </c>
      <c r="K966" s="398">
        <f t="shared" si="713"/>
        <v>0</v>
      </c>
      <c r="L966" s="398">
        <f t="shared" si="713"/>
        <v>0</v>
      </c>
      <c r="M966" s="398">
        <f t="shared" si="713"/>
        <v>0</v>
      </c>
      <c r="N966" s="398">
        <f t="shared" si="713"/>
        <v>0</v>
      </c>
      <c r="O966" s="398">
        <f t="shared" si="713"/>
        <v>0</v>
      </c>
      <c r="P966" s="398">
        <f t="shared" si="713"/>
        <v>0</v>
      </c>
      <c r="Q966" s="398">
        <f t="shared" si="713"/>
        <v>0</v>
      </c>
      <c r="R966" s="398">
        <f t="shared" si="713"/>
        <v>0</v>
      </c>
      <c r="S966" s="398">
        <f t="shared" si="713"/>
        <v>0</v>
      </c>
      <c r="T966" s="398">
        <f t="shared" si="713"/>
        <v>0</v>
      </c>
      <c r="U966" s="398">
        <f t="shared" si="713"/>
        <v>0</v>
      </c>
      <c r="V966" s="398">
        <f t="shared" si="713"/>
        <v>0</v>
      </c>
      <c r="W966" s="398">
        <f t="shared" si="713"/>
        <v>0</v>
      </c>
      <c r="X966" s="398">
        <f t="shared" si="713"/>
        <v>0</v>
      </c>
      <c r="Y966" s="398">
        <f t="shared" si="713"/>
        <v>0</v>
      </c>
      <c r="Z966" s="398">
        <f t="shared" si="713"/>
        <v>0</v>
      </c>
      <c r="AA966" s="398">
        <f t="shared" si="713"/>
        <v>0</v>
      </c>
      <c r="AB966" s="398">
        <f t="shared" si="713"/>
        <v>0</v>
      </c>
      <c r="AC966" s="398">
        <f t="shared" si="713"/>
        <v>0</v>
      </c>
      <c r="AD966" s="398">
        <f t="shared" si="713"/>
        <v>0</v>
      </c>
      <c r="AE966" s="398">
        <f t="shared" si="713"/>
        <v>0</v>
      </c>
      <c r="AF966" s="398">
        <f t="shared" si="713"/>
        <v>0</v>
      </c>
      <c r="AG966" s="398">
        <f t="shared" si="713"/>
        <v>0</v>
      </c>
    </row>
    <row r="967">
      <c r="A967" s="100" t="str">
        <f t="shared" si="37"/>
        <v>n/a</v>
      </c>
      <c r="B967" s="396">
        <f t="array" ref="B967">IF($A967="n/a",Dashboard!$C$54,iferror(index('Trade Log'!$B$5:$B$2004,match($A967,'Trade Log'!$AA$5:$AA$2004,0),0),Dashboard!$C$54))</f>
        <v>43100</v>
      </c>
      <c r="C967" s="100" t="str">
        <f t="array" ref="C967">IF($A967="n/a","",iferror(index('Trade Log'!$C$5:$C$2004,match($A967,'Trade Log'!$AA$5:$AA$2004,0),0),""))</f>
        <v/>
      </c>
      <c r="D967" s="398">
        <f t="array" ref="D967">IF($A967="n/a",0,iferror(index('Trade Log'!$AD$5:$AD$2004,match($A967,'Trade Log'!$AA$5:$AA$2004,0),0),0))</f>
        <v>0</v>
      </c>
      <c r="E967" s="398">
        <f t="shared" si="35"/>
        <v>0</v>
      </c>
      <c r="F967" s="100" t="str">
        <f t="array" ref="F967">IF($A967="n/a","",iferror(index('Trade Log'!$D$5:$D$2004,match($A967,'Trade Log'!$AA$5:$AA$2004,0),0),"n/a"))</f>
        <v/>
      </c>
      <c r="G967" s="100" t="str">
        <f t="array" ref="G967">IF($A967="n/a","",IFERROR(index(Setup!$D$52:$D$201,match($F967,Setup!$B$52:$B$201,0),0),"n/a"))</f>
        <v/>
      </c>
      <c r="H967" s="81"/>
      <c r="I967" s="398">
        <f t="shared" ref="I967:AG967" si="714">IF($A967="n/a",0,IFERROR(IF($G967=I$287,$E967,0),0))</f>
        <v>0</v>
      </c>
      <c r="J967" s="398">
        <f t="shared" si="714"/>
        <v>0</v>
      </c>
      <c r="K967" s="398">
        <f t="shared" si="714"/>
        <v>0</v>
      </c>
      <c r="L967" s="398">
        <f t="shared" si="714"/>
        <v>0</v>
      </c>
      <c r="M967" s="398">
        <f t="shared" si="714"/>
        <v>0</v>
      </c>
      <c r="N967" s="398">
        <f t="shared" si="714"/>
        <v>0</v>
      </c>
      <c r="O967" s="398">
        <f t="shared" si="714"/>
        <v>0</v>
      </c>
      <c r="P967" s="398">
        <f t="shared" si="714"/>
        <v>0</v>
      </c>
      <c r="Q967" s="398">
        <f t="shared" si="714"/>
        <v>0</v>
      </c>
      <c r="R967" s="398">
        <f t="shared" si="714"/>
        <v>0</v>
      </c>
      <c r="S967" s="398">
        <f t="shared" si="714"/>
        <v>0</v>
      </c>
      <c r="T967" s="398">
        <f t="shared" si="714"/>
        <v>0</v>
      </c>
      <c r="U967" s="398">
        <f t="shared" si="714"/>
        <v>0</v>
      </c>
      <c r="V967" s="398">
        <f t="shared" si="714"/>
        <v>0</v>
      </c>
      <c r="W967" s="398">
        <f t="shared" si="714"/>
        <v>0</v>
      </c>
      <c r="X967" s="398">
        <f t="shared" si="714"/>
        <v>0</v>
      </c>
      <c r="Y967" s="398">
        <f t="shared" si="714"/>
        <v>0</v>
      </c>
      <c r="Z967" s="398">
        <f t="shared" si="714"/>
        <v>0</v>
      </c>
      <c r="AA967" s="398">
        <f t="shared" si="714"/>
        <v>0</v>
      </c>
      <c r="AB967" s="398">
        <f t="shared" si="714"/>
        <v>0</v>
      </c>
      <c r="AC967" s="398">
        <f t="shared" si="714"/>
        <v>0</v>
      </c>
      <c r="AD967" s="398">
        <f t="shared" si="714"/>
        <v>0</v>
      </c>
      <c r="AE967" s="398">
        <f t="shared" si="714"/>
        <v>0</v>
      </c>
      <c r="AF967" s="398">
        <f t="shared" si="714"/>
        <v>0</v>
      </c>
      <c r="AG967" s="398">
        <f t="shared" si="714"/>
        <v>0</v>
      </c>
    </row>
    <row r="968">
      <c r="A968" s="100" t="str">
        <f t="shared" si="37"/>
        <v>n/a</v>
      </c>
      <c r="B968" s="396">
        <f t="array" ref="B968">IF($A968="n/a",Dashboard!$C$54,iferror(index('Trade Log'!$B$5:$B$2004,match($A968,'Trade Log'!$AA$5:$AA$2004,0),0),Dashboard!$C$54))</f>
        <v>43100</v>
      </c>
      <c r="C968" s="100" t="str">
        <f t="array" ref="C968">IF($A968="n/a","",iferror(index('Trade Log'!$C$5:$C$2004,match($A968,'Trade Log'!$AA$5:$AA$2004,0),0),""))</f>
        <v/>
      </c>
      <c r="D968" s="398">
        <f t="array" ref="D968">IF($A968="n/a",0,iferror(index('Trade Log'!$AD$5:$AD$2004,match($A968,'Trade Log'!$AA$5:$AA$2004,0),0),0))</f>
        <v>0</v>
      </c>
      <c r="E968" s="398">
        <f t="shared" si="35"/>
        <v>0</v>
      </c>
      <c r="F968" s="100" t="str">
        <f t="array" ref="F968">IF($A968="n/a","",iferror(index('Trade Log'!$D$5:$D$2004,match($A968,'Trade Log'!$AA$5:$AA$2004,0),0),"n/a"))</f>
        <v/>
      </c>
      <c r="G968" s="100" t="str">
        <f t="array" ref="G968">IF($A968="n/a","",IFERROR(index(Setup!$D$52:$D$201,match($F968,Setup!$B$52:$B$201,0),0),"n/a"))</f>
        <v/>
      </c>
      <c r="H968" s="81"/>
      <c r="I968" s="398">
        <f t="shared" ref="I968:AG968" si="715">IF($A968="n/a",0,IFERROR(IF($G968=I$287,$E968,0),0))</f>
        <v>0</v>
      </c>
      <c r="J968" s="398">
        <f t="shared" si="715"/>
        <v>0</v>
      </c>
      <c r="K968" s="398">
        <f t="shared" si="715"/>
        <v>0</v>
      </c>
      <c r="L968" s="398">
        <f t="shared" si="715"/>
        <v>0</v>
      </c>
      <c r="M968" s="398">
        <f t="shared" si="715"/>
        <v>0</v>
      </c>
      <c r="N968" s="398">
        <f t="shared" si="715"/>
        <v>0</v>
      </c>
      <c r="O968" s="398">
        <f t="shared" si="715"/>
        <v>0</v>
      </c>
      <c r="P968" s="398">
        <f t="shared" si="715"/>
        <v>0</v>
      </c>
      <c r="Q968" s="398">
        <f t="shared" si="715"/>
        <v>0</v>
      </c>
      <c r="R968" s="398">
        <f t="shared" si="715"/>
        <v>0</v>
      </c>
      <c r="S968" s="398">
        <f t="shared" si="715"/>
        <v>0</v>
      </c>
      <c r="T968" s="398">
        <f t="shared" si="715"/>
        <v>0</v>
      </c>
      <c r="U968" s="398">
        <f t="shared" si="715"/>
        <v>0</v>
      </c>
      <c r="V968" s="398">
        <f t="shared" si="715"/>
        <v>0</v>
      </c>
      <c r="W968" s="398">
        <f t="shared" si="715"/>
        <v>0</v>
      </c>
      <c r="X968" s="398">
        <f t="shared" si="715"/>
        <v>0</v>
      </c>
      <c r="Y968" s="398">
        <f t="shared" si="715"/>
        <v>0</v>
      </c>
      <c r="Z968" s="398">
        <f t="shared" si="715"/>
        <v>0</v>
      </c>
      <c r="AA968" s="398">
        <f t="shared" si="715"/>
        <v>0</v>
      </c>
      <c r="AB968" s="398">
        <f t="shared" si="715"/>
        <v>0</v>
      </c>
      <c r="AC968" s="398">
        <f t="shared" si="715"/>
        <v>0</v>
      </c>
      <c r="AD968" s="398">
        <f t="shared" si="715"/>
        <v>0</v>
      </c>
      <c r="AE968" s="398">
        <f t="shared" si="715"/>
        <v>0</v>
      </c>
      <c r="AF968" s="398">
        <f t="shared" si="715"/>
        <v>0</v>
      </c>
      <c r="AG968" s="398">
        <f t="shared" si="715"/>
        <v>0</v>
      </c>
    </row>
    <row r="969">
      <c r="A969" s="100" t="str">
        <f t="shared" si="37"/>
        <v>n/a</v>
      </c>
      <c r="B969" s="396">
        <f t="array" ref="B969">IF($A969="n/a",Dashboard!$C$54,iferror(index('Trade Log'!$B$5:$B$2004,match($A969,'Trade Log'!$AA$5:$AA$2004,0),0),Dashboard!$C$54))</f>
        <v>43100</v>
      </c>
      <c r="C969" s="100" t="str">
        <f t="array" ref="C969">IF($A969="n/a","",iferror(index('Trade Log'!$C$5:$C$2004,match($A969,'Trade Log'!$AA$5:$AA$2004,0),0),""))</f>
        <v/>
      </c>
      <c r="D969" s="398">
        <f t="array" ref="D969">IF($A969="n/a",0,iferror(index('Trade Log'!$AD$5:$AD$2004,match($A969,'Trade Log'!$AA$5:$AA$2004,0),0),0))</f>
        <v>0</v>
      </c>
      <c r="E969" s="398">
        <f t="shared" si="35"/>
        <v>0</v>
      </c>
      <c r="F969" s="100" t="str">
        <f t="array" ref="F969">IF($A969="n/a","",iferror(index('Trade Log'!$D$5:$D$2004,match($A969,'Trade Log'!$AA$5:$AA$2004,0),0),"n/a"))</f>
        <v/>
      </c>
      <c r="G969" s="100" t="str">
        <f t="array" ref="G969">IF($A969="n/a","",IFERROR(index(Setup!$D$52:$D$201,match($F969,Setup!$B$52:$B$201,0),0),"n/a"))</f>
        <v/>
      </c>
      <c r="H969" s="81"/>
      <c r="I969" s="398">
        <f t="shared" ref="I969:AG969" si="716">IF($A969="n/a",0,IFERROR(IF($G969=I$287,$E969,0),0))</f>
        <v>0</v>
      </c>
      <c r="J969" s="398">
        <f t="shared" si="716"/>
        <v>0</v>
      </c>
      <c r="K969" s="398">
        <f t="shared" si="716"/>
        <v>0</v>
      </c>
      <c r="L969" s="398">
        <f t="shared" si="716"/>
        <v>0</v>
      </c>
      <c r="M969" s="398">
        <f t="shared" si="716"/>
        <v>0</v>
      </c>
      <c r="N969" s="398">
        <f t="shared" si="716"/>
        <v>0</v>
      </c>
      <c r="O969" s="398">
        <f t="shared" si="716"/>
        <v>0</v>
      </c>
      <c r="P969" s="398">
        <f t="shared" si="716"/>
        <v>0</v>
      </c>
      <c r="Q969" s="398">
        <f t="shared" si="716"/>
        <v>0</v>
      </c>
      <c r="R969" s="398">
        <f t="shared" si="716"/>
        <v>0</v>
      </c>
      <c r="S969" s="398">
        <f t="shared" si="716"/>
        <v>0</v>
      </c>
      <c r="T969" s="398">
        <f t="shared" si="716"/>
        <v>0</v>
      </c>
      <c r="U969" s="398">
        <f t="shared" si="716"/>
        <v>0</v>
      </c>
      <c r="V969" s="398">
        <f t="shared" si="716"/>
        <v>0</v>
      </c>
      <c r="W969" s="398">
        <f t="shared" si="716"/>
        <v>0</v>
      </c>
      <c r="X969" s="398">
        <f t="shared" si="716"/>
        <v>0</v>
      </c>
      <c r="Y969" s="398">
        <f t="shared" si="716"/>
        <v>0</v>
      </c>
      <c r="Z969" s="398">
        <f t="shared" si="716"/>
        <v>0</v>
      </c>
      <c r="AA969" s="398">
        <f t="shared" si="716"/>
        <v>0</v>
      </c>
      <c r="AB969" s="398">
        <f t="shared" si="716"/>
        <v>0</v>
      </c>
      <c r="AC969" s="398">
        <f t="shared" si="716"/>
        <v>0</v>
      </c>
      <c r="AD969" s="398">
        <f t="shared" si="716"/>
        <v>0</v>
      </c>
      <c r="AE969" s="398">
        <f t="shared" si="716"/>
        <v>0</v>
      </c>
      <c r="AF969" s="398">
        <f t="shared" si="716"/>
        <v>0</v>
      </c>
      <c r="AG969" s="398">
        <f t="shared" si="716"/>
        <v>0</v>
      </c>
    </row>
    <row r="970">
      <c r="A970" s="100" t="str">
        <f t="shared" si="37"/>
        <v>n/a</v>
      </c>
      <c r="B970" s="396">
        <f t="array" ref="B970">IF($A970="n/a",Dashboard!$C$54,iferror(index('Trade Log'!$B$5:$B$2004,match($A970,'Trade Log'!$AA$5:$AA$2004,0),0),Dashboard!$C$54))</f>
        <v>43100</v>
      </c>
      <c r="C970" s="100" t="str">
        <f t="array" ref="C970">IF($A970="n/a","",iferror(index('Trade Log'!$C$5:$C$2004,match($A970,'Trade Log'!$AA$5:$AA$2004,0),0),""))</f>
        <v/>
      </c>
      <c r="D970" s="398">
        <f t="array" ref="D970">IF($A970="n/a",0,iferror(index('Trade Log'!$AD$5:$AD$2004,match($A970,'Trade Log'!$AA$5:$AA$2004,0),0),0))</f>
        <v>0</v>
      </c>
      <c r="E970" s="398">
        <f t="shared" si="35"/>
        <v>0</v>
      </c>
      <c r="F970" s="100" t="str">
        <f t="array" ref="F970">IF($A970="n/a","",iferror(index('Trade Log'!$D$5:$D$2004,match($A970,'Trade Log'!$AA$5:$AA$2004,0),0),"n/a"))</f>
        <v/>
      </c>
      <c r="G970" s="100" t="str">
        <f t="array" ref="G970">IF($A970="n/a","",IFERROR(index(Setup!$D$52:$D$201,match($F970,Setup!$B$52:$B$201,0),0),"n/a"))</f>
        <v/>
      </c>
      <c r="H970" s="81"/>
      <c r="I970" s="398">
        <f t="shared" ref="I970:AG970" si="717">IF($A970="n/a",0,IFERROR(IF($G970=I$287,$E970,0),0))</f>
        <v>0</v>
      </c>
      <c r="J970" s="398">
        <f t="shared" si="717"/>
        <v>0</v>
      </c>
      <c r="K970" s="398">
        <f t="shared" si="717"/>
        <v>0</v>
      </c>
      <c r="L970" s="398">
        <f t="shared" si="717"/>
        <v>0</v>
      </c>
      <c r="M970" s="398">
        <f t="shared" si="717"/>
        <v>0</v>
      </c>
      <c r="N970" s="398">
        <f t="shared" si="717"/>
        <v>0</v>
      </c>
      <c r="O970" s="398">
        <f t="shared" si="717"/>
        <v>0</v>
      </c>
      <c r="P970" s="398">
        <f t="shared" si="717"/>
        <v>0</v>
      </c>
      <c r="Q970" s="398">
        <f t="shared" si="717"/>
        <v>0</v>
      </c>
      <c r="R970" s="398">
        <f t="shared" si="717"/>
        <v>0</v>
      </c>
      <c r="S970" s="398">
        <f t="shared" si="717"/>
        <v>0</v>
      </c>
      <c r="T970" s="398">
        <f t="shared" si="717"/>
        <v>0</v>
      </c>
      <c r="U970" s="398">
        <f t="shared" si="717"/>
        <v>0</v>
      </c>
      <c r="V970" s="398">
        <f t="shared" si="717"/>
        <v>0</v>
      </c>
      <c r="W970" s="398">
        <f t="shared" si="717"/>
        <v>0</v>
      </c>
      <c r="X970" s="398">
        <f t="shared" si="717"/>
        <v>0</v>
      </c>
      <c r="Y970" s="398">
        <f t="shared" si="717"/>
        <v>0</v>
      </c>
      <c r="Z970" s="398">
        <f t="shared" si="717"/>
        <v>0</v>
      </c>
      <c r="AA970" s="398">
        <f t="shared" si="717"/>
        <v>0</v>
      </c>
      <c r="AB970" s="398">
        <f t="shared" si="717"/>
        <v>0</v>
      </c>
      <c r="AC970" s="398">
        <f t="shared" si="717"/>
        <v>0</v>
      </c>
      <c r="AD970" s="398">
        <f t="shared" si="717"/>
        <v>0</v>
      </c>
      <c r="AE970" s="398">
        <f t="shared" si="717"/>
        <v>0</v>
      </c>
      <c r="AF970" s="398">
        <f t="shared" si="717"/>
        <v>0</v>
      </c>
      <c r="AG970" s="398">
        <f t="shared" si="717"/>
        <v>0</v>
      </c>
    </row>
    <row r="971">
      <c r="A971" s="100" t="str">
        <f t="shared" si="37"/>
        <v>n/a</v>
      </c>
      <c r="B971" s="396">
        <f t="array" ref="B971">IF($A971="n/a",Dashboard!$C$54,iferror(index('Trade Log'!$B$5:$B$2004,match($A971,'Trade Log'!$AA$5:$AA$2004,0),0),Dashboard!$C$54))</f>
        <v>43100</v>
      </c>
      <c r="C971" s="100" t="str">
        <f t="array" ref="C971">IF($A971="n/a","",iferror(index('Trade Log'!$C$5:$C$2004,match($A971,'Trade Log'!$AA$5:$AA$2004,0),0),""))</f>
        <v/>
      </c>
      <c r="D971" s="398">
        <f t="array" ref="D971">IF($A971="n/a",0,iferror(index('Trade Log'!$AD$5:$AD$2004,match($A971,'Trade Log'!$AA$5:$AA$2004,0),0),0))</f>
        <v>0</v>
      </c>
      <c r="E971" s="398">
        <f t="shared" si="35"/>
        <v>0</v>
      </c>
      <c r="F971" s="100" t="str">
        <f t="array" ref="F971">IF($A971="n/a","",iferror(index('Trade Log'!$D$5:$D$2004,match($A971,'Trade Log'!$AA$5:$AA$2004,0),0),"n/a"))</f>
        <v/>
      </c>
      <c r="G971" s="100" t="str">
        <f t="array" ref="G971">IF($A971="n/a","",IFERROR(index(Setup!$D$52:$D$201,match($F971,Setup!$B$52:$B$201,0),0),"n/a"))</f>
        <v/>
      </c>
      <c r="H971" s="81"/>
      <c r="I971" s="398">
        <f t="shared" ref="I971:AG971" si="718">IF($A971="n/a",0,IFERROR(IF($G971=I$287,$E971,0),0))</f>
        <v>0</v>
      </c>
      <c r="J971" s="398">
        <f t="shared" si="718"/>
        <v>0</v>
      </c>
      <c r="K971" s="398">
        <f t="shared" si="718"/>
        <v>0</v>
      </c>
      <c r="L971" s="398">
        <f t="shared" si="718"/>
        <v>0</v>
      </c>
      <c r="M971" s="398">
        <f t="shared" si="718"/>
        <v>0</v>
      </c>
      <c r="N971" s="398">
        <f t="shared" si="718"/>
        <v>0</v>
      </c>
      <c r="O971" s="398">
        <f t="shared" si="718"/>
        <v>0</v>
      </c>
      <c r="P971" s="398">
        <f t="shared" si="718"/>
        <v>0</v>
      </c>
      <c r="Q971" s="398">
        <f t="shared" si="718"/>
        <v>0</v>
      </c>
      <c r="R971" s="398">
        <f t="shared" si="718"/>
        <v>0</v>
      </c>
      <c r="S971" s="398">
        <f t="shared" si="718"/>
        <v>0</v>
      </c>
      <c r="T971" s="398">
        <f t="shared" si="718"/>
        <v>0</v>
      </c>
      <c r="U971" s="398">
        <f t="shared" si="718"/>
        <v>0</v>
      </c>
      <c r="V971" s="398">
        <f t="shared" si="718"/>
        <v>0</v>
      </c>
      <c r="W971" s="398">
        <f t="shared" si="718"/>
        <v>0</v>
      </c>
      <c r="X971" s="398">
        <f t="shared" si="718"/>
        <v>0</v>
      </c>
      <c r="Y971" s="398">
        <f t="shared" si="718"/>
        <v>0</v>
      </c>
      <c r="Z971" s="398">
        <f t="shared" si="718"/>
        <v>0</v>
      </c>
      <c r="AA971" s="398">
        <f t="shared" si="718"/>
        <v>0</v>
      </c>
      <c r="AB971" s="398">
        <f t="shared" si="718"/>
        <v>0</v>
      </c>
      <c r="AC971" s="398">
        <f t="shared" si="718"/>
        <v>0</v>
      </c>
      <c r="AD971" s="398">
        <f t="shared" si="718"/>
        <v>0</v>
      </c>
      <c r="AE971" s="398">
        <f t="shared" si="718"/>
        <v>0</v>
      </c>
      <c r="AF971" s="398">
        <f t="shared" si="718"/>
        <v>0</v>
      </c>
      <c r="AG971" s="398">
        <f t="shared" si="718"/>
        <v>0</v>
      </c>
    </row>
    <row r="972">
      <c r="A972" s="100" t="str">
        <f t="shared" si="37"/>
        <v>n/a</v>
      </c>
      <c r="B972" s="396">
        <f t="array" ref="B972">IF($A972="n/a",Dashboard!$C$54,iferror(index('Trade Log'!$B$5:$B$2004,match($A972,'Trade Log'!$AA$5:$AA$2004,0),0),Dashboard!$C$54))</f>
        <v>43100</v>
      </c>
      <c r="C972" s="100" t="str">
        <f t="array" ref="C972">IF($A972="n/a","",iferror(index('Trade Log'!$C$5:$C$2004,match($A972,'Trade Log'!$AA$5:$AA$2004,0),0),""))</f>
        <v/>
      </c>
      <c r="D972" s="398">
        <f t="array" ref="D972">IF($A972="n/a",0,iferror(index('Trade Log'!$AD$5:$AD$2004,match($A972,'Trade Log'!$AA$5:$AA$2004,0),0),0))</f>
        <v>0</v>
      </c>
      <c r="E972" s="398">
        <f t="shared" si="35"/>
        <v>0</v>
      </c>
      <c r="F972" s="100" t="str">
        <f t="array" ref="F972">IF($A972="n/a","",iferror(index('Trade Log'!$D$5:$D$2004,match($A972,'Trade Log'!$AA$5:$AA$2004,0),0),"n/a"))</f>
        <v/>
      </c>
      <c r="G972" s="100" t="str">
        <f t="array" ref="G972">IF($A972="n/a","",IFERROR(index(Setup!$D$52:$D$201,match($F972,Setup!$B$52:$B$201,0),0),"n/a"))</f>
        <v/>
      </c>
      <c r="H972" s="81"/>
      <c r="I972" s="398">
        <f t="shared" ref="I972:AG972" si="719">IF($A972="n/a",0,IFERROR(IF($G972=I$287,$E972,0),0))</f>
        <v>0</v>
      </c>
      <c r="J972" s="398">
        <f t="shared" si="719"/>
        <v>0</v>
      </c>
      <c r="K972" s="398">
        <f t="shared" si="719"/>
        <v>0</v>
      </c>
      <c r="L972" s="398">
        <f t="shared" si="719"/>
        <v>0</v>
      </c>
      <c r="M972" s="398">
        <f t="shared" si="719"/>
        <v>0</v>
      </c>
      <c r="N972" s="398">
        <f t="shared" si="719"/>
        <v>0</v>
      </c>
      <c r="O972" s="398">
        <f t="shared" si="719"/>
        <v>0</v>
      </c>
      <c r="P972" s="398">
        <f t="shared" si="719"/>
        <v>0</v>
      </c>
      <c r="Q972" s="398">
        <f t="shared" si="719"/>
        <v>0</v>
      </c>
      <c r="R972" s="398">
        <f t="shared" si="719"/>
        <v>0</v>
      </c>
      <c r="S972" s="398">
        <f t="shared" si="719"/>
        <v>0</v>
      </c>
      <c r="T972" s="398">
        <f t="shared" si="719"/>
        <v>0</v>
      </c>
      <c r="U972" s="398">
        <f t="shared" si="719"/>
        <v>0</v>
      </c>
      <c r="V972" s="398">
        <f t="shared" si="719"/>
        <v>0</v>
      </c>
      <c r="W972" s="398">
        <f t="shared" si="719"/>
        <v>0</v>
      </c>
      <c r="X972" s="398">
        <f t="shared" si="719"/>
        <v>0</v>
      </c>
      <c r="Y972" s="398">
        <f t="shared" si="719"/>
        <v>0</v>
      </c>
      <c r="Z972" s="398">
        <f t="shared" si="719"/>
        <v>0</v>
      </c>
      <c r="AA972" s="398">
        <f t="shared" si="719"/>
        <v>0</v>
      </c>
      <c r="AB972" s="398">
        <f t="shared" si="719"/>
        <v>0</v>
      </c>
      <c r="AC972" s="398">
        <f t="shared" si="719"/>
        <v>0</v>
      </c>
      <c r="AD972" s="398">
        <f t="shared" si="719"/>
        <v>0</v>
      </c>
      <c r="AE972" s="398">
        <f t="shared" si="719"/>
        <v>0</v>
      </c>
      <c r="AF972" s="398">
        <f t="shared" si="719"/>
        <v>0</v>
      </c>
      <c r="AG972" s="398">
        <f t="shared" si="719"/>
        <v>0</v>
      </c>
    </row>
    <row r="973">
      <c r="A973" s="100" t="str">
        <f t="shared" si="37"/>
        <v>n/a</v>
      </c>
      <c r="B973" s="396">
        <f t="array" ref="B973">IF($A973="n/a",Dashboard!$C$54,iferror(index('Trade Log'!$B$5:$B$2004,match($A973,'Trade Log'!$AA$5:$AA$2004,0),0),Dashboard!$C$54))</f>
        <v>43100</v>
      </c>
      <c r="C973" s="100" t="str">
        <f t="array" ref="C973">IF($A973="n/a","",iferror(index('Trade Log'!$C$5:$C$2004,match($A973,'Trade Log'!$AA$5:$AA$2004,0),0),""))</f>
        <v/>
      </c>
      <c r="D973" s="398">
        <f t="array" ref="D973">IF($A973="n/a",0,iferror(index('Trade Log'!$AD$5:$AD$2004,match($A973,'Trade Log'!$AA$5:$AA$2004,0),0),0))</f>
        <v>0</v>
      </c>
      <c r="E973" s="398">
        <f t="shared" si="35"/>
        <v>0</v>
      </c>
      <c r="F973" s="100" t="str">
        <f t="array" ref="F973">IF($A973="n/a","",iferror(index('Trade Log'!$D$5:$D$2004,match($A973,'Trade Log'!$AA$5:$AA$2004,0),0),"n/a"))</f>
        <v/>
      </c>
      <c r="G973" s="100" t="str">
        <f t="array" ref="G973">IF($A973="n/a","",IFERROR(index(Setup!$D$52:$D$201,match($F973,Setup!$B$52:$B$201,0),0),"n/a"))</f>
        <v/>
      </c>
      <c r="H973" s="81"/>
      <c r="I973" s="398">
        <f t="shared" ref="I973:AG973" si="720">IF($A973="n/a",0,IFERROR(IF($G973=I$287,$E973,0),0))</f>
        <v>0</v>
      </c>
      <c r="J973" s="398">
        <f t="shared" si="720"/>
        <v>0</v>
      </c>
      <c r="K973" s="398">
        <f t="shared" si="720"/>
        <v>0</v>
      </c>
      <c r="L973" s="398">
        <f t="shared" si="720"/>
        <v>0</v>
      </c>
      <c r="M973" s="398">
        <f t="shared" si="720"/>
        <v>0</v>
      </c>
      <c r="N973" s="398">
        <f t="shared" si="720"/>
        <v>0</v>
      </c>
      <c r="O973" s="398">
        <f t="shared" si="720"/>
        <v>0</v>
      </c>
      <c r="P973" s="398">
        <f t="shared" si="720"/>
        <v>0</v>
      </c>
      <c r="Q973" s="398">
        <f t="shared" si="720"/>
        <v>0</v>
      </c>
      <c r="R973" s="398">
        <f t="shared" si="720"/>
        <v>0</v>
      </c>
      <c r="S973" s="398">
        <f t="shared" si="720"/>
        <v>0</v>
      </c>
      <c r="T973" s="398">
        <f t="shared" si="720"/>
        <v>0</v>
      </c>
      <c r="U973" s="398">
        <f t="shared" si="720"/>
        <v>0</v>
      </c>
      <c r="V973" s="398">
        <f t="shared" si="720"/>
        <v>0</v>
      </c>
      <c r="W973" s="398">
        <f t="shared" si="720"/>
        <v>0</v>
      </c>
      <c r="X973" s="398">
        <f t="shared" si="720"/>
        <v>0</v>
      </c>
      <c r="Y973" s="398">
        <f t="shared" si="720"/>
        <v>0</v>
      </c>
      <c r="Z973" s="398">
        <f t="shared" si="720"/>
        <v>0</v>
      </c>
      <c r="AA973" s="398">
        <f t="shared" si="720"/>
        <v>0</v>
      </c>
      <c r="AB973" s="398">
        <f t="shared" si="720"/>
        <v>0</v>
      </c>
      <c r="AC973" s="398">
        <f t="shared" si="720"/>
        <v>0</v>
      </c>
      <c r="AD973" s="398">
        <f t="shared" si="720"/>
        <v>0</v>
      </c>
      <c r="AE973" s="398">
        <f t="shared" si="720"/>
        <v>0</v>
      </c>
      <c r="AF973" s="398">
        <f t="shared" si="720"/>
        <v>0</v>
      </c>
      <c r="AG973" s="398">
        <f t="shared" si="720"/>
        <v>0</v>
      </c>
    </row>
    <row r="974">
      <c r="A974" s="100" t="str">
        <f t="shared" si="37"/>
        <v>n/a</v>
      </c>
      <c r="B974" s="396">
        <f t="array" ref="B974">IF($A974="n/a",Dashboard!$C$54,iferror(index('Trade Log'!$B$5:$B$2004,match($A974,'Trade Log'!$AA$5:$AA$2004,0),0),Dashboard!$C$54))</f>
        <v>43100</v>
      </c>
      <c r="C974" s="100" t="str">
        <f t="array" ref="C974">IF($A974="n/a","",iferror(index('Trade Log'!$C$5:$C$2004,match($A974,'Trade Log'!$AA$5:$AA$2004,0),0),""))</f>
        <v/>
      </c>
      <c r="D974" s="398">
        <f t="array" ref="D974">IF($A974="n/a",0,iferror(index('Trade Log'!$AD$5:$AD$2004,match($A974,'Trade Log'!$AA$5:$AA$2004,0),0),0))</f>
        <v>0</v>
      </c>
      <c r="E974" s="398">
        <f t="shared" si="35"/>
        <v>0</v>
      </c>
      <c r="F974" s="100" t="str">
        <f t="array" ref="F974">IF($A974="n/a","",iferror(index('Trade Log'!$D$5:$D$2004,match($A974,'Trade Log'!$AA$5:$AA$2004,0),0),"n/a"))</f>
        <v/>
      </c>
      <c r="G974" s="100" t="str">
        <f t="array" ref="G974">IF($A974="n/a","",IFERROR(index(Setup!$D$52:$D$201,match($F974,Setup!$B$52:$B$201,0),0),"n/a"))</f>
        <v/>
      </c>
      <c r="H974" s="81"/>
      <c r="I974" s="398">
        <f t="shared" ref="I974:AG974" si="721">IF($A974="n/a",0,IFERROR(IF($G974=I$287,$E974,0),0))</f>
        <v>0</v>
      </c>
      <c r="J974" s="398">
        <f t="shared" si="721"/>
        <v>0</v>
      </c>
      <c r="K974" s="398">
        <f t="shared" si="721"/>
        <v>0</v>
      </c>
      <c r="L974" s="398">
        <f t="shared" si="721"/>
        <v>0</v>
      </c>
      <c r="M974" s="398">
        <f t="shared" si="721"/>
        <v>0</v>
      </c>
      <c r="N974" s="398">
        <f t="shared" si="721"/>
        <v>0</v>
      </c>
      <c r="O974" s="398">
        <f t="shared" si="721"/>
        <v>0</v>
      </c>
      <c r="P974" s="398">
        <f t="shared" si="721"/>
        <v>0</v>
      </c>
      <c r="Q974" s="398">
        <f t="shared" si="721"/>
        <v>0</v>
      </c>
      <c r="R974" s="398">
        <f t="shared" si="721"/>
        <v>0</v>
      </c>
      <c r="S974" s="398">
        <f t="shared" si="721"/>
        <v>0</v>
      </c>
      <c r="T974" s="398">
        <f t="shared" si="721"/>
        <v>0</v>
      </c>
      <c r="U974" s="398">
        <f t="shared" si="721"/>
        <v>0</v>
      </c>
      <c r="V974" s="398">
        <f t="shared" si="721"/>
        <v>0</v>
      </c>
      <c r="W974" s="398">
        <f t="shared" si="721"/>
        <v>0</v>
      </c>
      <c r="X974" s="398">
        <f t="shared" si="721"/>
        <v>0</v>
      </c>
      <c r="Y974" s="398">
        <f t="shared" si="721"/>
        <v>0</v>
      </c>
      <c r="Z974" s="398">
        <f t="shared" si="721"/>
        <v>0</v>
      </c>
      <c r="AA974" s="398">
        <f t="shared" si="721"/>
        <v>0</v>
      </c>
      <c r="AB974" s="398">
        <f t="shared" si="721"/>
        <v>0</v>
      </c>
      <c r="AC974" s="398">
        <f t="shared" si="721"/>
        <v>0</v>
      </c>
      <c r="AD974" s="398">
        <f t="shared" si="721"/>
        <v>0</v>
      </c>
      <c r="AE974" s="398">
        <f t="shared" si="721"/>
        <v>0</v>
      </c>
      <c r="AF974" s="398">
        <f t="shared" si="721"/>
        <v>0</v>
      </c>
      <c r="AG974" s="398">
        <f t="shared" si="721"/>
        <v>0</v>
      </c>
    </row>
    <row r="975">
      <c r="A975" s="100" t="str">
        <f t="shared" si="37"/>
        <v>n/a</v>
      </c>
      <c r="B975" s="396">
        <f t="array" ref="B975">IF($A975="n/a",Dashboard!$C$54,iferror(index('Trade Log'!$B$5:$B$2004,match($A975,'Trade Log'!$AA$5:$AA$2004,0),0),Dashboard!$C$54))</f>
        <v>43100</v>
      </c>
      <c r="C975" s="100" t="str">
        <f t="array" ref="C975">IF($A975="n/a","",iferror(index('Trade Log'!$C$5:$C$2004,match($A975,'Trade Log'!$AA$5:$AA$2004,0),0),""))</f>
        <v/>
      </c>
      <c r="D975" s="398">
        <f t="array" ref="D975">IF($A975="n/a",0,iferror(index('Trade Log'!$AD$5:$AD$2004,match($A975,'Trade Log'!$AA$5:$AA$2004,0),0),0))</f>
        <v>0</v>
      </c>
      <c r="E975" s="398">
        <f t="shared" si="35"/>
        <v>0</v>
      </c>
      <c r="F975" s="100" t="str">
        <f t="array" ref="F975">IF($A975="n/a","",iferror(index('Trade Log'!$D$5:$D$2004,match($A975,'Trade Log'!$AA$5:$AA$2004,0),0),"n/a"))</f>
        <v/>
      </c>
      <c r="G975" s="100" t="str">
        <f t="array" ref="G975">IF($A975="n/a","",IFERROR(index(Setup!$D$52:$D$201,match($F975,Setup!$B$52:$B$201,0),0),"n/a"))</f>
        <v/>
      </c>
      <c r="H975" s="81"/>
      <c r="I975" s="398">
        <f t="shared" ref="I975:AG975" si="722">IF($A975="n/a",0,IFERROR(IF($G975=I$287,$E975,0),0))</f>
        <v>0</v>
      </c>
      <c r="J975" s="398">
        <f t="shared" si="722"/>
        <v>0</v>
      </c>
      <c r="K975" s="398">
        <f t="shared" si="722"/>
        <v>0</v>
      </c>
      <c r="L975" s="398">
        <f t="shared" si="722"/>
        <v>0</v>
      </c>
      <c r="M975" s="398">
        <f t="shared" si="722"/>
        <v>0</v>
      </c>
      <c r="N975" s="398">
        <f t="shared" si="722"/>
        <v>0</v>
      </c>
      <c r="O975" s="398">
        <f t="shared" si="722"/>
        <v>0</v>
      </c>
      <c r="P975" s="398">
        <f t="shared" si="722"/>
        <v>0</v>
      </c>
      <c r="Q975" s="398">
        <f t="shared" si="722"/>
        <v>0</v>
      </c>
      <c r="R975" s="398">
        <f t="shared" si="722"/>
        <v>0</v>
      </c>
      <c r="S975" s="398">
        <f t="shared" si="722"/>
        <v>0</v>
      </c>
      <c r="T975" s="398">
        <f t="shared" si="722"/>
        <v>0</v>
      </c>
      <c r="U975" s="398">
        <f t="shared" si="722"/>
        <v>0</v>
      </c>
      <c r="V975" s="398">
        <f t="shared" si="722"/>
        <v>0</v>
      </c>
      <c r="W975" s="398">
        <f t="shared" si="722"/>
        <v>0</v>
      </c>
      <c r="X975" s="398">
        <f t="shared" si="722"/>
        <v>0</v>
      </c>
      <c r="Y975" s="398">
        <f t="shared" si="722"/>
        <v>0</v>
      </c>
      <c r="Z975" s="398">
        <f t="shared" si="722"/>
        <v>0</v>
      </c>
      <c r="AA975" s="398">
        <f t="shared" si="722"/>
        <v>0</v>
      </c>
      <c r="AB975" s="398">
        <f t="shared" si="722"/>
        <v>0</v>
      </c>
      <c r="AC975" s="398">
        <f t="shared" si="722"/>
        <v>0</v>
      </c>
      <c r="AD975" s="398">
        <f t="shared" si="722"/>
        <v>0</v>
      </c>
      <c r="AE975" s="398">
        <f t="shared" si="722"/>
        <v>0</v>
      </c>
      <c r="AF975" s="398">
        <f t="shared" si="722"/>
        <v>0</v>
      </c>
      <c r="AG975" s="398">
        <f t="shared" si="722"/>
        <v>0</v>
      </c>
    </row>
    <row r="976">
      <c r="A976" s="100" t="str">
        <f t="shared" si="37"/>
        <v>n/a</v>
      </c>
      <c r="B976" s="396">
        <f t="array" ref="B976">IF($A976="n/a",Dashboard!$C$54,iferror(index('Trade Log'!$B$5:$B$2004,match($A976,'Trade Log'!$AA$5:$AA$2004,0),0),Dashboard!$C$54))</f>
        <v>43100</v>
      </c>
      <c r="C976" s="100" t="str">
        <f t="array" ref="C976">IF($A976="n/a","",iferror(index('Trade Log'!$C$5:$C$2004,match($A976,'Trade Log'!$AA$5:$AA$2004,0),0),""))</f>
        <v/>
      </c>
      <c r="D976" s="398">
        <f t="array" ref="D976">IF($A976="n/a",0,iferror(index('Trade Log'!$AD$5:$AD$2004,match($A976,'Trade Log'!$AA$5:$AA$2004,0),0),0))</f>
        <v>0</v>
      </c>
      <c r="E976" s="398">
        <f t="shared" si="35"/>
        <v>0</v>
      </c>
      <c r="F976" s="100" t="str">
        <f t="array" ref="F976">IF($A976="n/a","",iferror(index('Trade Log'!$D$5:$D$2004,match($A976,'Trade Log'!$AA$5:$AA$2004,0),0),"n/a"))</f>
        <v/>
      </c>
      <c r="G976" s="100" t="str">
        <f t="array" ref="G976">IF($A976="n/a","",IFERROR(index(Setup!$D$52:$D$201,match($F976,Setup!$B$52:$B$201,0),0),"n/a"))</f>
        <v/>
      </c>
      <c r="H976" s="81"/>
      <c r="I976" s="398">
        <f t="shared" ref="I976:AG976" si="723">IF($A976="n/a",0,IFERROR(IF($G976=I$287,$E976,0),0))</f>
        <v>0</v>
      </c>
      <c r="J976" s="398">
        <f t="shared" si="723"/>
        <v>0</v>
      </c>
      <c r="K976" s="398">
        <f t="shared" si="723"/>
        <v>0</v>
      </c>
      <c r="L976" s="398">
        <f t="shared" si="723"/>
        <v>0</v>
      </c>
      <c r="M976" s="398">
        <f t="shared" si="723"/>
        <v>0</v>
      </c>
      <c r="N976" s="398">
        <f t="shared" si="723"/>
        <v>0</v>
      </c>
      <c r="O976" s="398">
        <f t="shared" si="723"/>
        <v>0</v>
      </c>
      <c r="P976" s="398">
        <f t="shared" si="723"/>
        <v>0</v>
      </c>
      <c r="Q976" s="398">
        <f t="shared" si="723"/>
        <v>0</v>
      </c>
      <c r="R976" s="398">
        <f t="shared" si="723"/>
        <v>0</v>
      </c>
      <c r="S976" s="398">
        <f t="shared" si="723"/>
        <v>0</v>
      </c>
      <c r="T976" s="398">
        <f t="shared" si="723"/>
        <v>0</v>
      </c>
      <c r="U976" s="398">
        <f t="shared" si="723"/>
        <v>0</v>
      </c>
      <c r="V976" s="398">
        <f t="shared" si="723"/>
        <v>0</v>
      </c>
      <c r="W976" s="398">
        <f t="shared" si="723"/>
        <v>0</v>
      </c>
      <c r="X976" s="398">
        <f t="shared" si="723"/>
        <v>0</v>
      </c>
      <c r="Y976" s="398">
        <f t="shared" si="723"/>
        <v>0</v>
      </c>
      <c r="Z976" s="398">
        <f t="shared" si="723"/>
        <v>0</v>
      </c>
      <c r="AA976" s="398">
        <f t="shared" si="723"/>
        <v>0</v>
      </c>
      <c r="AB976" s="398">
        <f t="shared" si="723"/>
        <v>0</v>
      </c>
      <c r="AC976" s="398">
        <f t="shared" si="723"/>
        <v>0</v>
      </c>
      <c r="AD976" s="398">
        <f t="shared" si="723"/>
        <v>0</v>
      </c>
      <c r="AE976" s="398">
        <f t="shared" si="723"/>
        <v>0</v>
      </c>
      <c r="AF976" s="398">
        <f t="shared" si="723"/>
        <v>0</v>
      </c>
      <c r="AG976" s="398">
        <f t="shared" si="723"/>
        <v>0</v>
      </c>
    </row>
    <row r="977">
      <c r="A977" s="100" t="str">
        <f t="shared" si="37"/>
        <v>n/a</v>
      </c>
      <c r="B977" s="396">
        <f t="array" ref="B977">IF($A977="n/a",Dashboard!$C$54,iferror(index('Trade Log'!$B$5:$B$2004,match($A977,'Trade Log'!$AA$5:$AA$2004,0),0),Dashboard!$C$54))</f>
        <v>43100</v>
      </c>
      <c r="C977" s="100" t="str">
        <f t="array" ref="C977">IF($A977="n/a","",iferror(index('Trade Log'!$C$5:$C$2004,match($A977,'Trade Log'!$AA$5:$AA$2004,0),0),""))</f>
        <v/>
      </c>
      <c r="D977" s="398">
        <f t="array" ref="D977">IF($A977="n/a",0,iferror(index('Trade Log'!$AD$5:$AD$2004,match($A977,'Trade Log'!$AA$5:$AA$2004,0),0),0))</f>
        <v>0</v>
      </c>
      <c r="E977" s="398">
        <f t="shared" si="35"/>
        <v>0</v>
      </c>
      <c r="F977" s="100" t="str">
        <f t="array" ref="F977">IF($A977="n/a","",iferror(index('Trade Log'!$D$5:$D$2004,match($A977,'Trade Log'!$AA$5:$AA$2004,0),0),"n/a"))</f>
        <v/>
      </c>
      <c r="G977" s="100" t="str">
        <f t="array" ref="G977">IF($A977="n/a","",IFERROR(index(Setup!$D$52:$D$201,match($F977,Setup!$B$52:$B$201,0),0),"n/a"))</f>
        <v/>
      </c>
      <c r="H977" s="81"/>
      <c r="I977" s="398">
        <f t="shared" ref="I977:AG977" si="724">IF($A977="n/a",0,IFERROR(IF($G977=I$287,$E977,0),0))</f>
        <v>0</v>
      </c>
      <c r="J977" s="398">
        <f t="shared" si="724"/>
        <v>0</v>
      </c>
      <c r="K977" s="398">
        <f t="shared" si="724"/>
        <v>0</v>
      </c>
      <c r="L977" s="398">
        <f t="shared" si="724"/>
        <v>0</v>
      </c>
      <c r="M977" s="398">
        <f t="shared" si="724"/>
        <v>0</v>
      </c>
      <c r="N977" s="398">
        <f t="shared" si="724"/>
        <v>0</v>
      </c>
      <c r="O977" s="398">
        <f t="shared" si="724"/>
        <v>0</v>
      </c>
      <c r="P977" s="398">
        <f t="shared" si="724"/>
        <v>0</v>
      </c>
      <c r="Q977" s="398">
        <f t="shared" si="724"/>
        <v>0</v>
      </c>
      <c r="R977" s="398">
        <f t="shared" si="724"/>
        <v>0</v>
      </c>
      <c r="S977" s="398">
        <f t="shared" si="724"/>
        <v>0</v>
      </c>
      <c r="T977" s="398">
        <f t="shared" si="724"/>
        <v>0</v>
      </c>
      <c r="U977" s="398">
        <f t="shared" si="724"/>
        <v>0</v>
      </c>
      <c r="V977" s="398">
        <f t="shared" si="724"/>
        <v>0</v>
      </c>
      <c r="W977" s="398">
        <f t="shared" si="724"/>
        <v>0</v>
      </c>
      <c r="X977" s="398">
        <f t="shared" si="724"/>
        <v>0</v>
      </c>
      <c r="Y977" s="398">
        <f t="shared" si="724"/>
        <v>0</v>
      </c>
      <c r="Z977" s="398">
        <f t="shared" si="724"/>
        <v>0</v>
      </c>
      <c r="AA977" s="398">
        <f t="shared" si="724"/>
        <v>0</v>
      </c>
      <c r="AB977" s="398">
        <f t="shared" si="724"/>
        <v>0</v>
      </c>
      <c r="AC977" s="398">
        <f t="shared" si="724"/>
        <v>0</v>
      </c>
      <c r="AD977" s="398">
        <f t="shared" si="724"/>
        <v>0</v>
      </c>
      <c r="AE977" s="398">
        <f t="shared" si="724"/>
        <v>0</v>
      </c>
      <c r="AF977" s="398">
        <f t="shared" si="724"/>
        <v>0</v>
      </c>
      <c r="AG977" s="398">
        <f t="shared" si="724"/>
        <v>0</v>
      </c>
    </row>
    <row r="978">
      <c r="A978" s="100" t="str">
        <f t="shared" si="37"/>
        <v>n/a</v>
      </c>
      <c r="B978" s="396">
        <f t="array" ref="B978">IF($A978="n/a",Dashboard!$C$54,iferror(index('Trade Log'!$B$5:$B$2004,match($A978,'Trade Log'!$AA$5:$AA$2004,0),0),Dashboard!$C$54))</f>
        <v>43100</v>
      </c>
      <c r="C978" s="100" t="str">
        <f t="array" ref="C978">IF($A978="n/a","",iferror(index('Trade Log'!$C$5:$C$2004,match($A978,'Trade Log'!$AA$5:$AA$2004,0),0),""))</f>
        <v/>
      </c>
      <c r="D978" s="398">
        <f t="array" ref="D978">IF($A978="n/a",0,iferror(index('Trade Log'!$AD$5:$AD$2004,match($A978,'Trade Log'!$AA$5:$AA$2004,0),0),0))</f>
        <v>0</v>
      </c>
      <c r="E978" s="398">
        <f t="shared" si="35"/>
        <v>0</v>
      </c>
      <c r="F978" s="100" t="str">
        <f t="array" ref="F978">IF($A978="n/a","",iferror(index('Trade Log'!$D$5:$D$2004,match($A978,'Trade Log'!$AA$5:$AA$2004,0),0),"n/a"))</f>
        <v/>
      </c>
      <c r="G978" s="100" t="str">
        <f t="array" ref="G978">IF($A978="n/a","",IFERROR(index(Setup!$D$52:$D$201,match($F978,Setup!$B$52:$B$201,0),0),"n/a"))</f>
        <v/>
      </c>
      <c r="H978" s="81"/>
      <c r="I978" s="398">
        <f t="shared" ref="I978:AG978" si="725">IF($A978="n/a",0,IFERROR(IF($G978=I$287,$E978,0),0))</f>
        <v>0</v>
      </c>
      <c r="J978" s="398">
        <f t="shared" si="725"/>
        <v>0</v>
      </c>
      <c r="K978" s="398">
        <f t="shared" si="725"/>
        <v>0</v>
      </c>
      <c r="L978" s="398">
        <f t="shared" si="725"/>
        <v>0</v>
      </c>
      <c r="M978" s="398">
        <f t="shared" si="725"/>
        <v>0</v>
      </c>
      <c r="N978" s="398">
        <f t="shared" si="725"/>
        <v>0</v>
      </c>
      <c r="O978" s="398">
        <f t="shared" si="725"/>
        <v>0</v>
      </c>
      <c r="P978" s="398">
        <f t="shared" si="725"/>
        <v>0</v>
      </c>
      <c r="Q978" s="398">
        <f t="shared" si="725"/>
        <v>0</v>
      </c>
      <c r="R978" s="398">
        <f t="shared" si="725"/>
        <v>0</v>
      </c>
      <c r="S978" s="398">
        <f t="shared" si="725"/>
        <v>0</v>
      </c>
      <c r="T978" s="398">
        <f t="shared" si="725"/>
        <v>0</v>
      </c>
      <c r="U978" s="398">
        <f t="shared" si="725"/>
        <v>0</v>
      </c>
      <c r="V978" s="398">
        <f t="shared" si="725"/>
        <v>0</v>
      </c>
      <c r="W978" s="398">
        <f t="shared" si="725"/>
        <v>0</v>
      </c>
      <c r="X978" s="398">
        <f t="shared" si="725"/>
        <v>0</v>
      </c>
      <c r="Y978" s="398">
        <f t="shared" si="725"/>
        <v>0</v>
      </c>
      <c r="Z978" s="398">
        <f t="shared" si="725"/>
        <v>0</v>
      </c>
      <c r="AA978" s="398">
        <f t="shared" si="725"/>
        <v>0</v>
      </c>
      <c r="AB978" s="398">
        <f t="shared" si="725"/>
        <v>0</v>
      </c>
      <c r="AC978" s="398">
        <f t="shared" si="725"/>
        <v>0</v>
      </c>
      <c r="AD978" s="398">
        <f t="shared" si="725"/>
        <v>0</v>
      </c>
      <c r="AE978" s="398">
        <f t="shared" si="725"/>
        <v>0</v>
      </c>
      <c r="AF978" s="398">
        <f t="shared" si="725"/>
        <v>0</v>
      </c>
      <c r="AG978" s="398">
        <f t="shared" si="725"/>
        <v>0</v>
      </c>
    </row>
    <row r="979">
      <c r="A979" s="100" t="str">
        <f t="shared" si="37"/>
        <v>n/a</v>
      </c>
      <c r="B979" s="396">
        <f t="array" ref="B979">IF($A979="n/a",Dashboard!$C$54,iferror(index('Trade Log'!$B$5:$B$2004,match($A979,'Trade Log'!$AA$5:$AA$2004,0),0),Dashboard!$C$54))</f>
        <v>43100</v>
      </c>
      <c r="C979" s="100" t="str">
        <f t="array" ref="C979">IF($A979="n/a","",iferror(index('Trade Log'!$C$5:$C$2004,match($A979,'Trade Log'!$AA$5:$AA$2004,0),0),""))</f>
        <v/>
      </c>
      <c r="D979" s="398">
        <f t="array" ref="D979">IF($A979="n/a",0,iferror(index('Trade Log'!$AD$5:$AD$2004,match($A979,'Trade Log'!$AA$5:$AA$2004,0),0),0))</f>
        <v>0</v>
      </c>
      <c r="E979" s="398">
        <f t="shared" si="35"/>
        <v>0</v>
      </c>
      <c r="F979" s="100" t="str">
        <f t="array" ref="F979">IF($A979="n/a","",iferror(index('Trade Log'!$D$5:$D$2004,match($A979,'Trade Log'!$AA$5:$AA$2004,0),0),"n/a"))</f>
        <v/>
      </c>
      <c r="G979" s="100" t="str">
        <f t="array" ref="G979">IF($A979="n/a","",IFERROR(index(Setup!$D$52:$D$201,match($F979,Setup!$B$52:$B$201,0),0),"n/a"))</f>
        <v/>
      </c>
      <c r="H979" s="81"/>
      <c r="I979" s="398">
        <f t="shared" ref="I979:AG979" si="726">IF($A979="n/a",0,IFERROR(IF($G979=I$287,$E979,0),0))</f>
        <v>0</v>
      </c>
      <c r="J979" s="398">
        <f t="shared" si="726"/>
        <v>0</v>
      </c>
      <c r="K979" s="398">
        <f t="shared" si="726"/>
        <v>0</v>
      </c>
      <c r="L979" s="398">
        <f t="shared" si="726"/>
        <v>0</v>
      </c>
      <c r="M979" s="398">
        <f t="shared" si="726"/>
        <v>0</v>
      </c>
      <c r="N979" s="398">
        <f t="shared" si="726"/>
        <v>0</v>
      </c>
      <c r="O979" s="398">
        <f t="shared" si="726"/>
        <v>0</v>
      </c>
      <c r="P979" s="398">
        <f t="shared" si="726"/>
        <v>0</v>
      </c>
      <c r="Q979" s="398">
        <f t="shared" si="726"/>
        <v>0</v>
      </c>
      <c r="R979" s="398">
        <f t="shared" si="726"/>
        <v>0</v>
      </c>
      <c r="S979" s="398">
        <f t="shared" si="726"/>
        <v>0</v>
      </c>
      <c r="T979" s="398">
        <f t="shared" si="726"/>
        <v>0</v>
      </c>
      <c r="U979" s="398">
        <f t="shared" si="726"/>
        <v>0</v>
      </c>
      <c r="V979" s="398">
        <f t="shared" si="726"/>
        <v>0</v>
      </c>
      <c r="W979" s="398">
        <f t="shared" si="726"/>
        <v>0</v>
      </c>
      <c r="X979" s="398">
        <f t="shared" si="726"/>
        <v>0</v>
      </c>
      <c r="Y979" s="398">
        <f t="shared" si="726"/>
        <v>0</v>
      </c>
      <c r="Z979" s="398">
        <f t="shared" si="726"/>
        <v>0</v>
      </c>
      <c r="AA979" s="398">
        <f t="shared" si="726"/>
        <v>0</v>
      </c>
      <c r="AB979" s="398">
        <f t="shared" si="726"/>
        <v>0</v>
      </c>
      <c r="AC979" s="398">
        <f t="shared" si="726"/>
        <v>0</v>
      </c>
      <c r="AD979" s="398">
        <f t="shared" si="726"/>
        <v>0</v>
      </c>
      <c r="AE979" s="398">
        <f t="shared" si="726"/>
        <v>0</v>
      </c>
      <c r="AF979" s="398">
        <f t="shared" si="726"/>
        <v>0</v>
      </c>
      <c r="AG979" s="398">
        <f t="shared" si="726"/>
        <v>0</v>
      </c>
    </row>
    <row r="980">
      <c r="A980" s="100" t="str">
        <f t="shared" si="37"/>
        <v>n/a</v>
      </c>
      <c r="B980" s="396">
        <f t="array" ref="B980">IF($A980="n/a",Dashboard!$C$54,iferror(index('Trade Log'!$B$5:$B$2004,match($A980,'Trade Log'!$AA$5:$AA$2004,0),0),Dashboard!$C$54))</f>
        <v>43100</v>
      </c>
      <c r="C980" s="100" t="str">
        <f t="array" ref="C980">IF($A980="n/a","",iferror(index('Trade Log'!$C$5:$C$2004,match($A980,'Trade Log'!$AA$5:$AA$2004,0),0),""))</f>
        <v/>
      </c>
      <c r="D980" s="398">
        <f t="array" ref="D980">IF($A980="n/a",0,iferror(index('Trade Log'!$AD$5:$AD$2004,match($A980,'Trade Log'!$AA$5:$AA$2004,0),0),0))</f>
        <v>0</v>
      </c>
      <c r="E980" s="398">
        <f t="shared" si="35"/>
        <v>0</v>
      </c>
      <c r="F980" s="100" t="str">
        <f t="array" ref="F980">IF($A980="n/a","",iferror(index('Trade Log'!$D$5:$D$2004,match($A980,'Trade Log'!$AA$5:$AA$2004,0),0),"n/a"))</f>
        <v/>
      </c>
      <c r="G980" s="100" t="str">
        <f t="array" ref="G980">IF($A980="n/a","",IFERROR(index(Setup!$D$52:$D$201,match($F980,Setup!$B$52:$B$201,0),0),"n/a"))</f>
        <v/>
      </c>
      <c r="H980" s="81"/>
      <c r="I980" s="398">
        <f t="shared" ref="I980:AG980" si="727">IF($A980="n/a",0,IFERROR(IF($G980=I$287,$E980,0),0))</f>
        <v>0</v>
      </c>
      <c r="J980" s="398">
        <f t="shared" si="727"/>
        <v>0</v>
      </c>
      <c r="K980" s="398">
        <f t="shared" si="727"/>
        <v>0</v>
      </c>
      <c r="L980" s="398">
        <f t="shared" si="727"/>
        <v>0</v>
      </c>
      <c r="M980" s="398">
        <f t="shared" si="727"/>
        <v>0</v>
      </c>
      <c r="N980" s="398">
        <f t="shared" si="727"/>
        <v>0</v>
      </c>
      <c r="O980" s="398">
        <f t="shared" si="727"/>
        <v>0</v>
      </c>
      <c r="P980" s="398">
        <f t="shared" si="727"/>
        <v>0</v>
      </c>
      <c r="Q980" s="398">
        <f t="shared" si="727"/>
        <v>0</v>
      </c>
      <c r="R980" s="398">
        <f t="shared" si="727"/>
        <v>0</v>
      </c>
      <c r="S980" s="398">
        <f t="shared" si="727"/>
        <v>0</v>
      </c>
      <c r="T980" s="398">
        <f t="shared" si="727"/>
        <v>0</v>
      </c>
      <c r="U980" s="398">
        <f t="shared" si="727"/>
        <v>0</v>
      </c>
      <c r="V980" s="398">
        <f t="shared" si="727"/>
        <v>0</v>
      </c>
      <c r="W980" s="398">
        <f t="shared" si="727"/>
        <v>0</v>
      </c>
      <c r="X980" s="398">
        <f t="shared" si="727"/>
        <v>0</v>
      </c>
      <c r="Y980" s="398">
        <f t="shared" si="727"/>
        <v>0</v>
      </c>
      <c r="Z980" s="398">
        <f t="shared" si="727"/>
        <v>0</v>
      </c>
      <c r="AA980" s="398">
        <f t="shared" si="727"/>
        <v>0</v>
      </c>
      <c r="AB980" s="398">
        <f t="shared" si="727"/>
        <v>0</v>
      </c>
      <c r="AC980" s="398">
        <f t="shared" si="727"/>
        <v>0</v>
      </c>
      <c r="AD980" s="398">
        <f t="shared" si="727"/>
        <v>0</v>
      </c>
      <c r="AE980" s="398">
        <f t="shared" si="727"/>
        <v>0</v>
      </c>
      <c r="AF980" s="398">
        <f t="shared" si="727"/>
        <v>0</v>
      </c>
      <c r="AG980" s="398">
        <f t="shared" si="727"/>
        <v>0</v>
      </c>
    </row>
    <row r="981">
      <c r="A981" s="100" t="str">
        <f t="shared" si="37"/>
        <v>n/a</v>
      </c>
      <c r="B981" s="396">
        <f t="array" ref="B981">IF($A981="n/a",Dashboard!$C$54,iferror(index('Trade Log'!$B$5:$B$2004,match($A981,'Trade Log'!$AA$5:$AA$2004,0),0),Dashboard!$C$54))</f>
        <v>43100</v>
      </c>
      <c r="C981" s="100" t="str">
        <f t="array" ref="C981">IF($A981="n/a","",iferror(index('Trade Log'!$C$5:$C$2004,match($A981,'Trade Log'!$AA$5:$AA$2004,0),0),""))</f>
        <v/>
      </c>
      <c r="D981" s="398">
        <f t="array" ref="D981">IF($A981="n/a",0,iferror(index('Trade Log'!$AD$5:$AD$2004,match($A981,'Trade Log'!$AA$5:$AA$2004,0),0),0))</f>
        <v>0</v>
      </c>
      <c r="E981" s="398">
        <f t="shared" si="35"/>
        <v>0</v>
      </c>
      <c r="F981" s="100" t="str">
        <f t="array" ref="F981">IF($A981="n/a","",iferror(index('Trade Log'!$D$5:$D$2004,match($A981,'Trade Log'!$AA$5:$AA$2004,0),0),"n/a"))</f>
        <v/>
      </c>
      <c r="G981" s="100" t="str">
        <f t="array" ref="G981">IF($A981="n/a","",IFERROR(index(Setup!$D$52:$D$201,match($F981,Setup!$B$52:$B$201,0),0),"n/a"))</f>
        <v/>
      </c>
      <c r="H981" s="81"/>
      <c r="I981" s="398">
        <f t="shared" ref="I981:AG981" si="728">IF($A981="n/a",0,IFERROR(IF($G981=I$287,$E981,0),0))</f>
        <v>0</v>
      </c>
      <c r="J981" s="398">
        <f t="shared" si="728"/>
        <v>0</v>
      </c>
      <c r="K981" s="398">
        <f t="shared" si="728"/>
        <v>0</v>
      </c>
      <c r="L981" s="398">
        <f t="shared" si="728"/>
        <v>0</v>
      </c>
      <c r="M981" s="398">
        <f t="shared" si="728"/>
        <v>0</v>
      </c>
      <c r="N981" s="398">
        <f t="shared" si="728"/>
        <v>0</v>
      </c>
      <c r="O981" s="398">
        <f t="shared" si="728"/>
        <v>0</v>
      </c>
      <c r="P981" s="398">
        <f t="shared" si="728"/>
        <v>0</v>
      </c>
      <c r="Q981" s="398">
        <f t="shared" si="728"/>
        <v>0</v>
      </c>
      <c r="R981" s="398">
        <f t="shared" si="728"/>
        <v>0</v>
      </c>
      <c r="S981" s="398">
        <f t="shared" si="728"/>
        <v>0</v>
      </c>
      <c r="T981" s="398">
        <f t="shared" si="728"/>
        <v>0</v>
      </c>
      <c r="U981" s="398">
        <f t="shared" si="728"/>
        <v>0</v>
      </c>
      <c r="V981" s="398">
        <f t="shared" si="728"/>
        <v>0</v>
      </c>
      <c r="W981" s="398">
        <f t="shared" si="728"/>
        <v>0</v>
      </c>
      <c r="X981" s="398">
        <f t="shared" si="728"/>
        <v>0</v>
      </c>
      <c r="Y981" s="398">
        <f t="shared" si="728"/>
        <v>0</v>
      </c>
      <c r="Z981" s="398">
        <f t="shared" si="728"/>
        <v>0</v>
      </c>
      <c r="AA981" s="398">
        <f t="shared" si="728"/>
        <v>0</v>
      </c>
      <c r="AB981" s="398">
        <f t="shared" si="728"/>
        <v>0</v>
      </c>
      <c r="AC981" s="398">
        <f t="shared" si="728"/>
        <v>0</v>
      </c>
      <c r="AD981" s="398">
        <f t="shared" si="728"/>
        <v>0</v>
      </c>
      <c r="AE981" s="398">
        <f t="shared" si="728"/>
        <v>0</v>
      </c>
      <c r="AF981" s="398">
        <f t="shared" si="728"/>
        <v>0</v>
      </c>
      <c r="AG981" s="398">
        <f t="shared" si="728"/>
        <v>0</v>
      </c>
    </row>
    <row r="982">
      <c r="A982" s="100" t="str">
        <f t="shared" si="37"/>
        <v>n/a</v>
      </c>
      <c r="B982" s="396">
        <f t="array" ref="B982">IF($A982="n/a",Dashboard!$C$54,iferror(index('Trade Log'!$B$5:$B$2004,match($A982,'Trade Log'!$AA$5:$AA$2004,0),0),Dashboard!$C$54))</f>
        <v>43100</v>
      </c>
      <c r="C982" s="100" t="str">
        <f t="array" ref="C982">IF($A982="n/a","",iferror(index('Trade Log'!$C$5:$C$2004,match($A982,'Trade Log'!$AA$5:$AA$2004,0),0),""))</f>
        <v/>
      </c>
      <c r="D982" s="398">
        <f t="array" ref="D982">IF($A982="n/a",0,iferror(index('Trade Log'!$AD$5:$AD$2004,match($A982,'Trade Log'!$AA$5:$AA$2004,0),0),0))</f>
        <v>0</v>
      </c>
      <c r="E982" s="398">
        <f t="shared" si="35"/>
        <v>0</v>
      </c>
      <c r="F982" s="100" t="str">
        <f t="array" ref="F982">IF($A982="n/a","",iferror(index('Trade Log'!$D$5:$D$2004,match($A982,'Trade Log'!$AA$5:$AA$2004,0),0),"n/a"))</f>
        <v/>
      </c>
      <c r="G982" s="100" t="str">
        <f t="array" ref="G982">IF($A982="n/a","",IFERROR(index(Setup!$D$52:$D$201,match($F982,Setup!$B$52:$B$201,0),0),"n/a"))</f>
        <v/>
      </c>
      <c r="H982" s="81"/>
      <c r="I982" s="398">
        <f t="shared" ref="I982:AG982" si="729">IF($A982="n/a",0,IFERROR(IF($G982=I$287,$E982,0),0))</f>
        <v>0</v>
      </c>
      <c r="J982" s="398">
        <f t="shared" si="729"/>
        <v>0</v>
      </c>
      <c r="K982" s="398">
        <f t="shared" si="729"/>
        <v>0</v>
      </c>
      <c r="L982" s="398">
        <f t="shared" si="729"/>
        <v>0</v>
      </c>
      <c r="M982" s="398">
        <f t="shared" si="729"/>
        <v>0</v>
      </c>
      <c r="N982" s="398">
        <f t="shared" si="729"/>
        <v>0</v>
      </c>
      <c r="O982" s="398">
        <f t="shared" si="729"/>
        <v>0</v>
      </c>
      <c r="P982" s="398">
        <f t="shared" si="729"/>
        <v>0</v>
      </c>
      <c r="Q982" s="398">
        <f t="shared" si="729"/>
        <v>0</v>
      </c>
      <c r="R982" s="398">
        <f t="shared" si="729"/>
        <v>0</v>
      </c>
      <c r="S982" s="398">
        <f t="shared" si="729"/>
        <v>0</v>
      </c>
      <c r="T982" s="398">
        <f t="shared" si="729"/>
        <v>0</v>
      </c>
      <c r="U982" s="398">
        <f t="shared" si="729"/>
        <v>0</v>
      </c>
      <c r="V982" s="398">
        <f t="shared" si="729"/>
        <v>0</v>
      </c>
      <c r="W982" s="398">
        <f t="shared" si="729"/>
        <v>0</v>
      </c>
      <c r="X982" s="398">
        <f t="shared" si="729"/>
        <v>0</v>
      </c>
      <c r="Y982" s="398">
        <f t="shared" si="729"/>
        <v>0</v>
      </c>
      <c r="Z982" s="398">
        <f t="shared" si="729"/>
        <v>0</v>
      </c>
      <c r="AA982" s="398">
        <f t="shared" si="729"/>
        <v>0</v>
      </c>
      <c r="AB982" s="398">
        <f t="shared" si="729"/>
        <v>0</v>
      </c>
      <c r="AC982" s="398">
        <f t="shared" si="729"/>
        <v>0</v>
      </c>
      <c r="AD982" s="398">
        <f t="shared" si="729"/>
        <v>0</v>
      </c>
      <c r="AE982" s="398">
        <f t="shared" si="729"/>
        <v>0</v>
      </c>
      <c r="AF982" s="398">
        <f t="shared" si="729"/>
        <v>0</v>
      </c>
      <c r="AG982" s="398">
        <f t="shared" si="729"/>
        <v>0</v>
      </c>
    </row>
    <row r="983">
      <c r="A983" s="100" t="str">
        <f t="shared" si="37"/>
        <v>n/a</v>
      </c>
      <c r="B983" s="396">
        <f t="array" ref="B983">IF($A983="n/a",Dashboard!$C$54,iferror(index('Trade Log'!$B$5:$B$2004,match($A983,'Trade Log'!$AA$5:$AA$2004,0),0),Dashboard!$C$54))</f>
        <v>43100</v>
      </c>
      <c r="C983" s="100" t="str">
        <f t="array" ref="C983">IF($A983="n/a","",iferror(index('Trade Log'!$C$5:$C$2004,match($A983,'Trade Log'!$AA$5:$AA$2004,0),0),""))</f>
        <v/>
      </c>
      <c r="D983" s="398">
        <f t="array" ref="D983">IF($A983="n/a",0,iferror(index('Trade Log'!$AD$5:$AD$2004,match($A983,'Trade Log'!$AA$5:$AA$2004,0),0),0))</f>
        <v>0</v>
      </c>
      <c r="E983" s="398">
        <f t="shared" si="35"/>
        <v>0</v>
      </c>
      <c r="F983" s="100" t="str">
        <f t="array" ref="F983">IF($A983="n/a","",iferror(index('Trade Log'!$D$5:$D$2004,match($A983,'Trade Log'!$AA$5:$AA$2004,0),0),"n/a"))</f>
        <v/>
      </c>
      <c r="G983" s="100" t="str">
        <f t="array" ref="G983">IF($A983="n/a","",IFERROR(index(Setup!$D$52:$D$201,match($F983,Setup!$B$52:$B$201,0),0),"n/a"))</f>
        <v/>
      </c>
      <c r="H983" s="81"/>
      <c r="I983" s="398">
        <f t="shared" ref="I983:AG983" si="730">IF($A983="n/a",0,IFERROR(IF($G983=I$287,$E983,0),0))</f>
        <v>0</v>
      </c>
      <c r="J983" s="398">
        <f t="shared" si="730"/>
        <v>0</v>
      </c>
      <c r="K983" s="398">
        <f t="shared" si="730"/>
        <v>0</v>
      </c>
      <c r="L983" s="398">
        <f t="shared" si="730"/>
        <v>0</v>
      </c>
      <c r="M983" s="398">
        <f t="shared" si="730"/>
        <v>0</v>
      </c>
      <c r="N983" s="398">
        <f t="shared" si="730"/>
        <v>0</v>
      </c>
      <c r="O983" s="398">
        <f t="shared" si="730"/>
        <v>0</v>
      </c>
      <c r="P983" s="398">
        <f t="shared" si="730"/>
        <v>0</v>
      </c>
      <c r="Q983" s="398">
        <f t="shared" si="730"/>
        <v>0</v>
      </c>
      <c r="R983" s="398">
        <f t="shared" si="730"/>
        <v>0</v>
      </c>
      <c r="S983" s="398">
        <f t="shared" si="730"/>
        <v>0</v>
      </c>
      <c r="T983" s="398">
        <f t="shared" si="730"/>
        <v>0</v>
      </c>
      <c r="U983" s="398">
        <f t="shared" si="730"/>
        <v>0</v>
      </c>
      <c r="V983" s="398">
        <f t="shared" si="730"/>
        <v>0</v>
      </c>
      <c r="W983" s="398">
        <f t="shared" si="730"/>
        <v>0</v>
      </c>
      <c r="X983" s="398">
        <f t="shared" si="730"/>
        <v>0</v>
      </c>
      <c r="Y983" s="398">
        <f t="shared" si="730"/>
        <v>0</v>
      </c>
      <c r="Z983" s="398">
        <f t="shared" si="730"/>
        <v>0</v>
      </c>
      <c r="AA983" s="398">
        <f t="shared" si="730"/>
        <v>0</v>
      </c>
      <c r="AB983" s="398">
        <f t="shared" si="730"/>
        <v>0</v>
      </c>
      <c r="AC983" s="398">
        <f t="shared" si="730"/>
        <v>0</v>
      </c>
      <c r="AD983" s="398">
        <f t="shared" si="730"/>
        <v>0</v>
      </c>
      <c r="AE983" s="398">
        <f t="shared" si="730"/>
        <v>0</v>
      </c>
      <c r="AF983" s="398">
        <f t="shared" si="730"/>
        <v>0</v>
      </c>
      <c r="AG983" s="398">
        <f t="shared" si="730"/>
        <v>0</v>
      </c>
    </row>
    <row r="984">
      <c r="A984" s="100" t="str">
        <f t="shared" si="37"/>
        <v>n/a</v>
      </c>
      <c r="B984" s="396">
        <f t="array" ref="B984">IF($A984="n/a",Dashboard!$C$54,iferror(index('Trade Log'!$B$5:$B$2004,match($A984,'Trade Log'!$AA$5:$AA$2004,0),0),Dashboard!$C$54))</f>
        <v>43100</v>
      </c>
      <c r="C984" s="100" t="str">
        <f t="array" ref="C984">IF($A984="n/a","",iferror(index('Trade Log'!$C$5:$C$2004,match($A984,'Trade Log'!$AA$5:$AA$2004,0),0),""))</f>
        <v/>
      </c>
      <c r="D984" s="398">
        <f t="array" ref="D984">IF($A984="n/a",0,iferror(index('Trade Log'!$AD$5:$AD$2004,match($A984,'Trade Log'!$AA$5:$AA$2004,0),0),0))</f>
        <v>0</v>
      </c>
      <c r="E984" s="398">
        <f t="shared" si="35"/>
        <v>0</v>
      </c>
      <c r="F984" s="100" t="str">
        <f t="array" ref="F984">IF($A984="n/a","",iferror(index('Trade Log'!$D$5:$D$2004,match($A984,'Trade Log'!$AA$5:$AA$2004,0),0),"n/a"))</f>
        <v/>
      </c>
      <c r="G984" s="100" t="str">
        <f t="array" ref="G984">IF($A984="n/a","",IFERROR(index(Setup!$D$52:$D$201,match($F984,Setup!$B$52:$B$201,0),0),"n/a"))</f>
        <v/>
      </c>
      <c r="H984" s="81"/>
      <c r="I984" s="398">
        <f t="shared" ref="I984:AG984" si="731">IF($A984="n/a",0,IFERROR(IF($G984=I$287,$E984,0),0))</f>
        <v>0</v>
      </c>
      <c r="J984" s="398">
        <f t="shared" si="731"/>
        <v>0</v>
      </c>
      <c r="K984" s="398">
        <f t="shared" si="731"/>
        <v>0</v>
      </c>
      <c r="L984" s="398">
        <f t="shared" si="731"/>
        <v>0</v>
      </c>
      <c r="M984" s="398">
        <f t="shared" si="731"/>
        <v>0</v>
      </c>
      <c r="N984" s="398">
        <f t="shared" si="731"/>
        <v>0</v>
      </c>
      <c r="O984" s="398">
        <f t="shared" si="731"/>
        <v>0</v>
      </c>
      <c r="P984" s="398">
        <f t="shared" si="731"/>
        <v>0</v>
      </c>
      <c r="Q984" s="398">
        <f t="shared" si="731"/>
        <v>0</v>
      </c>
      <c r="R984" s="398">
        <f t="shared" si="731"/>
        <v>0</v>
      </c>
      <c r="S984" s="398">
        <f t="shared" si="731"/>
        <v>0</v>
      </c>
      <c r="T984" s="398">
        <f t="shared" si="731"/>
        <v>0</v>
      </c>
      <c r="U984" s="398">
        <f t="shared" si="731"/>
        <v>0</v>
      </c>
      <c r="V984" s="398">
        <f t="shared" si="731"/>
        <v>0</v>
      </c>
      <c r="W984" s="398">
        <f t="shared" si="731"/>
        <v>0</v>
      </c>
      <c r="X984" s="398">
        <f t="shared" si="731"/>
        <v>0</v>
      </c>
      <c r="Y984" s="398">
        <f t="shared" si="731"/>
        <v>0</v>
      </c>
      <c r="Z984" s="398">
        <f t="shared" si="731"/>
        <v>0</v>
      </c>
      <c r="AA984" s="398">
        <f t="shared" si="731"/>
        <v>0</v>
      </c>
      <c r="AB984" s="398">
        <f t="shared" si="731"/>
        <v>0</v>
      </c>
      <c r="AC984" s="398">
        <f t="shared" si="731"/>
        <v>0</v>
      </c>
      <c r="AD984" s="398">
        <f t="shared" si="731"/>
        <v>0</v>
      </c>
      <c r="AE984" s="398">
        <f t="shared" si="731"/>
        <v>0</v>
      </c>
      <c r="AF984" s="398">
        <f t="shared" si="731"/>
        <v>0</v>
      </c>
      <c r="AG984" s="398">
        <f t="shared" si="731"/>
        <v>0</v>
      </c>
    </row>
    <row r="985">
      <c r="A985" s="100" t="str">
        <f t="shared" si="37"/>
        <v>n/a</v>
      </c>
      <c r="B985" s="396">
        <f t="array" ref="B985">IF($A985="n/a",Dashboard!$C$54,iferror(index('Trade Log'!$B$5:$B$2004,match($A985,'Trade Log'!$AA$5:$AA$2004,0),0),Dashboard!$C$54))</f>
        <v>43100</v>
      </c>
      <c r="C985" s="100" t="str">
        <f t="array" ref="C985">IF($A985="n/a","",iferror(index('Trade Log'!$C$5:$C$2004,match($A985,'Trade Log'!$AA$5:$AA$2004,0),0),""))</f>
        <v/>
      </c>
      <c r="D985" s="398">
        <f t="array" ref="D985">IF($A985="n/a",0,iferror(index('Trade Log'!$AD$5:$AD$2004,match($A985,'Trade Log'!$AA$5:$AA$2004,0),0),0))</f>
        <v>0</v>
      </c>
      <c r="E985" s="398">
        <f t="shared" si="35"/>
        <v>0</v>
      </c>
      <c r="F985" s="100" t="str">
        <f t="array" ref="F985">IF($A985="n/a","",iferror(index('Trade Log'!$D$5:$D$2004,match($A985,'Trade Log'!$AA$5:$AA$2004,0),0),"n/a"))</f>
        <v/>
      </c>
      <c r="G985" s="100" t="str">
        <f t="array" ref="G985">IF($A985="n/a","",IFERROR(index(Setup!$D$52:$D$201,match($F985,Setup!$B$52:$B$201,0),0),"n/a"))</f>
        <v/>
      </c>
      <c r="H985" s="81"/>
      <c r="I985" s="398">
        <f t="shared" ref="I985:AG985" si="732">IF($A985="n/a",0,IFERROR(IF($G985=I$287,$E985,0),0))</f>
        <v>0</v>
      </c>
      <c r="J985" s="398">
        <f t="shared" si="732"/>
        <v>0</v>
      </c>
      <c r="K985" s="398">
        <f t="shared" si="732"/>
        <v>0</v>
      </c>
      <c r="L985" s="398">
        <f t="shared" si="732"/>
        <v>0</v>
      </c>
      <c r="M985" s="398">
        <f t="shared" si="732"/>
        <v>0</v>
      </c>
      <c r="N985" s="398">
        <f t="shared" si="732"/>
        <v>0</v>
      </c>
      <c r="O985" s="398">
        <f t="shared" si="732"/>
        <v>0</v>
      </c>
      <c r="P985" s="398">
        <f t="shared" si="732"/>
        <v>0</v>
      </c>
      <c r="Q985" s="398">
        <f t="shared" si="732"/>
        <v>0</v>
      </c>
      <c r="R985" s="398">
        <f t="shared" si="732"/>
        <v>0</v>
      </c>
      <c r="S985" s="398">
        <f t="shared" si="732"/>
        <v>0</v>
      </c>
      <c r="T985" s="398">
        <f t="shared" si="732"/>
        <v>0</v>
      </c>
      <c r="U985" s="398">
        <f t="shared" si="732"/>
        <v>0</v>
      </c>
      <c r="V985" s="398">
        <f t="shared" si="732"/>
        <v>0</v>
      </c>
      <c r="W985" s="398">
        <f t="shared" si="732"/>
        <v>0</v>
      </c>
      <c r="X985" s="398">
        <f t="shared" si="732"/>
        <v>0</v>
      </c>
      <c r="Y985" s="398">
        <f t="shared" si="732"/>
        <v>0</v>
      </c>
      <c r="Z985" s="398">
        <f t="shared" si="732"/>
        <v>0</v>
      </c>
      <c r="AA985" s="398">
        <f t="shared" si="732"/>
        <v>0</v>
      </c>
      <c r="AB985" s="398">
        <f t="shared" si="732"/>
        <v>0</v>
      </c>
      <c r="AC985" s="398">
        <f t="shared" si="732"/>
        <v>0</v>
      </c>
      <c r="AD985" s="398">
        <f t="shared" si="732"/>
        <v>0</v>
      </c>
      <c r="AE985" s="398">
        <f t="shared" si="732"/>
        <v>0</v>
      </c>
      <c r="AF985" s="398">
        <f t="shared" si="732"/>
        <v>0</v>
      </c>
      <c r="AG985" s="398">
        <f t="shared" si="732"/>
        <v>0</v>
      </c>
    </row>
    <row r="986">
      <c r="A986" s="100" t="str">
        <f t="shared" si="37"/>
        <v>n/a</v>
      </c>
      <c r="B986" s="396">
        <f t="array" ref="B986">IF($A986="n/a",Dashboard!$C$54,iferror(index('Trade Log'!$B$5:$B$2004,match($A986,'Trade Log'!$AA$5:$AA$2004,0),0),Dashboard!$C$54))</f>
        <v>43100</v>
      </c>
      <c r="C986" s="100" t="str">
        <f t="array" ref="C986">IF($A986="n/a","",iferror(index('Trade Log'!$C$5:$C$2004,match($A986,'Trade Log'!$AA$5:$AA$2004,0),0),""))</f>
        <v/>
      </c>
      <c r="D986" s="398">
        <f t="array" ref="D986">IF($A986="n/a",0,iferror(index('Trade Log'!$AD$5:$AD$2004,match($A986,'Trade Log'!$AA$5:$AA$2004,0),0),0))</f>
        <v>0</v>
      </c>
      <c r="E986" s="398">
        <f t="shared" si="35"/>
        <v>0</v>
      </c>
      <c r="F986" s="100" t="str">
        <f t="array" ref="F986">IF($A986="n/a","",iferror(index('Trade Log'!$D$5:$D$2004,match($A986,'Trade Log'!$AA$5:$AA$2004,0),0),"n/a"))</f>
        <v/>
      </c>
      <c r="G986" s="100" t="str">
        <f t="array" ref="G986">IF($A986="n/a","",IFERROR(index(Setup!$D$52:$D$201,match($F986,Setup!$B$52:$B$201,0),0),"n/a"))</f>
        <v/>
      </c>
      <c r="H986" s="81"/>
      <c r="I986" s="398">
        <f t="shared" ref="I986:AG986" si="733">IF($A986="n/a",0,IFERROR(IF($G986=I$287,$E986,0),0))</f>
        <v>0</v>
      </c>
      <c r="J986" s="398">
        <f t="shared" si="733"/>
        <v>0</v>
      </c>
      <c r="K986" s="398">
        <f t="shared" si="733"/>
        <v>0</v>
      </c>
      <c r="L986" s="398">
        <f t="shared" si="733"/>
        <v>0</v>
      </c>
      <c r="M986" s="398">
        <f t="shared" si="733"/>
        <v>0</v>
      </c>
      <c r="N986" s="398">
        <f t="shared" si="733"/>
        <v>0</v>
      </c>
      <c r="O986" s="398">
        <f t="shared" si="733"/>
        <v>0</v>
      </c>
      <c r="P986" s="398">
        <f t="shared" si="733"/>
        <v>0</v>
      </c>
      <c r="Q986" s="398">
        <f t="shared" si="733"/>
        <v>0</v>
      </c>
      <c r="R986" s="398">
        <f t="shared" si="733"/>
        <v>0</v>
      </c>
      <c r="S986" s="398">
        <f t="shared" si="733"/>
        <v>0</v>
      </c>
      <c r="T986" s="398">
        <f t="shared" si="733"/>
        <v>0</v>
      </c>
      <c r="U986" s="398">
        <f t="shared" si="733"/>
        <v>0</v>
      </c>
      <c r="V986" s="398">
        <f t="shared" si="733"/>
        <v>0</v>
      </c>
      <c r="W986" s="398">
        <f t="shared" si="733"/>
        <v>0</v>
      </c>
      <c r="X986" s="398">
        <f t="shared" si="733"/>
        <v>0</v>
      </c>
      <c r="Y986" s="398">
        <f t="shared" si="733"/>
        <v>0</v>
      </c>
      <c r="Z986" s="398">
        <f t="shared" si="733"/>
        <v>0</v>
      </c>
      <c r="AA986" s="398">
        <f t="shared" si="733"/>
        <v>0</v>
      </c>
      <c r="AB986" s="398">
        <f t="shared" si="733"/>
        <v>0</v>
      </c>
      <c r="AC986" s="398">
        <f t="shared" si="733"/>
        <v>0</v>
      </c>
      <c r="AD986" s="398">
        <f t="shared" si="733"/>
        <v>0</v>
      </c>
      <c r="AE986" s="398">
        <f t="shared" si="733"/>
        <v>0</v>
      </c>
      <c r="AF986" s="398">
        <f t="shared" si="733"/>
        <v>0</v>
      </c>
      <c r="AG986" s="398">
        <f t="shared" si="733"/>
        <v>0</v>
      </c>
    </row>
    <row r="987">
      <c r="A987" s="100" t="str">
        <f t="shared" si="37"/>
        <v>n/a</v>
      </c>
      <c r="B987" s="396">
        <f t="array" ref="B987">IF($A987="n/a",Dashboard!$C$54,iferror(index('Trade Log'!$B$5:$B$2004,match($A987,'Trade Log'!$AA$5:$AA$2004,0),0),Dashboard!$C$54))</f>
        <v>43100</v>
      </c>
      <c r="C987" s="100" t="str">
        <f t="array" ref="C987">IF($A987="n/a","",iferror(index('Trade Log'!$C$5:$C$2004,match($A987,'Trade Log'!$AA$5:$AA$2004,0),0),""))</f>
        <v/>
      </c>
      <c r="D987" s="398">
        <f t="array" ref="D987">IF($A987="n/a",0,iferror(index('Trade Log'!$AD$5:$AD$2004,match($A987,'Trade Log'!$AA$5:$AA$2004,0),0),0))</f>
        <v>0</v>
      </c>
      <c r="E987" s="398">
        <f t="shared" si="35"/>
        <v>0</v>
      </c>
      <c r="F987" s="100" t="str">
        <f t="array" ref="F987">IF($A987="n/a","",iferror(index('Trade Log'!$D$5:$D$2004,match($A987,'Trade Log'!$AA$5:$AA$2004,0),0),"n/a"))</f>
        <v/>
      </c>
      <c r="G987" s="100" t="str">
        <f t="array" ref="G987">IF($A987="n/a","",IFERROR(index(Setup!$D$52:$D$201,match($F987,Setup!$B$52:$B$201,0),0),"n/a"))</f>
        <v/>
      </c>
      <c r="H987" s="81"/>
      <c r="I987" s="398">
        <f t="shared" ref="I987:AG987" si="734">IF($A987="n/a",0,IFERROR(IF($G987=I$287,$E987,0),0))</f>
        <v>0</v>
      </c>
      <c r="J987" s="398">
        <f t="shared" si="734"/>
        <v>0</v>
      </c>
      <c r="K987" s="398">
        <f t="shared" si="734"/>
        <v>0</v>
      </c>
      <c r="L987" s="398">
        <f t="shared" si="734"/>
        <v>0</v>
      </c>
      <c r="M987" s="398">
        <f t="shared" si="734"/>
        <v>0</v>
      </c>
      <c r="N987" s="398">
        <f t="shared" si="734"/>
        <v>0</v>
      </c>
      <c r="O987" s="398">
        <f t="shared" si="734"/>
        <v>0</v>
      </c>
      <c r="P987" s="398">
        <f t="shared" si="734"/>
        <v>0</v>
      </c>
      <c r="Q987" s="398">
        <f t="shared" si="734"/>
        <v>0</v>
      </c>
      <c r="R987" s="398">
        <f t="shared" si="734"/>
        <v>0</v>
      </c>
      <c r="S987" s="398">
        <f t="shared" si="734"/>
        <v>0</v>
      </c>
      <c r="T987" s="398">
        <f t="shared" si="734"/>
        <v>0</v>
      </c>
      <c r="U987" s="398">
        <f t="shared" si="734"/>
        <v>0</v>
      </c>
      <c r="V987" s="398">
        <f t="shared" si="734"/>
        <v>0</v>
      </c>
      <c r="W987" s="398">
        <f t="shared" si="734"/>
        <v>0</v>
      </c>
      <c r="X987" s="398">
        <f t="shared" si="734"/>
        <v>0</v>
      </c>
      <c r="Y987" s="398">
        <f t="shared" si="734"/>
        <v>0</v>
      </c>
      <c r="Z987" s="398">
        <f t="shared" si="734"/>
        <v>0</v>
      </c>
      <c r="AA987" s="398">
        <f t="shared" si="734"/>
        <v>0</v>
      </c>
      <c r="AB987" s="398">
        <f t="shared" si="734"/>
        <v>0</v>
      </c>
      <c r="AC987" s="398">
        <f t="shared" si="734"/>
        <v>0</v>
      </c>
      <c r="AD987" s="398">
        <f t="shared" si="734"/>
        <v>0</v>
      </c>
      <c r="AE987" s="398">
        <f t="shared" si="734"/>
        <v>0</v>
      </c>
      <c r="AF987" s="398">
        <f t="shared" si="734"/>
        <v>0</v>
      </c>
      <c r="AG987" s="398">
        <f t="shared" si="734"/>
        <v>0</v>
      </c>
    </row>
    <row r="988">
      <c r="A988" s="100" t="str">
        <f t="shared" si="37"/>
        <v>n/a</v>
      </c>
      <c r="B988" s="396">
        <f t="array" ref="B988">IF($A988="n/a",Dashboard!$C$54,iferror(index('Trade Log'!$B$5:$B$2004,match($A988,'Trade Log'!$AA$5:$AA$2004,0),0),Dashboard!$C$54))</f>
        <v>43100</v>
      </c>
      <c r="C988" s="100" t="str">
        <f t="array" ref="C988">IF($A988="n/a","",iferror(index('Trade Log'!$C$5:$C$2004,match($A988,'Trade Log'!$AA$5:$AA$2004,0),0),""))</f>
        <v/>
      </c>
      <c r="D988" s="398">
        <f t="array" ref="D988">IF($A988="n/a",0,iferror(index('Trade Log'!$AD$5:$AD$2004,match($A988,'Trade Log'!$AA$5:$AA$2004,0),0),0))</f>
        <v>0</v>
      </c>
      <c r="E988" s="398">
        <f t="shared" si="35"/>
        <v>0</v>
      </c>
      <c r="F988" s="100" t="str">
        <f t="array" ref="F988">IF($A988="n/a","",iferror(index('Trade Log'!$D$5:$D$2004,match($A988,'Trade Log'!$AA$5:$AA$2004,0),0),"n/a"))</f>
        <v/>
      </c>
      <c r="G988" s="100" t="str">
        <f t="array" ref="G988">IF($A988="n/a","",IFERROR(index(Setup!$D$52:$D$201,match($F988,Setup!$B$52:$B$201,0),0),"n/a"))</f>
        <v/>
      </c>
      <c r="H988" s="81"/>
      <c r="I988" s="398">
        <f t="shared" ref="I988:AG988" si="735">IF($A988="n/a",0,IFERROR(IF($G988=I$287,$E988,0),0))</f>
        <v>0</v>
      </c>
      <c r="J988" s="398">
        <f t="shared" si="735"/>
        <v>0</v>
      </c>
      <c r="K988" s="398">
        <f t="shared" si="735"/>
        <v>0</v>
      </c>
      <c r="L988" s="398">
        <f t="shared" si="735"/>
        <v>0</v>
      </c>
      <c r="M988" s="398">
        <f t="shared" si="735"/>
        <v>0</v>
      </c>
      <c r="N988" s="398">
        <f t="shared" si="735"/>
        <v>0</v>
      </c>
      <c r="O988" s="398">
        <f t="shared" si="735"/>
        <v>0</v>
      </c>
      <c r="P988" s="398">
        <f t="shared" si="735"/>
        <v>0</v>
      </c>
      <c r="Q988" s="398">
        <f t="shared" si="735"/>
        <v>0</v>
      </c>
      <c r="R988" s="398">
        <f t="shared" si="735"/>
        <v>0</v>
      </c>
      <c r="S988" s="398">
        <f t="shared" si="735"/>
        <v>0</v>
      </c>
      <c r="T988" s="398">
        <f t="shared" si="735"/>
        <v>0</v>
      </c>
      <c r="U988" s="398">
        <f t="shared" si="735"/>
        <v>0</v>
      </c>
      <c r="V988" s="398">
        <f t="shared" si="735"/>
        <v>0</v>
      </c>
      <c r="W988" s="398">
        <f t="shared" si="735"/>
        <v>0</v>
      </c>
      <c r="X988" s="398">
        <f t="shared" si="735"/>
        <v>0</v>
      </c>
      <c r="Y988" s="398">
        <f t="shared" si="735"/>
        <v>0</v>
      </c>
      <c r="Z988" s="398">
        <f t="shared" si="735"/>
        <v>0</v>
      </c>
      <c r="AA988" s="398">
        <f t="shared" si="735"/>
        <v>0</v>
      </c>
      <c r="AB988" s="398">
        <f t="shared" si="735"/>
        <v>0</v>
      </c>
      <c r="AC988" s="398">
        <f t="shared" si="735"/>
        <v>0</v>
      </c>
      <c r="AD988" s="398">
        <f t="shared" si="735"/>
        <v>0</v>
      </c>
      <c r="AE988" s="398">
        <f t="shared" si="735"/>
        <v>0</v>
      </c>
      <c r="AF988" s="398">
        <f t="shared" si="735"/>
        <v>0</v>
      </c>
      <c r="AG988" s="398">
        <f t="shared" si="735"/>
        <v>0</v>
      </c>
    </row>
    <row r="989">
      <c r="A989" s="100" t="str">
        <f t="shared" si="37"/>
        <v>n/a</v>
      </c>
      <c r="B989" s="396">
        <f t="array" ref="B989">IF($A989="n/a",Dashboard!$C$54,iferror(index('Trade Log'!$B$5:$B$2004,match($A989,'Trade Log'!$AA$5:$AA$2004,0),0),Dashboard!$C$54))</f>
        <v>43100</v>
      </c>
      <c r="C989" s="100" t="str">
        <f t="array" ref="C989">IF($A989="n/a","",iferror(index('Trade Log'!$C$5:$C$2004,match($A989,'Trade Log'!$AA$5:$AA$2004,0),0),""))</f>
        <v/>
      </c>
      <c r="D989" s="398">
        <f t="array" ref="D989">IF($A989="n/a",0,iferror(index('Trade Log'!$AD$5:$AD$2004,match($A989,'Trade Log'!$AA$5:$AA$2004,0),0),0))</f>
        <v>0</v>
      </c>
      <c r="E989" s="398">
        <f t="shared" si="35"/>
        <v>0</v>
      </c>
      <c r="F989" s="100" t="str">
        <f t="array" ref="F989">IF($A989="n/a","",iferror(index('Trade Log'!$D$5:$D$2004,match($A989,'Trade Log'!$AA$5:$AA$2004,0),0),"n/a"))</f>
        <v/>
      </c>
      <c r="G989" s="100" t="str">
        <f t="array" ref="G989">IF($A989="n/a","",IFERROR(index(Setup!$D$52:$D$201,match($F989,Setup!$B$52:$B$201,0),0),"n/a"))</f>
        <v/>
      </c>
      <c r="H989" s="81"/>
      <c r="I989" s="398">
        <f t="shared" ref="I989:AG989" si="736">IF($A989="n/a",0,IFERROR(IF($G989=I$287,$E989,0),0))</f>
        <v>0</v>
      </c>
      <c r="J989" s="398">
        <f t="shared" si="736"/>
        <v>0</v>
      </c>
      <c r="K989" s="398">
        <f t="shared" si="736"/>
        <v>0</v>
      </c>
      <c r="L989" s="398">
        <f t="shared" si="736"/>
        <v>0</v>
      </c>
      <c r="M989" s="398">
        <f t="shared" si="736"/>
        <v>0</v>
      </c>
      <c r="N989" s="398">
        <f t="shared" si="736"/>
        <v>0</v>
      </c>
      <c r="O989" s="398">
        <f t="shared" si="736"/>
        <v>0</v>
      </c>
      <c r="P989" s="398">
        <f t="shared" si="736"/>
        <v>0</v>
      </c>
      <c r="Q989" s="398">
        <f t="shared" si="736"/>
        <v>0</v>
      </c>
      <c r="R989" s="398">
        <f t="shared" si="736"/>
        <v>0</v>
      </c>
      <c r="S989" s="398">
        <f t="shared" si="736"/>
        <v>0</v>
      </c>
      <c r="T989" s="398">
        <f t="shared" si="736"/>
        <v>0</v>
      </c>
      <c r="U989" s="398">
        <f t="shared" si="736"/>
        <v>0</v>
      </c>
      <c r="V989" s="398">
        <f t="shared" si="736"/>
        <v>0</v>
      </c>
      <c r="W989" s="398">
        <f t="shared" si="736"/>
        <v>0</v>
      </c>
      <c r="X989" s="398">
        <f t="shared" si="736"/>
        <v>0</v>
      </c>
      <c r="Y989" s="398">
        <f t="shared" si="736"/>
        <v>0</v>
      </c>
      <c r="Z989" s="398">
        <f t="shared" si="736"/>
        <v>0</v>
      </c>
      <c r="AA989" s="398">
        <f t="shared" si="736"/>
        <v>0</v>
      </c>
      <c r="AB989" s="398">
        <f t="shared" si="736"/>
        <v>0</v>
      </c>
      <c r="AC989" s="398">
        <f t="shared" si="736"/>
        <v>0</v>
      </c>
      <c r="AD989" s="398">
        <f t="shared" si="736"/>
        <v>0</v>
      </c>
      <c r="AE989" s="398">
        <f t="shared" si="736"/>
        <v>0</v>
      </c>
      <c r="AF989" s="398">
        <f t="shared" si="736"/>
        <v>0</v>
      </c>
      <c r="AG989" s="398">
        <f t="shared" si="736"/>
        <v>0</v>
      </c>
    </row>
    <row r="990">
      <c r="A990" s="100" t="str">
        <f t="shared" si="37"/>
        <v>n/a</v>
      </c>
      <c r="B990" s="396">
        <f t="array" ref="B990">IF($A990="n/a",Dashboard!$C$54,iferror(index('Trade Log'!$B$5:$B$2004,match($A990,'Trade Log'!$AA$5:$AA$2004,0),0),Dashboard!$C$54))</f>
        <v>43100</v>
      </c>
      <c r="C990" s="100" t="str">
        <f t="array" ref="C990">IF($A990="n/a","",iferror(index('Trade Log'!$C$5:$C$2004,match($A990,'Trade Log'!$AA$5:$AA$2004,0),0),""))</f>
        <v/>
      </c>
      <c r="D990" s="398">
        <f t="array" ref="D990">IF($A990="n/a",0,iferror(index('Trade Log'!$AD$5:$AD$2004,match($A990,'Trade Log'!$AA$5:$AA$2004,0),0),0))</f>
        <v>0</v>
      </c>
      <c r="E990" s="398">
        <f t="shared" si="35"/>
        <v>0</v>
      </c>
      <c r="F990" s="100" t="str">
        <f t="array" ref="F990">IF($A990="n/a","",iferror(index('Trade Log'!$D$5:$D$2004,match($A990,'Trade Log'!$AA$5:$AA$2004,0),0),"n/a"))</f>
        <v/>
      </c>
      <c r="G990" s="100" t="str">
        <f t="array" ref="G990">IF($A990="n/a","",IFERROR(index(Setup!$D$52:$D$201,match($F990,Setup!$B$52:$B$201,0),0),"n/a"))</f>
        <v/>
      </c>
      <c r="H990" s="81"/>
      <c r="I990" s="398">
        <f t="shared" ref="I990:AG990" si="737">IF($A990="n/a",0,IFERROR(IF($G990=I$287,$E990,0),0))</f>
        <v>0</v>
      </c>
      <c r="J990" s="398">
        <f t="shared" si="737"/>
        <v>0</v>
      </c>
      <c r="K990" s="398">
        <f t="shared" si="737"/>
        <v>0</v>
      </c>
      <c r="L990" s="398">
        <f t="shared" si="737"/>
        <v>0</v>
      </c>
      <c r="M990" s="398">
        <f t="shared" si="737"/>
        <v>0</v>
      </c>
      <c r="N990" s="398">
        <f t="shared" si="737"/>
        <v>0</v>
      </c>
      <c r="O990" s="398">
        <f t="shared" si="737"/>
        <v>0</v>
      </c>
      <c r="P990" s="398">
        <f t="shared" si="737"/>
        <v>0</v>
      </c>
      <c r="Q990" s="398">
        <f t="shared" si="737"/>
        <v>0</v>
      </c>
      <c r="R990" s="398">
        <f t="shared" si="737"/>
        <v>0</v>
      </c>
      <c r="S990" s="398">
        <f t="shared" si="737"/>
        <v>0</v>
      </c>
      <c r="T990" s="398">
        <f t="shared" si="737"/>
        <v>0</v>
      </c>
      <c r="U990" s="398">
        <f t="shared" si="737"/>
        <v>0</v>
      </c>
      <c r="V990" s="398">
        <f t="shared" si="737"/>
        <v>0</v>
      </c>
      <c r="W990" s="398">
        <f t="shared" si="737"/>
        <v>0</v>
      </c>
      <c r="X990" s="398">
        <f t="shared" si="737"/>
        <v>0</v>
      </c>
      <c r="Y990" s="398">
        <f t="shared" si="737"/>
        <v>0</v>
      </c>
      <c r="Z990" s="398">
        <f t="shared" si="737"/>
        <v>0</v>
      </c>
      <c r="AA990" s="398">
        <f t="shared" si="737"/>
        <v>0</v>
      </c>
      <c r="AB990" s="398">
        <f t="shared" si="737"/>
        <v>0</v>
      </c>
      <c r="AC990" s="398">
        <f t="shared" si="737"/>
        <v>0</v>
      </c>
      <c r="AD990" s="398">
        <f t="shared" si="737"/>
        <v>0</v>
      </c>
      <c r="AE990" s="398">
        <f t="shared" si="737"/>
        <v>0</v>
      </c>
      <c r="AF990" s="398">
        <f t="shared" si="737"/>
        <v>0</v>
      </c>
      <c r="AG990" s="398">
        <f t="shared" si="737"/>
        <v>0</v>
      </c>
    </row>
    <row r="991">
      <c r="A991" s="100" t="str">
        <f t="shared" si="37"/>
        <v>n/a</v>
      </c>
      <c r="B991" s="396">
        <f t="array" ref="B991">IF($A991="n/a",Dashboard!$C$54,iferror(index('Trade Log'!$B$5:$B$2004,match($A991,'Trade Log'!$AA$5:$AA$2004,0),0),Dashboard!$C$54))</f>
        <v>43100</v>
      </c>
      <c r="C991" s="100" t="str">
        <f t="array" ref="C991">IF($A991="n/a","",iferror(index('Trade Log'!$C$5:$C$2004,match($A991,'Trade Log'!$AA$5:$AA$2004,0),0),""))</f>
        <v/>
      </c>
      <c r="D991" s="398">
        <f t="array" ref="D991">IF($A991="n/a",0,iferror(index('Trade Log'!$AD$5:$AD$2004,match($A991,'Trade Log'!$AA$5:$AA$2004,0),0),0))</f>
        <v>0</v>
      </c>
      <c r="E991" s="398">
        <f t="shared" si="35"/>
        <v>0</v>
      </c>
      <c r="F991" s="100" t="str">
        <f t="array" ref="F991">IF($A991="n/a","",iferror(index('Trade Log'!$D$5:$D$2004,match($A991,'Trade Log'!$AA$5:$AA$2004,0),0),"n/a"))</f>
        <v/>
      </c>
      <c r="G991" s="100" t="str">
        <f t="array" ref="G991">IF($A991="n/a","",IFERROR(index(Setup!$D$52:$D$201,match($F991,Setup!$B$52:$B$201,0),0),"n/a"))</f>
        <v/>
      </c>
      <c r="H991" s="81"/>
      <c r="I991" s="398">
        <f t="shared" ref="I991:AG991" si="738">IF($A991="n/a",0,IFERROR(IF($G991=I$287,$E991,0),0))</f>
        <v>0</v>
      </c>
      <c r="J991" s="398">
        <f t="shared" si="738"/>
        <v>0</v>
      </c>
      <c r="K991" s="398">
        <f t="shared" si="738"/>
        <v>0</v>
      </c>
      <c r="L991" s="398">
        <f t="shared" si="738"/>
        <v>0</v>
      </c>
      <c r="M991" s="398">
        <f t="shared" si="738"/>
        <v>0</v>
      </c>
      <c r="N991" s="398">
        <f t="shared" si="738"/>
        <v>0</v>
      </c>
      <c r="O991" s="398">
        <f t="shared" si="738"/>
        <v>0</v>
      </c>
      <c r="P991" s="398">
        <f t="shared" si="738"/>
        <v>0</v>
      </c>
      <c r="Q991" s="398">
        <f t="shared" si="738"/>
        <v>0</v>
      </c>
      <c r="R991" s="398">
        <f t="shared" si="738"/>
        <v>0</v>
      </c>
      <c r="S991" s="398">
        <f t="shared" si="738"/>
        <v>0</v>
      </c>
      <c r="T991" s="398">
        <f t="shared" si="738"/>
        <v>0</v>
      </c>
      <c r="U991" s="398">
        <f t="shared" si="738"/>
        <v>0</v>
      </c>
      <c r="V991" s="398">
        <f t="shared" si="738"/>
        <v>0</v>
      </c>
      <c r="W991" s="398">
        <f t="shared" si="738"/>
        <v>0</v>
      </c>
      <c r="X991" s="398">
        <f t="shared" si="738"/>
        <v>0</v>
      </c>
      <c r="Y991" s="398">
        <f t="shared" si="738"/>
        <v>0</v>
      </c>
      <c r="Z991" s="398">
        <f t="shared" si="738"/>
        <v>0</v>
      </c>
      <c r="AA991" s="398">
        <f t="shared" si="738"/>
        <v>0</v>
      </c>
      <c r="AB991" s="398">
        <f t="shared" si="738"/>
        <v>0</v>
      </c>
      <c r="AC991" s="398">
        <f t="shared" si="738"/>
        <v>0</v>
      </c>
      <c r="AD991" s="398">
        <f t="shared" si="738"/>
        <v>0</v>
      </c>
      <c r="AE991" s="398">
        <f t="shared" si="738"/>
        <v>0</v>
      </c>
      <c r="AF991" s="398">
        <f t="shared" si="738"/>
        <v>0</v>
      </c>
      <c r="AG991" s="398">
        <f t="shared" si="738"/>
        <v>0</v>
      </c>
    </row>
    <row r="992">
      <c r="A992" s="100" t="str">
        <f t="shared" si="37"/>
        <v>n/a</v>
      </c>
      <c r="B992" s="396">
        <f t="array" ref="B992">IF($A992="n/a",Dashboard!$C$54,iferror(index('Trade Log'!$B$5:$B$2004,match($A992,'Trade Log'!$AA$5:$AA$2004,0),0),Dashboard!$C$54))</f>
        <v>43100</v>
      </c>
      <c r="C992" s="100" t="str">
        <f t="array" ref="C992">IF($A992="n/a","",iferror(index('Trade Log'!$C$5:$C$2004,match($A992,'Trade Log'!$AA$5:$AA$2004,0),0),""))</f>
        <v/>
      </c>
      <c r="D992" s="398">
        <f t="array" ref="D992">IF($A992="n/a",0,iferror(index('Trade Log'!$AD$5:$AD$2004,match($A992,'Trade Log'!$AA$5:$AA$2004,0),0),0))</f>
        <v>0</v>
      </c>
      <c r="E992" s="398">
        <f t="shared" si="35"/>
        <v>0</v>
      </c>
      <c r="F992" s="100" t="str">
        <f t="array" ref="F992">IF($A992="n/a","",iferror(index('Trade Log'!$D$5:$D$2004,match($A992,'Trade Log'!$AA$5:$AA$2004,0),0),"n/a"))</f>
        <v/>
      </c>
      <c r="G992" s="100" t="str">
        <f t="array" ref="G992">IF($A992="n/a","",IFERROR(index(Setup!$D$52:$D$201,match($F992,Setup!$B$52:$B$201,0),0),"n/a"))</f>
        <v/>
      </c>
      <c r="H992" s="81"/>
      <c r="I992" s="398">
        <f t="shared" ref="I992:AG992" si="739">IF($A992="n/a",0,IFERROR(IF($G992=I$287,$E992,0),0))</f>
        <v>0</v>
      </c>
      <c r="J992" s="398">
        <f t="shared" si="739"/>
        <v>0</v>
      </c>
      <c r="K992" s="398">
        <f t="shared" si="739"/>
        <v>0</v>
      </c>
      <c r="L992" s="398">
        <f t="shared" si="739"/>
        <v>0</v>
      </c>
      <c r="M992" s="398">
        <f t="shared" si="739"/>
        <v>0</v>
      </c>
      <c r="N992" s="398">
        <f t="shared" si="739"/>
        <v>0</v>
      </c>
      <c r="O992" s="398">
        <f t="shared" si="739"/>
        <v>0</v>
      </c>
      <c r="P992" s="398">
        <f t="shared" si="739"/>
        <v>0</v>
      </c>
      <c r="Q992" s="398">
        <f t="shared" si="739"/>
        <v>0</v>
      </c>
      <c r="R992" s="398">
        <f t="shared" si="739"/>
        <v>0</v>
      </c>
      <c r="S992" s="398">
        <f t="shared" si="739"/>
        <v>0</v>
      </c>
      <c r="T992" s="398">
        <f t="shared" si="739"/>
        <v>0</v>
      </c>
      <c r="U992" s="398">
        <f t="shared" si="739"/>
        <v>0</v>
      </c>
      <c r="V992" s="398">
        <f t="shared" si="739"/>
        <v>0</v>
      </c>
      <c r="W992" s="398">
        <f t="shared" si="739"/>
        <v>0</v>
      </c>
      <c r="X992" s="398">
        <f t="shared" si="739"/>
        <v>0</v>
      </c>
      <c r="Y992" s="398">
        <f t="shared" si="739"/>
        <v>0</v>
      </c>
      <c r="Z992" s="398">
        <f t="shared" si="739"/>
        <v>0</v>
      </c>
      <c r="AA992" s="398">
        <f t="shared" si="739"/>
        <v>0</v>
      </c>
      <c r="AB992" s="398">
        <f t="shared" si="739"/>
        <v>0</v>
      </c>
      <c r="AC992" s="398">
        <f t="shared" si="739"/>
        <v>0</v>
      </c>
      <c r="AD992" s="398">
        <f t="shared" si="739"/>
        <v>0</v>
      </c>
      <c r="AE992" s="398">
        <f t="shared" si="739"/>
        <v>0</v>
      </c>
      <c r="AF992" s="398">
        <f t="shared" si="739"/>
        <v>0</v>
      </c>
      <c r="AG992" s="398">
        <f t="shared" si="739"/>
        <v>0</v>
      </c>
    </row>
    <row r="993">
      <c r="A993" s="100" t="str">
        <f t="shared" si="37"/>
        <v>n/a</v>
      </c>
      <c r="B993" s="396">
        <f t="array" ref="B993">IF($A993="n/a",Dashboard!$C$54,iferror(index('Trade Log'!$B$5:$B$2004,match($A993,'Trade Log'!$AA$5:$AA$2004,0),0),Dashboard!$C$54))</f>
        <v>43100</v>
      </c>
      <c r="C993" s="100" t="str">
        <f t="array" ref="C993">IF($A993="n/a","",iferror(index('Trade Log'!$C$5:$C$2004,match($A993,'Trade Log'!$AA$5:$AA$2004,0),0),""))</f>
        <v/>
      </c>
      <c r="D993" s="398">
        <f t="array" ref="D993">IF($A993="n/a",0,iferror(index('Trade Log'!$AD$5:$AD$2004,match($A993,'Trade Log'!$AA$5:$AA$2004,0),0),0))</f>
        <v>0</v>
      </c>
      <c r="E993" s="398">
        <f t="shared" si="35"/>
        <v>0</v>
      </c>
      <c r="F993" s="100" t="str">
        <f t="array" ref="F993">IF($A993="n/a","",iferror(index('Trade Log'!$D$5:$D$2004,match($A993,'Trade Log'!$AA$5:$AA$2004,0),0),"n/a"))</f>
        <v/>
      </c>
      <c r="G993" s="100" t="str">
        <f t="array" ref="G993">IF($A993="n/a","",IFERROR(index(Setup!$D$52:$D$201,match($F993,Setup!$B$52:$B$201,0),0),"n/a"))</f>
        <v/>
      </c>
      <c r="H993" s="81"/>
      <c r="I993" s="398">
        <f t="shared" ref="I993:AG993" si="740">IF($A993="n/a",0,IFERROR(IF($G993=I$287,$E993,0),0))</f>
        <v>0</v>
      </c>
      <c r="J993" s="398">
        <f t="shared" si="740"/>
        <v>0</v>
      </c>
      <c r="K993" s="398">
        <f t="shared" si="740"/>
        <v>0</v>
      </c>
      <c r="L993" s="398">
        <f t="shared" si="740"/>
        <v>0</v>
      </c>
      <c r="M993" s="398">
        <f t="shared" si="740"/>
        <v>0</v>
      </c>
      <c r="N993" s="398">
        <f t="shared" si="740"/>
        <v>0</v>
      </c>
      <c r="O993" s="398">
        <f t="shared" si="740"/>
        <v>0</v>
      </c>
      <c r="P993" s="398">
        <f t="shared" si="740"/>
        <v>0</v>
      </c>
      <c r="Q993" s="398">
        <f t="shared" si="740"/>
        <v>0</v>
      </c>
      <c r="R993" s="398">
        <f t="shared" si="740"/>
        <v>0</v>
      </c>
      <c r="S993" s="398">
        <f t="shared" si="740"/>
        <v>0</v>
      </c>
      <c r="T993" s="398">
        <f t="shared" si="740"/>
        <v>0</v>
      </c>
      <c r="U993" s="398">
        <f t="shared" si="740"/>
        <v>0</v>
      </c>
      <c r="V993" s="398">
        <f t="shared" si="740"/>
        <v>0</v>
      </c>
      <c r="W993" s="398">
        <f t="shared" si="740"/>
        <v>0</v>
      </c>
      <c r="X993" s="398">
        <f t="shared" si="740"/>
        <v>0</v>
      </c>
      <c r="Y993" s="398">
        <f t="shared" si="740"/>
        <v>0</v>
      </c>
      <c r="Z993" s="398">
        <f t="shared" si="740"/>
        <v>0</v>
      </c>
      <c r="AA993" s="398">
        <f t="shared" si="740"/>
        <v>0</v>
      </c>
      <c r="AB993" s="398">
        <f t="shared" si="740"/>
        <v>0</v>
      </c>
      <c r="AC993" s="398">
        <f t="shared" si="740"/>
        <v>0</v>
      </c>
      <c r="AD993" s="398">
        <f t="shared" si="740"/>
        <v>0</v>
      </c>
      <c r="AE993" s="398">
        <f t="shared" si="740"/>
        <v>0</v>
      </c>
      <c r="AF993" s="398">
        <f t="shared" si="740"/>
        <v>0</v>
      </c>
      <c r="AG993" s="398">
        <f t="shared" si="740"/>
        <v>0</v>
      </c>
    </row>
    <row r="994">
      <c r="A994" s="100" t="str">
        <f t="shared" si="37"/>
        <v>n/a</v>
      </c>
      <c r="B994" s="396">
        <f t="array" ref="B994">IF($A994="n/a",Dashboard!$C$54,iferror(index('Trade Log'!$B$5:$B$2004,match($A994,'Trade Log'!$AA$5:$AA$2004,0),0),Dashboard!$C$54))</f>
        <v>43100</v>
      </c>
      <c r="C994" s="100" t="str">
        <f t="array" ref="C994">IF($A994="n/a","",iferror(index('Trade Log'!$C$5:$C$2004,match($A994,'Trade Log'!$AA$5:$AA$2004,0),0),""))</f>
        <v/>
      </c>
      <c r="D994" s="398">
        <f t="array" ref="D994">IF($A994="n/a",0,iferror(index('Trade Log'!$AD$5:$AD$2004,match($A994,'Trade Log'!$AA$5:$AA$2004,0),0),0))</f>
        <v>0</v>
      </c>
      <c r="E994" s="398">
        <f t="shared" si="35"/>
        <v>0</v>
      </c>
      <c r="F994" s="100" t="str">
        <f t="array" ref="F994">IF($A994="n/a","",iferror(index('Trade Log'!$D$5:$D$2004,match($A994,'Trade Log'!$AA$5:$AA$2004,0),0),"n/a"))</f>
        <v/>
      </c>
      <c r="G994" s="100" t="str">
        <f t="array" ref="G994">IF($A994="n/a","",IFERROR(index(Setup!$D$52:$D$201,match($F994,Setup!$B$52:$B$201,0),0),"n/a"))</f>
        <v/>
      </c>
      <c r="H994" s="81"/>
      <c r="I994" s="398">
        <f t="shared" ref="I994:AG994" si="741">IF($A994="n/a",0,IFERROR(IF($G994=I$287,$E994,0),0))</f>
        <v>0</v>
      </c>
      <c r="J994" s="398">
        <f t="shared" si="741"/>
        <v>0</v>
      </c>
      <c r="K994" s="398">
        <f t="shared" si="741"/>
        <v>0</v>
      </c>
      <c r="L994" s="398">
        <f t="shared" si="741"/>
        <v>0</v>
      </c>
      <c r="M994" s="398">
        <f t="shared" si="741"/>
        <v>0</v>
      </c>
      <c r="N994" s="398">
        <f t="shared" si="741"/>
        <v>0</v>
      </c>
      <c r="O994" s="398">
        <f t="shared" si="741"/>
        <v>0</v>
      </c>
      <c r="P994" s="398">
        <f t="shared" si="741"/>
        <v>0</v>
      </c>
      <c r="Q994" s="398">
        <f t="shared" si="741"/>
        <v>0</v>
      </c>
      <c r="R994" s="398">
        <f t="shared" si="741"/>
        <v>0</v>
      </c>
      <c r="S994" s="398">
        <f t="shared" si="741"/>
        <v>0</v>
      </c>
      <c r="T994" s="398">
        <f t="shared" si="741"/>
        <v>0</v>
      </c>
      <c r="U994" s="398">
        <f t="shared" si="741"/>
        <v>0</v>
      </c>
      <c r="V994" s="398">
        <f t="shared" si="741"/>
        <v>0</v>
      </c>
      <c r="W994" s="398">
        <f t="shared" si="741"/>
        <v>0</v>
      </c>
      <c r="X994" s="398">
        <f t="shared" si="741"/>
        <v>0</v>
      </c>
      <c r="Y994" s="398">
        <f t="shared" si="741"/>
        <v>0</v>
      </c>
      <c r="Z994" s="398">
        <f t="shared" si="741"/>
        <v>0</v>
      </c>
      <c r="AA994" s="398">
        <f t="shared" si="741"/>
        <v>0</v>
      </c>
      <c r="AB994" s="398">
        <f t="shared" si="741"/>
        <v>0</v>
      </c>
      <c r="AC994" s="398">
        <f t="shared" si="741"/>
        <v>0</v>
      </c>
      <c r="AD994" s="398">
        <f t="shared" si="741"/>
        <v>0</v>
      </c>
      <c r="AE994" s="398">
        <f t="shared" si="741"/>
        <v>0</v>
      </c>
      <c r="AF994" s="398">
        <f t="shared" si="741"/>
        <v>0</v>
      </c>
      <c r="AG994" s="398">
        <f t="shared" si="741"/>
        <v>0</v>
      </c>
    </row>
    <row r="995">
      <c r="A995" s="100" t="str">
        <f t="shared" si="37"/>
        <v>n/a</v>
      </c>
      <c r="B995" s="396">
        <f t="array" ref="B995">IF($A995="n/a",Dashboard!$C$54,iferror(index('Trade Log'!$B$5:$B$2004,match($A995,'Trade Log'!$AA$5:$AA$2004,0),0),Dashboard!$C$54))</f>
        <v>43100</v>
      </c>
      <c r="C995" s="100" t="str">
        <f t="array" ref="C995">IF($A995="n/a","",iferror(index('Trade Log'!$C$5:$C$2004,match($A995,'Trade Log'!$AA$5:$AA$2004,0),0),""))</f>
        <v/>
      </c>
      <c r="D995" s="398">
        <f t="array" ref="D995">IF($A995="n/a",0,iferror(index('Trade Log'!$AD$5:$AD$2004,match($A995,'Trade Log'!$AA$5:$AA$2004,0),0),0))</f>
        <v>0</v>
      </c>
      <c r="E995" s="398">
        <f t="shared" si="35"/>
        <v>0</v>
      </c>
      <c r="F995" s="100" t="str">
        <f t="array" ref="F995">IF($A995="n/a","",iferror(index('Trade Log'!$D$5:$D$2004,match($A995,'Trade Log'!$AA$5:$AA$2004,0),0),"n/a"))</f>
        <v/>
      </c>
      <c r="G995" s="100" t="str">
        <f t="array" ref="G995">IF($A995="n/a","",IFERROR(index(Setup!$D$52:$D$201,match($F995,Setup!$B$52:$B$201,0),0),"n/a"))</f>
        <v/>
      </c>
      <c r="H995" s="81"/>
      <c r="I995" s="398">
        <f t="shared" ref="I995:AG995" si="742">IF($A995="n/a",0,IFERROR(IF($G995=I$287,$E995,0),0))</f>
        <v>0</v>
      </c>
      <c r="J995" s="398">
        <f t="shared" si="742"/>
        <v>0</v>
      </c>
      <c r="K995" s="398">
        <f t="shared" si="742"/>
        <v>0</v>
      </c>
      <c r="L995" s="398">
        <f t="shared" si="742"/>
        <v>0</v>
      </c>
      <c r="M995" s="398">
        <f t="shared" si="742"/>
        <v>0</v>
      </c>
      <c r="N995" s="398">
        <f t="shared" si="742"/>
        <v>0</v>
      </c>
      <c r="O995" s="398">
        <f t="shared" si="742"/>
        <v>0</v>
      </c>
      <c r="P995" s="398">
        <f t="shared" si="742"/>
        <v>0</v>
      </c>
      <c r="Q995" s="398">
        <f t="shared" si="742"/>
        <v>0</v>
      </c>
      <c r="R995" s="398">
        <f t="shared" si="742"/>
        <v>0</v>
      </c>
      <c r="S995" s="398">
        <f t="shared" si="742"/>
        <v>0</v>
      </c>
      <c r="T995" s="398">
        <f t="shared" si="742"/>
        <v>0</v>
      </c>
      <c r="U995" s="398">
        <f t="shared" si="742"/>
        <v>0</v>
      </c>
      <c r="V995" s="398">
        <f t="shared" si="742"/>
        <v>0</v>
      </c>
      <c r="W995" s="398">
        <f t="shared" si="742"/>
        <v>0</v>
      </c>
      <c r="X995" s="398">
        <f t="shared" si="742"/>
        <v>0</v>
      </c>
      <c r="Y995" s="398">
        <f t="shared" si="742"/>
        <v>0</v>
      </c>
      <c r="Z995" s="398">
        <f t="shared" si="742"/>
        <v>0</v>
      </c>
      <c r="AA995" s="398">
        <f t="shared" si="742"/>
        <v>0</v>
      </c>
      <c r="AB995" s="398">
        <f t="shared" si="742"/>
        <v>0</v>
      </c>
      <c r="AC995" s="398">
        <f t="shared" si="742"/>
        <v>0</v>
      </c>
      <c r="AD995" s="398">
        <f t="shared" si="742"/>
        <v>0</v>
      </c>
      <c r="AE995" s="398">
        <f t="shared" si="742"/>
        <v>0</v>
      </c>
      <c r="AF995" s="398">
        <f t="shared" si="742"/>
        <v>0</v>
      </c>
      <c r="AG995" s="398">
        <f t="shared" si="742"/>
        <v>0</v>
      </c>
    </row>
    <row r="996">
      <c r="A996" s="100" t="str">
        <f t="shared" si="37"/>
        <v>n/a</v>
      </c>
      <c r="B996" s="396">
        <f t="array" ref="B996">IF($A996="n/a",Dashboard!$C$54,iferror(index('Trade Log'!$B$5:$B$2004,match($A996,'Trade Log'!$AA$5:$AA$2004,0),0),Dashboard!$C$54))</f>
        <v>43100</v>
      </c>
      <c r="C996" s="100" t="str">
        <f t="array" ref="C996">IF($A996="n/a","",iferror(index('Trade Log'!$C$5:$C$2004,match($A996,'Trade Log'!$AA$5:$AA$2004,0),0),""))</f>
        <v/>
      </c>
      <c r="D996" s="398">
        <f t="array" ref="D996">IF($A996="n/a",0,iferror(index('Trade Log'!$AD$5:$AD$2004,match($A996,'Trade Log'!$AA$5:$AA$2004,0),0),0))</f>
        <v>0</v>
      </c>
      <c r="E996" s="398">
        <f t="shared" si="35"/>
        <v>0</v>
      </c>
      <c r="F996" s="100" t="str">
        <f t="array" ref="F996">IF($A996="n/a","",iferror(index('Trade Log'!$D$5:$D$2004,match($A996,'Trade Log'!$AA$5:$AA$2004,0),0),"n/a"))</f>
        <v/>
      </c>
      <c r="G996" s="100" t="str">
        <f t="array" ref="G996">IF($A996="n/a","",IFERROR(index(Setup!$D$52:$D$201,match($F996,Setup!$B$52:$B$201,0),0),"n/a"))</f>
        <v/>
      </c>
      <c r="H996" s="81"/>
      <c r="I996" s="398">
        <f t="shared" ref="I996:AG996" si="743">IF($A996="n/a",0,IFERROR(IF($G996=I$287,$E996,0),0))</f>
        <v>0</v>
      </c>
      <c r="J996" s="398">
        <f t="shared" si="743"/>
        <v>0</v>
      </c>
      <c r="K996" s="398">
        <f t="shared" si="743"/>
        <v>0</v>
      </c>
      <c r="L996" s="398">
        <f t="shared" si="743"/>
        <v>0</v>
      </c>
      <c r="M996" s="398">
        <f t="shared" si="743"/>
        <v>0</v>
      </c>
      <c r="N996" s="398">
        <f t="shared" si="743"/>
        <v>0</v>
      </c>
      <c r="O996" s="398">
        <f t="shared" si="743"/>
        <v>0</v>
      </c>
      <c r="P996" s="398">
        <f t="shared" si="743"/>
        <v>0</v>
      </c>
      <c r="Q996" s="398">
        <f t="shared" si="743"/>
        <v>0</v>
      </c>
      <c r="R996" s="398">
        <f t="shared" si="743"/>
        <v>0</v>
      </c>
      <c r="S996" s="398">
        <f t="shared" si="743"/>
        <v>0</v>
      </c>
      <c r="T996" s="398">
        <f t="shared" si="743"/>
        <v>0</v>
      </c>
      <c r="U996" s="398">
        <f t="shared" si="743"/>
        <v>0</v>
      </c>
      <c r="V996" s="398">
        <f t="shared" si="743"/>
        <v>0</v>
      </c>
      <c r="W996" s="398">
        <f t="shared" si="743"/>
        <v>0</v>
      </c>
      <c r="X996" s="398">
        <f t="shared" si="743"/>
        <v>0</v>
      </c>
      <c r="Y996" s="398">
        <f t="shared" si="743"/>
        <v>0</v>
      </c>
      <c r="Z996" s="398">
        <f t="shared" si="743"/>
        <v>0</v>
      </c>
      <c r="AA996" s="398">
        <f t="shared" si="743"/>
        <v>0</v>
      </c>
      <c r="AB996" s="398">
        <f t="shared" si="743"/>
        <v>0</v>
      </c>
      <c r="AC996" s="398">
        <f t="shared" si="743"/>
        <v>0</v>
      </c>
      <c r="AD996" s="398">
        <f t="shared" si="743"/>
        <v>0</v>
      </c>
      <c r="AE996" s="398">
        <f t="shared" si="743"/>
        <v>0</v>
      </c>
      <c r="AF996" s="398">
        <f t="shared" si="743"/>
        <v>0</v>
      </c>
      <c r="AG996" s="398">
        <f t="shared" si="743"/>
        <v>0</v>
      </c>
    </row>
    <row r="997">
      <c r="A997" s="100" t="str">
        <f t="shared" si="37"/>
        <v>n/a</v>
      </c>
      <c r="B997" s="396">
        <f t="array" ref="B997">IF($A997="n/a",Dashboard!$C$54,iferror(index('Trade Log'!$B$5:$B$2004,match($A997,'Trade Log'!$AA$5:$AA$2004,0),0),Dashboard!$C$54))</f>
        <v>43100</v>
      </c>
      <c r="C997" s="100" t="str">
        <f t="array" ref="C997">IF($A997="n/a","",iferror(index('Trade Log'!$C$5:$C$2004,match($A997,'Trade Log'!$AA$5:$AA$2004,0),0),""))</f>
        <v/>
      </c>
      <c r="D997" s="398">
        <f t="array" ref="D997">IF($A997="n/a",0,iferror(index('Trade Log'!$AD$5:$AD$2004,match($A997,'Trade Log'!$AA$5:$AA$2004,0),0),0))</f>
        <v>0</v>
      </c>
      <c r="E997" s="398">
        <f t="shared" si="35"/>
        <v>0</v>
      </c>
      <c r="F997" s="100" t="str">
        <f t="array" ref="F997">IF($A997="n/a","",iferror(index('Trade Log'!$D$5:$D$2004,match($A997,'Trade Log'!$AA$5:$AA$2004,0),0),"n/a"))</f>
        <v/>
      </c>
      <c r="G997" s="100" t="str">
        <f t="array" ref="G997">IF($A997="n/a","",IFERROR(index(Setup!$D$52:$D$201,match($F997,Setup!$B$52:$B$201,0),0),"n/a"))</f>
        <v/>
      </c>
      <c r="H997" s="81"/>
      <c r="I997" s="398">
        <f t="shared" ref="I997:AG997" si="744">IF($A997="n/a",0,IFERROR(IF($G997=I$287,$E997,0),0))</f>
        <v>0</v>
      </c>
      <c r="J997" s="398">
        <f t="shared" si="744"/>
        <v>0</v>
      </c>
      <c r="K997" s="398">
        <f t="shared" si="744"/>
        <v>0</v>
      </c>
      <c r="L997" s="398">
        <f t="shared" si="744"/>
        <v>0</v>
      </c>
      <c r="M997" s="398">
        <f t="shared" si="744"/>
        <v>0</v>
      </c>
      <c r="N997" s="398">
        <f t="shared" si="744"/>
        <v>0</v>
      </c>
      <c r="O997" s="398">
        <f t="shared" si="744"/>
        <v>0</v>
      </c>
      <c r="P997" s="398">
        <f t="shared" si="744"/>
        <v>0</v>
      </c>
      <c r="Q997" s="398">
        <f t="shared" si="744"/>
        <v>0</v>
      </c>
      <c r="R997" s="398">
        <f t="shared" si="744"/>
        <v>0</v>
      </c>
      <c r="S997" s="398">
        <f t="shared" si="744"/>
        <v>0</v>
      </c>
      <c r="T997" s="398">
        <f t="shared" si="744"/>
        <v>0</v>
      </c>
      <c r="U997" s="398">
        <f t="shared" si="744"/>
        <v>0</v>
      </c>
      <c r="V997" s="398">
        <f t="shared" si="744"/>
        <v>0</v>
      </c>
      <c r="W997" s="398">
        <f t="shared" si="744"/>
        <v>0</v>
      </c>
      <c r="X997" s="398">
        <f t="shared" si="744"/>
        <v>0</v>
      </c>
      <c r="Y997" s="398">
        <f t="shared" si="744"/>
        <v>0</v>
      </c>
      <c r="Z997" s="398">
        <f t="shared" si="744"/>
        <v>0</v>
      </c>
      <c r="AA997" s="398">
        <f t="shared" si="744"/>
        <v>0</v>
      </c>
      <c r="AB997" s="398">
        <f t="shared" si="744"/>
        <v>0</v>
      </c>
      <c r="AC997" s="398">
        <f t="shared" si="744"/>
        <v>0</v>
      </c>
      <c r="AD997" s="398">
        <f t="shared" si="744"/>
        <v>0</v>
      </c>
      <c r="AE997" s="398">
        <f t="shared" si="744"/>
        <v>0</v>
      </c>
      <c r="AF997" s="398">
        <f t="shared" si="744"/>
        <v>0</v>
      </c>
      <c r="AG997" s="398">
        <f t="shared" si="744"/>
        <v>0</v>
      </c>
    </row>
    <row r="998">
      <c r="A998" s="100" t="str">
        <f t="shared" si="37"/>
        <v>n/a</v>
      </c>
      <c r="B998" s="396">
        <f t="array" ref="B998">IF($A998="n/a",Dashboard!$C$54,iferror(index('Trade Log'!$B$5:$B$2004,match($A998,'Trade Log'!$AA$5:$AA$2004,0),0),Dashboard!$C$54))</f>
        <v>43100</v>
      </c>
      <c r="C998" s="100" t="str">
        <f t="array" ref="C998">IF($A998="n/a","",iferror(index('Trade Log'!$C$5:$C$2004,match($A998,'Trade Log'!$AA$5:$AA$2004,0),0),""))</f>
        <v/>
      </c>
      <c r="D998" s="398">
        <f t="array" ref="D998">IF($A998="n/a",0,iferror(index('Trade Log'!$AD$5:$AD$2004,match($A998,'Trade Log'!$AA$5:$AA$2004,0),0),0))</f>
        <v>0</v>
      </c>
      <c r="E998" s="398">
        <f t="shared" si="35"/>
        <v>0</v>
      </c>
      <c r="F998" s="100" t="str">
        <f t="array" ref="F998">IF($A998="n/a","",iferror(index('Trade Log'!$D$5:$D$2004,match($A998,'Trade Log'!$AA$5:$AA$2004,0),0),"n/a"))</f>
        <v/>
      </c>
      <c r="G998" s="100" t="str">
        <f t="array" ref="G998">IF($A998="n/a","",IFERROR(index(Setup!$D$52:$D$201,match($F998,Setup!$B$52:$B$201,0),0),"n/a"))</f>
        <v/>
      </c>
      <c r="H998" s="81"/>
      <c r="I998" s="398">
        <f t="shared" ref="I998:AG998" si="745">IF($A998="n/a",0,IFERROR(IF($G998=I$287,$E998,0),0))</f>
        <v>0</v>
      </c>
      <c r="J998" s="398">
        <f t="shared" si="745"/>
        <v>0</v>
      </c>
      <c r="K998" s="398">
        <f t="shared" si="745"/>
        <v>0</v>
      </c>
      <c r="L998" s="398">
        <f t="shared" si="745"/>
        <v>0</v>
      </c>
      <c r="M998" s="398">
        <f t="shared" si="745"/>
        <v>0</v>
      </c>
      <c r="N998" s="398">
        <f t="shared" si="745"/>
        <v>0</v>
      </c>
      <c r="O998" s="398">
        <f t="shared" si="745"/>
        <v>0</v>
      </c>
      <c r="P998" s="398">
        <f t="shared" si="745"/>
        <v>0</v>
      </c>
      <c r="Q998" s="398">
        <f t="shared" si="745"/>
        <v>0</v>
      </c>
      <c r="R998" s="398">
        <f t="shared" si="745"/>
        <v>0</v>
      </c>
      <c r="S998" s="398">
        <f t="shared" si="745"/>
        <v>0</v>
      </c>
      <c r="T998" s="398">
        <f t="shared" si="745"/>
        <v>0</v>
      </c>
      <c r="U998" s="398">
        <f t="shared" si="745"/>
        <v>0</v>
      </c>
      <c r="V998" s="398">
        <f t="shared" si="745"/>
        <v>0</v>
      </c>
      <c r="W998" s="398">
        <f t="shared" si="745"/>
        <v>0</v>
      </c>
      <c r="X998" s="398">
        <f t="shared" si="745"/>
        <v>0</v>
      </c>
      <c r="Y998" s="398">
        <f t="shared" si="745"/>
        <v>0</v>
      </c>
      <c r="Z998" s="398">
        <f t="shared" si="745"/>
        <v>0</v>
      </c>
      <c r="AA998" s="398">
        <f t="shared" si="745"/>
        <v>0</v>
      </c>
      <c r="AB998" s="398">
        <f t="shared" si="745"/>
        <v>0</v>
      </c>
      <c r="AC998" s="398">
        <f t="shared" si="745"/>
        <v>0</v>
      </c>
      <c r="AD998" s="398">
        <f t="shared" si="745"/>
        <v>0</v>
      </c>
      <c r="AE998" s="398">
        <f t="shared" si="745"/>
        <v>0</v>
      </c>
      <c r="AF998" s="398">
        <f t="shared" si="745"/>
        <v>0</v>
      </c>
      <c r="AG998" s="398">
        <f t="shared" si="745"/>
        <v>0</v>
      </c>
    </row>
    <row r="999">
      <c r="A999" s="100" t="str">
        <f t="shared" si="37"/>
        <v>n/a</v>
      </c>
      <c r="B999" s="396">
        <f t="array" ref="B999">IF($A999="n/a",Dashboard!$C$54,iferror(index('Trade Log'!$B$5:$B$2004,match($A999,'Trade Log'!$AA$5:$AA$2004,0),0),Dashboard!$C$54))</f>
        <v>43100</v>
      </c>
      <c r="C999" s="100" t="str">
        <f t="array" ref="C999">IF($A999="n/a","",iferror(index('Trade Log'!$C$5:$C$2004,match($A999,'Trade Log'!$AA$5:$AA$2004,0),0),""))</f>
        <v/>
      </c>
      <c r="D999" s="398">
        <f t="array" ref="D999">IF($A999="n/a",0,iferror(index('Trade Log'!$AD$5:$AD$2004,match($A999,'Trade Log'!$AA$5:$AA$2004,0),0),0))</f>
        <v>0</v>
      </c>
      <c r="E999" s="398">
        <f t="shared" si="35"/>
        <v>0</v>
      </c>
      <c r="F999" s="100" t="str">
        <f t="array" ref="F999">IF($A999="n/a","",iferror(index('Trade Log'!$D$5:$D$2004,match($A999,'Trade Log'!$AA$5:$AA$2004,0),0),"n/a"))</f>
        <v/>
      </c>
      <c r="G999" s="100" t="str">
        <f t="array" ref="G999">IF($A999="n/a","",IFERROR(index(Setup!$D$52:$D$201,match($F999,Setup!$B$52:$B$201,0),0),"n/a"))</f>
        <v/>
      </c>
      <c r="H999" s="81"/>
      <c r="I999" s="398">
        <f t="shared" ref="I999:AG999" si="746">IF($A999="n/a",0,IFERROR(IF($G999=I$287,$E999,0),0))</f>
        <v>0</v>
      </c>
      <c r="J999" s="398">
        <f t="shared" si="746"/>
        <v>0</v>
      </c>
      <c r="K999" s="398">
        <f t="shared" si="746"/>
        <v>0</v>
      </c>
      <c r="L999" s="398">
        <f t="shared" si="746"/>
        <v>0</v>
      </c>
      <c r="M999" s="398">
        <f t="shared" si="746"/>
        <v>0</v>
      </c>
      <c r="N999" s="398">
        <f t="shared" si="746"/>
        <v>0</v>
      </c>
      <c r="O999" s="398">
        <f t="shared" si="746"/>
        <v>0</v>
      </c>
      <c r="P999" s="398">
        <f t="shared" si="746"/>
        <v>0</v>
      </c>
      <c r="Q999" s="398">
        <f t="shared" si="746"/>
        <v>0</v>
      </c>
      <c r="R999" s="398">
        <f t="shared" si="746"/>
        <v>0</v>
      </c>
      <c r="S999" s="398">
        <f t="shared" si="746"/>
        <v>0</v>
      </c>
      <c r="T999" s="398">
        <f t="shared" si="746"/>
        <v>0</v>
      </c>
      <c r="U999" s="398">
        <f t="shared" si="746"/>
        <v>0</v>
      </c>
      <c r="V999" s="398">
        <f t="shared" si="746"/>
        <v>0</v>
      </c>
      <c r="W999" s="398">
        <f t="shared" si="746"/>
        <v>0</v>
      </c>
      <c r="X999" s="398">
        <f t="shared" si="746"/>
        <v>0</v>
      </c>
      <c r="Y999" s="398">
        <f t="shared" si="746"/>
        <v>0</v>
      </c>
      <c r="Z999" s="398">
        <f t="shared" si="746"/>
        <v>0</v>
      </c>
      <c r="AA999" s="398">
        <f t="shared" si="746"/>
        <v>0</v>
      </c>
      <c r="AB999" s="398">
        <f t="shared" si="746"/>
        <v>0</v>
      </c>
      <c r="AC999" s="398">
        <f t="shared" si="746"/>
        <v>0</v>
      </c>
      <c r="AD999" s="398">
        <f t="shared" si="746"/>
        <v>0</v>
      </c>
      <c r="AE999" s="398">
        <f t="shared" si="746"/>
        <v>0</v>
      </c>
      <c r="AF999" s="398">
        <f t="shared" si="746"/>
        <v>0</v>
      </c>
      <c r="AG999" s="398">
        <f t="shared" si="746"/>
        <v>0</v>
      </c>
    </row>
    <row r="1000">
      <c r="A1000" s="100" t="str">
        <f t="shared" si="37"/>
        <v>n/a</v>
      </c>
      <c r="B1000" s="396">
        <f t="array" ref="B1000">IF($A1000="n/a",Dashboard!$C$54,iferror(index('Trade Log'!$B$5:$B$2004,match($A1000,'Trade Log'!$AA$5:$AA$2004,0),0),Dashboard!$C$54))</f>
        <v>43100</v>
      </c>
      <c r="C1000" s="100" t="str">
        <f t="array" ref="C1000">IF($A1000="n/a","",iferror(index('Trade Log'!$C$5:$C$2004,match($A1000,'Trade Log'!$AA$5:$AA$2004,0),0),""))</f>
        <v/>
      </c>
      <c r="D1000" s="398">
        <f t="array" ref="D1000">IF($A1000="n/a",0,iferror(index('Trade Log'!$AD$5:$AD$2004,match($A1000,'Trade Log'!$AA$5:$AA$2004,0),0),0))</f>
        <v>0</v>
      </c>
      <c r="E1000" s="398">
        <f t="shared" si="35"/>
        <v>0</v>
      </c>
      <c r="F1000" s="100" t="str">
        <f t="array" ref="F1000">IF($A1000="n/a","",iferror(index('Trade Log'!$D$5:$D$2004,match($A1000,'Trade Log'!$AA$5:$AA$2004,0),0),"n/a"))</f>
        <v/>
      </c>
      <c r="G1000" s="100" t="str">
        <f t="array" ref="G1000">IF($A1000="n/a","",IFERROR(index(Setup!$D$52:$D$201,match($F1000,Setup!$B$52:$B$201,0),0),"n/a"))</f>
        <v/>
      </c>
      <c r="H1000" s="81"/>
      <c r="I1000" s="398">
        <f t="shared" ref="I1000:AG1000" si="747">IF($A1000="n/a",0,IFERROR(IF($G1000=I$287,$E1000,0),0))</f>
        <v>0</v>
      </c>
      <c r="J1000" s="398">
        <f t="shared" si="747"/>
        <v>0</v>
      </c>
      <c r="K1000" s="398">
        <f t="shared" si="747"/>
        <v>0</v>
      </c>
      <c r="L1000" s="398">
        <f t="shared" si="747"/>
        <v>0</v>
      </c>
      <c r="M1000" s="398">
        <f t="shared" si="747"/>
        <v>0</v>
      </c>
      <c r="N1000" s="398">
        <f t="shared" si="747"/>
        <v>0</v>
      </c>
      <c r="O1000" s="398">
        <f t="shared" si="747"/>
        <v>0</v>
      </c>
      <c r="P1000" s="398">
        <f t="shared" si="747"/>
        <v>0</v>
      </c>
      <c r="Q1000" s="398">
        <f t="shared" si="747"/>
        <v>0</v>
      </c>
      <c r="R1000" s="398">
        <f t="shared" si="747"/>
        <v>0</v>
      </c>
      <c r="S1000" s="398">
        <f t="shared" si="747"/>
        <v>0</v>
      </c>
      <c r="T1000" s="398">
        <f t="shared" si="747"/>
        <v>0</v>
      </c>
      <c r="U1000" s="398">
        <f t="shared" si="747"/>
        <v>0</v>
      </c>
      <c r="V1000" s="398">
        <f t="shared" si="747"/>
        <v>0</v>
      </c>
      <c r="W1000" s="398">
        <f t="shared" si="747"/>
        <v>0</v>
      </c>
      <c r="X1000" s="398">
        <f t="shared" si="747"/>
        <v>0</v>
      </c>
      <c r="Y1000" s="398">
        <f t="shared" si="747"/>
        <v>0</v>
      </c>
      <c r="Z1000" s="398">
        <f t="shared" si="747"/>
        <v>0</v>
      </c>
      <c r="AA1000" s="398">
        <f t="shared" si="747"/>
        <v>0</v>
      </c>
      <c r="AB1000" s="398">
        <f t="shared" si="747"/>
        <v>0</v>
      </c>
      <c r="AC1000" s="398">
        <f t="shared" si="747"/>
        <v>0</v>
      </c>
      <c r="AD1000" s="398">
        <f t="shared" si="747"/>
        <v>0</v>
      </c>
      <c r="AE1000" s="398">
        <f t="shared" si="747"/>
        <v>0</v>
      </c>
      <c r="AF1000" s="398">
        <f t="shared" si="747"/>
        <v>0</v>
      </c>
      <c r="AG1000" s="398">
        <f t="shared" si="747"/>
        <v>0</v>
      </c>
    </row>
    <row r="1001">
      <c r="A1001" s="100" t="str">
        <f t="shared" si="37"/>
        <v>n/a</v>
      </c>
      <c r="B1001" s="396">
        <f t="array" ref="B1001">IF($A1001="n/a",Dashboard!$C$54,iferror(index('Trade Log'!$B$5:$B$2004,match($A1001,'Trade Log'!$AA$5:$AA$2004,0),0),Dashboard!$C$54))</f>
        <v>43100</v>
      </c>
      <c r="C1001" s="100" t="str">
        <f t="array" ref="C1001">IF($A1001="n/a","",iferror(index('Trade Log'!$C$5:$C$2004,match($A1001,'Trade Log'!$AA$5:$AA$2004,0),0),""))</f>
        <v/>
      </c>
      <c r="D1001" s="398">
        <f t="array" ref="D1001">IF($A1001="n/a",0,iferror(index('Trade Log'!$AD$5:$AD$2004,match($A1001,'Trade Log'!$AA$5:$AA$2004,0),0),0))</f>
        <v>0</v>
      </c>
      <c r="E1001" s="398">
        <f t="shared" si="35"/>
        <v>0</v>
      </c>
      <c r="F1001" s="100" t="str">
        <f t="array" ref="F1001">IF($A1001="n/a","",iferror(index('Trade Log'!$D$5:$D$2004,match($A1001,'Trade Log'!$AA$5:$AA$2004,0),0),"n/a"))</f>
        <v/>
      </c>
      <c r="G1001" s="100" t="str">
        <f t="array" ref="G1001">IF($A1001="n/a","",IFERROR(index(Setup!$D$52:$D$201,match($F1001,Setup!$B$52:$B$201,0),0),"n/a"))</f>
        <v/>
      </c>
      <c r="H1001" s="81"/>
      <c r="I1001" s="398">
        <f t="shared" ref="I1001:AG1001" si="748">IF($A1001="n/a",0,IFERROR(IF($G1001=I$287,$E1001,0),0))</f>
        <v>0</v>
      </c>
      <c r="J1001" s="398">
        <f t="shared" si="748"/>
        <v>0</v>
      </c>
      <c r="K1001" s="398">
        <f t="shared" si="748"/>
        <v>0</v>
      </c>
      <c r="L1001" s="398">
        <f t="shared" si="748"/>
        <v>0</v>
      </c>
      <c r="M1001" s="398">
        <f t="shared" si="748"/>
        <v>0</v>
      </c>
      <c r="N1001" s="398">
        <f t="shared" si="748"/>
        <v>0</v>
      </c>
      <c r="O1001" s="398">
        <f t="shared" si="748"/>
        <v>0</v>
      </c>
      <c r="P1001" s="398">
        <f t="shared" si="748"/>
        <v>0</v>
      </c>
      <c r="Q1001" s="398">
        <f t="shared" si="748"/>
        <v>0</v>
      </c>
      <c r="R1001" s="398">
        <f t="shared" si="748"/>
        <v>0</v>
      </c>
      <c r="S1001" s="398">
        <f t="shared" si="748"/>
        <v>0</v>
      </c>
      <c r="T1001" s="398">
        <f t="shared" si="748"/>
        <v>0</v>
      </c>
      <c r="U1001" s="398">
        <f t="shared" si="748"/>
        <v>0</v>
      </c>
      <c r="V1001" s="398">
        <f t="shared" si="748"/>
        <v>0</v>
      </c>
      <c r="W1001" s="398">
        <f t="shared" si="748"/>
        <v>0</v>
      </c>
      <c r="X1001" s="398">
        <f t="shared" si="748"/>
        <v>0</v>
      </c>
      <c r="Y1001" s="398">
        <f t="shared" si="748"/>
        <v>0</v>
      </c>
      <c r="Z1001" s="398">
        <f t="shared" si="748"/>
        <v>0</v>
      </c>
      <c r="AA1001" s="398">
        <f t="shared" si="748"/>
        <v>0</v>
      </c>
      <c r="AB1001" s="398">
        <f t="shared" si="748"/>
        <v>0</v>
      </c>
      <c r="AC1001" s="398">
        <f t="shared" si="748"/>
        <v>0</v>
      </c>
      <c r="AD1001" s="398">
        <f t="shared" si="748"/>
        <v>0</v>
      </c>
      <c r="AE1001" s="398">
        <f t="shared" si="748"/>
        <v>0</v>
      </c>
      <c r="AF1001" s="398">
        <f t="shared" si="748"/>
        <v>0</v>
      </c>
      <c r="AG1001" s="398">
        <f t="shared" si="748"/>
        <v>0</v>
      </c>
    </row>
    <row r="1002">
      <c r="A1002" s="100" t="str">
        <f t="shared" si="37"/>
        <v>n/a</v>
      </c>
      <c r="B1002" s="396">
        <f t="array" ref="B1002">IF($A1002="n/a",Dashboard!$C$54,iferror(index('Trade Log'!$B$5:$B$2004,match($A1002,'Trade Log'!$AA$5:$AA$2004,0),0),Dashboard!$C$54))</f>
        <v>43100</v>
      </c>
      <c r="C1002" s="100" t="str">
        <f t="array" ref="C1002">IF($A1002="n/a","",iferror(index('Trade Log'!$C$5:$C$2004,match($A1002,'Trade Log'!$AA$5:$AA$2004,0),0),""))</f>
        <v/>
      </c>
      <c r="D1002" s="398">
        <f t="array" ref="D1002">IF($A1002="n/a",0,iferror(index('Trade Log'!$AD$5:$AD$2004,match($A1002,'Trade Log'!$AA$5:$AA$2004,0),0),0))</f>
        <v>0</v>
      </c>
      <c r="E1002" s="398">
        <f t="shared" si="35"/>
        <v>0</v>
      </c>
      <c r="F1002" s="100" t="str">
        <f t="array" ref="F1002">IF($A1002="n/a","",iferror(index('Trade Log'!$D$5:$D$2004,match($A1002,'Trade Log'!$AA$5:$AA$2004,0),0),"n/a"))</f>
        <v/>
      </c>
      <c r="G1002" s="100" t="str">
        <f t="array" ref="G1002">IF($A1002="n/a","",IFERROR(index(Setup!$D$52:$D$201,match($F1002,Setup!$B$52:$B$201,0),0),"n/a"))</f>
        <v/>
      </c>
      <c r="H1002" s="81"/>
      <c r="I1002" s="398">
        <f t="shared" ref="I1002:AG1002" si="749">IF($A1002="n/a",0,IFERROR(IF($G1002=I$287,$E1002,0),0))</f>
        <v>0</v>
      </c>
      <c r="J1002" s="398">
        <f t="shared" si="749"/>
        <v>0</v>
      </c>
      <c r="K1002" s="398">
        <f t="shared" si="749"/>
        <v>0</v>
      </c>
      <c r="L1002" s="398">
        <f t="shared" si="749"/>
        <v>0</v>
      </c>
      <c r="M1002" s="398">
        <f t="shared" si="749"/>
        <v>0</v>
      </c>
      <c r="N1002" s="398">
        <f t="shared" si="749"/>
        <v>0</v>
      </c>
      <c r="O1002" s="398">
        <f t="shared" si="749"/>
        <v>0</v>
      </c>
      <c r="P1002" s="398">
        <f t="shared" si="749"/>
        <v>0</v>
      </c>
      <c r="Q1002" s="398">
        <f t="shared" si="749"/>
        <v>0</v>
      </c>
      <c r="R1002" s="398">
        <f t="shared" si="749"/>
        <v>0</v>
      </c>
      <c r="S1002" s="398">
        <f t="shared" si="749"/>
        <v>0</v>
      </c>
      <c r="T1002" s="398">
        <f t="shared" si="749"/>
        <v>0</v>
      </c>
      <c r="U1002" s="398">
        <f t="shared" si="749"/>
        <v>0</v>
      </c>
      <c r="V1002" s="398">
        <f t="shared" si="749"/>
        <v>0</v>
      </c>
      <c r="W1002" s="398">
        <f t="shared" si="749"/>
        <v>0</v>
      </c>
      <c r="X1002" s="398">
        <f t="shared" si="749"/>
        <v>0</v>
      </c>
      <c r="Y1002" s="398">
        <f t="shared" si="749"/>
        <v>0</v>
      </c>
      <c r="Z1002" s="398">
        <f t="shared" si="749"/>
        <v>0</v>
      </c>
      <c r="AA1002" s="398">
        <f t="shared" si="749"/>
        <v>0</v>
      </c>
      <c r="AB1002" s="398">
        <f t="shared" si="749"/>
        <v>0</v>
      </c>
      <c r="AC1002" s="398">
        <f t="shared" si="749"/>
        <v>0</v>
      </c>
      <c r="AD1002" s="398">
        <f t="shared" si="749"/>
        <v>0</v>
      </c>
      <c r="AE1002" s="398">
        <f t="shared" si="749"/>
        <v>0</v>
      </c>
      <c r="AF1002" s="398">
        <f t="shared" si="749"/>
        <v>0</v>
      </c>
      <c r="AG1002" s="398">
        <f t="shared" si="749"/>
        <v>0</v>
      </c>
    </row>
    <row r="1003">
      <c r="A1003" s="100" t="str">
        <f t="shared" si="37"/>
        <v>n/a</v>
      </c>
      <c r="B1003" s="396">
        <f t="array" ref="B1003">IF($A1003="n/a",Dashboard!$C$54,iferror(index('Trade Log'!$B$5:$B$2004,match($A1003,'Trade Log'!$AA$5:$AA$2004,0),0),Dashboard!$C$54))</f>
        <v>43100</v>
      </c>
      <c r="C1003" s="100" t="str">
        <f t="array" ref="C1003">IF($A1003="n/a","",iferror(index('Trade Log'!$C$5:$C$2004,match($A1003,'Trade Log'!$AA$5:$AA$2004,0),0),""))</f>
        <v/>
      </c>
      <c r="D1003" s="398">
        <f t="array" ref="D1003">IF($A1003="n/a",0,iferror(index('Trade Log'!$AD$5:$AD$2004,match($A1003,'Trade Log'!$AA$5:$AA$2004,0),0),0))</f>
        <v>0</v>
      </c>
      <c r="E1003" s="398">
        <f t="shared" si="35"/>
        <v>0</v>
      </c>
      <c r="F1003" s="100" t="str">
        <f t="array" ref="F1003">IF($A1003="n/a","",iferror(index('Trade Log'!$D$5:$D$2004,match($A1003,'Trade Log'!$AA$5:$AA$2004,0),0),"n/a"))</f>
        <v/>
      </c>
      <c r="G1003" s="100" t="str">
        <f t="array" ref="G1003">IF($A1003="n/a","",IFERROR(index(Setup!$D$52:$D$201,match($F1003,Setup!$B$52:$B$201,0),0),"n/a"))</f>
        <v/>
      </c>
      <c r="H1003" s="81"/>
      <c r="I1003" s="398">
        <f t="shared" ref="I1003:AG1003" si="750">IF($A1003="n/a",0,IFERROR(IF($G1003=I$287,$E1003,0),0))</f>
        <v>0</v>
      </c>
      <c r="J1003" s="398">
        <f t="shared" si="750"/>
        <v>0</v>
      </c>
      <c r="K1003" s="398">
        <f t="shared" si="750"/>
        <v>0</v>
      </c>
      <c r="L1003" s="398">
        <f t="shared" si="750"/>
        <v>0</v>
      </c>
      <c r="M1003" s="398">
        <f t="shared" si="750"/>
        <v>0</v>
      </c>
      <c r="N1003" s="398">
        <f t="shared" si="750"/>
        <v>0</v>
      </c>
      <c r="O1003" s="398">
        <f t="shared" si="750"/>
        <v>0</v>
      </c>
      <c r="P1003" s="398">
        <f t="shared" si="750"/>
        <v>0</v>
      </c>
      <c r="Q1003" s="398">
        <f t="shared" si="750"/>
        <v>0</v>
      </c>
      <c r="R1003" s="398">
        <f t="shared" si="750"/>
        <v>0</v>
      </c>
      <c r="S1003" s="398">
        <f t="shared" si="750"/>
        <v>0</v>
      </c>
      <c r="T1003" s="398">
        <f t="shared" si="750"/>
        <v>0</v>
      </c>
      <c r="U1003" s="398">
        <f t="shared" si="750"/>
        <v>0</v>
      </c>
      <c r="V1003" s="398">
        <f t="shared" si="750"/>
        <v>0</v>
      </c>
      <c r="W1003" s="398">
        <f t="shared" si="750"/>
        <v>0</v>
      </c>
      <c r="X1003" s="398">
        <f t="shared" si="750"/>
        <v>0</v>
      </c>
      <c r="Y1003" s="398">
        <f t="shared" si="750"/>
        <v>0</v>
      </c>
      <c r="Z1003" s="398">
        <f t="shared" si="750"/>
        <v>0</v>
      </c>
      <c r="AA1003" s="398">
        <f t="shared" si="750"/>
        <v>0</v>
      </c>
      <c r="AB1003" s="398">
        <f t="shared" si="750"/>
        <v>0</v>
      </c>
      <c r="AC1003" s="398">
        <f t="shared" si="750"/>
        <v>0</v>
      </c>
      <c r="AD1003" s="398">
        <f t="shared" si="750"/>
        <v>0</v>
      </c>
      <c r="AE1003" s="398">
        <f t="shared" si="750"/>
        <v>0</v>
      </c>
      <c r="AF1003" s="398">
        <f t="shared" si="750"/>
        <v>0</v>
      </c>
      <c r="AG1003" s="398">
        <f t="shared" si="750"/>
        <v>0</v>
      </c>
    </row>
    <row r="1004">
      <c r="A1004" s="100" t="str">
        <f t="shared" si="37"/>
        <v>n/a</v>
      </c>
      <c r="B1004" s="396">
        <f t="array" ref="B1004">IF($A1004="n/a",Dashboard!$C$54,iferror(index('Trade Log'!$B$5:$B$2004,match($A1004,'Trade Log'!$AA$5:$AA$2004,0),0),Dashboard!$C$54))</f>
        <v>43100</v>
      </c>
      <c r="C1004" s="100" t="str">
        <f t="array" ref="C1004">IF($A1004="n/a","",iferror(index('Trade Log'!$C$5:$C$2004,match($A1004,'Trade Log'!$AA$5:$AA$2004,0),0),""))</f>
        <v/>
      </c>
      <c r="D1004" s="398">
        <f t="array" ref="D1004">IF($A1004="n/a",0,iferror(index('Trade Log'!$AD$5:$AD$2004,match($A1004,'Trade Log'!$AA$5:$AA$2004,0),0),0))</f>
        <v>0</v>
      </c>
      <c r="E1004" s="398">
        <f t="shared" si="35"/>
        <v>0</v>
      </c>
      <c r="F1004" s="100" t="str">
        <f t="array" ref="F1004">IF($A1004="n/a","",iferror(index('Trade Log'!$D$5:$D$2004,match($A1004,'Trade Log'!$AA$5:$AA$2004,0),0),"n/a"))</f>
        <v/>
      </c>
      <c r="G1004" s="100" t="str">
        <f t="array" ref="G1004">IF($A1004="n/a","",IFERROR(index(Setup!$D$52:$D$201,match($F1004,Setup!$B$52:$B$201,0),0),"n/a"))</f>
        <v/>
      </c>
      <c r="H1004" s="81"/>
      <c r="I1004" s="398">
        <f t="shared" ref="I1004:AG1004" si="751">IF($A1004="n/a",0,IFERROR(IF($G1004=I$287,$E1004,0),0))</f>
        <v>0</v>
      </c>
      <c r="J1004" s="398">
        <f t="shared" si="751"/>
        <v>0</v>
      </c>
      <c r="K1004" s="398">
        <f t="shared" si="751"/>
        <v>0</v>
      </c>
      <c r="L1004" s="398">
        <f t="shared" si="751"/>
        <v>0</v>
      </c>
      <c r="M1004" s="398">
        <f t="shared" si="751"/>
        <v>0</v>
      </c>
      <c r="N1004" s="398">
        <f t="shared" si="751"/>
        <v>0</v>
      </c>
      <c r="O1004" s="398">
        <f t="shared" si="751"/>
        <v>0</v>
      </c>
      <c r="P1004" s="398">
        <f t="shared" si="751"/>
        <v>0</v>
      </c>
      <c r="Q1004" s="398">
        <f t="shared" si="751"/>
        <v>0</v>
      </c>
      <c r="R1004" s="398">
        <f t="shared" si="751"/>
        <v>0</v>
      </c>
      <c r="S1004" s="398">
        <f t="shared" si="751"/>
        <v>0</v>
      </c>
      <c r="T1004" s="398">
        <f t="shared" si="751"/>
        <v>0</v>
      </c>
      <c r="U1004" s="398">
        <f t="shared" si="751"/>
        <v>0</v>
      </c>
      <c r="V1004" s="398">
        <f t="shared" si="751"/>
        <v>0</v>
      </c>
      <c r="W1004" s="398">
        <f t="shared" si="751"/>
        <v>0</v>
      </c>
      <c r="X1004" s="398">
        <f t="shared" si="751"/>
        <v>0</v>
      </c>
      <c r="Y1004" s="398">
        <f t="shared" si="751"/>
        <v>0</v>
      </c>
      <c r="Z1004" s="398">
        <f t="shared" si="751"/>
        <v>0</v>
      </c>
      <c r="AA1004" s="398">
        <f t="shared" si="751"/>
        <v>0</v>
      </c>
      <c r="AB1004" s="398">
        <f t="shared" si="751"/>
        <v>0</v>
      </c>
      <c r="AC1004" s="398">
        <f t="shared" si="751"/>
        <v>0</v>
      </c>
      <c r="AD1004" s="398">
        <f t="shared" si="751"/>
        <v>0</v>
      </c>
      <c r="AE1004" s="398">
        <f t="shared" si="751"/>
        <v>0</v>
      </c>
      <c r="AF1004" s="398">
        <f t="shared" si="751"/>
        <v>0</v>
      </c>
      <c r="AG1004" s="398">
        <f t="shared" si="751"/>
        <v>0</v>
      </c>
    </row>
    <row r="1005">
      <c r="A1005" s="100" t="str">
        <f t="shared" si="37"/>
        <v>n/a</v>
      </c>
      <c r="B1005" s="396">
        <f t="array" ref="B1005">IF($A1005="n/a",Dashboard!$C$54,iferror(index('Trade Log'!$B$5:$B$2004,match($A1005,'Trade Log'!$AA$5:$AA$2004,0),0),Dashboard!$C$54))</f>
        <v>43100</v>
      </c>
      <c r="C1005" s="100" t="str">
        <f t="array" ref="C1005">IF($A1005="n/a","",iferror(index('Trade Log'!$C$5:$C$2004,match($A1005,'Trade Log'!$AA$5:$AA$2004,0),0),""))</f>
        <v/>
      </c>
      <c r="D1005" s="398">
        <f t="array" ref="D1005">IF($A1005="n/a",0,iferror(index('Trade Log'!$AD$5:$AD$2004,match($A1005,'Trade Log'!$AA$5:$AA$2004,0),0),0))</f>
        <v>0</v>
      </c>
      <c r="E1005" s="398">
        <f t="shared" si="35"/>
        <v>0</v>
      </c>
      <c r="F1005" s="100" t="str">
        <f t="array" ref="F1005">IF($A1005="n/a","",iferror(index('Trade Log'!$D$5:$D$2004,match($A1005,'Trade Log'!$AA$5:$AA$2004,0),0),"n/a"))</f>
        <v/>
      </c>
      <c r="G1005" s="100" t="str">
        <f t="array" ref="G1005">IF($A1005="n/a","",IFERROR(index(Setup!$D$52:$D$201,match($F1005,Setup!$B$52:$B$201,0),0),"n/a"))</f>
        <v/>
      </c>
      <c r="H1005" s="81"/>
      <c r="I1005" s="398">
        <f t="shared" ref="I1005:AG1005" si="752">IF($A1005="n/a",0,IFERROR(IF($G1005=I$287,$E1005,0),0))</f>
        <v>0</v>
      </c>
      <c r="J1005" s="398">
        <f t="shared" si="752"/>
        <v>0</v>
      </c>
      <c r="K1005" s="398">
        <f t="shared" si="752"/>
        <v>0</v>
      </c>
      <c r="L1005" s="398">
        <f t="shared" si="752"/>
        <v>0</v>
      </c>
      <c r="M1005" s="398">
        <f t="shared" si="752"/>
        <v>0</v>
      </c>
      <c r="N1005" s="398">
        <f t="shared" si="752"/>
        <v>0</v>
      </c>
      <c r="O1005" s="398">
        <f t="shared" si="752"/>
        <v>0</v>
      </c>
      <c r="P1005" s="398">
        <f t="shared" si="752"/>
        <v>0</v>
      </c>
      <c r="Q1005" s="398">
        <f t="shared" si="752"/>
        <v>0</v>
      </c>
      <c r="R1005" s="398">
        <f t="shared" si="752"/>
        <v>0</v>
      </c>
      <c r="S1005" s="398">
        <f t="shared" si="752"/>
        <v>0</v>
      </c>
      <c r="T1005" s="398">
        <f t="shared" si="752"/>
        <v>0</v>
      </c>
      <c r="U1005" s="398">
        <f t="shared" si="752"/>
        <v>0</v>
      </c>
      <c r="V1005" s="398">
        <f t="shared" si="752"/>
        <v>0</v>
      </c>
      <c r="W1005" s="398">
        <f t="shared" si="752"/>
        <v>0</v>
      </c>
      <c r="X1005" s="398">
        <f t="shared" si="752"/>
        <v>0</v>
      </c>
      <c r="Y1005" s="398">
        <f t="shared" si="752"/>
        <v>0</v>
      </c>
      <c r="Z1005" s="398">
        <f t="shared" si="752"/>
        <v>0</v>
      </c>
      <c r="AA1005" s="398">
        <f t="shared" si="752"/>
        <v>0</v>
      </c>
      <c r="AB1005" s="398">
        <f t="shared" si="752"/>
        <v>0</v>
      </c>
      <c r="AC1005" s="398">
        <f t="shared" si="752"/>
        <v>0</v>
      </c>
      <c r="AD1005" s="398">
        <f t="shared" si="752"/>
        <v>0</v>
      </c>
      <c r="AE1005" s="398">
        <f t="shared" si="752"/>
        <v>0</v>
      </c>
      <c r="AF1005" s="398">
        <f t="shared" si="752"/>
        <v>0</v>
      </c>
      <c r="AG1005" s="398">
        <f t="shared" si="752"/>
        <v>0</v>
      </c>
    </row>
    <row r="1006">
      <c r="A1006" s="100" t="str">
        <f t="shared" si="37"/>
        <v>n/a</v>
      </c>
      <c r="B1006" s="396">
        <f t="array" ref="B1006">IF($A1006="n/a",Dashboard!$C$54,iferror(index('Trade Log'!$B$5:$B$2004,match($A1006,'Trade Log'!$AA$5:$AA$2004,0),0),Dashboard!$C$54))</f>
        <v>43100</v>
      </c>
      <c r="C1006" s="100" t="str">
        <f t="array" ref="C1006">IF($A1006="n/a","",iferror(index('Trade Log'!$C$5:$C$2004,match($A1006,'Trade Log'!$AA$5:$AA$2004,0),0),""))</f>
        <v/>
      </c>
      <c r="D1006" s="398">
        <f t="array" ref="D1006">IF($A1006="n/a",0,iferror(index('Trade Log'!$AD$5:$AD$2004,match($A1006,'Trade Log'!$AA$5:$AA$2004,0),0),0))</f>
        <v>0</v>
      </c>
      <c r="E1006" s="398">
        <f t="shared" si="35"/>
        <v>0</v>
      </c>
      <c r="F1006" s="100" t="str">
        <f t="array" ref="F1006">IF($A1006="n/a","",iferror(index('Trade Log'!$D$5:$D$2004,match($A1006,'Trade Log'!$AA$5:$AA$2004,0),0),"n/a"))</f>
        <v/>
      </c>
      <c r="G1006" s="100" t="str">
        <f t="array" ref="G1006">IF($A1006="n/a","",IFERROR(index(Setup!$D$52:$D$201,match($F1006,Setup!$B$52:$B$201,0),0),"n/a"))</f>
        <v/>
      </c>
      <c r="H1006" s="81"/>
      <c r="I1006" s="398">
        <f t="shared" ref="I1006:AG1006" si="753">IF($A1006="n/a",0,IFERROR(IF($G1006=I$287,$E1006,0),0))</f>
        <v>0</v>
      </c>
      <c r="J1006" s="398">
        <f t="shared" si="753"/>
        <v>0</v>
      </c>
      <c r="K1006" s="398">
        <f t="shared" si="753"/>
        <v>0</v>
      </c>
      <c r="L1006" s="398">
        <f t="shared" si="753"/>
        <v>0</v>
      </c>
      <c r="M1006" s="398">
        <f t="shared" si="753"/>
        <v>0</v>
      </c>
      <c r="N1006" s="398">
        <f t="shared" si="753"/>
        <v>0</v>
      </c>
      <c r="O1006" s="398">
        <f t="shared" si="753"/>
        <v>0</v>
      </c>
      <c r="P1006" s="398">
        <f t="shared" si="753"/>
        <v>0</v>
      </c>
      <c r="Q1006" s="398">
        <f t="shared" si="753"/>
        <v>0</v>
      </c>
      <c r="R1006" s="398">
        <f t="shared" si="753"/>
        <v>0</v>
      </c>
      <c r="S1006" s="398">
        <f t="shared" si="753"/>
        <v>0</v>
      </c>
      <c r="T1006" s="398">
        <f t="shared" si="753"/>
        <v>0</v>
      </c>
      <c r="U1006" s="398">
        <f t="shared" si="753"/>
        <v>0</v>
      </c>
      <c r="V1006" s="398">
        <f t="shared" si="753"/>
        <v>0</v>
      </c>
      <c r="W1006" s="398">
        <f t="shared" si="753"/>
        <v>0</v>
      </c>
      <c r="X1006" s="398">
        <f t="shared" si="753"/>
        <v>0</v>
      </c>
      <c r="Y1006" s="398">
        <f t="shared" si="753"/>
        <v>0</v>
      </c>
      <c r="Z1006" s="398">
        <f t="shared" si="753"/>
        <v>0</v>
      </c>
      <c r="AA1006" s="398">
        <f t="shared" si="753"/>
        <v>0</v>
      </c>
      <c r="AB1006" s="398">
        <f t="shared" si="753"/>
        <v>0</v>
      </c>
      <c r="AC1006" s="398">
        <f t="shared" si="753"/>
        <v>0</v>
      </c>
      <c r="AD1006" s="398">
        <f t="shared" si="753"/>
        <v>0</v>
      </c>
      <c r="AE1006" s="398">
        <f t="shared" si="753"/>
        <v>0</v>
      </c>
      <c r="AF1006" s="398">
        <f t="shared" si="753"/>
        <v>0</v>
      </c>
      <c r="AG1006" s="398">
        <f t="shared" si="753"/>
        <v>0</v>
      </c>
    </row>
    <row r="1007">
      <c r="A1007" s="100" t="str">
        <f t="shared" si="37"/>
        <v>n/a</v>
      </c>
      <c r="B1007" s="396">
        <f t="array" ref="B1007">IF($A1007="n/a",Dashboard!$C$54,iferror(index('Trade Log'!$B$5:$B$2004,match($A1007,'Trade Log'!$AA$5:$AA$2004,0),0),Dashboard!$C$54))</f>
        <v>43100</v>
      </c>
      <c r="C1007" s="100" t="str">
        <f t="array" ref="C1007">IF($A1007="n/a","",iferror(index('Trade Log'!$C$5:$C$2004,match($A1007,'Trade Log'!$AA$5:$AA$2004,0),0),""))</f>
        <v/>
      </c>
      <c r="D1007" s="398">
        <f t="array" ref="D1007">IF($A1007="n/a",0,iferror(index('Trade Log'!$AD$5:$AD$2004,match($A1007,'Trade Log'!$AA$5:$AA$2004,0),0),0))</f>
        <v>0</v>
      </c>
      <c r="E1007" s="398">
        <f t="shared" si="35"/>
        <v>0</v>
      </c>
      <c r="F1007" s="100" t="str">
        <f t="array" ref="F1007">IF($A1007="n/a","",iferror(index('Trade Log'!$D$5:$D$2004,match($A1007,'Trade Log'!$AA$5:$AA$2004,0),0),"n/a"))</f>
        <v/>
      </c>
      <c r="G1007" s="100" t="str">
        <f t="array" ref="G1007">IF($A1007="n/a","",IFERROR(index(Setup!$D$52:$D$201,match($F1007,Setup!$B$52:$B$201,0),0),"n/a"))</f>
        <v/>
      </c>
      <c r="H1007" s="81"/>
      <c r="I1007" s="398">
        <f t="shared" ref="I1007:AG1007" si="754">IF($A1007="n/a",0,IFERROR(IF($G1007=I$287,$E1007,0),0))</f>
        <v>0</v>
      </c>
      <c r="J1007" s="398">
        <f t="shared" si="754"/>
        <v>0</v>
      </c>
      <c r="K1007" s="398">
        <f t="shared" si="754"/>
        <v>0</v>
      </c>
      <c r="L1007" s="398">
        <f t="shared" si="754"/>
        <v>0</v>
      </c>
      <c r="M1007" s="398">
        <f t="shared" si="754"/>
        <v>0</v>
      </c>
      <c r="N1007" s="398">
        <f t="shared" si="754"/>
        <v>0</v>
      </c>
      <c r="O1007" s="398">
        <f t="shared" si="754"/>
        <v>0</v>
      </c>
      <c r="P1007" s="398">
        <f t="shared" si="754"/>
        <v>0</v>
      </c>
      <c r="Q1007" s="398">
        <f t="shared" si="754"/>
        <v>0</v>
      </c>
      <c r="R1007" s="398">
        <f t="shared" si="754"/>
        <v>0</v>
      </c>
      <c r="S1007" s="398">
        <f t="shared" si="754"/>
        <v>0</v>
      </c>
      <c r="T1007" s="398">
        <f t="shared" si="754"/>
        <v>0</v>
      </c>
      <c r="U1007" s="398">
        <f t="shared" si="754"/>
        <v>0</v>
      </c>
      <c r="V1007" s="398">
        <f t="shared" si="754"/>
        <v>0</v>
      </c>
      <c r="W1007" s="398">
        <f t="shared" si="754"/>
        <v>0</v>
      </c>
      <c r="X1007" s="398">
        <f t="shared" si="754"/>
        <v>0</v>
      </c>
      <c r="Y1007" s="398">
        <f t="shared" si="754"/>
        <v>0</v>
      </c>
      <c r="Z1007" s="398">
        <f t="shared" si="754"/>
        <v>0</v>
      </c>
      <c r="AA1007" s="398">
        <f t="shared" si="754"/>
        <v>0</v>
      </c>
      <c r="AB1007" s="398">
        <f t="shared" si="754"/>
        <v>0</v>
      </c>
      <c r="AC1007" s="398">
        <f t="shared" si="754"/>
        <v>0</v>
      </c>
      <c r="AD1007" s="398">
        <f t="shared" si="754"/>
        <v>0</v>
      </c>
      <c r="AE1007" s="398">
        <f t="shared" si="754"/>
        <v>0</v>
      </c>
      <c r="AF1007" s="398">
        <f t="shared" si="754"/>
        <v>0</v>
      </c>
      <c r="AG1007" s="398">
        <f t="shared" si="754"/>
        <v>0</v>
      </c>
    </row>
    <row r="1008">
      <c r="A1008" s="100" t="str">
        <f t="shared" si="37"/>
        <v>n/a</v>
      </c>
      <c r="B1008" s="396">
        <f t="array" ref="B1008">IF($A1008="n/a",Dashboard!$C$54,iferror(index('Trade Log'!$B$5:$B$2004,match($A1008,'Trade Log'!$AA$5:$AA$2004,0),0),Dashboard!$C$54))</f>
        <v>43100</v>
      </c>
      <c r="C1008" s="100" t="str">
        <f t="array" ref="C1008">IF($A1008="n/a","",iferror(index('Trade Log'!$C$5:$C$2004,match($A1008,'Trade Log'!$AA$5:$AA$2004,0),0),""))</f>
        <v/>
      </c>
      <c r="D1008" s="398">
        <f t="array" ref="D1008">IF($A1008="n/a",0,iferror(index('Trade Log'!$AD$5:$AD$2004,match($A1008,'Trade Log'!$AA$5:$AA$2004,0),0),0))</f>
        <v>0</v>
      </c>
      <c r="E1008" s="398">
        <f t="shared" si="35"/>
        <v>0</v>
      </c>
      <c r="F1008" s="100" t="str">
        <f t="array" ref="F1008">IF($A1008="n/a","",iferror(index('Trade Log'!$D$5:$D$2004,match($A1008,'Trade Log'!$AA$5:$AA$2004,0),0),"n/a"))</f>
        <v/>
      </c>
      <c r="G1008" s="100" t="str">
        <f t="array" ref="G1008">IF($A1008="n/a","",IFERROR(index(Setup!$D$52:$D$201,match($F1008,Setup!$B$52:$B$201,0),0),"n/a"))</f>
        <v/>
      </c>
      <c r="H1008" s="81"/>
      <c r="I1008" s="398">
        <f t="shared" ref="I1008:AG1008" si="755">IF($A1008="n/a",0,IFERROR(IF($G1008=I$287,$E1008,0),0))</f>
        <v>0</v>
      </c>
      <c r="J1008" s="398">
        <f t="shared" si="755"/>
        <v>0</v>
      </c>
      <c r="K1008" s="398">
        <f t="shared" si="755"/>
        <v>0</v>
      </c>
      <c r="L1008" s="398">
        <f t="shared" si="755"/>
        <v>0</v>
      </c>
      <c r="M1008" s="398">
        <f t="shared" si="755"/>
        <v>0</v>
      </c>
      <c r="N1008" s="398">
        <f t="shared" si="755"/>
        <v>0</v>
      </c>
      <c r="O1008" s="398">
        <f t="shared" si="755"/>
        <v>0</v>
      </c>
      <c r="P1008" s="398">
        <f t="shared" si="755"/>
        <v>0</v>
      </c>
      <c r="Q1008" s="398">
        <f t="shared" si="755"/>
        <v>0</v>
      </c>
      <c r="R1008" s="398">
        <f t="shared" si="755"/>
        <v>0</v>
      </c>
      <c r="S1008" s="398">
        <f t="shared" si="755"/>
        <v>0</v>
      </c>
      <c r="T1008" s="398">
        <f t="shared" si="755"/>
        <v>0</v>
      </c>
      <c r="U1008" s="398">
        <f t="shared" si="755"/>
        <v>0</v>
      </c>
      <c r="V1008" s="398">
        <f t="shared" si="755"/>
        <v>0</v>
      </c>
      <c r="W1008" s="398">
        <f t="shared" si="755"/>
        <v>0</v>
      </c>
      <c r="X1008" s="398">
        <f t="shared" si="755"/>
        <v>0</v>
      </c>
      <c r="Y1008" s="398">
        <f t="shared" si="755"/>
        <v>0</v>
      </c>
      <c r="Z1008" s="398">
        <f t="shared" si="755"/>
        <v>0</v>
      </c>
      <c r="AA1008" s="398">
        <f t="shared" si="755"/>
        <v>0</v>
      </c>
      <c r="AB1008" s="398">
        <f t="shared" si="755"/>
        <v>0</v>
      </c>
      <c r="AC1008" s="398">
        <f t="shared" si="755"/>
        <v>0</v>
      </c>
      <c r="AD1008" s="398">
        <f t="shared" si="755"/>
        <v>0</v>
      </c>
      <c r="AE1008" s="398">
        <f t="shared" si="755"/>
        <v>0</v>
      </c>
      <c r="AF1008" s="398">
        <f t="shared" si="755"/>
        <v>0</v>
      </c>
      <c r="AG1008" s="398">
        <f t="shared" si="755"/>
        <v>0</v>
      </c>
    </row>
    <row r="1009">
      <c r="A1009" s="100" t="str">
        <f t="shared" si="37"/>
        <v>n/a</v>
      </c>
      <c r="B1009" s="396">
        <f t="array" ref="B1009">IF($A1009="n/a",Dashboard!$C$54,iferror(index('Trade Log'!$B$5:$B$2004,match($A1009,'Trade Log'!$AA$5:$AA$2004,0),0),Dashboard!$C$54))</f>
        <v>43100</v>
      </c>
      <c r="C1009" s="100" t="str">
        <f t="array" ref="C1009">IF($A1009="n/a","",iferror(index('Trade Log'!$C$5:$C$2004,match($A1009,'Trade Log'!$AA$5:$AA$2004,0),0),""))</f>
        <v/>
      </c>
      <c r="D1009" s="398">
        <f t="array" ref="D1009">IF($A1009="n/a",0,iferror(index('Trade Log'!$AD$5:$AD$2004,match($A1009,'Trade Log'!$AA$5:$AA$2004,0),0),0))</f>
        <v>0</v>
      </c>
      <c r="E1009" s="398">
        <f t="shared" si="35"/>
        <v>0</v>
      </c>
      <c r="F1009" s="100" t="str">
        <f t="array" ref="F1009">IF($A1009="n/a","",iferror(index('Trade Log'!$D$5:$D$2004,match($A1009,'Trade Log'!$AA$5:$AA$2004,0),0),"n/a"))</f>
        <v/>
      </c>
      <c r="G1009" s="100" t="str">
        <f t="array" ref="G1009">IF($A1009="n/a","",IFERROR(index(Setup!$D$52:$D$201,match($F1009,Setup!$B$52:$B$201,0),0),"n/a"))</f>
        <v/>
      </c>
      <c r="H1009" s="81"/>
      <c r="I1009" s="398">
        <f t="shared" ref="I1009:AG1009" si="756">IF($A1009="n/a",0,IFERROR(IF($G1009=I$287,$E1009,0),0))</f>
        <v>0</v>
      </c>
      <c r="J1009" s="398">
        <f t="shared" si="756"/>
        <v>0</v>
      </c>
      <c r="K1009" s="398">
        <f t="shared" si="756"/>
        <v>0</v>
      </c>
      <c r="L1009" s="398">
        <f t="shared" si="756"/>
        <v>0</v>
      </c>
      <c r="M1009" s="398">
        <f t="shared" si="756"/>
        <v>0</v>
      </c>
      <c r="N1009" s="398">
        <f t="shared" si="756"/>
        <v>0</v>
      </c>
      <c r="O1009" s="398">
        <f t="shared" si="756"/>
        <v>0</v>
      </c>
      <c r="P1009" s="398">
        <f t="shared" si="756"/>
        <v>0</v>
      </c>
      <c r="Q1009" s="398">
        <f t="shared" si="756"/>
        <v>0</v>
      </c>
      <c r="R1009" s="398">
        <f t="shared" si="756"/>
        <v>0</v>
      </c>
      <c r="S1009" s="398">
        <f t="shared" si="756"/>
        <v>0</v>
      </c>
      <c r="T1009" s="398">
        <f t="shared" si="756"/>
        <v>0</v>
      </c>
      <c r="U1009" s="398">
        <f t="shared" si="756"/>
        <v>0</v>
      </c>
      <c r="V1009" s="398">
        <f t="shared" si="756"/>
        <v>0</v>
      </c>
      <c r="W1009" s="398">
        <f t="shared" si="756"/>
        <v>0</v>
      </c>
      <c r="X1009" s="398">
        <f t="shared" si="756"/>
        <v>0</v>
      </c>
      <c r="Y1009" s="398">
        <f t="shared" si="756"/>
        <v>0</v>
      </c>
      <c r="Z1009" s="398">
        <f t="shared" si="756"/>
        <v>0</v>
      </c>
      <c r="AA1009" s="398">
        <f t="shared" si="756"/>
        <v>0</v>
      </c>
      <c r="AB1009" s="398">
        <f t="shared" si="756"/>
        <v>0</v>
      </c>
      <c r="AC1009" s="398">
        <f t="shared" si="756"/>
        <v>0</v>
      </c>
      <c r="AD1009" s="398">
        <f t="shared" si="756"/>
        <v>0</v>
      </c>
      <c r="AE1009" s="398">
        <f t="shared" si="756"/>
        <v>0</v>
      </c>
      <c r="AF1009" s="398">
        <f t="shared" si="756"/>
        <v>0</v>
      </c>
      <c r="AG1009" s="398">
        <f t="shared" si="756"/>
        <v>0</v>
      </c>
    </row>
    <row r="1010">
      <c r="A1010" s="100" t="str">
        <f t="shared" si="37"/>
        <v>n/a</v>
      </c>
      <c r="B1010" s="396">
        <f t="array" ref="B1010">IF($A1010="n/a",Dashboard!$C$54,iferror(index('Trade Log'!$B$5:$B$2004,match($A1010,'Trade Log'!$AA$5:$AA$2004,0),0),Dashboard!$C$54))</f>
        <v>43100</v>
      </c>
      <c r="C1010" s="100" t="str">
        <f t="array" ref="C1010">IF($A1010="n/a","",iferror(index('Trade Log'!$C$5:$C$2004,match($A1010,'Trade Log'!$AA$5:$AA$2004,0),0),""))</f>
        <v/>
      </c>
      <c r="D1010" s="398">
        <f t="array" ref="D1010">IF($A1010="n/a",0,iferror(index('Trade Log'!$AD$5:$AD$2004,match($A1010,'Trade Log'!$AA$5:$AA$2004,0),0),0))</f>
        <v>0</v>
      </c>
      <c r="E1010" s="398">
        <f t="shared" si="35"/>
        <v>0</v>
      </c>
      <c r="F1010" s="100" t="str">
        <f t="array" ref="F1010">IF($A1010="n/a","",iferror(index('Trade Log'!$D$5:$D$2004,match($A1010,'Trade Log'!$AA$5:$AA$2004,0),0),"n/a"))</f>
        <v/>
      </c>
      <c r="G1010" s="100" t="str">
        <f t="array" ref="G1010">IF($A1010="n/a","",IFERROR(index(Setup!$D$52:$D$201,match($F1010,Setup!$B$52:$B$201,0),0),"n/a"))</f>
        <v/>
      </c>
      <c r="H1010" s="81"/>
      <c r="I1010" s="398">
        <f t="shared" ref="I1010:AG1010" si="757">IF($A1010="n/a",0,IFERROR(IF($G1010=I$287,$E1010,0),0))</f>
        <v>0</v>
      </c>
      <c r="J1010" s="398">
        <f t="shared" si="757"/>
        <v>0</v>
      </c>
      <c r="K1010" s="398">
        <f t="shared" si="757"/>
        <v>0</v>
      </c>
      <c r="L1010" s="398">
        <f t="shared" si="757"/>
        <v>0</v>
      </c>
      <c r="M1010" s="398">
        <f t="shared" si="757"/>
        <v>0</v>
      </c>
      <c r="N1010" s="398">
        <f t="shared" si="757"/>
        <v>0</v>
      </c>
      <c r="O1010" s="398">
        <f t="shared" si="757"/>
        <v>0</v>
      </c>
      <c r="P1010" s="398">
        <f t="shared" si="757"/>
        <v>0</v>
      </c>
      <c r="Q1010" s="398">
        <f t="shared" si="757"/>
        <v>0</v>
      </c>
      <c r="R1010" s="398">
        <f t="shared" si="757"/>
        <v>0</v>
      </c>
      <c r="S1010" s="398">
        <f t="shared" si="757"/>
        <v>0</v>
      </c>
      <c r="T1010" s="398">
        <f t="shared" si="757"/>
        <v>0</v>
      </c>
      <c r="U1010" s="398">
        <f t="shared" si="757"/>
        <v>0</v>
      </c>
      <c r="V1010" s="398">
        <f t="shared" si="757"/>
        <v>0</v>
      </c>
      <c r="W1010" s="398">
        <f t="shared" si="757"/>
        <v>0</v>
      </c>
      <c r="X1010" s="398">
        <f t="shared" si="757"/>
        <v>0</v>
      </c>
      <c r="Y1010" s="398">
        <f t="shared" si="757"/>
        <v>0</v>
      </c>
      <c r="Z1010" s="398">
        <f t="shared" si="757"/>
        <v>0</v>
      </c>
      <c r="AA1010" s="398">
        <f t="shared" si="757"/>
        <v>0</v>
      </c>
      <c r="AB1010" s="398">
        <f t="shared" si="757"/>
        <v>0</v>
      </c>
      <c r="AC1010" s="398">
        <f t="shared" si="757"/>
        <v>0</v>
      </c>
      <c r="AD1010" s="398">
        <f t="shared" si="757"/>
        <v>0</v>
      </c>
      <c r="AE1010" s="398">
        <f t="shared" si="757"/>
        <v>0</v>
      </c>
      <c r="AF1010" s="398">
        <f t="shared" si="757"/>
        <v>0</v>
      </c>
      <c r="AG1010" s="398">
        <f t="shared" si="757"/>
        <v>0</v>
      </c>
    </row>
    <row r="1011">
      <c r="A1011" s="100" t="str">
        <f t="shared" si="37"/>
        <v>n/a</v>
      </c>
      <c r="B1011" s="396">
        <f t="array" ref="B1011">IF($A1011="n/a",Dashboard!$C$54,iferror(index('Trade Log'!$B$5:$B$2004,match($A1011,'Trade Log'!$AA$5:$AA$2004,0),0),Dashboard!$C$54))</f>
        <v>43100</v>
      </c>
      <c r="C1011" s="100" t="str">
        <f t="array" ref="C1011">IF($A1011="n/a","",iferror(index('Trade Log'!$C$5:$C$2004,match($A1011,'Trade Log'!$AA$5:$AA$2004,0),0),""))</f>
        <v/>
      </c>
      <c r="D1011" s="398">
        <f t="array" ref="D1011">IF($A1011="n/a",0,iferror(index('Trade Log'!$AD$5:$AD$2004,match($A1011,'Trade Log'!$AA$5:$AA$2004,0),0),0))</f>
        <v>0</v>
      </c>
      <c r="E1011" s="398">
        <f t="shared" si="35"/>
        <v>0</v>
      </c>
      <c r="F1011" s="100" t="str">
        <f t="array" ref="F1011">IF($A1011="n/a","",iferror(index('Trade Log'!$D$5:$D$2004,match($A1011,'Trade Log'!$AA$5:$AA$2004,0),0),"n/a"))</f>
        <v/>
      </c>
      <c r="G1011" s="100" t="str">
        <f t="array" ref="G1011">IF($A1011="n/a","",IFERROR(index(Setup!$D$52:$D$201,match($F1011,Setup!$B$52:$B$201,0),0),"n/a"))</f>
        <v/>
      </c>
      <c r="H1011" s="81"/>
      <c r="I1011" s="398">
        <f t="shared" ref="I1011:AG1011" si="758">IF($A1011="n/a",0,IFERROR(IF($G1011=I$287,$E1011,0),0))</f>
        <v>0</v>
      </c>
      <c r="J1011" s="398">
        <f t="shared" si="758"/>
        <v>0</v>
      </c>
      <c r="K1011" s="398">
        <f t="shared" si="758"/>
        <v>0</v>
      </c>
      <c r="L1011" s="398">
        <f t="shared" si="758"/>
        <v>0</v>
      </c>
      <c r="M1011" s="398">
        <f t="shared" si="758"/>
        <v>0</v>
      </c>
      <c r="N1011" s="398">
        <f t="shared" si="758"/>
        <v>0</v>
      </c>
      <c r="O1011" s="398">
        <f t="shared" si="758"/>
        <v>0</v>
      </c>
      <c r="P1011" s="398">
        <f t="shared" si="758"/>
        <v>0</v>
      </c>
      <c r="Q1011" s="398">
        <f t="shared" si="758"/>
        <v>0</v>
      </c>
      <c r="R1011" s="398">
        <f t="shared" si="758"/>
        <v>0</v>
      </c>
      <c r="S1011" s="398">
        <f t="shared" si="758"/>
        <v>0</v>
      </c>
      <c r="T1011" s="398">
        <f t="shared" si="758"/>
        <v>0</v>
      </c>
      <c r="U1011" s="398">
        <f t="shared" si="758"/>
        <v>0</v>
      </c>
      <c r="V1011" s="398">
        <f t="shared" si="758"/>
        <v>0</v>
      </c>
      <c r="W1011" s="398">
        <f t="shared" si="758"/>
        <v>0</v>
      </c>
      <c r="X1011" s="398">
        <f t="shared" si="758"/>
        <v>0</v>
      </c>
      <c r="Y1011" s="398">
        <f t="shared" si="758"/>
        <v>0</v>
      </c>
      <c r="Z1011" s="398">
        <f t="shared" si="758"/>
        <v>0</v>
      </c>
      <c r="AA1011" s="398">
        <f t="shared" si="758"/>
        <v>0</v>
      </c>
      <c r="AB1011" s="398">
        <f t="shared" si="758"/>
        <v>0</v>
      </c>
      <c r="AC1011" s="398">
        <f t="shared" si="758"/>
        <v>0</v>
      </c>
      <c r="AD1011" s="398">
        <f t="shared" si="758"/>
        <v>0</v>
      </c>
      <c r="AE1011" s="398">
        <f t="shared" si="758"/>
        <v>0</v>
      </c>
      <c r="AF1011" s="398">
        <f t="shared" si="758"/>
        <v>0</v>
      </c>
      <c r="AG1011" s="398">
        <f t="shared" si="758"/>
        <v>0</v>
      </c>
    </row>
    <row r="1012">
      <c r="A1012" s="100" t="str">
        <f t="shared" si="37"/>
        <v>n/a</v>
      </c>
      <c r="B1012" s="396">
        <f t="array" ref="B1012">IF($A1012="n/a",Dashboard!$C$54,iferror(index('Trade Log'!$B$5:$B$2004,match($A1012,'Trade Log'!$AA$5:$AA$2004,0),0),Dashboard!$C$54))</f>
        <v>43100</v>
      </c>
      <c r="C1012" s="100" t="str">
        <f t="array" ref="C1012">IF($A1012="n/a","",iferror(index('Trade Log'!$C$5:$C$2004,match($A1012,'Trade Log'!$AA$5:$AA$2004,0),0),""))</f>
        <v/>
      </c>
      <c r="D1012" s="398">
        <f t="array" ref="D1012">IF($A1012="n/a",0,iferror(index('Trade Log'!$AD$5:$AD$2004,match($A1012,'Trade Log'!$AA$5:$AA$2004,0),0),0))</f>
        <v>0</v>
      </c>
      <c r="E1012" s="398">
        <f t="shared" si="35"/>
        <v>0</v>
      </c>
      <c r="F1012" s="100" t="str">
        <f t="array" ref="F1012">IF($A1012="n/a","",iferror(index('Trade Log'!$D$5:$D$2004,match($A1012,'Trade Log'!$AA$5:$AA$2004,0),0),"n/a"))</f>
        <v/>
      </c>
      <c r="G1012" s="100" t="str">
        <f t="array" ref="G1012">IF($A1012="n/a","",IFERROR(index(Setup!$D$52:$D$201,match($F1012,Setup!$B$52:$B$201,0),0),"n/a"))</f>
        <v/>
      </c>
      <c r="H1012" s="81"/>
      <c r="I1012" s="398">
        <f t="shared" ref="I1012:AG1012" si="759">IF($A1012="n/a",0,IFERROR(IF($G1012=I$287,$E1012,0),0))</f>
        <v>0</v>
      </c>
      <c r="J1012" s="398">
        <f t="shared" si="759"/>
        <v>0</v>
      </c>
      <c r="K1012" s="398">
        <f t="shared" si="759"/>
        <v>0</v>
      </c>
      <c r="L1012" s="398">
        <f t="shared" si="759"/>
        <v>0</v>
      </c>
      <c r="M1012" s="398">
        <f t="shared" si="759"/>
        <v>0</v>
      </c>
      <c r="N1012" s="398">
        <f t="shared" si="759"/>
        <v>0</v>
      </c>
      <c r="O1012" s="398">
        <f t="shared" si="759"/>
        <v>0</v>
      </c>
      <c r="P1012" s="398">
        <f t="shared" si="759"/>
        <v>0</v>
      </c>
      <c r="Q1012" s="398">
        <f t="shared" si="759"/>
        <v>0</v>
      </c>
      <c r="R1012" s="398">
        <f t="shared" si="759"/>
        <v>0</v>
      </c>
      <c r="S1012" s="398">
        <f t="shared" si="759"/>
        <v>0</v>
      </c>
      <c r="T1012" s="398">
        <f t="shared" si="759"/>
        <v>0</v>
      </c>
      <c r="U1012" s="398">
        <f t="shared" si="759"/>
        <v>0</v>
      </c>
      <c r="V1012" s="398">
        <f t="shared" si="759"/>
        <v>0</v>
      </c>
      <c r="W1012" s="398">
        <f t="shared" si="759"/>
        <v>0</v>
      </c>
      <c r="X1012" s="398">
        <f t="shared" si="759"/>
        <v>0</v>
      </c>
      <c r="Y1012" s="398">
        <f t="shared" si="759"/>
        <v>0</v>
      </c>
      <c r="Z1012" s="398">
        <f t="shared" si="759"/>
        <v>0</v>
      </c>
      <c r="AA1012" s="398">
        <f t="shared" si="759"/>
        <v>0</v>
      </c>
      <c r="AB1012" s="398">
        <f t="shared" si="759"/>
        <v>0</v>
      </c>
      <c r="AC1012" s="398">
        <f t="shared" si="759"/>
        <v>0</v>
      </c>
      <c r="AD1012" s="398">
        <f t="shared" si="759"/>
        <v>0</v>
      </c>
      <c r="AE1012" s="398">
        <f t="shared" si="759"/>
        <v>0</v>
      </c>
      <c r="AF1012" s="398">
        <f t="shared" si="759"/>
        <v>0</v>
      </c>
      <c r="AG1012" s="398">
        <f t="shared" si="759"/>
        <v>0</v>
      </c>
    </row>
    <row r="1013">
      <c r="A1013" s="100" t="str">
        <f t="shared" si="37"/>
        <v>n/a</v>
      </c>
      <c r="B1013" s="396">
        <f t="array" ref="B1013">IF($A1013="n/a",Dashboard!$C$54,iferror(index('Trade Log'!$B$5:$B$2004,match($A1013,'Trade Log'!$AA$5:$AA$2004,0),0),Dashboard!$C$54))</f>
        <v>43100</v>
      </c>
      <c r="C1013" s="100" t="str">
        <f t="array" ref="C1013">IF($A1013="n/a","",iferror(index('Trade Log'!$C$5:$C$2004,match($A1013,'Trade Log'!$AA$5:$AA$2004,0),0),""))</f>
        <v/>
      </c>
      <c r="D1013" s="398">
        <f t="array" ref="D1013">IF($A1013="n/a",0,iferror(index('Trade Log'!$AD$5:$AD$2004,match($A1013,'Trade Log'!$AA$5:$AA$2004,0),0),0))</f>
        <v>0</v>
      </c>
      <c r="E1013" s="398">
        <f t="shared" si="35"/>
        <v>0</v>
      </c>
      <c r="F1013" s="100" t="str">
        <f t="array" ref="F1013">IF($A1013="n/a","",iferror(index('Trade Log'!$D$5:$D$2004,match($A1013,'Trade Log'!$AA$5:$AA$2004,0),0),"n/a"))</f>
        <v/>
      </c>
      <c r="G1013" s="100" t="str">
        <f t="array" ref="G1013">IF($A1013="n/a","",IFERROR(index(Setup!$D$52:$D$201,match($F1013,Setup!$B$52:$B$201,0),0),"n/a"))</f>
        <v/>
      </c>
      <c r="H1013" s="81"/>
      <c r="I1013" s="398">
        <f t="shared" ref="I1013:AG1013" si="760">IF($A1013="n/a",0,IFERROR(IF($G1013=I$287,$E1013,0),0))</f>
        <v>0</v>
      </c>
      <c r="J1013" s="398">
        <f t="shared" si="760"/>
        <v>0</v>
      </c>
      <c r="K1013" s="398">
        <f t="shared" si="760"/>
        <v>0</v>
      </c>
      <c r="L1013" s="398">
        <f t="shared" si="760"/>
        <v>0</v>
      </c>
      <c r="M1013" s="398">
        <f t="shared" si="760"/>
        <v>0</v>
      </c>
      <c r="N1013" s="398">
        <f t="shared" si="760"/>
        <v>0</v>
      </c>
      <c r="O1013" s="398">
        <f t="shared" si="760"/>
        <v>0</v>
      </c>
      <c r="P1013" s="398">
        <f t="shared" si="760"/>
        <v>0</v>
      </c>
      <c r="Q1013" s="398">
        <f t="shared" si="760"/>
        <v>0</v>
      </c>
      <c r="R1013" s="398">
        <f t="shared" si="760"/>
        <v>0</v>
      </c>
      <c r="S1013" s="398">
        <f t="shared" si="760"/>
        <v>0</v>
      </c>
      <c r="T1013" s="398">
        <f t="shared" si="760"/>
        <v>0</v>
      </c>
      <c r="U1013" s="398">
        <f t="shared" si="760"/>
        <v>0</v>
      </c>
      <c r="V1013" s="398">
        <f t="shared" si="760"/>
        <v>0</v>
      </c>
      <c r="W1013" s="398">
        <f t="shared" si="760"/>
        <v>0</v>
      </c>
      <c r="X1013" s="398">
        <f t="shared" si="760"/>
        <v>0</v>
      </c>
      <c r="Y1013" s="398">
        <f t="shared" si="760"/>
        <v>0</v>
      </c>
      <c r="Z1013" s="398">
        <f t="shared" si="760"/>
        <v>0</v>
      </c>
      <c r="AA1013" s="398">
        <f t="shared" si="760"/>
        <v>0</v>
      </c>
      <c r="AB1013" s="398">
        <f t="shared" si="760"/>
        <v>0</v>
      </c>
      <c r="AC1013" s="398">
        <f t="shared" si="760"/>
        <v>0</v>
      </c>
      <c r="AD1013" s="398">
        <f t="shared" si="760"/>
        <v>0</v>
      </c>
      <c r="AE1013" s="398">
        <f t="shared" si="760"/>
        <v>0</v>
      </c>
      <c r="AF1013" s="398">
        <f t="shared" si="760"/>
        <v>0</v>
      </c>
      <c r="AG1013" s="398">
        <f t="shared" si="760"/>
        <v>0</v>
      </c>
    </row>
    <row r="1014">
      <c r="A1014" s="100" t="str">
        <f t="shared" si="37"/>
        <v>n/a</v>
      </c>
      <c r="B1014" s="396">
        <f t="array" ref="B1014">IF($A1014="n/a",Dashboard!$C$54,iferror(index('Trade Log'!$B$5:$B$2004,match($A1014,'Trade Log'!$AA$5:$AA$2004,0),0),Dashboard!$C$54))</f>
        <v>43100</v>
      </c>
      <c r="C1014" s="100" t="str">
        <f t="array" ref="C1014">IF($A1014="n/a","",iferror(index('Trade Log'!$C$5:$C$2004,match($A1014,'Trade Log'!$AA$5:$AA$2004,0),0),""))</f>
        <v/>
      </c>
      <c r="D1014" s="398">
        <f t="array" ref="D1014">IF($A1014="n/a",0,iferror(index('Trade Log'!$AD$5:$AD$2004,match($A1014,'Trade Log'!$AA$5:$AA$2004,0),0),0))</f>
        <v>0</v>
      </c>
      <c r="E1014" s="398">
        <f t="shared" si="35"/>
        <v>0</v>
      </c>
      <c r="F1014" s="100" t="str">
        <f t="array" ref="F1014">IF($A1014="n/a","",iferror(index('Trade Log'!$D$5:$D$2004,match($A1014,'Trade Log'!$AA$5:$AA$2004,0),0),"n/a"))</f>
        <v/>
      </c>
      <c r="G1014" s="100" t="str">
        <f t="array" ref="G1014">IF($A1014="n/a","",IFERROR(index(Setup!$D$52:$D$201,match($F1014,Setup!$B$52:$B$201,0),0),"n/a"))</f>
        <v/>
      </c>
      <c r="H1014" s="81"/>
      <c r="I1014" s="398">
        <f t="shared" ref="I1014:AG1014" si="761">IF($A1014="n/a",0,IFERROR(IF($G1014=I$287,$E1014,0),0))</f>
        <v>0</v>
      </c>
      <c r="J1014" s="398">
        <f t="shared" si="761"/>
        <v>0</v>
      </c>
      <c r="K1014" s="398">
        <f t="shared" si="761"/>
        <v>0</v>
      </c>
      <c r="L1014" s="398">
        <f t="shared" si="761"/>
        <v>0</v>
      </c>
      <c r="M1014" s="398">
        <f t="shared" si="761"/>
        <v>0</v>
      </c>
      <c r="N1014" s="398">
        <f t="shared" si="761"/>
        <v>0</v>
      </c>
      <c r="O1014" s="398">
        <f t="shared" si="761"/>
        <v>0</v>
      </c>
      <c r="P1014" s="398">
        <f t="shared" si="761"/>
        <v>0</v>
      </c>
      <c r="Q1014" s="398">
        <f t="shared" si="761"/>
        <v>0</v>
      </c>
      <c r="R1014" s="398">
        <f t="shared" si="761"/>
        <v>0</v>
      </c>
      <c r="S1014" s="398">
        <f t="shared" si="761"/>
        <v>0</v>
      </c>
      <c r="T1014" s="398">
        <f t="shared" si="761"/>
        <v>0</v>
      </c>
      <c r="U1014" s="398">
        <f t="shared" si="761"/>
        <v>0</v>
      </c>
      <c r="V1014" s="398">
        <f t="shared" si="761"/>
        <v>0</v>
      </c>
      <c r="W1014" s="398">
        <f t="shared" si="761"/>
        <v>0</v>
      </c>
      <c r="X1014" s="398">
        <f t="shared" si="761"/>
        <v>0</v>
      </c>
      <c r="Y1014" s="398">
        <f t="shared" si="761"/>
        <v>0</v>
      </c>
      <c r="Z1014" s="398">
        <f t="shared" si="761"/>
        <v>0</v>
      </c>
      <c r="AA1014" s="398">
        <f t="shared" si="761"/>
        <v>0</v>
      </c>
      <c r="AB1014" s="398">
        <f t="shared" si="761"/>
        <v>0</v>
      </c>
      <c r="AC1014" s="398">
        <f t="shared" si="761"/>
        <v>0</v>
      </c>
      <c r="AD1014" s="398">
        <f t="shared" si="761"/>
        <v>0</v>
      </c>
      <c r="AE1014" s="398">
        <f t="shared" si="761"/>
        <v>0</v>
      </c>
      <c r="AF1014" s="398">
        <f t="shared" si="761"/>
        <v>0</v>
      </c>
      <c r="AG1014" s="398">
        <f t="shared" si="761"/>
        <v>0</v>
      </c>
    </row>
    <row r="1015">
      <c r="A1015" s="100" t="str">
        <f t="shared" si="37"/>
        <v>n/a</v>
      </c>
      <c r="B1015" s="396">
        <f t="array" ref="B1015">IF($A1015="n/a",Dashboard!$C$54,iferror(index('Trade Log'!$B$5:$B$2004,match($A1015,'Trade Log'!$AA$5:$AA$2004,0),0),Dashboard!$C$54))</f>
        <v>43100</v>
      </c>
      <c r="C1015" s="100" t="str">
        <f t="array" ref="C1015">IF($A1015="n/a","",iferror(index('Trade Log'!$C$5:$C$2004,match($A1015,'Trade Log'!$AA$5:$AA$2004,0),0),""))</f>
        <v/>
      </c>
      <c r="D1015" s="398">
        <f t="array" ref="D1015">IF($A1015="n/a",0,iferror(index('Trade Log'!$AD$5:$AD$2004,match($A1015,'Trade Log'!$AA$5:$AA$2004,0),0),0))</f>
        <v>0</v>
      </c>
      <c r="E1015" s="398">
        <f t="shared" si="35"/>
        <v>0</v>
      </c>
      <c r="F1015" s="100" t="str">
        <f t="array" ref="F1015">IF($A1015="n/a","",iferror(index('Trade Log'!$D$5:$D$2004,match($A1015,'Trade Log'!$AA$5:$AA$2004,0),0),"n/a"))</f>
        <v/>
      </c>
      <c r="G1015" s="100" t="str">
        <f t="array" ref="G1015">IF($A1015="n/a","",IFERROR(index(Setup!$D$52:$D$201,match($F1015,Setup!$B$52:$B$201,0),0),"n/a"))</f>
        <v/>
      </c>
      <c r="H1015" s="81"/>
      <c r="I1015" s="398">
        <f t="shared" ref="I1015:AG1015" si="762">IF($A1015="n/a",0,IFERROR(IF($G1015=I$287,$E1015,0),0))</f>
        <v>0</v>
      </c>
      <c r="J1015" s="398">
        <f t="shared" si="762"/>
        <v>0</v>
      </c>
      <c r="K1015" s="398">
        <f t="shared" si="762"/>
        <v>0</v>
      </c>
      <c r="L1015" s="398">
        <f t="shared" si="762"/>
        <v>0</v>
      </c>
      <c r="M1015" s="398">
        <f t="shared" si="762"/>
        <v>0</v>
      </c>
      <c r="N1015" s="398">
        <f t="shared" si="762"/>
        <v>0</v>
      </c>
      <c r="O1015" s="398">
        <f t="shared" si="762"/>
        <v>0</v>
      </c>
      <c r="P1015" s="398">
        <f t="shared" si="762"/>
        <v>0</v>
      </c>
      <c r="Q1015" s="398">
        <f t="shared" si="762"/>
        <v>0</v>
      </c>
      <c r="R1015" s="398">
        <f t="shared" si="762"/>
        <v>0</v>
      </c>
      <c r="S1015" s="398">
        <f t="shared" si="762"/>
        <v>0</v>
      </c>
      <c r="T1015" s="398">
        <f t="shared" si="762"/>
        <v>0</v>
      </c>
      <c r="U1015" s="398">
        <f t="shared" si="762"/>
        <v>0</v>
      </c>
      <c r="V1015" s="398">
        <f t="shared" si="762"/>
        <v>0</v>
      </c>
      <c r="W1015" s="398">
        <f t="shared" si="762"/>
        <v>0</v>
      </c>
      <c r="X1015" s="398">
        <f t="shared" si="762"/>
        <v>0</v>
      </c>
      <c r="Y1015" s="398">
        <f t="shared" si="762"/>
        <v>0</v>
      </c>
      <c r="Z1015" s="398">
        <f t="shared" si="762"/>
        <v>0</v>
      </c>
      <c r="AA1015" s="398">
        <f t="shared" si="762"/>
        <v>0</v>
      </c>
      <c r="AB1015" s="398">
        <f t="shared" si="762"/>
        <v>0</v>
      </c>
      <c r="AC1015" s="398">
        <f t="shared" si="762"/>
        <v>0</v>
      </c>
      <c r="AD1015" s="398">
        <f t="shared" si="762"/>
        <v>0</v>
      </c>
      <c r="AE1015" s="398">
        <f t="shared" si="762"/>
        <v>0</v>
      </c>
      <c r="AF1015" s="398">
        <f t="shared" si="762"/>
        <v>0</v>
      </c>
      <c r="AG1015" s="398">
        <f t="shared" si="762"/>
        <v>0</v>
      </c>
    </row>
    <row r="1016">
      <c r="A1016" s="100" t="str">
        <f t="shared" si="37"/>
        <v>n/a</v>
      </c>
      <c r="B1016" s="396">
        <f t="array" ref="B1016">IF($A1016="n/a",Dashboard!$C$54,iferror(index('Trade Log'!$B$5:$B$2004,match($A1016,'Trade Log'!$AA$5:$AA$2004,0),0),Dashboard!$C$54))</f>
        <v>43100</v>
      </c>
      <c r="C1016" s="100" t="str">
        <f t="array" ref="C1016">IF($A1016="n/a","",iferror(index('Trade Log'!$C$5:$C$2004,match($A1016,'Trade Log'!$AA$5:$AA$2004,0),0),""))</f>
        <v/>
      </c>
      <c r="D1016" s="398">
        <f t="array" ref="D1016">IF($A1016="n/a",0,iferror(index('Trade Log'!$AD$5:$AD$2004,match($A1016,'Trade Log'!$AA$5:$AA$2004,0),0),0))</f>
        <v>0</v>
      </c>
      <c r="E1016" s="398">
        <f t="shared" si="35"/>
        <v>0</v>
      </c>
      <c r="F1016" s="100" t="str">
        <f t="array" ref="F1016">IF($A1016="n/a","",iferror(index('Trade Log'!$D$5:$D$2004,match($A1016,'Trade Log'!$AA$5:$AA$2004,0),0),"n/a"))</f>
        <v/>
      </c>
      <c r="G1016" s="100" t="str">
        <f t="array" ref="G1016">IF($A1016="n/a","",IFERROR(index(Setup!$D$52:$D$201,match($F1016,Setup!$B$52:$B$201,0),0),"n/a"))</f>
        <v/>
      </c>
      <c r="H1016" s="81"/>
      <c r="I1016" s="398">
        <f t="shared" ref="I1016:AG1016" si="763">IF($A1016="n/a",0,IFERROR(IF($G1016=I$287,$E1016,0),0))</f>
        <v>0</v>
      </c>
      <c r="J1016" s="398">
        <f t="shared" si="763"/>
        <v>0</v>
      </c>
      <c r="K1016" s="398">
        <f t="shared" si="763"/>
        <v>0</v>
      </c>
      <c r="L1016" s="398">
        <f t="shared" si="763"/>
        <v>0</v>
      </c>
      <c r="M1016" s="398">
        <f t="shared" si="763"/>
        <v>0</v>
      </c>
      <c r="N1016" s="398">
        <f t="shared" si="763"/>
        <v>0</v>
      </c>
      <c r="O1016" s="398">
        <f t="shared" si="763"/>
        <v>0</v>
      </c>
      <c r="P1016" s="398">
        <f t="shared" si="763"/>
        <v>0</v>
      </c>
      <c r="Q1016" s="398">
        <f t="shared" si="763"/>
        <v>0</v>
      </c>
      <c r="R1016" s="398">
        <f t="shared" si="763"/>
        <v>0</v>
      </c>
      <c r="S1016" s="398">
        <f t="shared" si="763"/>
        <v>0</v>
      </c>
      <c r="T1016" s="398">
        <f t="shared" si="763"/>
        <v>0</v>
      </c>
      <c r="U1016" s="398">
        <f t="shared" si="763"/>
        <v>0</v>
      </c>
      <c r="V1016" s="398">
        <f t="shared" si="763"/>
        <v>0</v>
      </c>
      <c r="W1016" s="398">
        <f t="shared" si="763"/>
        <v>0</v>
      </c>
      <c r="X1016" s="398">
        <f t="shared" si="763"/>
        <v>0</v>
      </c>
      <c r="Y1016" s="398">
        <f t="shared" si="763"/>
        <v>0</v>
      </c>
      <c r="Z1016" s="398">
        <f t="shared" si="763"/>
        <v>0</v>
      </c>
      <c r="AA1016" s="398">
        <f t="shared" si="763"/>
        <v>0</v>
      </c>
      <c r="AB1016" s="398">
        <f t="shared" si="763"/>
        <v>0</v>
      </c>
      <c r="AC1016" s="398">
        <f t="shared" si="763"/>
        <v>0</v>
      </c>
      <c r="AD1016" s="398">
        <f t="shared" si="763"/>
        <v>0</v>
      </c>
      <c r="AE1016" s="398">
        <f t="shared" si="763"/>
        <v>0</v>
      </c>
      <c r="AF1016" s="398">
        <f t="shared" si="763"/>
        <v>0</v>
      </c>
      <c r="AG1016" s="398">
        <f t="shared" si="763"/>
        <v>0</v>
      </c>
    </row>
    <row r="1017">
      <c r="A1017" s="100" t="str">
        <f t="shared" si="37"/>
        <v>n/a</v>
      </c>
      <c r="B1017" s="396">
        <f t="array" ref="B1017">IF($A1017="n/a",Dashboard!$C$54,iferror(index('Trade Log'!$B$5:$B$2004,match($A1017,'Trade Log'!$AA$5:$AA$2004,0),0),Dashboard!$C$54))</f>
        <v>43100</v>
      </c>
      <c r="C1017" s="100" t="str">
        <f t="array" ref="C1017">IF($A1017="n/a","",iferror(index('Trade Log'!$C$5:$C$2004,match($A1017,'Trade Log'!$AA$5:$AA$2004,0),0),""))</f>
        <v/>
      </c>
      <c r="D1017" s="398">
        <f t="array" ref="D1017">IF($A1017="n/a",0,iferror(index('Trade Log'!$AD$5:$AD$2004,match($A1017,'Trade Log'!$AA$5:$AA$2004,0),0),0))</f>
        <v>0</v>
      </c>
      <c r="E1017" s="398">
        <f t="shared" si="35"/>
        <v>0</v>
      </c>
      <c r="F1017" s="100" t="str">
        <f t="array" ref="F1017">IF($A1017="n/a","",iferror(index('Trade Log'!$D$5:$D$2004,match($A1017,'Trade Log'!$AA$5:$AA$2004,0),0),"n/a"))</f>
        <v/>
      </c>
      <c r="G1017" s="100" t="str">
        <f t="array" ref="G1017">IF($A1017="n/a","",IFERROR(index(Setup!$D$52:$D$201,match($F1017,Setup!$B$52:$B$201,0),0),"n/a"))</f>
        <v/>
      </c>
      <c r="H1017" s="81"/>
      <c r="I1017" s="398">
        <f t="shared" ref="I1017:AG1017" si="764">IF($A1017="n/a",0,IFERROR(IF($G1017=I$287,$E1017,0),0))</f>
        <v>0</v>
      </c>
      <c r="J1017" s="398">
        <f t="shared" si="764"/>
        <v>0</v>
      </c>
      <c r="K1017" s="398">
        <f t="shared" si="764"/>
        <v>0</v>
      </c>
      <c r="L1017" s="398">
        <f t="shared" si="764"/>
        <v>0</v>
      </c>
      <c r="M1017" s="398">
        <f t="shared" si="764"/>
        <v>0</v>
      </c>
      <c r="N1017" s="398">
        <f t="shared" si="764"/>
        <v>0</v>
      </c>
      <c r="O1017" s="398">
        <f t="shared" si="764"/>
        <v>0</v>
      </c>
      <c r="P1017" s="398">
        <f t="shared" si="764"/>
        <v>0</v>
      </c>
      <c r="Q1017" s="398">
        <f t="shared" si="764"/>
        <v>0</v>
      </c>
      <c r="R1017" s="398">
        <f t="shared" si="764"/>
        <v>0</v>
      </c>
      <c r="S1017" s="398">
        <f t="shared" si="764"/>
        <v>0</v>
      </c>
      <c r="T1017" s="398">
        <f t="shared" si="764"/>
        <v>0</v>
      </c>
      <c r="U1017" s="398">
        <f t="shared" si="764"/>
        <v>0</v>
      </c>
      <c r="V1017" s="398">
        <f t="shared" si="764"/>
        <v>0</v>
      </c>
      <c r="W1017" s="398">
        <f t="shared" si="764"/>
        <v>0</v>
      </c>
      <c r="X1017" s="398">
        <f t="shared" si="764"/>
        <v>0</v>
      </c>
      <c r="Y1017" s="398">
        <f t="shared" si="764"/>
        <v>0</v>
      </c>
      <c r="Z1017" s="398">
        <f t="shared" si="764"/>
        <v>0</v>
      </c>
      <c r="AA1017" s="398">
        <f t="shared" si="764"/>
        <v>0</v>
      </c>
      <c r="AB1017" s="398">
        <f t="shared" si="764"/>
        <v>0</v>
      </c>
      <c r="AC1017" s="398">
        <f t="shared" si="764"/>
        <v>0</v>
      </c>
      <c r="AD1017" s="398">
        <f t="shared" si="764"/>
        <v>0</v>
      </c>
      <c r="AE1017" s="398">
        <f t="shared" si="764"/>
        <v>0</v>
      </c>
      <c r="AF1017" s="398">
        <f t="shared" si="764"/>
        <v>0</v>
      </c>
      <c r="AG1017" s="398">
        <f t="shared" si="764"/>
        <v>0</v>
      </c>
    </row>
    <row r="1018">
      <c r="A1018" s="100" t="str">
        <f t="shared" si="37"/>
        <v>n/a</v>
      </c>
      <c r="B1018" s="396">
        <f t="array" ref="B1018">IF($A1018="n/a",Dashboard!$C$54,iferror(index('Trade Log'!$B$5:$B$2004,match($A1018,'Trade Log'!$AA$5:$AA$2004,0),0),Dashboard!$C$54))</f>
        <v>43100</v>
      </c>
      <c r="C1018" s="100" t="str">
        <f t="array" ref="C1018">IF($A1018="n/a","",iferror(index('Trade Log'!$C$5:$C$2004,match($A1018,'Trade Log'!$AA$5:$AA$2004,0),0),""))</f>
        <v/>
      </c>
      <c r="D1018" s="398">
        <f t="array" ref="D1018">IF($A1018="n/a",0,iferror(index('Trade Log'!$AD$5:$AD$2004,match($A1018,'Trade Log'!$AA$5:$AA$2004,0),0),0))</f>
        <v>0</v>
      </c>
      <c r="E1018" s="398">
        <f t="shared" si="35"/>
        <v>0</v>
      </c>
      <c r="F1018" s="100" t="str">
        <f t="array" ref="F1018">IF($A1018="n/a","",iferror(index('Trade Log'!$D$5:$D$2004,match($A1018,'Trade Log'!$AA$5:$AA$2004,0),0),"n/a"))</f>
        <v/>
      </c>
      <c r="G1018" s="100" t="str">
        <f t="array" ref="G1018">IF($A1018="n/a","",IFERROR(index(Setup!$D$52:$D$201,match($F1018,Setup!$B$52:$B$201,0),0),"n/a"))</f>
        <v/>
      </c>
      <c r="H1018" s="81"/>
      <c r="I1018" s="398">
        <f t="shared" ref="I1018:AG1018" si="765">IF($A1018="n/a",0,IFERROR(IF($G1018=I$287,$E1018,0),0))</f>
        <v>0</v>
      </c>
      <c r="J1018" s="398">
        <f t="shared" si="765"/>
        <v>0</v>
      </c>
      <c r="K1018" s="398">
        <f t="shared" si="765"/>
        <v>0</v>
      </c>
      <c r="L1018" s="398">
        <f t="shared" si="765"/>
        <v>0</v>
      </c>
      <c r="M1018" s="398">
        <f t="shared" si="765"/>
        <v>0</v>
      </c>
      <c r="N1018" s="398">
        <f t="shared" si="765"/>
        <v>0</v>
      </c>
      <c r="O1018" s="398">
        <f t="shared" si="765"/>
        <v>0</v>
      </c>
      <c r="P1018" s="398">
        <f t="shared" si="765"/>
        <v>0</v>
      </c>
      <c r="Q1018" s="398">
        <f t="shared" si="765"/>
        <v>0</v>
      </c>
      <c r="R1018" s="398">
        <f t="shared" si="765"/>
        <v>0</v>
      </c>
      <c r="S1018" s="398">
        <f t="shared" si="765"/>
        <v>0</v>
      </c>
      <c r="T1018" s="398">
        <f t="shared" si="765"/>
        <v>0</v>
      </c>
      <c r="U1018" s="398">
        <f t="shared" si="765"/>
        <v>0</v>
      </c>
      <c r="V1018" s="398">
        <f t="shared" si="765"/>
        <v>0</v>
      </c>
      <c r="W1018" s="398">
        <f t="shared" si="765"/>
        <v>0</v>
      </c>
      <c r="X1018" s="398">
        <f t="shared" si="765"/>
        <v>0</v>
      </c>
      <c r="Y1018" s="398">
        <f t="shared" si="765"/>
        <v>0</v>
      </c>
      <c r="Z1018" s="398">
        <f t="shared" si="765"/>
        <v>0</v>
      </c>
      <c r="AA1018" s="398">
        <f t="shared" si="765"/>
        <v>0</v>
      </c>
      <c r="AB1018" s="398">
        <f t="shared" si="765"/>
        <v>0</v>
      </c>
      <c r="AC1018" s="398">
        <f t="shared" si="765"/>
        <v>0</v>
      </c>
      <c r="AD1018" s="398">
        <f t="shared" si="765"/>
        <v>0</v>
      </c>
      <c r="AE1018" s="398">
        <f t="shared" si="765"/>
        <v>0</v>
      </c>
      <c r="AF1018" s="398">
        <f t="shared" si="765"/>
        <v>0</v>
      </c>
      <c r="AG1018" s="398">
        <f t="shared" si="765"/>
        <v>0</v>
      </c>
    </row>
    <row r="1019">
      <c r="A1019" s="100" t="str">
        <f t="shared" si="37"/>
        <v>n/a</v>
      </c>
      <c r="B1019" s="396">
        <f t="array" ref="B1019">IF($A1019="n/a",Dashboard!$C$54,iferror(index('Trade Log'!$B$5:$B$2004,match($A1019,'Trade Log'!$AA$5:$AA$2004,0),0),Dashboard!$C$54))</f>
        <v>43100</v>
      </c>
      <c r="C1019" s="100" t="str">
        <f t="array" ref="C1019">IF($A1019="n/a","",iferror(index('Trade Log'!$C$5:$C$2004,match($A1019,'Trade Log'!$AA$5:$AA$2004,0),0),""))</f>
        <v/>
      </c>
      <c r="D1019" s="398">
        <f t="array" ref="D1019">IF($A1019="n/a",0,iferror(index('Trade Log'!$AD$5:$AD$2004,match($A1019,'Trade Log'!$AA$5:$AA$2004,0),0),0))</f>
        <v>0</v>
      </c>
      <c r="E1019" s="398">
        <f t="shared" si="35"/>
        <v>0</v>
      </c>
      <c r="F1019" s="100" t="str">
        <f t="array" ref="F1019">IF($A1019="n/a","",iferror(index('Trade Log'!$D$5:$D$2004,match($A1019,'Trade Log'!$AA$5:$AA$2004,0),0),"n/a"))</f>
        <v/>
      </c>
      <c r="G1019" s="100" t="str">
        <f t="array" ref="G1019">IF($A1019="n/a","",IFERROR(index(Setup!$D$52:$D$201,match($F1019,Setup!$B$52:$B$201,0),0),"n/a"))</f>
        <v/>
      </c>
      <c r="H1019" s="81"/>
      <c r="I1019" s="398">
        <f t="shared" ref="I1019:AG1019" si="766">IF($A1019="n/a",0,IFERROR(IF($G1019=I$287,$E1019,0),0))</f>
        <v>0</v>
      </c>
      <c r="J1019" s="398">
        <f t="shared" si="766"/>
        <v>0</v>
      </c>
      <c r="K1019" s="398">
        <f t="shared" si="766"/>
        <v>0</v>
      </c>
      <c r="L1019" s="398">
        <f t="shared" si="766"/>
        <v>0</v>
      </c>
      <c r="M1019" s="398">
        <f t="shared" si="766"/>
        <v>0</v>
      </c>
      <c r="N1019" s="398">
        <f t="shared" si="766"/>
        <v>0</v>
      </c>
      <c r="O1019" s="398">
        <f t="shared" si="766"/>
        <v>0</v>
      </c>
      <c r="P1019" s="398">
        <f t="shared" si="766"/>
        <v>0</v>
      </c>
      <c r="Q1019" s="398">
        <f t="shared" si="766"/>
        <v>0</v>
      </c>
      <c r="R1019" s="398">
        <f t="shared" si="766"/>
        <v>0</v>
      </c>
      <c r="S1019" s="398">
        <f t="shared" si="766"/>
        <v>0</v>
      </c>
      <c r="T1019" s="398">
        <f t="shared" si="766"/>
        <v>0</v>
      </c>
      <c r="U1019" s="398">
        <f t="shared" si="766"/>
        <v>0</v>
      </c>
      <c r="V1019" s="398">
        <f t="shared" si="766"/>
        <v>0</v>
      </c>
      <c r="W1019" s="398">
        <f t="shared" si="766"/>
        <v>0</v>
      </c>
      <c r="X1019" s="398">
        <f t="shared" si="766"/>
        <v>0</v>
      </c>
      <c r="Y1019" s="398">
        <f t="shared" si="766"/>
        <v>0</v>
      </c>
      <c r="Z1019" s="398">
        <f t="shared" si="766"/>
        <v>0</v>
      </c>
      <c r="AA1019" s="398">
        <f t="shared" si="766"/>
        <v>0</v>
      </c>
      <c r="AB1019" s="398">
        <f t="shared" si="766"/>
        <v>0</v>
      </c>
      <c r="AC1019" s="398">
        <f t="shared" si="766"/>
        <v>0</v>
      </c>
      <c r="AD1019" s="398">
        <f t="shared" si="766"/>
        <v>0</v>
      </c>
      <c r="AE1019" s="398">
        <f t="shared" si="766"/>
        <v>0</v>
      </c>
      <c r="AF1019" s="398">
        <f t="shared" si="766"/>
        <v>0</v>
      </c>
      <c r="AG1019" s="398">
        <f t="shared" si="766"/>
        <v>0</v>
      </c>
    </row>
    <row r="1020">
      <c r="A1020" s="100" t="str">
        <f t="shared" si="37"/>
        <v>n/a</v>
      </c>
      <c r="B1020" s="396">
        <f t="array" ref="B1020">IF($A1020="n/a",Dashboard!$C$54,iferror(index('Trade Log'!$B$5:$B$2004,match($A1020,'Trade Log'!$AA$5:$AA$2004,0),0),Dashboard!$C$54))</f>
        <v>43100</v>
      </c>
      <c r="C1020" s="100" t="str">
        <f t="array" ref="C1020">IF($A1020="n/a","",iferror(index('Trade Log'!$C$5:$C$2004,match($A1020,'Trade Log'!$AA$5:$AA$2004,0),0),""))</f>
        <v/>
      </c>
      <c r="D1020" s="398">
        <f t="array" ref="D1020">IF($A1020="n/a",0,iferror(index('Trade Log'!$AD$5:$AD$2004,match($A1020,'Trade Log'!$AA$5:$AA$2004,0),0),0))</f>
        <v>0</v>
      </c>
      <c r="E1020" s="398">
        <f t="shared" si="35"/>
        <v>0</v>
      </c>
      <c r="F1020" s="100" t="str">
        <f t="array" ref="F1020">IF($A1020="n/a","",iferror(index('Trade Log'!$D$5:$D$2004,match($A1020,'Trade Log'!$AA$5:$AA$2004,0),0),"n/a"))</f>
        <v/>
      </c>
      <c r="G1020" s="100" t="str">
        <f t="array" ref="G1020">IF($A1020="n/a","",IFERROR(index(Setup!$D$52:$D$201,match($F1020,Setup!$B$52:$B$201,0),0),"n/a"))</f>
        <v/>
      </c>
      <c r="H1020" s="81"/>
      <c r="I1020" s="398">
        <f t="shared" ref="I1020:AG1020" si="767">IF($A1020="n/a",0,IFERROR(IF($G1020=I$287,$E1020,0),0))</f>
        <v>0</v>
      </c>
      <c r="J1020" s="398">
        <f t="shared" si="767"/>
        <v>0</v>
      </c>
      <c r="K1020" s="398">
        <f t="shared" si="767"/>
        <v>0</v>
      </c>
      <c r="L1020" s="398">
        <f t="shared" si="767"/>
        <v>0</v>
      </c>
      <c r="M1020" s="398">
        <f t="shared" si="767"/>
        <v>0</v>
      </c>
      <c r="N1020" s="398">
        <f t="shared" si="767"/>
        <v>0</v>
      </c>
      <c r="O1020" s="398">
        <f t="shared" si="767"/>
        <v>0</v>
      </c>
      <c r="P1020" s="398">
        <f t="shared" si="767"/>
        <v>0</v>
      </c>
      <c r="Q1020" s="398">
        <f t="shared" si="767"/>
        <v>0</v>
      </c>
      <c r="R1020" s="398">
        <f t="shared" si="767"/>
        <v>0</v>
      </c>
      <c r="S1020" s="398">
        <f t="shared" si="767"/>
        <v>0</v>
      </c>
      <c r="T1020" s="398">
        <f t="shared" si="767"/>
        <v>0</v>
      </c>
      <c r="U1020" s="398">
        <f t="shared" si="767"/>
        <v>0</v>
      </c>
      <c r="V1020" s="398">
        <f t="shared" si="767"/>
        <v>0</v>
      </c>
      <c r="W1020" s="398">
        <f t="shared" si="767"/>
        <v>0</v>
      </c>
      <c r="X1020" s="398">
        <f t="shared" si="767"/>
        <v>0</v>
      </c>
      <c r="Y1020" s="398">
        <f t="shared" si="767"/>
        <v>0</v>
      </c>
      <c r="Z1020" s="398">
        <f t="shared" si="767"/>
        <v>0</v>
      </c>
      <c r="AA1020" s="398">
        <f t="shared" si="767"/>
        <v>0</v>
      </c>
      <c r="AB1020" s="398">
        <f t="shared" si="767"/>
        <v>0</v>
      </c>
      <c r="AC1020" s="398">
        <f t="shared" si="767"/>
        <v>0</v>
      </c>
      <c r="AD1020" s="398">
        <f t="shared" si="767"/>
        <v>0</v>
      </c>
      <c r="AE1020" s="398">
        <f t="shared" si="767"/>
        <v>0</v>
      </c>
      <c r="AF1020" s="398">
        <f t="shared" si="767"/>
        <v>0</v>
      </c>
      <c r="AG1020" s="398">
        <f t="shared" si="767"/>
        <v>0</v>
      </c>
    </row>
    <row r="1021">
      <c r="A1021" s="100" t="str">
        <f t="shared" si="37"/>
        <v>n/a</v>
      </c>
      <c r="B1021" s="396">
        <f t="array" ref="B1021">IF($A1021="n/a",Dashboard!$C$54,iferror(index('Trade Log'!$B$5:$B$2004,match($A1021,'Trade Log'!$AA$5:$AA$2004,0),0),Dashboard!$C$54))</f>
        <v>43100</v>
      </c>
      <c r="C1021" s="100" t="str">
        <f t="array" ref="C1021">IF($A1021="n/a","",iferror(index('Trade Log'!$C$5:$C$2004,match($A1021,'Trade Log'!$AA$5:$AA$2004,0),0),""))</f>
        <v/>
      </c>
      <c r="D1021" s="398">
        <f t="array" ref="D1021">IF($A1021="n/a",0,iferror(index('Trade Log'!$AD$5:$AD$2004,match($A1021,'Trade Log'!$AA$5:$AA$2004,0),0),0))</f>
        <v>0</v>
      </c>
      <c r="E1021" s="398">
        <f t="shared" si="35"/>
        <v>0</v>
      </c>
      <c r="F1021" s="100" t="str">
        <f t="array" ref="F1021">IF($A1021="n/a","",iferror(index('Trade Log'!$D$5:$D$2004,match($A1021,'Trade Log'!$AA$5:$AA$2004,0),0),"n/a"))</f>
        <v/>
      </c>
      <c r="G1021" s="100" t="str">
        <f t="array" ref="G1021">IF($A1021="n/a","",IFERROR(index(Setup!$D$52:$D$201,match($F1021,Setup!$B$52:$B$201,0),0),"n/a"))</f>
        <v/>
      </c>
      <c r="H1021" s="81"/>
      <c r="I1021" s="398">
        <f t="shared" ref="I1021:AG1021" si="768">IF($A1021="n/a",0,IFERROR(IF($G1021=I$287,$E1021,0),0))</f>
        <v>0</v>
      </c>
      <c r="J1021" s="398">
        <f t="shared" si="768"/>
        <v>0</v>
      </c>
      <c r="K1021" s="398">
        <f t="shared" si="768"/>
        <v>0</v>
      </c>
      <c r="L1021" s="398">
        <f t="shared" si="768"/>
        <v>0</v>
      </c>
      <c r="M1021" s="398">
        <f t="shared" si="768"/>
        <v>0</v>
      </c>
      <c r="N1021" s="398">
        <f t="shared" si="768"/>
        <v>0</v>
      </c>
      <c r="O1021" s="398">
        <f t="shared" si="768"/>
        <v>0</v>
      </c>
      <c r="P1021" s="398">
        <f t="shared" si="768"/>
        <v>0</v>
      </c>
      <c r="Q1021" s="398">
        <f t="shared" si="768"/>
        <v>0</v>
      </c>
      <c r="R1021" s="398">
        <f t="shared" si="768"/>
        <v>0</v>
      </c>
      <c r="S1021" s="398">
        <f t="shared" si="768"/>
        <v>0</v>
      </c>
      <c r="T1021" s="398">
        <f t="shared" si="768"/>
        <v>0</v>
      </c>
      <c r="U1021" s="398">
        <f t="shared" si="768"/>
        <v>0</v>
      </c>
      <c r="V1021" s="398">
        <f t="shared" si="768"/>
        <v>0</v>
      </c>
      <c r="W1021" s="398">
        <f t="shared" si="768"/>
        <v>0</v>
      </c>
      <c r="X1021" s="398">
        <f t="shared" si="768"/>
        <v>0</v>
      </c>
      <c r="Y1021" s="398">
        <f t="shared" si="768"/>
        <v>0</v>
      </c>
      <c r="Z1021" s="398">
        <f t="shared" si="768"/>
        <v>0</v>
      </c>
      <c r="AA1021" s="398">
        <f t="shared" si="768"/>
        <v>0</v>
      </c>
      <c r="AB1021" s="398">
        <f t="shared" si="768"/>
        <v>0</v>
      </c>
      <c r="AC1021" s="398">
        <f t="shared" si="768"/>
        <v>0</v>
      </c>
      <c r="AD1021" s="398">
        <f t="shared" si="768"/>
        <v>0</v>
      </c>
      <c r="AE1021" s="398">
        <f t="shared" si="768"/>
        <v>0</v>
      </c>
      <c r="AF1021" s="398">
        <f t="shared" si="768"/>
        <v>0</v>
      </c>
      <c r="AG1021" s="398">
        <f t="shared" si="768"/>
        <v>0</v>
      </c>
    </row>
    <row r="1022">
      <c r="A1022" s="100" t="str">
        <f t="shared" si="37"/>
        <v>n/a</v>
      </c>
      <c r="B1022" s="396">
        <f t="array" ref="B1022">IF($A1022="n/a",Dashboard!$C$54,iferror(index('Trade Log'!$B$5:$B$2004,match($A1022,'Trade Log'!$AA$5:$AA$2004,0),0),Dashboard!$C$54))</f>
        <v>43100</v>
      </c>
      <c r="C1022" s="100" t="str">
        <f t="array" ref="C1022">IF($A1022="n/a","",iferror(index('Trade Log'!$C$5:$C$2004,match($A1022,'Trade Log'!$AA$5:$AA$2004,0),0),""))</f>
        <v/>
      </c>
      <c r="D1022" s="398">
        <f t="array" ref="D1022">IF($A1022="n/a",0,iferror(index('Trade Log'!$AD$5:$AD$2004,match($A1022,'Trade Log'!$AA$5:$AA$2004,0),0),0))</f>
        <v>0</v>
      </c>
      <c r="E1022" s="398">
        <f t="shared" si="35"/>
        <v>0</v>
      </c>
      <c r="F1022" s="100" t="str">
        <f t="array" ref="F1022">IF($A1022="n/a","",iferror(index('Trade Log'!$D$5:$D$2004,match($A1022,'Trade Log'!$AA$5:$AA$2004,0),0),"n/a"))</f>
        <v/>
      </c>
      <c r="G1022" s="100" t="str">
        <f t="array" ref="G1022">IF($A1022="n/a","",IFERROR(index(Setup!$D$52:$D$201,match($F1022,Setup!$B$52:$B$201,0),0),"n/a"))</f>
        <v/>
      </c>
      <c r="H1022" s="81"/>
      <c r="I1022" s="398">
        <f t="shared" ref="I1022:AG1022" si="769">IF($A1022="n/a",0,IFERROR(IF($G1022=I$287,$E1022,0),0))</f>
        <v>0</v>
      </c>
      <c r="J1022" s="398">
        <f t="shared" si="769"/>
        <v>0</v>
      </c>
      <c r="K1022" s="398">
        <f t="shared" si="769"/>
        <v>0</v>
      </c>
      <c r="L1022" s="398">
        <f t="shared" si="769"/>
        <v>0</v>
      </c>
      <c r="M1022" s="398">
        <f t="shared" si="769"/>
        <v>0</v>
      </c>
      <c r="N1022" s="398">
        <f t="shared" si="769"/>
        <v>0</v>
      </c>
      <c r="O1022" s="398">
        <f t="shared" si="769"/>
        <v>0</v>
      </c>
      <c r="P1022" s="398">
        <f t="shared" si="769"/>
        <v>0</v>
      </c>
      <c r="Q1022" s="398">
        <f t="shared" si="769"/>
        <v>0</v>
      </c>
      <c r="R1022" s="398">
        <f t="shared" si="769"/>
        <v>0</v>
      </c>
      <c r="S1022" s="398">
        <f t="shared" si="769"/>
        <v>0</v>
      </c>
      <c r="T1022" s="398">
        <f t="shared" si="769"/>
        <v>0</v>
      </c>
      <c r="U1022" s="398">
        <f t="shared" si="769"/>
        <v>0</v>
      </c>
      <c r="V1022" s="398">
        <f t="shared" si="769"/>
        <v>0</v>
      </c>
      <c r="W1022" s="398">
        <f t="shared" si="769"/>
        <v>0</v>
      </c>
      <c r="X1022" s="398">
        <f t="shared" si="769"/>
        <v>0</v>
      </c>
      <c r="Y1022" s="398">
        <f t="shared" si="769"/>
        <v>0</v>
      </c>
      <c r="Z1022" s="398">
        <f t="shared" si="769"/>
        <v>0</v>
      </c>
      <c r="AA1022" s="398">
        <f t="shared" si="769"/>
        <v>0</v>
      </c>
      <c r="AB1022" s="398">
        <f t="shared" si="769"/>
        <v>0</v>
      </c>
      <c r="AC1022" s="398">
        <f t="shared" si="769"/>
        <v>0</v>
      </c>
      <c r="AD1022" s="398">
        <f t="shared" si="769"/>
        <v>0</v>
      </c>
      <c r="AE1022" s="398">
        <f t="shared" si="769"/>
        <v>0</v>
      </c>
      <c r="AF1022" s="398">
        <f t="shared" si="769"/>
        <v>0</v>
      </c>
      <c r="AG1022" s="398">
        <f t="shared" si="769"/>
        <v>0</v>
      </c>
    </row>
    <row r="1023">
      <c r="A1023" s="100" t="str">
        <f t="shared" si="37"/>
        <v>n/a</v>
      </c>
      <c r="B1023" s="396">
        <f t="array" ref="B1023">IF($A1023="n/a",Dashboard!$C$54,iferror(index('Trade Log'!$B$5:$B$2004,match($A1023,'Trade Log'!$AA$5:$AA$2004,0),0),Dashboard!$C$54))</f>
        <v>43100</v>
      </c>
      <c r="C1023" s="100" t="str">
        <f t="array" ref="C1023">IF($A1023="n/a","",iferror(index('Trade Log'!$C$5:$C$2004,match($A1023,'Trade Log'!$AA$5:$AA$2004,0),0),""))</f>
        <v/>
      </c>
      <c r="D1023" s="398">
        <f t="array" ref="D1023">IF($A1023="n/a",0,iferror(index('Trade Log'!$AD$5:$AD$2004,match($A1023,'Trade Log'!$AA$5:$AA$2004,0),0),0))</f>
        <v>0</v>
      </c>
      <c r="E1023" s="398">
        <f t="shared" si="35"/>
        <v>0</v>
      </c>
      <c r="F1023" s="100" t="str">
        <f t="array" ref="F1023">IF($A1023="n/a","",iferror(index('Trade Log'!$D$5:$D$2004,match($A1023,'Trade Log'!$AA$5:$AA$2004,0),0),"n/a"))</f>
        <v/>
      </c>
      <c r="G1023" s="100" t="str">
        <f t="array" ref="G1023">IF($A1023="n/a","",IFERROR(index(Setup!$D$52:$D$201,match($F1023,Setup!$B$52:$B$201,0),0),"n/a"))</f>
        <v/>
      </c>
      <c r="H1023" s="81"/>
      <c r="I1023" s="398">
        <f t="shared" ref="I1023:AG1023" si="770">IF($A1023="n/a",0,IFERROR(IF($G1023=I$287,$E1023,0),0))</f>
        <v>0</v>
      </c>
      <c r="J1023" s="398">
        <f t="shared" si="770"/>
        <v>0</v>
      </c>
      <c r="K1023" s="398">
        <f t="shared" si="770"/>
        <v>0</v>
      </c>
      <c r="L1023" s="398">
        <f t="shared" si="770"/>
        <v>0</v>
      </c>
      <c r="M1023" s="398">
        <f t="shared" si="770"/>
        <v>0</v>
      </c>
      <c r="N1023" s="398">
        <f t="shared" si="770"/>
        <v>0</v>
      </c>
      <c r="O1023" s="398">
        <f t="shared" si="770"/>
        <v>0</v>
      </c>
      <c r="P1023" s="398">
        <f t="shared" si="770"/>
        <v>0</v>
      </c>
      <c r="Q1023" s="398">
        <f t="shared" si="770"/>
        <v>0</v>
      </c>
      <c r="R1023" s="398">
        <f t="shared" si="770"/>
        <v>0</v>
      </c>
      <c r="S1023" s="398">
        <f t="shared" si="770"/>
        <v>0</v>
      </c>
      <c r="T1023" s="398">
        <f t="shared" si="770"/>
        <v>0</v>
      </c>
      <c r="U1023" s="398">
        <f t="shared" si="770"/>
        <v>0</v>
      </c>
      <c r="V1023" s="398">
        <f t="shared" si="770"/>
        <v>0</v>
      </c>
      <c r="W1023" s="398">
        <f t="shared" si="770"/>
        <v>0</v>
      </c>
      <c r="X1023" s="398">
        <f t="shared" si="770"/>
        <v>0</v>
      </c>
      <c r="Y1023" s="398">
        <f t="shared" si="770"/>
        <v>0</v>
      </c>
      <c r="Z1023" s="398">
        <f t="shared" si="770"/>
        <v>0</v>
      </c>
      <c r="AA1023" s="398">
        <f t="shared" si="770"/>
        <v>0</v>
      </c>
      <c r="AB1023" s="398">
        <f t="shared" si="770"/>
        <v>0</v>
      </c>
      <c r="AC1023" s="398">
        <f t="shared" si="770"/>
        <v>0</v>
      </c>
      <c r="AD1023" s="398">
        <f t="shared" si="770"/>
        <v>0</v>
      </c>
      <c r="AE1023" s="398">
        <f t="shared" si="770"/>
        <v>0</v>
      </c>
      <c r="AF1023" s="398">
        <f t="shared" si="770"/>
        <v>0</v>
      </c>
      <c r="AG1023" s="398">
        <f t="shared" si="770"/>
        <v>0</v>
      </c>
    </row>
    <row r="1024">
      <c r="A1024" s="100" t="str">
        <f t="shared" si="37"/>
        <v>n/a</v>
      </c>
      <c r="B1024" s="396">
        <f t="array" ref="B1024">IF($A1024="n/a",Dashboard!$C$54,iferror(index('Trade Log'!$B$5:$B$2004,match($A1024,'Trade Log'!$AA$5:$AA$2004,0),0),Dashboard!$C$54))</f>
        <v>43100</v>
      </c>
      <c r="C1024" s="100" t="str">
        <f t="array" ref="C1024">IF($A1024="n/a","",iferror(index('Trade Log'!$C$5:$C$2004,match($A1024,'Trade Log'!$AA$5:$AA$2004,0),0),""))</f>
        <v/>
      </c>
      <c r="D1024" s="398">
        <f t="array" ref="D1024">IF($A1024="n/a",0,iferror(index('Trade Log'!$AD$5:$AD$2004,match($A1024,'Trade Log'!$AA$5:$AA$2004,0),0),0))</f>
        <v>0</v>
      </c>
      <c r="E1024" s="398">
        <f t="shared" si="35"/>
        <v>0</v>
      </c>
      <c r="F1024" s="100" t="str">
        <f t="array" ref="F1024">IF($A1024="n/a","",iferror(index('Trade Log'!$D$5:$D$2004,match($A1024,'Trade Log'!$AA$5:$AA$2004,0),0),"n/a"))</f>
        <v/>
      </c>
      <c r="G1024" s="100" t="str">
        <f t="array" ref="G1024">IF($A1024="n/a","",IFERROR(index(Setup!$D$52:$D$201,match($F1024,Setup!$B$52:$B$201,0),0),"n/a"))</f>
        <v/>
      </c>
      <c r="H1024" s="81"/>
      <c r="I1024" s="398">
        <f t="shared" ref="I1024:AG1024" si="771">IF($A1024="n/a",0,IFERROR(IF($G1024=I$287,$E1024,0),0))</f>
        <v>0</v>
      </c>
      <c r="J1024" s="398">
        <f t="shared" si="771"/>
        <v>0</v>
      </c>
      <c r="K1024" s="398">
        <f t="shared" si="771"/>
        <v>0</v>
      </c>
      <c r="L1024" s="398">
        <f t="shared" si="771"/>
        <v>0</v>
      </c>
      <c r="M1024" s="398">
        <f t="shared" si="771"/>
        <v>0</v>
      </c>
      <c r="N1024" s="398">
        <f t="shared" si="771"/>
        <v>0</v>
      </c>
      <c r="O1024" s="398">
        <f t="shared" si="771"/>
        <v>0</v>
      </c>
      <c r="P1024" s="398">
        <f t="shared" si="771"/>
        <v>0</v>
      </c>
      <c r="Q1024" s="398">
        <f t="shared" si="771"/>
        <v>0</v>
      </c>
      <c r="R1024" s="398">
        <f t="shared" si="771"/>
        <v>0</v>
      </c>
      <c r="S1024" s="398">
        <f t="shared" si="771"/>
        <v>0</v>
      </c>
      <c r="T1024" s="398">
        <f t="shared" si="771"/>
        <v>0</v>
      </c>
      <c r="U1024" s="398">
        <f t="shared" si="771"/>
        <v>0</v>
      </c>
      <c r="V1024" s="398">
        <f t="shared" si="771"/>
        <v>0</v>
      </c>
      <c r="W1024" s="398">
        <f t="shared" si="771"/>
        <v>0</v>
      </c>
      <c r="X1024" s="398">
        <f t="shared" si="771"/>
        <v>0</v>
      </c>
      <c r="Y1024" s="398">
        <f t="shared" si="771"/>
        <v>0</v>
      </c>
      <c r="Z1024" s="398">
        <f t="shared" si="771"/>
        <v>0</v>
      </c>
      <c r="AA1024" s="398">
        <f t="shared" si="771"/>
        <v>0</v>
      </c>
      <c r="AB1024" s="398">
        <f t="shared" si="771"/>
        <v>0</v>
      </c>
      <c r="AC1024" s="398">
        <f t="shared" si="771"/>
        <v>0</v>
      </c>
      <c r="AD1024" s="398">
        <f t="shared" si="771"/>
        <v>0</v>
      </c>
      <c r="AE1024" s="398">
        <f t="shared" si="771"/>
        <v>0</v>
      </c>
      <c r="AF1024" s="398">
        <f t="shared" si="771"/>
        <v>0</v>
      </c>
      <c r="AG1024" s="398">
        <f t="shared" si="771"/>
        <v>0</v>
      </c>
    </row>
    <row r="1025">
      <c r="A1025" s="100" t="str">
        <f t="shared" si="37"/>
        <v>n/a</v>
      </c>
      <c r="B1025" s="396">
        <f t="array" ref="B1025">IF($A1025="n/a",Dashboard!$C$54,iferror(index('Trade Log'!$B$5:$B$2004,match($A1025,'Trade Log'!$AA$5:$AA$2004,0),0),Dashboard!$C$54))</f>
        <v>43100</v>
      </c>
      <c r="C1025" s="100" t="str">
        <f t="array" ref="C1025">IF($A1025="n/a","",iferror(index('Trade Log'!$C$5:$C$2004,match($A1025,'Trade Log'!$AA$5:$AA$2004,0),0),""))</f>
        <v/>
      </c>
      <c r="D1025" s="398">
        <f t="array" ref="D1025">IF($A1025="n/a",0,iferror(index('Trade Log'!$AD$5:$AD$2004,match($A1025,'Trade Log'!$AA$5:$AA$2004,0),0),0))</f>
        <v>0</v>
      </c>
      <c r="E1025" s="398">
        <f t="shared" si="35"/>
        <v>0</v>
      </c>
      <c r="F1025" s="100" t="str">
        <f t="array" ref="F1025">IF($A1025="n/a","",iferror(index('Trade Log'!$D$5:$D$2004,match($A1025,'Trade Log'!$AA$5:$AA$2004,0),0),"n/a"))</f>
        <v/>
      </c>
      <c r="G1025" s="100" t="str">
        <f t="array" ref="G1025">IF($A1025="n/a","",IFERROR(index(Setup!$D$52:$D$201,match($F1025,Setup!$B$52:$B$201,0),0),"n/a"))</f>
        <v/>
      </c>
      <c r="H1025" s="81"/>
      <c r="I1025" s="398">
        <f t="shared" ref="I1025:AG1025" si="772">IF($A1025="n/a",0,IFERROR(IF($G1025=I$287,$E1025,0),0))</f>
        <v>0</v>
      </c>
      <c r="J1025" s="398">
        <f t="shared" si="772"/>
        <v>0</v>
      </c>
      <c r="K1025" s="398">
        <f t="shared" si="772"/>
        <v>0</v>
      </c>
      <c r="L1025" s="398">
        <f t="shared" si="772"/>
        <v>0</v>
      </c>
      <c r="M1025" s="398">
        <f t="shared" si="772"/>
        <v>0</v>
      </c>
      <c r="N1025" s="398">
        <f t="shared" si="772"/>
        <v>0</v>
      </c>
      <c r="O1025" s="398">
        <f t="shared" si="772"/>
        <v>0</v>
      </c>
      <c r="P1025" s="398">
        <f t="shared" si="772"/>
        <v>0</v>
      </c>
      <c r="Q1025" s="398">
        <f t="shared" si="772"/>
        <v>0</v>
      </c>
      <c r="R1025" s="398">
        <f t="shared" si="772"/>
        <v>0</v>
      </c>
      <c r="S1025" s="398">
        <f t="shared" si="772"/>
        <v>0</v>
      </c>
      <c r="T1025" s="398">
        <f t="shared" si="772"/>
        <v>0</v>
      </c>
      <c r="U1025" s="398">
        <f t="shared" si="772"/>
        <v>0</v>
      </c>
      <c r="V1025" s="398">
        <f t="shared" si="772"/>
        <v>0</v>
      </c>
      <c r="W1025" s="398">
        <f t="shared" si="772"/>
        <v>0</v>
      </c>
      <c r="X1025" s="398">
        <f t="shared" si="772"/>
        <v>0</v>
      </c>
      <c r="Y1025" s="398">
        <f t="shared" si="772"/>
        <v>0</v>
      </c>
      <c r="Z1025" s="398">
        <f t="shared" si="772"/>
        <v>0</v>
      </c>
      <c r="AA1025" s="398">
        <f t="shared" si="772"/>
        <v>0</v>
      </c>
      <c r="AB1025" s="398">
        <f t="shared" si="772"/>
        <v>0</v>
      </c>
      <c r="AC1025" s="398">
        <f t="shared" si="772"/>
        <v>0</v>
      </c>
      <c r="AD1025" s="398">
        <f t="shared" si="772"/>
        <v>0</v>
      </c>
      <c r="AE1025" s="398">
        <f t="shared" si="772"/>
        <v>0</v>
      </c>
      <c r="AF1025" s="398">
        <f t="shared" si="772"/>
        <v>0</v>
      </c>
      <c r="AG1025" s="398">
        <f t="shared" si="772"/>
        <v>0</v>
      </c>
    </row>
    <row r="1026">
      <c r="A1026" s="100" t="str">
        <f t="shared" si="37"/>
        <v>n/a</v>
      </c>
      <c r="B1026" s="396">
        <f t="array" ref="B1026">IF($A1026="n/a",Dashboard!$C$54,iferror(index('Trade Log'!$B$5:$B$2004,match($A1026,'Trade Log'!$AA$5:$AA$2004,0),0),Dashboard!$C$54))</f>
        <v>43100</v>
      </c>
      <c r="C1026" s="100" t="str">
        <f t="array" ref="C1026">IF($A1026="n/a","",iferror(index('Trade Log'!$C$5:$C$2004,match($A1026,'Trade Log'!$AA$5:$AA$2004,0),0),""))</f>
        <v/>
      </c>
      <c r="D1026" s="398">
        <f t="array" ref="D1026">IF($A1026="n/a",0,iferror(index('Trade Log'!$AD$5:$AD$2004,match($A1026,'Trade Log'!$AA$5:$AA$2004,0),0),0))</f>
        <v>0</v>
      </c>
      <c r="E1026" s="398">
        <f t="shared" si="35"/>
        <v>0</v>
      </c>
      <c r="F1026" s="100" t="str">
        <f t="array" ref="F1026">IF($A1026="n/a","",iferror(index('Trade Log'!$D$5:$D$2004,match($A1026,'Trade Log'!$AA$5:$AA$2004,0),0),"n/a"))</f>
        <v/>
      </c>
      <c r="G1026" s="100" t="str">
        <f t="array" ref="G1026">IF($A1026="n/a","",IFERROR(index(Setup!$D$52:$D$201,match($F1026,Setup!$B$52:$B$201,0),0),"n/a"))</f>
        <v/>
      </c>
      <c r="H1026" s="81"/>
      <c r="I1026" s="398">
        <f t="shared" ref="I1026:AG1026" si="773">IF($A1026="n/a",0,IFERROR(IF($G1026=I$287,$E1026,0),0))</f>
        <v>0</v>
      </c>
      <c r="J1026" s="398">
        <f t="shared" si="773"/>
        <v>0</v>
      </c>
      <c r="K1026" s="398">
        <f t="shared" si="773"/>
        <v>0</v>
      </c>
      <c r="L1026" s="398">
        <f t="shared" si="773"/>
        <v>0</v>
      </c>
      <c r="M1026" s="398">
        <f t="shared" si="773"/>
        <v>0</v>
      </c>
      <c r="N1026" s="398">
        <f t="shared" si="773"/>
        <v>0</v>
      </c>
      <c r="O1026" s="398">
        <f t="shared" si="773"/>
        <v>0</v>
      </c>
      <c r="P1026" s="398">
        <f t="shared" si="773"/>
        <v>0</v>
      </c>
      <c r="Q1026" s="398">
        <f t="shared" si="773"/>
        <v>0</v>
      </c>
      <c r="R1026" s="398">
        <f t="shared" si="773"/>
        <v>0</v>
      </c>
      <c r="S1026" s="398">
        <f t="shared" si="773"/>
        <v>0</v>
      </c>
      <c r="T1026" s="398">
        <f t="shared" si="773"/>
        <v>0</v>
      </c>
      <c r="U1026" s="398">
        <f t="shared" si="773"/>
        <v>0</v>
      </c>
      <c r="V1026" s="398">
        <f t="shared" si="773"/>
        <v>0</v>
      </c>
      <c r="W1026" s="398">
        <f t="shared" si="773"/>
        <v>0</v>
      </c>
      <c r="X1026" s="398">
        <f t="shared" si="773"/>
        <v>0</v>
      </c>
      <c r="Y1026" s="398">
        <f t="shared" si="773"/>
        <v>0</v>
      </c>
      <c r="Z1026" s="398">
        <f t="shared" si="773"/>
        <v>0</v>
      </c>
      <c r="AA1026" s="398">
        <f t="shared" si="773"/>
        <v>0</v>
      </c>
      <c r="AB1026" s="398">
        <f t="shared" si="773"/>
        <v>0</v>
      </c>
      <c r="AC1026" s="398">
        <f t="shared" si="773"/>
        <v>0</v>
      </c>
      <c r="AD1026" s="398">
        <f t="shared" si="773"/>
        <v>0</v>
      </c>
      <c r="AE1026" s="398">
        <f t="shared" si="773"/>
        <v>0</v>
      </c>
      <c r="AF1026" s="398">
        <f t="shared" si="773"/>
        <v>0</v>
      </c>
      <c r="AG1026" s="398">
        <f t="shared" si="773"/>
        <v>0</v>
      </c>
    </row>
    <row r="1027">
      <c r="A1027" s="100" t="str">
        <f t="shared" si="37"/>
        <v>n/a</v>
      </c>
      <c r="B1027" s="396">
        <f t="array" ref="B1027">IF($A1027="n/a",Dashboard!$C$54,iferror(index('Trade Log'!$B$5:$B$2004,match($A1027,'Trade Log'!$AA$5:$AA$2004,0),0),Dashboard!$C$54))</f>
        <v>43100</v>
      </c>
      <c r="C1027" s="100" t="str">
        <f t="array" ref="C1027">IF($A1027="n/a","",iferror(index('Trade Log'!$C$5:$C$2004,match($A1027,'Trade Log'!$AA$5:$AA$2004,0),0),""))</f>
        <v/>
      </c>
      <c r="D1027" s="398">
        <f t="array" ref="D1027">IF($A1027="n/a",0,iferror(index('Trade Log'!$AD$5:$AD$2004,match($A1027,'Trade Log'!$AA$5:$AA$2004,0),0),0))</f>
        <v>0</v>
      </c>
      <c r="E1027" s="398">
        <f t="shared" si="35"/>
        <v>0</v>
      </c>
      <c r="F1027" s="100" t="str">
        <f t="array" ref="F1027">IF($A1027="n/a","",iferror(index('Trade Log'!$D$5:$D$2004,match($A1027,'Trade Log'!$AA$5:$AA$2004,0),0),"n/a"))</f>
        <v/>
      </c>
      <c r="G1027" s="100" t="str">
        <f t="array" ref="G1027">IF($A1027="n/a","",IFERROR(index(Setup!$D$52:$D$201,match($F1027,Setup!$B$52:$B$201,0),0),"n/a"))</f>
        <v/>
      </c>
      <c r="H1027" s="81"/>
      <c r="I1027" s="398">
        <f t="shared" ref="I1027:AG1027" si="774">IF($A1027="n/a",0,IFERROR(IF($G1027=I$287,$E1027,0),0))</f>
        <v>0</v>
      </c>
      <c r="J1027" s="398">
        <f t="shared" si="774"/>
        <v>0</v>
      </c>
      <c r="K1027" s="398">
        <f t="shared" si="774"/>
        <v>0</v>
      </c>
      <c r="L1027" s="398">
        <f t="shared" si="774"/>
        <v>0</v>
      </c>
      <c r="M1027" s="398">
        <f t="shared" si="774"/>
        <v>0</v>
      </c>
      <c r="N1027" s="398">
        <f t="shared" si="774"/>
        <v>0</v>
      </c>
      <c r="O1027" s="398">
        <f t="shared" si="774"/>
        <v>0</v>
      </c>
      <c r="P1027" s="398">
        <f t="shared" si="774"/>
        <v>0</v>
      </c>
      <c r="Q1027" s="398">
        <f t="shared" si="774"/>
        <v>0</v>
      </c>
      <c r="R1027" s="398">
        <f t="shared" si="774"/>
        <v>0</v>
      </c>
      <c r="S1027" s="398">
        <f t="shared" si="774"/>
        <v>0</v>
      </c>
      <c r="T1027" s="398">
        <f t="shared" si="774"/>
        <v>0</v>
      </c>
      <c r="U1027" s="398">
        <f t="shared" si="774"/>
        <v>0</v>
      </c>
      <c r="V1027" s="398">
        <f t="shared" si="774"/>
        <v>0</v>
      </c>
      <c r="W1027" s="398">
        <f t="shared" si="774"/>
        <v>0</v>
      </c>
      <c r="X1027" s="398">
        <f t="shared" si="774"/>
        <v>0</v>
      </c>
      <c r="Y1027" s="398">
        <f t="shared" si="774"/>
        <v>0</v>
      </c>
      <c r="Z1027" s="398">
        <f t="shared" si="774"/>
        <v>0</v>
      </c>
      <c r="AA1027" s="398">
        <f t="shared" si="774"/>
        <v>0</v>
      </c>
      <c r="AB1027" s="398">
        <f t="shared" si="774"/>
        <v>0</v>
      </c>
      <c r="AC1027" s="398">
        <f t="shared" si="774"/>
        <v>0</v>
      </c>
      <c r="AD1027" s="398">
        <f t="shared" si="774"/>
        <v>0</v>
      </c>
      <c r="AE1027" s="398">
        <f t="shared" si="774"/>
        <v>0</v>
      </c>
      <c r="AF1027" s="398">
        <f t="shared" si="774"/>
        <v>0</v>
      </c>
      <c r="AG1027" s="398">
        <f t="shared" si="774"/>
        <v>0</v>
      </c>
    </row>
    <row r="1028">
      <c r="A1028" s="100" t="str">
        <f t="shared" si="37"/>
        <v>n/a</v>
      </c>
      <c r="B1028" s="396">
        <f t="array" ref="B1028">IF($A1028="n/a",Dashboard!$C$54,iferror(index('Trade Log'!$B$5:$B$2004,match($A1028,'Trade Log'!$AA$5:$AA$2004,0),0),Dashboard!$C$54))</f>
        <v>43100</v>
      </c>
      <c r="C1028" s="100" t="str">
        <f t="array" ref="C1028">IF($A1028="n/a","",iferror(index('Trade Log'!$C$5:$C$2004,match($A1028,'Trade Log'!$AA$5:$AA$2004,0),0),""))</f>
        <v/>
      </c>
      <c r="D1028" s="398">
        <f t="array" ref="D1028">IF($A1028="n/a",0,iferror(index('Trade Log'!$AD$5:$AD$2004,match($A1028,'Trade Log'!$AA$5:$AA$2004,0),0),0))</f>
        <v>0</v>
      </c>
      <c r="E1028" s="398">
        <f t="shared" si="35"/>
        <v>0</v>
      </c>
      <c r="F1028" s="100" t="str">
        <f t="array" ref="F1028">IF($A1028="n/a","",iferror(index('Trade Log'!$D$5:$D$2004,match($A1028,'Trade Log'!$AA$5:$AA$2004,0),0),"n/a"))</f>
        <v/>
      </c>
      <c r="G1028" s="100" t="str">
        <f t="array" ref="G1028">IF($A1028="n/a","",IFERROR(index(Setup!$D$52:$D$201,match($F1028,Setup!$B$52:$B$201,0),0),"n/a"))</f>
        <v/>
      </c>
      <c r="H1028" s="81"/>
      <c r="I1028" s="398">
        <f t="shared" ref="I1028:AG1028" si="775">IF($A1028="n/a",0,IFERROR(IF($G1028=I$287,$E1028,0),0))</f>
        <v>0</v>
      </c>
      <c r="J1028" s="398">
        <f t="shared" si="775"/>
        <v>0</v>
      </c>
      <c r="K1028" s="398">
        <f t="shared" si="775"/>
        <v>0</v>
      </c>
      <c r="L1028" s="398">
        <f t="shared" si="775"/>
        <v>0</v>
      </c>
      <c r="M1028" s="398">
        <f t="shared" si="775"/>
        <v>0</v>
      </c>
      <c r="N1028" s="398">
        <f t="shared" si="775"/>
        <v>0</v>
      </c>
      <c r="O1028" s="398">
        <f t="shared" si="775"/>
        <v>0</v>
      </c>
      <c r="P1028" s="398">
        <f t="shared" si="775"/>
        <v>0</v>
      </c>
      <c r="Q1028" s="398">
        <f t="shared" si="775"/>
        <v>0</v>
      </c>
      <c r="R1028" s="398">
        <f t="shared" si="775"/>
        <v>0</v>
      </c>
      <c r="S1028" s="398">
        <f t="shared" si="775"/>
        <v>0</v>
      </c>
      <c r="T1028" s="398">
        <f t="shared" si="775"/>
        <v>0</v>
      </c>
      <c r="U1028" s="398">
        <f t="shared" si="775"/>
        <v>0</v>
      </c>
      <c r="V1028" s="398">
        <f t="shared" si="775"/>
        <v>0</v>
      </c>
      <c r="W1028" s="398">
        <f t="shared" si="775"/>
        <v>0</v>
      </c>
      <c r="X1028" s="398">
        <f t="shared" si="775"/>
        <v>0</v>
      </c>
      <c r="Y1028" s="398">
        <f t="shared" si="775"/>
        <v>0</v>
      </c>
      <c r="Z1028" s="398">
        <f t="shared" si="775"/>
        <v>0</v>
      </c>
      <c r="AA1028" s="398">
        <f t="shared" si="775"/>
        <v>0</v>
      </c>
      <c r="AB1028" s="398">
        <f t="shared" si="775"/>
        <v>0</v>
      </c>
      <c r="AC1028" s="398">
        <f t="shared" si="775"/>
        <v>0</v>
      </c>
      <c r="AD1028" s="398">
        <f t="shared" si="775"/>
        <v>0</v>
      </c>
      <c r="AE1028" s="398">
        <f t="shared" si="775"/>
        <v>0</v>
      </c>
      <c r="AF1028" s="398">
        <f t="shared" si="775"/>
        <v>0</v>
      </c>
      <c r="AG1028" s="398">
        <f t="shared" si="775"/>
        <v>0</v>
      </c>
    </row>
    <row r="1029">
      <c r="A1029" s="100" t="str">
        <f t="shared" si="37"/>
        <v>n/a</v>
      </c>
      <c r="B1029" s="396">
        <f t="array" ref="B1029">IF($A1029="n/a",Dashboard!$C$54,iferror(index('Trade Log'!$B$5:$B$2004,match($A1029,'Trade Log'!$AA$5:$AA$2004,0),0),Dashboard!$C$54))</f>
        <v>43100</v>
      </c>
      <c r="C1029" s="100" t="str">
        <f t="array" ref="C1029">IF($A1029="n/a","",iferror(index('Trade Log'!$C$5:$C$2004,match($A1029,'Trade Log'!$AA$5:$AA$2004,0),0),""))</f>
        <v/>
      </c>
      <c r="D1029" s="398">
        <f t="array" ref="D1029">IF($A1029="n/a",0,iferror(index('Trade Log'!$AD$5:$AD$2004,match($A1029,'Trade Log'!$AA$5:$AA$2004,0),0),0))</f>
        <v>0</v>
      </c>
      <c r="E1029" s="398">
        <f t="shared" si="35"/>
        <v>0</v>
      </c>
      <c r="F1029" s="100" t="str">
        <f t="array" ref="F1029">IF($A1029="n/a","",iferror(index('Trade Log'!$D$5:$D$2004,match($A1029,'Trade Log'!$AA$5:$AA$2004,0),0),"n/a"))</f>
        <v/>
      </c>
      <c r="G1029" s="100" t="str">
        <f t="array" ref="G1029">IF($A1029="n/a","",IFERROR(index(Setup!$D$52:$D$201,match($F1029,Setup!$B$52:$B$201,0),0),"n/a"))</f>
        <v/>
      </c>
      <c r="H1029" s="81"/>
      <c r="I1029" s="398">
        <f t="shared" ref="I1029:AG1029" si="776">IF($A1029="n/a",0,IFERROR(IF($G1029=I$287,$E1029,0),0))</f>
        <v>0</v>
      </c>
      <c r="J1029" s="398">
        <f t="shared" si="776"/>
        <v>0</v>
      </c>
      <c r="K1029" s="398">
        <f t="shared" si="776"/>
        <v>0</v>
      </c>
      <c r="L1029" s="398">
        <f t="shared" si="776"/>
        <v>0</v>
      </c>
      <c r="M1029" s="398">
        <f t="shared" si="776"/>
        <v>0</v>
      </c>
      <c r="N1029" s="398">
        <f t="shared" si="776"/>
        <v>0</v>
      </c>
      <c r="O1029" s="398">
        <f t="shared" si="776"/>
        <v>0</v>
      </c>
      <c r="P1029" s="398">
        <f t="shared" si="776"/>
        <v>0</v>
      </c>
      <c r="Q1029" s="398">
        <f t="shared" si="776"/>
        <v>0</v>
      </c>
      <c r="R1029" s="398">
        <f t="shared" si="776"/>
        <v>0</v>
      </c>
      <c r="S1029" s="398">
        <f t="shared" si="776"/>
        <v>0</v>
      </c>
      <c r="T1029" s="398">
        <f t="shared" si="776"/>
        <v>0</v>
      </c>
      <c r="U1029" s="398">
        <f t="shared" si="776"/>
        <v>0</v>
      </c>
      <c r="V1029" s="398">
        <f t="shared" si="776"/>
        <v>0</v>
      </c>
      <c r="W1029" s="398">
        <f t="shared" si="776"/>
        <v>0</v>
      </c>
      <c r="X1029" s="398">
        <f t="shared" si="776"/>
        <v>0</v>
      </c>
      <c r="Y1029" s="398">
        <f t="shared" si="776"/>
        <v>0</v>
      </c>
      <c r="Z1029" s="398">
        <f t="shared" si="776"/>
        <v>0</v>
      </c>
      <c r="AA1029" s="398">
        <f t="shared" si="776"/>
        <v>0</v>
      </c>
      <c r="AB1029" s="398">
        <f t="shared" si="776"/>
        <v>0</v>
      </c>
      <c r="AC1029" s="398">
        <f t="shared" si="776"/>
        <v>0</v>
      </c>
      <c r="AD1029" s="398">
        <f t="shared" si="776"/>
        <v>0</v>
      </c>
      <c r="AE1029" s="398">
        <f t="shared" si="776"/>
        <v>0</v>
      </c>
      <c r="AF1029" s="398">
        <f t="shared" si="776"/>
        <v>0</v>
      </c>
      <c r="AG1029" s="398">
        <f t="shared" si="776"/>
        <v>0</v>
      </c>
    </row>
    <row r="1030">
      <c r="A1030" s="100" t="str">
        <f t="shared" si="37"/>
        <v>n/a</v>
      </c>
      <c r="B1030" s="396">
        <f t="array" ref="B1030">IF($A1030="n/a",Dashboard!$C$54,iferror(index('Trade Log'!$B$5:$B$2004,match($A1030,'Trade Log'!$AA$5:$AA$2004,0),0),Dashboard!$C$54))</f>
        <v>43100</v>
      </c>
      <c r="C1030" s="100" t="str">
        <f t="array" ref="C1030">IF($A1030="n/a","",iferror(index('Trade Log'!$C$5:$C$2004,match($A1030,'Trade Log'!$AA$5:$AA$2004,0),0),""))</f>
        <v/>
      </c>
      <c r="D1030" s="398">
        <f t="array" ref="D1030">IF($A1030="n/a",0,iferror(index('Trade Log'!$AD$5:$AD$2004,match($A1030,'Trade Log'!$AA$5:$AA$2004,0),0),0))</f>
        <v>0</v>
      </c>
      <c r="E1030" s="398">
        <f t="shared" si="35"/>
        <v>0</v>
      </c>
      <c r="F1030" s="100" t="str">
        <f t="array" ref="F1030">IF($A1030="n/a","",iferror(index('Trade Log'!$D$5:$D$2004,match($A1030,'Trade Log'!$AA$5:$AA$2004,0),0),"n/a"))</f>
        <v/>
      </c>
      <c r="G1030" s="100" t="str">
        <f t="array" ref="G1030">IF($A1030="n/a","",IFERROR(index(Setup!$D$52:$D$201,match($F1030,Setup!$B$52:$B$201,0),0),"n/a"))</f>
        <v/>
      </c>
      <c r="H1030" s="81"/>
      <c r="I1030" s="398">
        <f t="shared" ref="I1030:AG1030" si="777">IF($A1030="n/a",0,IFERROR(IF($G1030=I$287,$E1030,0),0))</f>
        <v>0</v>
      </c>
      <c r="J1030" s="398">
        <f t="shared" si="777"/>
        <v>0</v>
      </c>
      <c r="K1030" s="398">
        <f t="shared" si="777"/>
        <v>0</v>
      </c>
      <c r="L1030" s="398">
        <f t="shared" si="777"/>
        <v>0</v>
      </c>
      <c r="M1030" s="398">
        <f t="shared" si="777"/>
        <v>0</v>
      </c>
      <c r="N1030" s="398">
        <f t="shared" si="777"/>
        <v>0</v>
      </c>
      <c r="O1030" s="398">
        <f t="shared" si="777"/>
        <v>0</v>
      </c>
      <c r="P1030" s="398">
        <f t="shared" si="777"/>
        <v>0</v>
      </c>
      <c r="Q1030" s="398">
        <f t="shared" si="777"/>
        <v>0</v>
      </c>
      <c r="R1030" s="398">
        <f t="shared" si="777"/>
        <v>0</v>
      </c>
      <c r="S1030" s="398">
        <f t="shared" si="777"/>
        <v>0</v>
      </c>
      <c r="T1030" s="398">
        <f t="shared" si="777"/>
        <v>0</v>
      </c>
      <c r="U1030" s="398">
        <f t="shared" si="777"/>
        <v>0</v>
      </c>
      <c r="V1030" s="398">
        <f t="shared" si="777"/>
        <v>0</v>
      </c>
      <c r="W1030" s="398">
        <f t="shared" si="777"/>
        <v>0</v>
      </c>
      <c r="X1030" s="398">
        <f t="shared" si="777"/>
        <v>0</v>
      </c>
      <c r="Y1030" s="398">
        <f t="shared" si="777"/>
        <v>0</v>
      </c>
      <c r="Z1030" s="398">
        <f t="shared" si="777"/>
        <v>0</v>
      </c>
      <c r="AA1030" s="398">
        <f t="shared" si="777"/>
        <v>0</v>
      </c>
      <c r="AB1030" s="398">
        <f t="shared" si="777"/>
        <v>0</v>
      </c>
      <c r="AC1030" s="398">
        <f t="shared" si="777"/>
        <v>0</v>
      </c>
      <c r="AD1030" s="398">
        <f t="shared" si="777"/>
        <v>0</v>
      </c>
      <c r="AE1030" s="398">
        <f t="shared" si="777"/>
        <v>0</v>
      </c>
      <c r="AF1030" s="398">
        <f t="shared" si="777"/>
        <v>0</v>
      </c>
      <c r="AG1030" s="398">
        <f t="shared" si="777"/>
        <v>0</v>
      </c>
    </row>
    <row r="1031">
      <c r="A1031" s="100" t="str">
        <f t="shared" si="37"/>
        <v>n/a</v>
      </c>
      <c r="B1031" s="396">
        <f t="array" ref="B1031">IF($A1031="n/a",Dashboard!$C$54,iferror(index('Trade Log'!$B$5:$B$2004,match($A1031,'Trade Log'!$AA$5:$AA$2004,0),0),Dashboard!$C$54))</f>
        <v>43100</v>
      </c>
      <c r="C1031" s="100" t="str">
        <f t="array" ref="C1031">IF($A1031="n/a","",iferror(index('Trade Log'!$C$5:$C$2004,match($A1031,'Trade Log'!$AA$5:$AA$2004,0),0),""))</f>
        <v/>
      </c>
      <c r="D1031" s="398">
        <f t="array" ref="D1031">IF($A1031="n/a",0,iferror(index('Trade Log'!$AD$5:$AD$2004,match($A1031,'Trade Log'!$AA$5:$AA$2004,0),0),0))</f>
        <v>0</v>
      </c>
      <c r="E1031" s="398">
        <f t="shared" si="35"/>
        <v>0</v>
      </c>
      <c r="F1031" s="100" t="str">
        <f t="array" ref="F1031">IF($A1031="n/a","",iferror(index('Trade Log'!$D$5:$D$2004,match($A1031,'Trade Log'!$AA$5:$AA$2004,0),0),"n/a"))</f>
        <v/>
      </c>
      <c r="G1031" s="100" t="str">
        <f t="array" ref="G1031">IF($A1031="n/a","",IFERROR(index(Setup!$D$52:$D$201,match($F1031,Setup!$B$52:$B$201,0),0),"n/a"))</f>
        <v/>
      </c>
      <c r="H1031" s="81"/>
      <c r="I1031" s="398">
        <f t="shared" ref="I1031:AG1031" si="778">IF($A1031="n/a",0,IFERROR(IF($G1031=I$287,$E1031,0),0))</f>
        <v>0</v>
      </c>
      <c r="J1031" s="398">
        <f t="shared" si="778"/>
        <v>0</v>
      </c>
      <c r="K1031" s="398">
        <f t="shared" si="778"/>
        <v>0</v>
      </c>
      <c r="L1031" s="398">
        <f t="shared" si="778"/>
        <v>0</v>
      </c>
      <c r="M1031" s="398">
        <f t="shared" si="778"/>
        <v>0</v>
      </c>
      <c r="N1031" s="398">
        <f t="shared" si="778"/>
        <v>0</v>
      </c>
      <c r="O1031" s="398">
        <f t="shared" si="778"/>
        <v>0</v>
      </c>
      <c r="P1031" s="398">
        <f t="shared" si="778"/>
        <v>0</v>
      </c>
      <c r="Q1031" s="398">
        <f t="shared" si="778"/>
        <v>0</v>
      </c>
      <c r="R1031" s="398">
        <f t="shared" si="778"/>
        <v>0</v>
      </c>
      <c r="S1031" s="398">
        <f t="shared" si="778"/>
        <v>0</v>
      </c>
      <c r="T1031" s="398">
        <f t="shared" si="778"/>
        <v>0</v>
      </c>
      <c r="U1031" s="398">
        <f t="shared" si="778"/>
        <v>0</v>
      </c>
      <c r="V1031" s="398">
        <f t="shared" si="778"/>
        <v>0</v>
      </c>
      <c r="W1031" s="398">
        <f t="shared" si="778"/>
        <v>0</v>
      </c>
      <c r="X1031" s="398">
        <f t="shared" si="778"/>
        <v>0</v>
      </c>
      <c r="Y1031" s="398">
        <f t="shared" si="778"/>
        <v>0</v>
      </c>
      <c r="Z1031" s="398">
        <f t="shared" si="778"/>
        <v>0</v>
      </c>
      <c r="AA1031" s="398">
        <f t="shared" si="778"/>
        <v>0</v>
      </c>
      <c r="AB1031" s="398">
        <f t="shared" si="778"/>
        <v>0</v>
      </c>
      <c r="AC1031" s="398">
        <f t="shared" si="778"/>
        <v>0</v>
      </c>
      <c r="AD1031" s="398">
        <f t="shared" si="778"/>
        <v>0</v>
      </c>
      <c r="AE1031" s="398">
        <f t="shared" si="778"/>
        <v>0</v>
      </c>
      <c r="AF1031" s="398">
        <f t="shared" si="778"/>
        <v>0</v>
      </c>
      <c r="AG1031" s="398">
        <f t="shared" si="778"/>
        <v>0</v>
      </c>
    </row>
    <row r="1032">
      <c r="A1032" s="100" t="str">
        <f t="shared" si="37"/>
        <v>n/a</v>
      </c>
      <c r="B1032" s="396">
        <f t="array" ref="B1032">IF($A1032="n/a",Dashboard!$C$54,iferror(index('Trade Log'!$B$5:$B$2004,match($A1032,'Trade Log'!$AA$5:$AA$2004,0),0),Dashboard!$C$54))</f>
        <v>43100</v>
      </c>
      <c r="C1032" s="100" t="str">
        <f t="array" ref="C1032">IF($A1032="n/a","",iferror(index('Trade Log'!$C$5:$C$2004,match($A1032,'Trade Log'!$AA$5:$AA$2004,0),0),""))</f>
        <v/>
      </c>
      <c r="D1032" s="398">
        <f t="array" ref="D1032">IF($A1032="n/a",0,iferror(index('Trade Log'!$AD$5:$AD$2004,match($A1032,'Trade Log'!$AA$5:$AA$2004,0),0),0))</f>
        <v>0</v>
      </c>
      <c r="E1032" s="398">
        <f t="shared" si="35"/>
        <v>0</v>
      </c>
      <c r="F1032" s="100" t="str">
        <f t="array" ref="F1032">IF($A1032="n/a","",iferror(index('Trade Log'!$D$5:$D$2004,match($A1032,'Trade Log'!$AA$5:$AA$2004,0),0),"n/a"))</f>
        <v/>
      </c>
      <c r="G1032" s="100" t="str">
        <f t="array" ref="G1032">IF($A1032="n/a","",IFERROR(index(Setup!$D$52:$D$201,match($F1032,Setup!$B$52:$B$201,0),0),"n/a"))</f>
        <v/>
      </c>
      <c r="H1032" s="81"/>
      <c r="I1032" s="398">
        <f t="shared" ref="I1032:AG1032" si="779">IF($A1032="n/a",0,IFERROR(IF($G1032=I$287,$E1032,0),0))</f>
        <v>0</v>
      </c>
      <c r="J1032" s="398">
        <f t="shared" si="779"/>
        <v>0</v>
      </c>
      <c r="K1032" s="398">
        <f t="shared" si="779"/>
        <v>0</v>
      </c>
      <c r="L1032" s="398">
        <f t="shared" si="779"/>
        <v>0</v>
      </c>
      <c r="M1032" s="398">
        <f t="shared" si="779"/>
        <v>0</v>
      </c>
      <c r="N1032" s="398">
        <f t="shared" si="779"/>
        <v>0</v>
      </c>
      <c r="O1032" s="398">
        <f t="shared" si="779"/>
        <v>0</v>
      </c>
      <c r="P1032" s="398">
        <f t="shared" si="779"/>
        <v>0</v>
      </c>
      <c r="Q1032" s="398">
        <f t="shared" si="779"/>
        <v>0</v>
      </c>
      <c r="R1032" s="398">
        <f t="shared" si="779"/>
        <v>0</v>
      </c>
      <c r="S1032" s="398">
        <f t="shared" si="779"/>
        <v>0</v>
      </c>
      <c r="T1032" s="398">
        <f t="shared" si="779"/>
        <v>0</v>
      </c>
      <c r="U1032" s="398">
        <f t="shared" si="779"/>
        <v>0</v>
      </c>
      <c r="V1032" s="398">
        <f t="shared" si="779"/>
        <v>0</v>
      </c>
      <c r="W1032" s="398">
        <f t="shared" si="779"/>
        <v>0</v>
      </c>
      <c r="X1032" s="398">
        <f t="shared" si="779"/>
        <v>0</v>
      </c>
      <c r="Y1032" s="398">
        <f t="shared" si="779"/>
        <v>0</v>
      </c>
      <c r="Z1032" s="398">
        <f t="shared" si="779"/>
        <v>0</v>
      </c>
      <c r="AA1032" s="398">
        <f t="shared" si="779"/>
        <v>0</v>
      </c>
      <c r="AB1032" s="398">
        <f t="shared" si="779"/>
        <v>0</v>
      </c>
      <c r="AC1032" s="398">
        <f t="shared" si="779"/>
        <v>0</v>
      </c>
      <c r="AD1032" s="398">
        <f t="shared" si="779"/>
        <v>0</v>
      </c>
      <c r="AE1032" s="398">
        <f t="shared" si="779"/>
        <v>0</v>
      </c>
      <c r="AF1032" s="398">
        <f t="shared" si="779"/>
        <v>0</v>
      </c>
      <c r="AG1032" s="398">
        <f t="shared" si="779"/>
        <v>0</v>
      </c>
    </row>
    <row r="1033">
      <c r="A1033" s="100" t="str">
        <f t="shared" si="37"/>
        <v>n/a</v>
      </c>
      <c r="B1033" s="396">
        <f t="array" ref="B1033">IF($A1033="n/a",Dashboard!$C$54,iferror(index('Trade Log'!$B$5:$B$2004,match($A1033,'Trade Log'!$AA$5:$AA$2004,0),0),Dashboard!$C$54))</f>
        <v>43100</v>
      </c>
      <c r="C1033" s="100" t="str">
        <f t="array" ref="C1033">IF($A1033="n/a","",iferror(index('Trade Log'!$C$5:$C$2004,match($A1033,'Trade Log'!$AA$5:$AA$2004,0),0),""))</f>
        <v/>
      </c>
      <c r="D1033" s="398">
        <f t="array" ref="D1033">IF($A1033="n/a",0,iferror(index('Trade Log'!$AD$5:$AD$2004,match($A1033,'Trade Log'!$AA$5:$AA$2004,0),0),0))</f>
        <v>0</v>
      </c>
      <c r="E1033" s="398">
        <f t="shared" si="35"/>
        <v>0</v>
      </c>
      <c r="F1033" s="100" t="str">
        <f t="array" ref="F1033">IF($A1033="n/a","",iferror(index('Trade Log'!$D$5:$D$2004,match($A1033,'Trade Log'!$AA$5:$AA$2004,0),0),"n/a"))</f>
        <v/>
      </c>
      <c r="G1033" s="100" t="str">
        <f t="array" ref="G1033">IF($A1033="n/a","",IFERROR(index(Setup!$D$52:$D$201,match($F1033,Setup!$B$52:$B$201,0),0),"n/a"))</f>
        <v/>
      </c>
      <c r="H1033" s="81"/>
      <c r="I1033" s="398">
        <f t="shared" ref="I1033:AG1033" si="780">IF($A1033="n/a",0,IFERROR(IF($G1033=I$287,$E1033,0),0))</f>
        <v>0</v>
      </c>
      <c r="J1033" s="398">
        <f t="shared" si="780"/>
        <v>0</v>
      </c>
      <c r="K1033" s="398">
        <f t="shared" si="780"/>
        <v>0</v>
      </c>
      <c r="L1033" s="398">
        <f t="shared" si="780"/>
        <v>0</v>
      </c>
      <c r="M1033" s="398">
        <f t="shared" si="780"/>
        <v>0</v>
      </c>
      <c r="N1033" s="398">
        <f t="shared" si="780"/>
        <v>0</v>
      </c>
      <c r="O1033" s="398">
        <f t="shared" si="780"/>
        <v>0</v>
      </c>
      <c r="P1033" s="398">
        <f t="shared" si="780"/>
        <v>0</v>
      </c>
      <c r="Q1033" s="398">
        <f t="shared" si="780"/>
        <v>0</v>
      </c>
      <c r="R1033" s="398">
        <f t="shared" si="780"/>
        <v>0</v>
      </c>
      <c r="S1033" s="398">
        <f t="shared" si="780"/>
        <v>0</v>
      </c>
      <c r="T1033" s="398">
        <f t="shared" si="780"/>
        <v>0</v>
      </c>
      <c r="U1033" s="398">
        <f t="shared" si="780"/>
        <v>0</v>
      </c>
      <c r="V1033" s="398">
        <f t="shared" si="780"/>
        <v>0</v>
      </c>
      <c r="W1033" s="398">
        <f t="shared" si="780"/>
        <v>0</v>
      </c>
      <c r="X1033" s="398">
        <f t="shared" si="780"/>
        <v>0</v>
      </c>
      <c r="Y1033" s="398">
        <f t="shared" si="780"/>
        <v>0</v>
      </c>
      <c r="Z1033" s="398">
        <f t="shared" si="780"/>
        <v>0</v>
      </c>
      <c r="AA1033" s="398">
        <f t="shared" si="780"/>
        <v>0</v>
      </c>
      <c r="AB1033" s="398">
        <f t="shared" si="780"/>
        <v>0</v>
      </c>
      <c r="AC1033" s="398">
        <f t="shared" si="780"/>
        <v>0</v>
      </c>
      <c r="AD1033" s="398">
        <f t="shared" si="780"/>
        <v>0</v>
      </c>
      <c r="AE1033" s="398">
        <f t="shared" si="780"/>
        <v>0</v>
      </c>
      <c r="AF1033" s="398">
        <f t="shared" si="780"/>
        <v>0</v>
      </c>
      <c r="AG1033" s="398">
        <f t="shared" si="780"/>
        <v>0</v>
      </c>
    </row>
    <row r="1034">
      <c r="A1034" s="100" t="str">
        <f t="shared" si="37"/>
        <v>n/a</v>
      </c>
      <c r="B1034" s="396">
        <f t="array" ref="B1034">IF($A1034="n/a",Dashboard!$C$54,iferror(index('Trade Log'!$B$5:$B$2004,match($A1034,'Trade Log'!$AA$5:$AA$2004,0),0),Dashboard!$C$54))</f>
        <v>43100</v>
      </c>
      <c r="C1034" s="100" t="str">
        <f t="array" ref="C1034">IF($A1034="n/a","",iferror(index('Trade Log'!$C$5:$C$2004,match($A1034,'Trade Log'!$AA$5:$AA$2004,0),0),""))</f>
        <v/>
      </c>
      <c r="D1034" s="398">
        <f t="array" ref="D1034">IF($A1034="n/a",0,iferror(index('Trade Log'!$AD$5:$AD$2004,match($A1034,'Trade Log'!$AA$5:$AA$2004,0),0),0))</f>
        <v>0</v>
      </c>
      <c r="E1034" s="398">
        <f t="shared" si="35"/>
        <v>0</v>
      </c>
      <c r="F1034" s="100" t="str">
        <f t="array" ref="F1034">IF($A1034="n/a","",iferror(index('Trade Log'!$D$5:$D$2004,match($A1034,'Trade Log'!$AA$5:$AA$2004,0),0),"n/a"))</f>
        <v/>
      </c>
      <c r="G1034" s="100" t="str">
        <f t="array" ref="G1034">IF($A1034="n/a","",IFERROR(index(Setup!$D$52:$D$201,match($F1034,Setup!$B$52:$B$201,0),0),"n/a"))</f>
        <v/>
      </c>
      <c r="H1034" s="81"/>
      <c r="I1034" s="398">
        <f t="shared" ref="I1034:AG1034" si="781">IF($A1034="n/a",0,IFERROR(IF($G1034=I$287,$E1034,0),0))</f>
        <v>0</v>
      </c>
      <c r="J1034" s="398">
        <f t="shared" si="781"/>
        <v>0</v>
      </c>
      <c r="K1034" s="398">
        <f t="shared" si="781"/>
        <v>0</v>
      </c>
      <c r="L1034" s="398">
        <f t="shared" si="781"/>
        <v>0</v>
      </c>
      <c r="M1034" s="398">
        <f t="shared" si="781"/>
        <v>0</v>
      </c>
      <c r="N1034" s="398">
        <f t="shared" si="781"/>
        <v>0</v>
      </c>
      <c r="O1034" s="398">
        <f t="shared" si="781"/>
        <v>0</v>
      </c>
      <c r="P1034" s="398">
        <f t="shared" si="781"/>
        <v>0</v>
      </c>
      <c r="Q1034" s="398">
        <f t="shared" si="781"/>
        <v>0</v>
      </c>
      <c r="R1034" s="398">
        <f t="shared" si="781"/>
        <v>0</v>
      </c>
      <c r="S1034" s="398">
        <f t="shared" si="781"/>
        <v>0</v>
      </c>
      <c r="T1034" s="398">
        <f t="shared" si="781"/>
        <v>0</v>
      </c>
      <c r="U1034" s="398">
        <f t="shared" si="781"/>
        <v>0</v>
      </c>
      <c r="V1034" s="398">
        <f t="shared" si="781"/>
        <v>0</v>
      </c>
      <c r="W1034" s="398">
        <f t="shared" si="781"/>
        <v>0</v>
      </c>
      <c r="X1034" s="398">
        <f t="shared" si="781"/>
        <v>0</v>
      </c>
      <c r="Y1034" s="398">
        <f t="shared" si="781"/>
        <v>0</v>
      </c>
      <c r="Z1034" s="398">
        <f t="shared" si="781"/>
        <v>0</v>
      </c>
      <c r="AA1034" s="398">
        <f t="shared" si="781"/>
        <v>0</v>
      </c>
      <c r="AB1034" s="398">
        <f t="shared" si="781"/>
        <v>0</v>
      </c>
      <c r="AC1034" s="398">
        <f t="shared" si="781"/>
        <v>0</v>
      </c>
      <c r="AD1034" s="398">
        <f t="shared" si="781"/>
        <v>0</v>
      </c>
      <c r="AE1034" s="398">
        <f t="shared" si="781"/>
        <v>0</v>
      </c>
      <c r="AF1034" s="398">
        <f t="shared" si="781"/>
        <v>0</v>
      </c>
      <c r="AG1034" s="398">
        <f t="shared" si="781"/>
        <v>0</v>
      </c>
    </row>
    <row r="1035">
      <c r="A1035" s="100" t="str">
        <f t="shared" si="37"/>
        <v>n/a</v>
      </c>
      <c r="B1035" s="396">
        <f t="array" ref="B1035">IF($A1035="n/a",Dashboard!$C$54,iferror(index('Trade Log'!$B$5:$B$2004,match($A1035,'Trade Log'!$AA$5:$AA$2004,0),0),Dashboard!$C$54))</f>
        <v>43100</v>
      </c>
      <c r="C1035" s="100" t="str">
        <f t="array" ref="C1035">IF($A1035="n/a","",iferror(index('Trade Log'!$C$5:$C$2004,match($A1035,'Trade Log'!$AA$5:$AA$2004,0),0),""))</f>
        <v/>
      </c>
      <c r="D1035" s="398">
        <f t="array" ref="D1035">IF($A1035="n/a",0,iferror(index('Trade Log'!$AD$5:$AD$2004,match($A1035,'Trade Log'!$AA$5:$AA$2004,0),0),0))</f>
        <v>0</v>
      </c>
      <c r="E1035" s="398">
        <f t="shared" si="35"/>
        <v>0</v>
      </c>
      <c r="F1035" s="100" t="str">
        <f t="array" ref="F1035">IF($A1035="n/a","",iferror(index('Trade Log'!$D$5:$D$2004,match($A1035,'Trade Log'!$AA$5:$AA$2004,0),0),"n/a"))</f>
        <v/>
      </c>
      <c r="G1035" s="100" t="str">
        <f t="array" ref="G1035">IF($A1035="n/a","",IFERROR(index(Setup!$D$52:$D$201,match($F1035,Setup!$B$52:$B$201,0),0),"n/a"))</f>
        <v/>
      </c>
      <c r="H1035" s="81"/>
      <c r="I1035" s="398">
        <f t="shared" ref="I1035:AG1035" si="782">IF($A1035="n/a",0,IFERROR(IF($G1035=I$287,$E1035,0),0))</f>
        <v>0</v>
      </c>
      <c r="J1035" s="398">
        <f t="shared" si="782"/>
        <v>0</v>
      </c>
      <c r="K1035" s="398">
        <f t="shared" si="782"/>
        <v>0</v>
      </c>
      <c r="L1035" s="398">
        <f t="shared" si="782"/>
        <v>0</v>
      </c>
      <c r="M1035" s="398">
        <f t="shared" si="782"/>
        <v>0</v>
      </c>
      <c r="N1035" s="398">
        <f t="shared" si="782"/>
        <v>0</v>
      </c>
      <c r="O1035" s="398">
        <f t="shared" si="782"/>
        <v>0</v>
      </c>
      <c r="P1035" s="398">
        <f t="shared" si="782"/>
        <v>0</v>
      </c>
      <c r="Q1035" s="398">
        <f t="shared" si="782"/>
        <v>0</v>
      </c>
      <c r="R1035" s="398">
        <f t="shared" si="782"/>
        <v>0</v>
      </c>
      <c r="S1035" s="398">
        <f t="shared" si="782"/>
        <v>0</v>
      </c>
      <c r="T1035" s="398">
        <f t="shared" si="782"/>
        <v>0</v>
      </c>
      <c r="U1035" s="398">
        <f t="shared" si="782"/>
        <v>0</v>
      </c>
      <c r="V1035" s="398">
        <f t="shared" si="782"/>
        <v>0</v>
      </c>
      <c r="W1035" s="398">
        <f t="shared" si="782"/>
        <v>0</v>
      </c>
      <c r="X1035" s="398">
        <f t="shared" si="782"/>
        <v>0</v>
      </c>
      <c r="Y1035" s="398">
        <f t="shared" si="782"/>
        <v>0</v>
      </c>
      <c r="Z1035" s="398">
        <f t="shared" si="782"/>
        <v>0</v>
      </c>
      <c r="AA1035" s="398">
        <f t="shared" si="782"/>
        <v>0</v>
      </c>
      <c r="AB1035" s="398">
        <f t="shared" si="782"/>
        <v>0</v>
      </c>
      <c r="AC1035" s="398">
        <f t="shared" si="782"/>
        <v>0</v>
      </c>
      <c r="AD1035" s="398">
        <f t="shared" si="782"/>
        <v>0</v>
      </c>
      <c r="AE1035" s="398">
        <f t="shared" si="782"/>
        <v>0</v>
      </c>
      <c r="AF1035" s="398">
        <f t="shared" si="782"/>
        <v>0</v>
      </c>
      <c r="AG1035" s="398">
        <f t="shared" si="782"/>
        <v>0</v>
      </c>
    </row>
    <row r="1036">
      <c r="A1036" s="100" t="str">
        <f t="shared" si="37"/>
        <v>n/a</v>
      </c>
      <c r="B1036" s="396">
        <f t="array" ref="B1036">IF($A1036="n/a",Dashboard!$C$54,iferror(index('Trade Log'!$B$5:$B$2004,match($A1036,'Trade Log'!$AA$5:$AA$2004,0),0),Dashboard!$C$54))</f>
        <v>43100</v>
      </c>
      <c r="C1036" s="100" t="str">
        <f t="array" ref="C1036">IF($A1036="n/a","",iferror(index('Trade Log'!$C$5:$C$2004,match($A1036,'Trade Log'!$AA$5:$AA$2004,0),0),""))</f>
        <v/>
      </c>
      <c r="D1036" s="398">
        <f t="array" ref="D1036">IF($A1036="n/a",0,iferror(index('Trade Log'!$AD$5:$AD$2004,match($A1036,'Trade Log'!$AA$5:$AA$2004,0),0),0))</f>
        <v>0</v>
      </c>
      <c r="E1036" s="398">
        <f t="shared" si="35"/>
        <v>0</v>
      </c>
      <c r="F1036" s="100" t="str">
        <f t="array" ref="F1036">IF($A1036="n/a","",iferror(index('Trade Log'!$D$5:$D$2004,match($A1036,'Trade Log'!$AA$5:$AA$2004,0),0),"n/a"))</f>
        <v/>
      </c>
      <c r="G1036" s="100" t="str">
        <f t="array" ref="G1036">IF($A1036="n/a","",IFERROR(index(Setup!$D$52:$D$201,match($F1036,Setup!$B$52:$B$201,0),0),"n/a"))</f>
        <v/>
      </c>
      <c r="H1036" s="81"/>
      <c r="I1036" s="398">
        <f t="shared" ref="I1036:AG1036" si="783">IF($A1036="n/a",0,IFERROR(IF($G1036=I$287,$E1036,0),0))</f>
        <v>0</v>
      </c>
      <c r="J1036" s="398">
        <f t="shared" si="783"/>
        <v>0</v>
      </c>
      <c r="K1036" s="398">
        <f t="shared" si="783"/>
        <v>0</v>
      </c>
      <c r="L1036" s="398">
        <f t="shared" si="783"/>
        <v>0</v>
      </c>
      <c r="M1036" s="398">
        <f t="shared" si="783"/>
        <v>0</v>
      </c>
      <c r="N1036" s="398">
        <f t="shared" si="783"/>
        <v>0</v>
      </c>
      <c r="O1036" s="398">
        <f t="shared" si="783"/>
        <v>0</v>
      </c>
      <c r="P1036" s="398">
        <f t="shared" si="783"/>
        <v>0</v>
      </c>
      <c r="Q1036" s="398">
        <f t="shared" si="783"/>
        <v>0</v>
      </c>
      <c r="R1036" s="398">
        <f t="shared" si="783"/>
        <v>0</v>
      </c>
      <c r="S1036" s="398">
        <f t="shared" si="783"/>
        <v>0</v>
      </c>
      <c r="T1036" s="398">
        <f t="shared" si="783"/>
        <v>0</v>
      </c>
      <c r="U1036" s="398">
        <f t="shared" si="783"/>
        <v>0</v>
      </c>
      <c r="V1036" s="398">
        <f t="shared" si="783"/>
        <v>0</v>
      </c>
      <c r="W1036" s="398">
        <f t="shared" si="783"/>
        <v>0</v>
      </c>
      <c r="X1036" s="398">
        <f t="shared" si="783"/>
        <v>0</v>
      </c>
      <c r="Y1036" s="398">
        <f t="shared" si="783"/>
        <v>0</v>
      </c>
      <c r="Z1036" s="398">
        <f t="shared" si="783"/>
        <v>0</v>
      </c>
      <c r="AA1036" s="398">
        <f t="shared" si="783"/>
        <v>0</v>
      </c>
      <c r="AB1036" s="398">
        <f t="shared" si="783"/>
        <v>0</v>
      </c>
      <c r="AC1036" s="398">
        <f t="shared" si="783"/>
        <v>0</v>
      </c>
      <c r="AD1036" s="398">
        <f t="shared" si="783"/>
        <v>0</v>
      </c>
      <c r="AE1036" s="398">
        <f t="shared" si="783"/>
        <v>0</v>
      </c>
      <c r="AF1036" s="398">
        <f t="shared" si="783"/>
        <v>0</v>
      </c>
      <c r="AG1036" s="398">
        <f t="shared" si="783"/>
        <v>0</v>
      </c>
    </row>
    <row r="1037">
      <c r="A1037" s="100" t="str">
        <f t="shared" si="37"/>
        <v>n/a</v>
      </c>
      <c r="B1037" s="396">
        <f t="array" ref="B1037">IF($A1037="n/a",Dashboard!$C$54,iferror(index('Trade Log'!$B$5:$B$2004,match($A1037,'Trade Log'!$AA$5:$AA$2004,0),0),Dashboard!$C$54))</f>
        <v>43100</v>
      </c>
      <c r="C1037" s="100" t="str">
        <f t="array" ref="C1037">IF($A1037="n/a","",iferror(index('Trade Log'!$C$5:$C$2004,match($A1037,'Trade Log'!$AA$5:$AA$2004,0),0),""))</f>
        <v/>
      </c>
      <c r="D1037" s="398">
        <f t="array" ref="D1037">IF($A1037="n/a",0,iferror(index('Trade Log'!$AD$5:$AD$2004,match($A1037,'Trade Log'!$AA$5:$AA$2004,0),0),0))</f>
        <v>0</v>
      </c>
      <c r="E1037" s="398">
        <f t="shared" si="35"/>
        <v>0</v>
      </c>
      <c r="F1037" s="100" t="str">
        <f t="array" ref="F1037">IF($A1037="n/a","",iferror(index('Trade Log'!$D$5:$D$2004,match($A1037,'Trade Log'!$AA$5:$AA$2004,0),0),"n/a"))</f>
        <v/>
      </c>
      <c r="G1037" s="100" t="str">
        <f t="array" ref="G1037">IF($A1037="n/a","",IFERROR(index(Setup!$D$52:$D$201,match($F1037,Setup!$B$52:$B$201,0),0),"n/a"))</f>
        <v/>
      </c>
      <c r="H1037" s="81"/>
      <c r="I1037" s="398">
        <f t="shared" ref="I1037:AG1037" si="784">IF($A1037="n/a",0,IFERROR(IF($G1037=I$287,$E1037,0),0))</f>
        <v>0</v>
      </c>
      <c r="J1037" s="398">
        <f t="shared" si="784"/>
        <v>0</v>
      </c>
      <c r="K1037" s="398">
        <f t="shared" si="784"/>
        <v>0</v>
      </c>
      <c r="L1037" s="398">
        <f t="shared" si="784"/>
        <v>0</v>
      </c>
      <c r="M1037" s="398">
        <f t="shared" si="784"/>
        <v>0</v>
      </c>
      <c r="N1037" s="398">
        <f t="shared" si="784"/>
        <v>0</v>
      </c>
      <c r="O1037" s="398">
        <f t="shared" si="784"/>
        <v>0</v>
      </c>
      <c r="P1037" s="398">
        <f t="shared" si="784"/>
        <v>0</v>
      </c>
      <c r="Q1037" s="398">
        <f t="shared" si="784"/>
        <v>0</v>
      </c>
      <c r="R1037" s="398">
        <f t="shared" si="784"/>
        <v>0</v>
      </c>
      <c r="S1037" s="398">
        <f t="shared" si="784"/>
        <v>0</v>
      </c>
      <c r="T1037" s="398">
        <f t="shared" si="784"/>
        <v>0</v>
      </c>
      <c r="U1037" s="398">
        <f t="shared" si="784"/>
        <v>0</v>
      </c>
      <c r="V1037" s="398">
        <f t="shared" si="784"/>
        <v>0</v>
      </c>
      <c r="W1037" s="398">
        <f t="shared" si="784"/>
        <v>0</v>
      </c>
      <c r="X1037" s="398">
        <f t="shared" si="784"/>
        <v>0</v>
      </c>
      <c r="Y1037" s="398">
        <f t="shared" si="784"/>
        <v>0</v>
      </c>
      <c r="Z1037" s="398">
        <f t="shared" si="784"/>
        <v>0</v>
      </c>
      <c r="AA1037" s="398">
        <f t="shared" si="784"/>
        <v>0</v>
      </c>
      <c r="AB1037" s="398">
        <f t="shared" si="784"/>
        <v>0</v>
      </c>
      <c r="AC1037" s="398">
        <f t="shared" si="784"/>
        <v>0</v>
      </c>
      <c r="AD1037" s="398">
        <f t="shared" si="784"/>
        <v>0</v>
      </c>
      <c r="AE1037" s="398">
        <f t="shared" si="784"/>
        <v>0</v>
      </c>
      <c r="AF1037" s="398">
        <f t="shared" si="784"/>
        <v>0</v>
      </c>
      <c r="AG1037" s="398">
        <f t="shared" si="784"/>
        <v>0</v>
      </c>
    </row>
    <row r="1038">
      <c r="A1038" s="100" t="str">
        <f t="shared" si="37"/>
        <v>n/a</v>
      </c>
      <c r="B1038" s="396">
        <f t="array" ref="B1038">IF($A1038="n/a",Dashboard!$C$54,iferror(index('Trade Log'!$B$5:$B$2004,match($A1038,'Trade Log'!$AA$5:$AA$2004,0),0),Dashboard!$C$54))</f>
        <v>43100</v>
      </c>
      <c r="C1038" s="100" t="str">
        <f t="array" ref="C1038">IF($A1038="n/a","",iferror(index('Trade Log'!$C$5:$C$2004,match($A1038,'Trade Log'!$AA$5:$AA$2004,0),0),""))</f>
        <v/>
      </c>
      <c r="D1038" s="398">
        <f t="array" ref="D1038">IF($A1038="n/a",0,iferror(index('Trade Log'!$AD$5:$AD$2004,match($A1038,'Trade Log'!$AA$5:$AA$2004,0),0),0))</f>
        <v>0</v>
      </c>
      <c r="E1038" s="398">
        <f t="shared" si="35"/>
        <v>0</v>
      </c>
      <c r="F1038" s="100" t="str">
        <f t="array" ref="F1038">IF($A1038="n/a","",iferror(index('Trade Log'!$D$5:$D$2004,match($A1038,'Trade Log'!$AA$5:$AA$2004,0),0),"n/a"))</f>
        <v/>
      </c>
      <c r="G1038" s="100" t="str">
        <f t="array" ref="G1038">IF($A1038="n/a","",IFERROR(index(Setup!$D$52:$D$201,match($F1038,Setup!$B$52:$B$201,0),0),"n/a"))</f>
        <v/>
      </c>
      <c r="H1038" s="81"/>
      <c r="I1038" s="398">
        <f t="shared" ref="I1038:AG1038" si="785">IF($A1038="n/a",0,IFERROR(IF($G1038=I$287,$E1038,0),0))</f>
        <v>0</v>
      </c>
      <c r="J1038" s="398">
        <f t="shared" si="785"/>
        <v>0</v>
      </c>
      <c r="K1038" s="398">
        <f t="shared" si="785"/>
        <v>0</v>
      </c>
      <c r="L1038" s="398">
        <f t="shared" si="785"/>
        <v>0</v>
      </c>
      <c r="M1038" s="398">
        <f t="shared" si="785"/>
        <v>0</v>
      </c>
      <c r="N1038" s="398">
        <f t="shared" si="785"/>
        <v>0</v>
      </c>
      <c r="O1038" s="398">
        <f t="shared" si="785"/>
        <v>0</v>
      </c>
      <c r="P1038" s="398">
        <f t="shared" si="785"/>
        <v>0</v>
      </c>
      <c r="Q1038" s="398">
        <f t="shared" si="785"/>
        <v>0</v>
      </c>
      <c r="R1038" s="398">
        <f t="shared" si="785"/>
        <v>0</v>
      </c>
      <c r="S1038" s="398">
        <f t="shared" si="785"/>
        <v>0</v>
      </c>
      <c r="T1038" s="398">
        <f t="shared" si="785"/>
        <v>0</v>
      </c>
      <c r="U1038" s="398">
        <f t="shared" si="785"/>
        <v>0</v>
      </c>
      <c r="V1038" s="398">
        <f t="shared" si="785"/>
        <v>0</v>
      </c>
      <c r="W1038" s="398">
        <f t="shared" si="785"/>
        <v>0</v>
      </c>
      <c r="X1038" s="398">
        <f t="shared" si="785"/>
        <v>0</v>
      </c>
      <c r="Y1038" s="398">
        <f t="shared" si="785"/>
        <v>0</v>
      </c>
      <c r="Z1038" s="398">
        <f t="shared" si="785"/>
        <v>0</v>
      </c>
      <c r="AA1038" s="398">
        <f t="shared" si="785"/>
        <v>0</v>
      </c>
      <c r="AB1038" s="398">
        <f t="shared" si="785"/>
        <v>0</v>
      </c>
      <c r="AC1038" s="398">
        <f t="shared" si="785"/>
        <v>0</v>
      </c>
      <c r="AD1038" s="398">
        <f t="shared" si="785"/>
        <v>0</v>
      </c>
      <c r="AE1038" s="398">
        <f t="shared" si="785"/>
        <v>0</v>
      </c>
      <c r="AF1038" s="398">
        <f t="shared" si="785"/>
        <v>0</v>
      </c>
      <c r="AG1038" s="398">
        <f t="shared" si="785"/>
        <v>0</v>
      </c>
    </row>
    <row r="1039">
      <c r="A1039" s="100" t="str">
        <f t="shared" si="37"/>
        <v>n/a</v>
      </c>
      <c r="B1039" s="396">
        <f t="array" ref="B1039">IF($A1039="n/a",Dashboard!$C$54,iferror(index('Trade Log'!$B$5:$B$2004,match($A1039,'Trade Log'!$AA$5:$AA$2004,0),0),Dashboard!$C$54))</f>
        <v>43100</v>
      </c>
      <c r="C1039" s="100" t="str">
        <f t="array" ref="C1039">IF($A1039="n/a","",iferror(index('Trade Log'!$C$5:$C$2004,match($A1039,'Trade Log'!$AA$5:$AA$2004,0),0),""))</f>
        <v/>
      </c>
      <c r="D1039" s="398">
        <f t="array" ref="D1039">IF($A1039="n/a",0,iferror(index('Trade Log'!$AD$5:$AD$2004,match($A1039,'Trade Log'!$AA$5:$AA$2004,0),0),0))</f>
        <v>0</v>
      </c>
      <c r="E1039" s="398">
        <f t="shared" si="35"/>
        <v>0</v>
      </c>
      <c r="F1039" s="100" t="str">
        <f t="array" ref="F1039">IF($A1039="n/a","",iferror(index('Trade Log'!$D$5:$D$2004,match($A1039,'Trade Log'!$AA$5:$AA$2004,0),0),"n/a"))</f>
        <v/>
      </c>
      <c r="G1039" s="100" t="str">
        <f t="array" ref="G1039">IF($A1039="n/a","",IFERROR(index(Setup!$D$52:$D$201,match($F1039,Setup!$B$52:$B$201,0),0),"n/a"))</f>
        <v/>
      </c>
      <c r="H1039" s="81"/>
      <c r="I1039" s="398">
        <f t="shared" ref="I1039:AG1039" si="786">IF($A1039="n/a",0,IFERROR(IF($G1039=I$287,$E1039,0),0))</f>
        <v>0</v>
      </c>
      <c r="J1039" s="398">
        <f t="shared" si="786"/>
        <v>0</v>
      </c>
      <c r="K1039" s="398">
        <f t="shared" si="786"/>
        <v>0</v>
      </c>
      <c r="L1039" s="398">
        <f t="shared" si="786"/>
        <v>0</v>
      </c>
      <c r="M1039" s="398">
        <f t="shared" si="786"/>
        <v>0</v>
      </c>
      <c r="N1039" s="398">
        <f t="shared" si="786"/>
        <v>0</v>
      </c>
      <c r="O1039" s="398">
        <f t="shared" si="786"/>
        <v>0</v>
      </c>
      <c r="P1039" s="398">
        <f t="shared" si="786"/>
        <v>0</v>
      </c>
      <c r="Q1039" s="398">
        <f t="shared" si="786"/>
        <v>0</v>
      </c>
      <c r="R1039" s="398">
        <f t="shared" si="786"/>
        <v>0</v>
      </c>
      <c r="S1039" s="398">
        <f t="shared" si="786"/>
        <v>0</v>
      </c>
      <c r="T1039" s="398">
        <f t="shared" si="786"/>
        <v>0</v>
      </c>
      <c r="U1039" s="398">
        <f t="shared" si="786"/>
        <v>0</v>
      </c>
      <c r="V1039" s="398">
        <f t="shared" si="786"/>
        <v>0</v>
      </c>
      <c r="W1039" s="398">
        <f t="shared" si="786"/>
        <v>0</v>
      </c>
      <c r="X1039" s="398">
        <f t="shared" si="786"/>
        <v>0</v>
      </c>
      <c r="Y1039" s="398">
        <f t="shared" si="786"/>
        <v>0</v>
      </c>
      <c r="Z1039" s="398">
        <f t="shared" si="786"/>
        <v>0</v>
      </c>
      <c r="AA1039" s="398">
        <f t="shared" si="786"/>
        <v>0</v>
      </c>
      <c r="AB1039" s="398">
        <f t="shared" si="786"/>
        <v>0</v>
      </c>
      <c r="AC1039" s="398">
        <f t="shared" si="786"/>
        <v>0</v>
      </c>
      <c r="AD1039" s="398">
        <f t="shared" si="786"/>
        <v>0</v>
      </c>
      <c r="AE1039" s="398">
        <f t="shared" si="786"/>
        <v>0</v>
      </c>
      <c r="AF1039" s="398">
        <f t="shared" si="786"/>
        <v>0</v>
      </c>
      <c r="AG1039" s="398">
        <f t="shared" si="786"/>
        <v>0</v>
      </c>
    </row>
    <row r="1040">
      <c r="A1040" s="100" t="str">
        <f t="shared" si="37"/>
        <v>n/a</v>
      </c>
      <c r="B1040" s="396">
        <f t="array" ref="B1040">IF($A1040="n/a",Dashboard!$C$54,iferror(index('Trade Log'!$B$5:$B$2004,match($A1040,'Trade Log'!$AA$5:$AA$2004,0),0),Dashboard!$C$54))</f>
        <v>43100</v>
      </c>
      <c r="C1040" s="100" t="str">
        <f t="array" ref="C1040">IF($A1040="n/a","",iferror(index('Trade Log'!$C$5:$C$2004,match($A1040,'Trade Log'!$AA$5:$AA$2004,0),0),""))</f>
        <v/>
      </c>
      <c r="D1040" s="398">
        <f t="array" ref="D1040">IF($A1040="n/a",0,iferror(index('Trade Log'!$AD$5:$AD$2004,match($A1040,'Trade Log'!$AA$5:$AA$2004,0),0),0))</f>
        <v>0</v>
      </c>
      <c r="E1040" s="398">
        <f t="shared" si="35"/>
        <v>0</v>
      </c>
      <c r="F1040" s="100" t="str">
        <f t="array" ref="F1040">IF($A1040="n/a","",iferror(index('Trade Log'!$D$5:$D$2004,match($A1040,'Trade Log'!$AA$5:$AA$2004,0),0),"n/a"))</f>
        <v/>
      </c>
      <c r="G1040" s="100" t="str">
        <f t="array" ref="G1040">IF($A1040="n/a","",IFERROR(index(Setup!$D$52:$D$201,match($F1040,Setup!$B$52:$B$201,0),0),"n/a"))</f>
        <v/>
      </c>
      <c r="H1040" s="81"/>
      <c r="I1040" s="398">
        <f t="shared" ref="I1040:AG1040" si="787">IF($A1040="n/a",0,IFERROR(IF($G1040=I$287,$E1040,0),0))</f>
        <v>0</v>
      </c>
      <c r="J1040" s="398">
        <f t="shared" si="787"/>
        <v>0</v>
      </c>
      <c r="K1040" s="398">
        <f t="shared" si="787"/>
        <v>0</v>
      </c>
      <c r="L1040" s="398">
        <f t="shared" si="787"/>
        <v>0</v>
      </c>
      <c r="M1040" s="398">
        <f t="shared" si="787"/>
        <v>0</v>
      </c>
      <c r="N1040" s="398">
        <f t="shared" si="787"/>
        <v>0</v>
      </c>
      <c r="O1040" s="398">
        <f t="shared" si="787"/>
        <v>0</v>
      </c>
      <c r="P1040" s="398">
        <f t="shared" si="787"/>
        <v>0</v>
      </c>
      <c r="Q1040" s="398">
        <f t="shared" si="787"/>
        <v>0</v>
      </c>
      <c r="R1040" s="398">
        <f t="shared" si="787"/>
        <v>0</v>
      </c>
      <c r="S1040" s="398">
        <f t="shared" si="787"/>
        <v>0</v>
      </c>
      <c r="T1040" s="398">
        <f t="shared" si="787"/>
        <v>0</v>
      </c>
      <c r="U1040" s="398">
        <f t="shared" si="787"/>
        <v>0</v>
      </c>
      <c r="V1040" s="398">
        <f t="shared" si="787"/>
        <v>0</v>
      </c>
      <c r="W1040" s="398">
        <f t="shared" si="787"/>
        <v>0</v>
      </c>
      <c r="X1040" s="398">
        <f t="shared" si="787"/>
        <v>0</v>
      </c>
      <c r="Y1040" s="398">
        <f t="shared" si="787"/>
        <v>0</v>
      </c>
      <c r="Z1040" s="398">
        <f t="shared" si="787"/>
        <v>0</v>
      </c>
      <c r="AA1040" s="398">
        <f t="shared" si="787"/>
        <v>0</v>
      </c>
      <c r="AB1040" s="398">
        <f t="shared" si="787"/>
        <v>0</v>
      </c>
      <c r="AC1040" s="398">
        <f t="shared" si="787"/>
        <v>0</v>
      </c>
      <c r="AD1040" s="398">
        <f t="shared" si="787"/>
        <v>0</v>
      </c>
      <c r="AE1040" s="398">
        <f t="shared" si="787"/>
        <v>0</v>
      </c>
      <c r="AF1040" s="398">
        <f t="shared" si="787"/>
        <v>0</v>
      </c>
      <c r="AG1040" s="398">
        <f t="shared" si="787"/>
        <v>0</v>
      </c>
    </row>
    <row r="1041">
      <c r="A1041" s="100" t="str">
        <f t="shared" si="37"/>
        <v>n/a</v>
      </c>
      <c r="B1041" s="396">
        <f t="array" ref="B1041">IF($A1041="n/a",Dashboard!$C$54,iferror(index('Trade Log'!$B$5:$B$2004,match($A1041,'Trade Log'!$AA$5:$AA$2004,0),0),Dashboard!$C$54))</f>
        <v>43100</v>
      </c>
      <c r="C1041" s="100" t="str">
        <f t="array" ref="C1041">IF($A1041="n/a","",iferror(index('Trade Log'!$C$5:$C$2004,match($A1041,'Trade Log'!$AA$5:$AA$2004,0),0),""))</f>
        <v/>
      </c>
      <c r="D1041" s="398">
        <f t="array" ref="D1041">IF($A1041="n/a",0,iferror(index('Trade Log'!$AD$5:$AD$2004,match($A1041,'Trade Log'!$AA$5:$AA$2004,0),0),0))</f>
        <v>0</v>
      </c>
      <c r="E1041" s="398">
        <f t="shared" si="35"/>
        <v>0</v>
      </c>
      <c r="F1041" s="100" t="str">
        <f t="array" ref="F1041">IF($A1041="n/a","",iferror(index('Trade Log'!$D$5:$D$2004,match($A1041,'Trade Log'!$AA$5:$AA$2004,0),0),"n/a"))</f>
        <v/>
      </c>
      <c r="G1041" s="100" t="str">
        <f t="array" ref="G1041">IF($A1041="n/a","",IFERROR(index(Setup!$D$52:$D$201,match($F1041,Setup!$B$52:$B$201,0),0),"n/a"))</f>
        <v/>
      </c>
      <c r="H1041" s="81"/>
      <c r="I1041" s="398">
        <f t="shared" ref="I1041:AG1041" si="788">IF($A1041="n/a",0,IFERROR(IF($G1041=I$287,$E1041,0),0))</f>
        <v>0</v>
      </c>
      <c r="J1041" s="398">
        <f t="shared" si="788"/>
        <v>0</v>
      </c>
      <c r="K1041" s="398">
        <f t="shared" si="788"/>
        <v>0</v>
      </c>
      <c r="L1041" s="398">
        <f t="shared" si="788"/>
        <v>0</v>
      </c>
      <c r="M1041" s="398">
        <f t="shared" si="788"/>
        <v>0</v>
      </c>
      <c r="N1041" s="398">
        <f t="shared" si="788"/>
        <v>0</v>
      </c>
      <c r="O1041" s="398">
        <f t="shared" si="788"/>
        <v>0</v>
      </c>
      <c r="P1041" s="398">
        <f t="shared" si="788"/>
        <v>0</v>
      </c>
      <c r="Q1041" s="398">
        <f t="shared" si="788"/>
        <v>0</v>
      </c>
      <c r="R1041" s="398">
        <f t="shared" si="788"/>
        <v>0</v>
      </c>
      <c r="S1041" s="398">
        <f t="shared" si="788"/>
        <v>0</v>
      </c>
      <c r="T1041" s="398">
        <f t="shared" si="788"/>
        <v>0</v>
      </c>
      <c r="U1041" s="398">
        <f t="shared" si="788"/>
        <v>0</v>
      </c>
      <c r="V1041" s="398">
        <f t="shared" si="788"/>
        <v>0</v>
      </c>
      <c r="W1041" s="398">
        <f t="shared" si="788"/>
        <v>0</v>
      </c>
      <c r="X1041" s="398">
        <f t="shared" si="788"/>
        <v>0</v>
      </c>
      <c r="Y1041" s="398">
        <f t="shared" si="788"/>
        <v>0</v>
      </c>
      <c r="Z1041" s="398">
        <f t="shared" si="788"/>
        <v>0</v>
      </c>
      <c r="AA1041" s="398">
        <f t="shared" si="788"/>
        <v>0</v>
      </c>
      <c r="AB1041" s="398">
        <f t="shared" si="788"/>
        <v>0</v>
      </c>
      <c r="AC1041" s="398">
        <f t="shared" si="788"/>
        <v>0</v>
      </c>
      <c r="AD1041" s="398">
        <f t="shared" si="788"/>
        <v>0</v>
      </c>
      <c r="AE1041" s="398">
        <f t="shared" si="788"/>
        <v>0</v>
      </c>
      <c r="AF1041" s="398">
        <f t="shared" si="788"/>
        <v>0</v>
      </c>
      <c r="AG1041" s="398">
        <f t="shared" si="788"/>
        <v>0</v>
      </c>
    </row>
    <row r="1042">
      <c r="A1042" s="100" t="str">
        <f t="shared" si="37"/>
        <v>n/a</v>
      </c>
      <c r="B1042" s="396">
        <f t="array" ref="B1042">IF($A1042="n/a",Dashboard!$C$54,iferror(index('Trade Log'!$B$5:$B$2004,match($A1042,'Trade Log'!$AA$5:$AA$2004,0),0),Dashboard!$C$54))</f>
        <v>43100</v>
      </c>
      <c r="C1042" s="100" t="str">
        <f t="array" ref="C1042">IF($A1042="n/a","",iferror(index('Trade Log'!$C$5:$C$2004,match($A1042,'Trade Log'!$AA$5:$AA$2004,0),0),""))</f>
        <v/>
      </c>
      <c r="D1042" s="398">
        <f t="array" ref="D1042">IF($A1042="n/a",0,iferror(index('Trade Log'!$AD$5:$AD$2004,match($A1042,'Trade Log'!$AA$5:$AA$2004,0),0),0))</f>
        <v>0</v>
      </c>
      <c r="E1042" s="398">
        <f t="shared" si="35"/>
        <v>0</v>
      </c>
      <c r="F1042" s="100" t="str">
        <f t="array" ref="F1042">IF($A1042="n/a","",iferror(index('Trade Log'!$D$5:$D$2004,match($A1042,'Trade Log'!$AA$5:$AA$2004,0),0),"n/a"))</f>
        <v/>
      </c>
      <c r="G1042" s="100" t="str">
        <f t="array" ref="G1042">IF($A1042="n/a","",IFERROR(index(Setup!$D$52:$D$201,match($F1042,Setup!$B$52:$B$201,0),0),"n/a"))</f>
        <v/>
      </c>
      <c r="H1042" s="81"/>
      <c r="I1042" s="398">
        <f t="shared" ref="I1042:AG1042" si="789">IF($A1042="n/a",0,IFERROR(IF($G1042=I$287,$E1042,0),0))</f>
        <v>0</v>
      </c>
      <c r="J1042" s="398">
        <f t="shared" si="789"/>
        <v>0</v>
      </c>
      <c r="K1042" s="398">
        <f t="shared" si="789"/>
        <v>0</v>
      </c>
      <c r="L1042" s="398">
        <f t="shared" si="789"/>
        <v>0</v>
      </c>
      <c r="M1042" s="398">
        <f t="shared" si="789"/>
        <v>0</v>
      </c>
      <c r="N1042" s="398">
        <f t="shared" si="789"/>
        <v>0</v>
      </c>
      <c r="O1042" s="398">
        <f t="shared" si="789"/>
        <v>0</v>
      </c>
      <c r="P1042" s="398">
        <f t="shared" si="789"/>
        <v>0</v>
      </c>
      <c r="Q1042" s="398">
        <f t="shared" si="789"/>
        <v>0</v>
      </c>
      <c r="R1042" s="398">
        <f t="shared" si="789"/>
        <v>0</v>
      </c>
      <c r="S1042" s="398">
        <f t="shared" si="789"/>
        <v>0</v>
      </c>
      <c r="T1042" s="398">
        <f t="shared" si="789"/>
        <v>0</v>
      </c>
      <c r="U1042" s="398">
        <f t="shared" si="789"/>
        <v>0</v>
      </c>
      <c r="V1042" s="398">
        <f t="shared" si="789"/>
        <v>0</v>
      </c>
      <c r="W1042" s="398">
        <f t="shared" si="789"/>
        <v>0</v>
      </c>
      <c r="X1042" s="398">
        <f t="shared" si="789"/>
        <v>0</v>
      </c>
      <c r="Y1042" s="398">
        <f t="shared" si="789"/>
        <v>0</v>
      </c>
      <c r="Z1042" s="398">
        <f t="shared" si="789"/>
        <v>0</v>
      </c>
      <c r="AA1042" s="398">
        <f t="shared" si="789"/>
        <v>0</v>
      </c>
      <c r="AB1042" s="398">
        <f t="shared" si="789"/>
        <v>0</v>
      </c>
      <c r="AC1042" s="398">
        <f t="shared" si="789"/>
        <v>0</v>
      </c>
      <c r="AD1042" s="398">
        <f t="shared" si="789"/>
        <v>0</v>
      </c>
      <c r="AE1042" s="398">
        <f t="shared" si="789"/>
        <v>0</v>
      </c>
      <c r="AF1042" s="398">
        <f t="shared" si="789"/>
        <v>0</v>
      </c>
      <c r="AG1042" s="398">
        <f t="shared" si="789"/>
        <v>0</v>
      </c>
    </row>
    <row r="1043">
      <c r="A1043" s="100" t="str">
        <f t="shared" si="37"/>
        <v>n/a</v>
      </c>
      <c r="B1043" s="396">
        <f t="array" ref="B1043">IF($A1043="n/a",Dashboard!$C$54,iferror(index('Trade Log'!$B$5:$B$2004,match($A1043,'Trade Log'!$AA$5:$AA$2004,0),0),Dashboard!$C$54))</f>
        <v>43100</v>
      </c>
      <c r="C1043" s="100" t="str">
        <f t="array" ref="C1043">IF($A1043="n/a","",iferror(index('Trade Log'!$C$5:$C$2004,match($A1043,'Trade Log'!$AA$5:$AA$2004,0),0),""))</f>
        <v/>
      </c>
      <c r="D1043" s="398">
        <f t="array" ref="D1043">IF($A1043="n/a",0,iferror(index('Trade Log'!$AD$5:$AD$2004,match($A1043,'Trade Log'!$AA$5:$AA$2004,0),0),0))</f>
        <v>0</v>
      </c>
      <c r="E1043" s="398">
        <f t="shared" si="35"/>
        <v>0</v>
      </c>
      <c r="F1043" s="100" t="str">
        <f t="array" ref="F1043">IF($A1043="n/a","",iferror(index('Trade Log'!$D$5:$D$2004,match($A1043,'Trade Log'!$AA$5:$AA$2004,0),0),"n/a"))</f>
        <v/>
      </c>
      <c r="G1043" s="100" t="str">
        <f t="array" ref="G1043">IF($A1043="n/a","",IFERROR(index(Setup!$D$52:$D$201,match($F1043,Setup!$B$52:$B$201,0),0),"n/a"))</f>
        <v/>
      </c>
      <c r="H1043" s="81"/>
      <c r="I1043" s="398">
        <f t="shared" ref="I1043:AG1043" si="790">IF($A1043="n/a",0,IFERROR(IF($G1043=I$287,$E1043,0),0))</f>
        <v>0</v>
      </c>
      <c r="J1043" s="398">
        <f t="shared" si="790"/>
        <v>0</v>
      </c>
      <c r="K1043" s="398">
        <f t="shared" si="790"/>
        <v>0</v>
      </c>
      <c r="L1043" s="398">
        <f t="shared" si="790"/>
        <v>0</v>
      </c>
      <c r="M1043" s="398">
        <f t="shared" si="790"/>
        <v>0</v>
      </c>
      <c r="N1043" s="398">
        <f t="shared" si="790"/>
        <v>0</v>
      </c>
      <c r="O1043" s="398">
        <f t="shared" si="790"/>
        <v>0</v>
      </c>
      <c r="P1043" s="398">
        <f t="shared" si="790"/>
        <v>0</v>
      </c>
      <c r="Q1043" s="398">
        <f t="shared" si="790"/>
        <v>0</v>
      </c>
      <c r="R1043" s="398">
        <f t="shared" si="790"/>
        <v>0</v>
      </c>
      <c r="S1043" s="398">
        <f t="shared" si="790"/>
        <v>0</v>
      </c>
      <c r="T1043" s="398">
        <f t="shared" si="790"/>
        <v>0</v>
      </c>
      <c r="U1043" s="398">
        <f t="shared" si="790"/>
        <v>0</v>
      </c>
      <c r="V1043" s="398">
        <f t="shared" si="790"/>
        <v>0</v>
      </c>
      <c r="W1043" s="398">
        <f t="shared" si="790"/>
        <v>0</v>
      </c>
      <c r="X1043" s="398">
        <f t="shared" si="790"/>
        <v>0</v>
      </c>
      <c r="Y1043" s="398">
        <f t="shared" si="790"/>
        <v>0</v>
      </c>
      <c r="Z1043" s="398">
        <f t="shared" si="790"/>
        <v>0</v>
      </c>
      <c r="AA1043" s="398">
        <f t="shared" si="790"/>
        <v>0</v>
      </c>
      <c r="AB1043" s="398">
        <f t="shared" si="790"/>
        <v>0</v>
      </c>
      <c r="AC1043" s="398">
        <f t="shared" si="790"/>
        <v>0</v>
      </c>
      <c r="AD1043" s="398">
        <f t="shared" si="790"/>
        <v>0</v>
      </c>
      <c r="AE1043" s="398">
        <f t="shared" si="790"/>
        <v>0</v>
      </c>
      <c r="AF1043" s="398">
        <f t="shared" si="790"/>
        <v>0</v>
      </c>
      <c r="AG1043" s="398">
        <f t="shared" si="790"/>
        <v>0</v>
      </c>
    </row>
    <row r="1044">
      <c r="A1044" s="100" t="str">
        <f t="shared" si="37"/>
        <v>n/a</v>
      </c>
      <c r="B1044" s="396">
        <f t="array" ref="B1044">IF($A1044="n/a",Dashboard!$C$54,iferror(index('Trade Log'!$B$5:$B$2004,match($A1044,'Trade Log'!$AA$5:$AA$2004,0),0),Dashboard!$C$54))</f>
        <v>43100</v>
      </c>
      <c r="C1044" s="100" t="str">
        <f t="array" ref="C1044">IF($A1044="n/a","",iferror(index('Trade Log'!$C$5:$C$2004,match($A1044,'Trade Log'!$AA$5:$AA$2004,0),0),""))</f>
        <v/>
      </c>
      <c r="D1044" s="398">
        <f t="array" ref="D1044">IF($A1044="n/a",0,iferror(index('Trade Log'!$AD$5:$AD$2004,match($A1044,'Trade Log'!$AA$5:$AA$2004,0),0),0))</f>
        <v>0</v>
      </c>
      <c r="E1044" s="398">
        <f t="shared" si="35"/>
        <v>0</v>
      </c>
      <c r="F1044" s="100" t="str">
        <f t="array" ref="F1044">IF($A1044="n/a","",iferror(index('Trade Log'!$D$5:$D$2004,match($A1044,'Trade Log'!$AA$5:$AA$2004,0),0),"n/a"))</f>
        <v/>
      </c>
      <c r="G1044" s="100" t="str">
        <f t="array" ref="G1044">IF($A1044="n/a","",IFERROR(index(Setup!$D$52:$D$201,match($F1044,Setup!$B$52:$B$201,0),0),"n/a"))</f>
        <v/>
      </c>
      <c r="H1044" s="81"/>
      <c r="I1044" s="398">
        <f t="shared" ref="I1044:AG1044" si="791">IF($A1044="n/a",0,IFERROR(IF($G1044=I$287,$E1044,0),0))</f>
        <v>0</v>
      </c>
      <c r="J1044" s="398">
        <f t="shared" si="791"/>
        <v>0</v>
      </c>
      <c r="K1044" s="398">
        <f t="shared" si="791"/>
        <v>0</v>
      </c>
      <c r="L1044" s="398">
        <f t="shared" si="791"/>
        <v>0</v>
      </c>
      <c r="M1044" s="398">
        <f t="shared" si="791"/>
        <v>0</v>
      </c>
      <c r="N1044" s="398">
        <f t="shared" si="791"/>
        <v>0</v>
      </c>
      <c r="O1044" s="398">
        <f t="shared" si="791"/>
        <v>0</v>
      </c>
      <c r="P1044" s="398">
        <f t="shared" si="791"/>
        <v>0</v>
      </c>
      <c r="Q1044" s="398">
        <f t="shared" si="791"/>
        <v>0</v>
      </c>
      <c r="R1044" s="398">
        <f t="shared" si="791"/>
        <v>0</v>
      </c>
      <c r="S1044" s="398">
        <f t="shared" si="791"/>
        <v>0</v>
      </c>
      <c r="T1044" s="398">
        <f t="shared" si="791"/>
        <v>0</v>
      </c>
      <c r="U1044" s="398">
        <f t="shared" si="791"/>
        <v>0</v>
      </c>
      <c r="V1044" s="398">
        <f t="shared" si="791"/>
        <v>0</v>
      </c>
      <c r="W1044" s="398">
        <f t="shared" si="791"/>
        <v>0</v>
      </c>
      <c r="X1044" s="398">
        <f t="shared" si="791"/>
        <v>0</v>
      </c>
      <c r="Y1044" s="398">
        <f t="shared" si="791"/>
        <v>0</v>
      </c>
      <c r="Z1044" s="398">
        <f t="shared" si="791"/>
        <v>0</v>
      </c>
      <c r="AA1044" s="398">
        <f t="shared" si="791"/>
        <v>0</v>
      </c>
      <c r="AB1044" s="398">
        <f t="shared" si="791"/>
        <v>0</v>
      </c>
      <c r="AC1044" s="398">
        <f t="shared" si="791"/>
        <v>0</v>
      </c>
      <c r="AD1044" s="398">
        <f t="shared" si="791"/>
        <v>0</v>
      </c>
      <c r="AE1044" s="398">
        <f t="shared" si="791"/>
        <v>0</v>
      </c>
      <c r="AF1044" s="398">
        <f t="shared" si="791"/>
        <v>0</v>
      </c>
      <c r="AG1044" s="398">
        <f t="shared" si="791"/>
        <v>0</v>
      </c>
    </row>
    <row r="1045">
      <c r="A1045" s="100" t="str">
        <f t="shared" si="37"/>
        <v>n/a</v>
      </c>
      <c r="B1045" s="396">
        <f t="array" ref="B1045">IF($A1045="n/a",Dashboard!$C$54,iferror(index('Trade Log'!$B$5:$B$2004,match($A1045,'Trade Log'!$AA$5:$AA$2004,0),0),Dashboard!$C$54))</f>
        <v>43100</v>
      </c>
      <c r="C1045" s="100" t="str">
        <f t="array" ref="C1045">IF($A1045="n/a","",iferror(index('Trade Log'!$C$5:$C$2004,match($A1045,'Trade Log'!$AA$5:$AA$2004,0),0),""))</f>
        <v/>
      </c>
      <c r="D1045" s="398">
        <f t="array" ref="D1045">IF($A1045="n/a",0,iferror(index('Trade Log'!$AD$5:$AD$2004,match($A1045,'Trade Log'!$AA$5:$AA$2004,0),0),0))</f>
        <v>0</v>
      </c>
      <c r="E1045" s="398">
        <f t="shared" si="35"/>
        <v>0</v>
      </c>
      <c r="F1045" s="100" t="str">
        <f t="array" ref="F1045">IF($A1045="n/a","",iferror(index('Trade Log'!$D$5:$D$2004,match($A1045,'Trade Log'!$AA$5:$AA$2004,0),0),"n/a"))</f>
        <v/>
      </c>
      <c r="G1045" s="100" t="str">
        <f t="array" ref="G1045">IF($A1045="n/a","",IFERROR(index(Setup!$D$52:$D$201,match($F1045,Setup!$B$52:$B$201,0),0),"n/a"))</f>
        <v/>
      </c>
      <c r="H1045" s="81"/>
      <c r="I1045" s="398">
        <f t="shared" ref="I1045:AG1045" si="792">IF($A1045="n/a",0,IFERROR(IF($G1045=I$287,$E1045,0),0))</f>
        <v>0</v>
      </c>
      <c r="J1045" s="398">
        <f t="shared" si="792"/>
        <v>0</v>
      </c>
      <c r="K1045" s="398">
        <f t="shared" si="792"/>
        <v>0</v>
      </c>
      <c r="L1045" s="398">
        <f t="shared" si="792"/>
        <v>0</v>
      </c>
      <c r="M1045" s="398">
        <f t="shared" si="792"/>
        <v>0</v>
      </c>
      <c r="N1045" s="398">
        <f t="shared" si="792"/>
        <v>0</v>
      </c>
      <c r="O1045" s="398">
        <f t="shared" si="792"/>
        <v>0</v>
      </c>
      <c r="P1045" s="398">
        <f t="shared" si="792"/>
        <v>0</v>
      </c>
      <c r="Q1045" s="398">
        <f t="shared" si="792"/>
        <v>0</v>
      </c>
      <c r="R1045" s="398">
        <f t="shared" si="792"/>
        <v>0</v>
      </c>
      <c r="S1045" s="398">
        <f t="shared" si="792"/>
        <v>0</v>
      </c>
      <c r="T1045" s="398">
        <f t="shared" si="792"/>
        <v>0</v>
      </c>
      <c r="U1045" s="398">
        <f t="shared" si="792"/>
        <v>0</v>
      </c>
      <c r="V1045" s="398">
        <f t="shared" si="792"/>
        <v>0</v>
      </c>
      <c r="W1045" s="398">
        <f t="shared" si="792"/>
        <v>0</v>
      </c>
      <c r="X1045" s="398">
        <f t="shared" si="792"/>
        <v>0</v>
      </c>
      <c r="Y1045" s="398">
        <f t="shared" si="792"/>
        <v>0</v>
      </c>
      <c r="Z1045" s="398">
        <f t="shared" si="792"/>
        <v>0</v>
      </c>
      <c r="AA1045" s="398">
        <f t="shared" si="792"/>
        <v>0</v>
      </c>
      <c r="AB1045" s="398">
        <f t="shared" si="792"/>
        <v>0</v>
      </c>
      <c r="AC1045" s="398">
        <f t="shared" si="792"/>
        <v>0</v>
      </c>
      <c r="AD1045" s="398">
        <f t="shared" si="792"/>
        <v>0</v>
      </c>
      <c r="AE1045" s="398">
        <f t="shared" si="792"/>
        <v>0</v>
      </c>
      <c r="AF1045" s="398">
        <f t="shared" si="792"/>
        <v>0</v>
      </c>
      <c r="AG1045" s="398">
        <f t="shared" si="792"/>
        <v>0</v>
      </c>
    </row>
    <row r="1046">
      <c r="A1046" s="100" t="str">
        <f t="shared" si="37"/>
        <v>n/a</v>
      </c>
      <c r="B1046" s="396">
        <f t="array" ref="B1046">IF($A1046="n/a",Dashboard!$C$54,iferror(index('Trade Log'!$B$5:$B$2004,match($A1046,'Trade Log'!$AA$5:$AA$2004,0),0),Dashboard!$C$54))</f>
        <v>43100</v>
      </c>
      <c r="C1046" s="100" t="str">
        <f t="array" ref="C1046">IF($A1046="n/a","",iferror(index('Trade Log'!$C$5:$C$2004,match($A1046,'Trade Log'!$AA$5:$AA$2004,0),0),""))</f>
        <v/>
      </c>
      <c r="D1046" s="398">
        <f t="array" ref="D1046">IF($A1046="n/a",0,iferror(index('Trade Log'!$AD$5:$AD$2004,match($A1046,'Trade Log'!$AA$5:$AA$2004,0),0),0))</f>
        <v>0</v>
      </c>
      <c r="E1046" s="398">
        <f t="shared" si="35"/>
        <v>0</v>
      </c>
      <c r="F1046" s="100" t="str">
        <f t="array" ref="F1046">IF($A1046="n/a","",iferror(index('Trade Log'!$D$5:$D$2004,match($A1046,'Trade Log'!$AA$5:$AA$2004,0),0),"n/a"))</f>
        <v/>
      </c>
      <c r="G1046" s="100" t="str">
        <f t="array" ref="G1046">IF($A1046="n/a","",IFERROR(index(Setup!$D$52:$D$201,match($F1046,Setup!$B$52:$B$201,0),0),"n/a"))</f>
        <v/>
      </c>
      <c r="H1046" s="81"/>
      <c r="I1046" s="398">
        <f t="shared" ref="I1046:AG1046" si="793">IF($A1046="n/a",0,IFERROR(IF($G1046=I$287,$E1046,0),0))</f>
        <v>0</v>
      </c>
      <c r="J1046" s="398">
        <f t="shared" si="793"/>
        <v>0</v>
      </c>
      <c r="K1046" s="398">
        <f t="shared" si="793"/>
        <v>0</v>
      </c>
      <c r="L1046" s="398">
        <f t="shared" si="793"/>
        <v>0</v>
      </c>
      <c r="M1046" s="398">
        <f t="shared" si="793"/>
        <v>0</v>
      </c>
      <c r="N1046" s="398">
        <f t="shared" si="793"/>
        <v>0</v>
      </c>
      <c r="O1046" s="398">
        <f t="shared" si="793"/>
        <v>0</v>
      </c>
      <c r="P1046" s="398">
        <f t="shared" si="793"/>
        <v>0</v>
      </c>
      <c r="Q1046" s="398">
        <f t="shared" si="793"/>
        <v>0</v>
      </c>
      <c r="R1046" s="398">
        <f t="shared" si="793"/>
        <v>0</v>
      </c>
      <c r="S1046" s="398">
        <f t="shared" si="793"/>
        <v>0</v>
      </c>
      <c r="T1046" s="398">
        <f t="shared" si="793"/>
        <v>0</v>
      </c>
      <c r="U1046" s="398">
        <f t="shared" si="793"/>
        <v>0</v>
      </c>
      <c r="V1046" s="398">
        <f t="shared" si="793"/>
        <v>0</v>
      </c>
      <c r="W1046" s="398">
        <f t="shared" si="793"/>
        <v>0</v>
      </c>
      <c r="X1046" s="398">
        <f t="shared" si="793"/>
        <v>0</v>
      </c>
      <c r="Y1046" s="398">
        <f t="shared" si="793"/>
        <v>0</v>
      </c>
      <c r="Z1046" s="398">
        <f t="shared" si="793"/>
        <v>0</v>
      </c>
      <c r="AA1046" s="398">
        <f t="shared" si="793"/>
        <v>0</v>
      </c>
      <c r="AB1046" s="398">
        <f t="shared" si="793"/>
        <v>0</v>
      </c>
      <c r="AC1046" s="398">
        <f t="shared" si="793"/>
        <v>0</v>
      </c>
      <c r="AD1046" s="398">
        <f t="shared" si="793"/>
        <v>0</v>
      </c>
      <c r="AE1046" s="398">
        <f t="shared" si="793"/>
        <v>0</v>
      </c>
      <c r="AF1046" s="398">
        <f t="shared" si="793"/>
        <v>0</v>
      </c>
      <c r="AG1046" s="398">
        <f t="shared" si="793"/>
        <v>0</v>
      </c>
    </row>
    <row r="1047">
      <c r="A1047" s="100" t="str">
        <f t="shared" si="37"/>
        <v>n/a</v>
      </c>
      <c r="B1047" s="396">
        <f t="array" ref="B1047">IF($A1047="n/a",Dashboard!$C$54,iferror(index('Trade Log'!$B$5:$B$2004,match($A1047,'Trade Log'!$AA$5:$AA$2004,0),0),Dashboard!$C$54))</f>
        <v>43100</v>
      </c>
      <c r="C1047" s="100" t="str">
        <f t="array" ref="C1047">IF($A1047="n/a","",iferror(index('Trade Log'!$C$5:$C$2004,match($A1047,'Trade Log'!$AA$5:$AA$2004,0),0),""))</f>
        <v/>
      </c>
      <c r="D1047" s="398">
        <f t="array" ref="D1047">IF($A1047="n/a",0,iferror(index('Trade Log'!$AD$5:$AD$2004,match($A1047,'Trade Log'!$AA$5:$AA$2004,0),0),0))</f>
        <v>0</v>
      </c>
      <c r="E1047" s="398">
        <f t="shared" si="35"/>
        <v>0</v>
      </c>
      <c r="F1047" s="100" t="str">
        <f t="array" ref="F1047">IF($A1047="n/a","",iferror(index('Trade Log'!$D$5:$D$2004,match($A1047,'Trade Log'!$AA$5:$AA$2004,0),0),"n/a"))</f>
        <v/>
      </c>
      <c r="G1047" s="100" t="str">
        <f t="array" ref="G1047">IF($A1047="n/a","",IFERROR(index(Setup!$D$52:$D$201,match($F1047,Setup!$B$52:$B$201,0),0),"n/a"))</f>
        <v/>
      </c>
      <c r="H1047" s="81"/>
      <c r="I1047" s="398">
        <f t="shared" ref="I1047:AG1047" si="794">IF($A1047="n/a",0,IFERROR(IF($G1047=I$287,$E1047,0),0))</f>
        <v>0</v>
      </c>
      <c r="J1047" s="398">
        <f t="shared" si="794"/>
        <v>0</v>
      </c>
      <c r="K1047" s="398">
        <f t="shared" si="794"/>
        <v>0</v>
      </c>
      <c r="L1047" s="398">
        <f t="shared" si="794"/>
        <v>0</v>
      </c>
      <c r="M1047" s="398">
        <f t="shared" si="794"/>
        <v>0</v>
      </c>
      <c r="N1047" s="398">
        <f t="shared" si="794"/>
        <v>0</v>
      </c>
      <c r="O1047" s="398">
        <f t="shared" si="794"/>
        <v>0</v>
      </c>
      <c r="P1047" s="398">
        <f t="shared" si="794"/>
        <v>0</v>
      </c>
      <c r="Q1047" s="398">
        <f t="shared" si="794"/>
        <v>0</v>
      </c>
      <c r="R1047" s="398">
        <f t="shared" si="794"/>
        <v>0</v>
      </c>
      <c r="S1047" s="398">
        <f t="shared" si="794"/>
        <v>0</v>
      </c>
      <c r="T1047" s="398">
        <f t="shared" si="794"/>
        <v>0</v>
      </c>
      <c r="U1047" s="398">
        <f t="shared" si="794"/>
        <v>0</v>
      </c>
      <c r="V1047" s="398">
        <f t="shared" si="794"/>
        <v>0</v>
      </c>
      <c r="W1047" s="398">
        <f t="shared" si="794"/>
        <v>0</v>
      </c>
      <c r="X1047" s="398">
        <f t="shared" si="794"/>
        <v>0</v>
      </c>
      <c r="Y1047" s="398">
        <f t="shared" si="794"/>
        <v>0</v>
      </c>
      <c r="Z1047" s="398">
        <f t="shared" si="794"/>
        <v>0</v>
      </c>
      <c r="AA1047" s="398">
        <f t="shared" si="794"/>
        <v>0</v>
      </c>
      <c r="AB1047" s="398">
        <f t="shared" si="794"/>
        <v>0</v>
      </c>
      <c r="AC1047" s="398">
        <f t="shared" si="794"/>
        <v>0</v>
      </c>
      <c r="AD1047" s="398">
        <f t="shared" si="794"/>
        <v>0</v>
      </c>
      <c r="AE1047" s="398">
        <f t="shared" si="794"/>
        <v>0</v>
      </c>
      <c r="AF1047" s="398">
        <f t="shared" si="794"/>
        <v>0</v>
      </c>
      <c r="AG1047" s="398">
        <f t="shared" si="794"/>
        <v>0</v>
      </c>
    </row>
    <row r="1048">
      <c r="A1048" s="100" t="str">
        <f t="shared" si="37"/>
        <v>n/a</v>
      </c>
      <c r="B1048" s="396">
        <f t="array" ref="B1048">IF($A1048="n/a",Dashboard!$C$54,iferror(index('Trade Log'!$B$5:$B$2004,match($A1048,'Trade Log'!$AA$5:$AA$2004,0),0),Dashboard!$C$54))</f>
        <v>43100</v>
      </c>
      <c r="C1048" s="100" t="str">
        <f t="array" ref="C1048">IF($A1048="n/a","",iferror(index('Trade Log'!$C$5:$C$2004,match($A1048,'Trade Log'!$AA$5:$AA$2004,0),0),""))</f>
        <v/>
      </c>
      <c r="D1048" s="398">
        <f t="array" ref="D1048">IF($A1048="n/a",0,iferror(index('Trade Log'!$AD$5:$AD$2004,match($A1048,'Trade Log'!$AA$5:$AA$2004,0),0),0))</f>
        <v>0</v>
      </c>
      <c r="E1048" s="398">
        <f t="shared" si="35"/>
        <v>0</v>
      </c>
      <c r="F1048" s="100" t="str">
        <f t="array" ref="F1048">IF($A1048="n/a","",iferror(index('Trade Log'!$D$5:$D$2004,match($A1048,'Trade Log'!$AA$5:$AA$2004,0),0),"n/a"))</f>
        <v/>
      </c>
      <c r="G1048" s="100" t="str">
        <f t="array" ref="G1048">IF($A1048="n/a","",IFERROR(index(Setup!$D$52:$D$201,match($F1048,Setup!$B$52:$B$201,0),0),"n/a"))</f>
        <v/>
      </c>
      <c r="H1048" s="81"/>
      <c r="I1048" s="398">
        <f t="shared" ref="I1048:AG1048" si="795">IF($A1048="n/a",0,IFERROR(IF($G1048=I$287,$E1048,0),0))</f>
        <v>0</v>
      </c>
      <c r="J1048" s="398">
        <f t="shared" si="795"/>
        <v>0</v>
      </c>
      <c r="K1048" s="398">
        <f t="shared" si="795"/>
        <v>0</v>
      </c>
      <c r="L1048" s="398">
        <f t="shared" si="795"/>
        <v>0</v>
      </c>
      <c r="M1048" s="398">
        <f t="shared" si="795"/>
        <v>0</v>
      </c>
      <c r="N1048" s="398">
        <f t="shared" si="795"/>
        <v>0</v>
      </c>
      <c r="O1048" s="398">
        <f t="shared" si="795"/>
        <v>0</v>
      </c>
      <c r="P1048" s="398">
        <f t="shared" si="795"/>
        <v>0</v>
      </c>
      <c r="Q1048" s="398">
        <f t="shared" si="795"/>
        <v>0</v>
      </c>
      <c r="R1048" s="398">
        <f t="shared" si="795"/>
        <v>0</v>
      </c>
      <c r="S1048" s="398">
        <f t="shared" si="795"/>
        <v>0</v>
      </c>
      <c r="T1048" s="398">
        <f t="shared" si="795"/>
        <v>0</v>
      </c>
      <c r="U1048" s="398">
        <f t="shared" si="795"/>
        <v>0</v>
      </c>
      <c r="V1048" s="398">
        <f t="shared" si="795"/>
        <v>0</v>
      </c>
      <c r="W1048" s="398">
        <f t="shared" si="795"/>
        <v>0</v>
      </c>
      <c r="X1048" s="398">
        <f t="shared" si="795"/>
        <v>0</v>
      </c>
      <c r="Y1048" s="398">
        <f t="shared" si="795"/>
        <v>0</v>
      </c>
      <c r="Z1048" s="398">
        <f t="shared" si="795"/>
        <v>0</v>
      </c>
      <c r="AA1048" s="398">
        <f t="shared" si="795"/>
        <v>0</v>
      </c>
      <c r="AB1048" s="398">
        <f t="shared" si="795"/>
        <v>0</v>
      </c>
      <c r="AC1048" s="398">
        <f t="shared" si="795"/>
        <v>0</v>
      </c>
      <c r="AD1048" s="398">
        <f t="shared" si="795"/>
        <v>0</v>
      </c>
      <c r="AE1048" s="398">
        <f t="shared" si="795"/>
        <v>0</v>
      </c>
      <c r="AF1048" s="398">
        <f t="shared" si="795"/>
        <v>0</v>
      </c>
      <c r="AG1048" s="398">
        <f t="shared" si="795"/>
        <v>0</v>
      </c>
    </row>
    <row r="1049">
      <c r="A1049" s="100" t="str">
        <f t="shared" si="37"/>
        <v>n/a</v>
      </c>
      <c r="B1049" s="396">
        <f t="array" ref="B1049">IF($A1049="n/a",Dashboard!$C$54,iferror(index('Trade Log'!$B$5:$B$2004,match($A1049,'Trade Log'!$AA$5:$AA$2004,0),0),Dashboard!$C$54))</f>
        <v>43100</v>
      </c>
      <c r="C1049" s="100" t="str">
        <f t="array" ref="C1049">IF($A1049="n/a","",iferror(index('Trade Log'!$C$5:$C$2004,match($A1049,'Trade Log'!$AA$5:$AA$2004,0),0),""))</f>
        <v/>
      </c>
      <c r="D1049" s="398">
        <f t="array" ref="D1049">IF($A1049="n/a",0,iferror(index('Trade Log'!$AD$5:$AD$2004,match($A1049,'Trade Log'!$AA$5:$AA$2004,0),0),0))</f>
        <v>0</v>
      </c>
      <c r="E1049" s="398">
        <f t="shared" si="35"/>
        <v>0</v>
      </c>
      <c r="F1049" s="100" t="str">
        <f t="array" ref="F1049">IF($A1049="n/a","",iferror(index('Trade Log'!$D$5:$D$2004,match($A1049,'Trade Log'!$AA$5:$AA$2004,0),0),"n/a"))</f>
        <v/>
      </c>
      <c r="G1049" s="100" t="str">
        <f t="array" ref="G1049">IF($A1049="n/a","",IFERROR(index(Setup!$D$52:$D$201,match($F1049,Setup!$B$52:$B$201,0),0),"n/a"))</f>
        <v/>
      </c>
      <c r="H1049" s="81"/>
      <c r="I1049" s="398">
        <f t="shared" ref="I1049:AG1049" si="796">IF($A1049="n/a",0,IFERROR(IF($G1049=I$287,$E1049,0),0))</f>
        <v>0</v>
      </c>
      <c r="J1049" s="398">
        <f t="shared" si="796"/>
        <v>0</v>
      </c>
      <c r="K1049" s="398">
        <f t="shared" si="796"/>
        <v>0</v>
      </c>
      <c r="L1049" s="398">
        <f t="shared" si="796"/>
        <v>0</v>
      </c>
      <c r="M1049" s="398">
        <f t="shared" si="796"/>
        <v>0</v>
      </c>
      <c r="N1049" s="398">
        <f t="shared" si="796"/>
        <v>0</v>
      </c>
      <c r="O1049" s="398">
        <f t="shared" si="796"/>
        <v>0</v>
      </c>
      <c r="P1049" s="398">
        <f t="shared" si="796"/>
        <v>0</v>
      </c>
      <c r="Q1049" s="398">
        <f t="shared" si="796"/>
        <v>0</v>
      </c>
      <c r="R1049" s="398">
        <f t="shared" si="796"/>
        <v>0</v>
      </c>
      <c r="S1049" s="398">
        <f t="shared" si="796"/>
        <v>0</v>
      </c>
      <c r="T1049" s="398">
        <f t="shared" si="796"/>
        <v>0</v>
      </c>
      <c r="U1049" s="398">
        <f t="shared" si="796"/>
        <v>0</v>
      </c>
      <c r="V1049" s="398">
        <f t="shared" si="796"/>
        <v>0</v>
      </c>
      <c r="W1049" s="398">
        <f t="shared" si="796"/>
        <v>0</v>
      </c>
      <c r="X1049" s="398">
        <f t="shared" si="796"/>
        <v>0</v>
      </c>
      <c r="Y1049" s="398">
        <f t="shared" si="796"/>
        <v>0</v>
      </c>
      <c r="Z1049" s="398">
        <f t="shared" si="796"/>
        <v>0</v>
      </c>
      <c r="AA1049" s="398">
        <f t="shared" si="796"/>
        <v>0</v>
      </c>
      <c r="AB1049" s="398">
        <f t="shared" si="796"/>
        <v>0</v>
      </c>
      <c r="AC1049" s="398">
        <f t="shared" si="796"/>
        <v>0</v>
      </c>
      <c r="AD1049" s="398">
        <f t="shared" si="796"/>
        <v>0</v>
      </c>
      <c r="AE1049" s="398">
        <f t="shared" si="796"/>
        <v>0</v>
      </c>
      <c r="AF1049" s="398">
        <f t="shared" si="796"/>
        <v>0</v>
      </c>
      <c r="AG1049" s="398">
        <f t="shared" si="796"/>
        <v>0</v>
      </c>
    </row>
    <row r="1050">
      <c r="A1050" s="100" t="str">
        <f t="shared" si="37"/>
        <v>n/a</v>
      </c>
      <c r="B1050" s="396">
        <f t="array" ref="B1050">IF($A1050="n/a",Dashboard!$C$54,iferror(index('Trade Log'!$B$5:$B$2004,match($A1050,'Trade Log'!$AA$5:$AA$2004,0),0),Dashboard!$C$54))</f>
        <v>43100</v>
      </c>
      <c r="C1050" s="100" t="str">
        <f t="array" ref="C1050">IF($A1050="n/a","",iferror(index('Trade Log'!$C$5:$C$2004,match($A1050,'Trade Log'!$AA$5:$AA$2004,0),0),""))</f>
        <v/>
      </c>
      <c r="D1050" s="398">
        <f t="array" ref="D1050">IF($A1050="n/a",0,iferror(index('Trade Log'!$AD$5:$AD$2004,match($A1050,'Trade Log'!$AA$5:$AA$2004,0),0),0))</f>
        <v>0</v>
      </c>
      <c r="E1050" s="398">
        <f t="shared" si="35"/>
        <v>0</v>
      </c>
      <c r="F1050" s="100" t="str">
        <f t="array" ref="F1050">IF($A1050="n/a","",iferror(index('Trade Log'!$D$5:$D$2004,match($A1050,'Trade Log'!$AA$5:$AA$2004,0),0),"n/a"))</f>
        <v/>
      </c>
      <c r="G1050" s="100" t="str">
        <f t="array" ref="G1050">IF($A1050="n/a","",IFERROR(index(Setup!$D$52:$D$201,match($F1050,Setup!$B$52:$B$201,0),0),"n/a"))</f>
        <v/>
      </c>
      <c r="H1050" s="81"/>
      <c r="I1050" s="398">
        <f t="shared" ref="I1050:AG1050" si="797">IF($A1050="n/a",0,IFERROR(IF($G1050=I$287,$E1050,0),0))</f>
        <v>0</v>
      </c>
      <c r="J1050" s="398">
        <f t="shared" si="797"/>
        <v>0</v>
      </c>
      <c r="K1050" s="398">
        <f t="shared" si="797"/>
        <v>0</v>
      </c>
      <c r="L1050" s="398">
        <f t="shared" si="797"/>
        <v>0</v>
      </c>
      <c r="M1050" s="398">
        <f t="shared" si="797"/>
        <v>0</v>
      </c>
      <c r="N1050" s="398">
        <f t="shared" si="797"/>
        <v>0</v>
      </c>
      <c r="O1050" s="398">
        <f t="shared" si="797"/>
        <v>0</v>
      </c>
      <c r="P1050" s="398">
        <f t="shared" si="797"/>
        <v>0</v>
      </c>
      <c r="Q1050" s="398">
        <f t="shared" si="797"/>
        <v>0</v>
      </c>
      <c r="R1050" s="398">
        <f t="shared" si="797"/>
        <v>0</v>
      </c>
      <c r="S1050" s="398">
        <f t="shared" si="797"/>
        <v>0</v>
      </c>
      <c r="T1050" s="398">
        <f t="shared" si="797"/>
        <v>0</v>
      </c>
      <c r="U1050" s="398">
        <f t="shared" si="797"/>
        <v>0</v>
      </c>
      <c r="V1050" s="398">
        <f t="shared" si="797"/>
        <v>0</v>
      </c>
      <c r="W1050" s="398">
        <f t="shared" si="797"/>
        <v>0</v>
      </c>
      <c r="X1050" s="398">
        <f t="shared" si="797"/>
        <v>0</v>
      </c>
      <c r="Y1050" s="398">
        <f t="shared" si="797"/>
        <v>0</v>
      </c>
      <c r="Z1050" s="398">
        <f t="shared" si="797"/>
        <v>0</v>
      </c>
      <c r="AA1050" s="398">
        <f t="shared" si="797"/>
        <v>0</v>
      </c>
      <c r="AB1050" s="398">
        <f t="shared" si="797"/>
        <v>0</v>
      </c>
      <c r="AC1050" s="398">
        <f t="shared" si="797"/>
        <v>0</v>
      </c>
      <c r="AD1050" s="398">
        <f t="shared" si="797"/>
        <v>0</v>
      </c>
      <c r="AE1050" s="398">
        <f t="shared" si="797"/>
        <v>0</v>
      </c>
      <c r="AF1050" s="398">
        <f t="shared" si="797"/>
        <v>0</v>
      </c>
      <c r="AG1050" s="398">
        <f t="shared" si="797"/>
        <v>0</v>
      </c>
    </row>
    <row r="1051">
      <c r="A1051" s="100" t="str">
        <f t="shared" si="37"/>
        <v>n/a</v>
      </c>
      <c r="B1051" s="396">
        <f t="array" ref="B1051">IF($A1051="n/a",Dashboard!$C$54,iferror(index('Trade Log'!$B$5:$B$2004,match($A1051,'Trade Log'!$AA$5:$AA$2004,0),0),Dashboard!$C$54))</f>
        <v>43100</v>
      </c>
      <c r="C1051" s="100" t="str">
        <f t="array" ref="C1051">IF($A1051="n/a","",iferror(index('Trade Log'!$C$5:$C$2004,match($A1051,'Trade Log'!$AA$5:$AA$2004,0),0),""))</f>
        <v/>
      </c>
      <c r="D1051" s="398">
        <f t="array" ref="D1051">IF($A1051="n/a",0,iferror(index('Trade Log'!$AD$5:$AD$2004,match($A1051,'Trade Log'!$AA$5:$AA$2004,0),0),0))</f>
        <v>0</v>
      </c>
      <c r="E1051" s="398">
        <f t="shared" si="35"/>
        <v>0</v>
      </c>
      <c r="F1051" s="100" t="str">
        <f t="array" ref="F1051">IF($A1051="n/a","",iferror(index('Trade Log'!$D$5:$D$2004,match($A1051,'Trade Log'!$AA$5:$AA$2004,0),0),"n/a"))</f>
        <v/>
      </c>
      <c r="G1051" s="100" t="str">
        <f t="array" ref="G1051">IF($A1051="n/a","",IFERROR(index(Setup!$D$52:$D$201,match($F1051,Setup!$B$52:$B$201,0),0),"n/a"))</f>
        <v/>
      </c>
      <c r="H1051" s="81"/>
      <c r="I1051" s="398">
        <f t="shared" ref="I1051:AG1051" si="798">IF($A1051="n/a",0,IFERROR(IF($G1051=I$287,$E1051,0),0))</f>
        <v>0</v>
      </c>
      <c r="J1051" s="398">
        <f t="shared" si="798"/>
        <v>0</v>
      </c>
      <c r="K1051" s="398">
        <f t="shared" si="798"/>
        <v>0</v>
      </c>
      <c r="L1051" s="398">
        <f t="shared" si="798"/>
        <v>0</v>
      </c>
      <c r="M1051" s="398">
        <f t="shared" si="798"/>
        <v>0</v>
      </c>
      <c r="N1051" s="398">
        <f t="shared" si="798"/>
        <v>0</v>
      </c>
      <c r="O1051" s="398">
        <f t="shared" si="798"/>
        <v>0</v>
      </c>
      <c r="P1051" s="398">
        <f t="shared" si="798"/>
        <v>0</v>
      </c>
      <c r="Q1051" s="398">
        <f t="shared" si="798"/>
        <v>0</v>
      </c>
      <c r="R1051" s="398">
        <f t="shared" si="798"/>
        <v>0</v>
      </c>
      <c r="S1051" s="398">
        <f t="shared" si="798"/>
        <v>0</v>
      </c>
      <c r="T1051" s="398">
        <f t="shared" si="798"/>
        <v>0</v>
      </c>
      <c r="U1051" s="398">
        <f t="shared" si="798"/>
        <v>0</v>
      </c>
      <c r="V1051" s="398">
        <f t="shared" si="798"/>
        <v>0</v>
      </c>
      <c r="W1051" s="398">
        <f t="shared" si="798"/>
        <v>0</v>
      </c>
      <c r="X1051" s="398">
        <f t="shared" si="798"/>
        <v>0</v>
      </c>
      <c r="Y1051" s="398">
        <f t="shared" si="798"/>
        <v>0</v>
      </c>
      <c r="Z1051" s="398">
        <f t="shared" si="798"/>
        <v>0</v>
      </c>
      <c r="AA1051" s="398">
        <f t="shared" si="798"/>
        <v>0</v>
      </c>
      <c r="AB1051" s="398">
        <f t="shared" si="798"/>
        <v>0</v>
      </c>
      <c r="AC1051" s="398">
        <f t="shared" si="798"/>
        <v>0</v>
      </c>
      <c r="AD1051" s="398">
        <f t="shared" si="798"/>
        <v>0</v>
      </c>
      <c r="AE1051" s="398">
        <f t="shared" si="798"/>
        <v>0</v>
      </c>
      <c r="AF1051" s="398">
        <f t="shared" si="798"/>
        <v>0</v>
      </c>
      <c r="AG1051" s="398">
        <f t="shared" si="798"/>
        <v>0</v>
      </c>
    </row>
    <row r="1052">
      <c r="A1052" s="100" t="str">
        <f t="shared" si="37"/>
        <v>n/a</v>
      </c>
      <c r="B1052" s="396">
        <f t="array" ref="B1052">IF($A1052="n/a",Dashboard!$C$54,iferror(index('Trade Log'!$B$5:$B$2004,match($A1052,'Trade Log'!$AA$5:$AA$2004,0),0),Dashboard!$C$54))</f>
        <v>43100</v>
      </c>
      <c r="C1052" s="100" t="str">
        <f t="array" ref="C1052">IF($A1052="n/a","",iferror(index('Trade Log'!$C$5:$C$2004,match($A1052,'Trade Log'!$AA$5:$AA$2004,0),0),""))</f>
        <v/>
      </c>
      <c r="D1052" s="398">
        <f t="array" ref="D1052">IF($A1052="n/a",0,iferror(index('Trade Log'!$AD$5:$AD$2004,match($A1052,'Trade Log'!$AA$5:$AA$2004,0),0),0))</f>
        <v>0</v>
      </c>
      <c r="E1052" s="398">
        <f t="shared" si="35"/>
        <v>0</v>
      </c>
      <c r="F1052" s="100" t="str">
        <f t="array" ref="F1052">IF($A1052="n/a","",iferror(index('Trade Log'!$D$5:$D$2004,match($A1052,'Trade Log'!$AA$5:$AA$2004,0),0),"n/a"))</f>
        <v/>
      </c>
      <c r="G1052" s="100" t="str">
        <f t="array" ref="G1052">IF($A1052="n/a","",IFERROR(index(Setup!$D$52:$D$201,match($F1052,Setup!$B$52:$B$201,0),0),"n/a"))</f>
        <v/>
      </c>
      <c r="H1052" s="81"/>
      <c r="I1052" s="398">
        <f t="shared" ref="I1052:AG1052" si="799">IF($A1052="n/a",0,IFERROR(IF($G1052=I$287,$E1052,0),0))</f>
        <v>0</v>
      </c>
      <c r="J1052" s="398">
        <f t="shared" si="799"/>
        <v>0</v>
      </c>
      <c r="K1052" s="398">
        <f t="shared" si="799"/>
        <v>0</v>
      </c>
      <c r="L1052" s="398">
        <f t="shared" si="799"/>
        <v>0</v>
      </c>
      <c r="M1052" s="398">
        <f t="shared" si="799"/>
        <v>0</v>
      </c>
      <c r="N1052" s="398">
        <f t="shared" si="799"/>
        <v>0</v>
      </c>
      <c r="O1052" s="398">
        <f t="shared" si="799"/>
        <v>0</v>
      </c>
      <c r="P1052" s="398">
        <f t="shared" si="799"/>
        <v>0</v>
      </c>
      <c r="Q1052" s="398">
        <f t="shared" si="799"/>
        <v>0</v>
      </c>
      <c r="R1052" s="398">
        <f t="shared" si="799"/>
        <v>0</v>
      </c>
      <c r="S1052" s="398">
        <f t="shared" si="799"/>
        <v>0</v>
      </c>
      <c r="T1052" s="398">
        <f t="shared" si="799"/>
        <v>0</v>
      </c>
      <c r="U1052" s="398">
        <f t="shared" si="799"/>
        <v>0</v>
      </c>
      <c r="V1052" s="398">
        <f t="shared" si="799"/>
        <v>0</v>
      </c>
      <c r="W1052" s="398">
        <f t="shared" si="799"/>
        <v>0</v>
      </c>
      <c r="X1052" s="398">
        <f t="shared" si="799"/>
        <v>0</v>
      </c>
      <c r="Y1052" s="398">
        <f t="shared" si="799"/>
        <v>0</v>
      </c>
      <c r="Z1052" s="398">
        <f t="shared" si="799"/>
        <v>0</v>
      </c>
      <c r="AA1052" s="398">
        <f t="shared" si="799"/>
        <v>0</v>
      </c>
      <c r="AB1052" s="398">
        <f t="shared" si="799"/>
        <v>0</v>
      </c>
      <c r="AC1052" s="398">
        <f t="shared" si="799"/>
        <v>0</v>
      </c>
      <c r="AD1052" s="398">
        <f t="shared" si="799"/>
        <v>0</v>
      </c>
      <c r="AE1052" s="398">
        <f t="shared" si="799"/>
        <v>0</v>
      </c>
      <c r="AF1052" s="398">
        <f t="shared" si="799"/>
        <v>0</v>
      </c>
      <c r="AG1052" s="398">
        <f t="shared" si="799"/>
        <v>0</v>
      </c>
    </row>
    <row r="1053">
      <c r="A1053" s="100" t="str">
        <f t="shared" si="37"/>
        <v>n/a</v>
      </c>
      <c r="B1053" s="396">
        <f t="array" ref="B1053">IF($A1053="n/a",Dashboard!$C$54,iferror(index('Trade Log'!$B$5:$B$2004,match($A1053,'Trade Log'!$AA$5:$AA$2004,0),0),Dashboard!$C$54))</f>
        <v>43100</v>
      </c>
      <c r="C1053" s="100" t="str">
        <f t="array" ref="C1053">IF($A1053="n/a","",iferror(index('Trade Log'!$C$5:$C$2004,match($A1053,'Trade Log'!$AA$5:$AA$2004,0),0),""))</f>
        <v/>
      </c>
      <c r="D1053" s="398">
        <f t="array" ref="D1053">IF($A1053="n/a",0,iferror(index('Trade Log'!$AD$5:$AD$2004,match($A1053,'Trade Log'!$AA$5:$AA$2004,0),0),0))</f>
        <v>0</v>
      </c>
      <c r="E1053" s="398">
        <f t="shared" si="35"/>
        <v>0</v>
      </c>
      <c r="F1053" s="100" t="str">
        <f t="array" ref="F1053">IF($A1053="n/a","",iferror(index('Trade Log'!$D$5:$D$2004,match($A1053,'Trade Log'!$AA$5:$AA$2004,0),0),"n/a"))</f>
        <v/>
      </c>
      <c r="G1053" s="100" t="str">
        <f t="array" ref="G1053">IF($A1053="n/a","",IFERROR(index(Setup!$D$52:$D$201,match($F1053,Setup!$B$52:$B$201,0),0),"n/a"))</f>
        <v/>
      </c>
      <c r="H1053" s="81"/>
      <c r="I1053" s="398">
        <f t="shared" ref="I1053:AG1053" si="800">IF($A1053="n/a",0,IFERROR(IF($G1053=I$287,$E1053,0),0))</f>
        <v>0</v>
      </c>
      <c r="J1053" s="398">
        <f t="shared" si="800"/>
        <v>0</v>
      </c>
      <c r="K1053" s="398">
        <f t="shared" si="800"/>
        <v>0</v>
      </c>
      <c r="L1053" s="398">
        <f t="shared" si="800"/>
        <v>0</v>
      </c>
      <c r="M1053" s="398">
        <f t="shared" si="800"/>
        <v>0</v>
      </c>
      <c r="N1053" s="398">
        <f t="shared" si="800"/>
        <v>0</v>
      </c>
      <c r="O1053" s="398">
        <f t="shared" si="800"/>
        <v>0</v>
      </c>
      <c r="P1053" s="398">
        <f t="shared" si="800"/>
        <v>0</v>
      </c>
      <c r="Q1053" s="398">
        <f t="shared" si="800"/>
        <v>0</v>
      </c>
      <c r="R1053" s="398">
        <f t="shared" si="800"/>
        <v>0</v>
      </c>
      <c r="S1053" s="398">
        <f t="shared" si="800"/>
        <v>0</v>
      </c>
      <c r="T1053" s="398">
        <f t="shared" si="800"/>
        <v>0</v>
      </c>
      <c r="U1053" s="398">
        <f t="shared" si="800"/>
        <v>0</v>
      </c>
      <c r="V1053" s="398">
        <f t="shared" si="800"/>
        <v>0</v>
      </c>
      <c r="W1053" s="398">
        <f t="shared" si="800"/>
        <v>0</v>
      </c>
      <c r="X1053" s="398">
        <f t="shared" si="800"/>
        <v>0</v>
      </c>
      <c r="Y1053" s="398">
        <f t="shared" si="800"/>
        <v>0</v>
      </c>
      <c r="Z1053" s="398">
        <f t="shared" si="800"/>
        <v>0</v>
      </c>
      <c r="AA1053" s="398">
        <f t="shared" si="800"/>
        <v>0</v>
      </c>
      <c r="AB1053" s="398">
        <f t="shared" si="800"/>
        <v>0</v>
      </c>
      <c r="AC1053" s="398">
        <f t="shared" si="800"/>
        <v>0</v>
      </c>
      <c r="AD1053" s="398">
        <f t="shared" si="800"/>
        <v>0</v>
      </c>
      <c r="AE1053" s="398">
        <f t="shared" si="800"/>
        <v>0</v>
      </c>
      <c r="AF1053" s="398">
        <f t="shared" si="800"/>
        <v>0</v>
      </c>
      <c r="AG1053" s="398">
        <f t="shared" si="800"/>
        <v>0</v>
      </c>
    </row>
    <row r="1054">
      <c r="A1054" s="100" t="str">
        <f t="shared" si="37"/>
        <v>n/a</v>
      </c>
      <c r="B1054" s="396">
        <f t="array" ref="B1054">IF($A1054="n/a",Dashboard!$C$54,iferror(index('Trade Log'!$B$5:$B$2004,match($A1054,'Trade Log'!$AA$5:$AA$2004,0),0),Dashboard!$C$54))</f>
        <v>43100</v>
      </c>
      <c r="C1054" s="100" t="str">
        <f t="array" ref="C1054">IF($A1054="n/a","",iferror(index('Trade Log'!$C$5:$C$2004,match($A1054,'Trade Log'!$AA$5:$AA$2004,0),0),""))</f>
        <v/>
      </c>
      <c r="D1054" s="398">
        <f t="array" ref="D1054">IF($A1054="n/a",0,iferror(index('Trade Log'!$AD$5:$AD$2004,match($A1054,'Trade Log'!$AA$5:$AA$2004,0),0),0))</f>
        <v>0</v>
      </c>
      <c r="E1054" s="398">
        <f t="shared" si="35"/>
        <v>0</v>
      </c>
      <c r="F1054" s="100" t="str">
        <f t="array" ref="F1054">IF($A1054="n/a","",iferror(index('Trade Log'!$D$5:$D$2004,match($A1054,'Trade Log'!$AA$5:$AA$2004,0),0),"n/a"))</f>
        <v/>
      </c>
      <c r="G1054" s="100" t="str">
        <f t="array" ref="G1054">IF($A1054="n/a","",IFERROR(index(Setup!$D$52:$D$201,match($F1054,Setup!$B$52:$B$201,0),0),"n/a"))</f>
        <v/>
      </c>
      <c r="H1054" s="81"/>
      <c r="I1054" s="398">
        <f t="shared" ref="I1054:AG1054" si="801">IF($A1054="n/a",0,IFERROR(IF($G1054=I$287,$E1054,0),0))</f>
        <v>0</v>
      </c>
      <c r="J1054" s="398">
        <f t="shared" si="801"/>
        <v>0</v>
      </c>
      <c r="K1054" s="398">
        <f t="shared" si="801"/>
        <v>0</v>
      </c>
      <c r="L1054" s="398">
        <f t="shared" si="801"/>
        <v>0</v>
      </c>
      <c r="M1054" s="398">
        <f t="shared" si="801"/>
        <v>0</v>
      </c>
      <c r="N1054" s="398">
        <f t="shared" si="801"/>
        <v>0</v>
      </c>
      <c r="O1054" s="398">
        <f t="shared" si="801"/>
        <v>0</v>
      </c>
      <c r="P1054" s="398">
        <f t="shared" si="801"/>
        <v>0</v>
      </c>
      <c r="Q1054" s="398">
        <f t="shared" si="801"/>
        <v>0</v>
      </c>
      <c r="R1054" s="398">
        <f t="shared" si="801"/>
        <v>0</v>
      </c>
      <c r="S1054" s="398">
        <f t="shared" si="801"/>
        <v>0</v>
      </c>
      <c r="T1054" s="398">
        <f t="shared" si="801"/>
        <v>0</v>
      </c>
      <c r="U1054" s="398">
        <f t="shared" si="801"/>
        <v>0</v>
      </c>
      <c r="V1054" s="398">
        <f t="shared" si="801"/>
        <v>0</v>
      </c>
      <c r="W1054" s="398">
        <f t="shared" si="801"/>
        <v>0</v>
      </c>
      <c r="X1054" s="398">
        <f t="shared" si="801"/>
        <v>0</v>
      </c>
      <c r="Y1054" s="398">
        <f t="shared" si="801"/>
        <v>0</v>
      </c>
      <c r="Z1054" s="398">
        <f t="shared" si="801"/>
        <v>0</v>
      </c>
      <c r="AA1054" s="398">
        <f t="shared" si="801"/>
        <v>0</v>
      </c>
      <c r="AB1054" s="398">
        <f t="shared" si="801"/>
        <v>0</v>
      </c>
      <c r="AC1054" s="398">
        <f t="shared" si="801"/>
        <v>0</v>
      </c>
      <c r="AD1054" s="398">
        <f t="shared" si="801"/>
        <v>0</v>
      </c>
      <c r="AE1054" s="398">
        <f t="shared" si="801"/>
        <v>0</v>
      </c>
      <c r="AF1054" s="398">
        <f t="shared" si="801"/>
        <v>0</v>
      </c>
      <c r="AG1054" s="398">
        <f t="shared" si="801"/>
        <v>0</v>
      </c>
    </row>
    <row r="1055">
      <c r="A1055" s="100" t="str">
        <f t="shared" si="37"/>
        <v>n/a</v>
      </c>
      <c r="B1055" s="396">
        <f t="array" ref="B1055">IF($A1055="n/a",Dashboard!$C$54,iferror(index('Trade Log'!$B$5:$B$2004,match($A1055,'Trade Log'!$AA$5:$AA$2004,0),0),Dashboard!$C$54))</f>
        <v>43100</v>
      </c>
      <c r="C1055" s="100" t="str">
        <f t="array" ref="C1055">IF($A1055="n/a","",iferror(index('Trade Log'!$C$5:$C$2004,match($A1055,'Trade Log'!$AA$5:$AA$2004,0),0),""))</f>
        <v/>
      </c>
      <c r="D1055" s="398">
        <f t="array" ref="D1055">IF($A1055="n/a",0,iferror(index('Trade Log'!$AD$5:$AD$2004,match($A1055,'Trade Log'!$AA$5:$AA$2004,0),0),0))</f>
        <v>0</v>
      </c>
      <c r="E1055" s="398">
        <f t="shared" si="35"/>
        <v>0</v>
      </c>
      <c r="F1055" s="100" t="str">
        <f t="array" ref="F1055">IF($A1055="n/a","",iferror(index('Trade Log'!$D$5:$D$2004,match($A1055,'Trade Log'!$AA$5:$AA$2004,0),0),"n/a"))</f>
        <v/>
      </c>
      <c r="G1055" s="100" t="str">
        <f t="array" ref="G1055">IF($A1055="n/a","",IFERROR(index(Setup!$D$52:$D$201,match($F1055,Setup!$B$52:$B$201,0),0),"n/a"))</f>
        <v/>
      </c>
      <c r="H1055" s="81"/>
      <c r="I1055" s="398">
        <f t="shared" ref="I1055:AG1055" si="802">IF($A1055="n/a",0,IFERROR(IF($G1055=I$287,$E1055,0),0))</f>
        <v>0</v>
      </c>
      <c r="J1055" s="398">
        <f t="shared" si="802"/>
        <v>0</v>
      </c>
      <c r="K1055" s="398">
        <f t="shared" si="802"/>
        <v>0</v>
      </c>
      <c r="L1055" s="398">
        <f t="shared" si="802"/>
        <v>0</v>
      </c>
      <c r="M1055" s="398">
        <f t="shared" si="802"/>
        <v>0</v>
      </c>
      <c r="N1055" s="398">
        <f t="shared" si="802"/>
        <v>0</v>
      </c>
      <c r="O1055" s="398">
        <f t="shared" si="802"/>
        <v>0</v>
      </c>
      <c r="P1055" s="398">
        <f t="shared" si="802"/>
        <v>0</v>
      </c>
      <c r="Q1055" s="398">
        <f t="shared" si="802"/>
        <v>0</v>
      </c>
      <c r="R1055" s="398">
        <f t="shared" si="802"/>
        <v>0</v>
      </c>
      <c r="S1055" s="398">
        <f t="shared" si="802"/>
        <v>0</v>
      </c>
      <c r="T1055" s="398">
        <f t="shared" si="802"/>
        <v>0</v>
      </c>
      <c r="U1055" s="398">
        <f t="shared" si="802"/>
        <v>0</v>
      </c>
      <c r="V1055" s="398">
        <f t="shared" si="802"/>
        <v>0</v>
      </c>
      <c r="W1055" s="398">
        <f t="shared" si="802"/>
        <v>0</v>
      </c>
      <c r="X1055" s="398">
        <f t="shared" si="802"/>
        <v>0</v>
      </c>
      <c r="Y1055" s="398">
        <f t="shared" si="802"/>
        <v>0</v>
      </c>
      <c r="Z1055" s="398">
        <f t="shared" si="802"/>
        <v>0</v>
      </c>
      <c r="AA1055" s="398">
        <f t="shared" si="802"/>
        <v>0</v>
      </c>
      <c r="AB1055" s="398">
        <f t="shared" si="802"/>
        <v>0</v>
      </c>
      <c r="AC1055" s="398">
        <f t="shared" si="802"/>
        <v>0</v>
      </c>
      <c r="AD1055" s="398">
        <f t="shared" si="802"/>
        <v>0</v>
      </c>
      <c r="AE1055" s="398">
        <f t="shared" si="802"/>
        <v>0</v>
      </c>
      <c r="AF1055" s="398">
        <f t="shared" si="802"/>
        <v>0</v>
      </c>
      <c r="AG1055" s="398">
        <f t="shared" si="802"/>
        <v>0</v>
      </c>
    </row>
    <row r="1056">
      <c r="A1056" s="100" t="str">
        <f t="shared" si="37"/>
        <v>n/a</v>
      </c>
      <c r="B1056" s="396">
        <f t="array" ref="B1056">IF($A1056="n/a",Dashboard!$C$54,iferror(index('Trade Log'!$B$5:$B$2004,match($A1056,'Trade Log'!$AA$5:$AA$2004,0),0),Dashboard!$C$54))</f>
        <v>43100</v>
      </c>
      <c r="C1056" s="100" t="str">
        <f t="array" ref="C1056">IF($A1056="n/a","",iferror(index('Trade Log'!$C$5:$C$2004,match($A1056,'Trade Log'!$AA$5:$AA$2004,0),0),""))</f>
        <v/>
      </c>
      <c r="D1056" s="398">
        <f t="array" ref="D1056">IF($A1056="n/a",0,iferror(index('Trade Log'!$AD$5:$AD$2004,match($A1056,'Trade Log'!$AA$5:$AA$2004,0),0),0))</f>
        <v>0</v>
      </c>
      <c r="E1056" s="398">
        <f t="shared" si="35"/>
        <v>0</v>
      </c>
      <c r="F1056" s="100" t="str">
        <f t="array" ref="F1056">IF($A1056="n/a","",iferror(index('Trade Log'!$D$5:$D$2004,match($A1056,'Trade Log'!$AA$5:$AA$2004,0),0),"n/a"))</f>
        <v/>
      </c>
      <c r="G1056" s="100" t="str">
        <f t="array" ref="G1056">IF($A1056="n/a","",IFERROR(index(Setup!$D$52:$D$201,match($F1056,Setup!$B$52:$B$201,0),0),"n/a"))</f>
        <v/>
      </c>
      <c r="H1056" s="81"/>
      <c r="I1056" s="398">
        <f t="shared" ref="I1056:AG1056" si="803">IF($A1056="n/a",0,IFERROR(IF($G1056=I$287,$E1056,0),0))</f>
        <v>0</v>
      </c>
      <c r="J1056" s="398">
        <f t="shared" si="803"/>
        <v>0</v>
      </c>
      <c r="K1056" s="398">
        <f t="shared" si="803"/>
        <v>0</v>
      </c>
      <c r="L1056" s="398">
        <f t="shared" si="803"/>
        <v>0</v>
      </c>
      <c r="M1056" s="398">
        <f t="shared" si="803"/>
        <v>0</v>
      </c>
      <c r="N1056" s="398">
        <f t="shared" si="803"/>
        <v>0</v>
      </c>
      <c r="O1056" s="398">
        <f t="shared" si="803"/>
        <v>0</v>
      </c>
      <c r="P1056" s="398">
        <f t="shared" si="803"/>
        <v>0</v>
      </c>
      <c r="Q1056" s="398">
        <f t="shared" si="803"/>
        <v>0</v>
      </c>
      <c r="R1056" s="398">
        <f t="shared" si="803"/>
        <v>0</v>
      </c>
      <c r="S1056" s="398">
        <f t="shared" si="803"/>
        <v>0</v>
      </c>
      <c r="T1056" s="398">
        <f t="shared" si="803"/>
        <v>0</v>
      </c>
      <c r="U1056" s="398">
        <f t="shared" si="803"/>
        <v>0</v>
      </c>
      <c r="V1056" s="398">
        <f t="shared" si="803"/>
        <v>0</v>
      </c>
      <c r="W1056" s="398">
        <f t="shared" si="803"/>
        <v>0</v>
      </c>
      <c r="X1056" s="398">
        <f t="shared" si="803"/>
        <v>0</v>
      </c>
      <c r="Y1056" s="398">
        <f t="shared" si="803"/>
        <v>0</v>
      </c>
      <c r="Z1056" s="398">
        <f t="shared" si="803"/>
        <v>0</v>
      </c>
      <c r="AA1056" s="398">
        <f t="shared" si="803"/>
        <v>0</v>
      </c>
      <c r="AB1056" s="398">
        <f t="shared" si="803"/>
        <v>0</v>
      </c>
      <c r="AC1056" s="398">
        <f t="shared" si="803"/>
        <v>0</v>
      </c>
      <c r="AD1056" s="398">
        <f t="shared" si="803"/>
        <v>0</v>
      </c>
      <c r="AE1056" s="398">
        <f t="shared" si="803"/>
        <v>0</v>
      </c>
      <c r="AF1056" s="398">
        <f t="shared" si="803"/>
        <v>0</v>
      </c>
      <c r="AG1056" s="398">
        <f t="shared" si="803"/>
        <v>0</v>
      </c>
    </row>
    <row r="1057">
      <c r="A1057" s="100" t="str">
        <f t="shared" si="37"/>
        <v>n/a</v>
      </c>
      <c r="B1057" s="396">
        <f t="array" ref="B1057">IF($A1057="n/a",Dashboard!$C$54,iferror(index('Trade Log'!$B$5:$B$2004,match($A1057,'Trade Log'!$AA$5:$AA$2004,0),0),Dashboard!$C$54))</f>
        <v>43100</v>
      </c>
      <c r="C1057" s="100" t="str">
        <f t="array" ref="C1057">IF($A1057="n/a","",iferror(index('Trade Log'!$C$5:$C$2004,match($A1057,'Trade Log'!$AA$5:$AA$2004,0),0),""))</f>
        <v/>
      </c>
      <c r="D1057" s="398">
        <f t="array" ref="D1057">IF($A1057="n/a",0,iferror(index('Trade Log'!$AD$5:$AD$2004,match($A1057,'Trade Log'!$AA$5:$AA$2004,0),0),0))</f>
        <v>0</v>
      </c>
      <c r="E1057" s="398">
        <f t="shared" si="35"/>
        <v>0</v>
      </c>
      <c r="F1057" s="100" t="str">
        <f t="array" ref="F1057">IF($A1057="n/a","",iferror(index('Trade Log'!$D$5:$D$2004,match($A1057,'Trade Log'!$AA$5:$AA$2004,0),0),"n/a"))</f>
        <v/>
      </c>
      <c r="G1057" s="100" t="str">
        <f t="array" ref="G1057">IF($A1057="n/a","",IFERROR(index(Setup!$D$52:$D$201,match($F1057,Setup!$B$52:$B$201,0),0),"n/a"))</f>
        <v/>
      </c>
      <c r="H1057" s="81"/>
      <c r="I1057" s="398">
        <f t="shared" ref="I1057:AG1057" si="804">IF($A1057="n/a",0,IFERROR(IF($G1057=I$287,$E1057,0),0))</f>
        <v>0</v>
      </c>
      <c r="J1057" s="398">
        <f t="shared" si="804"/>
        <v>0</v>
      </c>
      <c r="K1057" s="398">
        <f t="shared" si="804"/>
        <v>0</v>
      </c>
      <c r="L1057" s="398">
        <f t="shared" si="804"/>
        <v>0</v>
      </c>
      <c r="M1057" s="398">
        <f t="shared" si="804"/>
        <v>0</v>
      </c>
      <c r="N1057" s="398">
        <f t="shared" si="804"/>
        <v>0</v>
      </c>
      <c r="O1057" s="398">
        <f t="shared" si="804"/>
        <v>0</v>
      </c>
      <c r="P1057" s="398">
        <f t="shared" si="804"/>
        <v>0</v>
      </c>
      <c r="Q1057" s="398">
        <f t="shared" si="804"/>
        <v>0</v>
      </c>
      <c r="R1057" s="398">
        <f t="shared" si="804"/>
        <v>0</v>
      </c>
      <c r="S1057" s="398">
        <f t="shared" si="804"/>
        <v>0</v>
      </c>
      <c r="T1057" s="398">
        <f t="shared" si="804"/>
        <v>0</v>
      </c>
      <c r="U1057" s="398">
        <f t="shared" si="804"/>
        <v>0</v>
      </c>
      <c r="V1057" s="398">
        <f t="shared" si="804"/>
        <v>0</v>
      </c>
      <c r="W1057" s="398">
        <f t="shared" si="804"/>
        <v>0</v>
      </c>
      <c r="X1057" s="398">
        <f t="shared" si="804"/>
        <v>0</v>
      </c>
      <c r="Y1057" s="398">
        <f t="shared" si="804"/>
        <v>0</v>
      </c>
      <c r="Z1057" s="398">
        <f t="shared" si="804"/>
        <v>0</v>
      </c>
      <c r="AA1057" s="398">
        <f t="shared" si="804"/>
        <v>0</v>
      </c>
      <c r="AB1057" s="398">
        <f t="shared" si="804"/>
        <v>0</v>
      </c>
      <c r="AC1057" s="398">
        <f t="shared" si="804"/>
        <v>0</v>
      </c>
      <c r="AD1057" s="398">
        <f t="shared" si="804"/>
        <v>0</v>
      </c>
      <c r="AE1057" s="398">
        <f t="shared" si="804"/>
        <v>0</v>
      </c>
      <c r="AF1057" s="398">
        <f t="shared" si="804"/>
        <v>0</v>
      </c>
      <c r="AG1057" s="398">
        <f t="shared" si="804"/>
        <v>0</v>
      </c>
    </row>
    <row r="1058">
      <c r="A1058" s="100" t="str">
        <f t="shared" si="37"/>
        <v>n/a</v>
      </c>
      <c r="B1058" s="396">
        <f t="array" ref="B1058">IF($A1058="n/a",Dashboard!$C$54,iferror(index('Trade Log'!$B$5:$B$2004,match($A1058,'Trade Log'!$AA$5:$AA$2004,0),0),Dashboard!$C$54))</f>
        <v>43100</v>
      </c>
      <c r="C1058" s="100" t="str">
        <f t="array" ref="C1058">IF($A1058="n/a","",iferror(index('Trade Log'!$C$5:$C$2004,match($A1058,'Trade Log'!$AA$5:$AA$2004,0),0),""))</f>
        <v/>
      </c>
      <c r="D1058" s="398">
        <f t="array" ref="D1058">IF($A1058="n/a",0,iferror(index('Trade Log'!$AD$5:$AD$2004,match($A1058,'Trade Log'!$AA$5:$AA$2004,0),0),0))</f>
        <v>0</v>
      </c>
      <c r="E1058" s="398">
        <f t="shared" si="35"/>
        <v>0</v>
      </c>
      <c r="F1058" s="100" t="str">
        <f t="array" ref="F1058">IF($A1058="n/a","",iferror(index('Trade Log'!$D$5:$D$2004,match($A1058,'Trade Log'!$AA$5:$AA$2004,0),0),"n/a"))</f>
        <v/>
      </c>
      <c r="G1058" s="100" t="str">
        <f t="array" ref="G1058">IF($A1058="n/a","",IFERROR(index(Setup!$D$52:$D$201,match($F1058,Setup!$B$52:$B$201,0),0),"n/a"))</f>
        <v/>
      </c>
      <c r="H1058" s="81"/>
      <c r="I1058" s="398">
        <f t="shared" ref="I1058:AG1058" si="805">IF($A1058="n/a",0,IFERROR(IF($G1058=I$287,$E1058,0),0))</f>
        <v>0</v>
      </c>
      <c r="J1058" s="398">
        <f t="shared" si="805"/>
        <v>0</v>
      </c>
      <c r="K1058" s="398">
        <f t="shared" si="805"/>
        <v>0</v>
      </c>
      <c r="L1058" s="398">
        <f t="shared" si="805"/>
        <v>0</v>
      </c>
      <c r="M1058" s="398">
        <f t="shared" si="805"/>
        <v>0</v>
      </c>
      <c r="N1058" s="398">
        <f t="shared" si="805"/>
        <v>0</v>
      </c>
      <c r="O1058" s="398">
        <f t="shared" si="805"/>
        <v>0</v>
      </c>
      <c r="P1058" s="398">
        <f t="shared" si="805"/>
        <v>0</v>
      </c>
      <c r="Q1058" s="398">
        <f t="shared" si="805"/>
        <v>0</v>
      </c>
      <c r="R1058" s="398">
        <f t="shared" si="805"/>
        <v>0</v>
      </c>
      <c r="S1058" s="398">
        <f t="shared" si="805"/>
        <v>0</v>
      </c>
      <c r="T1058" s="398">
        <f t="shared" si="805"/>
        <v>0</v>
      </c>
      <c r="U1058" s="398">
        <f t="shared" si="805"/>
        <v>0</v>
      </c>
      <c r="V1058" s="398">
        <f t="shared" si="805"/>
        <v>0</v>
      </c>
      <c r="W1058" s="398">
        <f t="shared" si="805"/>
        <v>0</v>
      </c>
      <c r="X1058" s="398">
        <f t="shared" si="805"/>
        <v>0</v>
      </c>
      <c r="Y1058" s="398">
        <f t="shared" si="805"/>
        <v>0</v>
      </c>
      <c r="Z1058" s="398">
        <f t="shared" si="805"/>
        <v>0</v>
      </c>
      <c r="AA1058" s="398">
        <f t="shared" si="805"/>
        <v>0</v>
      </c>
      <c r="AB1058" s="398">
        <f t="shared" si="805"/>
        <v>0</v>
      </c>
      <c r="AC1058" s="398">
        <f t="shared" si="805"/>
        <v>0</v>
      </c>
      <c r="AD1058" s="398">
        <f t="shared" si="805"/>
        <v>0</v>
      </c>
      <c r="AE1058" s="398">
        <f t="shared" si="805"/>
        <v>0</v>
      </c>
      <c r="AF1058" s="398">
        <f t="shared" si="805"/>
        <v>0</v>
      </c>
      <c r="AG1058" s="398">
        <f t="shared" si="805"/>
        <v>0</v>
      </c>
    </row>
    <row r="1059">
      <c r="A1059" s="100" t="str">
        <f t="shared" si="37"/>
        <v>n/a</v>
      </c>
      <c r="B1059" s="396">
        <f t="array" ref="B1059">IF($A1059="n/a",Dashboard!$C$54,iferror(index('Trade Log'!$B$5:$B$2004,match($A1059,'Trade Log'!$AA$5:$AA$2004,0),0),Dashboard!$C$54))</f>
        <v>43100</v>
      </c>
      <c r="C1059" s="100" t="str">
        <f t="array" ref="C1059">IF($A1059="n/a","",iferror(index('Trade Log'!$C$5:$C$2004,match($A1059,'Trade Log'!$AA$5:$AA$2004,0),0),""))</f>
        <v/>
      </c>
      <c r="D1059" s="398">
        <f t="array" ref="D1059">IF($A1059="n/a",0,iferror(index('Trade Log'!$AD$5:$AD$2004,match($A1059,'Trade Log'!$AA$5:$AA$2004,0),0),0))</f>
        <v>0</v>
      </c>
      <c r="E1059" s="398">
        <f t="shared" si="35"/>
        <v>0</v>
      </c>
      <c r="F1059" s="100" t="str">
        <f t="array" ref="F1059">IF($A1059="n/a","",iferror(index('Trade Log'!$D$5:$D$2004,match($A1059,'Trade Log'!$AA$5:$AA$2004,0),0),"n/a"))</f>
        <v/>
      </c>
      <c r="G1059" s="100" t="str">
        <f t="array" ref="G1059">IF($A1059="n/a","",IFERROR(index(Setup!$D$52:$D$201,match($F1059,Setup!$B$52:$B$201,0),0),"n/a"))</f>
        <v/>
      </c>
      <c r="H1059" s="81"/>
      <c r="I1059" s="398">
        <f t="shared" ref="I1059:AG1059" si="806">IF($A1059="n/a",0,IFERROR(IF($G1059=I$287,$E1059,0),0))</f>
        <v>0</v>
      </c>
      <c r="J1059" s="398">
        <f t="shared" si="806"/>
        <v>0</v>
      </c>
      <c r="K1059" s="398">
        <f t="shared" si="806"/>
        <v>0</v>
      </c>
      <c r="L1059" s="398">
        <f t="shared" si="806"/>
        <v>0</v>
      </c>
      <c r="M1059" s="398">
        <f t="shared" si="806"/>
        <v>0</v>
      </c>
      <c r="N1059" s="398">
        <f t="shared" si="806"/>
        <v>0</v>
      </c>
      <c r="O1059" s="398">
        <f t="shared" si="806"/>
        <v>0</v>
      </c>
      <c r="P1059" s="398">
        <f t="shared" si="806"/>
        <v>0</v>
      </c>
      <c r="Q1059" s="398">
        <f t="shared" si="806"/>
        <v>0</v>
      </c>
      <c r="R1059" s="398">
        <f t="shared" si="806"/>
        <v>0</v>
      </c>
      <c r="S1059" s="398">
        <f t="shared" si="806"/>
        <v>0</v>
      </c>
      <c r="T1059" s="398">
        <f t="shared" si="806"/>
        <v>0</v>
      </c>
      <c r="U1059" s="398">
        <f t="shared" si="806"/>
        <v>0</v>
      </c>
      <c r="V1059" s="398">
        <f t="shared" si="806"/>
        <v>0</v>
      </c>
      <c r="W1059" s="398">
        <f t="shared" si="806"/>
        <v>0</v>
      </c>
      <c r="X1059" s="398">
        <f t="shared" si="806"/>
        <v>0</v>
      </c>
      <c r="Y1059" s="398">
        <f t="shared" si="806"/>
        <v>0</v>
      </c>
      <c r="Z1059" s="398">
        <f t="shared" si="806"/>
        <v>0</v>
      </c>
      <c r="AA1059" s="398">
        <f t="shared" si="806"/>
        <v>0</v>
      </c>
      <c r="AB1059" s="398">
        <f t="shared" si="806"/>
        <v>0</v>
      </c>
      <c r="AC1059" s="398">
        <f t="shared" si="806"/>
        <v>0</v>
      </c>
      <c r="AD1059" s="398">
        <f t="shared" si="806"/>
        <v>0</v>
      </c>
      <c r="AE1059" s="398">
        <f t="shared" si="806"/>
        <v>0</v>
      </c>
      <c r="AF1059" s="398">
        <f t="shared" si="806"/>
        <v>0</v>
      </c>
      <c r="AG1059" s="398">
        <f t="shared" si="806"/>
        <v>0</v>
      </c>
    </row>
    <row r="1060">
      <c r="A1060" s="100" t="str">
        <f t="shared" si="37"/>
        <v>n/a</v>
      </c>
      <c r="B1060" s="396">
        <f t="array" ref="B1060">IF($A1060="n/a",Dashboard!$C$54,iferror(index('Trade Log'!$B$5:$B$2004,match($A1060,'Trade Log'!$AA$5:$AA$2004,0),0),Dashboard!$C$54))</f>
        <v>43100</v>
      </c>
      <c r="C1060" s="100" t="str">
        <f t="array" ref="C1060">IF($A1060="n/a","",iferror(index('Trade Log'!$C$5:$C$2004,match($A1060,'Trade Log'!$AA$5:$AA$2004,0),0),""))</f>
        <v/>
      </c>
      <c r="D1060" s="398">
        <f t="array" ref="D1060">IF($A1060="n/a",0,iferror(index('Trade Log'!$AD$5:$AD$2004,match($A1060,'Trade Log'!$AA$5:$AA$2004,0),0),0))</f>
        <v>0</v>
      </c>
      <c r="E1060" s="398">
        <f t="shared" si="35"/>
        <v>0</v>
      </c>
      <c r="F1060" s="100" t="str">
        <f t="array" ref="F1060">IF($A1060="n/a","",iferror(index('Trade Log'!$D$5:$D$2004,match($A1060,'Trade Log'!$AA$5:$AA$2004,0),0),"n/a"))</f>
        <v/>
      </c>
      <c r="G1060" s="100" t="str">
        <f t="array" ref="G1060">IF($A1060="n/a","",IFERROR(index(Setup!$D$52:$D$201,match($F1060,Setup!$B$52:$B$201,0),0),"n/a"))</f>
        <v/>
      </c>
      <c r="H1060" s="81"/>
      <c r="I1060" s="398">
        <f t="shared" ref="I1060:AG1060" si="807">IF($A1060="n/a",0,IFERROR(IF($G1060=I$287,$E1060,0),0))</f>
        <v>0</v>
      </c>
      <c r="J1060" s="398">
        <f t="shared" si="807"/>
        <v>0</v>
      </c>
      <c r="K1060" s="398">
        <f t="shared" si="807"/>
        <v>0</v>
      </c>
      <c r="L1060" s="398">
        <f t="shared" si="807"/>
        <v>0</v>
      </c>
      <c r="M1060" s="398">
        <f t="shared" si="807"/>
        <v>0</v>
      </c>
      <c r="N1060" s="398">
        <f t="shared" si="807"/>
        <v>0</v>
      </c>
      <c r="O1060" s="398">
        <f t="shared" si="807"/>
        <v>0</v>
      </c>
      <c r="P1060" s="398">
        <f t="shared" si="807"/>
        <v>0</v>
      </c>
      <c r="Q1060" s="398">
        <f t="shared" si="807"/>
        <v>0</v>
      </c>
      <c r="R1060" s="398">
        <f t="shared" si="807"/>
        <v>0</v>
      </c>
      <c r="S1060" s="398">
        <f t="shared" si="807"/>
        <v>0</v>
      </c>
      <c r="T1060" s="398">
        <f t="shared" si="807"/>
        <v>0</v>
      </c>
      <c r="U1060" s="398">
        <f t="shared" si="807"/>
        <v>0</v>
      </c>
      <c r="V1060" s="398">
        <f t="shared" si="807"/>
        <v>0</v>
      </c>
      <c r="W1060" s="398">
        <f t="shared" si="807"/>
        <v>0</v>
      </c>
      <c r="X1060" s="398">
        <f t="shared" si="807"/>
        <v>0</v>
      </c>
      <c r="Y1060" s="398">
        <f t="shared" si="807"/>
        <v>0</v>
      </c>
      <c r="Z1060" s="398">
        <f t="shared" si="807"/>
        <v>0</v>
      </c>
      <c r="AA1060" s="398">
        <f t="shared" si="807"/>
        <v>0</v>
      </c>
      <c r="AB1060" s="398">
        <f t="shared" si="807"/>
        <v>0</v>
      </c>
      <c r="AC1060" s="398">
        <f t="shared" si="807"/>
        <v>0</v>
      </c>
      <c r="AD1060" s="398">
        <f t="shared" si="807"/>
        <v>0</v>
      </c>
      <c r="AE1060" s="398">
        <f t="shared" si="807"/>
        <v>0</v>
      </c>
      <c r="AF1060" s="398">
        <f t="shared" si="807"/>
        <v>0</v>
      </c>
      <c r="AG1060" s="398">
        <f t="shared" si="807"/>
        <v>0</v>
      </c>
    </row>
    <row r="1061">
      <c r="A1061" s="100" t="str">
        <f t="shared" si="37"/>
        <v>n/a</v>
      </c>
      <c r="B1061" s="396">
        <f t="array" ref="B1061">IF($A1061="n/a",Dashboard!$C$54,iferror(index('Trade Log'!$B$5:$B$2004,match($A1061,'Trade Log'!$AA$5:$AA$2004,0),0),Dashboard!$C$54))</f>
        <v>43100</v>
      </c>
      <c r="C1061" s="100" t="str">
        <f t="array" ref="C1061">IF($A1061="n/a","",iferror(index('Trade Log'!$C$5:$C$2004,match($A1061,'Trade Log'!$AA$5:$AA$2004,0),0),""))</f>
        <v/>
      </c>
      <c r="D1061" s="398">
        <f t="array" ref="D1061">IF($A1061="n/a",0,iferror(index('Trade Log'!$AD$5:$AD$2004,match($A1061,'Trade Log'!$AA$5:$AA$2004,0),0),0))</f>
        <v>0</v>
      </c>
      <c r="E1061" s="398">
        <f t="shared" si="35"/>
        <v>0</v>
      </c>
      <c r="F1061" s="100" t="str">
        <f t="array" ref="F1061">IF($A1061="n/a","",iferror(index('Trade Log'!$D$5:$D$2004,match($A1061,'Trade Log'!$AA$5:$AA$2004,0),0),"n/a"))</f>
        <v/>
      </c>
      <c r="G1061" s="100" t="str">
        <f t="array" ref="G1061">IF($A1061="n/a","",IFERROR(index(Setup!$D$52:$D$201,match($F1061,Setup!$B$52:$B$201,0),0),"n/a"))</f>
        <v/>
      </c>
      <c r="H1061" s="81"/>
      <c r="I1061" s="398">
        <f t="shared" ref="I1061:AG1061" si="808">IF($A1061="n/a",0,IFERROR(IF($G1061=I$287,$E1061,0),0))</f>
        <v>0</v>
      </c>
      <c r="J1061" s="398">
        <f t="shared" si="808"/>
        <v>0</v>
      </c>
      <c r="K1061" s="398">
        <f t="shared" si="808"/>
        <v>0</v>
      </c>
      <c r="L1061" s="398">
        <f t="shared" si="808"/>
        <v>0</v>
      </c>
      <c r="M1061" s="398">
        <f t="shared" si="808"/>
        <v>0</v>
      </c>
      <c r="N1061" s="398">
        <f t="shared" si="808"/>
        <v>0</v>
      </c>
      <c r="O1061" s="398">
        <f t="shared" si="808"/>
        <v>0</v>
      </c>
      <c r="P1061" s="398">
        <f t="shared" si="808"/>
        <v>0</v>
      </c>
      <c r="Q1061" s="398">
        <f t="shared" si="808"/>
        <v>0</v>
      </c>
      <c r="R1061" s="398">
        <f t="shared" si="808"/>
        <v>0</v>
      </c>
      <c r="S1061" s="398">
        <f t="shared" si="808"/>
        <v>0</v>
      </c>
      <c r="T1061" s="398">
        <f t="shared" si="808"/>
        <v>0</v>
      </c>
      <c r="U1061" s="398">
        <f t="shared" si="808"/>
        <v>0</v>
      </c>
      <c r="V1061" s="398">
        <f t="shared" si="808"/>
        <v>0</v>
      </c>
      <c r="W1061" s="398">
        <f t="shared" si="808"/>
        <v>0</v>
      </c>
      <c r="X1061" s="398">
        <f t="shared" si="808"/>
        <v>0</v>
      </c>
      <c r="Y1061" s="398">
        <f t="shared" si="808"/>
        <v>0</v>
      </c>
      <c r="Z1061" s="398">
        <f t="shared" si="808"/>
        <v>0</v>
      </c>
      <c r="AA1061" s="398">
        <f t="shared" si="808"/>
        <v>0</v>
      </c>
      <c r="AB1061" s="398">
        <f t="shared" si="808"/>
        <v>0</v>
      </c>
      <c r="AC1061" s="398">
        <f t="shared" si="808"/>
        <v>0</v>
      </c>
      <c r="AD1061" s="398">
        <f t="shared" si="808"/>
        <v>0</v>
      </c>
      <c r="AE1061" s="398">
        <f t="shared" si="808"/>
        <v>0</v>
      </c>
      <c r="AF1061" s="398">
        <f t="shared" si="808"/>
        <v>0</v>
      </c>
      <c r="AG1061" s="398">
        <f t="shared" si="808"/>
        <v>0</v>
      </c>
    </row>
    <row r="1062">
      <c r="A1062" s="100" t="str">
        <f t="shared" si="37"/>
        <v>n/a</v>
      </c>
      <c r="B1062" s="396">
        <f t="array" ref="B1062">IF($A1062="n/a",Dashboard!$C$54,iferror(index('Trade Log'!$B$5:$B$2004,match($A1062,'Trade Log'!$AA$5:$AA$2004,0),0),Dashboard!$C$54))</f>
        <v>43100</v>
      </c>
      <c r="C1062" s="100" t="str">
        <f t="array" ref="C1062">IF($A1062="n/a","",iferror(index('Trade Log'!$C$5:$C$2004,match($A1062,'Trade Log'!$AA$5:$AA$2004,0),0),""))</f>
        <v/>
      </c>
      <c r="D1062" s="398">
        <f t="array" ref="D1062">IF($A1062="n/a",0,iferror(index('Trade Log'!$AD$5:$AD$2004,match($A1062,'Trade Log'!$AA$5:$AA$2004,0),0),0))</f>
        <v>0</v>
      </c>
      <c r="E1062" s="398">
        <f t="shared" si="35"/>
        <v>0</v>
      </c>
      <c r="F1062" s="100" t="str">
        <f t="array" ref="F1062">IF($A1062="n/a","",iferror(index('Trade Log'!$D$5:$D$2004,match($A1062,'Trade Log'!$AA$5:$AA$2004,0),0),"n/a"))</f>
        <v/>
      </c>
      <c r="G1062" s="100" t="str">
        <f t="array" ref="G1062">IF($A1062="n/a","",IFERROR(index(Setup!$D$52:$D$201,match($F1062,Setup!$B$52:$B$201,0),0),"n/a"))</f>
        <v/>
      </c>
      <c r="H1062" s="81"/>
      <c r="I1062" s="398">
        <f t="shared" ref="I1062:AG1062" si="809">IF($A1062="n/a",0,IFERROR(IF($G1062=I$287,$E1062,0),0))</f>
        <v>0</v>
      </c>
      <c r="J1062" s="398">
        <f t="shared" si="809"/>
        <v>0</v>
      </c>
      <c r="K1062" s="398">
        <f t="shared" si="809"/>
        <v>0</v>
      </c>
      <c r="L1062" s="398">
        <f t="shared" si="809"/>
        <v>0</v>
      </c>
      <c r="M1062" s="398">
        <f t="shared" si="809"/>
        <v>0</v>
      </c>
      <c r="N1062" s="398">
        <f t="shared" si="809"/>
        <v>0</v>
      </c>
      <c r="O1062" s="398">
        <f t="shared" si="809"/>
        <v>0</v>
      </c>
      <c r="P1062" s="398">
        <f t="shared" si="809"/>
        <v>0</v>
      </c>
      <c r="Q1062" s="398">
        <f t="shared" si="809"/>
        <v>0</v>
      </c>
      <c r="R1062" s="398">
        <f t="shared" si="809"/>
        <v>0</v>
      </c>
      <c r="S1062" s="398">
        <f t="shared" si="809"/>
        <v>0</v>
      </c>
      <c r="T1062" s="398">
        <f t="shared" si="809"/>
        <v>0</v>
      </c>
      <c r="U1062" s="398">
        <f t="shared" si="809"/>
        <v>0</v>
      </c>
      <c r="V1062" s="398">
        <f t="shared" si="809"/>
        <v>0</v>
      </c>
      <c r="W1062" s="398">
        <f t="shared" si="809"/>
        <v>0</v>
      </c>
      <c r="X1062" s="398">
        <f t="shared" si="809"/>
        <v>0</v>
      </c>
      <c r="Y1062" s="398">
        <f t="shared" si="809"/>
        <v>0</v>
      </c>
      <c r="Z1062" s="398">
        <f t="shared" si="809"/>
        <v>0</v>
      </c>
      <c r="AA1062" s="398">
        <f t="shared" si="809"/>
        <v>0</v>
      </c>
      <c r="AB1062" s="398">
        <f t="shared" si="809"/>
        <v>0</v>
      </c>
      <c r="AC1062" s="398">
        <f t="shared" si="809"/>
        <v>0</v>
      </c>
      <c r="AD1062" s="398">
        <f t="shared" si="809"/>
        <v>0</v>
      </c>
      <c r="AE1062" s="398">
        <f t="shared" si="809"/>
        <v>0</v>
      </c>
      <c r="AF1062" s="398">
        <f t="shared" si="809"/>
        <v>0</v>
      </c>
      <c r="AG1062" s="398">
        <f t="shared" si="809"/>
        <v>0</v>
      </c>
    </row>
    <row r="1063">
      <c r="A1063" s="100" t="str">
        <f t="shared" si="37"/>
        <v>n/a</v>
      </c>
      <c r="B1063" s="396">
        <f t="array" ref="B1063">IF($A1063="n/a",Dashboard!$C$54,iferror(index('Trade Log'!$B$5:$B$2004,match($A1063,'Trade Log'!$AA$5:$AA$2004,0),0),Dashboard!$C$54))</f>
        <v>43100</v>
      </c>
      <c r="C1063" s="100" t="str">
        <f t="array" ref="C1063">IF($A1063="n/a","",iferror(index('Trade Log'!$C$5:$C$2004,match($A1063,'Trade Log'!$AA$5:$AA$2004,0),0),""))</f>
        <v/>
      </c>
      <c r="D1063" s="398">
        <f t="array" ref="D1063">IF($A1063="n/a",0,iferror(index('Trade Log'!$AD$5:$AD$2004,match($A1063,'Trade Log'!$AA$5:$AA$2004,0),0),0))</f>
        <v>0</v>
      </c>
      <c r="E1063" s="398">
        <f t="shared" si="35"/>
        <v>0</v>
      </c>
      <c r="F1063" s="100" t="str">
        <f t="array" ref="F1063">IF($A1063="n/a","",iferror(index('Trade Log'!$D$5:$D$2004,match($A1063,'Trade Log'!$AA$5:$AA$2004,0),0),"n/a"))</f>
        <v/>
      </c>
      <c r="G1063" s="100" t="str">
        <f t="array" ref="G1063">IF($A1063="n/a","",IFERROR(index(Setup!$D$52:$D$201,match($F1063,Setup!$B$52:$B$201,0),0),"n/a"))</f>
        <v/>
      </c>
      <c r="H1063" s="81"/>
      <c r="I1063" s="398">
        <f t="shared" ref="I1063:AG1063" si="810">IF($A1063="n/a",0,IFERROR(IF($G1063=I$287,$E1063,0),0))</f>
        <v>0</v>
      </c>
      <c r="J1063" s="398">
        <f t="shared" si="810"/>
        <v>0</v>
      </c>
      <c r="K1063" s="398">
        <f t="shared" si="810"/>
        <v>0</v>
      </c>
      <c r="L1063" s="398">
        <f t="shared" si="810"/>
        <v>0</v>
      </c>
      <c r="M1063" s="398">
        <f t="shared" si="810"/>
        <v>0</v>
      </c>
      <c r="N1063" s="398">
        <f t="shared" si="810"/>
        <v>0</v>
      </c>
      <c r="O1063" s="398">
        <f t="shared" si="810"/>
        <v>0</v>
      </c>
      <c r="P1063" s="398">
        <f t="shared" si="810"/>
        <v>0</v>
      </c>
      <c r="Q1063" s="398">
        <f t="shared" si="810"/>
        <v>0</v>
      </c>
      <c r="R1063" s="398">
        <f t="shared" si="810"/>
        <v>0</v>
      </c>
      <c r="S1063" s="398">
        <f t="shared" si="810"/>
        <v>0</v>
      </c>
      <c r="T1063" s="398">
        <f t="shared" si="810"/>
        <v>0</v>
      </c>
      <c r="U1063" s="398">
        <f t="shared" si="810"/>
        <v>0</v>
      </c>
      <c r="V1063" s="398">
        <f t="shared" si="810"/>
        <v>0</v>
      </c>
      <c r="W1063" s="398">
        <f t="shared" si="810"/>
        <v>0</v>
      </c>
      <c r="X1063" s="398">
        <f t="shared" si="810"/>
        <v>0</v>
      </c>
      <c r="Y1063" s="398">
        <f t="shared" si="810"/>
        <v>0</v>
      </c>
      <c r="Z1063" s="398">
        <f t="shared" si="810"/>
        <v>0</v>
      </c>
      <c r="AA1063" s="398">
        <f t="shared" si="810"/>
        <v>0</v>
      </c>
      <c r="AB1063" s="398">
        <f t="shared" si="810"/>
        <v>0</v>
      </c>
      <c r="AC1063" s="398">
        <f t="shared" si="810"/>
        <v>0</v>
      </c>
      <c r="AD1063" s="398">
        <f t="shared" si="810"/>
        <v>0</v>
      </c>
      <c r="AE1063" s="398">
        <f t="shared" si="810"/>
        <v>0</v>
      </c>
      <c r="AF1063" s="398">
        <f t="shared" si="810"/>
        <v>0</v>
      </c>
      <c r="AG1063" s="398">
        <f t="shared" si="810"/>
        <v>0</v>
      </c>
    </row>
    <row r="1064">
      <c r="A1064" s="100" t="str">
        <f t="shared" si="37"/>
        <v>n/a</v>
      </c>
      <c r="B1064" s="396">
        <f t="array" ref="B1064">IF($A1064="n/a",Dashboard!$C$54,iferror(index('Trade Log'!$B$5:$B$2004,match($A1064,'Trade Log'!$AA$5:$AA$2004,0),0),Dashboard!$C$54))</f>
        <v>43100</v>
      </c>
      <c r="C1064" s="100" t="str">
        <f t="array" ref="C1064">IF($A1064="n/a","",iferror(index('Trade Log'!$C$5:$C$2004,match($A1064,'Trade Log'!$AA$5:$AA$2004,0),0),""))</f>
        <v/>
      </c>
      <c r="D1064" s="398">
        <f t="array" ref="D1064">IF($A1064="n/a",0,iferror(index('Trade Log'!$AD$5:$AD$2004,match($A1064,'Trade Log'!$AA$5:$AA$2004,0),0),0))</f>
        <v>0</v>
      </c>
      <c r="E1064" s="398">
        <f t="shared" si="35"/>
        <v>0</v>
      </c>
      <c r="F1064" s="100" t="str">
        <f t="array" ref="F1064">IF($A1064="n/a","",iferror(index('Trade Log'!$D$5:$D$2004,match($A1064,'Trade Log'!$AA$5:$AA$2004,0),0),"n/a"))</f>
        <v/>
      </c>
      <c r="G1064" s="100" t="str">
        <f t="array" ref="G1064">IF($A1064="n/a","",IFERROR(index(Setup!$D$52:$D$201,match($F1064,Setup!$B$52:$B$201,0),0),"n/a"))</f>
        <v/>
      </c>
      <c r="H1064" s="81"/>
      <c r="I1064" s="398">
        <f t="shared" ref="I1064:AG1064" si="811">IF($A1064="n/a",0,IFERROR(IF($G1064=I$287,$E1064,0),0))</f>
        <v>0</v>
      </c>
      <c r="J1064" s="398">
        <f t="shared" si="811"/>
        <v>0</v>
      </c>
      <c r="K1064" s="398">
        <f t="shared" si="811"/>
        <v>0</v>
      </c>
      <c r="L1064" s="398">
        <f t="shared" si="811"/>
        <v>0</v>
      </c>
      <c r="M1064" s="398">
        <f t="shared" si="811"/>
        <v>0</v>
      </c>
      <c r="N1064" s="398">
        <f t="shared" si="811"/>
        <v>0</v>
      </c>
      <c r="O1064" s="398">
        <f t="shared" si="811"/>
        <v>0</v>
      </c>
      <c r="P1064" s="398">
        <f t="shared" si="811"/>
        <v>0</v>
      </c>
      <c r="Q1064" s="398">
        <f t="shared" si="811"/>
        <v>0</v>
      </c>
      <c r="R1064" s="398">
        <f t="shared" si="811"/>
        <v>0</v>
      </c>
      <c r="S1064" s="398">
        <f t="shared" si="811"/>
        <v>0</v>
      </c>
      <c r="T1064" s="398">
        <f t="shared" si="811"/>
        <v>0</v>
      </c>
      <c r="U1064" s="398">
        <f t="shared" si="811"/>
        <v>0</v>
      </c>
      <c r="V1064" s="398">
        <f t="shared" si="811"/>
        <v>0</v>
      </c>
      <c r="W1064" s="398">
        <f t="shared" si="811"/>
        <v>0</v>
      </c>
      <c r="X1064" s="398">
        <f t="shared" si="811"/>
        <v>0</v>
      </c>
      <c r="Y1064" s="398">
        <f t="shared" si="811"/>
        <v>0</v>
      </c>
      <c r="Z1064" s="398">
        <f t="shared" si="811"/>
        <v>0</v>
      </c>
      <c r="AA1064" s="398">
        <f t="shared" si="811"/>
        <v>0</v>
      </c>
      <c r="AB1064" s="398">
        <f t="shared" si="811"/>
        <v>0</v>
      </c>
      <c r="AC1064" s="398">
        <f t="shared" si="811"/>
        <v>0</v>
      </c>
      <c r="AD1064" s="398">
        <f t="shared" si="811"/>
        <v>0</v>
      </c>
      <c r="AE1064" s="398">
        <f t="shared" si="811"/>
        <v>0</v>
      </c>
      <c r="AF1064" s="398">
        <f t="shared" si="811"/>
        <v>0</v>
      </c>
      <c r="AG1064" s="398">
        <f t="shared" si="811"/>
        <v>0</v>
      </c>
    </row>
    <row r="1065">
      <c r="A1065" s="100" t="str">
        <f t="shared" si="37"/>
        <v>n/a</v>
      </c>
      <c r="B1065" s="396">
        <f t="array" ref="B1065">IF($A1065="n/a",Dashboard!$C$54,iferror(index('Trade Log'!$B$5:$B$2004,match($A1065,'Trade Log'!$AA$5:$AA$2004,0),0),Dashboard!$C$54))</f>
        <v>43100</v>
      </c>
      <c r="C1065" s="100" t="str">
        <f t="array" ref="C1065">IF($A1065="n/a","",iferror(index('Trade Log'!$C$5:$C$2004,match($A1065,'Trade Log'!$AA$5:$AA$2004,0),0),""))</f>
        <v/>
      </c>
      <c r="D1065" s="398">
        <f t="array" ref="D1065">IF($A1065="n/a",0,iferror(index('Trade Log'!$AD$5:$AD$2004,match($A1065,'Trade Log'!$AA$5:$AA$2004,0),0),0))</f>
        <v>0</v>
      </c>
      <c r="E1065" s="398">
        <f t="shared" si="35"/>
        <v>0</v>
      </c>
      <c r="F1065" s="100" t="str">
        <f t="array" ref="F1065">IF($A1065="n/a","",iferror(index('Trade Log'!$D$5:$D$2004,match($A1065,'Trade Log'!$AA$5:$AA$2004,0),0),"n/a"))</f>
        <v/>
      </c>
      <c r="G1065" s="100" t="str">
        <f t="array" ref="G1065">IF($A1065="n/a","",IFERROR(index(Setup!$D$52:$D$201,match($F1065,Setup!$B$52:$B$201,0),0),"n/a"))</f>
        <v/>
      </c>
      <c r="H1065" s="81"/>
      <c r="I1065" s="398">
        <f t="shared" ref="I1065:AG1065" si="812">IF($A1065="n/a",0,IFERROR(IF($G1065=I$287,$E1065,0),0))</f>
        <v>0</v>
      </c>
      <c r="J1065" s="398">
        <f t="shared" si="812"/>
        <v>0</v>
      </c>
      <c r="K1065" s="398">
        <f t="shared" si="812"/>
        <v>0</v>
      </c>
      <c r="L1065" s="398">
        <f t="shared" si="812"/>
        <v>0</v>
      </c>
      <c r="M1065" s="398">
        <f t="shared" si="812"/>
        <v>0</v>
      </c>
      <c r="N1065" s="398">
        <f t="shared" si="812"/>
        <v>0</v>
      </c>
      <c r="O1065" s="398">
        <f t="shared" si="812"/>
        <v>0</v>
      </c>
      <c r="P1065" s="398">
        <f t="shared" si="812"/>
        <v>0</v>
      </c>
      <c r="Q1065" s="398">
        <f t="shared" si="812"/>
        <v>0</v>
      </c>
      <c r="R1065" s="398">
        <f t="shared" si="812"/>
        <v>0</v>
      </c>
      <c r="S1065" s="398">
        <f t="shared" si="812"/>
        <v>0</v>
      </c>
      <c r="T1065" s="398">
        <f t="shared" si="812"/>
        <v>0</v>
      </c>
      <c r="U1065" s="398">
        <f t="shared" si="812"/>
        <v>0</v>
      </c>
      <c r="V1065" s="398">
        <f t="shared" si="812"/>
        <v>0</v>
      </c>
      <c r="W1065" s="398">
        <f t="shared" si="812"/>
        <v>0</v>
      </c>
      <c r="X1065" s="398">
        <f t="shared" si="812"/>
        <v>0</v>
      </c>
      <c r="Y1065" s="398">
        <f t="shared" si="812"/>
        <v>0</v>
      </c>
      <c r="Z1065" s="398">
        <f t="shared" si="812"/>
        <v>0</v>
      </c>
      <c r="AA1065" s="398">
        <f t="shared" si="812"/>
        <v>0</v>
      </c>
      <c r="AB1065" s="398">
        <f t="shared" si="812"/>
        <v>0</v>
      </c>
      <c r="AC1065" s="398">
        <f t="shared" si="812"/>
        <v>0</v>
      </c>
      <c r="AD1065" s="398">
        <f t="shared" si="812"/>
        <v>0</v>
      </c>
      <c r="AE1065" s="398">
        <f t="shared" si="812"/>
        <v>0</v>
      </c>
      <c r="AF1065" s="398">
        <f t="shared" si="812"/>
        <v>0</v>
      </c>
      <c r="AG1065" s="398">
        <f t="shared" si="812"/>
        <v>0</v>
      </c>
    </row>
    <row r="1066">
      <c r="A1066" s="100" t="str">
        <f t="shared" si="37"/>
        <v>n/a</v>
      </c>
      <c r="B1066" s="396">
        <f t="array" ref="B1066">IF($A1066="n/a",Dashboard!$C$54,iferror(index('Trade Log'!$B$5:$B$2004,match($A1066,'Trade Log'!$AA$5:$AA$2004,0),0),Dashboard!$C$54))</f>
        <v>43100</v>
      </c>
      <c r="C1066" s="100" t="str">
        <f t="array" ref="C1066">IF($A1066="n/a","",iferror(index('Trade Log'!$C$5:$C$2004,match($A1066,'Trade Log'!$AA$5:$AA$2004,0),0),""))</f>
        <v/>
      </c>
      <c r="D1066" s="398">
        <f t="array" ref="D1066">IF($A1066="n/a",0,iferror(index('Trade Log'!$AD$5:$AD$2004,match($A1066,'Trade Log'!$AA$5:$AA$2004,0),0),0))</f>
        <v>0</v>
      </c>
      <c r="E1066" s="398">
        <f t="shared" si="35"/>
        <v>0</v>
      </c>
      <c r="F1066" s="100" t="str">
        <f t="array" ref="F1066">IF($A1066="n/a","",iferror(index('Trade Log'!$D$5:$D$2004,match($A1066,'Trade Log'!$AA$5:$AA$2004,0),0),"n/a"))</f>
        <v/>
      </c>
      <c r="G1066" s="100" t="str">
        <f t="array" ref="G1066">IF($A1066="n/a","",IFERROR(index(Setup!$D$52:$D$201,match($F1066,Setup!$B$52:$B$201,0),0),"n/a"))</f>
        <v/>
      </c>
      <c r="H1066" s="81"/>
      <c r="I1066" s="398">
        <f t="shared" ref="I1066:AG1066" si="813">IF($A1066="n/a",0,IFERROR(IF($G1066=I$287,$E1066,0),0))</f>
        <v>0</v>
      </c>
      <c r="J1066" s="398">
        <f t="shared" si="813"/>
        <v>0</v>
      </c>
      <c r="K1066" s="398">
        <f t="shared" si="813"/>
        <v>0</v>
      </c>
      <c r="L1066" s="398">
        <f t="shared" si="813"/>
        <v>0</v>
      </c>
      <c r="M1066" s="398">
        <f t="shared" si="813"/>
        <v>0</v>
      </c>
      <c r="N1066" s="398">
        <f t="shared" si="813"/>
        <v>0</v>
      </c>
      <c r="O1066" s="398">
        <f t="shared" si="813"/>
        <v>0</v>
      </c>
      <c r="P1066" s="398">
        <f t="shared" si="813"/>
        <v>0</v>
      </c>
      <c r="Q1066" s="398">
        <f t="shared" si="813"/>
        <v>0</v>
      </c>
      <c r="R1066" s="398">
        <f t="shared" si="813"/>
        <v>0</v>
      </c>
      <c r="S1066" s="398">
        <f t="shared" si="813"/>
        <v>0</v>
      </c>
      <c r="T1066" s="398">
        <f t="shared" si="813"/>
        <v>0</v>
      </c>
      <c r="U1066" s="398">
        <f t="shared" si="813"/>
        <v>0</v>
      </c>
      <c r="V1066" s="398">
        <f t="shared" si="813"/>
        <v>0</v>
      </c>
      <c r="W1066" s="398">
        <f t="shared" si="813"/>
        <v>0</v>
      </c>
      <c r="X1066" s="398">
        <f t="shared" si="813"/>
        <v>0</v>
      </c>
      <c r="Y1066" s="398">
        <f t="shared" si="813"/>
        <v>0</v>
      </c>
      <c r="Z1066" s="398">
        <f t="shared" si="813"/>
        <v>0</v>
      </c>
      <c r="AA1066" s="398">
        <f t="shared" si="813"/>
        <v>0</v>
      </c>
      <c r="AB1066" s="398">
        <f t="shared" si="813"/>
        <v>0</v>
      </c>
      <c r="AC1066" s="398">
        <f t="shared" si="813"/>
        <v>0</v>
      </c>
      <c r="AD1066" s="398">
        <f t="shared" si="813"/>
        <v>0</v>
      </c>
      <c r="AE1066" s="398">
        <f t="shared" si="813"/>
        <v>0</v>
      </c>
      <c r="AF1066" s="398">
        <f t="shared" si="813"/>
        <v>0</v>
      </c>
      <c r="AG1066" s="398">
        <f t="shared" si="813"/>
        <v>0</v>
      </c>
    </row>
    <row r="1067">
      <c r="A1067" s="100" t="str">
        <f t="shared" si="37"/>
        <v>n/a</v>
      </c>
      <c r="B1067" s="396">
        <f t="array" ref="B1067">IF($A1067="n/a",Dashboard!$C$54,iferror(index('Trade Log'!$B$5:$B$2004,match($A1067,'Trade Log'!$AA$5:$AA$2004,0),0),Dashboard!$C$54))</f>
        <v>43100</v>
      </c>
      <c r="C1067" s="100" t="str">
        <f t="array" ref="C1067">IF($A1067="n/a","",iferror(index('Trade Log'!$C$5:$C$2004,match($A1067,'Trade Log'!$AA$5:$AA$2004,0),0),""))</f>
        <v/>
      </c>
      <c r="D1067" s="398">
        <f t="array" ref="D1067">IF($A1067="n/a",0,iferror(index('Trade Log'!$AD$5:$AD$2004,match($A1067,'Trade Log'!$AA$5:$AA$2004,0),0),0))</f>
        <v>0</v>
      </c>
      <c r="E1067" s="398">
        <f t="shared" si="35"/>
        <v>0</v>
      </c>
      <c r="F1067" s="100" t="str">
        <f t="array" ref="F1067">IF($A1067="n/a","",iferror(index('Trade Log'!$D$5:$D$2004,match($A1067,'Trade Log'!$AA$5:$AA$2004,0),0),"n/a"))</f>
        <v/>
      </c>
      <c r="G1067" s="100" t="str">
        <f t="array" ref="G1067">IF($A1067="n/a","",IFERROR(index(Setup!$D$52:$D$201,match($F1067,Setup!$B$52:$B$201,0),0),"n/a"))</f>
        <v/>
      </c>
      <c r="H1067" s="81"/>
      <c r="I1067" s="398">
        <f t="shared" ref="I1067:AG1067" si="814">IF($A1067="n/a",0,IFERROR(IF($G1067=I$287,$E1067,0),0))</f>
        <v>0</v>
      </c>
      <c r="J1067" s="398">
        <f t="shared" si="814"/>
        <v>0</v>
      </c>
      <c r="K1067" s="398">
        <f t="shared" si="814"/>
        <v>0</v>
      </c>
      <c r="L1067" s="398">
        <f t="shared" si="814"/>
        <v>0</v>
      </c>
      <c r="M1067" s="398">
        <f t="shared" si="814"/>
        <v>0</v>
      </c>
      <c r="N1067" s="398">
        <f t="shared" si="814"/>
        <v>0</v>
      </c>
      <c r="O1067" s="398">
        <f t="shared" si="814"/>
        <v>0</v>
      </c>
      <c r="P1067" s="398">
        <f t="shared" si="814"/>
        <v>0</v>
      </c>
      <c r="Q1067" s="398">
        <f t="shared" si="814"/>
        <v>0</v>
      </c>
      <c r="R1067" s="398">
        <f t="shared" si="814"/>
        <v>0</v>
      </c>
      <c r="S1067" s="398">
        <f t="shared" si="814"/>
        <v>0</v>
      </c>
      <c r="T1067" s="398">
        <f t="shared" si="814"/>
        <v>0</v>
      </c>
      <c r="U1067" s="398">
        <f t="shared" si="814"/>
        <v>0</v>
      </c>
      <c r="V1067" s="398">
        <f t="shared" si="814"/>
        <v>0</v>
      </c>
      <c r="W1067" s="398">
        <f t="shared" si="814"/>
        <v>0</v>
      </c>
      <c r="X1067" s="398">
        <f t="shared" si="814"/>
        <v>0</v>
      </c>
      <c r="Y1067" s="398">
        <f t="shared" si="814"/>
        <v>0</v>
      </c>
      <c r="Z1067" s="398">
        <f t="shared" si="814"/>
        <v>0</v>
      </c>
      <c r="AA1067" s="398">
        <f t="shared" si="814"/>
        <v>0</v>
      </c>
      <c r="AB1067" s="398">
        <f t="shared" si="814"/>
        <v>0</v>
      </c>
      <c r="AC1067" s="398">
        <f t="shared" si="814"/>
        <v>0</v>
      </c>
      <c r="AD1067" s="398">
        <f t="shared" si="814"/>
        <v>0</v>
      </c>
      <c r="AE1067" s="398">
        <f t="shared" si="814"/>
        <v>0</v>
      </c>
      <c r="AF1067" s="398">
        <f t="shared" si="814"/>
        <v>0</v>
      </c>
      <c r="AG1067" s="398">
        <f t="shared" si="814"/>
        <v>0</v>
      </c>
    </row>
    <row r="1068">
      <c r="A1068" s="100" t="str">
        <f t="shared" si="37"/>
        <v>n/a</v>
      </c>
      <c r="B1068" s="396">
        <f t="array" ref="B1068">IF($A1068="n/a",Dashboard!$C$54,iferror(index('Trade Log'!$B$5:$B$2004,match($A1068,'Trade Log'!$AA$5:$AA$2004,0),0),Dashboard!$C$54))</f>
        <v>43100</v>
      </c>
      <c r="C1068" s="100" t="str">
        <f t="array" ref="C1068">IF($A1068="n/a","",iferror(index('Trade Log'!$C$5:$C$2004,match($A1068,'Trade Log'!$AA$5:$AA$2004,0),0),""))</f>
        <v/>
      </c>
      <c r="D1068" s="398">
        <f t="array" ref="D1068">IF($A1068="n/a",0,iferror(index('Trade Log'!$AD$5:$AD$2004,match($A1068,'Trade Log'!$AA$5:$AA$2004,0),0),0))</f>
        <v>0</v>
      </c>
      <c r="E1068" s="398">
        <f t="shared" si="35"/>
        <v>0</v>
      </c>
      <c r="F1068" s="100" t="str">
        <f t="array" ref="F1068">IF($A1068="n/a","",iferror(index('Trade Log'!$D$5:$D$2004,match($A1068,'Trade Log'!$AA$5:$AA$2004,0),0),"n/a"))</f>
        <v/>
      </c>
      <c r="G1068" s="100" t="str">
        <f t="array" ref="G1068">IF($A1068="n/a","",IFERROR(index(Setup!$D$52:$D$201,match($F1068,Setup!$B$52:$B$201,0),0),"n/a"))</f>
        <v/>
      </c>
      <c r="H1068" s="81"/>
      <c r="I1068" s="398">
        <f t="shared" ref="I1068:AG1068" si="815">IF($A1068="n/a",0,IFERROR(IF($G1068=I$287,$E1068,0),0))</f>
        <v>0</v>
      </c>
      <c r="J1068" s="398">
        <f t="shared" si="815"/>
        <v>0</v>
      </c>
      <c r="K1068" s="398">
        <f t="shared" si="815"/>
        <v>0</v>
      </c>
      <c r="L1068" s="398">
        <f t="shared" si="815"/>
        <v>0</v>
      </c>
      <c r="M1068" s="398">
        <f t="shared" si="815"/>
        <v>0</v>
      </c>
      <c r="N1068" s="398">
        <f t="shared" si="815"/>
        <v>0</v>
      </c>
      <c r="O1068" s="398">
        <f t="shared" si="815"/>
        <v>0</v>
      </c>
      <c r="P1068" s="398">
        <f t="shared" si="815"/>
        <v>0</v>
      </c>
      <c r="Q1068" s="398">
        <f t="shared" si="815"/>
        <v>0</v>
      </c>
      <c r="R1068" s="398">
        <f t="shared" si="815"/>
        <v>0</v>
      </c>
      <c r="S1068" s="398">
        <f t="shared" si="815"/>
        <v>0</v>
      </c>
      <c r="T1068" s="398">
        <f t="shared" si="815"/>
        <v>0</v>
      </c>
      <c r="U1068" s="398">
        <f t="shared" si="815"/>
        <v>0</v>
      </c>
      <c r="V1068" s="398">
        <f t="shared" si="815"/>
        <v>0</v>
      </c>
      <c r="W1068" s="398">
        <f t="shared" si="815"/>
        <v>0</v>
      </c>
      <c r="X1068" s="398">
        <f t="shared" si="815"/>
        <v>0</v>
      </c>
      <c r="Y1068" s="398">
        <f t="shared" si="815"/>
        <v>0</v>
      </c>
      <c r="Z1068" s="398">
        <f t="shared" si="815"/>
        <v>0</v>
      </c>
      <c r="AA1068" s="398">
        <f t="shared" si="815"/>
        <v>0</v>
      </c>
      <c r="AB1068" s="398">
        <f t="shared" si="815"/>
        <v>0</v>
      </c>
      <c r="AC1068" s="398">
        <f t="shared" si="815"/>
        <v>0</v>
      </c>
      <c r="AD1068" s="398">
        <f t="shared" si="815"/>
        <v>0</v>
      </c>
      <c r="AE1068" s="398">
        <f t="shared" si="815"/>
        <v>0</v>
      </c>
      <c r="AF1068" s="398">
        <f t="shared" si="815"/>
        <v>0</v>
      </c>
      <c r="AG1068" s="398">
        <f t="shared" si="815"/>
        <v>0</v>
      </c>
    </row>
    <row r="1069">
      <c r="A1069" s="100" t="str">
        <f t="shared" si="37"/>
        <v>n/a</v>
      </c>
      <c r="B1069" s="396">
        <f t="array" ref="B1069">IF($A1069="n/a",Dashboard!$C$54,iferror(index('Trade Log'!$B$5:$B$2004,match($A1069,'Trade Log'!$AA$5:$AA$2004,0),0),Dashboard!$C$54))</f>
        <v>43100</v>
      </c>
      <c r="C1069" s="100" t="str">
        <f t="array" ref="C1069">IF($A1069="n/a","",iferror(index('Trade Log'!$C$5:$C$2004,match($A1069,'Trade Log'!$AA$5:$AA$2004,0),0),""))</f>
        <v/>
      </c>
      <c r="D1069" s="398">
        <f t="array" ref="D1069">IF($A1069="n/a",0,iferror(index('Trade Log'!$AD$5:$AD$2004,match($A1069,'Trade Log'!$AA$5:$AA$2004,0),0),0))</f>
        <v>0</v>
      </c>
      <c r="E1069" s="398">
        <f t="shared" si="35"/>
        <v>0</v>
      </c>
      <c r="F1069" s="100" t="str">
        <f t="array" ref="F1069">IF($A1069="n/a","",iferror(index('Trade Log'!$D$5:$D$2004,match($A1069,'Trade Log'!$AA$5:$AA$2004,0),0),"n/a"))</f>
        <v/>
      </c>
      <c r="G1069" s="100" t="str">
        <f t="array" ref="G1069">IF($A1069="n/a","",IFERROR(index(Setup!$D$52:$D$201,match($F1069,Setup!$B$52:$B$201,0),0),"n/a"))</f>
        <v/>
      </c>
      <c r="H1069" s="81"/>
      <c r="I1069" s="398">
        <f t="shared" ref="I1069:AG1069" si="816">IF($A1069="n/a",0,IFERROR(IF($G1069=I$287,$E1069,0),0))</f>
        <v>0</v>
      </c>
      <c r="J1069" s="398">
        <f t="shared" si="816"/>
        <v>0</v>
      </c>
      <c r="K1069" s="398">
        <f t="shared" si="816"/>
        <v>0</v>
      </c>
      <c r="L1069" s="398">
        <f t="shared" si="816"/>
        <v>0</v>
      </c>
      <c r="M1069" s="398">
        <f t="shared" si="816"/>
        <v>0</v>
      </c>
      <c r="N1069" s="398">
        <f t="shared" si="816"/>
        <v>0</v>
      </c>
      <c r="O1069" s="398">
        <f t="shared" si="816"/>
        <v>0</v>
      </c>
      <c r="P1069" s="398">
        <f t="shared" si="816"/>
        <v>0</v>
      </c>
      <c r="Q1069" s="398">
        <f t="shared" si="816"/>
        <v>0</v>
      </c>
      <c r="R1069" s="398">
        <f t="shared" si="816"/>
        <v>0</v>
      </c>
      <c r="S1069" s="398">
        <f t="shared" si="816"/>
        <v>0</v>
      </c>
      <c r="T1069" s="398">
        <f t="shared" si="816"/>
        <v>0</v>
      </c>
      <c r="U1069" s="398">
        <f t="shared" si="816"/>
        <v>0</v>
      </c>
      <c r="V1069" s="398">
        <f t="shared" si="816"/>
        <v>0</v>
      </c>
      <c r="W1069" s="398">
        <f t="shared" si="816"/>
        <v>0</v>
      </c>
      <c r="X1069" s="398">
        <f t="shared" si="816"/>
        <v>0</v>
      </c>
      <c r="Y1069" s="398">
        <f t="shared" si="816"/>
        <v>0</v>
      </c>
      <c r="Z1069" s="398">
        <f t="shared" si="816"/>
        <v>0</v>
      </c>
      <c r="AA1069" s="398">
        <f t="shared" si="816"/>
        <v>0</v>
      </c>
      <c r="AB1069" s="398">
        <f t="shared" si="816"/>
        <v>0</v>
      </c>
      <c r="AC1069" s="398">
        <f t="shared" si="816"/>
        <v>0</v>
      </c>
      <c r="AD1069" s="398">
        <f t="shared" si="816"/>
        <v>0</v>
      </c>
      <c r="AE1069" s="398">
        <f t="shared" si="816"/>
        <v>0</v>
      </c>
      <c r="AF1069" s="398">
        <f t="shared" si="816"/>
        <v>0</v>
      </c>
      <c r="AG1069" s="398">
        <f t="shared" si="816"/>
        <v>0</v>
      </c>
    </row>
    <row r="1070">
      <c r="A1070" s="100" t="str">
        <f t="shared" si="37"/>
        <v>n/a</v>
      </c>
      <c r="B1070" s="396">
        <f t="array" ref="B1070">IF($A1070="n/a",Dashboard!$C$54,iferror(index('Trade Log'!$B$5:$B$2004,match($A1070,'Trade Log'!$AA$5:$AA$2004,0),0),Dashboard!$C$54))</f>
        <v>43100</v>
      </c>
      <c r="C1070" s="100" t="str">
        <f t="array" ref="C1070">IF($A1070="n/a","",iferror(index('Trade Log'!$C$5:$C$2004,match($A1070,'Trade Log'!$AA$5:$AA$2004,0),0),""))</f>
        <v/>
      </c>
      <c r="D1070" s="398">
        <f t="array" ref="D1070">IF($A1070="n/a",0,iferror(index('Trade Log'!$AD$5:$AD$2004,match($A1070,'Trade Log'!$AA$5:$AA$2004,0),0),0))</f>
        <v>0</v>
      </c>
      <c r="E1070" s="398">
        <f t="shared" si="35"/>
        <v>0</v>
      </c>
      <c r="F1070" s="100" t="str">
        <f t="array" ref="F1070">IF($A1070="n/a","",iferror(index('Trade Log'!$D$5:$D$2004,match($A1070,'Trade Log'!$AA$5:$AA$2004,0),0),"n/a"))</f>
        <v/>
      </c>
      <c r="G1070" s="100" t="str">
        <f t="array" ref="G1070">IF($A1070="n/a","",IFERROR(index(Setup!$D$52:$D$201,match($F1070,Setup!$B$52:$B$201,0),0),"n/a"))</f>
        <v/>
      </c>
      <c r="H1070" s="81"/>
      <c r="I1070" s="398">
        <f t="shared" ref="I1070:AG1070" si="817">IF($A1070="n/a",0,IFERROR(IF($G1070=I$287,$E1070,0),0))</f>
        <v>0</v>
      </c>
      <c r="J1070" s="398">
        <f t="shared" si="817"/>
        <v>0</v>
      </c>
      <c r="K1070" s="398">
        <f t="shared" si="817"/>
        <v>0</v>
      </c>
      <c r="L1070" s="398">
        <f t="shared" si="817"/>
        <v>0</v>
      </c>
      <c r="M1070" s="398">
        <f t="shared" si="817"/>
        <v>0</v>
      </c>
      <c r="N1070" s="398">
        <f t="shared" si="817"/>
        <v>0</v>
      </c>
      <c r="O1070" s="398">
        <f t="shared" si="817"/>
        <v>0</v>
      </c>
      <c r="P1070" s="398">
        <f t="shared" si="817"/>
        <v>0</v>
      </c>
      <c r="Q1070" s="398">
        <f t="shared" si="817"/>
        <v>0</v>
      </c>
      <c r="R1070" s="398">
        <f t="shared" si="817"/>
        <v>0</v>
      </c>
      <c r="S1070" s="398">
        <f t="shared" si="817"/>
        <v>0</v>
      </c>
      <c r="T1070" s="398">
        <f t="shared" si="817"/>
        <v>0</v>
      </c>
      <c r="U1070" s="398">
        <f t="shared" si="817"/>
        <v>0</v>
      </c>
      <c r="V1070" s="398">
        <f t="shared" si="817"/>
        <v>0</v>
      </c>
      <c r="W1070" s="398">
        <f t="shared" si="817"/>
        <v>0</v>
      </c>
      <c r="X1070" s="398">
        <f t="shared" si="817"/>
        <v>0</v>
      </c>
      <c r="Y1070" s="398">
        <f t="shared" si="817"/>
        <v>0</v>
      </c>
      <c r="Z1070" s="398">
        <f t="shared" si="817"/>
        <v>0</v>
      </c>
      <c r="AA1070" s="398">
        <f t="shared" si="817"/>
        <v>0</v>
      </c>
      <c r="AB1070" s="398">
        <f t="shared" si="817"/>
        <v>0</v>
      </c>
      <c r="AC1070" s="398">
        <f t="shared" si="817"/>
        <v>0</v>
      </c>
      <c r="AD1070" s="398">
        <f t="shared" si="817"/>
        <v>0</v>
      </c>
      <c r="AE1070" s="398">
        <f t="shared" si="817"/>
        <v>0</v>
      </c>
      <c r="AF1070" s="398">
        <f t="shared" si="817"/>
        <v>0</v>
      </c>
      <c r="AG1070" s="398">
        <f t="shared" si="817"/>
        <v>0</v>
      </c>
    </row>
    <row r="1071">
      <c r="A1071" s="100" t="str">
        <f t="shared" si="37"/>
        <v>n/a</v>
      </c>
      <c r="B1071" s="396">
        <f t="array" ref="B1071">IF($A1071="n/a",Dashboard!$C$54,iferror(index('Trade Log'!$B$5:$B$2004,match($A1071,'Trade Log'!$AA$5:$AA$2004,0),0),Dashboard!$C$54))</f>
        <v>43100</v>
      </c>
      <c r="C1071" s="100" t="str">
        <f t="array" ref="C1071">IF($A1071="n/a","",iferror(index('Trade Log'!$C$5:$C$2004,match($A1071,'Trade Log'!$AA$5:$AA$2004,0),0),""))</f>
        <v/>
      </c>
      <c r="D1071" s="398">
        <f t="array" ref="D1071">IF($A1071="n/a",0,iferror(index('Trade Log'!$AD$5:$AD$2004,match($A1071,'Trade Log'!$AA$5:$AA$2004,0),0),0))</f>
        <v>0</v>
      </c>
      <c r="E1071" s="398">
        <f t="shared" si="35"/>
        <v>0</v>
      </c>
      <c r="F1071" s="100" t="str">
        <f t="array" ref="F1071">IF($A1071="n/a","",iferror(index('Trade Log'!$D$5:$D$2004,match($A1071,'Trade Log'!$AA$5:$AA$2004,0),0),"n/a"))</f>
        <v/>
      </c>
      <c r="G1071" s="100" t="str">
        <f t="array" ref="G1071">IF($A1071="n/a","",IFERROR(index(Setup!$D$52:$D$201,match($F1071,Setup!$B$52:$B$201,0),0),"n/a"))</f>
        <v/>
      </c>
      <c r="H1071" s="81"/>
      <c r="I1071" s="398">
        <f t="shared" ref="I1071:AG1071" si="818">IF($A1071="n/a",0,IFERROR(IF($G1071=I$287,$E1071,0),0))</f>
        <v>0</v>
      </c>
      <c r="J1071" s="398">
        <f t="shared" si="818"/>
        <v>0</v>
      </c>
      <c r="K1071" s="398">
        <f t="shared" si="818"/>
        <v>0</v>
      </c>
      <c r="L1071" s="398">
        <f t="shared" si="818"/>
        <v>0</v>
      </c>
      <c r="M1071" s="398">
        <f t="shared" si="818"/>
        <v>0</v>
      </c>
      <c r="N1071" s="398">
        <f t="shared" si="818"/>
        <v>0</v>
      </c>
      <c r="O1071" s="398">
        <f t="shared" si="818"/>
        <v>0</v>
      </c>
      <c r="P1071" s="398">
        <f t="shared" si="818"/>
        <v>0</v>
      </c>
      <c r="Q1071" s="398">
        <f t="shared" si="818"/>
        <v>0</v>
      </c>
      <c r="R1071" s="398">
        <f t="shared" si="818"/>
        <v>0</v>
      </c>
      <c r="S1071" s="398">
        <f t="shared" si="818"/>
        <v>0</v>
      </c>
      <c r="T1071" s="398">
        <f t="shared" si="818"/>
        <v>0</v>
      </c>
      <c r="U1071" s="398">
        <f t="shared" si="818"/>
        <v>0</v>
      </c>
      <c r="V1071" s="398">
        <f t="shared" si="818"/>
        <v>0</v>
      </c>
      <c r="W1071" s="398">
        <f t="shared" si="818"/>
        <v>0</v>
      </c>
      <c r="X1071" s="398">
        <f t="shared" si="818"/>
        <v>0</v>
      </c>
      <c r="Y1071" s="398">
        <f t="shared" si="818"/>
        <v>0</v>
      </c>
      <c r="Z1071" s="398">
        <f t="shared" si="818"/>
        <v>0</v>
      </c>
      <c r="AA1071" s="398">
        <f t="shared" si="818"/>
        <v>0</v>
      </c>
      <c r="AB1071" s="398">
        <f t="shared" si="818"/>
        <v>0</v>
      </c>
      <c r="AC1071" s="398">
        <f t="shared" si="818"/>
        <v>0</v>
      </c>
      <c r="AD1071" s="398">
        <f t="shared" si="818"/>
        <v>0</v>
      </c>
      <c r="AE1071" s="398">
        <f t="shared" si="818"/>
        <v>0</v>
      </c>
      <c r="AF1071" s="398">
        <f t="shared" si="818"/>
        <v>0</v>
      </c>
      <c r="AG1071" s="398">
        <f t="shared" si="818"/>
        <v>0</v>
      </c>
    </row>
    <row r="1072">
      <c r="A1072" s="100" t="str">
        <f t="shared" si="37"/>
        <v>n/a</v>
      </c>
      <c r="B1072" s="396">
        <f t="array" ref="B1072">IF($A1072="n/a",Dashboard!$C$54,iferror(index('Trade Log'!$B$5:$B$2004,match($A1072,'Trade Log'!$AA$5:$AA$2004,0),0),Dashboard!$C$54))</f>
        <v>43100</v>
      </c>
      <c r="C1072" s="100" t="str">
        <f t="array" ref="C1072">IF($A1072="n/a","",iferror(index('Trade Log'!$C$5:$C$2004,match($A1072,'Trade Log'!$AA$5:$AA$2004,0),0),""))</f>
        <v/>
      </c>
      <c r="D1072" s="398">
        <f t="array" ref="D1072">IF($A1072="n/a",0,iferror(index('Trade Log'!$AD$5:$AD$2004,match($A1072,'Trade Log'!$AA$5:$AA$2004,0),0),0))</f>
        <v>0</v>
      </c>
      <c r="E1072" s="398">
        <f t="shared" si="35"/>
        <v>0</v>
      </c>
      <c r="F1072" s="100" t="str">
        <f t="array" ref="F1072">IF($A1072="n/a","",iferror(index('Trade Log'!$D$5:$D$2004,match($A1072,'Trade Log'!$AA$5:$AA$2004,0),0),"n/a"))</f>
        <v/>
      </c>
      <c r="G1072" s="100" t="str">
        <f t="array" ref="G1072">IF($A1072="n/a","",IFERROR(index(Setup!$D$52:$D$201,match($F1072,Setup!$B$52:$B$201,0),0),"n/a"))</f>
        <v/>
      </c>
      <c r="H1072" s="81"/>
      <c r="I1072" s="398">
        <f t="shared" ref="I1072:AG1072" si="819">IF($A1072="n/a",0,IFERROR(IF($G1072=I$287,$E1072,0),0))</f>
        <v>0</v>
      </c>
      <c r="J1072" s="398">
        <f t="shared" si="819"/>
        <v>0</v>
      </c>
      <c r="K1072" s="398">
        <f t="shared" si="819"/>
        <v>0</v>
      </c>
      <c r="L1072" s="398">
        <f t="shared" si="819"/>
        <v>0</v>
      </c>
      <c r="M1072" s="398">
        <f t="shared" si="819"/>
        <v>0</v>
      </c>
      <c r="N1072" s="398">
        <f t="shared" si="819"/>
        <v>0</v>
      </c>
      <c r="O1072" s="398">
        <f t="shared" si="819"/>
        <v>0</v>
      </c>
      <c r="P1072" s="398">
        <f t="shared" si="819"/>
        <v>0</v>
      </c>
      <c r="Q1072" s="398">
        <f t="shared" si="819"/>
        <v>0</v>
      </c>
      <c r="R1072" s="398">
        <f t="shared" si="819"/>
        <v>0</v>
      </c>
      <c r="S1072" s="398">
        <f t="shared" si="819"/>
        <v>0</v>
      </c>
      <c r="T1072" s="398">
        <f t="shared" si="819"/>
        <v>0</v>
      </c>
      <c r="U1072" s="398">
        <f t="shared" si="819"/>
        <v>0</v>
      </c>
      <c r="V1072" s="398">
        <f t="shared" si="819"/>
        <v>0</v>
      </c>
      <c r="W1072" s="398">
        <f t="shared" si="819"/>
        <v>0</v>
      </c>
      <c r="X1072" s="398">
        <f t="shared" si="819"/>
        <v>0</v>
      </c>
      <c r="Y1072" s="398">
        <f t="shared" si="819"/>
        <v>0</v>
      </c>
      <c r="Z1072" s="398">
        <f t="shared" si="819"/>
        <v>0</v>
      </c>
      <c r="AA1072" s="398">
        <f t="shared" si="819"/>
        <v>0</v>
      </c>
      <c r="AB1072" s="398">
        <f t="shared" si="819"/>
        <v>0</v>
      </c>
      <c r="AC1072" s="398">
        <f t="shared" si="819"/>
        <v>0</v>
      </c>
      <c r="AD1072" s="398">
        <f t="shared" si="819"/>
        <v>0</v>
      </c>
      <c r="AE1072" s="398">
        <f t="shared" si="819"/>
        <v>0</v>
      </c>
      <c r="AF1072" s="398">
        <f t="shared" si="819"/>
        <v>0</v>
      </c>
      <c r="AG1072" s="398">
        <f t="shared" si="819"/>
        <v>0</v>
      </c>
    </row>
    <row r="1073">
      <c r="A1073" s="100" t="str">
        <f t="shared" si="37"/>
        <v>n/a</v>
      </c>
      <c r="B1073" s="396">
        <f t="array" ref="B1073">IF($A1073="n/a",Dashboard!$C$54,iferror(index('Trade Log'!$B$5:$B$2004,match($A1073,'Trade Log'!$AA$5:$AA$2004,0),0),Dashboard!$C$54))</f>
        <v>43100</v>
      </c>
      <c r="C1073" s="100" t="str">
        <f t="array" ref="C1073">IF($A1073="n/a","",iferror(index('Trade Log'!$C$5:$C$2004,match($A1073,'Trade Log'!$AA$5:$AA$2004,0),0),""))</f>
        <v/>
      </c>
      <c r="D1073" s="398">
        <f t="array" ref="D1073">IF($A1073="n/a",0,iferror(index('Trade Log'!$AD$5:$AD$2004,match($A1073,'Trade Log'!$AA$5:$AA$2004,0),0),0))</f>
        <v>0</v>
      </c>
      <c r="E1073" s="398">
        <f t="shared" si="35"/>
        <v>0</v>
      </c>
      <c r="F1073" s="100" t="str">
        <f t="array" ref="F1073">IF($A1073="n/a","",iferror(index('Trade Log'!$D$5:$D$2004,match($A1073,'Trade Log'!$AA$5:$AA$2004,0),0),"n/a"))</f>
        <v/>
      </c>
      <c r="G1073" s="100" t="str">
        <f t="array" ref="G1073">IF($A1073="n/a","",IFERROR(index(Setup!$D$52:$D$201,match($F1073,Setup!$B$52:$B$201,0),0),"n/a"))</f>
        <v/>
      </c>
      <c r="H1073" s="81"/>
      <c r="I1073" s="398">
        <f t="shared" ref="I1073:AG1073" si="820">IF($A1073="n/a",0,IFERROR(IF($G1073=I$287,$E1073,0),0))</f>
        <v>0</v>
      </c>
      <c r="J1073" s="398">
        <f t="shared" si="820"/>
        <v>0</v>
      </c>
      <c r="K1073" s="398">
        <f t="shared" si="820"/>
        <v>0</v>
      </c>
      <c r="L1073" s="398">
        <f t="shared" si="820"/>
        <v>0</v>
      </c>
      <c r="M1073" s="398">
        <f t="shared" si="820"/>
        <v>0</v>
      </c>
      <c r="N1073" s="398">
        <f t="shared" si="820"/>
        <v>0</v>
      </c>
      <c r="O1073" s="398">
        <f t="shared" si="820"/>
        <v>0</v>
      </c>
      <c r="P1073" s="398">
        <f t="shared" si="820"/>
        <v>0</v>
      </c>
      <c r="Q1073" s="398">
        <f t="shared" si="820"/>
        <v>0</v>
      </c>
      <c r="R1073" s="398">
        <f t="shared" si="820"/>
        <v>0</v>
      </c>
      <c r="S1073" s="398">
        <f t="shared" si="820"/>
        <v>0</v>
      </c>
      <c r="T1073" s="398">
        <f t="shared" si="820"/>
        <v>0</v>
      </c>
      <c r="U1073" s="398">
        <f t="shared" si="820"/>
        <v>0</v>
      </c>
      <c r="V1073" s="398">
        <f t="shared" si="820"/>
        <v>0</v>
      </c>
      <c r="W1073" s="398">
        <f t="shared" si="820"/>
        <v>0</v>
      </c>
      <c r="X1073" s="398">
        <f t="shared" si="820"/>
        <v>0</v>
      </c>
      <c r="Y1073" s="398">
        <f t="shared" si="820"/>
        <v>0</v>
      </c>
      <c r="Z1073" s="398">
        <f t="shared" si="820"/>
        <v>0</v>
      </c>
      <c r="AA1073" s="398">
        <f t="shared" si="820"/>
        <v>0</v>
      </c>
      <c r="AB1073" s="398">
        <f t="shared" si="820"/>
        <v>0</v>
      </c>
      <c r="AC1073" s="398">
        <f t="shared" si="820"/>
        <v>0</v>
      </c>
      <c r="AD1073" s="398">
        <f t="shared" si="820"/>
        <v>0</v>
      </c>
      <c r="AE1073" s="398">
        <f t="shared" si="820"/>
        <v>0</v>
      </c>
      <c r="AF1073" s="398">
        <f t="shared" si="820"/>
        <v>0</v>
      </c>
      <c r="AG1073" s="398">
        <f t="shared" si="820"/>
        <v>0</v>
      </c>
    </row>
    <row r="1074">
      <c r="A1074" s="100" t="str">
        <f t="shared" si="37"/>
        <v>n/a</v>
      </c>
      <c r="B1074" s="396">
        <f t="array" ref="B1074">IF($A1074="n/a",Dashboard!$C$54,iferror(index('Trade Log'!$B$5:$B$2004,match($A1074,'Trade Log'!$AA$5:$AA$2004,0),0),Dashboard!$C$54))</f>
        <v>43100</v>
      </c>
      <c r="C1074" s="100" t="str">
        <f t="array" ref="C1074">IF($A1074="n/a","",iferror(index('Trade Log'!$C$5:$C$2004,match($A1074,'Trade Log'!$AA$5:$AA$2004,0),0),""))</f>
        <v/>
      </c>
      <c r="D1074" s="398">
        <f t="array" ref="D1074">IF($A1074="n/a",0,iferror(index('Trade Log'!$AD$5:$AD$2004,match($A1074,'Trade Log'!$AA$5:$AA$2004,0),0),0))</f>
        <v>0</v>
      </c>
      <c r="E1074" s="398">
        <f t="shared" si="35"/>
        <v>0</v>
      </c>
      <c r="F1074" s="100" t="str">
        <f t="array" ref="F1074">IF($A1074="n/a","",iferror(index('Trade Log'!$D$5:$D$2004,match($A1074,'Trade Log'!$AA$5:$AA$2004,0),0),"n/a"))</f>
        <v/>
      </c>
      <c r="G1074" s="100" t="str">
        <f t="array" ref="G1074">IF($A1074="n/a","",IFERROR(index(Setup!$D$52:$D$201,match($F1074,Setup!$B$52:$B$201,0),0),"n/a"))</f>
        <v/>
      </c>
      <c r="H1074" s="81"/>
      <c r="I1074" s="398">
        <f t="shared" ref="I1074:AG1074" si="821">IF($A1074="n/a",0,IFERROR(IF($G1074=I$287,$E1074,0),0))</f>
        <v>0</v>
      </c>
      <c r="J1074" s="398">
        <f t="shared" si="821"/>
        <v>0</v>
      </c>
      <c r="K1074" s="398">
        <f t="shared" si="821"/>
        <v>0</v>
      </c>
      <c r="L1074" s="398">
        <f t="shared" si="821"/>
        <v>0</v>
      </c>
      <c r="M1074" s="398">
        <f t="shared" si="821"/>
        <v>0</v>
      </c>
      <c r="N1074" s="398">
        <f t="shared" si="821"/>
        <v>0</v>
      </c>
      <c r="O1074" s="398">
        <f t="shared" si="821"/>
        <v>0</v>
      </c>
      <c r="P1074" s="398">
        <f t="shared" si="821"/>
        <v>0</v>
      </c>
      <c r="Q1074" s="398">
        <f t="shared" si="821"/>
        <v>0</v>
      </c>
      <c r="R1074" s="398">
        <f t="shared" si="821"/>
        <v>0</v>
      </c>
      <c r="S1074" s="398">
        <f t="shared" si="821"/>
        <v>0</v>
      </c>
      <c r="T1074" s="398">
        <f t="shared" si="821"/>
        <v>0</v>
      </c>
      <c r="U1074" s="398">
        <f t="shared" si="821"/>
        <v>0</v>
      </c>
      <c r="V1074" s="398">
        <f t="shared" si="821"/>
        <v>0</v>
      </c>
      <c r="W1074" s="398">
        <f t="shared" si="821"/>
        <v>0</v>
      </c>
      <c r="X1074" s="398">
        <f t="shared" si="821"/>
        <v>0</v>
      </c>
      <c r="Y1074" s="398">
        <f t="shared" si="821"/>
        <v>0</v>
      </c>
      <c r="Z1074" s="398">
        <f t="shared" si="821"/>
        <v>0</v>
      </c>
      <c r="AA1074" s="398">
        <f t="shared" si="821"/>
        <v>0</v>
      </c>
      <c r="AB1074" s="398">
        <f t="shared" si="821"/>
        <v>0</v>
      </c>
      <c r="AC1074" s="398">
        <f t="shared" si="821"/>
        <v>0</v>
      </c>
      <c r="AD1074" s="398">
        <f t="shared" si="821"/>
        <v>0</v>
      </c>
      <c r="AE1074" s="398">
        <f t="shared" si="821"/>
        <v>0</v>
      </c>
      <c r="AF1074" s="398">
        <f t="shared" si="821"/>
        <v>0</v>
      </c>
      <c r="AG1074" s="398">
        <f t="shared" si="821"/>
        <v>0</v>
      </c>
    </row>
    <row r="1075">
      <c r="A1075" s="100" t="str">
        <f t="shared" si="37"/>
        <v>n/a</v>
      </c>
      <c r="B1075" s="396">
        <f t="array" ref="B1075">IF($A1075="n/a",Dashboard!$C$54,iferror(index('Trade Log'!$B$5:$B$2004,match($A1075,'Trade Log'!$AA$5:$AA$2004,0),0),Dashboard!$C$54))</f>
        <v>43100</v>
      </c>
      <c r="C1075" s="100" t="str">
        <f t="array" ref="C1075">IF($A1075="n/a","",iferror(index('Trade Log'!$C$5:$C$2004,match($A1075,'Trade Log'!$AA$5:$AA$2004,0),0),""))</f>
        <v/>
      </c>
      <c r="D1075" s="398">
        <f t="array" ref="D1075">IF($A1075="n/a",0,iferror(index('Trade Log'!$AD$5:$AD$2004,match($A1075,'Trade Log'!$AA$5:$AA$2004,0),0),0))</f>
        <v>0</v>
      </c>
      <c r="E1075" s="398">
        <f t="shared" si="35"/>
        <v>0</v>
      </c>
      <c r="F1075" s="100" t="str">
        <f t="array" ref="F1075">IF($A1075="n/a","",iferror(index('Trade Log'!$D$5:$D$2004,match($A1075,'Trade Log'!$AA$5:$AA$2004,0),0),"n/a"))</f>
        <v/>
      </c>
      <c r="G1075" s="100" t="str">
        <f t="array" ref="G1075">IF($A1075="n/a","",IFERROR(index(Setup!$D$52:$D$201,match($F1075,Setup!$B$52:$B$201,0),0),"n/a"))</f>
        <v/>
      </c>
      <c r="H1075" s="81"/>
      <c r="I1075" s="398">
        <f t="shared" ref="I1075:AG1075" si="822">IF($A1075="n/a",0,IFERROR(IF($G1075=I$287,$E1075,0),0))</f>
        <v>0</v>
      </c>
      <c r="J1075" s="398">
        <f t="shared" si="822"/>
        <v>0</v>
      </c>
      <c r="K1075" s="398">
        <f t="shared" si="822"/>
        <v>0</v>
      </c>
      <c r="L1075" s="398">
        <f t="shared" si="822"/>
        <v>0</v>
      </c>
      <c r="M1075" s="398">
        <f t="shared" si="822"/>
        <v>0</v>
      </c>
      <c r="N1075" s="398">
        <f t="shared" si="822"/>
        <v>0</v>
      </c>
      <c r="O1075" s="398">
        <f t="shared" si="822"/>
        <v>0</v>
      </c>
      <c r="P1075" s="398">
        <f t="shared" si="822"/>
        <v>0</v>
      </c>
      <c r="Q1075" s="398">
        <f t="shared" si="822"/>
        <v>0</v>
      </c>
      <c r="R1075" s="398">
        <f t="shared" si="822"/>
        <v>0</v>
      </c>
      <c r="S1075" s="398">
        <f t="shared" si="822"/>
        <v>0</v>
      </c>
      <c r="T1075" s="398">
        <f t="shared" si="822"/>
        <v>0</v>
      </c>
      <c r="U1075" s="398">
        <f t="shared" si="822"/>
        <v>0</v>
      </c>
      <c r="V1075" s="398">
        <f t="shared" si="822"/>
        <v>0</v>
      </c>
      <c r="W1075" s="398">
        <f t="shared" si="822"/>
        <v>0</v>
      </c>
      <c r="X1075" s="398">
        <f t="shared" si="822"/>
        <v>0</v>
      </c>
      <c r="Y1075" s="398">
        <f t="shared" si="822"/>
        <v>0</v>
      </c>
      <c r="Z1075" s="398">
        <f t="shared" si="822"/>
        <v>0</v>
      </c>
      <c r="AA1075" s="398">
        <f t="shared" si="822"/>
        <v>0</v>
      </c>
      <c r="AB1075" s="398">
        <f t="shared" si="822"/>
        <v>0</v>
      </c>
      <c r="AC1075" s="398">
        <f t="shared" si="822"/>
        <v>0</v>
      </c>
      <c r="AD1075" s="398">
        <f t="shared" si="822"/>
        <v>0</v>
      </c>
      <c r="AE1075" s="398">
        <f t="shared" si="822"/>
        <v>0</v>
      </c>
      <c r="AF1075" s="398">
        <f t="shared" si="822"/>
        <v>0</v>
      </c>
      <c r="AG1075" s="398">
        <f t="shared" si="822"/>
        <v>0</v>
      </c>
    </row>
    <row r="1076">
      <c r="A1076" s="100" t="str">
        <f t="shared" si="37"/>
        <v>n/a</v>
      </c>
      <c r="B1076" s="396">
        <f t="array" ref="B1076">IF($A1076="n/a",Dashboard!$C$54,iferror(index('Trade Log'!$B$5:$B$2004,match($A1076,'Trade Log'!$AA$5:$AA$2004,0),0),Dashboard!$C$54))</f>
        <v>43100</v>
      </c>
      <c r="C1076" s="100" t="str">
        <f t="array" ref="C1076">IF($A1076="n/a","",iferror(index('Trade Log'!$C$5:$C$2004,match($A1076,'Trade Log'!$AA$5:$AA$2004,0),0),""))</f>
        <v/>
      </c>
      <c r="D1076" s="398">
        <f t="array" ref="D1076">IF($A1076="n/a",0,iferror(index('Trade Log'!$AD$5:$AD$2004,match($A1076,'Trade Log'!$AA$5:$AA$2004,0),0),0))</f>
        <v>0</v>
      </c>
      <c r="E1076" s="398">
        <f t="shared" si="35"/>
        <v>0</v>
      </c>
      <c r="F1076" s="100" t="str">
        <f t="array" ref="F1076">IF($A1076="n/a","",iferror(index('Trade Log'!$D$5:$D$2004,match($A1076,'Trade Log'!$AA$5:$AA$2004,0),0),"n/a"))</f>
        <v/>
      </c>
      <c r="G1076" s="100" t="str">
        <f t="array" ref="G1076">IF($A1076="n/a","",IFERROR(index(Setup!$D$52:$D$201,match($F1076,Setup!$B$52:$B$201,0),0),"n/a"))</f>
        <v/>
      </c>
      <c r="H1076" s="81"/>
      <c r="I1076" s="398">
        <f t="shared" ref="I1076:AG1076" si="823">IF($A1076="n/a",0,IFERROR(IF($G1076=I$287,$E1076,0),0))</f>
        <v>0</v>
      </c>
      <c r="J1076" s="398">
        <f t="shared" si="823"/>
        <v>0</v>
      </c>
      <c r="K1076" s="398">
        <f t="shared" si="823"/>
        <v>0</v>
      </c>
      <c r="L1076" s="398">
        <f t="shared" si="823"/>
        <v>0</v>
      </c>
      <c r="M1076" s="398">
        <f t="shared" si="823"/>
        <v>0</v>
      </c>
      <c r="N1076" s="398">
        <f t="shared" si="823"/>
        <v>0</v>
      </c>
      <c r="O1076" s="398">
        <f t="shared" si="823"/>
        <v>0</v>
      </c>
      <c r="P1076" s="398">
        <f t="shared" si="823"/>
        <v>0</v>
      </c>
      <c r="Q1076" s="398">
        <f t="shared" si="823"/>
        <v>0</v>
      </c>
      <c r="R1076" s="398">
        <f t="shared" si="823"/>
        <v>0</v>
      </c>
      <c r="S1076" s="398">
        <f t="shared" si="823"/>
        <v>0</v>
      </c>
      <c r="T1076" s="398">
        <f t="shared" si="823"/>
        <v>0</v>
      </c>
      <c r="U1076" s="398">
        <f t="shared" si="823"/>
        <v>0</v>
      </c>
      <c r="V1076" s="398">
        <f t="shared" si="823"/>
        <v>0</v>
      </c>
      <c r="W1076" s="398">
        <f t="shared" si="823"/>
        <v>0</v>
      </c>
      <c r="X1076" s="398">
        <f t="shared" si="823"/>
        <v>0</v>
      </c>
      <c r="Y1076" s="398">
        <f t="shared" si="823"/>
        <v>0</v>
      </c>
      <c r="Z1076" s="398">
        <f t="shared" si="823"/>
        <v>0</v>
      </c>
      <c r="AA1076" s="398">
        <f t="shared" si="823"/>
        <v>0</v>
      </c>
      <c r="AB1076" s="398">
        <f t="shared" si="823"/>
        <v>0</v>
      </c>
      <c r="AC1076" s="398">
        <f t="shared" si="823"/>
        <v>0</v>
      </c>
      <c r="AD1076" s="398">
        <f t="shared" si="823"/>
        <v>0</v>
      </c>
      <c r="AE1076" s="398">
        <f t="shared" si="823"/>
        <v>0</v>
      </c>
      <c r="AF1076" s="398">
        <f t="shared" si="823"/>
        <v>0</v>
      </c>
      <c r="AG1076" s="398">
        <f t="shared" si="823"/>
        <v>0</v>
      </c>
    </row>
    <row r="1077">
      <c r="A1077" s="100" t="str">
        <f t="shared" si="37"/>
        <v>n/a</v>
      </c>
      <c r="B1077" s="396">
        <f t="array" ref="B1077">IF($A1077="n/a",Dashboard!$C$54,iferror(index('Trade Log'!$B$5:$B$2004,match($A1077,'Trade Log'!$AA$5:$AA$2004,0),0),Dashboard!$C$54))</f>
        <v>43100</v>
      </c>
      <c r="C1077" s="100" t="str">
        <f t="array" ref="C1077">IF($A1077="n/a","",iferror(index('Trade Log'!$C$5:$C$2004,match($A1077,'Trade Log'!$AA$5:$AA$2004,0),0),""))</f>
        <v/>
      </c>
      <c r="D1077" s="398">
        <f t="array" ref="D1077">IF($A1077="n/a",0,iferror(index('Trade Log'!$AD$5:$AD$2004,match($A1077,'Trade Log'!$AA$5:$AA$2004,0),0),0))</f>
        <v>0</v>
      </c>
      <c r="E1077" s="398">
        <f t="shared" si="35"/>
        <v>0</v>
      </c>
      <c r="F1077" s="100" t="str">
        <f t="array" ref="F1077">IF($A1077="n/a","",iferror(index('Trade Log'!$D$5:$D$2004,match($A1077,'Trade Log'!$AA$5:$AA$2004,0),0),"n/a"))</f>
        <v/>
      </c>
      <c r="G1077" s="100" t="str">
        <f t="array" ref="G1077">IF($A1077="n/a","",IFERROR(index(Setup!$D$52:$D$201,match($F1077,Setup!$B$52:$B$201,0),0),"n/a"))</f>
        <v/>
      </c>
      <c r="H1077" s="81"/>
      <c r="I1077" s="398">
        <f t="shared" ref="I1077:AG1077" si="824">IF($A1077="n/a",0,IFERROR(IF($G1077=I$287,$E1077,0),0))</f>
        <v>0</v>
      </c>
      <c r="J1077" s="398">
        <f t="shared" si="824"/>
        <v>0</v>
      </c>
      <c r="K1077" s="398">
        <f t="shared" si="824"/>
        <v>0</v>
      </c>
      <c r="L1077" s="398">
        <f t="shared" si="824"/>
        <v>0</v>
      </c>
      <c r="M1077" s="398">
        <f t="shared" si="824"/>
        <v>0</v>
      </c>
      <c r="N1077" s="398">
        <f t="shared" si="824"/>
        <v>0</v>
      </c>
      <c r="O1077" s="398">
        <f t="shared" si="824"/>
        <v>0</v>
      </c>
      <c r="P1077" s="398">
        <f t="shared" si="824"/>
        <v>0</v>
      </c>
      <c r="Q1077" s="398">
        <f t="shared" si="824"/>
        <v>0</v>
      </c>
      <c r="R1077" s="398">
        <f t="shared" si="824"/>
        <v>0</v>
      </c>
      <c r="S1077" s="398">
        <f t="shared" si="824"/>
        <v>0</v>
      </c>
      <c r="T1077" s="398">
        <f t="shared" si="824"/>
        <v>0</v>
      </c>
      <c r="U1077" s="398">
        <f t="shared" si="824"/>
        <v>0</v>
      </c>
      <c r="V1077" s="398">
        <f t="shared" si="824"/>
        <v>0</v>
      </c>
      <c r="W1077" s="398">
        <f t="shared" si="824"/>
        <v>0</v>
      </c>
      <c r="X1077" s="398">
        <f t="shared" si="824"/>
        <v>0</v>
      </c>
      <c r="Y1077" s="398">
        <f t="shared" si="824"/>
        <v>0</v>
      </c>
      <c r="Z1077" s="398">
        <f t="shared" si="824"/>
        <v>0</v>
      </c>
      <c r="AA1077" s="398">
        <f t="shared" si="824"/>
        <v>0</v>
      </c>
      <c r="AB1077" s="398">
        <f t="shared" si="824"/>
        <v>0</v>
      </c>
      <c r="AC1077" s="398">
        <f t="shared" si="824"/>
        <v>0</v>
      </c>
      <c r="AD1077" s="398">
        <f t="shared" si="824"/>
        <v>0</v>
      </c>
      <c r="AE1077" s="398">
        <f t="shared" si="824"/>
        <v>0</v>
      </c>
      <c r="AF1077" s="398">
        <f t="shared" si="824"/>
        <v>0</v>
      </c>
      <c r="AG1077" s="398">
        <f t="shared" si="824"/>
        <v>0</v>
      </c>
    </row>
    <row r="1078">
      <c r="A1078" s="100" t="str">
        <f t="shared" si="37"/>
        <v>n/a</v>
      </c>
      <c r="B1078" s="396">
        <f t="array" ref="B1078">IF($A1078="n/a",Dashboard!$C$54,iferror(index('Trade Log'!$B$5:$B$2004,match($A1078,'Trade Log'!$AA$5:$AA$2004,0),0),Dashboard!$C$54))</f>
        <v>43100</v>
      </c>
      <c r="C1078" s="100" t="str">
        <f t="array" ref="C1078">IF($A1078="n/a","",iferror(index('Trade Log'!$C$5:$C$2004,match($A1078,'Trade Log'!$AA$5:$AA$2004,0),0),""))</f>
        <v/>
      </c>
      <c r="D1078" s="398">
        <f t="array" ref="D1078">IF($A1078="n/a",0,iferror(index('Trade Log'!$AD$5:$AD$2004,match($A1078,'Trade Log'!$AA$5:$AA$2004,0),0),0))</f>
        <v>0</v>
      </c>
      <c r="E1078" s="398">
        <f t="shared" si="35"/>
        <v>0</v>
      </c>
      <c r="F1078" s="100" t="str">
        <f t="array" ref="F1078">IF($A1078="n/a","",iferror(index('Trade Log'!$D$5:$D$2004,match($A1078,'Trade Log'!$AA$5:$AA$2004,0),0),"n/a"))</f>
        <v/>
      </c>
      <c r="G1078" s="100" t="str">
        <f t="array" ref="G1078">IF($A1078="n/a","",IFERROR(index(Setup!$D$52:$D$201,match($F1078,Setup!$B$52:$B$201,0),0),"n/a"))</f>
        <v/>
      </c>
      <c r="H1078" s="81"/>
      <c r="I1078" s="398">
        <f t="shared" ref="I1078:AG1078" si="825">IF($A1078="n/a",0,IFERROR(IF($G1078=I$287,$E1078,0),0))</f>
        <v>0</v>
      </c>
      <c r="J1078" s="398">
        <f t="shared" si="825"/>
        <v>0</v>
      </c>
      <c r="K1078" s="398">
        <f t="shared" si="825"/>
        <v>0</v>
      </c>
      <c r="L1078" s="398">
        <f t="shared" si="825"/>
        <v>0</v>
      </c>
      <c r="M1078" s="398">
        <f t="shared" si="825"/>
        <v>0</v>
      </c>
      <c r="N1078" s="398">
        <f t="shared" si="825"/>
        <v>0</v>
      </c>
      <c r="O1078" s="398">
        <f t="shared" si="825"/>
        <v>0</v>
      </c>
      <c r="P1078" s="398">
        <f t="shared" si="825"/>
        <v>0</v>
      </c>
      <c r="Q1078" s="398">
        <f t="shared" si="825"/>
        <v>0</v>
      </c>
      <c r="R1078" s="398">
        <f t="shared" si="825"/>
        <v>0</v>
      </c>
      <c r="S1078" s="398">
        <f t="shared" si="825"/>
        <v>0</v>
      </c>
      <c r="T1078" s="398">
        <f t="shared" si="825"/>
        <v>0</v>
      </c>
      <c r="U1078" s="398">
        <f t="shared" si="825"/>
        <v>0</v>
      </c>
      <c r="V1078" s="398">
        <f t="shared" si="825"/>
        <v>0</v>
      </c>
      <c r="W1078" s="398">
        <f t="shared" si="825"/>
        <v>0</v>
      </c>
      <c r="X1078" s="398">
        <f t="shared" si="825"/>
        <v>0</v>
      </c>
      <c r="Y1078" s="398">
        <f t="shared" si="825"/>
        <v>0</v>
      </c>
      <c r="Z1078" s="398">
        <f t="shared" si="825"/>
        <v>0</v>
      </c>
      <c r="AA1078" s="398">
        <f t="shared" si="825"/>
        <v>0</v>
      </c>
      <c r="AB1078" s="398">
        <f t="shared" si="825"/>
        <v>0</v>
      </c>
      <c r="AC1078" s="398">
        <f t="shared" si="825"/>
        <v>0</v>
      </c>
      <c r="AD1078" s="398">
        <f t="shared" si="825"/>
        <v>0</v>
      </c>
      <c r="AE1078" s="398">
        <f t="shared" si="825"/>
        <v>0</v>
      </c>
      <c r="AF1078" s="398">
        <f t="shared" si="825"/>
        <v>0</v>
      </c>
      <c r="AG1078" s="398">
        <f t="shared" si="825"/>
        <v>0</v>
      </c>
    </row>
    <row r="1079">
      <c r="A1079" s="100" t="str">
        <f t="shared" si="37"/>
        <v>n/a</v>
      </c>
      <c r="B1079" s="396">
        <f t="array" ref="B1079">IF($A1079="n/a",Dashboard!$C$54,iferror(index('Trade Log'!$B$5:$B$2004,match($A1079,'Trade Log'!$AA$5:$AA$2004,0),0),Dashboard!$C$54))</f>
        <v>43100</v>
      </c>
      <c r="C1079" s="100" t="str">
        <f t="array" ref="C1079">IF($A1079="n/a","",iferror(index('Trade Log'!$C$5:$C$2004,match($A1079,'Trade Log'!$AA$5:$AA$2004,0),0),""))</f>
        <v/>
      </c>
      <c r="D1079" s="398">
        <f t="array" ref="D1079">IF($A1079="n/a",0,iferror(index('Trade Log'!$AD$5:$AD$2004,match($A1079,'Trade Log'!$AA$5:$AA$2004,0),0),0))</f>
        <v>0</v>
      </c>
      <c r="E1079" s="398">
        <f t="shared" si="35"/>
        <v>0</v>
      </c>
      <c r="F1079" s="100" t="str">
        <f t="array" ref="F1079">IF($A1079="n/a","",iferror(index('Trade Log'!$D$5:$D$2004,match($A1079,'Trade Log'!$AA$5:$AA$2004,0),0),"n/a"))</f>
        <v/>
      </c>
      <c r="G1079" s="100" t="str">
        <f t="array" ref="G1079">IF($A1079="n/a","",IFERROR(index(Setup!$D$52:$D$201,match($F1079,Setup!$B$52:$B$201,0),0),"n/a"))</f>
        <v/>
      </c>
      <c r="H1079" s="81"/>
      <c r="I1079" s="398">
        <f t="shared" ref="I1079:AG1079" si="826">IF($A1079="n/a",0,IFERROR(IF($G1079=I$287,$E1079,0),0))</f>
        <v>0</v>
      </c>
      <c r="J1079" s="398">
        <f t="shared" si="826"/>
        <v>0</v>
      </c>
      <c r="K1079" s="398">
        <f t="shared" si="826"/>
        <v>0</v>
      </c>
      <c r="L1079" s="398">
        <f t="shared" si="826"/>
        <v>0</v>
      </c>
      <c r="M1079" s="398">
        <f t="shared" si="826"/>
        <v>0</v>
      </c>
      <c r="N1079" s="398">
        <f t="shared" si="826"/>
        <v>0</v>
      </c>
      <c r="O1079" s="398">
        <f t="shared" si="826"/>
        <v>0</v>
      </c>
      <c r="P1079" s="398">
        <f t="shared" si="826"/>
        <v>0</v>
      </c>
      <c r="Q1079" s="398">
        <f t="shared" si="826"/>
        <v>0</v>
      </c>
      <c r="R1079" s="398">
        <f t="shared" si="826"/>
        <v>0</v>
      </c>
      <c r="S1079" s="398">
        <f t="shared" si="826"/>
        <v>0</v>
      </c>
      <c r="T1079" s="398">
        <f t="shared" si="826"/>
        <v>0</v>
      </c>
      <c r="U1079" s="398">
        <f t="shared" si="826"/>
        <v>0</v>
      </c>
      <c r="V1079" s="398">
        <f t="shared" si="826"/>
        <v>0</v>
      </c>
      <c r="W1079" s="398">
        <f t="shared" si="826"/>
        <v>0</v>
      </c>
      <c r="X1079" s="398">
        <f t="shared" si="826"/>
        <v>0</v>
      </c>
      <c r="Y1079" s="398">
        <f t="shared" si="826"/>
        <v>0</v>
      </c>
      <c r="Z1079" s="398">
        <f t="shared" si="826"/>
        <v>0</v>
      </c>
      <c r="AA1079" s="398">
        <f t="shared" si="826"/>
        <v>0</v>
      </c>
      <c r="AB1079" s="398">
        <f t="shared" si="826"/>
        <v>0</v>
      </c>
      <c r="AC1079" s="398">
        <f t="shared" si="826"/>
        <v>0</v>
      </c>
      <c r="AD1079" s="398">
        <f t="shared" si="826"/>
        <v>0</v>
      </c>
      <c r="AE1079" s="398">
        <f t="shared" si="826"/>
        <v>0</v>
      </c>
      <c r="AF1079" s="398">
        <f t="shared" si="826"/>
        <v>0</v>
      </c>
      <c r="AG1079" s="398">
        <f t="shared" si="826"/>
        <v>0</v>
      </c>
    </row>
    <row r="1080">
      <c r="A1080" s="100" t="str">
        <f t="shared" si="37"/>
        <v>n/a</v>
      </c>
      <c r="B1080" s="396">
        <f t="array" ref="B1080">IF($A1080="n/a",Dashboard!$C$54,iferror(index('Trade Log'!$B$5:$B$2004,match($A1080,'Trade Log'!$AA$5:$AA$2004,0),0),Dashboard!$C$54))</f>
        <v>43100</v>
      </c>
      <c r="C1080" s="100" t="str">
        <f t="array" ref="C1080">IF($A1080="n/a","",iferror(index('Trade Log'!$C$5:$C$2004,match($A1080,'Trade Log'!$AA$5:$AA$2004,0),0),""))</f>
        <v/>
      </c>
      <c r="D1080" s="398">
        <f t="array" ref="D1080">IF($A1080="n/a",0,iferror(index('Trade Log'!$AD$5:$AD$2004,match($A1080,'Trade Log'!$AA$5:$AA$2004,0),0),0))</f>
        <v>0</v>
      </c>
      <c r="E1080" s="398">
        <f t="shared" si="35"/>
        <v>0</v>
      </c>
      <c r="F1080" s="100" t="str">
        <f t="array" ref="F1080">IF($A1080="n/a","",iferror(index('Trade Log'!$D$5:$D$2004,match($A1080,'Trade Log'!$AA$5:$AA$2004,0),0),"n/a"))</f>
        <v/>
      </c>
      <c r="G1080" s="100" t="str">
        <f t="array" ref="G1080">IF($A1080="n/a","",IFERROR(index(Setup!$D$52:$D$201,match($F1080,Setup!$B$52:$B$201,0),0),"n/a"))</f>
        <v/>
      </c>
      <c r="H1080" s="81"/>
      <c r="I1080" s="398">
        <f t="shared" ref="I1080:AG1080" si="827">IF($A1080="n/a",0,IFERROR(IF($G1080=I$287,$E1080,0),0))</f>
        <v>0</v>
      </c>
      <c r="J1080" s="398">
        <f t="shared" si="827"/>
        <v>0</v>
      </c>
      <c r="K1080" s="398">
        <f t="shared" si="827"/>
        <v>0</v>
      </c>
      <c r="L1080" s="398">
        <f t="shared" si="827"/>
        <v>0</v>
      </c>
      <c r="M1080" s="398">
        <f t="shared" si="827"/>
        <v>0</v>
      </c>
      <c r="N1080" s="398">
        <f t="shared" si="827"/>
        <v>0</v>
      </c>
      <c r="O1080" s="398">
        <f t="shared" si="827"/>
        <v>0</v>
      </c>
      <c r="P1080" s="398">
        <f t="shared" si="827"/>
        <v>0</v>
      </c>
      <c r="Q1080" s="398">
        <f t="shared" si="827"/>
        <v>0</v>
      </c>
      <c r="R1080" s="398">
        <f t="shared" si="827"/>
        <v>0</v>
      </c>
      <c r="S1080" s="398">
        <f t="shared" si="827"/>
        <v>0</v>
      </c>
      <c r="T1080" s="398">
        <f t="shared" si="827"/>
        <v>0</v>
      </c>
      <c r="U1080" s="398">
        <f t="shared" si="827"/>
        <v>0</v>
      </c>
      <c r="V1080" s="398">
        <f t="shared" si="827"/>
        <v>0</v>
      </c>
      <c r="W1080" s="398">
        <f t="shared" si="827"/>
        <v>0</v>
      </c>
      <c r="X1080" s="398">
        <f t="shared" si="827"/>
        <v>0</v>
      </c>
      <c r="Y1080" s="398">
        <f t="shared" si="827"/>
        <v>0</v>
      </c>
      <c r="Z1080" s="398">
        <f t="shared" si="827"/>
        <v>0</v>
      </c>
      <c r="AA1080" s="398">
        <f t="shared" si="827"/>
        <v>0</v>
      </c>
      <c r="AB1080" s="398">
        <f t="shared" si="827"/>
        <v>0</v>
      </c>
      <c r="AC1080" s="398">
        <f t="shared" si="827"/>
        <v>0</v>
      </c>
      <c r="AD1080" s="398">
        <f t="shared" si="827"/>
        <v>0</v>
      </c>
      <c r="AE1080" s="398">
        <f t="shared" si="827"/>
        <v>0</v>
      </c>
      <c r="AF1080" s="398">
        <f t="shared" si="827"/>
        <v>0</v>
      </c>
      <c r="AG1080" s="398">
        <f t="shared" si="827"/>
        <v>0</v>
      </c>
    </row>
    <row r="1081">
      <c r="A1081" s="100" t="str">
        <f t="shared" si="37"/>
        <v>n/a</v>
      </c>
      <c r="B1081" s="396">
        <f t="array" ref="B1081">IF($A1081="n/a",Dashboard!$C$54,iferror(index('Trade Log'!$B$5:$B$2004,match($A1081,'Trade Log'!$AA$5:$AA$2004,0),0),Dashboard!$C$54))</f>
        <v>43100</v>
      </c>
      <c r="C1081" s="100" t="str">
        <f t="array" ref="C1081">IF($A1081="n/a","",iferror(index('Trade Log'!$C$5:$C$2004,match($A1081,'Trade Log'!$AA$5:$AA$2004,0),0),""))</f>
        <v/>
      </c>
      <c r="D1081" s="398">
        <f t="array" ref="D1081">IF($A1081="n/a",0,iferror(index('Trade Log'!$AD$5:$AD$2004,match($A1081,'Trade Log'!$AA$5:$AA$2004,0),0),0))</f>
        <v>0</v>
      </c>
      <c r="E1081" s="398">
        <f t="shared" si="35"/>
        <v>0</v>
      </c>
      <c r="F1081" s="100" t="str">
        <f t="array" ref="F1081">IF($A1081="n/a","",iferror(index('Trade Log'!$D$5:$D$2004,match($A1081,'Trade Log'!$AA$5:$AA$2004,0),0),"n/a"))</f>
        <v/>
      </c>
      <c r="G1081" s="100" t="str">
        <f t="array" ref="G1081">IF($A1081="n/a","",IFERROR(index(Setup!$D$52:$D$201,match($F1081,Setup!$B$52:$B$201,0),0),"n/a"))</f>
        <v/>
      </c>
      <c r="H1081" s="81"/>
      <c r="I1081" s="398">
        <f t="shared" ref="I1081:AG1081" si="828">IF($A1081="n/a",0,IFERROR(IF($G1081=I$287,$E1081,0),0))</f>
        <v>0</v>
      </c>
      <c r="J1081" s="398">
        <f t="shared" si="828"/>
        <v>0</v>
      </c>
      <c r="K1081" s="398">
        <f t="shared" si="828"/>
        <v>0</v>
      </c>
      <c r="L1081" s="398">
        <f t="shared" si="828"/>
        <v>0</v>
      </c>
      <c r="M1081" s="398">
        <f t="shared" si="828"/>
        <v>0</v>
      </c>
      <c r="N1081" s="398">
        <f t="shared" si="828"/>
        <v>0</v>
      </c>
      <c r="O1081" s="398">
        <f t="shared" si="828"/>
        <v>0</v>
      </c>
      <c r="P1081" s="398">
        <f t="shared" si="828"/>
        <v>0</v>
      </c>
      <c r="Q1081" s="398">
        <f t="shared" si="828"/>
        <v>0</v>
      </c>
      <c r="R1081" s="398">
        <f t="shared" si="828"/>
        <v>0</v>
      </c>
      <c r="S1081" s="398">
        <f t="shared" si="828"/>
        <v>0</v>
      </c>
      <c r="T1081" s="398">
        <f t="shared" si="828"/>
        <v>0</v>
      </c>
      <c r="U1081" s="398">
        <f t="shared" si="828"/>
        <v>0</v>
      </c>
      <c r="V1081" s="398">
        <f t="shared" si="828"/>
        <v>0</v>
      </c>
      <c r="W1081" s="398">
        <f t="shared" si="828"/>
        <v>0</v>
      </c>
      <c r="X1081" s="398">
        <f t="shared" si="828"/>
        <v>0</v>
      </c>
      <c r="Y1081" s="398">
        <f t="shared" si="828"/>
        <v>0</v>
      </c>
      <c r="Z1081" s="398">
        <f t="shared" si="828"/>
        <v>0</v>
      </c>
      <c r="AA1081" s="398">
        <f t="shared" si="828"/>
        <v>0</v>
      </c>
      <c r="AB1081" s="398">
        <f t="shared" si="828"/>
        <v>0</v>
      </c>
      <c r="AC1081" s="398">
        <f t="shared" si="828"/>
        <v>0</v>
      </c>
      <c r="AD1081" s="398">
        <f t="shared" si="828"/>
        <v>0</v>
      </c>
      <c r="AE1081" s="398">
        <f t="shared" si="828"/>
        <v>0</v>
      </c>
      <c r="AF1081" s="398">
        <f t="shared" si="828"/>
        <v>0</v>
      </c>
      <c r="AG1081" s="398">
        <f t="shared" si="828"/>
        <v>0</v>
      </c>
    </row>
    <row r="1082">
      <c r="A1082" s="100" t="str">
        <f t="shared" si="37"/>
        <v>n/a</v>
      </c>
      <c r="B1082" s="396">
        <f t="array" ref="B1082">IF($A1082="n/a",Dashboard!$C$54,iferror(index('Trade Log'!$B$5:$B$2004,match($A1082,'Trade Log'!$AA$5:$AA$2004,0),0),Dashboard!$C$54))</f>
        <v>43100</v>
      </c>
      <c r="C1082" s="100" t="str">
        <f t="array" ref="C1082">IF($A1082="n/a","",iferror(index('Trade Log'!$C$5:$C$2004,match($A1082,'Trade Log'!$AA$5:$AA$2004,0),0),""))</f>
        <v/>
      </c>
      <c r="D1082" s="398">
        <f t="array" ref="D1082">IF($A1082="n/a",0,iferror(index('Trade Log'!$AD$5:$AD$2004,match($A1082,'Trade Log'!$AA$5:$AA$2004,0),0),0))</f>
        <v>0</v>
      </c>
      <c r="E1082" s="398">
        <f t="shared" si="35"/>
        <v>0</v>
      </c>
      <c r="F1082" s="100" t="str">
        <f t="array" ref="F1082">IF($A1082="n/a","",iferror(index('Trade Log'!$D$5:$D$2004,match($A1082,'Trade Log'!$AA$5:$AA$2004,0),0),"n/a"))</f>
        <v/>
      </c>
      <c r="G1082" s="100" t="str">
        <f t="array" ref="G1082">IF($A1082="n/a","",IFERROR(index(Setup!$D$52:$D$201,match($F1082,Setup!$B$52:$B$201,0),0),"n/a"))</f>
        <v/>
      </c>
      <c r="H1082" s="81"/>
      <c r="I1082" s="398">
        <f t="shared" ref="I1082:AG1082" si="829">IF($A1082="n/a",0,IFERROR(IF($G1082=I$287,$E1082,0),0))</f>
        <v>0</v>
      </c>
      <c r="J1082" s="398">
        <f t="shared" si="829"/>
        <v>0</v>
      </c>
      <c r="K1082" s="398">
        <f t="shared" si="829"/>
        <v>0</v>
      </c>
      <c r="L1082" s="398">
        <f t="shared" si="829"/>
        <v>0</v>
      </c>
      <c r="M1082" s="398">
        <f t="shared" si="829"/>
        <v>0</v>
      </c>
      <c r="N1082" s="398">
        <f t="shared" si="829"/>
        <v>0</v>
      </c>
      <c r="O1082" s="398">
        <f t="shared" si="829"/>
        <v>0</v>
      </c>
      <c r="P1082" s="398">
        <f t="shared" si="829"/>
        <v>0</v>
      </c>
      <c r="Q1082" s="398">
        <f t="shared" si="829"/>
        <v>0</v>
      </c>
      <c r="R1082" s="398">
        <f t="shared" si="829"/>
        <v>0</v>
      </c>
      <c r="S1082" s="398">
        <f t="shared" si="829"/>
        <v>0</v>
      </c>
      <c r="T1082" s="398">
        <f t="shared" si="829"/>
        <v>0</v>
      </c>
      <c r="U1082" s="398">
        <f t="shared" si="829"/>
        <v>0</v>
      </c>
      <c r="V1082" s="398">
        <f t="shared" si="829"/>
        <v>0</v>
      </c>
      <c r="W1082" s="398">
        <f t="shared" si="829"/>
        <v>0</v>
      </c>
      <c r="X1082" s="398">
        <f t="shared" si="829"/>
        <v>0</v>
      </c>
      <c r="Y1082" s="398">
        <f t="shared" si="829"/>
        <v>0</v>
      </c>
      <c r="Z1082" s="398">
        <f t="shared" si="829"/>
        <v>0</v>
      </c>
      <c r="AA1082" s="398">
        <f t="shared" si="829"/>
        <v>0</v>
      </c>
      <c r="AB1082" s="398">
        <f t="shared" si="829"/>
        <v>0</v>
      </c>
      <c r="AC1082" s="398">
        <f t="shared" si="829"/>
        <v>0</v>
      </c>
      <c r="AD1082" s="398">
        <f t="shared" si="829"/>
        <v>0</v>
      </c>
      <c r="AE1082" s="398">
        <f t="shared" si="829"/>
        <v>0</v>
      </c>
      <c r="AF1082" s="398">
        <f t="shared" si="829"/>
        <v>0</v>
      </c>
      <c r="AG1082" s="398">
        <f t="shared" si="829"/>
        <v>0</v>
      </c>
    </row>
    <row r="1083">
      <c r="A1083" s="100" t="str">
        <f t="shared" si="37"/>
        <v>n/a</v>
      </c>
      <c r="B1083" s="396">
        <f t="array" ref="B1083">IF($A1083="n/a",Dashboard!$C$54,iferror(index('Trade Log'!$B$5:$B$2004,match($A1083,'Trade Log'!$AA$5:$AA$2004,0),0),Dashboard!$C$54))</f>
        <v>43100</v>
      </c>
      <c r="C1083" s="100" t="str">
        <f t="array" ref="C1083">IF($A1083="n/a","",iferror(index('Trade Log'!$C$5:$C$2004,match($A1083,'Trade Log'!$AA$5:$AA$2004,0),0),""))</f>
        <v/>
      </c>
      <c r="D1083" s="398">
        <f t="array" ref="D1083">IF($A1083="n/a",0,iferror(index('Trade Log'!$AD$5:$AD$2004,match($A1083,'Trade Log'!$AA$5:$AA$2004,0),0),0))</f>
        <v>0</v>
      </c>
      <c r="E1083" s="398">
        <f t="shared" si="35"/>
        <v>0</v>
      </c>
      <c r="F1083" s="100" t="str">
        <f t="array" ref="F1083">IF($A1083="n/a","",iferror(index('Trade Log'!$D$5:$D$2004,match($A1083,'Trade Log'!$AA$5:$AA$2004,0),0),"n/a"))</f>
        <v/>
      </c>
      <c r="G1083" s="100" t="str">
        <f t="array" ref="G1083">IF($A1083="n/a","",IFERROR(index(Setup!$D$52:$D$201,match($F1083,Setup!$B$52:$B$201,0),0),"n/a"))</f>
        <v/>
      </c>
      <c r="H1083" s="81"/>
      <c r="I1083" s="398">
        <f t="shared" ref="I1083:AG1083" si="830">IF($A1083="n/a",0,IFERROR(IF($G1083=I$287,$E1083,0),0))</f>
        <v>0</v>
      </c>
      <c r="J1083" s="398">
        <f t="shared" si="830"/>
        <v>0</v>
      </c>
      <c r="K1083" s="398">
        <f t="shared" si="830"/>
        <v>0</v>
      </c>
      <c r="L1083" s="398">
        <f t="shared" si="830"/>
        <v>0</v>
      </c>
      <c r="M1083" s="398">
        <f t="shared" si="830"/>
        <v>0</v>
      </c>
      <c r="N1083" s="398">
        <f t="shared" si="830"/>
        <v>0</v>
      </c>
      <c r="O1083" s="398">
        <f t="shared" si="830"/>
        <v>0</v>
      </c>
      <c r="P1083" s="398">
        <f t="shared" si="830"/>
        <v>0</v>
      </c>
      <c r="Q1083" s="398">
        <f t="shared" si="830"/>
        <v>0</v>
      </c>
      <c r="R1083" s="398">
        <f t="shared" si="830"/>
        <v>0</v>
      </c>
      <c r="S1083" s="398">
        <f t="shared" si="830"/>
        <v>0</v>
      </c>
      <c r="T1083" s="398">
        <f t="shared" si="830"/>
        <v>0</v>
      </c>
      <c r="U1083" s="398">
        <f t="shared" si="830"/>
        <v>0</v>
      </c>
      <c r="V1083" s="398">
        <f t="shared" si="830"/>
        <v>0</v>
      </c>
      <c r="W1083" s="398">
        <f t="shared" si="830"/>
        <v>0</v>
      </c>
      <c r="X1083" s="398">
        <f t="shared" si="830"/>
        <v>0</v>
      </c>
      <c r="Y1083" s="398">
        <f t="shared" si="830"/>
        <v>0</v>
      </c>
      <c r="Z1083" s="398">
        <f t="shared" si="830"/>
        <v>0</v>
      </c>
      <c r="AA1083" s="398">
        <f t="shared" si="830"/>
        <v>0</v>
      </c>
      <c r="AB1083" s="398">
        <f t="shared" si="830"/>
        <v>0</v>
      </c>
      <c r="AC1083" s="398">
        <f t="shared" si="830"/>
        <v>0</v>
      </c>
      <c r="AD1083" s="398">
        <f t="shared" si="830"/>
        <v>0</v>
      </c>
      <c r="AE1083" s="398">
        <f t="shared" si="830"/>
        <v>0</v>
      </c>
      <c r="AF1083" s="398">
        <f t="shared" si="830"/>
        <v>0</v>
      </c>
      <c r="AG1083" s="398">
        <f t="shared" si="830"/>
        <v>0</v>
      </c>
    </row>
    <row r="1084">
      <c r="A1084" s="100" t="str">
        <f t="shared" si="37"/>
        <v>n/a</v>
      </c>
      <c r="B1084" s="396">
        <f t="array" ref="B1084">IF($A1084="n/a",Dashboard!$C$54,iferror(index('Trade Log'!$B$5:$B$2004,match($A1084,'Trade Log'!$AA$5:$AA$2004,0),0),Dashboard!$C$54))</f>
        <v>43100</v>
      </c>
      <c r="C1084" s="100" t="str">
        <f t="array" ref="C1084">IF($A1084="n/a","",iferror(index('Trade Log'!$C$5:$C$2004,match($A1084,'Trade Log'!$AA$5:$AA$2004,0),0),""))</f>
        <v/>
      </c>
      <c r="D1084" s="398">
        <f t="array" ref="D1084">IF($A1084="n/a",0,iferror(index('Trade Log'!$AD$5:$AD$2004,match($A1084,'Trade Log'!$AA$5:$AA$2004,0),0),0))</f>
        <v>0</v>
      </c>
      <c r="E1084" s="398">
        <f t="shared" si="35"/>
        <v>0</v>
      </c>
      <c r="F1084" s="100" t="str">
        <f t="array" ref="F1084">IF($A1084="n/a","",iferror(index('Trade Log'!$D$5:$D$2004,match($A1084,'Trade Log'!$AA$5:$AA$2004,0),0),"n/a"))</f>
        <v/>
      </c>
      <c r="G1084" s="100" t="str">
        <f t="array" ref="G1084">IF($A1084="n/a","",IFERROR(index(Setup!$D$52:$D$201,match($F1084,Setup!$B$52:$B$201,0),0),"n/a"))</f>
        <v/>
      </c>
      <c r="H1084" s="81"/>
      <c r="I1084" s="398">
        <f t="shared" ref="I1084:AG1084" si="831">IF($A1084="n/a",0,IFERROR(IF($G1084=I$287,$E1084,0),0))</f>
        <v>0</v>
      </c>
      <c r="J1084" s="398">
        <f t="shared" si="831"/>
        <v>0</v>
      </c>
      <c r="K1084" s="398">
        <f t="shared" si="831"/>
        <v>0</v>
      </c>
      <c r="L1084" s="398">
        <f t="shared" si="831"/>
        <v>0</v>
      </c>
      <c r="M1084" s="398">
        <f t="shared" si="831"/>
        <v>0</v>
      </c>
      <c r="N1084" s="398">
        <f t="shared" si="831"/>
        <v>0</v>
      </c>
      <c r="O1084" s="398">
        <f t="shared" si="831"/>
        <v>0</v>
      </c>
      <c r="P1084" s="398">
        <f t="shared" si="831"/>
        <v>0</v>
      </c>
      <c r="Q1084" s="398">
        <f t="shared" si="831"/>
        <v>0</v>
      </c>
      <c r="R1084" s="398">
        <f t="shared" si="831"/>
        <v>0</v>
      </c>
      <c r="S1084" s="398">
        <f t="shared" si="831"/>
        <v>0</v>
      </c>
      <c r="T1084" s="398">
        <f t="shared" si="831"/>
        <v>0</v>
      </c>
      <c r="U1084" s="398">
        <f t="shared" si="831"/>
        <v>0</v>
      </c>
      <c r="V1084" s="398">
        <f t="shared" si="831"/>
        <v>0</v>
      </c>
      <c r="W1084" s="398">
        <f t="shared" si="831"/>
        <v>0</v>
      </c>
      <c r="X1084" s="398">
        <f t="shared" si="831"/>
        <v>0</v>
      </c>
      <c r="Y1084" s="398">
        <f t="shared" si="831"/>
        <v>0</v>
      </c>
      <c r="Z1084" s="398">
        <f t="shared" si="831"/>
        <v>0</v>
      </c>
      <c r="AA1084" s="398">
        <f t="shared" si="831"/>
        <v>0</v>
      </c>
      <c r="AB1084" s="398">
        <f t="shared" si="831"/>
        <v>0</v>
      </c>
      <c r="AC1084" s="398">
        <f t="shared" si="831"/>
        <v>0</v>
      </c>
      <c r="AD1084" s="398">
        <f t="shared" si="831"/>
        <v>0</v>
      </c>
      <c r="AE1084" s="398">
        <f t="shared" si="831"/>
        <v>0</v>
      </c>
      <c r="AF1084" s="398">
        <f t="shared" si="831"/>
        <v>0</v>
      </c>
      <c r="AG1084" s="398">
        <f t="shared" si="831"/>
        <v>0</v>
      </c>
    </row>
    <row r="1085">
      <c r="A1085" s="100" t="str">
        <f t="shared" si="37"/>
        <v>n/a</v>
      </c>
      <c r="B1085" s="396">
        <f t="array" ref="B1085">IF($A1085="n/a",Dashboard!$C$54,iferror(index('Trade Log'!$B$5:$B$2004,match($A1085,'Trade Log'!$AA$5:$AA$2004,0),0),Dashboard!$C$54))</f>
        <v>43100</v>
      </c>
      <c r="C1085" s="100" t="str">
        <f t="array" ref="C1085">IF($A1085="n/a","",iferror(index('Trade Log'!$C$5:$C$2004,match($A1085,'Trade Log'!$AA$5:$AA$2004,0),0),""))</f>
        <v/>
      </c>
      <c r="D1085" s="398">
        <f t="array" ref="D1085">IF($A1085="n/a",0,iferror(index('Trade Log'!$AD$5:$AD$2004,match($A1085,'Trade Log'!$AA$5:$AA$2004,0),0),0))</f>
        <v>0</v>
      </c>
      <c r="E1085" s="398">
        <f t="shared" si="35"/>
        <v>0</v>
      </c>
      <c r="F1085" s="100" t="str">
        <f t="array" ref="F1085">IF($A1085="n/a","",iferror(index('Trade Log'!$D$5:$D$2004,match($A1085,'Trade Log'!$AA$5:$AA$2004,0),0),"n/a"))</f>
        <v/>
      </c>
      <c r="G1085" s="100" t="str">
        <f t="array" ref="G1085">IF($A1085="n/a","",IFERROR(index(Setup!$D$52:$D$201,match($F1085,Setup!$B$52:$B$201,0),0),"n/a"))</f>
        <v/>
      </c>
      <c r="H1085" s="81"/>
      <c r="I1085" s="398">
        <f t="shared" ref="I1085:AG1085" si="832">IF($A1085="n/a",0,IFERROR(IF($G1085=I$287,$E1085,0),0))</f>
        <v>0</v>
      </c>
      <c r="J1085" s="398">
        <f t="shared" si="832"/>
        <v>0</v>
      </c>
      <c r="K1085" s="398">
        <f t="shared" si="832"/>
        <v>0</v>
      </c>
      <c r="L1085" s="398">
        <f t="shared" si="832"/>
        <v>0</v>
      </c>
      <c r="M1085" s="398">
        <f t="shared" si="832"/>
        <v>0</v>
      </c>
      <c r="N1085" s="398">
        <f t="shared" si="832"/>
        <v>0</v>
      </c>
      <c r="O1085" s="398">
        <f t="shared" si="832"/>
        <v>0</v>
      </c>
      <c r="P1085" s="398">
        <f t="shared" si="832"/>
        <v>0</v>
      </c>
      <c r="Q1085" s="398">
        <f t="shared" si="832"/>
        <v>0</v>
      </c>
      <c r="R1085" s="398">
        <f t="shared" si="832"/>
        <v>0</v>
      </c>
      <c r="S1085" s="398">
        <f t="shared" si="832"/>
        <v>0</v>
      </c>
      <c r="T1085" s="398">
        <f t="shared" si="832"/>
        <v>0</v>
      </c>
      <c r="U1085" s="398">
        <f t="shared" si="832"/>
        <v>0</v>
      </c>
      <c r="V1085" s="398">
        <f t="shared" si="832"/>
        <v>0</v>
      </c>
      <c r="W1085" s="398">
        <f t="shared" si="832"/>
        <v>0</v>
      </c>
      <c r="X1085" s="398">
        <f t="shared" si="832"/>
        <v>0</v>
      </c>
      <c r="Y1085" s="398">
        <f t="shared" si="832"/>
        <v>0</v>
      </c>
      <c r="Z1085" s="398">
        <f t="shared" si="832"/>
        <v>0</v>
      </c>
      <c r="AA1085" s="398">
        <f t="shared" si="832"/>
        <v>0</v>
      </c>
      <c r="AB1085" s="398">
        <f t="shared" si="832"/>
        <v>0</v>
      </c>
      <c r="AC1085" s="398">
        <f t="shared" si="832"/>
        <v>0</v>
      </c>
      <c r="AD1085" s="398">
        <f t="shared" si="832"/>
        <v>0</v>
      </c>
      <c r="AE1085" s="398">
        <f t="shared" si="832"/>
        <v>0</v>
      </c>
      <c r="AF1085" s="398">
        <f t="shared" si="832"/>
        <v>0</v>
      </c>
      <c r="AG1085" s="398">
        <f t="shared" si="832"/>
        <v>0</v>
      </c>
    </row>
    <row r="1086">
      <c r="A1086" s="100" t="str">
        <f t="shared" si="37"/>
        <v>n/a</v>
      </c>
      <c r="B1086" s="396">
        <f t="array" ref="B1086">IF($A1086="n/a",Dashboard!$C$54,iferror(index('Trade Log'!$B$5:$B$2004,match($A1086,'Trade Log'!$AA$5:$AA$2004,0),0),Dashboard!$C$54))</f>
        <v>43100</v>
      </c>
      <c r="C1086" s="100" t="str">
        <f t="array" ref="C1086">IF($A1086="n/a","",iferror(index('Trade Log'!$C$5:$C$2004,match($A1086,'Trade Log'!$AA$5:$AA$2004,0),0),""))</f>
        <v/>
      </c>
      <c r="D1086" s="398">
        <f t="array" ref="D1086">IF($A1086="n/a",0,iferror(index('Trade Log'!$AD$5:$AD$2004,match($A1086,'Trade Log'!$AA$5:$AA$2004,0),0),0))</f>
        <v>0</v>
      </c>
      <c r="E1086" s="398">
        <f t="shared" si="35"/>
        <v>0</v>
      </c>
      <c r="F1086" s="100" t="str">
        <f t="array" ref="F1086">IF($A1086="n/a","",iferror(index('Trade Log'!$D$5:$D$2004,match($A1086,'Trade Log'!$AA$5:$AA$2004,0),0),"n/a"))</f>
        <v/>
      </c>
      <c r="G1086" s="100" t="str">
        <f t="array" ref="G1086">IF($A1086="n/a","",IFERROR(index(Setup!$D$52:$D$201,match($F1086,Setup!$B$52:$B$201,0),0),"n/a"))</f>
        <v/>
      </c>
      <c r="H1086" s="81"/>
      <c r="I1086" s="398">
        <f t="shared" ref="I1086:AG1086" si="833">IF($A1086="n/a",0,IFERROR(IF($G1086=I$287,$E1086,0),0))</f>
        <v>0</v>
      </c>
      <c r="J1086" s="398">
        <f t="shared" si="833"/>
        <v>0</v>
      </c>
      <c r="K1086" s="398">
        <f t="shared" si="833"/>
        <v>0</v>
      </c>
      <c r="L1086" s="398">
        <f t="shared" si="833"/>
        <v>0</v>
      </c>
      <c r="M1086" s="398">
        <f t="shared" si="833"/>
        <v>0</v>
      </c>
      <c r="N1086" s="398">
        <f t="shared" si="833"/>
        <v>0</v>
      </c>
      <c r="O1086" s="398">
        <f t="shared" si="833"/>
        <v>0</v>
      </c>
      <c r="P1086" s="398">
        <f t="shared" si="833"/>
        <v>0</v>
      </c>
      <c r="Q1086" s="398">
        <f t="shared" si="833"/>
        <v>0</v>
      </c>
      <c r="R1086" s="398">
        <f t="shared" si="833"/>
        <v>0</v>
      </c>
      <c r="S1086" s="398">
        <f t="shared" si="833"/>
        <v>0</v>
      </c>
      <c r="T1086" s="398">
        <f t="shared" si="833"/>
        <v>0</v>
      </c>
      <c r="U1086" s="398">
        <f t="shared" si="833"/>
        <v>0</v>
      </c>
      <c r="V1086" s="398">
        <f t="shared" si="833"/>
        <v>0</v>
      </c>
      <c r="W1086" s="398">
        <f t="shared" si="833"/>
        <v>0</v>
      </c>
      <c r="X1086" s="398">
        <f t="shared" si="833"/>
        <v>0</v>
      </c>
      <c r="Y1086" s="398">
        <f t="shared" si="833"/>
        <v>0</v>
      </c>
      <c r="Z1086" s="398">
        <f t="shared" si="833"/>
        <v>0</v>
      </c>
      <c r="AA1086" s="398">
        <f t="shared" si="833"/>
        <v>0</v>
      </c>
      <c r="AB1086" s="398">
        <f t="shared" si="833"/>
        <v>0</v>
      </c>
      <c r="AC1086" s="398">
        <f t="shared" si="833"/>
        <v>0</v>
      </c>
      <c r="AD1086" s="398">
        <f t="shared" si="833"/>
        <v>0</v>
      </c>
      <c r="AE1086" s="398">
        <f t="shared" si="833"/>
        <v>0</v>
      </c>
      <c r="AF1086" s="398">
        <f t="shared" si="833"/>
        <v>0</v>
      </c>
      <c r="AG1086" s="398">
        <f t="shared" si="833"/>
        <v>0</v>
      </c>
    </row>
    <row r="1087">
      <c r="A1087" s="100" t="str">
        <f t="shared" si="37"/>
        <v>n/a</v>
      </c>
      <c r="B1087" s="396">
        <f t="array" ref="B1087">IF($A1087="n/a",Dashboard!$C$54,iferror(index('Trade Log'!$B$5:$B$2004,match($A1087,'Trade Log'!$AA$5:$AA$2004,0),0),Dashboard!$C$54))</f>
        <v>43100</v>
      </c>
      <c r="C1087" s="100" t="str">
        <f t="array" ref="C1087">IF($A1087="n/a","",iferror(index('Trade Log'!$C$5:$C$2004,match($A1087,'Trade Log'!$AA$5:$AA$2004,0),0),""))</f>
        <v/>
      </c>
      <c r="D1087" s="398">
        <f t="array" ref="D1087">IF($A1087="n/a",0,iferror(index('Trade Log'!$AD$5:$AD$2004,match($A1087,'Trade Log'!$AA$5:$AA$2004,0),0),0))</f>
        <v>0</v>
      </c>
      <c r="E1087" s="398">
        <f t="shared" si="35"/>
        <v>0</v>
      </c>
      <c r="F1087" s="100" t="str">
        <f t="array" ref="F1087">IF($A1087="n/a","",iferror(index('Trade Log'!$D$5:$D$2004,match($A1087,'Trade Log'!$AA$5:$AA$2004,0),0),"n/a"))</f>
        <v/>
      </c>
      <c r="G1087" s="100" t="str">
        <f t="array" ref="G1087">IF($A1087="n/a","",IFERROR(index(Setup!$D$52:$D$201,match($F1087,Setup!$B$52:$B$201,0),0),"n/a"))</f>
        <v/>
      </c>
      <c r="H1087" s="81"/>
      <c r="I1087" s="398">
        <f t="shared" ref="I1087:AG1087" si="834">IF($A1087="n/a",0,IFERROR(IF($G1087=I$287,$E1087,0),0))</f>
        <v>0</v>
      </c>
      <c r="J1087" s="398">
        <f t="shared" si="834"/>
        <v>0</v>
      </c>
      <c r="K1087" s="398">
        <f t="shared" si="834"/>
        <v>0</v>
      </c>
      <c r="L1087" s="398">
        <f t="shared" si="834"/>
        <v>0</v>
      </c>
      <c r="M1087" s="398">
        <f t="shared" si="834"/>
        <v>0</v>
      </c>
      <c r="N1087" s="398">
        <f t="shared" si="834"/>
        <v>0</v>
      </c>
      <c r="O1087" s="398">
        <f t="shared" si="834"/>
        <v>0</v>
      </c>
      <c r="P1087" s="398">
        <f t="shared" si="834"/>
        <v>0</v>
      </c>
      <c r="Q1087" s="398">
        <f t="shared" si="834"/>
        <v>0</v>
      </c>
      <c r="R1087" s="398">
        <f t="shared" si="834"/>
        <v>0</v>
      </c>
      <c r="S1087" s="398">
        <f t="shared" si="834"/>
        <v>0</v>
      </c>
      <c r="T1087" s="398">
        <f t="shared" si="834"/>
        <v>0</v>
      </c>
      <c r="U1087" s="398">
        <f t="shared" si="834"/>
        <v>0</v>
      </c>
      <c r="V1087" s="398">
        <f t="shared" si="834"/>
        <v>0</v>
      </c>
      <c r="W1087" s="398">
        <f t="shared" si="834"/>
        <v>0</v>
      </c>
      <c r="X1087" s="398">
        <f t="shared" si="834"/>
        <v>0</v>
      </c>
      <c r="Y1087" s="398">
        <f t="shared" si="834"/>
        <v>0</v>
      </c>
      <c r="Z1087" s="398">
        <f t="shared" si="834"/>
        <v>0</v>
      </c>
      <c r="AA1087" s="398">
        <f t="shared" si="834"/>
        <v>0</v>
      </c>
      <c r="AB1087" s="398">
        <f t="shared" si="834"/>
        <v>0</v>
      </c>
      <c r="AC1087" s="398">
        <f t="shared" si="834"/>
        <v>0</v>
      </c>
      <c r="AD1087" s="398">
        <f t="shared" si="834"/>
        <v>0</v>
      </c>
      <c r="AE1087" s="398">
        <f t="shared" si="834"/>
        <v>0</v>
      </c>
      <c r="AF1087" s="398">
        <f t="shared" si="834"/>
        <v>0</v>
      </c>
      <c r="AG1087" s="398">
        <f t="shared" si="834"/>
        <v>0</v>
      </c>
    </row>
    <row r="1088">
      <c r="A1088" s="100" t="str">
        <f t="shared" si="37"/>
        <v>n/a</v>
      </c>
      <c r="B1088" s="396">
        <f t="array" ref="B1088">IF($A1088="n/a",Dashboard!$C$54,iferror(index('Trade Log'!$B$5:$B$2004,match($A1088,'Trade Log'!$AA$5:$AA$2004,0),0),Dashboard!$C$54))</f>
        <v>43100</v>
      </c>
      <c r="C1088" s="100" t="str">
        <f t="array" ref="C1088">IF($A1088="n/a","",iferror(index('Trade Log'!$C$5:$C$2004,match($A1088,'Trade Log'!$AA$5:$AA$2004,0),0),""))</f>
        <v/>
      </c>
      <c r="D1088" s="398">
        <f t="array" ref="D1088">IF($A1088="n/a",0,iferror(index('Trade Log'!$AD$5:$AD$2004,match($A1088,'Trade Log'!$AA$5:$AA$2004,0),0),0))</f>
        <v>0</v>
      </c>
      <c r="E1088" s="398">
        <f t="shared" si="35"/>
        <v>0</v>
      </c>
      <c r="F1088" s="100" t="str">
        <f t="array" ref="F1088">IF($A1088="n/a","",iferror(index('Trade Log'!$D$5:$D$2004,match($A1088,'Trade Log'!$AA$5:$AA$2004,0),0),"n/a"))</f>
        <v/>
      </c>
      <c r="G1088" s="100" t="str">
        <f t="array" ref="G1088">IF($A1088="n/a","",IFERROR(index(Setup!$D$52:$D$201,match($F1088,Setup!$B$52:$B$201,0),0),"n/a"))</f>
        <v/>
      </c>
      <c r="H1088" s="81"/>
      <c r="I1088" s="398">
        <f t="shared" ref="I1088:AG1088" si="835">IF($A1088="n/a",0,IFERROR(IF($G1088=I$287,$E1088,0),0))</f>
        <v>0</v>
      </c>
      <c r="J1088" s="398">
        <f t="shared" si="835"/>
        <v>0</v>
      </c>
      <c r="K1088" s="398">
        <f t="shared" si="835"/>
        <v>0</v>
      </c>
      <c r="L1088" s="398">
        <f t="shared" si="835"/>
        <v>0</v>
      </c>
      <c r="M1088" s="398">
        <f t="shared" si="835"/>
        <v>0</v>
      </c>
      <c r="N1088" s="398">
        <f t="shared" si="835"/>
        <v>0</v>
      </c>
      <c r="O1088" s="398">
        <f t="shared" si="835"/>
        <v>0</v>
      </c>
      <c r="P1088" s="398">
        <f t="shared" si="835"/>
        <v>0</v>
      </c>
      <c r="Q1088" s="398">
        <f t="shared" si="835"/>
        <v>0</v>
      </c>
      <c r="R1088" s="398">
        <f t="shared" si="835"/>
        <v>0</v>
      </c>
      <c r="S1088" s="398">
        <f t="shared" si="835"/>
        <v>0</v>
      </c>
      <c r="T1088" s="398">
        <f t="shared" si="835"/>
        <v>0</v>
      </c>
      <c r="U1088" s="398">
        <f t="shared" si="835"/>
        <v>0</v>
      </c>
      <c r="V1088" s="398">
        <f t="shared" si="835"/>
        <v>0</v>
      </c>
      <c r="W1088" s="398">
        <f t="shared" si="835"/>
        <v>0</v>
      </c>
      <c r="X1088" s="398">
        <f t="shared" si="835"/>
        <v>0</v>
      </c>
      <c r="Y1088" s="398">
        <f t="shared" si="835"/>
        <v>0</v>
      </c>
      <c r="Z1088" s="398">
        <f t="shared" si="835"/>
        <v>0</v>
      </c>
      <c r="AA1088" s="398">
        <f t="shared" si="835"/>
        <v>0</v>
      </c>
      <c r="AB1088" s="398">
        <f t="shared" si="835"/>
        <v>0</v>
      </c>
      <c r="AC1088" s="398">
        <f t="shared" si="835"/>
        <v>0</v>
      </c>
      <c r="AD1088" s="398">
        <f t="shared" si="835"/>
        <v>0</v>
      </c>
      <c r="AE1088" s="398">
        <f t="shared" si="835"/>
        <v>0</v>
      </c>
      <c r="AF1088" s="398">
        <f t="shared" si="835"/>
        <v>0</v>
      </c>
      <c r="AG1088" s="398">
        <f t="shared" si="835"/>
        <v>0</v>
      </c>
    </row>
    <row r="1089">
      <c r="A1089" s="100" t="str">
        <f t="shared" si="37"/>
        <v>n/a</v>
      </c>
      <c r="B1089" s="396">
        <f t="array" ref="B1089">IF($A1089="n/a",Dashboard!$C$54,iferror(index('Trade Log'!$B$5:$B$2004,match($A1089,'Trade Log'!$AA$5:$AA$2004,0),0),Dashboard!$C$54))</f>
        <v>43100</v>
      </c>
      <c r="C1089" s="100" t="str">
        <f t="array" ref="C1089">IF($A1089="n/a","",iferror(index('Trade Log'!$C$5:$C$2004,match($A1089,'Trade Log'!$AA$5:$AA$2004,0),0),""))</f>
        <v/>
      </c>
      <c r="D1089" s="398">
        <f t="array" ref="D1089">IF($A1089="n/a",0,iferror(index('Trade Log'!$AD$5:$AD$2004,match($A1089,'Trade Log'!$AA$5:$AA$2004,0),0),0))</f>
        <v>0</v>
      </c>
      <c r="E1089" s="398">
        <f t="shared" si="35"/>
        <v>0</v>
      </c>
      <c r="F1089" s="100" t="str">
        <f t="array" ref="F1089">IF($A1089="n/a","",iferror(index('Trade Log'!$D$5:$D$2004,match($A1089,'Trade Log'!$AA$5:$AA$2004,0),0),"n/a"))</f>
        <v/>
      </c>
      <c r="G1089" s="100" t="str">
        <f t="array" ref="G1089">IF($A1089="n/a","",IFERROR(index(Setup!$D$52:$D$201,match($F1089,Setup!$B$52:$B$201,0),0),"n/a"))</f>
        <v/>
      </c>
      <c r="H1089" s="81"/>
      <c r="I1089" s="398">
        <f t="shared" ref="I1089:AG1089" si="836">IF($A1089="n/a",0,IFERROR(IF($G1089=I$287,$E1089,0),0))</f>
        <v>0</v>
      </c>
      <c r="J1089" s="398">
        <f t="shared" si="836"/>
        <v>0</v>
      </c>
      <c r="K1089" s="398">
        <f t="shared" si="836"/>
        <v>0</v>
      </c>
      <c r="L1089" s="398">
        <f t="shared" si="836"/>
        <v>0</v>
      </c>
      <c r="M1089" s="398">
        <f t="shared" si="836"/>
        <v>0</v>
      </c>
      <c r="N1089" s="398">
        <f t="shared" si="836"/>
        <v>0</v>
      </c>
      <c r="O1089" s="398">
        <f t="shared" si="836"/>
        <v>0</v>
      </c>
      <c r="P1089" s="398">
        <f t="shared" si="836"/>
        <v>0</v>
      </c>
      <c r="Q1089" s="398">
        <f t="shared" si="836"/>
        <v>0</v>
      </c>
      <c r="R1089" s="398">
        <f t="shared" si="836"/>
        <v>0</v>
      </c>
      <c r="S1089" s="398">
        <f t="shared" si="836"/>
        <v>0</v>
      </c>
      <c r="T1089" s="398">
        <f t="shared" si="836"/>
        <v>0</v>
      </c>
      <c r="U1089" s="398">
        <f t="shared" si="836"/>
        <v>0</v>
      </c>
      <c r="V1089" s="398">
        <f t="shared" si="836"/>
        <v>0</v>
      </c>
      <c r="W1089" s="398">
        <f t="shared" si="836"/>
        <v>0</v>
      </c>
      <c r="X1089" s="398">
        <f t="shared" si="836"/>
        <v>0</v>
      </c>
      <c r="Y1089" s="398">
        <f t="shared" si="836"/>
        <v>0</v>
      </c>
      <c r="Z1089" s="398">
        <f t="shared" si="836"/>
        <v>0</v>
      </c>
      <c r="AA1089" s="398">
        <f t="shared" si="836"/>
        <v>0</v>
      </c>
      <c r="AB1089" s="398">
        <f t="shared" si="836"/>
        <v>0</v>
      </c>
      <c r="AC1089" s="398">
        <f t="shared" si="836"/>
        <v>0</v>
      </c>
      <c r="AD1089" s="398">
        <f t="shared" si="836"/>
        <v>0</v>
      </c>
      <c r="AE1089" s="398">
        <f t="shared" si="836"/>
        <v>0</v>
      </c>
      <c r="AF1089" s="398">
        <f t="shared" si="836"/>
        <v>0</v>
      </c>
      <c r="AG1089" s="398">
        <f t="shared" si="836"/>
        <v>0</v>
      </c>
    </row>
    <row r="1090">
      <c r="A1090" s="100" t="str">
        <f t="shared" si="37"/>
        <v>n/a</v>
      </c>
      <c r="B1090" s="396">
        <f t="array" ref="B1090">IF($A1090="n/a",Dashboard!$C$54,iferror(index('Trade Log'!$B$5:$B$2004,match($A1090,'Trade Log'!$AA$5:$AA$2004,0),0),Dashboard!$C$54))</f>
        <v>43100</v>
      </c>
      <c r="C1090" s="100" t="str">
        <f t="array" ref="C1090">IF($A1090="n/a","",iferror(index('Trade Log'!$C$5:$C$2004,match($A1090,'Trade Log'!$AA$5:$AA$2004,0),0),""))</f>
        <v/>
      </c>
      <c r="D1090" s="398">
        <f t="array" ref="D1090">IF($A1090="n/a",0,iferror(index('Trade Log'!$AD$5:$AD$2004,match($A1090,'Trade Log'!$AA$5:$AA$2004,0),0),0))</f>
        <v>0</v>
      </c>
      <c r="E1090" s="398">
        <f t="shared" si="35"/>
        <v>0</v>
      </c>
      <c r="F1090" s="100" t="str">
        <f t="array" ref="F1090">IF($A1090="n/a","",iferror(index('Trade Log'!$D$5:$D$2004,match($A1090,'Trade Log'!$AA$5:$AA$2004,0),0),"n/a"))</f>
        <v/>
      </c>
      <c r="G1090" s="100" t="str">
        <f t="array" ref="G1090">IF($A1090="n/a","",IFERROR(index(Setup!$D$52:$D$201,match($F1090,Setup!$B$52:$B$201,0),0),"n/a"))</f>
        <v/>
      </c>
      <c r="H1090" s="81"/>
      <c r="I1090" s="398">
        <f t="shared" ref="I1090:AG1090" si="837">IF($A1090="n/a",0,IFERROR(IF($G1090=I$287,$E1090,0),0))</f>
        <v>0</v>
      </c>
      <c r="J1090" s="398">
        <f t="shared" si="837"/>
        <v>0</v>
      </c>
      <c r="K1090" s="398">
        <f t="shared" si="837"/>
        <v>0</v>
      </c>
      <c r="L1090" s="398">
        <f t="shared" si="837"/>
        <v>0</v>
      </c>
      <c r="M1090" s="398">
        <f t="shared" si="837"/>
        <v>0</v>
      </c>
      <c r="N1090" s="398">
        <f t="shared" si="837"/>
        <v>0</v>
      </c>
      <c r="O1090" s="398">
        <f t="shared" si="837"/>
        <v>0</v>
      </c>
      <c r="P1090" s="398">
        <f t="shared" si="837"/>
        <v>0</v>
      </c>
      <c r="Q1090" s="398">
        <f t="shared" si="837"/>
        <v>0</v>
      </c>
      <c r="R1090" s="398">
        <f t="shared" si="837"/>
        <v>0</v>
      </c>
      <c r="S1090" s="398">
        <f t="shared" si="837"/>
        <v>0</v>
      </c>
      <c r="T1090" s="398">
        <f t="shared" si="837"/>
        <v>0</v>
      </c>
      <c r="U1090" s="398">
        <f t="shared" si="837"/>
        <v>0</v>
      </c>
      <c r="V1090" s="398">
        <f t="shared" si="837"/>
        <v>0</v>
      </c>
      <c r="W1090" s="398">
        <f t="shared" si="837"/>
        <v>0</v>
      </c>
      <c r="X1090" s="398">
        <f t="shared" si="837"/>
        <v>0</v>
      </c>
      <c r="Y1090" s="398">
        <f t="shared" si="837"/>
        <v>0</v>
      </c>
      <c r="Z1090" s="398">
        <f t="shared" si="837"/>
        <v>0</v>
      </c>
      <c r="AA1090" s="398">
        <f t="shared" si="837"/>
        <v>0</v>
      </c>
      <c r="AB1090" s="398">
        <f t="shared" si="837"/>
        <v>0</v>
      </c>
      <c r="AC1090" s="398">
        <f t="shared" si="837"/>
        <v>0</v>
      </c>
      <c r="AD1090" s="398">
        <f t="shared" si="837"/>
        <v>0</v>
      </c>
      <c r="AE1090" s="398">
        <f t="shared" si="837"/>
        <v>0</v>
      </c>
      <c r="AF1090" s="398">
        <f t="shared" si="837"/>
        <v>0</v>
      </c>
      <c r="AG1090" s="398">
        <f t="shared" si="837"/>
        <v>0</v>
      </c>
    </row>
    <row r="1091">
      <c r="A1091" s="100" t="str">
        <f t="shared" si="37"/>
        <v>n/a</v>
      </c>
      <c r="B1091" s="396">
        <f t="array" ref="B1091">IF($A1091="n/a",Dashboard!$C$54,iferror(index('Trade Log'!$B$5:$B$2004,match($A1091,'Trade Log'!$AA$5:$AA$2004,0),0),Dashboard!$C$54))</f>
        <v>43100</v>
      </c>
      <c r="C1091" s="100" t="str">
        <f t="array" ref="C1091">IF($A1091="n/a","",iferror(index('Trade Log'!$C$5:$C$2004,match($A1091,'Trade Log'!$AA$5:$AA$2004,0),0),""))</f>
        <v/>
      </c>
      <c r="D1091" s="398">
        <f t="array" ref="D1091">IF($A1091="n/a",0,iferror(index('Trade Log'!$AD$5:$AD$2004,match($A1091,'Trade Log'!$AA$5:$AA$2004,0),0),0))</f>
        <v>0</v>
      </c>
      <c r="E1091" s="398">
        <f t="shared" si="35"/>
        <v>0</v>
      </c>
      <c r="F1091" s="100" t="str">
        <f t="array" ref="F1091">IF($A1091="n/a","",iferror(index('Trade Log'!$D$5:$D$2004,match($A1091,'Trade Log'!$AA$5:$AA$2004,0),0),"n/a"))</f>
        <v/>
      </c>
      <c r="G1091" s="100" t="str">
        <f t="array" ref="G1091">IF($A1091="n/a","",IFERROR(index(Setup!$D$52:$D$201,match($F1091,Setup!$B$52:$B$201,0),0),"n/a"))</f>
        <v/>
      </c>
      <c r="H1091" s="81"/>
      <c r="I1091" s="398">
        <f t="shared" ref="I1091:AG1091" si="838">IF($A1091="n/a",0,IFERROR(IF($G1091=I$287,$E1091,0),0))</f>
        <v>0</v>
      </c>
      <c r="J1091" s="398">
        <f t="shared" si="838"/>
        <v>0</v>
      </c>
      <c r="K1091" s="398">
        <f t="shared" si="838"/>
        <v>0</v>
      </c>
      <c r="L1091" s="398">
        <f t="shared" si="838"/>
        <v>0</v>
      </c>
      <c r="M1091" s="398">
        <f t="shared" si="838"/>
        <v>0</v>
      </c>
      <c r="N1091" s="398">
        <f t="shared" si="838"/>
        <v>0</v>
      </c>
      <c r="O1091" s="398">
        <f t="shared" si="838"/>
        <v>0</v>
      </c>
      <c r="P1091" s="398">
        <f t="shared" si="838"/>
        <v>0</v>
      </c>
      <c r="Q1091" s="398">
        <f t="shared" si="838"/>
        <v>0</v>
      </c>
      <c r="R1091" s="398">
        <f t="shared" si="838"/>
        <v>0</v>
      </c>
      <c r="S1091" s="398">
        <f t="shared" si="838"/>
        <v>0</v>
      </c>
      <c r="T1091" s="398">
        <f t="shared" si="838"/>
        <v>0</v>
      </c>
      <c r="U1091" s="398">
        <f t="shared" si="838"/>
        <v>0</v>
      </c>
      <c r="V1091" s="398">
        <f t="shared" si="838"/>
        <v>0</v>
      </c>
      <c r="W1091" s="398">
        <f t="shared" si="838"/>
        <v>0</v>
      </c>
      <c r="X1091" s="398">
        <f t="shared" si="838"/>
        <v>0</v>
      </c>
      <c r="Y1091" s="398">
        <f t="shared" si="838"/>
        <v>0</v>
      </c>
      <c r="Z1091" s="398">
        <f t="shared" si="838"/>
        <v>0</v>
      </c>
      <c r="AA1091" s="398">
        <f t="shared" si="838"/>
        <v>0</v>
      </c>
      <c r="AB1091" s="398">
        <f t="shared" si="838"/>
        <v>0</v>
      </c>
      <c r="AC1091" s="398">
        <f t="shared" si="838"/>
        <v>0</v>
      </c>
      <c r="AD1091" s="398">
        <f t="shared" si="838"/>
        <v>0</v>
      </c>
      <c r="AE1091" s="398">
        <f t="shared" si="838"/>
        <v>0</v>
      </c>
      <c r="AF1091" s="398">
        <f t="shared" si="838"/>
        <v>0</v>
      </c>
      <c r="AG1091" s="398">
        <f t="shared" si="838"/>
        <v>0</v>
      </c>
    </row>
    <row r="1092">
      <c r="A1092" s="100" t="str">
        <f t="shared" si="37"/>
        <v>n/a</v>
      </c>
      <c r="B1092" s="396">
        <f t="array" ref="B1092">IF($A1092="n/a",Dashboard!$C$54,iferror(index('Trade Log'!$B$5:$B$2004,match($A1092,'Trade Log'!$AA$5:$AA$2004,0),0),Dashboard!$C$54))</f>
        <v>43100</v>
      </c>
      <c r="C1092" s="100" t="str">
        <f t="array" ref="C1092">IF($A1092="n/a","",iferror(index('Trade Log'!$C$5:$C$2004,match($A1092,'Trade Log'!$AA$5:$AA$2004,0),0),""))</f>
        <v/>
      </c>
      <c r="D1092" s="398">
        <f t="array" ref="D1092">IF($A1092="n/a",0,iferror(index('Trade Log'!$AD$5:$AD$2004,match($A1092,'Trade Log'!$AA$5:$AA$2004,0),0),0))</f>
        <v>0</v>
      </c>
      <c r="E1092" s="398">
        <f t="shared" si="35"/>
        <v>0</v>
      </c>
      <c r="F1092" s="100" t="str">
        <f t="array" ref="F1092">IF($A1092="n/a","",iferror(index('Trade Log'!$D$5:$D$2004,match($A1092,'Trade Log'!$AA$5:$AA$2004,0),0),"n/a"))</f>
        <v/>
      </c>
      <c r="G1092" s="100" t="str">
        <f t="array" ref="G1092">IF($A1092="n/a","",IFERROR(index(Setup!$D$52:$D$201,match($F1092,Setup!$B$52:$B$201,0),0),"n/a"))</f>
        <v/>
      </c>
      <c r="H1092" s="81"/>
      <c r="I1092" s="398">
        <f t="shared" ref="I1092:AG1092" si="839">IF($A1092="n/a",0,IFERROR(IF($G1092=I$287,$E1092,0),0))</f>
        <v>0</v>
      </c>
      <c r="J1092" s="398">
        <f t="shared" si="839"/>
        <v>0</v>
      </c>
      <c r="K1092" s="398">
        <f t="shared" si="839"/>
        <v>0</v>
      </c>
      <c r="L1092" s="398">
        <f t="shared" si="839"/>
        <v>0</v>
      </c>
      <c r="M1092" s="398">
        <f t="shared" si="839"/>
        <v>0</v>
      </c>
      <c r="N1092" s="398">
        <f t="shared" si="839"/>
        <v>0</v>
      </c>
      <c r="O1092" s="398">
        <f t="shared" si="839"/>
        <v>0</v>
      </c>
      <c r="P1092" s="398">
        <f t="shared" si="839"/>
        <v>0</v>
      </c>
      <c r="Q1092" s="398">
        <f t="shared" si="839"/>
        <v>0</v>
      </c>
      <c r="R1092" s="398">
        <f t="shared" si="839"/>
        <v>0</v>
      </c>
      <c r="S1092" s="398">
        <f t="shared" si="839"/>
        <v>0</v>
      </c>
      <c r="T1092" s="398">
        <f t="shared" si="839"/>
        <v>0</v>
      </c>
      <c r="U1092" s="398">
        <f t="shared" si="839"/>
        <v>0</v>
      </c>
      <c r="V1092" s="398">
        <f t="shared" si="839"/>
        <v>0</v>
      </c>
      <c r="W1092" s="398">
        <f t="shared" si="839"/>
        <v>0</v>
      </c>
      <c r="X1092" s="398">
        <f t="shared" si="839"/>
        <v>0</v>
      </c>
      <c r="Y1092" s="398">
        <f t="shared" si="839"/>
        <v>0</v>
      </c>
      <c r="Z1092" s="398">
        <f t="shared" si="839"/>
        <v>0</v>
      </c>
      <c r="AA1092" s="398">
        <f t="shared" si="839"/>
        <v>0</v>
      </c>
      <c r="AB1092" s="398">
        <f t="shared" si="839"/>
        <v>0</v>
      </c>
      <c r="AC1092" s="398">
        <f t="shared" si="839"/>
        <v>0</v>
      </c>
      <c r="AD1092" s="398">
        <f t="shared" si="839"/>
        <v>0</v>
      </c>
      <c r="AE1092" s="398">
        <f t="shared" si="839"/>
        <v>0</v>
      </c>
      <c r="AF1092" s="398">
        <f t="shared" si="839"/>
        <v>0</v>
      </c>
      <c r="AG1092" s="398">
        <f t="shared" si="839"/>
        <v>0</v>
      </c>
    </row>
    <row r="1093">
      <c r="A1093" s="100" t="str">
        <f t="shared" si="37"/>
        <v>n/a</v>
      </c>
      <c r="B1093" s="396">
        <f t="array" ref="B1093">IF($A1093="n/a",Dashboard!$C$54,iferror(index('Trade Log'!$B$5:$B$2004,match($A1093,'Trade Log'!$AA$5:$AA$2004,0),0),Dashboard!$C$54))</f>
        <v>43100</v>
      </c>
      <c r="C1093" s="100" t="str">
        <f t="array" ref="C1093">IF($A1093="n/a","",iferror(index('Trade Log'!$C$5:$C$2004,match($A1093,'Trade Log'!$AA$5:$AA$2004,0),0),""))</f>
        <v/>
      </c>
      <c r="D1093" s="398">
        <f t="array" ref="D1093">IF($A1093="n/a",0,iferror(index('Trade Log'!$AD$5:$AD$2004,match($A1093,'Trade Log'!$AA$5:$AA$2004,0),0),0))</f>
        <v>0</v>
      </c>
      <c r="E1093" s="398">
        <f t="shared" si="35"/>
        <v>0</v>
      </c>
      <c r="F1093" s="100" t="str">
        <f t="array" ref="F1093">IF($A1093="n/a","",iferror(index('Trade Log'!$D$5:$D$2004,match($A1093,'Trade Log'!$AA$5:$AA$2004,0),0),"n/a"))</f>
        <v/>
      </c>
      <c r="G1093" s="100" t="str">
        <f t="array" ref="G1093">IF($A1093="n/a","",IFERROR(index(Setup!$D$52:$D$201,match($F1093,Setup!$B$52:$B$201,0),0),"n/a"))</f>
        <v/>
      </c>
      <c r="H1093" s="81"/>
      <c r="I1093" s="398">
        <f t="shared" ref="I1093:AG1093" si="840">IF($A1093="n/a",0,IFERROR(IF($G1093=I$287,$E1093,0),0))</f>
        <v>0</v>
      </c>
      <c r="J1093" s="398">
        <f t="shared" si="840"/>
        <v>0</v>
      </c>
      <c r="K1093" s="398">
        <f t="shared" si="840"/>
        <v>0</v>
      </c>
      <c r="L1093" s="398">
        <f t="shared" si="840"/>
        <v>0</v>
      </c>
      <c r="M1093" s="398">
        <f t="shared" si="840"/>
        <v>0</v>
      </c>
      <c r="N1093" s="398">
        <f t="shared" si="840"/>
        <v>0</v>
      </c>
      <c r="O1093" s="398">
        <f t="shared" si="840"/>
        <v>0</v>
      </c>
      <c r="P1093" s="398">
        <f t="shared" si="840"/>
        <v>0</v>
      </c>
      <c r="Q1093" s="398">
        <f t="shared" si="840"/>
        <v>0</v>
      </c>
      <c r="R1093" s="398">
        <f t="shared" si="840"/>
        <v>0</v>
      </c>
      <c r="S1093" s="398">
        <f t="shared" si="840"/>
        <v>0</v>
      </c>
      <c r="T1093" s="398">
        <f t="shared" si="840"/>
        <v>0</v>
      </c>
      <c r="U1093" s="398">
        <f t="shared" si="840"/>
        <v>0</v>
      </c>
      <c r="V1093" s="398">
        <f t="shared" si="840"/>
        <v>0</v>
      </c>
      <c r="W1093" s="398">
        <f t="shared" si="840"/>
        <v>0</v>
      </c>
      <c r="X1093" s="398">
        <f t="shared" si="840"/>
        <v>0</v>
      </c>
      <c r="Y1093" s="398">
        <f t="shared" si="840"/>
        <v>0</v>
      </c>
      <c r="Z1093" s="398">
        <f t="shared" si="840"/>
        <v>0</v>
      </c>
      <c r="AA1093" s="398">
        <f t="shared" si="840"/>
        <v>0</v>
      </c>
      <c r="AB1093" s="398">
        <f t="shared" si="840"/>
        <v>0</v>
      </c>
      <c r="AC1093" s="398">
        <f t="shared" si="840"/>
        <v>0</v>
      </c>
      <c r="AD1093" s="398">
        <f t="shared" si="840"/>
        <v>0</v>
      </c>
      <c r="AE1093" s="398">
        <f t="shared" si="840"/>
        <v>0</v>
      </c>
      <c r="AF1093" s="398">
        <f t="shared" si="840"/>
        <v>0</v>
      </c>
      <c r="AG1093" s="398">
        <f t="shared" si="840"/>
        <v>0</v>
      </c>
    </row>
    <row r="1094">
      <c r="A1094" s="100" t="str">
        <f t="shared" si="37"/>
        <v>n/a</v>
      </c>
      <c r="B1094" s="396">
        <f t="array" ref="B1094">IF($A1094="n/a",Dashboard!$C$54,iferror(index('Trade Log'!$B$5:$B$2004,match($A1094,'Trade Log'!$AA$5:$AA$2004,0),0),Dashboard!$C$54))</f>
        <v>43100</v>
      </c>
      <c r="C1094" s="100" t="str">
        <f t="array" ref="C1094">IF($A1094="n/a","",iferror(index('Trade Log'!$C$5:$C$2004,match($A1094,'Trade Log'!$AA$5:$AA$2004,0),0),""))</f>
        <v/>
      </c>
      <c r="D1094" s="398">
        <f t="array" ref="D1094">IF($A1094="n/a",0,iferror(index('Trade Log'!$AD$5:$AD$2004,match($A1094,'Trade Log'!$AA$5:$AA$2004,0),0),0))</f>
        <v>0</v>
      </c>
      <c r="E1094" s="398">
        <f t="shared" si="35"/>
        <v>0</v>
      </c>
      <c r="F1094" s="100" t="str">
        <f t="array" ref="F1094">IF($A1094="n/a","",iferror(index('Trade Log'!$D$5:$D$2004,match($A1094,'Trade Log'!$AA$5:$AA$2004,0),0),"n/a"))</f>
        <v/>
      </c>
      <c r="G1094" s="100" t="str">
        <f t="array" ref="G1094">IF($A1094="n/a","",IFERROR(index(Setup!$D$52:$D$201,match($F1094,Setup!$B$52:$B$201,0),0),"n/a"))</f>
        <v/>
      </c>
      <c r="H1094" s="81"/>
      <c r="I1094" s="398">
        <f t="shared" ref="I1094:AG1094" si="841">IF($A1094="n/a",0,IFERROR(IF($G1094=I$287,$E1094,0),0))</f>
        <v>0</v>
      </c>
      <c r="J1094" s="398">
        <f t="shared" si="841"/>
        <v>0</v>
      </c>
      <c r="K1094" s="398">
        <f t="shared" si="841"/>
        <v>0</v>
      </c>
      <c r="L1094" s="398">
        <f t="shared" si="841"/>
        <v>0</v>
      </c>
      <c r="M1094" s="398">
        <f t="shared" si="841"/>
        <v>0</v>
      </c>
      <c r="N1094" s="398">
        <f t="shared" si="841"/>
        <v>0</v>
      </c>
      <c r="O1094" s="398">
        <f t="shared" si="841"/>
        <v>0</v>
      </c>
      <c r="P1094" s="398">
        <f t="shared" si="841"/>
        <v>0</v>
      </c>
      <c r="Q1094" s="398">
        <f t="shared" si="841"/>
        <v>0</v>
      </c>
      <c r="R1094" s="398">
        <f t="shared" si="841"/>
        <v>0</v>
      </c>
      <c r="S1094" s="398">
        <f t="shared" si="841"/>
        <v>0</v>
      </c>
      <c r="T1094" s="398">
        <f t="shared" si="841"/>
        <v>0</v>
      </c>
      <c r="U1094" s="398">
        <f t="shared" si="841"/>
        <v>0</v>
      </c>
      <c r="V1094" s="398">
        <f t="shared" si="841"/>
        <v>0</v>
      </c>
      <c r="W1094" s="398">
        <f t="shared" si="841"/>
        <v>0</v>
      </c>
      <c r="X1094" s="398">
        <f t="shared" si="841"/>
        <v>0</v>
      </c>
      <c r="Y1094" s="398">
        <f t="shared" si="841"/>
        <v>0</v>
      </c>
      <c r="Z1094" s="398">
        <f t="shared" si="841"/>
        <v>0</v>
      </c>
      <c r="AA1094" s="398">
        <f t="shared" si="841"/>
        <v>0</v>
      </c>
      <c r="AB1094" s="398">
        <f t="shared" si="841"/>
        <v>0</v>
      </c>
      <c r="AC1094" s="398">
        <f t="shared" si="841"/>
        <v>0</v>
      </c>
      <c r="AD1094" s="398">
        <f t="shared" si="841"/>
        <v>0</v>
      </c>
      <c r="AE1094" s="398">
        <f t="shared" si="841"/>
        <v>0</v>
      </c>
      <c r="AF1094" s="398">
        <f t="shared" si="841"/>
        <v>0</v>
      </c>
      <c r="AG1094" s="398">
        <f t="shared" si="841"/>
        <v>0</v>
      </c>
    </row>
    <row r="1095">
      <c r="A1095" s="100" t="str">
        <f t="shared" si="37"/>
        <v>n/a</v>
      </c>
      <c r="B1095" s="396">
        <f t="array" ref="B1095">IF($A1095="n/a",Dashboard!$C$54,iferror(index('Trade Log'!$B$5:$B$2004,match($A1095,'Trade Log'!$AA$5:$AA$2004,0),0),Dashboard!$C$54))</f>
        <v>43100</v>
      </c>
      <c r="C1095" s="100" t="str">
        <f t="array" ref="C1095">IF($A1095="n/a","",iferror(index('Trade Log'!$C$5:$C$2004,match($A1095,'Trade Log'!$AA$5:$AA$2004,0),0),""))</f>
        <v/>
      </c>
      <c r="D1095" s="398">
        <f t="array" ref="D1095">IF($A1095="n/a",0,iferror(index('Trade Log'!$AD$5:$AD$2004,match($A1095,'Trade Log'!$AA$5:$AA$2004,0),0),0))</f>
        <v>0</v>
      </c>
      <c r="E1095" s="398">
        <f t="shared" si="35"/>
        <v>0</v>
      </c>
      <c r="F1095" s="100" t="str">
        <f t="array" ref="F1095">IF($A1095="n/a","",iferror(index('Trade Log'!$D$5:$D$2004,match($A1095,'Trade Log'!$AA$5:$AA$2004,0),0),"n/a"))</f>
        <v/>
      </c>
      <c r="G1095" s="100" t="str">
        <f t="array" ref="G1095">IF($A1095="n/a","",IFERROR(index(Setup!$D$52:$D$201,match($F1095,Setup!$B$52:$B$201,0),0),"n/a"))</f>
        <v/>
      </c>
      <c r="H1095" s="81"/>
      <c r="I1095" s="398">
        <f t="shared" ref="I1095:AG1095" si="842">IF($A1095="n/a",0,IFERROR(IF($G1095=I$287,$E1095,0),0))</f>
        <v>0</v>
      </c>
      <c r="J1095" s="398">
        <f t="shared" si="842"/>
        <v>0</v>
      </c>
      <c r="K1095" s="398">
        <f t="shared" si="842"/>
        <v>0</v>
      </c>
      <c r="L1095" s="398">
        <f t="shared" si="842"/>
        <v>0</v>
      </c>
      <c r="M1095" s="398">
        <f t="shared" si="842"/>
        <v>0</v>
      </c>
      <c r="N1095" s="398">
        <f t="shared" si="842"/>
        <v>0</v>
      </c>
      <c r="O1095" s="398">
        <f t="shared" si="842"/>
        <v>0</v>
      </c>
      <c r="P1095" s="398">
        <f t="shared" si="842"/>
        <v>0</v>
      </c>
      <c r="Q1095" s="398">
        <f t="shared" si="842"/>
        <v>0</v>
      </c>
      <c r="R1095" s="398">
        <f t="shared" si="842"/>
        <v>0</v>
      </c>
      <c r="S1095" s="398">
        <f t="shared" si="842"/>
        <v>0</v>
      </c>
      <c r="T1095" s="398">
        <f t="shared" si="842"/>
        <v>0</v>
      </c>
      <c r="U1095" s="398">
        <f t="shared" si="842"/>
        <v>0</v>
      </c>
      <c r="V1095" s="398">
        <f t="shared" si="842"/>
        <v>0</v>
      </c>
      <c r="W1095" s="398">
        <f t="shared" si="842"/>
        <v>0</v>
      </c>
      <c r="X1095" s="398">
        <f t="shared" si="842"/>
        <v>0</v>
      </c>
      <c r="Y1095" s="398">
        <f t="shared" si="842"/>
        <v>0</v>
      </c>
      <c r="Z1095" s="398">
        <f t="shared" si="842"/>
        <v>0</v>
      </c>
      <c r="AA1095" s="398">
        <f t="shared" si="842"/>
        <v>0</v>
      </c>
      <c r="AB1095" s="398">
        <f t="shared" si="842"/>
        <v>0</v>
      </c>
      <c r="AC1095" s="398">
        <f t="shared" si="842"/>
        <v>0</v>
      </c>
      <c r="AD1095" s="398">
        <f t="shared" si="842"/>
        <v>0</v>
      </c>
      <c r="AE1095" s="398">
        <f t="shared" si="842"/>
        <v>0</v>
      </c>
      <c r="AF1095" s="398">
        <f t="shared" si="842"/>
        <v>0</v>
      </c>
      <c r="AG1095" s="398">
        <f t="shared" si="842"/>
        <v>0</v>
      </c>
    </row>
    <row r="1096">
      <c r="A1096" s="100" t="str">
        <f t="shared" si="37"/>
        <v>n/a</v>
      </c>
      <c r="B1096" s="396">
        <f t="array" ref="B1096">IF($A1096="n/a",Dashboard!$C$54,iferror(index('Trade Log'!$B$5:$B$2004,match($A1096,'Trade Log'!$AA$5:$AA$2004,0),0),Dashboard!$C$54))</f>
        <v>43100</v>
      </c>
      <c r="C1096" s="100" t="str">
        <f t="array" ref="C1096">IF($A1096="n/a","",iferror(index('Trade Log'!$C$5:$C$2004,match($A1096,'Trade Log'!$AA$5:$AA$2004,0),0),""))</f>
        <v/>
      </c>
      <c r="D1096" s="398">
        <f t="array" ref="D1096">IF($A1096="n/a",0,iferror(index('Trade Log'!$AD$5:$AD$2004,match($A1096,'Trade Log'!$AA$5:$AA$2004,0),0),0))</f>
        <v>0</v>
      </c>
      <c r="E1096" s="398">
        <f t="shared" si="35"/>
        <v>0</v>
      </c>
      <c r="F1096" s="100" t="str">
        <f t="array" ref="F1096">IF($A1096="n/a","",iferror(index('Trade Log'!$D$5:$D$2004,match($A1096,'Trade Log'!$AA$5:$AA$2004,0),0),"n/a"))</f>
        <v/>
      </c>
      <c r="G1096" s="100" t="str">
        <f t="array" ref="G1096">IF($A1096="n/a","",IFERROR(index(Setup!$D$52:$D$201,match($F1096,Setup!$B$52:$B$201,0),0),"n/a"))</f>
        <v/>
      </c>
      <c r="H1096" s="81"/>
      <c r="I1096" s="398">
        <f t="shared" ref="I1096:AG1096" si="843">IF($A1096="n/a",0,IFERROR(IF($G1096=I$287,$E1096,0),0))</f>
        <v>0</v>
      </c>
      <c r="J1096" s="398">
        <f t="shared" si="843"/>
        <v>0</v>
      </c>
      <c r="K1096" s="398">
        <f t="shared" si="843"/>
        <v>0</v>
      </c>
      <c r="L1096" s="398">
        <f t="shared" si="843"/>
        <v>0</v>
      </c>
      <c r="M1096" s="398">
        <f t="shared" si="843"/>
        <v>0</v>
      </c>
      <c r="N1096" s="398">
        <f t="shared" si="843"/>
        <v>0</v>
      </c>
      <c r="O1096" s="398">
        <f t="shared" si="843"/>
        <v>0</v>
      </c>
      <c r="P1096" s="398">
        <f t="shared" si="843"/>
        <v>0</v>
      </c>
      <c r="Q1096" s="398">
        <f t="shared" si="843"/>
        <v>0</v>
      </c>
      <c r="R1096" s="398">
        <f t="shared" si="843"/>
        <v>0</v>
      </c>
      <c r="S1096" s="398">
        <f t="shared" si="843"/>
        <v>0</v>
      </c>
      <c r="T1096" s="398">
        <f t="shared" si="843"/>
        <v>0</v>
      </c>
      <c r="U1096" s="398">
        <f t="shared" si="843"/>
        <v>0</v>
      </c>
      <c r="V1096" s="398">
        <f t="shared" si="843"/>
        <v>0</v>
      </c>
      <c r="W1096" s="398">
        <f t="shared" si="843"/>
        <v>0</v>
      </c>
      <c r="X1096" s="398">
        <f t="shared" si="843"/>
        <v>0</v>
      </c>
      <c r="Y1096" s="398">
        <f t="shared" si="843"/>
        <v>0</v>
      </c>
      <c r="Z1096" s="398">
        <f t="shared" si="843"/>
        <v>0</v>
      </c>
      <c r="AA1096" s="398">
        <f t="shared" si="843"/>
        <v>0</v>
      </c>
      <c r="AB1096" s="398">
        <f t="shared" si="843"/>
        <v>0</v>
      </c>
      <c r="AC1096" s="398">
        <f t="shared" si="843"/>
        <v>0</v>
      </c>
      <c r="AD1096" s="398">
        <f t="shared" si="843"/>
        <v>0</v>
      </c>
      <c r="AE1096" s="398">
        <f t="shared" si="843"/>
        <v>0</v>
      </c>
      <c r="AF1096" s="398">
        <f t="shared" si="843"/>
        <v>0</v>
      </c>
      <c r="AG1096" s="398">
        <f t="shared" si="843"/>
        <v>0</v>
      </c>
    </row>
    <row r="1097">
      <c r="A1097" s="100" t="str">
        <f t="shared" si="37"/>
        <v>n/a</v>
      </c>
      <c r="B1097" s="396">
        <f t="array" ref="B1097">IF($A1097="n/a",Dashboard!$C$54,iferror(index('Trade Log'!$B$5:$B$2004,match($A1097,'Trade Log'!$AA$5:$AA$2004,0),0),Dashboard!$C$54))</f>
        <v>43100</v>
      </c>
      <c r="C1097" s="100" t="str">
        <f t="array" ref="C1097">IF($A1097="n/a","",iferror(index('Trade Log'!$C$5:$C$2004,match($A1097,'Trade Log'!$AA$5:$AA$2004,0),0),""))</f>
        <v/>
      </c>
      <c r="D1097" s="398">
        <f t="array" ref="D1097">IF($A1097="n/a",0,iferror(index('Trade Log'!$AD$5:$AD$2004,match($A1097,'Trade Log'!$AA$5:$AA$2004,0),0),0))</f>
        <v>0</v>
      </c>
      <c r="E1097" s="398">
        <f t="shared" si="35"/>
        <v>0</v>
      </c>
      <c r="F1097" s="100" t="str">
        <f t="array" ref="F1097">IF($A1097="n/a","",iferror(index('Trade Log'!$D$5:$D$2004,match($A1097,'Trade Log'!$AA$5:$AA$2004,0),0),"n/a"))</f>
        <v/>
      </c>
      <c r="G1097" s="100" t="str">
        <f t="array" ref="G1097">IF($A1097="n/a","",IFERROR(index(Setup!$D$52:$D$201,match($F1097,Setup!$B$52:$B$201,0),0),"n/a"))</f>
        <v/>
      </c>
      <c r="H1097" s="81"/>
      <c r="I1097" s="398">
        <f t="shared" ref="I1097:AG1097" si="844">IF($A1097="n/a",0,IFERROR(IF($G1097=I$287,$E1097,0),0))</f>
        <v>0</v>
      </c>
      <c r="J1097" s="398">
        <f t="shared" si="844"/>
        <v>0</v>
      </c>
      <c r="K1097" s="398">
        <f t="shared" si="844"/>
        <v>0</v>
      </c>
      <c r="L1097" s="398">
        <f t="shared" si="844"/>
        <v>0</v>
      </c>
      <c r="M1097" s="398">
        <f t="shared" si="844"/>
        <v>0</v>
      </c>
      <c r="N1097" s="398">
        <f t="shared" si="844"/>
        <v>0</v>
      </c>
      <c r="O1097" s="398">
        <f t="shared" si="844"/>
        <v>0</v>
      </c>
      <c r="P1097" s="398">
        <f t="shared" si="844"/>
        <v>0</v>
      </c>
      <c r="Q1097" s="398">
        <f t="shared" si="844"/>
        <v>0</v>
      </c>
      <c r="R1097" s="398">
        <f t="shared" si="844"/>
        <v>0</v>
      </c>
      <c r="S1097" s="398">
        <f t="shared" si="844"/>
        <v>0</v>
      </c>
      <c r="T1097" s="398">
        <f t="shared" si="844"/>
        <v>0</v>
      </c>
      <c r="U1097" s="398">
        <f t="shared" si="844"/>
        <v>0</v>
      </c>
      <c r="V1097" s="398">
        <f t="shared" si="844"/>
        <v>0</v>
      </c>
      <c r="W1097" s="398">
        <f t="shared" si="844"/>
        <v>0</v>
      </c>
      <c r="X1097" s="398">
        <f t="shared" si="844"/>
        <v>0</v>
      </c>
      <c r="Y1097" s="398">
        <f t="shared" si="844"/>
        <v>0</v>
      </c>
      <c r="Z1097" s="398">
        <f t="shared" si="844"/>
        <v>0</v>
      </c>
      <c r="AA1097" s="398">
        <f t="shared" si="844"/>
        <v>0</v>
      </c>
      <c r="AB1097" s="398">
        <f t="shared" si="844"/>
        <v>0</v>
      </c>
      <c r="AC1097" s="398">
        <f t="shared" si="844"/>
        <v>0</v>
      </c>
      <c r="AD1097" s="398">
        <f t="shared" si="844"/>
        <v>0</v>
      </c>
      <c r="AE1097" s="398">
        <f t="shared" si="844"/>
        <v>0</v>
      </c>
      <c r="AF1097" s="398">
        <f t="shared" si="844"/>
        <v>0</v>
      </c>
      <c r="AG1097" s="398">
        <f t="shared" si="844"/>
        <v>0</v>
      </c>
    </row>
    <row r="1098">
      <c r="A1098" s="100" t="str">
        <f t="shared" si="37"/>
        <v>n/a</v>
      </c>
      <c r="B1098" s="396">
        <f t="array" ref="B1098">IF($A1098="n/a",Dashboard!$C$54,iferror(index('Trade Log'!$B$5:$B$2004,match($A1098,'Trade Log'!$AA$5:$AA$2004,0),0),Dashboard!$C$54))</f>
        <v>43100</v>
      </c>
      <c r="C1098" s="100" t="str">
        <f t="array" ref="C1098">IF($A1098="n/a","",iferror(index('Trade Log'!$C$5:$C$2004,match($A1098,'Trade Log'!$AA$5:$AA$2004,0),0),""))</f>
        <v/>
      </c>
      <c r="D1098" s="398">
        <f t="array" ref="D1098">IF($A1098="n/a",0,iferror(index('Trade Log'!$AD$5:$AD$2004,match($A1098,'Trade Log'!$AA$5:$AA$2004,0),0),0))</f>
        <v>0</v>
      </c>
      <c r="E1098" s="398">
        <f t="shared" si="35"/>
        <v>0</v>
      </c>
      <c r="F1098" s="100" t="str">
        <f t="array" ref="F1098">IF($A1098="n/a","",iferror(index('Trade Log'!$D$5:$D$2004,match($A1098,'Trade Log'!$AA$5:$AA$2004,0),0),"n/a"))</f>
        <v/>
      </c>
      <c r="G1098" s="100" t="str">
        <f t="array" ref="G1098">IF($A1098="n/a","",IFERROR(index(Setup!$D$52:$D$201,match($F1098,Setup!$B$52:$B$201,0),0),"n/a"))</f>
        <v/>
      </c>
      <c r="H1098" s="81"/>
      <c r="I1098" s="398">
        <f t="shared" ref="I1098:AG1098" si="845">IF($A1098="n/a",0,IFERROR(IF($G1098=I$287,$E1098,0),0))</f>
        <v>0</v>
      </c>
      <c r="J1098" s="398">
        <f t="shared" si="845"/>
        <v>0</v>
      </c>
      <c r="K1098" s="398">
        <f t="shared" si="845"/>
        <v>0</v>
      </c>
      <c r="L1098" s="398">
        <f t="shared" si="845"/>
        <v>0</v>
      </c>
      <c r="M1098" s="398">
        <f t="shared" si="845"/>
        <v>0</v>
      </c>
      <c r="N1098" s="398">
        <f t="shared" si="845"/>
        <v>0</v>
      </c>
      <c r="O1098" s="398">
        <f t="shared" si="845"/>
        <v>0</v>
      </c>
      <c r="P1098" s="398">
        <f t="shared" si="845"/>
        <v>0</v>
      </c>
      <c r="Q1098" s="398">
        <f t="shared" si="845"/>
        <v>0</v>
      </c>
      <c r="R1098" s="398">
        <f t="shared" si="845"/>
        <v>0</v>
      </c>
      <c r="S1098" s="398">
        <f t="shared" si="845"/>
        <v>0</v>
      </c>
      <c r="T1098" s="398">
        <f t="shared" si="845"/>
        <v>0</v>
      </c>
      <c r="U1098" s="398">
        <f t="shared" si="845"/>
        <v>0</v>
      </c>
      <c r="V1098" s="398">
        <f t="shared" si="845"/>
        <v>0</v>
      </c>
      <c r="W1098" s="398">
        <f t="shared" si="845"/>
        <v>0</v>
      </c>
      <c r="X1098" s="398">
        <f t="shared" si="845"/>
        <v>0</v>
      </c>
      <c r="Y1098" s="398">
        <f t="shared" si="845"/>
        <v>0</v>
      </c>
      <c r="Z1098" s="398">
        <f t="shared" si="845"/>
        <v>0</v>
      </c>
      <c r="AA1098" s="398">
        <f t="shared" si="845"/>
        <v>0</v>
      </c>
      <c r="AB1098" s="398">
        <f t="shared" si="845"/>
        <v>0</v>
      </c>
      <c r="AC1098" s="398">
        <f t="shared" si="845"/>
        <v>0</v>
      </c>
      <c r="AD1098" s="398">
        <f t="shared" si="845"/>
        <v>0</v>
      </c>
      <c r="AE1098" s="398">
        <f t="shared" si="845"/>
        <v>0</v>
      </c>
      <c r="AF1098" s="398">
        <f t="shared" si="845"/>
        <v>0</v>
      </c>
      <c r="AG1098" s="398">
        <f t="shared" si="845"/>
        <v>0</v>
      </c>
    </row>
    <row r="1099">
      <c r="A1099" s="100" t="str">
        <f t="shared" si="37"/>
        <v>n/a</v>
      </c>
      <c r="B1099" s="396">
        <f t="array" ref="B1099">IF($A1099="n/a",Dashboard!$C$54,iferror(index('Trade Log'!$B$5:$B$2004,match($A1099,'Trade Log'!$AA$5:$AA$2004,0),0),Dashboard!$C$54))</f>
        <v>43100</v>
      </c>
      <c r="C1099" s="100" t="str">
        <f t="array" ref="C1099">IF($A1099="n/a","",iferror(index('Trade Log'!$C$5:$C$2004,match($A1099,'Trade Log'!$AA$5:$AA$2004,0),0),""))</f>
        <v/>
      </c>
      <c r="D1099" s="398">
        <f t="array" ref="D1099">IF($A1099="n/a",0,iferror(index('Trade Log'!$AD$5:$AD$2004,match($A1099,'Trade Log'!$AA$5:$AA$2004,0),0),0))</f>
        <v>0</v>
      </c>
      <c r="E1099" s="398">
        <f t="shared" si="35"/>
        <v>0</v>
      </c>
      <c r="F1099" s="100" t="str">
        <f t="array" ref="F1099">IF($A1099="n/a","",iferror(index('Trade Log'!$D$5:$D$2004,match($A1099,'Trade Log'!$AA$5:$AA$2004,0),0),"n/a"))</f>
        <v/>
      </c>
      <c r="G1099" s="100" t="str">
        <f t="array" ref="G1099">IF($A1099="n/a","",IFERROR(index(Setup!$D$52:$D$201,match($F1099,Setup!$B$52:$B$201,0),0),"n/a"))</f>
        <v/>
      </c>
      <c r="H1099" s="81"/>
      <c r="I1099" s="398">
        <f t="shared" ref="I1099:AG1099" si="846">IF($A1099="n/a",0,IFERROR(IF($G1099=I$287,$E1099,0),0))</f>
        <v>0</v>
      </c>
      <c r="J1099" s="398">
        <f t="shared" si="846"/>
        <v>0</v>
      </c>
      <c r="K1099" s="398">
        <f t="shared" si="846"/>
        <v>0</v>
      </c>
      <c r="L1099" s="398">
        <f t="shared" si="846"/>
        <v>0</v>
      </c>
      <c r="M1099" s="398">
        <f t="shared" si="846"/>
        <v>0</v>
      </c>
      <c r="N1099" s="398">
        <f t="shared" si="846"/>
        <v>0</v>
      </c>
      <c r="O1099" s="398">
        <f t="shared" si="846"/>
        <v>0</v>
      </c>
      <c r="P1099" s="398">
        <f t="shared" si="846"/>
        <v>0</v>
      </c>
      <c r="Q1099" s="398">
        <f t="shared" si="846"/>
        <v>0</v>
      </c>
      <c r="R1099" s="398">
        <f t="shared" si="846"/>
        <v>0</v>
      </c>
      <c r="S1099" s="398">
        <f t="shared" si="846"/>
        <v>0</v>
      </c>
      <c r="T1099" s="398">
        <f t="shared" si="846"/>
        <v>0</v>
      </c>
      <c r="U1099" s="398">
        <f t="shared" si="846"/>
        <v>0</v>
      </c>
      <c r="V1099" s="398">
        <f t="shared" si="846"/>
        <v>0</v>
      </c>
      <c r="W1099" s="398">
        <f t="shared" si="846"/>
        <v>0</v>
      </c>
      <c r="X1099" s="398">
        <f t="shared" si="846"/>
        <v>0</v>
      </c>
      <c r="Y1099" s="398">
        <f t="shared" si="846"/>
        <v>0</v>
      </c>
      <c r="Z1099" s="398">
        <f t="shared" si="846"/>
        <v>0</v>
      </c>
      <c r="AA1099" s="398">
        <f t="shared" si="846"/>
        <v>0</v>
      </c>
      <c r="AB1099" s="398">
        <f t="shared" si="846"/>
        <v>0</v>
      </c>
      <c r="AC1099" s="398">
        <f t="shared" si="846"/>
        <v>0</v>
      </c>
      <c r="AD1099" s="398">
        <f t="shared" si="846"/>
        <v>0</v>
      </c>
      <c r="AE1099" s="398">
        <f t="shared" si="846"/>
        <v>0</v>
      </c>
      <c r="AF1099" s="398">
        <f t="shared" si="846"/>
        <v>0</v>
      </c>
      <c r="AG1099" s="398">
        <f t="shared" si="846"/>
        <v>0</v>
      </c>
    </row>
    <row r="1100">
      <c r="A1100" s="100" t="str">
        <f t="shared" si="37"/>
        <v>n/a</v>
      </c>
      <c r="B1100" s="396">
        <f t="array" ref="B1100">IF($A1100="n/a",Dashboard!$C$54,iferror(index('Trade Log'!$B$5:$B$2004,match($A1100,'Trade Log'!$AA$5:$AA$2004,0),0),Dashboard!$C$54))</f>
        <v>43100</v>
      </c>
      <c r="C1100" s="100" t="str">
        <f t="array" ref="C1100">IF($A1100="n/a","",iferror(index('Trade Log'!$C$5:$C$2004,match($A1100,'Trade Log'!$AA$5:$AA$2004,0),0),""))</f>
        <v/>
      </c>
      <c r="D1100" s="398">
        <f t="array" ref="D1100">IF($A1100="n/a",0,iferror(index('Trade Log'!$AD$5:$AD$2004,match($A1100,'Trade Log'!$AA$5:$AA$2004,0),0),0))</f>
        <v>0</v>
      </c>
      <c r="E1100" s="398">
        <f t="shared" si="35"/>
        <v>0</v>
      </c>
      <c r="F1100" s="100" t="str">
        <f t="array" ref="F1100">IF($A1100="n/a","",iferror(index('Trade Log'!$D$5:$D$2004,match($A1100,'Trade Log'!$AA$5:$AA$2004,0),0),"n/a"))</f>
        <v/>
      </c>
      <c r="G1100" s="100" t="str">
        <f t="array" ref="G1100">IF($A1100="n/a","",IFERROR(index(Setup!$D$52:$D$201,match($F1100,Setup!$B$52:$B$201,0),0),"n/a"))</f>
        <v/>
      </c>
      <c r="H1100" s="81"/>
      <c r="I1100" s="398">
        <f t="shared" ref="I1100:AG1100" si="847">IF($A1100="n/a",0,IFERROR(IF($G1100=I$287,$E1100,0),0))</f>
        <v>0</v>
      </c>
      <c r="J1100" s="398">
        <f t="shared" si="847"/>
        <v>0</v>
      </c>
      <c r="K1100" s="398">
        <f t="shared" si="847"/>
        <v>0</v>
      </c>
      <c r="L1100" s="398">
        <f t="shared" si="847"/>
        <v>0</v>
      </c>
      <c r="M1100" s="398">
        <f t="shared" si="847"/>
        <v>0</v>
      </c>
      <c r="N1100" s="398">
        <f t="shared" si="847"/>
        <v>0</v>
      </c>
      <c r="O1100" s="398">
        <f t="shared" si="847"/>
        <v>0</v>
      </c>
      <c r="P1100" s="398">
        <f t="shared" si="847"/>
        <v>0</v>
      </c>
      <c r="Q1100" s="398">
        <f t="shared" si="847"/>
        <v>0</v>
      </c>
      <c r="R1100" s="398">
        <f t="shared" si="847"/>
        <v>0</v>
      </c>
      <c r="S1100" s="398">
        <f t="shared" si="847"/>
        <v>0</v>
      </c>
      <c r="T1100" s="398">
        <f t="shared" si="847"/>
        <v>0</v>
      </c>
      <c r="U1100" s="398">
        <f t="shared" si="847"/>
        <v>0</v>
      </c>
      <c r="V1100" s="398">
        <f t="shared" si="847"/>
        <v>0</v>
      </c>
      <c r="W1100" s="398">
        <f t="shared" si="847"/>
        <v>0</v>
      </c>
      <c r="X1100" s="398">
        <f t="shared" si="847"/>
        <v>0</v>
      </c>
      <c r="Y1100" s="398">
        <f t="shared" si="847"/>
        <v>0</v>
      </c>
      <c r="Z1100" s="398">
        <f t="shared" si="847"/>
        <v>0</v>
      </c>
      <c r="AA1100" s="398">
        <f t="shared" si="847"/>
        <v>0</v>
      </c>
      <c r="AB1100" s="398">
        <f t="shared" si="847"/>
        <v>0</v>
      </c>
      <c r="AC1100" s="398">
        <f t="shared" si="847"/>
        <v>0</v>
      </c>
      <c r="AD1100" s="398">
        <f t="shared" si="847"/>
        <v>0</v>
      </c>
      <c r="AE1100" s="398">
        <f t="shared" si="847"/>
        <v>0</v>
      </c>
      <c r="AF1100" s="398">
        <f t="shared" si="847"/>
        <v>0</v>
      </c>
      <c r="AG1100" s="398">
        <f t="shared" si="847"/>
        <v>0</v>
      </c>
    </row>
    <row r="1101">
      <c r="A1101" s="100" t="str">
        <f t="shared" si="37"/>
        <v>n/a</v>
      </c>
      <c r="B1101" s="396">
        <f t="array" ref="B1101">IF($A1101="n/a",Dashboard!$C$54,iferror(index('Trade Log'!$B$5:$B$2004,match($A1101,'Trade Log'!$AA$5:$AA$2004,0),0),Dashboard!$C$54))</f>
        <v>43100</v>
      </c>
      <c r="C1101" s="100" t="str">
        <f t="array" ref="C1101">IF($A1101="n/a","",iferror(index('Trade Log'!$C$5:$C$2004,match($A1101,'Trade Log'!$AA$5:$AA$2004,0),0),""))</f>
        <v/>
      </c>
      <c r="D1101" s="398">
        <f t="array" ref="D1101">IF($A1101="n/a",0,iferror(index('Trade Log'!$AD$5:$AD$2004,match($A1101,'Trade Log'!$AA$5:$AA$2004,0),0),0))</f>
        <v>0</v>
      </c>
      <c r="E1101" s="398">
        <f t="shared" si="35"/>
        <v>0</v>
      </c>
      <c r="F1101" s="100" t="str">
        <f t="array" ref="F1101">IF($A1101="n/a","",iferror(index('Trade Log'!$D$5:$D$2004,match($A1101,'Trade Log'!$AA$5:$AA$2004,0),0),"n/a"))</f>
        <v/>
      </c>
      <c r="G1101" s="100" t="str">
        <f t="array" ref="G1101">IF($A1101="n/a","",IFERROR(index(Setup!$D$52:$D$201,match($F1101,Setup!$B$52:$B$201,0),0),"n/a"))</f>
        <v/>
      </c>
      <c r="H1101" s="81"/>
      <c r="I1101" s="398">
        <f t="shared" ref="I1101:AG1101" si="848">IF($A1101="n/a",0,IFERROR(IF($G1101=I$287,$E1101,0),0))</f>
        <v>0</v>
      </c>
      <c r="J1101" s="398">
        <f t="shared" si="848"/>
        <v>0</v>
      </c>
      <c r="K1101" s="398">
        <f t="shared" si="848"/>
        <v>0</v>
      </c>
      <c r="L1101" s="398">
        <f t="shared" si="848"/>
        <v>0</v>
      </c>
      <c r="M1101" s="398">
        <f t="shared" si="848"/>
        <v>0</v>
      </c>
      <c r="N1101" s="398">
        <f t="shared" si="848"/>
        <v>0</v>
      </c>
      <c r="O1101" s="398">
        <f t="shared" si="848"/>
        <v>0</v>
      </c>
      <c r="P1101" s="398">
        <f t="shared" si="848"/>
        <v>0</v>
      </c>
      <c r="Q1101" s="398">
        <f t="shared" si="848"/>
        <v>0</v>
      </c>
      <c r="R1101" s="398">
        <f t="shared" si="848"/>
        <v>0</v>
      </c>
      <c r="S1101" s="398">
        <f t="shared" si="848"/>
        <v>0</v>
      </c>
      <c r="T1101" s="398">
        <f t="shared" si="848"/>
        <v>0</v>
      </c>
      <c r="U1101" s="398">
        <f t="shared" si="848"/>
        <v>0</v>
      </c>
      <c r="V1101" s="398">
        <f t="shared" si="848"/>
        <v>0</v>
      </c>
      <c r="W1101" s="398">
        <f t="shared" si="848"/>
        <v>0</v>
      </c>
      <c r="X1101" s="398">
        <f t="shared" si="848"/>
        <v>0</v>
      </c>
      <c r="Y1101" s="398">
        <f t="shared" si="848"/>
        <v>0</v>
      </c>
      <c r="Z1101" s="398">
        <f t="shared" si="848"/>
        <v>0</v>
      </c>
      <c r="AA1101" s="398">
        <f t="shared" si="848"/>
        <v>0</v>
      </c>
      <c r="AB1101" s="398">
        <f t="shared" si="848"/>
        <v>0</v>
      </c>
      <c r="AC1101" s="398">
        <f t="shared" si="848"/>
        <v>0</v>
      </c>
      <c r="AD1101" s="398">
        <f t="shared" si="848"/>
        <v>0</v>
      </c>
      <c r="AE1101" s="398">
        <f t="shared" si="848"/>
        <v>0</v>
      </c>
      <c r="AF1101" s="398">
        <f t="shared" si="848"/>
        <v>0</v>
      </c>
      <c r="AG1101" s="398">
        <f t="shared" si="848"/>
        <v>0</v>
      </c>
    </row>
    <row r="1102">
      <c r="A1102" s="100" t="str">
        <f t="shared" si="37"/>
        <v>n/a</v>
      </c>
      <c r="B1102" s="396">
        <f t="array" ref="B1102">IF($A1102="n/a",Dashboard!$C$54,iferror(index('Trade Log'!$B$5:$B$2004,match($A1102,'Trade Log'!$AA$5:$AA$2004,0),0),Dashboard!$C$54))</f>
        <v>43100</v>
      </c>
      <c r="C1102" s="100" t="str">
        <f t="array" ref="C1102">IF($A1102="n/a","",iferror(index('Trade Log'!$C$5:$C$2004,match($A1102,'Trade Log'!$AA$5:$AA$2004,0),0),""))</f>
        <v/>
      </c>
      <c r="D1102" s="398">
        <f t="array" ref="D1102">IF($A1102="n/a",0,iferror(index('Trade Log'!$AD$5:$AD$2004,match($A1102,'Trade Log'!$AA$5:$AA$2004,0),0),0))</f>
        <v>0</v>
      </c>
      <c r="E1102" s="398">
        <f t="shared" si="35"/>
        <v>0</v>
      </c>
      <c r="F1102" s="100" t="str">
        <f t="array" ref="F1102">IF($A1102="n/a","",iferror(index('Trade Log'!$D$5:$D$2004,match($A1102,'Trade Log'!$AA$5:$AA$2004,0),0),"n/a"))</f>
        <v/>
      </c>
      <c r="G1102" s="100" t="str">
        <f t="array" ref="G1102">IF($A1102="n/a","",IFERROR(index(Setup!$D$52:$D$201,match($F1102,Setup!$B$52:$B$201,0),0),"n/a"))</f>
        <v/>
      </c>
      <c r="H1102" s="81"/>
      <c r="I1102" s="398">
        <f t="shared" ref="I1102:AG1102" si="849">IF($A1102="n/a",0,IFERROR(IF($G1102=I$287,$E1102,0),0))</f>
        <v>0</v>
      </c>
      <c r="J1102" s="398">
        <f t="shared" si="849"/>
        <v>0</v>
      </c>
      <c r="K1102" s="398">
        <f t="shared" si="849"/>
        <v>0</v>
      </c>
      <c r="L1102" s="398">
        <f t="shared" si="849"/>
        <v>0</v>
      </c>
      <c r="M1102" s="398">
        <f t="shared" si="849"/>
        <v>0</v>
      </c>
      <c r="N1102" s="398">
        <f t="shared" si="849"/>
        <v>0</v>
      </c>
      <c r="O1102" s="398">
        <f t="shared" si="849"/>
        <v>0</v>
      </c>
      <c r="P1102" s="398">
        <f t="shared" si="849"/>
        <v>0</v>
      </c>
      <c r="Q1102" s="398">
        <f t="shared" si="849"/>
        <v>0</v>
      </c>
      <c r="R1102" s="398">
        <f t="shared" si="849"/>
        <v>0</v>
      </c>
      <c r="S1102" s="398">
        <f t="shared" si="849"/>
        <v>0</v>
      </c>
      <c r="T1102" s="398">
        <f t="shared" si="849"/>
        <v>0</v>
      </c>
      <c r="U1102" s="398">
        <f t="shared" si="849"/>
        <v>0</v>
      </c>
      <c r="V1102" s="398">
        <f t="shared" si="849"/>
        <v>0</v>
      </c>
      <c r="W1102" s="398">
        <f t="shared" si="849"/>
        <v>0</v>
      </c>
      <c r="X1102" s="398">
        <f t="shared" si="849"/>
        <v>0</v>
      </c>
      <c r="Y1102" s="398">
        <f t="shared" si="849"/>
        <v>0</v>
      </c>
      <c r="Z1102" s="398">
        <f t="shared" si="849"/>
        <v>0</v>
      </c>
      <c r="AA1102" s="398">
        <f t="shared" si="849"/>
        <v>0</v>
      </c>
      <c r="AB1102" s="398">
        <f t="shared" si="849"/>
        <v>0</v>
      </c>
      <c r="AC1102" s="398">
        <f t="shared" si="849"/>
        <v>0</v>
      </c>
      <c r="AD1102" s="398">
        <f t="shared" si="849"/>
        <v>0</v>
      </c>
      <c r="AE1102" s="398">
        <f t="shared" si="849"/>
        <v>0</v>
      </c>
      <c r="AF1102" s="398">
        <f t="shared" si="849"/>
        <v>0</v>
      </c>
      <c r="AG1102" s="398">
        <f t="shared" si="849"/>
        <v>0</v>
      </c>
    </row>
    <row r="1103">
      <c r="A1103" s="100" t="str">
        <f t="shared" si="37"/>
        <v>n/a</v>
      </c>
      <c r="B1103" s="396">
        <f t="array" ref="B1103">IF($A1103="n/a",Dashboard!$C$54,iferror(index('Trade Log'!$B$5:$B$2004,match($A1103,'Trade Log'!$AA$5:$AA$2004,0),0),Dashboard!$C$54))</f>
        <v>43100</v>
      </c>
      <c r="C1103" s="100" t="str">
        <f t="array" ref="C1103">IF($A1103="n/a","",iferror(index('Trade Log'!$C$5:$C$2004,match($A1103,'Trade Log'!$AA$5:$AA$2004,0),0),""))</f>
        <v/>
      </c>
      <c r="D1103" s="398">
        <f t="array" ref="D1103">IF($A1103="n/a",0,iferror(index('Trade Log'!$AD$5:$AD$2004,match($A1103,'Trade Log'!$AA$5:$AA$2004,0),0),0))</f>
        <v>0</v>
      </c>
      <c r="E1103" s="398">
        <f t="shared" si="35"/>
        <v>0</v>
      </c>
      <c r="F1103" s="100" t="str">
        <f t="array" ref="F1103">IF($A1103="n/a","",iferror(index('Trade Log'!$D$5:$D$2004,match($A1103,'Trade Log'!$AA$5:$AA$2004,0),0),"n/a"))</f>
        <v/>
      </c>
      <c r="G1103" s="100" t="str">
        <f t="array" ref="G1103">IF($A1103="n/a","",IFERROR(index(Setup!$D$52:$D$201,match($F1103,Setup!$B$52:$B$201,0),0),"n/a"))</f>
        <v/>
      </c>
      <c r="H1103" s="81"/>
      <c r="I1103" s="398">
        <f t="shared" ref="I1103:AG1103" si="850">IF($A1103="n/a",0,IFERROR(IF($G1103=I$287,$E1103,0),0))</f>
        <v>0</v>
      </c>
      <c r="J1103" s="398">
        <f t="shared" si="850"/>
        <v>0</v>
      </c>
      <c r="K1103" s="398">
        <f t="shared" si="850"/>
        <v>0</v>
      </c>
      <c r="L1103" s="398">
        <f t="shared" si="850"/>
        <v>0</v>
      </c>
      <c r="M1103" s="398">
        <f t="shared" si="850"/>
        <v>0</v>
      </c>
      <c r="N1103" s="398">
        <f t="shared" si="850"/>
        <v>0</v>
      </c>
      <c r="O1103" s="398">
        <f t="shared" si="850"/>
        <v>0</v>
      </c>
      <c r="P1103" s="398">
        <f t="shared" si="850"/>
        <v>0</v>
      </c>
      <c r="Q1103" s="398">
        <f t="shared" si="850"/>
        <v>0</v>
      </c>
      <c r="R1103" s="398">
        <f t="shared" si="850"/>
        <v>0</v>
      </c>
      <c r="S1103" s="398">
        <f t="shared" si="850"/>
        <v>0</v>
      </c>
      <c r="T1103" s="398">
        <f t="shared" si="850"/>
        <v>0</v>
      </c>
      <c r="U1103" s="398">
        <f t="shared" si="850"/>
        <v>0</v>
      </c>
      <c r="V1103" s="398">
        <f t="shared" si="850"/>
        <v>0</v>
      </c>
      <c r="W1103" s="398">
        <f t="shared" si="850"/>
        <v>0</v>
      </c>
      <c r="X1103" s="398">
        <f t="shared" si="850"/>
        <v>0</v>
      </c>
      <c r="Y1103" s="398">
        <f t="shared" si="850"/>
        <v>0</v>
      </c>
      <c r="Z1103" s="398">
        <f t="shared" si="850"/>
        <v>0</v>
      </c>
      <c r="AA1103" s="398">
        <f t="shared" si="850"/>
        <v>0</v>
      </c>
      <c r="AB1103" s="398">
        <f t="shared" si="850"/>
        <v>0</v>
      </c>
      <c r="AC1103" s="398">
        <f t="shared" si="850"/>
        <v>0</v>
      </c>
      <c r="AD1103" s="398">
        <f t="shared" si="850"/>
        <v>0</v>
      </c>
      <c r="AE1103" s="398">
        <f t="shared" si="850"/>
        <v>0</v>
      </c>
      <c r="AF1103" s="398">
        <f t="shared" si="850"/>
        <v>0</v>
      </c>
      <c r="AG1103" s="398">
        <f t="shared" si="850"/>
        <v>0</v>
      </c>
    </row>
    <row r="1104">
      <c r="A1104" s="100" t="str">
        <f t="shared" si="37"/>
        <v>n/a</v>
      </c>
      <c r="B1104" s="396">
        <f t="array" ref="B1104">IF($A1104="n/a",Dashboard!$C$54,iferror(index('Trade Log'!$B$5:$B$2004,match($A1104,'Trade Log'!$AA$5:$AA$2004,0),0),Dashboard!$C$54))</f>
        <v>43100</v>
      </c>
      <c r="C1104" s="100" t="str">
        <f t="array" ref="C1104">IF($A1104="n/a","",iferror(index('Trade Log'!$C$5:$C$2004,match($A1104,'Trade Log'!$AA$5:$AA$2004,0),0),""))</f>
        <v/>
      </c>
      <c r="D1104" s="398">
        <f t="array" ref="D1104">IF($A1104="n/a",0,iferror(index('Trade Log'!$AD$5:$AD$2004,match($A1104,'Trade Log'!$AA$5:$AA$2004,0),0),0))</f>
        <v>0</v>
      </c>
      <c r="E1104" s="398">
        <f t="shared" si="35"/>
        <v>0</v>
      </c>
      <c r="F1104" s="100" t="str">
        <f t="array" ref="F1104">IF($A1104="n/a","",iferror(index('Trade Log'!$D$5:$D$2004,match($A1104,'Trade Log'!$AA$5:$AA$2004,0),0),"n/a"))</f>
        <v/>
      </c>
      <c r="G1104" s="100" t="str">
        <f t="array" ref="G1104">IF($A1104="n/a","",IFERROR(index(Setup!$D$52:$D$201,match($F1104,Setup!$B$52:$B$201,0),0),"n/a"))</f>
        <v/>
      </c>
      <c r="H1104" s="81"/>
      <c r="I1104" s="398">
        <f t="shared" ref="I1104:AG1104" si="851">IF($A1104="n/a",0,IFERROR(IF($G1104=I$287,$E1104,0),0))</f>
        <v>0</v>
      </c>
      <c r="J1104" s="398">
        <f t="shared" si="851"/>
        <v>0</v>
      </c>
      <c r="K1104" s="398">
        <f t="shared" si="851"/>
        <v>0</v>
      </c>
      <c r="L1104" s="398">
        <f t="shared" si="851"/>
        <v>0</v>
      </c>
      <c r="M1104" s="398">
        <f t="shared" si="851"/>
        <v>0</v>
      </c>
      <c r="N1104" s="398">
        <f t="shared" si="851"/>
        <v>0</v>
      </c>
      <c r="O1104" s="398">
        <f t="shared" si="851"/>
        <v>0</v>
      </c>
      <c r="P1104" s="398">
        <f t="shared" si="851"/>
        <v>0</v>
      </c>
      <c r="Q1104" s="398">
        <f t="shared" si="851"/>
        <v>0</v>
      </c>
      <c r="R1104" s="398">
        <f t="shared" si="851"/>
        <v>0</v>
      </c>
      <c r="S1104" s="398">
        <f t="shared" si="851"/>
        <v>0</v>
      </c>
      <c r="T1104" s="398">
        <f t="shared" si="851"/>
        <v>0</v>
      </c>
      <c r="U1104" s="398">
        <f t="shared" si="851"/>
        <v>0</v>
      </c>
      <c r="V1104" s="398">
        <f t="shared" si="851"/>
        <v>0</v>
      </c>
      <c r="W1104" s="398">
        <f t="shared" si="851"/>
        <v>0</v>
      </c>
      <c r="X1104" s="398">
        <f t="shared" si="851"/>
        <v>0</v>
      </c>
      <c r="Y1104" s="398">
        <f t="shared" si="851"/>
        <v>0</v>
      </c>
      <c r="Z1104" s="398">
        <f t="shared" si="851"/>
        <v>0</v>
      </c>
      <c r="AA1104" s="398">
        <f t="shared" si="851"/>
        <v>0</v>
      </c>
      <c r="AB1104" s="398">
        <f t="shared" si="851"/>
        <v>0</v>
      </c>
      <c r="AC1104" s="398">
        <f t="shared" si="851"/>
        <v>0</v>
      </c>
      <c r="AD1104" s="398">
        <f t="shared" si="851"/>
        <v>0</v>
      </c>
      <c r="AE1104" s="398">
        <f t="shared" si="851"/>
        <v>0</v>
      </c>
      <c r="AF1104" s="398">
        <f t="shared" si="851"/>
        <v>0</v>
      </c>
      <c r="AG1104" s="398">
        <f t="shared" si="851"/>
        <v>0</v>
      </c>
    </row>
    <row r="1105">
      <c r="A1105" s="100" t="str">
        <f t="shared" si="37"/>
        <v>n/a</v>
      </c>
      <c r="B1105" s="396">
        <f t="array" ref="B1105">IF($A1105="n/a",Dashboard!$C$54,iferror(index('Trade Log'!$B$5:$B$2004,match($A1105,'Trade Log'!$AA$5:$AA$2004,0),0),Dashboard!$C$54))</f>
        <v>43100</v>
      </c>
      <c r="C1105" s="100" t="str">
        <f t="array" ref="C1105">IF($A1105="n/a","",iferror(index('Trade Log'!$C$5:$C$2004,match($A1105,'Trade Log'!$AA$5:$AA$2004,0),0),""))</f>
        <v/>
      </c>
      <c r="D1105" s="398">
        <f t="array" ref="D1105">IF($A1105="n/a",0,iferror(index('Trade Log'!$AD$5:$AD$2004,match($A1105,'Trade Log'!$AA$5:$AA$2004,0),0),0))</f>
        <v>0</v>
      </c>
      <c r="E1105" s="398">
        <f t="shared" si="35"/>
        <v>0</v>
      </c>
      <c r="F1105" s="100" t="str">
        <f t="array" ref="F1105">IF($A1105="n/a","",iferror(index('Trade Log'!$D$5:$D$2004,match($A1105,'Trade Log'!$AA$5:$AA$2004,0),0),"n/a"))</f>
        <v/>
      </c>
      <c r="G1105" s="100" t="str">
        <f t="array" ref="G1105">IF($A1105="n/a","",IFERROR(index(Setup!$D$52:$D$201,match($F1105,Setup!$B$52:$B$201,0),0),"n/a"))</f>
        <v/>
      </c>
      <c r="H1105" s="81"/>
      <c r="I1105" s="398">
        <f t="shared" ref="I1105:AG1105" si="852">IF($A1105="n/a",0,IFERROR(IF($G1105=I$287,$E1105,0),0))</f>
        <v>0</v>
      </c>
      <c r="J1105" s="398">
        <f t="shared" si="852"/>
        <v>0</v>
      </c>
      <c r="K1105" s="398">
        <f t="shared" si="852"/>
        <v>0</v>
      </c>
      <c r="L1105" s="398">
        <f t="shared" si="852"/>
        <v>0</v>
      </c>
      <c r="M1105" s="398">
        <f t="shared" si="852"/>
        <v>0</v>
      </c>
      <c r="N1105" s="398">
        <f t="shared" si="852"/>
        <v>0</v>
      </c>
      <c r="O1105" s="398">
        <f t="shared" si="852"/>
        <v>0</v>
      </c>
      <c r="P1105" s="398">
        <f t="shared" si="852"/>
        <v>0</v>
      </c>
      <c r="Q1105" s="398">
        <f t="shared" si="852"/>
        <v>0</v>
      </c>
      <c r="R1105" s="398">
        <f t="shared" si="852"/>
        <v>0</v>
      </c>
      <c r="S1105" s="398">
        <f t="shared" si="852"/>
        <v>0</v>
      </c>
      <c r="T1105" s="398">
        <f t="shared" si="852"/>
        <v>0</v>
      </c>
      <c r="U1105" s="398">
        <f t="shared" si="852"/>
        <v>0</v>
      </c>
      <c r="V1105" s="398">
        <f t="shared" si="852"/>
        <v>0</v>
      </c>
      <c r="W1105" s="398">
        <f t="shared" si="852"/>
        <v>0</v>
      </c>
      <c r="X1105" s="398">
        <f t="shared" si="852"/>
        <v>0</v>
      </c>
      <c r="Y1105" s="398">
        <f t="shared" si="852"/>
        <v>0</v>
      </c>
      <c r="Z1105" s="398">
        <f t="shared" si="852"/>
        <v>0</v>
      </c>
      <c r="AA1105" s="398">
        <f t="shared" si="852"/>
        <v>0</v>
      </c>
      <c r="AB1105" s="398">
        <f t="shared" si="852"/>
        <v>0</v>
      </c>
      <c r="AC1105" s="398">
        <f t="shared" si="852"/>
        <v>0</v>
      </c>
      <c r="AD1105" s="398">
        <f t="shared" si="852"/>
        <v>0</v>
      </c>
      <c r="AE1105" s="398">
        <f t="shared" si="852"/>
        <v>0</v>
      </c>
      <c r="AF1105" s="398">
        <f t="shared" si="852"/>
        <v>0</v>
      </c>
      <c r="AG1105" s="398">
        <f t="shared" si="852"/>
        <v>0</v>
      </c>
    </row>
    <row r="1106">
      <c r="A1106" s="100" t="str">
        <f t="shared" si="37"/>
        <v>n/a</v>
      </c>
      <c r="B1106" s="396">
        <f t="array" ref="B1106">IF($A1106="n/a",Dashboard!$C$54,iferror(index('Trade Log'!$B$5:$B$2004,match($A1106,'Trade Log'!$AA$5:$AA$2004,0),0),Dashboard!$C$54))</f>
        <v>43100</v>
      </c>
      <c r="C1106" s="100" t="str">
        <f t="array" ref="C1106">IF($A1106="n/a","",iferror(index('Trade Log'!$C$5:$C$2004,match($A1106,'Trade Log'!$AA$5:$AA$2004,0),0),""))</f>
        <v/>
      </c>
      <c r="D1106" s="398">
        <f t="array" ref="D1106">IF($A1106="n/a",0,iferror(index('Trade Log'!$AD$5:$AD$2004,match($A1106,'Trade Log'!$AA$5:$AA$2004,0),0),0))</f>
        <v>0</v>
      </c>
      <c r="E1106" s="398">
        <f t="shared" si="35"/>
        <v>0</v>
      </c>
      <c r="F1106" s="100" t="str">
        <f t="array" ref="F1106">IF($A1106="n/a","",iferror(index('Trade Log'!$D$5:$D$2004,match($A1106,'Trade Log'!$AA$5:$AA$2004,0),0),"n/a"))</f>
        <v/>
      </c>
      <c r="G1106" s="100" t="str">
        <f t="array" ref="G1106">IF($A1106="n/a","",IFERROR(index(Setup!$D$52:$D$201,match($F1106,Setup!$B$52:$B$201,0),0),"n/a"))</f>
        <v/>
      </c>
      <c r="H1106" s="81"/>
      <c r="I1106" s="398">
        <f t="shared" ref="I1106:AG1106" si="853">IF($A1106="n/a",0,IFERROR(IF($G1106=I$287,$E1106,0),0))</f>
        <v>0</v>
      </c>
      <c r="J1106" s="398">
        <f t="shared" si="853"/>
        <v>0</v>
      </c>
      <c r="K1106" s="398">
        <f t="shared" si="853"/>
        <v>0</v>
      </c>
      <c r="L1106" s="398">
        <f t="shared" si="853"/>
        <v>0</v>
      </c>
      <c r="M1106" s="398">
        <f t="shared" si="853"/>
        <v>0</v>
      </c>
      <c r="N1106" s="398">
        <f t="shared" si="853"/>
        <v>0</v>
      </c>
      <c r="O1106" s="398">
        <f t="shared" si="853"/>
        <v>0</v>
      </c>
      <c r="P1106" s="398">
        <f t="shared" si="853"/>
        <v>0</v>
      </c>
      <c r="Q1106" s="398">
        <f t="shared" si="853"/>
        <v>0</v>
      </c>
      <c r="R1106" s="398">
        <f t="shared" si="853"/>
        <v>0</v>
      </c>
      <c r="S1106" s="398">
        <f t="shared" si="853"/>
        <v>0</v>
      </c>
      <c r="T1106" s="398">
        <f t="shared" si="853"/>
        <v>0</v>
      </c>
      <c r="U1106" s="398">
        <f t="shared" si="853"/>
        <v>0</v>
      </c>
      <c r="V1106" s="398">
        <f t="shared" si="853"/>
        <v>0</v>
      </c>
      <c r="W1106" s="398">
        <f t="shared" si="853"/>
        <v>0</v>
      </c>
      <c r="X1106" s="398">
        <f t="shared" si="853"/>
        <v>0</v>
      </c>
      <c r="Y1106" s="398">
        <f t="shared" si="853"/>
        <v>0</v>
      </c>
      <c r="Z1106" s="398">
        <f t="shared" si="853"/>
        <v>0</v>
      </c>
      <c r="AA1106" s="398">
        <f t="shared" si="853"/>
        <v>0</v>
      </c>
      <c r="AB1106" s="398">
        <f t="shared" si="853"/>
        <v>0</v>
      </c>
      <c r="AC1106" s="398">
        <f t="shared" si="853"/>
        <v>0</v>
      </c>
      <c r="AD1106" s="398">
        <f t="shared" si="853"/>
        <v>0</v>
      </c>
      <c r="AE1106" s="398">
        <f t="shared" si="853"/>
        <v>0</v>
      </c>
      <c r="AF1106" s="398">
        <f t="shared" si="853"/>
        <v>0</v>
      </c>
      <c r="AG1106" s="398">
        <f t="shared" si="853"/>
        <v>0</v>
      </c>
    </row>
    <row r="1107">
      <c r="A1107" s="100" t="str">
        <f t="shared" si="37"/>
        <v>n/a</v>
      </c>
      <c r="B1107" s="396">
        <f t="array" ref="B1107">IF($A1107="n/a",Dashboard!$C$54,iferror(index('Trade Log'!$B$5:$B$2004,match($A1107,'Trade Log'!$AA$5:$AA$2004,0),0),Dashboard!$C$54))</f>
        <v>43100</v>
      </c>
      <c r="C1107" s="100" t="str">
        <f t="array" ref="C1107">IF($A1107="n/a","",iferror(index('Trade Log'!$C$5:$C$2004,match($A1107,'Trade Log'!$AA$5:$AA$2004,0),0),""))</f>
        <v/>
      </c>
      <c r="D1107" s="398">
        <f t="array" ref="D1107">IF($A1107="n/a",0,iferror(index('Trade Log'!$AD$5:$AD$2004,match($A1107,'Trade Log'!$AA$5:$AA$2004,0),0),0))</f>
        <v>0</v>
      </c>
      <c r="E1107" s="398">
        <f t="shared" si="35"/>
        <v>0</v>
      </c>
      <c r="F1107" s="100" t="str">
        <f t="array" ref="F1107">IF($A1107="n/a","",iferror(index('Trade Log'!$D$5:$D$2004,match($A1107,'Trade Log'!$AA$5:$AA$2004,0),0),"n/a"))</f>
        <v/>
      </c>
      <c r="G1107" s="100" t="str">
        <f t="array" ref="G1107">IF($A1107="n/a","",IFERROR(index(Setup!$D$52:$D$201,match($F1107,Setup!$B$52:$B$201,0),0),"n/a"))</f>
        <v/>
      </c>
      <c r="H1107" s="81"/>
      <c r="I1107" s="398">
        <f t="shared" ref="I1107:AG1107" si="854">IF($A1107="n/a",0,IFERROR(IF($G1107=I$287,$E1107,0),0))</f>
        <v>0</v>
      </c>
      <c r="J1107" s="398">
        <f t="shared" si="854"/>
        <v>0</v>
      </c>
      <c r="K1107" s="398">
        <f t="shared" si="854"/>
        <v>0</v>
      </c>
      <c r="L1107" s="398">
        <f t="shared" si="854"/>
        <v>0</v>
      </c>
      <c r="M1107" s="398">
        <f t="shared" si="854"/>
        <v>0</v>
      </c>
      <c r="N1107" s="398">
        <f t="shared" si="854"/>
        <v>0</v>
      </c>
      <c r="O1107" s="398">
        <f t="shared" si="854"/>
        <v>0</v>
      </c>
      <c r="P1107" s="398">
        <f t="shared" si="854"/>
        <v>0</v>
      </c>
      <c r="Q1107" s="398">
        <f t="shared" si="854"/>
        <v>0</v>
      </c>
      <c r="R1107" s="398">
        <f t="shared" si="854"/>
        <v>0</v>
      </c>
      <c r="S1107" s="398">
        <f t="shared" si="854"/>
        <v>0</v>
      </c>
      <c r="T1107" s="398">
        <f t="shared" si="854"/>
        <v>0</v>
      </c>
      <c r="U1107" s="398">
        <f t="shared" si="854"/>
        <v>0</v>
      </c>
      <c r="V1107" s="398">
        <f t="shared" si="854"/>
        <v>0</v>
      </c>
      <c r="W1107" s="398">
        <f t="shared" si="854"/>
        <v>0</v>
      </c>
      <c r="X1107" s="398">
        <f t="shared" si="854"/>
        <v>0</v>
      </c>
      <c r="Y1107" s="398">
        <f t="shared" si="854"/>
        <v>0</v>
      </c>
      <c r="Z1107" s="398">
        <f t="shared" si="854"/>
        <v>0</v>
      </c>
      <c r="AA1107" s="398">
        <f t="shared" si="854"/>
        <v>0</v>
      </c>
      <c r="AB1107" s="398">
        <f t="shared" si="854"/>
        <v>0</v>
      </c>
      <c r="AC1107" s="398">
        <f t="shared" si="854"/>
        <v>0</v>
      </c>
      <c r="AD1107" s="398">
        <f t="shared" si="854"/>
        <v>0</v>
      </c>
      <c r="AE1107" s="398">
        <f t="shared" si="854"/>
        <v>0</v>
      </c>
      <c r="AF1107" s="398">
        <f t="shared" si="854"/>
        <v>0</v>
      </c>
      <c r="AG1107" s="398">
        <f t="shared" si="854"/>
        <v>0</v>
      </c>
    </row>
    <row r="1108">
      <c r="A1108" s="100" t="str">
        <f t="shared" si="37"/>
        <v>n/a</v>
      </c>
      <c r="B1108" s="396">
        <f t="array" ref="B1108">IF($A1108="n/a",Dashboard!$C$54,iferror(index('Trade Log'!$B$5:$B$2004,match($A1108,'Trade Log'!$AA$5:$AA$2004,0),0),Dashboard!$C$54))</f>
        <v>43100</v>
      </c>
      <c r="C1108" s="100" t="str">
        <f t="array" ref="C1108">IF($A1108="n/a","",iferror(index('Trade Log'!$C$5:$C$2004,match($A1108,'Trade Log'!$AA$5:$AA$2004,0),0),""))</f>
        <v/>
      </c>
      <c r="D1108" s="398">
        <f t="array" ref="D1108">IF($A1108="n/a",0,iferror(index('Trade Log'!$AD$5:$AD$2004,match($A1108,'Trade Log'!$AA$5:$AA$2004,0),0),0))</f>
        <v>0</v>
      </c>
      <c r="E1108" s="398">
        <f t="shared" si="35"/>
        <v>0</v>
      </c>
      <c r="F1108" s="100" t="str">
        <f t="array" ref="F1108">IF($A1108="n/a","",iferror(index('Trade Log'!$D$5:$D$2004,match($A1108,'Trade Log'!$AA$5:$AA$2004,0),0),"n/a"))</f>
        <v/>
      </c>
      <c r="G1108" s="100" t="str">
        <f t="array" ref="G1108">IF($A1108="n/a","",IFERROR(index(Setup!$D$52:$D$201,match($F1108,Setup!$B$52:$B$201,0),0),"n/a"))</f>
        <v/>
      </c>
      <c r="H1108" s="81"/>
      <c r="I1108" s="398">
        <f t="shared" ref="I1108:AG1108" si="855">IF($A1108="n/a",0,IFERROR(IF($G1108=I$287,$E1108,0),0))</f>
        <v>0</v>
      </c>
      <c r="J1108" s="398">
        <f t="shared" si="855"/>
        <v>0</v>
      </c>
      <c r="K1108" s="398">
        <f t="shared" si="855"/>
        <v>0</v>
      </c>
      <c r="L1108" s="398">
        <f t="shared" si="855"/>
        <v>0</v>
      </c>
      <c r="M1108" s="398">
        <f t="shared" si="855"/>
        <v>0</v>
      </c>
      <c r="N1108" s="398">
        <f t="shared" si="855"/>
        <v>0</v>
      </c>
      <c r="O1108" s="398">
        <f t="shared" si="855"/>
        <v>0</v>
      </c>
      <c r="P1108" s="398">
        <f t="shared" si="855"/>
        <v>0</v>
      </c>
      <c r="Q1108" s="398">
        <f t="shared" si="855"/>
        <v>0</v>
      </c>
      <c r="R1108" s="398">
        <f t="shared" si="855"/>
        <v>0</v>
      </c>
      <c r="S1108" s="398">
        <f t="shared" si="855"/>
        <v>0</v>
      </c>
      <c r="T1108" s="398">
        <f t="shared" si="855"/>
        <v>0</v>
      </c>
      <c r="U1108" s="398">
        <f t="shared" si="855"/>
        <v>0</v>
      </c>
      <c r="V1108" s="398">
        <f t="shared" si="855"/>
        <v>0</v>
      </c>
      <c r="W1108" s="398">
        <f t="shared" si="855"/>
        <v>0</v>
      </c>
      <c r="X1108" s="398">
        <f t="shared" si="855"/>
        <v>0</v>
      </c>
      <c r="Y1108" s="398">
        <f t="shared" si="855"/>
        <v>0</v>
      </c>
      <c r="Z1108" s="398">
        <f t="shared" si="855"/>
        <v>0</v>
      </c>
      <c r="AA1108" s="398">
        <f t="shared" si="855"/>
        <v>0</v>
      </c>
      <c r="AB1108" s="398">
        <f t="shared" si="855"/>
        <v>0</v>
      </c>
      <c r="AC1108" s="398">
        <f t="shared" si="855"/>
        <v>0</v>
      </c>
      <c r="AD1108" s="398">
        <f t="shared" si="855"/>
        <v>0</v>
      </c>
      <c r="AE1108" s="398">
        <f t="shared" si="855"/>
        <v>0</v>
      </c>
      <c r="AF1108" s="398">
        <f t="shared" si="855"/>
        <v>0</v>
      </c>
      <c r="AG1108" s="398">
        <f t="shared" si="855"/>
        <v>0</v>
      </c>
    </row>
    <row r="1109">
      <c r="A1109" s="100" t="str">
        <f t="shared" si="37"/>
        <v>n/a</v>
      </c>
      <c r="B1109" s="396">
        <f t="array" ref="B1109">IF($A1109="n/a",Dashboard!$C$54,iferror(index('Trade Log'!$B$5:$B$2004,match($A1109,'Trade Log'!$AA$5:$AA$2004,0),0),Dashboard!$C$54))</f>
        <v>43100</v>
      </c>
      <c r="C1109" s="100" t="str">
        <f t="array" ref="C1109">IF($A1109="n/a","",iferror(index('Trade Log'!$C$5:$C$2004,match($A1109,'Trade Log'!$AA$5:$AA$2004,0),0),""))</f>
        <v/>
      </c>
      <c r="D1109" s="398">
        <f t="array" ref="D1109">IF($A1109="n/a",0,iferror(index('Trade Log'!$AD$5:$AD$2004,match($A1109,'Trade Log'!$AA$5:$AA$2004,0),0),0))</f>
        <v>0</v>
      </c>
      <c r="E1109" s="398">
        <f t="shared" si="35"/>
        <v>0</v>
      </c>
      <c r="F1109" s="100" t="str">
        <f t="array" ref="F1109">IF($A1109="n/a","",iferror(index('Trade Log'!$D$5:$D$2004,match($A1109,'Trade Log'!$AA$5:$AA$2004,0),0),"n/a"))</f>
        <v/>
      </c>
      <c r="G1109" s="100" t="str">
        <f t="array" ref="G1109">IF($A1109="n/a","",IFERROR(index(Setup!$D$52:$D$201,match($F1109,Setup!$B$52:$B$201,0),0),"n/a"))</f>
        <v/>
      </c>
      <c r="H1109" s="81"/>
      <c r="I1109" s="398">
        <f t="shared" ref="I1109:AG1109" si="856">IF($A1109="n/a",0,IFERROR(IF($G1109=I$287,$E1109,0),0))</f>
        <v>0</v>
      </c>
      <c r="J1109" s="398">
        <f t="shared" si="856"/>
        <v>0</v>
      </c>
      <c r="K1109" s="398">
        <f t="shared" si="856"/>
        <v>0</v>
      </c>
      <c r="L1109" s="398">
        <f t="shared" si="856"/>
        <v>0</v>
      </c>
      <c r="M1109" s="398">
        <f t="shared" si="856"/>
        <v>0</v>
      </c>
      <c r="N1109" s="398">
        <f t="shared" si="856"/>
        <v>0</v>
      </c>
      <c r="O1109" s="398">
        <f t="shared" si="856"/>
        <v>0</v>
      </c>
      <c r="P1109" s="398">
        <f t="shared" si="856"/>
        <v>0</v>
      </c>
      <c r="Q1109" s="398">
        <f t="shared" si="856"/>
        <v>0</v>
      </c>
      <c r="R1109" s="398">
        <f t="shared" si="856"/>
        <v>0</v>
      </c>
      <c r="S1109" s="398">
        <f t="shared" si="856"/>
        <v>0</v>
      </c>
      <c r="T1109" s="398">
        <f t="shared" si="856"/>
        <v>0</v>
      </c>
      <c r="U1109" s="398">
        <f t="shared" si="856"/>
        <v>0</v>
      </c>
      <c r="V1109" s="398">
        <f t="shared" si="856"/>
        <v>0</v>
      </c>
      <c r="W1109" s="398">
        <f t="shared" si="856"/>
        <v>0</v>
      </c>
      <c r="X1109" s="398">
        <f t="shared" si="856"/>
        <v>0</v>
      </c>
      <c r="Y1109" s="398">
        <f t="shared" si="856"/>
        <v>0</v>
      </c>
      <c r="Z1109" s="398">
        <f t="shared" si="856"/>
        <v>0</v>
      </c>
      <c r="AA1109" s="398">
        <f t="shared" si="856"/>
        <v>0</v>
      </c>
      <c r="AB1109" s="398">
        <f t="shared" si="856"/>
        <v>0</v>
      </c>
      <c r="AC1109" s="398">
        <f t="shared" si="856"/>
        <v>0</v>
      </c>
      <c r="AD1109" s="398">
        <f t="shared" si="856"/>
        <v>0</v>
      </c>
      <c r="AE1109" s="398">
        <f t="shared" si="856"/>
        <v>0</v>
      </c>
      <c r="AF1109" s="398">
        <f t="shared" si="856"/>
        <v>0</v>
      </c>
      <c r="AG1109" s="398">
        <f t="shared" si="856"/>
        <v>0</v>
      </c>
    </row>
    <row r="1110">
      <c r="A1110" s="100" t="str">
        <f t="shared" si="37"/>
        <v>n/a</v>
      </c>
      <c r="B1110" s="396">
        <f t="array" ref="B1110">IF($A1110="n/a",Dashboard!$C$54,iferror(index('Trade Log'!$B$5:$B$2004,match($A1110,'Trade Log'!$AA$5:$AA$2004,0),0),Dashboard!$C$54))</f>
        <v>43100</v>
      </c>
      <c r="C1110" s="100" t="str">
        <f t="array" ref="C1110">IF($A1110="n/a","",iferror(index('Trade Log'!$C$5:$C$2004,match($A1110,'Trade Log'!$AA$5:$AA$2004,0),0),""))</f>
        <v/>
      </c>
      <c r="D1110" s="398">
        <f t="array" ref="D1110">IF($A1110="n/a",0,iferror(index('Trade Log'!$AD$5:$AD$2004,match($A1110,'Trade Log'!$AA$5:$AA$2004,0),0),0))</f>
        <v>0</v>
      </c>
      <c r="E1110" s="398">
        <f t="shared" si="35"/>
        <v>0</v>
      </c>
      <c r="F1110" s="100" t="str">
        <f t="array" ref="F1110">IF($A1110="n/a","",iferror(index('Trade Log'!$D$5:$D$2004,match($A1110,'Trade Log'!$AA$5:$AA$2004,0),0),"n/a"))</f>
        <v/>
      </c>
      <c r="G1110" s="100" t="str">
        <f t="array" ref="G1110">IF($A1110="n/a","",IFERROR(index(Setup!$D$52:$D$201,match($F1110,Setup!$B$52:$B$201,0),0),"n/a"))</f>
        <v/>
      </c>
      <c r="H1110" s="81"/>
      <c r="I1110" s="398">
        <f t="shared" ref="I1110:AG1110" si="857">IF($A1110="n/a",0,IFERROR(IF($G1110=I$287,$E1110,0),0))</f>
        <v>0</v>
      </c>
      <c r="J1110" s="398">
        <f t="shared" si="857"/>
        <v>0</v>
      </c>
      <c r="K1110" s="398">
        <f t="shared" si="857"/>
        <v>0</v>
      </c>
      <c r="L1110" s="398">
        <f t="shared" si="857"/>
        <v>0</v>
      </c>
      <c r="M1110" s="398">
        <f t="shared" si="857"/>
        <v>0</v>
      </c>
      <c r="N1110" s="398">
        <f t="shared" si="857"/>
        <v>0</v>
      </c>
      <c r="O1110" s="398">
        <f t="shared" si="857"/>
        <v>0</v>
      </c>
      <c r="P1110" s="398">
        <f t="shared" si="857"/>
        <v>0</v>
      </c>
      <c r="Q1110" s="398">
        <f t="shared" si="857"/>
        <v>0</v>
      </c>
      <c r="R1110" s="398">
        <f t="shared" si="857"/>
        <v>0</v>
      </c>
      <c r="S1110" s="398">
        <f t="shared" si="857"/>
        <v>0</v>
      </c>
      <c r="T1110" s="398">
        <f t="shared" si="857"/>
        <v>0</v>
      </c>
      <c r="U1110" s="398">
        <f t="shared" si="857"/>
        <v>0</v>
      </c>
      <c r="V1110" s="398">
        <f t="shared" si="857"/>
        <v>0</v>
      </c>
      <c r="W1110" s="398">
        <f t="shared" si="857"/>
        <v>0</v>
      </c>
      <c r="X1110" s="398">
        <f t="shared" si="857"/>
        <v>0</v>
      </c>
      <c r="Y1110" s="398">
        <f t="shared" si="857"/>
        <v>0</v>
      </c>
      <c r="Z1110" s="398">
        <f t="shared" si="857"/>
        <v>0</v>
      </c>
      <c r="AA1110" s="398">
        <f t="shared" si="857"/>
        <v>0</v>
      </c>
      <c r="AB1110" s="398">
        <f t="shared" si="857"/>
        <v>0</v>
      </c>
      <c r="AC1110" s="398">
        <f t="shared" si="857"/>
        <v>0</v>
      </c>
      <c r="AD1110" s="398">
        <f t="shared" si="857"/>
        <v>0</v>
      </c>
      <c r="AE1110" s="398">
        <f t="shared" si="857"/>
        <v>0</v>
      </c>
      <c r="AF1110" s="398">
        <f t="shared" si="857"/>
        <v>0</v>
      </c>
      <c r="AG1110" s="398">
        <f t="shared" si="857"/>
        <v>0</v>
      </c>
    </row>
    <row r="1111">
      <c r="A1111" s="100" t="str">
        <f t="shared" si="37"/>
        <v>n/a</v>
      </c>
      <c r="B1111" s="396">
        <f t="array" ref="B1111">IF($A1111="n/a",Dashboard!$C$54,iferror(index('Trade Log'!$B$5:$B$2004,match($A1111,'Trade Log'!$AA$5:$AA$2004,0),0),Dashboard!$C$54))</f>
        <v>43100</v>
      </c>
      <c r="C1111" s="100" t="str">
        <f t="array" ref="C1111">IF($A1111="n/a","",iferror(index('Trade Log'!$C$5:$C$2004,match($A1111,'Trade Log'!$AA$5:$AA$2004,0),0),""))</f>
        <v/>
      </c>
      <c r="D1111" s="398">
        <f t="array" ref="D1111">IF($A1111="n/a",0,iferror(index('Trade Log'!$AD$5:$AD$2004,match($A1111,'Trade Log'!$AA$5:$AA$2004,0),0),0))</f>
        <v>0</v>
      </c>
      <c r="E1111" s="398">
        <f t="shared" si="35"/>
        <v>0</v>
      </c>
      <c r="F1111" s="100" t="str">
        <f t="array" ref="F1111">IF($A1111="n/a","",iferror(index('Trade Log'!$D$5:$D$2004,match($A1111,'Trade Log'!$AA$5:$AA$2004,0),0),"n/a"))</f>
        <v/>
      </c>
      <c r="G1111" s="100" t="str">
        <f t="array" ref="G1111">IF($A1111="n/a","",IFERROR(index(Setup!$D$52:$D$201,match($F1111,Setup!$B$52:$B$201,0),0),"n/a"))</f>
        <v/>
      </c>
      <c r="H1111" s="81"/>
      <c r="I1111" s="398">
        <f t="shared" ref="I1111:AG1111" si="858">IF($A1111="n/a",0,IFERROR(IF($G1111=I$287,$E1111,0),0))</f>
        <v>0</v>
      </c>
      <c r="J1111" s="398">
        <f t="shared" si="858"/>
        <v>0</v>
      </c>
      <c r="K1111" s="398">
        <f t="shared" si="858"/>
        <v>0</v>
      </c>
      <c r="L1111" s="398">
        <f t="shared" si="858"/>
        <v>0</v>
      </c>
      <c r="M1111" s="398">
        <f t="shared" si="858"/>
        <v>0</v>
      </c>
      <c r="N1111" s="398">
        <f t="shared" si="858"/>
        <v>0</v>
      </c>
      <c r="O1111" s="398">
        <f t="shared" si="858"/>
        <v>0</v>
      </c>
      <c r="P1111" s="398">
        <f t="shared" si="858"/>
        <v>0</v>
      </c>
      <c r="Q1111" s="398">
        <f t="shared" si="858"/>
        <v>0</v>
      </c>
      <c r="R1111" s="398">
        <f t="shared" si="858"/>
        <v>0</v>
      </c>
      <c r="S1111" s="398">
        <f t="shared" si="858"/>
        <v>0</v>
      </c>
      <c r="T1111" s="398">
        <f t="shared" si="858"/>
        <v>0</v>
      </c>
      <c r="U1111" s="398">
        <f t="shared" si="858"/>
        <v>0</v>
      </c>
      <c r="V1111" s="398">
        <f t="shared" si="858"/>
        <v>0</v>
      </c>
      <c r="W1111" s="398">
        <f t="shared" si="858"/>
        <v>0</v>
      </c>
      <c r="X1111" s="398">
        <f t="shared" si="858"/>
        <v>0</v>
      </c>
      <c r="Y1111" s="398">
        <f t="shared" si="858"/>
        <v>0</v>
      </c>
      <c r="Z1111" s="398">
        <f t="shared" si="858"/>
        <v>0</v>
      </c>
      <c r="AA1111" s="398">
        <f t="shared" si="858"/>
        <v>0</v>
      </c>
      <c r="AB1111" s="398">
        <f t="shared" si="858"/>
        <v>0</v>
      </c>
      <c r="AC1111" s="398">
        <f t="shared" si="858"/>
        <v>0</v>
      </c>
      <c r="AD1111" s="398">
        <f t="shared" si="858"/>
        <v>0</v>
      </c>
      <c r="AE1111" s="398">
        <f t="shared" si="858"/>
        <v>0</v>
      </c>
      <c r="AF1111" s="398">
        <f t="shared" si="858"/>
        <v>0</v>
      </c>
      <c r="AG1111" s="398">
        <f t="shared" si="858"/>
        <v>0</v>
      </c>
    </row>
    <row r="1112">
      <c r="A1112" s="100" t="str">
        <f t="shared" si="37"/>
        <v>n/a</v>
      </c>
      <c r="B1112" s="396">
        <f t="array" ref="B1112">IF($A1112="n/a",Dashboard!$C$54,iferror(index('Trade Log'!$B$5:$B$2004,match($A1112,'Trade Log'!$AA$5:$AA$2004,0),0),Dashboard!$C$54))</f>
        <v>43100</v>
      </c>
      <c r="C1112" s="100" t="str">
        <f t="array" ref="C1112">IF($A1112="n/a","",iferror(index('Trade Log'!$C$5:$C$2004,match($A1112,'Trade Log'!$AA$5:$AA$2004,0),0),""))</f>
        <v/>
      </c>
      <c r="D1112" s="398">
        <f t="array" ref="D1112">IF($A1112="n/a",0,iferror(index('Trade Log'!$AD$5:$AD$2004,match($A1112,'Trade Log'!$AA$5:$AA$2004,0),0),0))</f>
        <v>0</v>
      </c>
      <c r="E1112" s="398">
        <f t="shared" si="35"/>
        <v>0</v>
      </c>
      <c r="F1112" s="100" t="str">
        <f t="array" ref="F1112">IF($A1112="n/a","",iferror(index('Trade Log'!$D$5:$D$2004,match($A1112,'Trade Log'!$AA$5:$AA$2004,0),0),"n/a"))</f>
        <v/>
      </c>
      <c r="G1112" s="100" t="str">
        <f t="array" ref="G1112">IF($A1112="n/a","",IFERROR(index(Setup!$D$52:$D$201,match($F1112,Setup!$B$52:$B$201,0),0),"n/a"))</f>
        <v/>
      </c>
      <c r="H1112" s="81"/>
      <c r="I1112" s="398">
        <f t="shared" ref="I1112:AG1112" si="859">IF($A1112="n/a",0,IFERROR(IF($G1112=I$287,$E1112,0),0))</f>
        <v>0</v>
      </c>
      <c r="J1112" s="398">
        <f t="shared" si="859"/>
        <v>0</v>
      </c>
      <c r="K1112" s="398">
        <f t="shared" si="859"/>
        <v>0</v>
      </c>
      <c r="L1112" s="398">
        <f t="shared" si="859"/>
        <v>0</v>
      </c>
      <c r="M1112" s="398">
        <f t="shared" si="859"/>
        <v>0</v>
      </c>
      <c r="N1112" s="398">
        <f t="shared" si="859"/>
        <v>0</v>
      </c>
      <c r="O1112" s="398">
        <f t="shared" si="859"/>
        <v>0</v>
      </c>
      <c r="P1112" s="398">
        <f t="shared" si="859"/>
        <v>0</v>
      </c>
      <c r="Q1112" s="398">
        <f t="shared" si="859"/>
        <v>0</v>
      </c>
      <c r="R1112" s="398">
        <f t="shared" si="859"/>
        <v>0</v>
      </c>
      <c r="S1112" s="398">
        <f t="shared" si="859"/>
        <v>0</v>
      </c>
      <c r="T1112" s="398">
        <f t="shared" si="859"/>
        <v>0</v>
      </c>
      <c r="U1112" s="398">
        <f t="shared" si="859"/>
        <v>0</v>
      </c>
      <c r="V1112" s="398">
        <f t="shared" si="859"/>
        <v>0</v>
      </c>
      <c r="W1112" s="398">
        <f t="shared" si="859"/>
        <v>0</v>
      </c>
      <c r="X1112" s="398">
        <f t="shared" si="859"/>
        <v>0</v>
      </c>
      <c r="Y1112" s="398">
        <f t="shared" si="859"/>
        <v>0</v>
      </c>
      <c r="Z1112" s="398">
        <f t="shared" si="859"/>
        <v>0</v>
      </c>
      <c r="AA1112" s="398">
        <f t="shared" si="859"/>
        <v>0</v>
      </c>
      <c r="AB1112" s="398">
        <f t="shared" si="859"/>
        <v>0</v>
      </c>
      <c r="AC1112" s="398">
        <f t="shared" si="859"/>
        <v>0</v>
      </c>
      <c r="AD1112" s="398">
        <f t="shared" si="859"/>
        <v>0</v>
      </c>
      <c r="AE1112" s="398">
        <f t="shared" si="859"/>
        <v>0</v>
      </c>
      <c r="AF1112" s="398">
        <f t="shared" si="859"/>
        <v>0</v>
      </c>
      <c r="AG1112" s="398">
        <f t="shared" si="859"/>
        <v>0</v>
      </c>
    </row>
    <row r="1113">
      <c r="A1113" s="100" t="str">
        <f t="shared" si="37"/>
        <v>n/a</v>
      </c>
      <c r="B1113" s="396">
        <f t="array" ref="B1113">IF($A1113="n/a",Dashboard!$C$54,iferror(index('Trade Log'!$B$5:$B$2004,match($A1113,'Trade Log'!$AA$5:$AA$2004,0),0),Dashboard!$C$54))</f>
        <v>43100</v>
      </c>
      <c r="C1113" s="100" t="str">
        <f t="array" ref="C1113">IF($A1113="n/a","",iferror(index('Trade Log'!$C$5:$C$2004,match($A1113,'Trade Log'!$AA$5:$AA$2004,0),0),""))</f>
        <v/>
      </c>
      <c r="D1113" s="398">
        <f t="array" ref="D1113">IF($A1113="n/a",0,iferror(index('Trade Log'!$AD$5:$AD$2004,match($A1113,'Trade Log'!$AA$5:$AA$2004,0),0),0))</f>
        <v>0</v>
      </c>
      <c r="E1113" s="398">
        <f t="shared" si="35"/>
        <v>0</v>
      </c>
      <c r="F1113" s="100" t="str">
        <f t="array" ref="F1113">IF($A1113="n/a","",iferror(index('Trade Log'!$D$5:$D$2004,match($A1113,'Trade Log'!$AA$5:$AA$2004,0),0),"n/a"))</f>
        <v/>
      </c>
      <c r="G1113" s="100" t="str">
        <f t="array" ref="G1113">IF($A1113="n/a","",IFERROR(index(Setup!$D$52:$D$201,match($F1113,Setup!$B$52:$B$201,0),0),"n/a"))</f>
        <v/>
      </c>
      <c r="H1113" s="81"/>
      <c r="I1113" s="398">
        <f t="shared" ref="I1113:AG1113" si="860">IF($A1113="n/a",0,IFERROR(IF($G1113=I$287,$E1113,0),0))</f>
        <v>0</v>
      </c>
      <c r="J1113" s="398">
        <f t="shared" si="860"/>
        <v>0</v>
      </c>
      <c r="K1113" s="398">
        <f t="shared" si="860"/>
        <v>0</v>
      </c>
      <c r="L1113" s="398">
        <f t="shared" si="860"/>
        <v>0</v>
      </c>
      <c r="M1113" s="398">
        <f t="shared" si="860"/>
        <v>0</v>
      </c>
      <c r="N1113" s="398">
        <f t="shared" si="860"/>
        <v>0</v>
      </c>
      <c r="O1113" s="398">
        <f t="shared" si="860"/>
        <v>0</v>
      </c>
      <c r="P1113" s="398">
        <f t="shared" si="860"/>
        <v>0</v>
      </c>
      <c r="Q1113" s="398">
        <f t="shared" si="860"/>
        <v>0</v>
      </c>
      <c r="R1113" s="398">
        <f t="shared" si="860"/>
        <v>0</v>
      </c>
      <c r="S1113" s="398">
        <f t="shared" si="860"/>
        <v>0</v>
      </c>
      <c r="T1113" s="398">
        <f t="shared" si="860"/>
        <v>0</v>
      </c>
      <c r="U1113" s="398">
        <f t="shared" si="860"/>
        <v>0</v>
      </c>
      <c r="V1113" s="398">
        <f t="shared" si="860"/>
        <v>0</v>
      </c>
      <c r="W1113" s="398">
        <f t="shared" si="860"/>
        <v>0</v>
      </c>
      <c r="X1113" s="398">
        <f t="shared" si="860"/>
        <v>0</v>
      </c>
      <c r="Y1113" s="398">
        <f t="shared" si="860"/>
        <v>0</v>
      </c>
      <c r="Z1113" s="398">
        <f t="shared" si="860"/>
        <v>0</v>
      </c>
      <c r="AA1113" s="398">
        <f t="shared" si="860"/>
        <v>0</v>
      </c>
      <c r="AB1113" s="398">
        <f t="shared" si="860"/>
        <v>0</v>
      </c>
      <c r="AC1113" s="398">
        <f t="shared" si="860"/>
        <v>0</v>
      </c>
      <c r="AD1113" s="398">
        <f t="shared" si="860"/>
        <v>0</v>
      </c>
      <c r="AE1113" s="398">
        <f t="shared" si="860"/>
        <v>0</v>
      </c>
      <c r="AF1113" s="398">
        <f t="shared" si="860"/>
        <v>0</v>
      </c>
      <c r="AG1113" s="398">
        <f t="shared" si="860"/>
        <v>0</v>
      </c>
    </row>
    <row r="1114">
      <c r="A1114" s="100" t="str">
        <f t="shared" si="37"/>
        <v>n/a</v>
      </c>
      <c r="B1114" s="396">
        <f t="array" ref="B1114">IF($A1114="n/a",Dashboard!$C$54,iferror(index('Trade Log'!$B$5:$B$2004,match($A1114,'Trade Log'!$AA$5:$AA$2004,0),0),Dashboard!$C$54))</f>
        <v>43100</v>
      </c>
      <c r="C1114" s="100" t="str">
        <f t="array" ref="C1114">IF($A1114="n/a","",iferror(index('Trade Log'!$C$5:$C$2004,match($A1114,'Trade Log'!$AA$5:$AA$2004,0),0),""))</f>
        <v/>
      </c>
      <c r="D1114" s="398">
        <f t="array" ref="D1114">IF($A1114="n/a",0,iferror(index('Trade Log'!$AD$5:$AD$2004,match($A1114,'Trade Log'!$AA$5:$AA$2004,0),0),0))</f>
        <v>0</v>
      </c>
      <c r="E1114" s="398">
        <f t="shared" si="35"/>
        <v>0</v>
      </c>
      <c r="F1114" s="100" t="str">
        <f t="array" ref="F1114">IF($A1114="n/a","",iferror(index('Trade Log'!$D$5:$D$2004,match($A1114,'Trade Log'!$AA$5:$AA$2004,0),0),"n/a"))</f>
        <v/>
      </c>
      <c r="G1114" s="100" t="str">
        <f t="array" ref="G1114">IF($A1114="n/a","",IFERROR(index(Setup!$D$52:$D$201,match($F1114,Setup!$B$52:$B$201,0),0),"n/a"))</f>
        <v/>
      </c>
      <c r="H1114" s="81"/>
      <c r="I1114" s="398">
        <f t="shared" ref="I1114:AG1114" si="861">IF($A1114="n/a",0,IFERROR(IF($G1114=I$287,$E1114,0),0))</f>
        <v>0</v>
      </c>
      <c r="J1114" s="398">
        <f t="shared" si="861"/>
        <v>0</v>
      </c>
      <c r="K1114" s="398">
        <f t="shared" si="861"/>
        <v>0</v>
      </c>
      <c r="L1114" s="398">
        <f t="shared" si="861"/>
        <v>0</v>
      </c>
      <c r="M1114" s="398">
        <f t="shared" si="861"/>
        <v>0</v>
      </c>
      <c r="N1114" s="398">
        <f t="shared" si="861"/>
        <v>0</v>
      </c>
      <c r="O1114" s="398">
        <f t="shared" si="861"/>
        <v>0</v>
      </c>
      <c r="P1114" s="398">
        <f t="shared" si="861"/>
        <v>0</v>
      </c>
      <c r="Q1114" s="398">
        <f t="shared" si="861"/>
        <v>0</v>
      </c>
      <c r="R1114" s="398">
        <f t="shared" si="861"/>
        <v>0</v>
      </c>
      <c r="S1114" s="398">
        <f t="shared" si="861"/>
        <v>0</v>
      </c>
      <c r="T1114" s="398">
        <f t="shared" si="861"/>
        <v>0</v>
      </c>
      <c r="U1114" s="398">
        <f t="shared" si="861"/>
        <v>0</v>
      </c>
      <c r="V1114" s="398">
        <f t="shared" si="861"/>
        <v>0</v>
      </c>
      <c r="W1114" s="398">
        <f t="shared" si="861"/>
        <v>0</v>
      </c>
      <c r="X1114" s="398">
        <f t="shared" si="861"/>
        <v>0</v>
      </c>
      <c r="Y1114" s="398">
        <f t="shared" si="861"/>
        <v>0</v>
      </c>
      <c r="Z1114" s="398">
        <f t="shared" si="861"/>
        <v>0</v>
      </c>
      <c r="AA1114" s="398">
        <f t="shared" si="861"/>
        <v>0</v>
      </c>
      <c r="AB1114" s="398">
        <f t="shared" si="861"/>
        <v>0</v>
      </c>
      <c r="AC1114" s="398">
        <f t="shared" si="861"/>
        <v>0</v>
      </c>
      <c r="AD1114" s="398">
        <f t="shared" si="861"/>
        <v>0</v>
      </c>
      <c r="AE1114" s="398">
        <f t="shared" si="861"/>
        <v>0</v>
      </c>
      <c r="AF1114" s="398">
        <f t="shared" si="861"/>
        <v>0</v>
      </c>
      <c r="AG1114" s="398">
        <f t="shared" si="861"/>
        <v>0</v>
      </c>
    </row>
    <row r="1115">
      <c r="A1115" s="100" t="str">
        <f t="shared" si="37"/>
        <v>n/a</v>
      </c>
      <c r="B1115" s="396">
        <f t="array" ref="B1115">IF($A1115="n/a",Dashboard!$C$54,iferror(index('Trade Log'!$B$5:$B$2004,match($A1115,'Trade Log'!$AA$5:$AA$2004,0),0),Dashboard!$C$54))</f>
        <v>43100</v>
      </c>
      <c r="C1115" s="100" t="str">
        <f t="array" ref="C1115">IF($A1115="n/a","",iferror(index('Trade Log'!$C$5:$C$2004,match($A1115,'Trade Log'!$AA$5:$AA$2004,0),0),""))</f>
        <v/>
      </c>
      <c r="D1115" s="398">
        <f t="array" ref="D1115">IF($A1115="n/a",0,iferror(index('Trade Log'!$AD$5:$AD$2004,match($A1115,'Trade Log'!$AA$5:$AA$2004,0),0),0))</f>
        <v>0</v>
      </c>
      <c r="E1115" s="398">
        <f t="shared" si="35"/>
        <v>0</v>
      </c>
      <c r="F1115" s="100" t="str">
        <f t="array" ref="F1115">IF($A1115="n/a","",iferror(index('Trade Log'!$D$5:$D$2004,match($A1115,'Trade Log'!$AA$5:$AA$2004,0),0),"n/a"))</f>
        <v/>
      </c>
      <c r="G1115" s="100" t="str">
        <f t="array" ref="G1115">IF($A1115="n/a","",IFERROR(index(Setup!$D$52:$D$201,match($F1115,Setup!$B$52:$B$201,0),0),"n/a"))</f>
        <v/>
      </c>
      <c r="H1115" s="81"/>
      <c r="I1115" s="398">
        <f t="shared" ref="I1115:AG1115" si="862">IF($A1115="n/a",0,IFERROR(IF($G1115=I$287,$E1115,0),0))</f>
        <v>0</v>
      </c>
      <c r="J1115" s="398">
        <f t="shared" si="862"/>
        <v>0</v>
      </c>
      <c r="K1115" s="398">
        <f t="shared" si="862"/>
        <v>0</v>
      </c>
      <c r="L1115" s="398">
        <f t="shared" si="862"/>
        <v>0</v>
      </c>
      <c r="M1115" s="398">
        <f t="shared" si="862"/>
        <v>0</v>
      </c>
      <c r="N1115" s="398">
        <f t="shared" si="862"/>
        <v>0</v>
      </c>
      <c r="O1115" s="398">
        <f t="shared" si="862"/>
        <v>0</v>
      </c>
      <c r="P1115" s="398">
        <f t="shared" si="862"/>
        <v>0</v>
      </c>
      <c r="Q1115" s="398">
        <f t="shared" si="862"/>
        <v>0</v>
      </c>
      <c r="R1115" s="398">
        <f t="shared" si="862"/>
        <v>0</v>
      </c>
      <c r="S1115" s="398">
        <f t="shared" si="862"/>
        <v>0</v>
      </c>
      <c r="T1115" s="398">
        <f t="shared" si="862"/>
        <v>0</v>
      </c>
      <c r="U1115" s="398">
        <f t="shared" si="862"/>
        <v>0</v>
      </c>
      <c r="V1115" s="398">
        <f t="shared" si="862"/>
        <v>0</v>
      </c>
      <c r="W1115" s="398">
        <f t="shared" si="862"/>
        <v>0</v>
      </c>
      <c r="X1115" s="398">
        <f t="shared" si="862"/>
        <v>0</v>
      </c>
      <c r="Y1115" s="398">
        <f t="shared" si="862"/>
        <v>0</v>
      </c>
      <c r="Z1115" s="398">
        <f t="shared" si="862"/>
        <v>0</v>
      </c>
      <c r="AA1115" s="398">
        <f t="shared" si="862"/>
        <v>0</v>
      </c>
      <c r="AB1115" s="398">
        <f t="shared" si="862"/>
        <v>0</v>
      </c>
      <c r="AC1115" s="398">
        <f t="shared" si="862"/>
        <v>0</v>
      </c>
      <c r="AD1115" s="398">
        <f t="shared" si="862"/>
        <v>0</v>
      </c>
      <c r="AE1115" s="398">
        <f t="shared" si="862"/>
        <v>0</v>
      </c>
      <c r="AF1115" s="398">
        <f t="shared" si="862"/>
        <v>0</v>
      </c>
      <c r="AG1115" s="398">
        <f t="shared" si="862"/>
        <v>0</v>
      </c>
    </row>
    <row r="1116">
      <c r="A1116" s="100" t="str">
        <f t="shared" si="37"/>
        <v>n/a</v>
      </c>
      <c r="B1116" s="396">
        <f t="array" ref="B1116">IF($A1116="n/a",Dashboard!$C$54,iferror(index('Trade Log'!$B$5:$B$2004,match($A1116,'Trade Log'!$AA$5:$AA$2004,0),0),Dashboard!$C$54))</f>
        <v>43100</v>
      </c>
      <c r="C1116" s="100" t="str">
        <f t="array" ref="C1116">IF($A1116="n/a","",iferror(index('Trade Log'!$C$5:$C$2004,match($A1116,'Trade Log'!$AA$5:$AA$2004,0),0),""))</f>
        <v/>
      </c>
      <c r="D1116" s="398">
        <f t="array" ref="D1116">IF($A1116="n/a",0,iferror(index('Trade Log'!$AD$5:$AD$2004,match($A1116,'Trade Log'!$AA$5:$AA$2004,0),0),0))</f>
        <v>0</v>
      </c>
      <c r="E1116" s="398">
        <f t="shared" si="35"/>
        <v>0</v>
      </c>
      <c r="F1116" s="100" t="str">
        <f t="array" ref="F1116">IF($A1116="n/a","",iferror(index('Trade Log'!$D$5:$D$2004,match($A1116,'Trade Log'!$AA$5:$AA$2004,0),0),"n/a"))</f>
        <v/>
      </c>
      <c r="G1116" s="100" t="str">
        <f t="array" ref="G1116">IF($A1116="n/a","",IFERROR(index(Setup!$D$52:$D$201,match($F1116,Setup!$B$52:$B$201,0),0),"n/a"))</f>
        <v/>
      </c>
      <c r="H1116" s="81"/>
      <c r="I1116" s="398">
        <f t="shared" ref="I1116:AG1116" si="863">IF($A1116="n/a",0,IFERROR(IF($G1116=I$287,$E1116,0),0))</f>
        <v>0</v>
      </c>
      <c r="J1116" s="398">
        <f t="shared" si="863"/>
        <v>0</v>
      </c>
      <c r="K1116" s="398">
        <f t="shared" si="863"/>
        <v>0</v>
      </c>
      <c r="L1116" s="398">
        <f t="shared" si="863"/>
        <v>0</v>
      </c>
      <c r="M1116" s="398">
        <f t="shared" si="863"/>
        <v>0</v>
      </c>
      <c r="N1116" s="398">
        <f t="shared" si="863"/>
        <v>0</v>
      </c>
      <c r="O1116" s="398">
        <f t="shared" si="863"/>
        <v>0</v>
      </c>
      <c r="P1116" s="398">
        <f t="shared" si="863"/>
        <v>0</v>
      </c>
      <c r="Q1116" s="398">
        <f t="shared" si="863"/>
        <v>0</v>
      </c>
      <c r="R1116" s="398">
        <f t="shared" si="863"/>
        <v>0</v>
      </c>
      <c r="S1116" s="398">
        <f t="shared" si="863"/>
        <v>0</v>
      </c>
      <c r="T1116" s="398">
        <f t="shared" si="863"/>
        <v>0</v>
      </c>
      <c r="U1116" s="398">
        <f t="shared" si="863"/>
        <v>0</v>
      </c>
      <c r="V1116" s="398">
        <f t="shared" si="863"/>
        <v>0</v>
      </c>
      <c r="W1116" s="398">
        <f t="shared" si="863"/>
        <v>0</v>
      </c>
      <c r="X1116" s="398">
        <f t="shared" si="863"/>
        <v>0</v>
      </c>
      <c r="Y1116" s="398">
        <f t="shared" si="863"/>
        <v>0</v>
      </c>
      <c r="Z1116" s="398">
        <f t="shared" si="863"/>
        <v>0</v>
      </c>
      <c r="AA1116" s="398">
        <f t="shared" si="863"/>
        <v>0</v>
      </c>
      <c r="AB1116" s="398">
        <f t="shared" si="863"/>
        <v>0</v>
      </c>
      <c r="AC1116" s="398">
        <f t="shared" si="863"/>
        <v>0</v>
      </c>
      <c r="AD1116" s="398">
        <f t="shared" si="863"/>
        <v>0</v>
      </c>
      <c r="AE1116" s="398">
        <f t="shared" si="863"/>
        <v>0</v>
      </c>
      <c r="AF1116" s="398">
        <f t="shared" si="863"/>
        <v>0</v>
      </c>
      <c r="AG1116" s="398">
        <f t="shared" si="863"/>
        <v>0</v>
      </c>
    </row>
    <row r="1117">
      <c r="A1117" s="100" t="str">
        <f t="shared" si="37"/>
        <v>n/a</v>
      </c>
      <c r="B1117" s="396">
        <f t="array" ref="B1117">IF($A1117="n/a",Dashboard!$C$54,iferror(index('Trade Log'!$B$5:$B$2004,match($A1117,'Trade Log'!$AA$5:$AA$2004,0),0),Dashboard!$C$54))</f>
        <v>43100</v>
      </c>
      <c r="C1117" s="100" t="str">
        <f t="array" ref="C1117">IF($A1117="n/a","",iferror(index('Trade Log'!$C$5:$C$2004,match($A1117,'Trade Log'!$AA$5:$AA$2004,0),0),""))</f>
        <v/>
      </c>
      <c r="D1117" s="398">
        <f t="array" ref="D1117">IF($A1117="n/a",0,iferror(index('Trade Log'!$AD$5:$AD$2004,match($A1117,'Trade Log'!$AA$5:$AA$2004,0),0),0))</f>
        <v>0</v>
      </c>
      <c r="E1117" s="398">
        <f t="shared" si="35"/>
        <v>0</v>
      </c>
      <c r="F1117" s="100" t="str">
        <f t="array" ref="F1117">IF($A1117="n/a","",iferror(index('Trade Log'!$D$5:$D$2004,match($A1117,'Trade Log'!$AA$5:$AA$2004,0),0),"n/a"))</f>
        <v/>
      </c>
      <c r="G1117" s="100" t="str">
        <f t="array" ref="G1117">IF($A1117="n/a","",IFERROR(index(Setup!$D$52:$D$201,match($F1117,Setup!$B$52:$B$201,0),0),"n/a"))</f>
        <v/>
      </c>
      <c r="H1117" s="81"/>
      <c r="I1117" s="398">
        <f t="shared" ref="I1117:AG1117" si="864">IF($A1117="n/a",0,IFERROR(IF($G1117=I$287,$E1117,0),0))</f>
        <v>0</v>
      </c>
      <c r="J1117" s="398">
        <f t="shared" si="864"/>
        <v>0</v>
      </c>
      <c r="K1117" s="398">
        <f t="shared" si="864"/>
        <v>0</v>
      </c>
      <c r="L1117" s="398">
        <f t="shared" si="864"/>
        <v>0</v>
      </c>
      <c r="M1117" s="398">
        <f t="shared" si="864"/>
        <v>0</v>
      </c>
      <c r="N1117" s="398">
        <f t="shared" si="864"/>
        <v>0</v>
      </c>
      <c r="O1117" s="398">
        <f t="shared" si="864"/>
        <v>0</v>
      </c>
      <c r="P1117" s="398">
        <f t="shared" si="864"/>
        <v>0</v>
      </c>
      <c r="Q1117" s="398">
        <f t="shared" si="864"/>
        <v>0</v>
      </c>
      <c r="R1117" s="398">
        <f t="shared" si="864"/>
        <v>0</v>
      </c>
      <c r="S1117" s="398">
        <f t="shared" si="864"/>
        <v>0</v>
      </c>
      <c r="T1117" s="398">
        <f t="shared" si="864"/>
        <v>0</v>
      </c>
      <c r="U1117" s="398">
        <f t="shared" si="864"/>
        <v>0</v>
      </c>
      <c r="V1117" s="398">
        <f t="shared" si="864"/>
        <v>0</v>
      </c>
      <c r="W1117" s="398">
        <f t="shared" si="864"/>
        <v>0</v>
      </c>
      <c r="X1117" s="398">
        <f t="shared" si="864"/>
        <v>0</v>
      </c>
      <c r="Y1117" s="398">
        <f t="shared" si="864"/>
        <v>0</v>
      </c>
      <c r="Z1117" s="398">
        <f t="shared" si="864"/>
        <v>0</v>
      </c>
      <c r="AA1117" s="398">
        <f t="shared" si="864"/>
        <v>0</v>
      </c>
      <c r="AB1117" s="398">
        <f t="shared" si="864"/>
        <v>0</v>
      </c>
      <c r="AC1117" s="398">
        <f t="shared" si="864"/>
        <v>0</v>
      </c>
      <c r="AD1117" s="398">
        <f t="shared" si="864"/>
        <v>0</v>
      </c>
      <c r="AE1117" s="398">
        <f t="shared" si="864"/>
        <v>0</v>
      </c>
      <c r="AF1117" s="398">
        <f t="shared" si="864"/>
        <v>0</v>
      </c>
      <c r="AG1117" s="398">
        <f t="shared" si="864"/>
        <v>0</v>
      </c>
    </row>
    <row r="1118">
      <c r="A1118" s="100" t="str">
        <f t="shared" si="37"/>
        <v>n/a</v>
      </c>
      <c r="B1118" s="396">
        <f t="array" ref="B1118">IF($A1118="n/a",Dashboard!$C$54,iferror(index('Trade Log'!$B$5:$B$2004,match($A1118,'Trade Log'!$AA$5:$AA$2004,0),0),Dashboard!$C$54))</f>
        <v>43100</v>
      </c>
      <c r="C1118" s="100" t="str">
        <f t="array" ref="C1118">IF($A1118="n/a","",iferror(index('Trade Log'!$C$5:$C$2004,match($A1118,'Trade Log'!$AA$5:$AA$2004,0),0),""))</f>
        <v/>
      </c>
      <c r="D1118" s="398">
        <f t="array" ref="D1118">IF($A1118="n/a",0,iferror(index('Trade Log'!$AD$5:$AD$2004,match($A1118,'Trade Log'!$AA$5:$AA$2004,0),0),0))</f>
        <v>0</v>
      </c>
      <c r="E1118" s="398">
        <f t="shared" si="35"/>
        <v>0</v>
      </c>
      <c r="F1118" s="100" t="str">
        <f t="array" ref="F1118">IF($A1118="n/a","",iferror(index('Trade Log'!$D$5:$D$2004,match($A1118,'Trade Log'!$AA$5:$AA$2004,0),0),"n/a"))</f>
        <v/>
      </c>
      <c r="G1118" s="100" t="str">
        <f t="array" ref="G1118">IF($A1118="n/a","",IFERROR(index(Setup!$D$52:$D$201,match($F1118,Setup!$B$52:$B$201,0),0),"n/a"))</f>
        <v/>
      </c>
      <c r="H1118" s="81"/>
      <c r="I1118" s="398">
        <f t="shared" ref="I1118:AG1118" si="865">IF($A1118="n/a",0,IFERROR(IF($G1118=I$287,$E1118,0),0))</f>
        <v>0</v>
      </c>
      <c r="J1118" s="398">
        <f t="shared" si="865"/>
        <v>0</v>
      </c>
      <c r="K1118" s="398">
        <f t="shared" si="865"/>
        <v>0</v>
      </c>
      <c r="L1118" s="398">
        <f t="shared" si="865"/>
        <v>0</v>
      </c>
      <c r="M1118" s="398">
        <f t="shared" si="865"/>
        <v>0</v>
      </c>
      <c r="N1118" s="398">
        <f t="shared" si="865"/>
        <v>0</v>
      </c>
      <c r="O1118" s="398">
        <f t="shared" si="865"/>
        <v>0</v>
      </c>
      <c r="P1118" s="398">
        <f t="shared" si="865"/>
        <v>0</v>
      </c>
      <c r="Q1118" s="398">
        <f t="shared" si="865"/>
        <v>0</v>
      </c>
      <c r="R1118" s="398">
        <f t="shared" si="865"/>
        <v>0</v>
      </c>
      <c r="S1118" s="398">
        <f t="shared" si="865"/>
        <v>0</v>
      </c>
      <c r="T1118" s="398">
        <f t="shared" si="865"/>
        <v>0</v>
      </c>
      <c r="U1118" s="398">
        <f t="shared" si="865"/>
        <v>0</v>
      </c>
      <c r="V1118" s="398">
        <f t="shared" si="865"/>
        <v>0</v>
      </c>
      <c r="W1118" s="398">
        <f t="shared" si="865"/>
        <v>0</v>
      </c>
      <c r="X1118" s="398">
        <f t="shared" si="865"/>
        <v>0</v>
      </c>
      <c r="Y1118" s="398">
        <f t="shared" si="865"/>
        <v>0</v>
      </c>
      <c r="Z1118" s="398">
        <f t="shared" si="865"/>
        <v>0</v>
      </c>
      <c r="AA1118" s="398">
        <f t="shared" si="865"/>
        <v>0</v>
      </c>
      <c r="AB1118" s="398">
        <f t="shared" si="865"/>
        <v>0</v>
      </c>
      <c r="AC1118" s="398">
        <f t="shared" si="865"/>
        <v>0</v>
      </c>
      <c r="AD1118" s="398">
        <f t="shared" si="865"/>
        <v>0</v>
      </c>
      <c r="AE1118" s="398">
        <f t="shared" si="865"/>
        <v>0</v>
      </c>
      <c r="AF1118" s="398">
        <f t="shared" si="865"/>
        <v>0</v>
      </c>
      <c r="AG1118" s="398">
        <f t="shared" si="865"/>
        <v>0</v>
      </c>
    </row>
    <row r="1119">
      <c r="A1119" s="100" t="str">
        <f t="shared" si="37"/>
        <v>n/a</v>
      </c>
      <c r="B1119" s="396">
        <f t="array" ref="B1119">IF($A1119="n/a",Dashboard!$C$54,iferror(index('Trade Log'!$B$5:$B$2004,match($A1119,'Trade Log'!$AA$5:$AA$2004,0),0),Dashboard!$C$54))</f>
        <v>43100</v>
      </c>
      <c r="C1119" s="100" t="str">
        <f t="array" ref="C1119">IF($A1119="n/a","",iferror(index('Trade Log'!$C$5:$C$2004,match($A1119,'Trade Log'!$AA$5:$AA$2004,0),0),""))</f>
        <v/>
      </c>
      <c r="D1119" s="398">
        <f t="array" ref="D1119">IF($A1119="n/a",0,iferror(index('Trade Log'!$AD$5:$AD$2004,match($A1119,'Trade Log'!$AA$5:$AA$2004,0),0),0))</f>
        <v>0</v>
      </c>
      <c r="E1119" s="398">
        <f t="shared" si="35"/>
        <v>0</v>
      </c>
      <c r="F1119" s="100" t="str">
        <f t="array" ref="F1119">IF($A1119="n/a","",iferror(index('Trade Log'!$D$5:$D$2004,match($A1119,'Trade Log'!$AA$5:$AA$2004,0),0),"n/a"))</f>
        <v/>
      </c>
      <c r="G1119" s="100" t="str">
        <f t="array" ref="G1119">IF($A1119="n/a","",IFERROR(index(Setup!$D$52:$D$201,match($F1119,Setup!$B$52:$B$201,0),0),"n/a"))</f>
        <v/>
      </c>
      <c r="H1119" s="81"/>
      <c r="I1119" s="398">
        <f t="shared" ref="I1119:AG1119" si="866">IF($A1119="n/a",0,IFERROR(IF($G1119=I$287,$E1119,0),0))</f>
        <v>0</v>
      </c>
      <c r="J1119" s="398">
        <f t="shared" si="866"/>
        <v>0</v>
      </c>
      <c r="K1119" s="398">
        <f t="shared" si="866"/>
        <v>0</v>
      </c>
      <c r="L1119" s="398">
        <f t="shared" si="866"/>
        <v>0</v>
      </c>
      <c r="M1119" s="398">
        <f t="shared" si="866"/>
        <v>0</v>
      </c>
      <c r="N1119" s="398">
        <f t="shared" si="866"/>
        <v>0</v>
      </c>
      <c r="O1119" s="398">
        <f t="shared" si="866"/>
        <v>0</v>
      </c>
      <c r="P1119" s="398">
        <f t="shared" si="866"/>
        <v>0</v>
      </c>
      <c r="Q1119" s="398">
        <f t="shared" si="866"/>
        <v>0</v>
      </c>
      <c r="R1119" s="398">
        <f t="shared" si="866"/>
        <v>0</v>
      </c>
      <c r="S1119" s="398">
        <f t="shared" si="866"/>
        <v>0</v>
      </c>
      <c r="T1119" s="398">
        <f t="shared" si="866"/>
        <v>0</v>
      </c>
      <c r="U1119" s="398">
        <f t="shared" si="866"/>
        <v>0</v>
      </c>
      <c r="V1119" s="398">
        <f t="shared" si="866"/>
        <v>0</v>
      </c>
      <c r="W1119" s="398">
        <f t="shared" si="866"/>
        <v>0</v>
      </c>
      <c r="X1119" s="398">
        <f t="shared" si="866"/>
        <v>0</v>
      </c>
      <c r="Y1119" s="398">
        <f t="shared" si="866"/>
        <v>0</v>
      </c>
      <c r="Z1119" s="398">
        <f t="shared" si="866"/>
        <v>0</v>
      </c>
      <c r="AA1119" s="398">
        <f t="shared" si="866"/>
        <v>0</v>
      </c>
      <c r="AB1119" s="398">
        <f t="shared" si="866"/>
        <v>0</v>
      </c>
      <c r="AC1119" s="398">
        <f t="shared" si="866"/>
        <v>0</v>
      </c>
      <c r="AD1119" s="398">
        <f t="shared" si="866"/>
        <v>0</v>
      </c>
      <c r="AE1119" s="398">
        <f t="shared" si="866"/>
        <v>0</v>
      </c>
      <c r="AF1119" s="398">
        <f t="shared" si="866"/>
        <v>0</v>
      </c>
      <c r="AG1119" s="398">
        <f t="shared" si="866"/>
        <v>0</v>
      </c>
    </row>
    <row r="1120">
      <c r="A1120" s="100" t="str">
        <f t="shared" si="37"/>
        <v>n/a</v>
      </c>
      <c r="B1120" s="396">
        <f t="array" ref="B1120">IF($A1120="n/a",Dashboard!$C$54,iferror(index('Trade Log'!$B$5:$B$2004,match($A1120,'Trade Log'!$AA$5:$AA$2004,0),0),Dashboard!$C$54))</f>
        <v>43100</v>
      </c>
      <c r="C1120" s="100" t="str">
        <f t="array" ref="C1120">IF($A1120="n/a","",iferror(index('Trade Log'!$C$5:$C$2004,match($A1120,'Trade Log'!$AA$5:$AA$2004,0),0),""))</f>
        <v/>
      </c>
      <c r="D1120" s="398">
        <f t="array" ref="D1120">IF($A1120="n/a",0,iferror(index('Trade Log'!$AD$5:$AD$2004,match($A1120,'Trade Log'!$AA$5:$AA$2004,0),0),0))</f>
        <v>0</v>
      </c>
      <c r="E1120" s="398">
        <f t="shared" si="35"/>
        <v>0</v>
      </c>
      <c r="F1120" s="100" t="str">
        <f t="array" ref="F1120">IF($A1120="n/a","",iferror(index('Trade Log'!$D$5:$D$2004,match($A1120,'Trade Log'!$AA$5:$AA$2004,0),0),"n/a"))</f>
        <v/>
      </c>
      <c r="G1120" s="100" t="str">
        <f t="array" ref="G1120">IF($A1120="n/a","",IFERROR(index(Setup!$D$52:$D$201,match($F1120,Setup!$B$52:$B$201,0),0),"n/a"))</f>
        <v/>
      </c>
      <c r="H1120" s="81"/>
      <c r="I1120" s="398">
        <f t="shared" ref="I1120:AG1120" si="867">IF($A1120="n/a",0,IFERROR(IF($G1120=I$287,$E1120,0),0))</f>
        <v>0</v>
      </c>
      <c r="J1120" s="398">
        <f t="shared" si="867"/>
        <v>0</v>
      </c>
      <c r="K1120" s="398">
        <f t="shared" si="867"/>
        <v>0</v>
      </c>
      <c r="L1120" s="398">
        <f t="shared" si="867"/>
        <v>0</v>
      </c>
      <c r="M1120" s="398">
        <f t="shared" si="867"/>
        <v>0</v>
      </c>
      <c r="N1120" s="398">
        <f t="shared" si="867"/>
        <v>0</v>
      </c>
      <c r="O1120" s="398">
        <f t="shared" si="867"/>
        <v>0</v>
      </c>
      <c r="P1120" s="398">
        <f t="shared" si="867"/>
        <v>0</v>
      </c>
      <c r="Q1120" s="398">
        <f t="shared" si="867"/>
        <v>0</v>
      </c>
      <c r="R1120" s="398">
        <f t="shared" si="867"/>
        <v>0</v>
      </c>
      <c r="S1120" s="398">
        <f t="shared" si="867"/>
        <v>0</v>
      </c>
      <c r="T1120" s="398">
        <f t="shared" si="867"/>
        <v>0</v>
      </c>
      <c r="U1120" s="398">
        <f t="shared" si="867"/>
        <v>0</v>
      </c>
      <c r="V1120" s="398">
        <f t="shared" si="867"/>
        <v>0</v>
      </c>
      <c r="W1120" s="398">
        <f t="shared" si="867"/>
        <v>0</v>
      </c>
      <c r="X1120" s="398">
        <f t="shared" si="867"/>
        <v>0</v>
      </c>
      <c r="Y1120" s="398">
        <f t="shared" si="867"/>
        <v>0</v>
      </c>
      <c r="Z1120" s="398">
        <f t="shared" si="867"/>
        <v>0</v>
      </c>
      <c r="AA1120" s="398">
        <f t="shared" si="867"/>
        <v>0</v>
      </c>
      <c r="AB1120" s="398">
        <f t="shared" si="867"/>
        <v>0</v>
      </c>
      <c r="AC1120" s="398">
        <f t="shared" si="867"/>
        <v>0</v>
      </c>
      <c r="AD1120" s="398">
        <f t="shared" si="867"/>
        <v>0</v>
      </c>
      <c r="AE1120" s="398">
        <f t="shared" si="867"/>
        <v>0</v>
      </c>
      <c r="AF1120" s="398">
        <f t="shared" si="867"/>
        <v>0</v>
      </c>
      <c r="AG1120" s="398">
        <f t="shared" si="867"/>
        <v>0</v>
      </c>
    </row>
    <row r="1121">
      <c r="A1121" s="100" t="str">
        <f t="shared" si="37"/>
        <v>n/a</v>
      </c>
      <c r="B1121" s="396">
        <f t="array" ref="B1121">IF($A1121="n/a",Dashboard!$C$54,iferror(index('Trade Log'!$B$5:$B$2004,match($A1121,'Trade Log'!$AA$5:$AA$2004,0),0),Dashboard!$C$54))</f>
        <v>43100</v>
      </c>
      <c r="C1121" s="100" t="str">
        <f t="array" ref="C1121">IF($A1121="n/a","",iferror(index('Trade Log'!$C$5:$C$2004,match($A1121,'Trade Log'!$AA$5:$AA$2004,0),0),""))</f>
        <v/>
      </c>
      <c r="D1121" s="398">
        <f t="array" ref="D1121">IF($A1121="n/a",0,iferror(index('Trade Log'!$AD$5:$AD$2004,match($A1121,'Trade Log'!$AA$5:$AA$2004,0),0),0))</f>
        <v>0</v>
      </c>
      <c r="E1121" s="398">
        <f t="shared" si="35"/>
        <v>0</v>
      </c>
      <c r="F1121" s="100" t="str">
        <f t="array" ref="F1121">IF($A1121="n/a","",iferror(index('Trade Log'!$D$5:$D$2004,match($A1121,'Trade Log'!$AA$5:$AA$2004,0),0),"n/a"))</f>
        <v/>
      </c>
      <c r="G1121" s="100" t="str">
        <f t="array" ref="G1121">IF($A1121="n/a","",IFERROR(index(Setup!$D$52:$D$201,match($F1121,Setup!$B$52:$B$201,0),0),"n/a"))</f>
        <v/>
      </c>
      <c r="H1121" s="81"/>
      <c r="I1121" s="398">
        <f t="shared" ref="I1121:AG1121" si="868">IF($A1121="n/a",0,IFERROR(IF($G1121=I$287,$E1121,0),0))</f>
        <v>0</v>
      </c>
      <c r="J1121" s="398">
        <f t="shared" si="868"/>
        <v>0</v>
      </c>
      <c r="K1121" s="398">
        <f t="shared" si="868"/>
        <v>0</v>
      </c>
      <c r="L1121" s="398">
        <f t="shared" si="868"/>
        <v>0</v>
      </c>
      <c r="M1121" s="398">
        <f t="shared" si="868"/>
        <v>0</v>
      </c>
      <c r="N1121" s="398">
        <f t="shared" si="868"/>
        <v>0</v>
      </c>
      <c r="O1121" s="398">
        <f t="shared" si="868"/>
        <v>0</v>
      </c>
      <c r="P1121" s="398">
        <f t="shared" si="868"/>
        <v>0</v>
      </c>
      <c r="Q1121" s="398">
        <f t="shared" si="868"/>
        <v>0</v>
      </c>
      <c r="R1121" s="398">
        <f t="shared" si="868"/>
        <v>0</v>
      </c>
      <c r="S1121" s="398">
        <f t="shared" si="868"/>
        <v>0</v>
      </c>
      <c r="T1121" s="398">
        <f t="shared" si="868"/>
        <v>0</v>
      </c>
      <c r="U1121" s="398">
        <f t="shared" si="868"/>
        <v>0</v>
      </c>
      <c r="V1121" s="398">
        <f t="shared" si="868"/>
        <v>0</v>
      </c>
      <c r="W1121" s="398">
        <f t="shared" si="868"/>
        <v>0</v>
      </c>
      <c r="X1121" s="398">
        <f t="shared" si="868"/>
        <v>0</v>
      </c>
      <c r="Y1121" s="398">
        <f t="shared" si="868"/>
        <v>0</v>
      </c>
      <c r="Z1121" s="398">
        <f t="shared" si="868"/>
        <v>0</v>
      </c>
      <c r="AA1121" s="398">
        <f t="shared" si="868"/>
        <v>0</v>
      </c>
      <c r="AB1121" s="398">
        <f t="shared" si="868"/>
        <v>0</v>
      </c>
      <c r="AC1121" s="398">
        <f t="shared" si="868"/>
        <v>0</v>
      </c>
      <c r="AD1121" s="398">
        <f t="shared" si="868"/>
        <v>0</v>
      </c>
      <c r="AE1121" s="398">
        <f t="shared" si="868"/>
        <v>0</v>
      </c>
      <c r="AF1121" s="398">
        <f t="shared" si="868"/>
        <v>0</v>
      </c>
      <c r="AG1121" s="398">
        <f t="shared" si="868"/>
        <v>0</v>
      </c>
    </row>
    <row r="1122">
      <c r="A1122" s="100" t="str">
        <f t="shared" si="37"/>
        <v>n/a</v>
      </c>
      <c r="B1122" s="396">
        <f t="array" ref="B1122">IF($A1122="n/a",Dashboard!$C$54,iferror(index('Trade Log'!$B$5:$B$2004,match($A1122,'Trade Log'!$AA$5:$AA$2004,0),0),Dashboard!$C$54))</f>
        <v>43100</v>
      </c>
      <c r="C1122" s="100" t="str">
        <f t="array" ref="C1122">IF($A1122="n/a","",iferror(index('Trade Log'!$C$5:$C$2004,match($A1122,'Trade Log'!$AA$5:$AA$2004,0),0),""))</f>
        <v/>
      </c>
      <c r="D1122" s="398">
        <f t="array" ref="D1122">IF($A1122="n/a",0,iferror(index('Trade Log'!$AD$5:$AD$2004,match($A1122,'Trade Log'!$AA$5:$AA$2004,0),0),0))</f>
        <v>0</v>
      </c>
      <c r="E1122" s="398">
        <f t="shared" si="35"/>
        <v>0</v>
      </c>
      <c r="F1122" s="100" t="str">
        <f t="array" ref="F1122">IF($A1122="n/a","",iferror(index('Trade Log'!$D$5:$D$2004,match($A1122,'Trade Log'!$AA$5:$AA$2004,0),0),"n/a"))</f>
        <v/>
      </c>
      <c r="G1122" s="100" t="str">
        <f t="array" ref="G1122">IF($A1122="n/a","",IFERROR(index(Setup!$D$52:$D$201,match($F1122,Setup!$B$52:$B$201,0),0),"n/a"))</f>
        <v/>
      </c>
      <c r="H1122" s="81"/>
      <c r="I1122" s="398">
        <f t="shared" ref="I1122:AG1122" si="869">IF($A1122="n/a",0,IFERROR(IF($G1122=I$287,$E1122,0),0))</f>
        <v>0</v>
      </c>
      <c r="J1122" s="398">
        <f t="shared" si="869"/>
        <v>0</v>
      </c>
      <c r="K1122" s="398">
        <f t="shared" si="869"/>
        <v>0</v>
      </c>
      <c r="L1122" s="398">
        <f t="shared" si="869"/>
        <v>0</v>
      </c>
      <c r="M1122" s="398">
        <f t="shared" si="869"/>
        <v>0</v>
      </c>
      <c r="N1122" s="398">
        <f t="shared" si="869"/>
        <v>0</v>
      </c>
      <c r="O1122" s="398">
        <f t="shared" si="869"/>
        <v>0</v>
      </c>
      <c r="P1122" s="398">
        <f t="shared" si="869"/>
        <v>0</v>
      </c>
      <c r="Q1122" s="398">
        <f t="shared" si="869"/>
        <v>0</v>
      </c>
      <c r="R1122" s="398">
        <f t="shared" si="869"/>
        <v>0</v>
      </c>
      <c r="S1122" s="398">
        <f t="shared" si="869"/>
        <v>0</v>
      </c>
      <c r="T1122" s="398">
        <f t="shared" si="869"/>
        <v>0</v>
      </c>
      <c r="U1122" s="398">
        <f t="shared" si="869"/>
        <v>0</v>
      </c>
      <c r="V1122" s="398">
        <f t="shared" si="869"/>
        <v>0</v>
      </c>
      <c r="W1122" s="398">
        <f t="shared" si="869"/>
        <v>0</v>
      </c>
      <c r="X1122" s="398">
        <f t="shared" si="869"/>
        <v>0</v>
      </c>
      <c r="Y1122" s="398">
        <f t="shared" si="869"/>
        <v>0</v>
      </c>
      <c r="Z1122" s="398">
        <f t="shared" si="869"/>
        <v>0</v>
      </c>
      <c r="AA1122" s="398">
        <f t="shared" si="869"/>
        <v>0</v>
      </c>
      <c r="AB1122" s="398">
        <f t="shared" si="869"/>
        <v>0</v>
      </c>
      <c r="AC1122" s="398">
        <f t="shared" si="869"/>
        <v>0</v>
      </c>
      <c r="AD1122" s="398">
        <f t="shared" si="869"/>
        <v>0</v>
      </c>
      <c r="AE1122" s="398">
        <f t="shared" si="869"/>
        <v>0</v>
      </c>
      <c r="AF1122" s="398">
        <f t="shared" si="869"/>
        <v>0</v>
      </c>
      <c r="AG1122" s="398">
        <f t="shared" si="869"/>
        <v>0</v>
      </c>
    </row>
    <row r="1123">
      <c r="A1123" s="100" t="str">
        <f t="shared" si="37"/>
        <v>n/a</v>
      </c>
      <c r="B1123" s="396">
        <f t="array" ref="B1123">IF($A1123="n/a",Dashboard!$C$54,iferror(index('Trade Log'!$B$5:$B$2004,match($A1123,'Trade Log'!$AA$5:$AA$2004,0),0),Dashboard!$C$54))</f>
        <v>43100</v>
      </c>
      <c r="C1123" s="100" t="str">
        <f t="array" ref="C1123">IF($A1123="n/a","",iferror(index('Trade Log'!$C$5:$C$2004,match($A1123,'Trade Log'!$AA$5:$AA$2004,0),0),""))</f>
        <v/>
      </c>
      <c r="D1123" s="398">
        <f t="array" ref="D1123">IF($A1123="n/a",0,iferror(index('Trade Log'!$AD$5:$AD$2004,match($A1123,'Trade Log'!$AA$5:$AA$2004,0),0),0))</f>
        <v>0</v>
      </c>
      <c r="E1123" s="398">
        <f t="shared" si="35"/>
        <v>0</v>
      </c>
      <c r="F1123" s="100" t="str">
        <f t="array" ref="F1123">IF($A1123="n/a","",iferror(index('Trade Log'!$D$5:$D$2004,match($A1123,'Trade Log'!$AA$5:$AA$2004,0),0),"n/a"))</f>
        <v/>
      </c>
      <c r="G1123" s="100" t="str">
        <f t="array" ref="G1123">IF($A1123="n/a","",IFERROR(index(Setup!$D$52:$D$201,match($F1123,Setup!$B$52:$B$201,0),0),"n/a"))</f>
        <v/>
      </c>
      <c r="H1123" s="81"/>
      <c r="I1123" s="398">
        <f t="shared" ref="I1123:AG1123" si="870">IF($A1123="n/a",0,IFERROR(IF($G1123=I$287,$E1123,0),0))</f>
        <v>0</v>
      </c>
      <c r="J1123" s="398">
        <f t="shared" si="870"/>
        <v>0</v>
      </c>
      <c r="K1123" s="398">
        <f t="shared" si="870"/>
        <v>0</v>
      </c>
      <c r="L1123" s="398">
        <f t="shared" si="870"/>
        <v>0</v>
      </c>
      <c r="M1123" s="398">
        <f t="shared" si="870"/>
        <v>0</v>
      </c>
      <c r="N1123" s="398">
        <f t="shared" si="870"/>
        <v>0</v>
      </c>
      <c r="O1123" s="398">
        <f t="shared" si="870"/>
        <v>0</v>
      </c>
      <c r="P1123" s="398">
        <f t="shared" si="870"/>
        <v>0</v>
      </c>
      <c r="Q1123" s="398">
        <f t="shared" si="870"/>
        <v>0</v>
      </c>
      <c r="R1123" s="398">
        <f t="shared" si="870"/>
        <v>0</v>
      </c>
      <c r="S1123" s="398">
        <f t="shared" si="870"/>
        <v>0</v>
      </c>
      <c r="T1123" s="398">
        <f t="shared" si="870"/>
        <v>0</v>
      </c>
      <c r="U1123" s="398">
        <f t="shared" si="870"/>
        <v>0</v>
      </c>
      <c r="V1123" s="398">
        <f t="shared" si="870"/>
        <v>0</v>
      </c>
      <c r="W1123" s="398">
        <f t="shared" si="870"/>
        <v>0</v>
      </c>
      <c r="X1123" s="398">
        <f t="shared" si="870"/>
        <v>0</v>
      </c>
      <c r="Y1123" s="398">
        <f t="shared" si="870"/>
        <v>0</v>
      </c>
      <c r="Z1123" s="398">
        <f t="shared" si="870"/>
        <v>0</v>
      </c>
      <c r="AA1123" s="398">
        <f t="shared" si="870"/>
        <v>0</v>
      </c>
      <c r="AB1123" s="398">
        <f t="shared" si="870"/>
        <v>0</v>
      </c>
      <c r="AC1123" s="398">
        <f t="shared" si="870"/>
        <v>0</v>
      </c>
      <c r="AD1123" s="398">
        <f t="shared" si="870"/>
        <v>0</v>
      </c>
      <c r="AE1123" s="398">
        <f t="shared" si="870"/>
        <v>0</v>
      </c>
      <c r="AF1123" s="398">
        <f t="shared" si="870"/>
        <v>0</v>
      </c>
      <c r="AG1123" s="398">
        <f t="shared" si="870"/>
        <v>0</v>
      </c>
    </row>
    <row r="1124">
      <c r="A1124" s="100" t="str">
        <f t="shared" si="37"/>
        <v>n/a</v>
      </c>
      <c r="B1124" s="396">
        <f t="array" ref="B1124">IF($A1124="n/a",Dashboard!$C$54,iferror(index('Trade Log'!$B$5:$B$2004,match($A1124,'Trade Log'!$AA$5:$AA$2004,0),0),Dashboard!$C$54))</f>
        <v>43100</v>
      </c>
      <c r="C1124" s="100" t="str">
        <f t="array" ref="C1124">IF($A1124="n/a","",iferror(index('Trade Log'!$C$5:$C$2004,match($A1124,'Trade Log'!$AA$5:$AA$2004,0),0),""))</f>
        <v/>
      </c>
      <c r="D1124" s="398">
        <f t="array" ref="D1124">IF($A1124="n/a",0,iferror(index('Trade Log'!$AD$5:$AD$2004,match($A1124,'Trade Log'!$AA$5:$AA$2004,0),0),0))</f>
        <v>0</v>
      </c>
      <c r="E1124" s="398">
        <f t="shared" si="35"/>
        <v>0</v>
      </c>
      <c r="F1124" s="100" t="str">
        <f t="array" ref="F1124">IF($A1124="n/a","",iferror(index('Trade Log'!$D$5:$D$2004,match($A1124,'Trade Log'!$AA$5:$AA$2004,0),0),"n/a"))</f>
        <v/>
      </c>
      <c r="G1124" s="100" t="str">
        <f t="array" ref="G1124">IF($A1124="n/a","",IFERROR(index(Setup!$D$52:$D$201,match($F1124,Setup!$B$52:$B$201,0),0),"n/a"))</f>
        <v/>
      </c>
      <c r="H1124" s="81"/>
      <c r="I1124" s="398">
        <f t="shared" ref="I1124:AG1124" si="871">IF($A1124="n/a",0,IFERROR(IF($G1124=I$287,$E1124,0),0))</f>
        <v>0</v>
      </c>
      <c r="J1124" s="398">
        <f t="shared" si="871"/>
        <v>0</v>
      </c>
      <c r="K1124" s="398">
        <f t="shared" si="871"/>
        <v>0</v>
      </c>
      <c r="L1124" s="398">
        <f t="shared" si="871"/>
        <v>0</v>
      </c>
      <c r="M1124" s="398">
        <f t="shared" si="871"/>
        <v>0</v>
      </c>
      <c r="N1124" s="398">
        <f t="shared" si="871"/>
        <v>0</v>
      </c>
      <c r="O1124" s="398">
        <f t="shared" si="871"/>
        <v>0</v>
      </c>
      <c r="P1124" s="398">
        <f t="shared" si="871"/>
        <v>0</v>
      </c>
      <c r="Q1124" s="398">
        <f t="shared" si="871"/>
        <v>0</v>
      </c>
      <c r="R1124" s="398">
        <f t="shared" si="871"/>
        <v>0</v>
      </c>
      <c r="S1124" s="398">
        <f t="shared" si="871"/>
        <v>0</v>
      </c>
      <c r="T1124" s="398">
        <f t="shared" si="871"/>
        <v>0</v>
      </c>
      <c r="U1124" s="398">
        <f t="shared" si="871"/>
        <v>0</v>
      </c>
      <c r="V1124" s="398">
        <f t="shared" si="871"/>
        <v>0</v>
      </c>
      <c r="W1124" s="398">
        <f t="shared" si="871"/>
        <v>0</v>
      </c>
      <c r="X1124" s="398">
        <f t="shared" si="871"/>
        <v>0</v>
      </c>
      <c r="Y1124" s="398">
        <f t="shared" si="871"/>
        <v>0</v>
      </c>
      <c r="Z1124" s="398">
        <f t="shared" si="871"/>
        <v>0</v>
      </c>
      <c r="AA1124" s="398">
        <f t="shared" si="871"/>
        <v>0</v>
      </c>
      <c r="AB1124" s="398">
        <f t="shared" si="871"/>
        <v>0</v>
      </c>
      <c r="AC1124" s="398">
        <f t="shared" si="871"/>
        <v>0</v>
      </c>
      <c r="AD1124" s="398">
        <f t="shared" si="871"/>
        <v>0</v>
      </c>
      <c r="AE1124" s="398">
        <f t="shared" si="871"/>
        <v>0</v>
      </c>
      <c r="AF1124" s="398">
        <f t="shared" si="871"/>
        <v>0</v>
      </c>
      <c r="AG1124" s="398">
        <f t="shared" si="871"/>
        <v>0</v>
      </c>
    </row>
    <row r="1125">
      <c r="A1125" s="100" t="str">
        <f t="shared" si="37"/>
        <v>n/a</v>
      </c>
      <c r="B1125" s="396">
        <f t="array" ref="B1125">IF($A1125="n/a",Dashboard!$C$54,iferror(index('Trade Log'!$B$5:$B$2004,match($A1125,'Trade Log'!$AA$5:$AA$2004,0),0),Dashboard!$C$54))</f>
        <v>43100</v>
      </c>
      <c r="C1125" s="100" t="str">
        <f t="array" ref="C1125">IF($A1125="n/a","",iferror(index('Trade Log'!$C$5:$C$2004,match($A1125,'Trade Log'!$AA$5:$AA$2004,0),0),""))</f>
        <v/>
      </c>
      <c r="D1125" s="398">
        <f t="array" ref="D1125">IF($A1125="n/a",0,iferror(index('Trade Log'!$AD$5:$AD$2004,match($A1125,'Trade Log'!$AA$5:$AA$2004,0),0),0))</f>
        <v>0</v>
      </c>
      <c r="E1125" s="398">
        <f t="shared" si="35"/>
        <v>0</v>
      </c>
      <c r="F1125" s="100" t="str">
        <f t="array" ref="F1125">IF($A1125="n/a","",iferror(index('Trade Log'!$D$5:$D$2004,match($A1125,'Trade Log'!$AA$5:$AA$2004,0),0),"n/a"))</f>
        <v/>
      </c>
      <c r="G1125" s="100" t="str">
        <f t="array" ref="G1125">IF($A1125="n/a","",IFERROR(index(Setup!$D$52:$D$201,match($F1125,Setup!$B$52:$B$201,0),0),"n/a"))</f>
        <v/>
      </c>
      <c r="H1125" s="81"/>
      <c r="I1125" s="398">
        <f t="shared" ref="I1125:AG1125" si="872">IF($A1125="n/a",0,IFERROR(IF($G1125=I$287,$E1125,0),0))</f>
        <v>0</v>
      </c>
      <c r="J1125" s="398">
        <f t="shared" si="872"/>
        <v>0</v>
      </c>
      <c r="K1125" s="398">
        <f t="shared" si="872"/>
        <v>0</v>
      </c>
      <c r="L1125" s="398">
        <f t="shared" si="872"/>
        <v>0</v>
      </c>
      <c r="M1125" s="398">
        <f t="shared" si="872"/>
        <v>0</v>
      </c>
      <c r="N1125" s="398">
        <f t="shared" si="872"/>
        <v>0</v>
      </c>
      <c r="O1125" s="398">
        <f t="shared" si="872"/>
        <v>0</v>
      </c>
      <c r="P1125" s="398">
        <f t="shared" si="872"/>
        <v>0</v>
      </c>
      <c r="Q1125" s="398">
        <f t="shared" si="872"/>
        <v>0</v>
      </c>
      <c r="R1125" s="398">
        <f t="shared" si="872"/>
        <v>0</v>
      </c>
      <c r="S1125" s="398">
        <f t="shared" si="872"/>
        <v>0</v>
      </c>
      <c r="T1125" s="398">
        <f t="shared" si="872"/>
        <v>0</v>
      </c>
      <c r="U1125" s="398">
        <f t="shared" si="872"/>
        <v>0</v>
      </c>
      <c r="V1125" s="398">
        <f t="shared" si="872"/>
        <v>0</v>
      </c>
      <c r="W1125" s="398">
        <f t="shared" si="872"/>
        <v>0</v>
      </c>
      <c r="X1125" s="398">
        <f t="shared" si="872"/>
        <v>0</v>
      </c>
      <c r="Y1125" s="398">
        <f t="shared" si="872"/>
        <v>0</v>
      </c>
      <c r="Z1125" s="398">
        <f t="shared" si="872"/>
        <v>0</v>
      </c>
      <c r="AA1125" s="398">
        <f t="shared" si="872"/>
        <v>0</v>
      </c>
      <c r="AB1125" s="398">
        <f t="shared" si="872"/>
        <v>0</v>
      </c>
      <c r="AC1125" s="398">
        <f t="shared" si="872"/>
        <v>0</v>
      </c>
      <c r="AD1125" s="398">
        <f t="shared" si="872"/>
        <v>0</v>
      </c>
      <c r="AE1125" s="398">
        <f t="shared" si="872"/>
        <v>0</v>
      </c>
      <c r="AF1125" s="398">
        <f t="shared" si="872"/>
        <v>0</v>
      </c>
      <c r="AG1125" s="398">
        <f t="shared" si="872"/>
        <v>0</v>
      </c>
    </row>
    <row r="1126">
      <c r="A1126" s="100" t="str">
        <f t="shared" si="37"/>
        <v>n/a</v>
      </c>
      <c r="B1126" s="396">
        <f t="array" ref="B1126">IF($A1126="n/a",Dashboard!$C$54,iferror(index('Trade Log'!$B$5:$B$2004,match($A1126,'Trade Log'!$AA$5:$AA$2004,0),0),Dashboard!$C$54))</f>
        <v>43100</v>
      </c>
      <c r="C1126" s="100" t="str">
        <f t="array" ref="C1126">IF($A1126="n/a","",iferror(index('Trade Log'!$C$5:$C$2004,match($A1126,'Trade Log'!$AA$5:$AA$2004,0),0),""))</f>
        <v/>
      </c>
      <c r="D1126" s="398">
        <f t="array" ref="D1126">IF($A1126="n/a",0,iferror(index('Trade Log'!$AD$5:$AD$2004,match($A1126,'Trade Log'!$AA$5:$AA$2004,0),0),0))</f>
        <v>0</v>
      </c>
      <c r="E1126" s="398">
        <f t="shared" si="35"/>
        <v>0</v>
      </c>
      <c r="F1126" s="100" t="str">
        <f t="array" ref="F1126">IF($A1126="n/a","",iferror(index('Trade Log'!$D$5:$D$2004,match($A1126,'Trade Log'!$AA$5:$AA$2004,0),0),"n/a"))</f>
        <v/>
      </c>
      <c r="G1126" s="100" t="str">
        <f t="array" ref="G1126">IF($A1126="n/a","",IFERROR(index(Setup!$D$52:$D$201,match($F1126,Setup!$B$52:$B$201,0),0),"n/a"))</f>
        <v/>
      </c>
      <c r="H1126" s="81"/>
      <c r="I1126" s="398">
        <f t="shared" ref="I1126:AG1126" si="873">IF($A1126="n/a",0,IFERROR(IF($G1126=I$287,$E1126,0),0))</f>
        <v>0</v>
      </c>
      <c r="J1126" s="398">
        <f t="shared" si="873"/>
        <v>0</v>
      </c>
      <c r="K1126" s="398">
        <f t="shared" si="873"/>
        <v>0</v>
      </c>
      <c r="L1126" s="398">
        <f t="shared" si="873"/>
        <v>0</v>
      </c>
      <c r="M1126" s="398">
        <f t="shared" si="873"/>
        <v>0</v>
      </c>
      <c r="N1126" s="398">
        <f t="shared" si="873"/>
        <v>0</v>
      </c>
      <c r="O1126" s="398">
        <f t="shared" si="873"/>
        <v>0</v>
      </c>
      <c r="P1126" s="398">
        <f t="shared" si="873"/>
        <v>0</v>
      </c>
      <c r="Q1126" s="398">
        <f t="shared" si="873"/>
        <v>0</v>
      </c>
      <c r="R1126" s="398">
        <f t="shared" si="873"/>
        <v>0</v>
      </c>
      <c r="S1126" s="398">
        <f t="shared" si="873"/>
        <v>0</v>
      </c>
      <c r="T1126" s="398">
        <f t="shared" si="873"/>
        <v>0</v>
      </c>
      <c r="U1126" s="398">
        <f t="shared" si="873"/>
        <v>0</v>
      </c>
      <c r="V1126" s="398">
        <f t="shared" si="873"/>
        <v>0</v>
      </c>
      <c r="W1126" s="398">
        <f t="shared" si="873"/>
        <v>0</v>
      </c>
      <c r="X1126" s="398">
        <f t="shared" si="873"/>
        <v>0</v>
      </c>
      <c r="Y1126" s="398">
        <f t="shared" si="873"/>
        <v>0</v>
      </c>
      <c r="Z1126" s="398">
        <f t="shared" si="873"/>
        <v>0</v>
      </c>
      <c r="AA1126" s="398">
        <f t="shared" si="873"/>
        <v>0</v>
      </c>
      <c r="AB1126" s="398">
        <f t="shared" si="873"/>
        <v>0</v>
      </c>
      <c r="AC1126" s="398">
        <f t="shared" si="873"/>
        <v>0</v>
      </c>
      <c r="AD1126" s="398">
        <f t="shared" si="873"/>
        <v>0</v>
      </c>
      <c r="AE1126" s="398">
        <f t="shared" si="873"/>
        <v>0</v>
      </c>
      <c r="AF1126" s="398">
        <f t="shared" si="873"/>
        <v>0</v>
      </c>
      <c r="AG1126" s="398">
        <f t="shared" si="873"/>
        <v>0</v>
      </c>
    </row>
    <row r="1127">
      <c r="A1127" s="100" t="str">
        <f t="shared" si="37"/>
        <v>n/a</v>
      </c>
      <c r="B1127" s="396">
        <f t="array" ref="B1127">IF($A1127="n/a",Dashboard!$C$54,iferror(index('Trade Log'!$B$5:$B$2004,match($A1127,'Trade Log'!$AA$5:$AA$2004,0),0),Dashboard!$C$54))</f>
        <v>43100</v>
      </c>
      <c r="C1127" s="100" t="str">
        <f t="array" ref="C1127">IF($A1127="n/a","",iferror(index('Trade Log'!$C$5:$C$2004,match($A1127,'Trade Log'!$AA$5:$AA$2004,0),0),""))</f>
        <v/>
      </c>
      <c r="D1127" s="398">
        <f t="array" ref="D1127">IF($A1127="n/a",0,iferror(index('Trade Log'!$AD$5:$AD$2004,match($A1127,'Trade Log'!$AA$5:$AA$2004,0),0),0))</f>
        <v>0</v>
      </c>
      <c r="E1127" s="398">
        <f t="shared" si="35"/>
        <v>0</v>
      </c>
      <c r="F1127" s="100" t="str">
        <f t="array" ref="F1127">IF($A1127="n/a","",iferror(index('Trade Log'!$D$5:$D$2004,match($A1127,'Trade Log'!$AA$5:$AA$2004,0),0),"n/a"))</f>
        <v/>
      </c>
      <c r="G1127" s="100" t="str">
        <f t="array" ref="G1127">IF($A1127="n/a","",IFERROR(index(Setup!$D$52:$D$201,match($F1127,Setup!$B$52:$B$201,0),0),"n/a"))</f>
        <v/>
      </c>
      <c r="H1127" s="81"/>
      <c r="I1127" s="398">
        <f t="shared" ref="I1127:AG1127" si="874">IF($A1127="n/a",0,IFERROR(IF($G1127=I$287,$E1127,0),0))</f>
        <v>0</v>
      </c>
      <c r="J1127" s="398">
        <f t="shared" si="874"/>
        <v>0</v>
      </c>
      <c r="K1127" s="398">
        <f t="shared" si="874"/>
        <v>0</v>
      </c>
      <c r="L1127" s="398">
        <f t="shared" si="874"/>
        <v>0</v>
      </c>
      <c r="M1127" s="398">
        <f t="shared" si="874"/>
        <v>0</v>
      </c>
      <c r="N1127" s="398">
        <f t="shared" si="874"/>
        <v>0</v>
      </c>
      <c r="O1127" s="398">
        <f t="shared" si="874"/>
        <v>0</v>
      </c>
      <c r="P1127" s="398">
        <f t="shared" si="874"/>
        <v>0</v>
      </c>
      <c r="Q1127" s="398">
        <f t="shared" si="874"/>
        <v>0</v>
      </c>
      <c r="R1127" s="398">
        <f t="shared" si="874"/>
        <v>0</v>
      </c>
      <c r="S1127" s="398">
        <f t="shared" si="874"/>
        <v>0</v>
      </c>
      <c r="T1127" s="398">
        <f t="shared" si="874"/>
        <v>0</v>
      </c>
      <c r="U1127" s="398">
        <f t="shared" si="874"/>
        <v>0</v>
      </c>
      <c r="V1127" s="398">
        <f t="shared" si="874"/>
        <v>0</v>
      </c>
      <c r="W1127" s="398">
        <f t="shared" si="874"/>
        <v>0</v>
      </c>
      <c r="X1127" s="398">
        <f t="shared" si="874"/>
        <v>0</v>
      </c>
      <c r="Y1127" s="398">
        <f t="shared" si="874"/>
        <v>0</v>
      </c>
      <c r="Z1127" s="398">
        <f t="shared" si="874"/>
        <v>0</v>
      </c>
      <c r="AA1127" s="398">
        <f t="shared" si="874"/>
        <v>0</v>
      </c>
      <c r="AB1127" s="398">
        <f t="shared" si="874"/>
        <v>0</v>
      </c>
      <c r="AC1127" s="398">
        <f t="shared" si="874"/>
        <v>0</v>
      </c>
      <c r="AD1127" s="398">
        <f t="shared" si="874"/>
        <v>0</v>
      </c>
      <c r="AE1127" s="398">
        <f t="shared" si="874"/>
        <v>0</v>
      </c>
      <c r="AF1127" s="398">
        <f t="shared" si="874"/>
        <v>0</v>
      </c>
      <c r="AG1127" s="398">
        <f t="shared" si="874"/>
        <v>0</v>
      </c>
    </row>
    <row r="1128">
      <c r="A1128" s="100" t="str">
        <f t="shared" si="37"/>
        <v>n/a</v>
      </c>
      <c r="B1128" s="396">
        <f t="array" ref="B1128">IF($A1128="n/a",Dashboard!$C$54,iferror(index('Trade Log'!$B$5:$B$2004,match($A1128,'Trade Log'!$AA$5:$AA$2004,0),0),Dashboard!$C$54))</f>
        <v>43100</v>
      </c>
      <c r="C1128" s="100" t="str">
        <f t="array" ref="C1128">IF($A1128="n/a","",iferror(index('Trade Log'!$C$5:$C$2004,match($A1128,'Trade Log'!$AA$5:$AA$2004,0),0),""))</f>
        <v/>
      </c>
      <c r="D1128" s="398">
        <f t="array" ref="D1128">IF($A1128="n/a",0,iferror(index('Trade Log'!$AD$5:$AD$2004,match($A1128,'Trade Log'!$AA$5:$AA$2004,0),0),0))</f>
        <v>0</v>
      </c>
      <c r="E1128" s="398">
        <f t="shared" si="35"/>
        <v>0</v>
      </c>
      <c r="F1128" s="100" t="str">
        <f t="array" ref="F1128">IF($A1128="n/a","",iferror(index('Trade Log'!$D$5:$D$2004,match($A1128,'Trade Log'!$AA$5:$AA$2004,0),0),"n/a"))</f>
        <v/>
      </c>
      <c r="G1128" s="100" t="str">
        <f t="array" ref="G1128">IF($A1128="n/a","",IFERROR(index(Setup!$D$52:$D$201,match($F1128,Setup!$B$52:$B$201,0),0),"n/a"))</f>
        <v/>
      </c>
      <c r="H1128" s="81"/>
      <c r="I1128" s="398">
        <f t="shared" ref="I1128:AG1128" si="875">IF($A1128="n/a",0,IFERROR(IF($G1128=I$287,$E1128,0),0))</f>
        <v>0</v>
      </c>
      <c r="J1128" s="398">
        <f t="shared" si="875"/>
        <v>0</v>
      </c>
      <c r="K1128" s="398">
        <f t="shared" si="875"/>
        <v>0</v>
      </c>
      <c r="L1128" s="398">
        <f t="shared" si="875"/>
        <v>0</v>
      </c>
      <c r="M1128" s="398">
        <f t="shared" si="875"/>
        <v>0</v>
      </c>
      <c r="N1128" s="398">
        <f t="shared" si="875"/>
        <v>0</v>
      </c>
      <c r="O1128" s="398">
        <f t="shared" si="875"/>
        <v>0</v>
      </c>
      <c r="P1128" s="398">
        <f t="shared" si="875"/>
        <v>0</v>
      </c>
      <c r="Q1128" s="398">
        <f t="shared" si="875"/>
        <v>0</v>
      </c>
      <c r="R1128" s="398">
        <f t="shared" si="875"/>
        <v>0</v>
      </c>
      <c r="S1128" s="398">
        <f t="shared" si="875"/>
        <v>0</v>
      </c>
      <c r="T1128" s="398">
        <f t="shared" si="875"/>
        <v>0</v>
      </c>
      <c r="U1128" s="398">
        <f t="shared" si="875"/>
        <v>0</v>
      </c>
      <c r="V1128" s="398">
        <f t="shared" si="875"/>
        <v>0</v>
      </c>
      <c r="W1128" s="398">
        <f t="shared" si="875"/>
        <v>0</v>
      </c>
      <c r="X1128" s="398">
        <f t="shared" si="875"/>
        <v>0</v>
      </c>
      <c r="Y1128" s="398">
        <f t="shared" si="875"/>
        <v>0</v>
      </c>
      <c r="Z1128" s="398">
        <f t="shared" si="875"/>
        <v>0</v>
      </c>
      <c r="AA1128" s="398">
        <f t="shared" si="875"/>
        <v>0</v>
      </c>
      <c r="AB1128" s="398">
        <f t="shared" si="875"/>
        <v>0</v>
      </c>
      <c r="AC1128" s="398">
        <f t="shared" si="875"/>
        <v>0</v>
      </c>
      <c r="AD1128" s="398">
        <f t="shared" si="875"/>
        <v>0</v>
      </c>
      <c r="AE1128" s="398">
        <f t="shared" si="875"/>
        <v>0</v>
      </c>
      <c r="AF1128" s="398">
        <f t="shared" si="875"/>
        <v>0</v>
      </c>
      <c r="AG1128" s="398">
        <f t="shared" si="875"/>
        <v>0</v>
      </c>
    </row>
    <row r="1129">
      <c r="A1129" s="100" t="str">
        <f t="shared" si="37"/>
        <v>n/a</v>
      </c>
      <c r="B1129" s="396">
        <f t="array" ref="B1129">IF($A1129="n/a",Dashboard!$C$54,iferror(index('Trade Log'!$B$5:$B$2004,match($A1129,'Trade Log'!$AA$5:$AA$2004,0),0),Dashboard!$C$54))</f>
        <v>43100</v>
      </c>
      <c r="C1129" s="100" t="str">
        <f t="array" ref="C1129">IF($A1129="n/a","",iferror(index('Trade Log'!$C$5:$C$2004,match($A1129,'Trade Log'!$AA$5:$AA$2004,0),0),""))</f>
        <v/>
      </c>
      <c r="D1129" s="398">
        <f t="array" ref="D1129">IF($A1129="n/a",0,iferror(index('Trade Log'!$AD$5:$AD$2004,match($A1129,'Trade Log'!$AA$5:$AA$2004,0),0),0))</f>
        <v>0</v>
      </c>
      <c r="E1129" s="398">
        <f t="shared" si="35"/>
        <v>0</v>
      </c>
      <c r="F1129" s="100" t="str">
        <f t="array" ref="F1129">IF($A1129="n/a","",iferror(index('Trade Log'!$D$5:$D$2004,match($A1129,'Trade Log'!$AA$5:$AA$2004,0),0),"n/a"))</f>
        <v/>
      </c>
      <c r="G1129" s="100" t="str">
        <f t="array" ref="G1129">IF($A1129="n/a","",IFERROR(index(Setup!$D$52:$D$201,match($F1129,Setup!$B$52:$B$201,0),0),"n/a"))</f>
        <v/>
      </c>
      <c r="H1129" s="81"/>
      <c r="I1129" s="398">
        <f t="shared" ref="I1129:AG1129" si="876">IF($A1129="n/a",0,IFERROR(IF($G1129=I$287,$E1129,0),0))</f>
        <v>0</v>
      </c>
      <c r="J1129" s="398">
        <f t="shared" si="876"/>
        <v>0</v>
      </c>
      <c r="K1129" s="398">
        <f t="shared" si="876"/>
        <v>0</v>
      </c>
      <c r="L1129" s="398">
        <f t="shared" si="876"/>
        <v>0</v>
      </c>
      <c r="M1129" s="398">
        <f t="shared" si="876"/>
        <v>0</v>
      </c>
      <c r="N1129" s="398">
        <f t="shared" si="876"/>
        <v>0</v>
      </c>
      <c r="O1129" s="398">
        <f t="shared" si="876"/>
        <v>0</v>
      </c>
      <c r="P1129" s="398">
        <f t="shared" si="876"/>
        <v>0</v>
      </c>
      <c r="Q1129" s="398">
        <f t="shared" si="876"/>
        <v>0</v>
      </c>
      <c r="R1129" s="398">
        <f t="shared" si="876"/>
        <v>0</v>
      </c>
      <c r="S1129" s="398">
        <f t="shared" si="876"/>
        <v>0</v>
      </c>
      <c r="T1129" s="398">
        <f t="shared" si="876"/>
        <v>0</v>
      </c>
      <c r="U1129" s="398">
        <f t="shared" si="876"/>
        <v>0</v>
      </c>
      <c r="V1129" s="398">
        <f t="shared" si="876"/>
        <v>0</v>
      </c>
      <c r="W1129" s="398">
        <f t="shared" si="876"/>
        <v>0</v>
      </c>
      <c r="X1129" s="398">
        <f t="shared" si="876"/>
        <v>0</v>
      </c>
      <c r="Y1129" s="398">
        <f t="shared" si="876"/>
        <v>0</v>
      </c>
      <c r="Z1129" s="398">
        <f t="shared" si="876"/>
        <v>0</v>
      </c>
      <c r="AA1129" s="398">
        <f t="shared" si="876"/>
        <v>0</v>
      </c>
      <c r="AB1129" s="398">
        <f t="shared" si="876"/>
        <v>0</v>
      </c>
      <c r="AC1129" s="398">
        <f t="shared" si="876"/>
        <v>0</v>
      </c>
      <c r="AD1129" s="398">
        <f t="shared" si="876"/>
        <v>0</v>
      </c>
      <c r="AE1129" s="398">
        <f t="shared" si="876"/>
        <v>0</v>
      </c>
      <c r="AF1129" s="398">
        <f t="shared" si="876"/>
        <v>0</v>
      </c>
      <c r="AG1129" s="398">
        <f t="shared" si="876"/>
        <v>0</v>
      </c>
    </row>
    <row r="1130">
      <c r="A1130" s="100" t="str">
        <f t="shared" si="37"/>
        <v>n/a</v>
      </c>
      <c r="B1130" s="396">
        <f t="array" ref="B1130">IF($A1130="n/a",Dashboard!$C$54,iferror(index('Trade Log'!$B$5:$B$2004,match($A1130,'Trade Log'!$AA$5:$AA$2004,0),0),Dashboard!$C$54))</f>
        <v>43100</v>
      </c>
      <c r="C1130" s="100" t="str">
        <f t="array" ref="C1130">IF($A1130="n/a","",iferror(index('Trade Log'!$C$5:$C$2004,match($A1130,'Trade Log'!$AA$5:$AA$2004,0),0),""))</f>
        <v/>
      </c>
      <c r="D1130" s="398">
        <f t="array" ref="D1130">IF($A1130="n/a",0,iferror(index('Trade Log'!$AD$5:$AD$2004,match($A1130,'Trade Log'!$AA$5:$AA$2004,0),0),0))</f>
        <v>0</v>
      </c>
      <c r="E1130" s="398">
        <f t="shared" si="35"/>
        <v>0</v>
      </c>
      <c r="F1130" s="100" t="str">
        <f t="array" ref="F1130">IF($A1130="n/a","",iferror(index('Trade Log'!$D$5:$D$2004,match($A1130,'Trade Log'!$AA$5:$AA$2004,0),0),"n/a"))</f>
        <v/>
      </c>
      <c r="G1130" s="100" t="str">
        <f t="array" ref="G1130">IF($A1130="n/a","",IFERROR(index(Setup!$D$52:$D$201,match($F1130,Setup!$B$52:$B$201,0),0),"n/a"))</f>
        <v/>
      </c>
      <c r="H1130" s="81"/>
      <c r="I1130" s="398">
        <f t="shared" ref="I1130:AG1130" si="877">IF($A1130="n/a",0,IFERROR(IF($G1130=I$287,$E1130,0),0))</f>
        <v>0</v>
      </c>
      <c r="J1130" s="398">
        <f t="shared" si="877"/>
        <v>0</v>
      </c>
      <c r="K1130" s="398">
        <f t="shared" si="877"/>
        <v>0</v>
      </c>
      <c r="L1130" s="398">
        <f t="shared" si="877"/>
        <v>0</v>
      </c>
      <c r="M1130" s="398">
        <f t="shared" si="877"/>
        <v>0</v>
      </c>
      <c r="N1130" s="398">
        <f t="shared" si="877"/>
        <v>0</v>
      </c>
      <c r="O1130" s="398">
        <f t="shared" si="877"/>
        <v>0</v>
      </c>
      <c r="P1130" s="398">
        <f t="shared" si="877"/>
        <v>0</v>
      </c>
      <c r="Q1130" s="398">
        <f t="shared" si="877"/>
        <v>0</v>
      </c>
      <c r="R1130" s="398">
        <f t="shared" si="877"/>
        <v>0</v>
      </c>
      <c r="S1130" s="398">
        <f t="shared" si="877"/>
        <v>0</v>
      </c>
      <c r="T1130" s="398">
        <f t="shared" si="877"/>
        <v>0</v>
      </c>
      <c r="U1130" s="398">
        <f t="shared" si="877"/>
        <v>0</v>
      </c>
      <c r="V1130" s="398">
        <f t="shared" si="877"/>
        <v>0</v>
      </c>
      <c r="W1130" s="398">
        <f t="shared" si="877"/>
        <v>0</v>
      </c>
      <c r="X1130" s="398">
        <f t="shared" si="877"/>
        <v>0</v>
      </c>
      <c r="Y1130" s="398">
        <f t="shared" si="877"/>
        <v>0</v>
      </c>
      <c r="Z1130" s="398">
        <f t="shared" si="877"/>
        <v>0</v>
      </c>
      <c r="AA1130" s="398">
        <f t="shared" si="877"/>
        <v>0</v>
      </c>
      <c r="AB1130" s="398">
        <f t="shared" si="877"/>
        <v>0</v>
      </c>
      <c r="AC1130" s="398">
        <f t="shared" si="877"/>
        <v>0</v>
      </c>
      <c r="AD1130" s="398">
        <f t="shared" si="877"/>
        <v>0</v>
      </c>
      <c r="AE1130" s="398">
        <f t="shared" si="877"/>
        <v>0</v>
      </c>
      <c r="AF1130" s="398">
        <f t="shared" si="877"/>
        <v>0</v>
      </c>
      <c r="AG1130" s="398">
        <f t="shared" si="877"/>
        <v>0</v>
      </c>
    </row>
    <row r="1131">
      <c r="A1131" s="100" t="str">
        <f t="shared" si="37"/>
        <v>n/a</v>
      </c>
      <c r="B1131" s="396">
        <f t="array" ref="B1131">IF($A1131="n/a",Dashboard!$C$54,iferror(index('Trade Log'!$B$5:$B$2004,match($A1131,'Trade Log'!$AA$5:$AA$2004,0),0),Dashboard!$C$54))</f>
        <v>43100</v>
      </c>
      <c r="C1131" s="100" t="str">
        <f t="array" ref="C1131">IF($A1131="n/a","",iferror(index('Trade Log'!$C$5:$C$2004,match($A1131,'Trade Log'!$AA$5:$AA$2004,0),0),""))</f>
        <v/>
      </c>
      <c r="D1131" s="398">
        <f t="array" ref="D1131">IF($A1131="n/a",0,iferror(index('Trade Log'!$AD$5:$AD$2004,match($A1131,'Trade Log'!$AA$5:$AA$2004,0),0),0))</f>
        <v>0</v>
      </c>
      <c r="E1131" s="398">
        <f t="shared" si="35"/>
        <v>0</v>
      </c>
      <c r="F1131" s="100" t="str">
        <f t="array" ref="F1131">IF($A1131="n/a","",iferror(index('Trade Log'!$D$5:$D$2004,match($A1131,'Trade Log'!$AA$5:$AA$2004,0),0),"n/a"))</f>
        <v/>
      </c>
      <c r="G1131" s="100" t="str">
        <f t="array" ref="G1131">IF($A1131="n/a","",IFERROR(index(Setup!$D$52:$D$201,match($F1131,Setup!$B$52:$B$201,0),0),"n/a"))</f>
        <v/>
      </c>
      <c r="H1131" s="81"/>
      <c r="I1131" s="398">
        <f t="shared" ref="I1131:AG1131" si="878">IF($A1131="n/a",0,IFERROR(IF($G1131=I$287,$E1131,0),0))</f>
        <v>0</v>
      </c>
      <c r="J1131" s="398">
        <f t="shared" si="878"/>
        <v>0</v>
      </c>
      <c r="K1131" s="398">
        <f t="shared" si="878"/>
        <v>0</v>
      </c>
      <c r="L1131" s="398">
        <f t="shared" si="878"/>
        <v>0</v>
      </c>
      <c r="M1131" s="398">
        <f t="shared" si="878"/>
        <v>0</v>
      </c>
      <c r="N1131" s="398">
        <f t="shared" si="878"/>
        <v>0</v>
      </c>
      <c r="O1131" s="398">
        <f t="shared" si="878"/>
        <v>0</v>
      </c>
      <c r="P1131" s="398">
        <f t="shared" si="878"/>
        <v>0</v>
      </c>
      <c r="Q1131" s="398">
        <f t="shared" si="878"/>
        <v>0</v>
      </c>
      <c r="R1131" s="398">
        <f t="shared" si="878"/>
        <v>0</v>
      </c>
      <c r="S1131" s="398">
        <f t="shared" si="878"/>
        <v>0</v>
      </c>
      <c r="T1131" s="398">
        <f t="shared" si="878"/>
        <v>0</v>
      </c>
      <c r="U1131" s="398">
        <f t="shared" si="878"/>
        <v>0</v>
      </c>
      <c r="V1131" s="398">
        <f t="shared" si="878"/>
        <v>0</v>
      </c>
      <c r="W1131" s="398">
        <f t="shared" si="878"/>
        <v>0</v>
      </c>
      <c r="X1131" s="398">
        <f t="shared" si="878"/>
        <v>0</v>
      </c>
      <c r="Y1131" s="398">
        <f t="shared" si="878"/>
        <v>0</v>
      </c>
      <c r="Z1131" s="398">
        <f t="shared" si="878"/>
        <v>0</v>
      </c>
      <c r="AA1131" s="398">
        <f t="shared" si="878"/>
        <v>0</v>
      </c>
      <c r="AB1131" s="398">
        <f t="shared" si="878"/>
        <v>0</v>
      </c>
      <c r="AC1131" s="398">
        <f t="shared" si="878"/>
        <v>0</v>
      </c>
      <c r="AD1131" s="398">
        <f t="shared" si="878"/>
        <v>0</v>
      </c>
      <c r="AE1131" s="398">
        <f t="shared" si="878"/>
        <v>0</v>
      </c>
      <c r="AF1131" s="398">
        <f t="shared" si="878"/>
        <v>0</v>
      </c>
      <c r="AG1131" s="398">
        <f t="shared" si="878"/>
        <v>0</v>
      </c>
    </row>
    <row r="1132">
      <c r="A1132" s="100" t="str">
        <f t="shared" si="37"/>
        <v>n/a</v>
      </c>
      <c r="B1132" s="396">
        <f t="array" ref="B1132">IF($A1132="n/a",Dashboard!$C$54,iferror(index('Trade Log'!$B$5:$B$2004,match($A1132,'Trade Log'!$AA$5:$AA$2004,0),0),Dashboard!$C$54))</f>
        <v>43100</v>
      </c>
      <c r="C1132" s="100" t="str">
        <f t="array" ref="C1132">IF($A1132="n/a","",iferror(index('Trade Log'!$C$5:$C$2004,match($A1132,'Trade Log'!$AA$5:$AA$2004,0),0),""))</f>
        <v/>
      </c>
      <c r="D1132" s="398">
        <f t="array" ref="D1132">IF($A1132="n/a",0,iferror(index('Trade Log'!$AD$5:$AD$2004,match($A1132,'Trade Log'!$AA$5:$AA$2004,0),0),0))</f>
        <v>0</v>
      </c>
      <c r="E1132" s="398">
        <f t="shared" si="35"/>
        <v>0</v>
      </c>
      <c r="F1132" s="100" t="str">
        <f t="array" ref="F1132">IF($A1132="n/a","",iferror(index('Trade Log'!$D$5:$D$2004,match($A1132,'Trade Log'!$AA$5:$AA$2004,0),0),"n/a"))</f>
        <v/>
      </c>
      <c r="G1132" s="100" t="str">
        <f t="array" ref="G1132">IF($A1132="n/a","",IFERROR(index(Setup!$D$52:$D$201,match($F1132,Setup!$B$52:$B$201,0),0),"n/a"))</f>
        <v/>
      </c>
      <c r="H1132" s="81"/>
      <c r="I1132" s="398">
        <f t="shared" ref="I1132:AG1132" si="879">IF($A1132="n/a",0,IFERROR(IF($G1132=I$287,$E1132,0),0))</f>
        <v>0</v>
      </c>
      <c r="J1132" s="398">
        <f t="shared" si="879"/>
        <v>0</v>
      </c>
      <c r="K1132" s="398">
        <f t="shared" si="879"/>
        <v>0</v>
      </c>
      <c r="L1132" s="398">
        <f t="shared" si="879"/>
        <v>0</v>
      </c>
      <c r="M1132" s="398">
        <f t="shared" si="879"/>
        <v>0</v>
      </c>
      <c r="N1132" s="398">
        <f t="shared" si="879"/>
        <v>0</v>
      </c>
      <c r="O1132" s="398">
        <f t="shared" si="879"/>
        <v>0</v>
      </c>
      <c r="P1132" s="398">
        <f t="shared" si="879"/>
        <v>0</v>
      </c>
      <c r="Q1132" s="398">
        <f t="shared" si="879"/>
        <v>0</v>
      </c>
      <c r="R1132" s="398">
        <f t="shared" si="879"/>
        <v>0</v>
      </c>
      <c r="S1132" s="398">
        <f t="shared" si="879"/>
        <v>0</v>
      </c>
      <c r="T1132" s="398">
        <f t="shared" si="879"/>
        <v>0</v>
      </c>
      <c r="U1132" s="398">
        <f t="shared" si="879"/>
        <v>0</v>
      </c>
      <c r="V1132" s="398">
        <f t="shared" si="879"/>
        <v>0</v>
      </c>
      <c r="W1132" s="398">
        <f t="shared" si="879"/>
        <v>0</v>
      </c>
      <c r="X1132" s="398">
        <f t="shared" si="879"/>
        <v>0</v>
      </c>
      <c r="Y1132" s="398">
        <f t="shared" si="879"/>
        <v>0</v>
      </c>
      <c r="Z1132" s="398">
        <f t="shared" si="879"/>
        <v>0</v>
      </c>
      <c r="AA1132" s="398">
        <f t="shared" si="879"/>
        <v>0</v>
      </c>
      <c r="AB1132" s="398">
        <f t="shared" si="879"/>
        <v>0</v>
      </c>
      <c r="AC1132" s="398">
        <f t="shared" si="879"/>
        <v>0</v>
      </c>
      <c r="AD1132" s="398">
        <f t="shared" si="879"/>
        <v>0</v>
      </c>
      <c r="AE1132" s="398">
        <f t="shared" si="879"/>
        <v>0</v>
      </c>
      <c r="AF1132" s="398">
        <f t="shared" si="879"/>
        <v>0</v>
      </c>
      <c r="AG1132" s="398">
        <f t="shared" si="879"/>
        <v>0</v>
      </c>
    </row>
    <row r="1133">
      <c r="A1133" s="100" t="str">
        <f t="shared" si="37"/>
        <v>n/a</v>
      </c>
      <c r="B1133" s="396">
        <f t="array" ref="B1133">IF($A1133="n/a",Dashboard!$C$54,iferror(index('Trade Log'!$B$5:$B$2004,match($A1133,'Trade Log'!$AA$5:$AA$2004,0),0),Dashboard!$C$54))</f>
        <v>43100</v>
      </c>
      <c r="C1133" s="100" t="str">
        <f t="array" ref="C1133">IF($A1133="n/a","",iferror(index('Trade Log'!$C$5:$C$2004,match($A1133,'Trade Log'!$AA$5:$AA$2004,0),0),""))</f>
        <v/>
      </c>
      <c r="D1133" s="398">
        <f t="array" ref="D1133">IF($A1133="n/a",0,iferror(index('Trade Log'!$AD$5:$AD$2004,match($A1133,'Trade Log'!$AA$5:$AA$2004,0),0),0))</f>
        <v>0</v>
      </c>
      <c r="E1133" s="398">
        <f t="shared" si="35"/>
        <v>0</v>
      </c>
      <c r="F1133" s="100" t="str">
        <f t="array" ref="F1133">IF($A1133="n/a","",iferror(index('Trade Log'!$D$5:$D$2004,match($A1133,'Trade Log'!$AA$5:$AA$2004,0),0),"n/a"))</f>
        <v/>
      </c>
      <c r="G1133" s="100" t="str">
        <f t="array" ref="G1133">IF($A1133="n/a","",IFERROR(index(Setup!$D$52:$D$201,match($F1133,Setup!$B$52:$B$201,0),0),"n/a"))</f>
        <v/>
      </c>
      <c r="H1133" s="81"/>
      <c r="I1133" s="398">
        <f t="shared" ref="I1133:AG1133" si="880">IF($A1133="n/a",0,IFERROR(IF($G1133=I$287,$E1133,0),0))</f>
        <v>0</v>
      </c>
      <c r="J1133" s="398">
        <f t="shared" si="880"/>
        <v>0</v>
      </c>
      <c r="K1133" s="398">
        <f t="shared" si="880"/>
        <v>0</v>
      </c>
      <c r="L1133" s="398">
        <f t="shared" si="880"/>
        <v>0</v>
      </c>
      <c r="M1133" s="398">
        <f t="shared" si="880"/>
        <v>0</v>
      </c>
      <c r="N1133" s="398">
        <f t="shared" si="880"/>
        <v>0</v>
      </c>
      <c r="O1133" s="398">
        <f t="shared" si="880"/>
        <v>0</v>
      </c>
      <c r="P1133" s="398">
        <f t="shared" si="880"/>
        <v>0</v>
      </c>
      <c r="Q1133" s="398">
        <f t="shared" si="880"/>
        <v>0</v>
      </c>
      <c r="R1133" s="398">
        <f t="shared" si="880"/>
        <v>0</v>
      </c>
      <c r="S1133" s="398">
        <f t="shared" si="880"/>
        <v>0</v>
      </c>
      <c r="T1133" s="398">
        <f t="shared" si="880"/>
        <v>0</v>
      </c>
      <c r="U1133" s="398">
        <f t="shared" si="880"/>
        <v>0</v>
      </c>
      <c r="V1133" s="398">
        <f t="shared" si="880"/>
        <v>0</v>
      </c>
      <c r="W1133" s="398">
        <f t="shared" si="880"/>
        <v>0</v>
      </c>
      <c r="X1133" s="398">
        <f t="shared" si="880"/>
        <v>0</v>
      </c>
      <c r="Y1133" s="398">
        <f t="shared" si="880"/>
        <v>0</v>
      </c>
      <c r="Z1133" s="398">
        <f t="shared" si="880"/>
        <v>0</v>
      </c>
      <c r="AA1133" s="398">
        <f t="shared" si="880"/>
        <v>0</v>
      </c>
      <c r="AB1133" s="398">
        <f t="shared" si="880"/>
        <v>0</v>
      </c>
      <c r="AC1133" s="398">
        <f t="shared" si="880"/>
        <v>0</v>
      </c>
      <c r="AD1133" s="398">
        <f t="shared" si="880"/>
        <v>0</v>
      </c>
      <c r="AE1133" s="398">
        <f t="shared" si="880"/>
        <v>0</v>
      </c>
      <c r="AF1133" s="398">
        <f t="shared" si="880"/>
        <v>0</v>
      </c>
      <c r="AG1133" s="398">
        <f t="shared" si="880"/>
        <v>0</v>
      </c>
    </row>
    <row r="1134">
      <c r="A1134" s="100" t="str">
        <f t="shared" si="37"/>
        <v>n/a</v>
      </c>
      <c r="B1134" s="396">
        <f t="array" ref="B1134">IF($A1134="n/a",Dashboard!$C$54,iferror(index('Trade Log'!$B$5:$B$2004,match($A1134,'Trade Log'!$AA$5:$AA$2004,0),0),Dashboard!$C$54))</f>
        <v>43100</v>
      </c>
      <c r="C1134" s="100" t="str">
        <f t="array" ref="C1134">IF($A1134="n/a","",iferror(index('Trade Log'!$C$5:$C$2004,match($A1134,'Trade Log'!$AA$5:$AA$2004,0),0),""))</f>
        <v/>
      </c>
      <c r="D1134" s="398">
        <f t="array" ref="D1134">IF($A1134="n/a",0,iferror(index('Trade Log'!$AD$5:$AD$2004,match($A1134,'Trade Log'!$AA$5:$AA$2004,0),0),0))</f>
        <v>0</v>
      </c>
      <c r="E1134" s="398">
        <f t="shared" si="35"/>
        <v>0</v>
      </c>
      <c r="F1134" s="100" t="str">
        <f t="array" ref="F1134">IF($A1134="n/a","",iferror(index('Trade Log'!$D$5:$D$2004,match($A1134,'Trade Log'!$AA$5:$AA$2004,0),0),"n/a"))</f>
        <v/>
      </c>
      <c r="G1134" s="100" t="str">
        <f t="array" ref="G1134">IF($A1134="n/a","",IFERROR(index(Setup!$D$52:$D$201,match($F1134,Setup!$B$52:$B$201,0),0),"n/a"))</f>
        <v/>
      </c>
      <c r="H1134" s="81"/>
      <c r="I1134" s="398">
        <f t="shared" ref="I1134:AG1134" si="881">IF($A1134="n/a",0,IFERROR(IF($G1134=I$287,$E1134,0),0))</f>
        <v>0</v>
      </c>
      <c r="J1134" s="398">
        <f t="shared" si="881"/>
        <v>0</v>
      </c>
      <c r="K1134" s="398">
        <f t="shared" si="881"/>
        <v>0</v>
      </c>
      <c r="L1134" s="398">
        <f t="shared" si="881"/>
        <v>0</v>
      </c>
      <c r="M1134" s="398">
        <f t="shared" si="881"/>
        <v>0</v>
      </c>
      <c r="N1134" s="398">
        <f t="shared" si="881"/>
        <v>0</v>
      </c>
      <c r="O1134" s="398">
        <f t="shared" si="881"/>
        <v>0</v>
      </c>
      <c r="P1134" s="398">
        <f t="shared" si="881"/>
        <v>0</v>
      </c>
      <c r="Q1134" s="398">
        <f t="shared" si="881"/>
        <v>0</v>
      </c>
      <c r="R1134" s="398">
        <f t="shared" si="881"/>
        <v>0</v>
      </c>
      <c r="S1134" s="398">
        <f t="shared" si="881"/>
        <v>0</v>
      </c>
      <c r="T1134" s="398">
        <f t="shared" si="881"/>
        <v>0</v>
      </c>
      <c r="U1134" s="398">
        <f t="shared" si="881"/>
        <v>0</v>
      </c>
      <c r="V1134" s="398">
        <f t="shared" si="881"/>
        <v>0</v>
      </c>
      <c r="W1134" s="398">
        <f t="shared" si="881"/>
        <v>0</v>
      </c>
      <c r="X1134" s="398">
        <f t="shared" si="881"/>
        <v>0</v>
      </c>
      <c r="Y1134" s="398">
        <f t="shared" si="881"/>
        <v>0</v>
      </c>
      <c r="Z1134" s="398">
        <f t="shared" si="881"/>
        <v>0</v>
      </c>
      <c r="AA1134" s="398">
        <f t="shared" si="881"/>
        <v>0</v>
      </c>
      <c r="AB1134" s="398">
        <f t="shared" si="881"/>
        <v>0</v>
      </c>
      <c r="AC1134" s="398">
        <f t="shared" si="881"/>
        <v>0</v>
      </c>
      <c r="AD1134" s="398">
        <f t="shared" si="881"/>
        <v>0</v>
      </c>
      <c r="AE1134" s="398">
        <f t="shared" si="881"/>
        <v>0</v>
      </c>
      <c r="AF1134" s="398">
        <f t="shared" si="881"/>
        <v>0</v>
      </c>
      <c r="AG1134" s="398">
        <f t="shared" si="881"/>
        <v>0</v>
      </c>
    </row>
    <row r="1135">
      <c r="A1135" s="100" t="str">
        <f t="shared" si="37"/>
        <v>n/a</v>
      </c>
      <c r="B1135" s="396">
        <f t="array" ref="B1135">IF($A1135="n/a",Dashboard!$C$54,iferror(index('Trade Log'!$B$5:$B$2004,match($A1135,'Trade Log'!$AA$5:$AA$2004,0),0),Dashboard!$C$54))</f>
        <v>43100</v>
      </c>
      <c r="C1135" s="100" t="str">
        <f t="array" ref="C1135">IF($A1135="n/a","",iferror(index('Trade Log'!$C$5:$C$2004,match($A1135,'Trade Log'!$AA$5:$AA$2004,0),0),""))</f>
        <v/>
      </c>
      <c r="D1135" s="398">
        <f t="array" ref="D1135">IF($A1135="n/a",0,iferror(index('Trade Log'!$AD$5:$AD$2004,match($A1135,'Trade Log'!$AA$5:$AA$2004,0),0),0))</f>
        <v>0</v>
      </c>
      <c r="E1135" s="398">
        <f t="shared" si="35"/>
        <v>0</v>
      </c>
      <c r="F1135" s="100" t="str">
        <f t="array" ref="F1135">IF($A1135="n/a","",iferror(index('Trade Log'!$D$5:$D$2004,match($A1135,'Trade Log'!$AA$5:$AA$2004,0),0),"n/a"))</f>
        <v/>
      </c>
      <c r="G1135" s="100" t="str">
        <f t="array" ref="G1135">IF($A1135="n/a","",IFERROR(index(Setup!$D$52:$D$201,match($F1135,Setup!$B$52:$B$201,0),0),"n/a"))</f>
        <v/>
      </c>
      <c r="H1135" s="81"/>
      <c r="I1135" s="398">
        <f t="shared" ref="I1135:AG1135" si="882">IF($A1135="n/a",0,IFERROR(IF($G1135=I$287,$E1135,0),0))</f>
        <v>0</v>
      </c>
      <c r="J1135" s="398">
        <f t="shared" si="882"/>
        <v>0</v>
      </c>
      <c r="K1135" s="398">
        <f t="shared" si="882"/>
        <v>0</v>
      </c>
      <c r="L1135" s="398">
        <f t="shared" si="882"/>
        <v>0</v>
      </c>
      <c r="M1135" s="398">
        <f t="shared" si="882"/>
        <v>0</v>
      </c>
      <c r="N1135" s="398">
        <f t="shared" si="882"/>
        <v>0</v>
      </c>
      <c r="O1135" s="398">
        <f t="shared" si="882"/>
        <v>0</v>
      </c>
      <c r="P1135" s="398">
        <f t="shared" si="882"/>
        <v>0</v>
      </c>
      <c r="Q1135" s="398">
        <f t="shared" si="882"/>
        <v>0</v>
      </c>
      <c r="R1135" s="398">
        <f t="shared" si="882"/>
        <v>0</v>
      </c>
      <c r="S1135" s="398">
        <f t="shared" si="882"/>
        <v>0</v>
      </c>
      <c r="T1135" s="398">
        <f t="shared" si="882"/>
        <v>0</v>
      </c>
      <c r="U1135" s="398">
        <f t="shared" si="882"/>
        <v>0</v>
      </c>
      <c r="V1135" s="398">
        <f t="shared" si="882"/>
        <v>0</v>
      </c>
      <c r="W1135" s="398">
        <f t="shared" si="882"/>
        <v>0</v>
      </c>
      <c r="X1135" s="398">
        <f t="shared" si="882"/>
        <v>0</v>
      </c>
      <c r="Y1135" s="398">
        <f t="shared" si="882"/>
        <v>0</v>
      </c>
      <c r="Z1135" s="398">
        <f t="shared" si="882"/>
        <v>0</v>
      </c>
      <c r="AA1135" s="398">
        <f t="shared" si="882"/>
        <v>0</v>
      </c>
      <c r="AB1135" s="398">
        <f t="shared" si="882"/>
        <v>0</v>
      </c>
      <c r="AC1135" s="398">
        <f t="shared" si="882"/>
        <v>0</v>
      </c>
      <c r="AD1135" s="398">
        <f t="shared" si="882"/>
        <v>0</v>
      </c>
      <c r="AE1135" s="398">
        <f t="shared" si="882"/>
        <v>0</v>
      </c>
      <c r="AF1135" s="398">
        <f t="shared" si="882"/>
        <v>0</v>
      </c>
      <c r="AG1135" s="398">
        <f t="shared" si="882"/>
        <v>0</v>
      </c>
    </row>
    <row r="1136">
      <c r="A1136" s="100" t="str">
        <f t="shared" si="37"/>
        <v>n/a</v>
      </c>
      <c r="B1136" s="396">
        <f t="array" ref="B1136">IF($A1136="n/a",Dashboard!$C$54,iferror(index('Trade Log'!$B$5:$B$2004,match($A1136,'Trade Log'!$AA$5:$AA$2004,0),0),Dashboard!$C$54))</f>
        <v>43100</v>
      </c>
      <c r="C1136" s="100" t="str">
        <f t="array" ref="C1136">IF($A1136="n/a","",iferror(index('Trade Log'!$C$5:$C$2004,match($A1136,'Trade Log'!$AA$5:$AA$2004,0),0),""))</f>
        <v/>
      </c>
      <c r="D1136" s="398">
        <f t="array" ref="D1136">IF($A1136="n/a",0,iferror(index('Trade Log'!$AD$5:$AD$2004,match($A1136,'Trade Log'!$AA$5:$AA$2004,0),0),0))</f>
        <v>0</v>
      </c>
      <c r="E1136" s="398">
        <f t="shared" si="35"/>
        <v>0</v>
      </c>
      <c r="F1136" s="100" t="str">
        <f t="array" ref="F1136">IF($A1136="n/a","",iferror(index('Trade Log'!$D$5:$D$2004,match($A1136,'Trade Log'!$AA$5:$AA$2004,0),0),"n/a"))</f>
        <v/>
      </c>
      <c r="G1136" s="100" t="str">
        <f t="array" ref="G1136">IF($A1136="n/a","",IFERROR(index(Setup!$D$52:$D$201,match($F1136,Setup!$B$52:$B$201,0),0),"n/a"))</f>
        <v/>
      </c>
      <c r="H1136" s="81"/>
      <c r="I1136" s="398">
        <f t="shared" ref="I1136:AG1136" si="883">IF($A1136="n/a",0,IFERROR(IF($G1136=I$287,$E1136,0),0))</f>
        <v>0</v>
      </c>
      <c r="J1136" s="398">
        <f t="shared" si="883"/>
        <v>0</v>
      </c>
      <c r="K1136" s="398">
        <f t="shared" si="883"/>
        <v>0</v>
      </c>
      <c r="L1136" s="398">
        <f t="shared" si="883"/>
        <v>0</v>
      </c>
      <c r="M1136" s="398">
        <f t="shared" si="883"/>
        <v>0</v>
      </c>
      <c r="N1136" s="398">
        <f t="shared" si="883"/>
        <v>0</v>
      </c>
      <c r="O1136" s="398">
        <f t="shared" si="883"/>
        <v>0</v>
      </c>
      <c r="P1136" s="398">
        <f t="shared" si="883"/>
        <v>0</v>
      </c>
      <c r="Q1136" s="398">
        <f t="shared" si="883"/>
        <v>0</v>
      </c>
      <c r="R1136" s="398">
        <f t="shared" si="883"/>
        <v>0</v>
      </c>
      <c r="S1136" s="398">
        <f t="shared" si="883"/>
        <v>0</v>
      </c>
      <c r="T1136" s="398">
        <f t="shared" si="883"/>
        <v>0</v>
      </c>
      <c r="U1136" s="398">
        <f t="shared" si="883"/>
        <v>0</v>
      </c>
      <c r="V1136" s="398">
        <f t="shared" si="883"/>
        <v>0</v>
      </c>
      <c r="W1136" s="398">
        <f t="shared" si="883"/>
        <v>0</v>
      </c>
      <c r="X1136" s="398">
        <f t="shared" si="883"/>
        <v>0</v>
      </c>
      <c r="Y1136" s="398">
        <f t="shared" si="883"/>
        <v>0</v>
      </c>
      <c r="Z1136" s="398">
        <f t="shared" si="883"/>
        <v>0</v>
      </c>
      <c r="AA1136" s="398">
        <f t="shared" si="883"/>
        <v>0</v>
      </c>
      <c r="AB1136" s="398">
        <f t="shared" si="883"/>
        <v>0</v>
      </c>
      <c r="AC1136" s="398">
        <f t="shared" si="883"/>
        <v>0</v>
      </c>
      <c r="AD1136" s="398">
        <f t="shared" si="883"/>
        <v>0</v>
      </c>
      <c r="AE1136" s="398">
        <f t="shared" si="883"/>
        <v>0</v>
      </c>
      <c r="AF1136" s="398">
        <f t="shared" si="883"/>
        <v>0</v>
      </c>
      <c r="AG1136" s="398">
        <f t="shared" si="883"/>
        <v>0</v>
      </c>
    </row>
    <row r="1137">
      <c r="A1137" s="100" t="str">
        <f t="shared" si="37"/>
        <v>n/a</v>
      </c>
      <c r="B1137" s="396">
        <f t="array" ref="B1137">IF($A1137="n/a",Dashboard!$C$54,iferror(index('Trade Log'!$B$5:$B$2004,match($A1137,'Trade Log'!$AA$5:$AA$2004,0),0),Dashboard!$C$54))</f>
        <v>43100</v>
      </c>
      <c r="C1137" s="100" t="str">
        <f t="array" ref="C1137">IF($A1137="n/a","",iferror(index('Trade Log'!$C$5:$C$2004,match($A1137,'Trade Log'!$AA$5:$AA$2004,0),0),""))</f>
        <v/>
      </c>
      <c r="D1137" s="398">
        <f t="array" ref="D1137">IF($A1137="n/a",0,iferror(index('Trade Log'!$AD$5:$AD$2004,match($A1137,'Trade Log'!$AA$5:$AA$2004,0),0),0))</f>
        <v>0</v>
      </c>
      <c r="E1137" s="398">
        <f t="shared" si="35"/>
        <v>0</v>
      </c>
      <c r="F1137" s="100" t="str">
        <f t="array" ref="F1137">IF($A1137="n/a","",iferror(index('Trade Log'!$D$5:$D$2004,match($A1137,'Trade Log'!$AA$5:$AA$2004,0),0),"n/a"))</f>
        <v/>
      </c>
      <c r="G1137" s="100" t="str">
        <f t="array" ref="G1137">IF($A1137="n/a","",IFERROR(index(Setup!$D$52:$D$201,match($F1137,Setup!$B$52:$B$201,0),0),"n/a"))</f>
        <v/>
      </c>
      <c r="H1137" s="81"/>
      <c r="I1137" s="398">
        <f t="shared" ref="I1137:AG1137" si="884">IF($A1137="n/a",0,IFERROR(IF($G1137=I$287,$E1137,0),0))</f>
        <v>0</v>
      </c>
      <c r="J1137" s="398">
        <f t="shared" si="884"/>
        <v>0</v>
      </c>
      <c r="K1137" s="398">
        <f t="shared" si="884"/>
        <v>0</v>
      </c>
      <c r="L1137" s="398">
        <f t="shared" si="884"/>
        <v>0</v>
      </c>
      <c r="M1137" s="398">
        <f t="shared" si="884"/>
        <v>0</v>
      </c>
      <c r="N1137" s="398">
        <f t="shared" si="884"/>
        <v>0</v>
      </c>
      <c r="O1137" s="398">
        <f t="shared" si="884"/>
        <v>0</v>
      </c>
      <c r="P1137" s="398">
        <f t="shared" si="884"/>
        <v>0</v>
      </c>
      <c r="Q1137" s="398">
        <f t="shared" si="884"/>
        <v>0</v>
      </c>
      <c r="R1137" s="398">
        <f t="shared" si="884"/>
        <v>0</v>
      </c>
      <c r="S1137" s="398">
        <f t="shared" si="884"/>
        <v>0</v>
      </c>
      <c r="T1137" s="398">
        <f t="shared" si="884"/>
        <v>0</v>
      </c>
      <c r="U1137" s="398">
        <f t="shared" si="884"/>
        <v>0</v>
      </c>
      <c r="V1137" s="398">
        <f t="shared" si="884"/>
        <v>0</v>
      </c>
      <c r="W1137" s="398">
        <f t="shared" si="884"/>
        <v>0</v>
      </c>
      <c r="X1137" s="398">
        <f t="shared" si="884"/>
        <v>0</v>
      </c>
      <c r="Y1137" s="398">
        <f t="shared" si="884"/>
        <v>0</v>
      </c>
      <c r="Z1137" s="398">
        <f t="shared" si="884"/>
        <v>0</v>
      </c>
      <c r="AA1137" s="398">
        <f t="shared" si="884"/>
        <v>0</v>
      </c>
      <c r="AB1137" s="398">
        <f t="shared" si="884"/>
        <v>0</v>
      </c>
      <c r="AC1137" s="398">
        <f t="shared" si="884"/>
        <v>0</v>
      </c>
      <c r="AD1137" s="398">
        <f t="shared" si="884"/>
        <v>0</v>
      </c>
      <c r="AE1137" s="398">
        <f t="shared" si="884"/>
        <v>0</v>
      </c>
      <c r="AF1137" s="398">
        <f t="shared" si="884"/>
        <v>0</v>
      </c>
      <c r="AG1137" s="398">
        <f t="shared" si="884"/>
        <v>0</v>
      </c>
    </row>
    <row r="1138">
      <c r="A1138" s="100" t="str">
        <f t="shared" si="37"/>
        <v>n/a</v>
      </c>
      <c r="B1138" s="396">
        <f t="array" ref="B1138">IF($A1138="n/a",Dashboard!$C$54,iferror(index('Trade Log'!$B$5:$B$2004,match($A1138,'Trade Log'!$AA$5:$AA$2004,0),0),Dashboard!$C$54))</f>
        <v>43100</v>
      </c>
      <c r="C1138" s="100" t="str">
        <f t="array" ref="C1138">IF($A1138="n/a","",iferror(index('Trade Log'!$C$5:$C$2004,match($A1138,'Trade Log'!$AA$5:$AA$2004,0),0),""))</f>
        <v/>
      </c>
      <c r="D1138" s="398">
        <f t="array" ref="D1138">IF($A1138="n/a",0,iferror(index('Trade Log'!$AD$5:$AD$2004,match($A1138,'Trade Log'!$AA$5:$AA$2004,0),0),0))</f>
        <v>0</v>
      </c>
      <c r="E1138" s="398">
        <f t="shared" si="35"/>
        <v>0</v>
      </c>
      <c r="F1138" s="100" t="str">
        <f t="array" ref="F1138">IF($A1138="n/a","",iferror(index('Trade Log'!$D$5:$D$2004,match($A1138,'Trade Log'!$AA$5:$AA$2004,0),0),"n/a"))</f>
        <v/>
      </c>
      <c r="G1138" s="100" t="str">
        <f t="array" ref="G1138">IF($A1138="n/a","",IFERROR(index(Setup!$D$52:$D$201,match($F1138,Setup!$B$52:$B$201,0),0),"n/a"))</f>
        <v/>
      </c>
      <c r="H1138" s="81"/>
      <c r="I1138" s="398">
        <f t="shared" ref="I1138:AG1138" si="885">IF($A1138="n/a",0,IFERROR(IF($G1138=I$287,$E1138,0),0))</f>
        <v>0</v>
      </c>
      <c r="J1138" s="398">
        <f t="shared" si="885"/>
        <v>0</v>
      </c>
      <c r="K1138" s="398">
        <f t="shared" si="885"/>
        <v>0</v>
      </c>
      <c r="L1138" s="398">
        <f t="shared" si="885"/>
        <v>0</v>
      </c>
      <c r="M1138" s="398">
        <f t="shared" si="885"/>
        <v>0</v>
      </c>
      <c r="N1138" s="398">
        <f t="shared" si="885"/>
        <v>0</v>
      </c>
      <c r="O1138" s="398">
        <f t="shared" si="885"/>
        <v>0</v>
      </c>
      <c r="P1138" s="398">
        <f t="shared" si="885"/>
        <v>0</v>
      </c>
      <c r="Q1138" s="398">
        <f t="shared" si="885"/>
        <v>0</v>
      </c>
      <c r="R1138" s="398">
        <f t="shared" si="885"/>
        <v>0</v>
      </c>
      <c r="S1138" s="398">
        <f t="shared" si="885"/>
        <v>0</v>
      </c>
      <c r="T1138" s="398">
        <f t="shared" si="885"/>
        <v>0</v>
      </c>
      <c r="U1138" s="398">
        <f t="shared" si="885"/>
        <v>0</v>
      </c>
      <c r="V1138" s="398">
        <f t="shared" si="885"/>
        <v>0</v>
      </c>
      <c r="W1138" s="398">
        <f t="shared" si="885"/>
        <v>0</v>
      </c>
      <c r="X1138" s="398">
        <f t="shared" si="885"/>
        <v>0</v>
      </c>
      <c r="Y1138" s="398">
        <f t="shared" si="885"/>
        <v>0</v>
      </c>
      <c r="Z1138" s="398">
        <f t="shared" si="885"/>
        <v>0</v>
      </c>
      <c r="AA1138" s="398">
        <f t="shared" si="885"/>
        <v>0</v>
      </c>
      <c r="AB1138" s="398">
        <f t="shared" si="885"/>
        <v>0</v>
      </c>
      <c r="AC1138" s="398">
        <f t="shared" si="885"/>
        <v>0</v>
      </c>
      <c r="AD1138" s="398">
        <f t="shared" si="885"/>
        <v>0</v>
      </c>
      <c r="AE1138" s="398">
        <f t="shared" si="885"/>
        <v>0</v>
      </c>
      <c r="AF1138" s="398">
        <f t="shared" si="885"/>
        <v>0</v>
      </c>
      <c r="AG1138" s="398">
        <f t="shared" si="885"/>
        <v>0</v>
      </c>
    </row>
    <row r="1139">
      <c r="A1139" s="100" t="str">
        <f t="shared" si="37"/>
        <v>n/a</v>
      </c>
      <c r="B1139" s="396">
        <f t="array" ref="B1139">IF($A1139="n/a",Dashboard!$C$54,iferror(index('Trade Log'!$B$5:$B$2004,match($A1139,'Trade Log'!$AA$5:$AA$2004,0),0),Dashboard!$C$54))</f>
        <v>43100</v>
      </c>
      <c r="C1139" s="100" t="str">
        <f t="array" ref="C1139">IF($A1139="n/a","",iferror(index('Trade Log'!$C$5:$C$2004,match($A1139,'Trade Log'!$AA$5:$AA$2004,0),0),""))</f>
        <v/>
      </c>
      <c r="D1139" s="398">
        <f t="array" ref="D1139">IF($A1139="n/a",0,iferror(index('Trade Log'!$AD$5:$AD$2004,match($A1139,'Trade Log'!$AA$5:$AA$2004,0),0),0))</f>
        <v>0</v>
      </c>
      <c r="E1139" s="398">
        <f t="shared" si="35"/>
        <v>0</v>
      </c>
      <c r="F1139" s="100" t="str">
        <f t="array" ref="F1139">IF($A1139="n/a","",iferror(index('Trade Log'!$D$5:$D$2004,match($A1139,'Trade Log'!$AA$5:$AA$2004,0),0),"n/a"))</f>
        <v/>
      </c>
      <c r="G1139" s="100" t="str">
        <f t="array" ref="G1139">IF($A1139="n/a","",IFERROR(index(Setup!$D$52:$D$201,match($F1139,Setup!$B$52:$B$201,0),0),"n/a"))</f>
        <v/>
      </c>
      <c r="H1139" s="81"/>
      <c r="I1139" s="398">
        <f t="shared" ref="I1139:AG1139" si="886">IF($A1139="n/a",0,IFERROR(IF($G1139=I$287,$E1139,0),0))</f>
        <v>0</v>
      </c>
      <c r="J1139" s="398">
        <f t="shared" si="886"/>
        <v>0</v>
      </c>
      <c r="K1139" s="398">
        <f t="shared" si="886"/>
        <v>0</v>
      </c>
      <c r="L1139" s="398">
        <f t="shared" si="886"/>
        <v>0</v>
      </c>
      <c r="M1139" s="398">
        <f t="shared" si="886"/>
        <v>0</v>
      </c>
      <c r="N1139" s="398">
        <f t="shared" si="886"/>
        <v>0</v>
      </c>
      <c r="O1139" s="398">
        <f t="shared" si="886"/>
        <v>0</v>
      </c>
      <c r="P1139" s="398">
        <f t="shared" si="886"/>
        <v>0</v>
      </c>
      <c r="Q1139" s="398">
        <f t="shared" si="886"/>
        <v>0</v>
      </c>
      <c r="R1139" s="398">
        <f t="shared" si="886"/>
        <v>0</v>
      </c>
      <c r="S1139" s="398">
        <f t="shared" si="886"/>
        <v>0</v>
      </c>
      <c r="T1139" s="398">
        <f t="shared" si="886"/>
        <v>0</v>
      </c>
      <c r="U1139" s="398">
        <f t="shared" si="886"/>
        <v>0</v>
      </c>
      <c r="V1139" s="398">
        <f t="shared" si="886"/>
        <v>0</v>
      </c>
      <c r="W1139" s="398">
        <f t="shared" si="886"/>
        <v>0</v>
      </c>
      <c r="X1139" s="398">
        <f t="shared" si="886"/>
        <v>0</v>
      </c>
      <c r="Y1139" s="398">
        <f t="shared" si="886"/>
        <v>0</v>
      </c>
      <c r="Z1139" s="398">
        <f t="shared" si="886"/>
        <v>0</v>
      </c>
      <c r="AA1139" s="398">
        <f t="shared" si="886"/>
        <v>0</v>
      </c>
      <c r="AB1139" s="398">
        <f t="shared" si="886"/>
        <v>0</v>
      </c>
      <c r="AC1139" s="398">
        <f t="shared" si="886"/>
        <v>0</v>
      </c>
      <c r="AD1139" s="398">
        <f t="shared" si="886"/>
        <v>0</v>
      </c>
      <c r="AE1139" s="398">
        <f t="shared" si="886"/>
        <v>0</v>
      </c>
      <c r="AF1139" s="398">
        <f t="shared" si="886"/>
        <v>0</v>
      </c>
      <c r="AG1139" s="398">
        <f t="shared" si="886"/>
        <v>0</v>
      </c>
    </row>
    <row r="1140">
      <c r="A1140" s="100" t="str">
        <f t="shared" si="37"/>
        <v>n/a</v>
      </c>
      <c r="B1140" s="396">
        <f t="array" ref="B1140">IF($A1140="n/a",Dashboard!$C$54,iferror(index('Trade Log'!$B$5:$B$2004,match($A1140,'Trade Log'!$AA$5:$AA$2004,0),0),Dashboard!$C$54))</f>
        <v>43100</v>
      </c>
      <c r="C1140" s="100" t="str">
        <f t="array" ref="C1140">IF($A1140="n/a","",iferror(index('Trade Log'!$C$5:$C$2004,match($A1140,'Trade Log'!$AA$5:$AA$2004,0),0),""))</f>
        <v/>
      </c>
      <c r="D1140" s="398">
        <f t="array" ref="D1140">IF($A1140="n/a",0,iferror(index('Trade Log'!$AD$5:$AD$2004,match($A1140,'Trade Log'!$AA$5:$AA$2004,0),0),0))</f>
        <v>0</v>
      </c>
      <c r="E1140" s="398">
        <f t="shared" si="35"/>
        <v>0</v>
      </c>
      <c r="F1140" s="100" t="str">
        <f t="array" ref="F1140">IF($A1140="n/a","",iferror(index('Trade Log'!$D$5:$D$2004,match($A1140,'Trade Log'!$AA$5:$AA$2004,0),0),"n/a"))</f>
        <v/>
      </c>
      <c r="G1140" s="100" t="str">
        <f t="array" ref="G1140">IF($A1140="n/a","",IFERROR(index(Setup!$D$52:$D$201,match($F1140,Setup!$B$52:$B$201,0),0),"n/a"))</f>
        <v/>
      </c>
      <c r="H1140" s="81"/>
      <c r="I1140" s="398">
        <f t="shared" ref="I1140:AG1140" si="887">IF($A1140="n/a",0,IFERROR(IF($G1140=I$287,$E1140,0),0))</f>
        <v>0</v>
      </c>
      <c r="J1140" s="398">
        <f t="shared" si="887"/>
        <v>0</v>
      </c>
      <c r="K1140" s="398">
        <f t="shared" si="887"/>
        <v>0</v>
      </c>
      <c r="L1140" s="398">
        <f t="shared" si="887"/>
        <v>0</v>
      </c>
      <c r="M1140" s="398">
        <f t="shared" si="887"/>
        <v>0</v>
      </c>
      <c r="N1140" s="398">
        <f t="shared" si="887"/>
        <v>0</v>
      </c>
      <c r="O1140" s="398">
        <f t="shared" si="887"/>
        <v>0</v>
      </c>
      <c r="P1140" s="398">
        <f t="shared" si="887"/>
        <v>0</v>
      </c>
      <c r="Q1140" s="398">
        <f t="shared" si="887"/>
        <v>0</v>
      </c>
      <c r="R1140" s="398">
        <f t="shared" si="887"/>
        <v>0</v>
      </c>
      <c r="S1140" s="398">
        <f t="shared" si="887"/>
        <v>0</v>
      </c>
      <c r="T1140" s="398">
        <f t="shared" si="887"/>
        <v>0</v>
      </c>
      <c r="U1140" s="398">
        <f t="shared" si="887"/>
        <v>0</v>
      </c>
      <c r="V1140" s="398">
        <f t="shared" si="887"/>
        <v>0</v>
      </c>
      <c r="W1140" s="398">
        <f t="shared" si="887"/>
        <v>0</v>
      </c>
      <c r="X1140" s="398">
        <f t="shared" si="887"/>
        <v>0</v>
      </c>
      <c r="Y1140" s="398">
        <f t="shared" si="887"/>
        <v>0</v>
      </c>
      <c r="Z1140" s="398">
        <f t="shared" si="887"/>
        <v>0</v>
      </c>
      <c r="AA1140" s="398">
        <f t="shared" si="887"/>
        <v>0</v>
      </c>
      <c r="AB1140" s="398">
        <f t="shared" si="887"/>
        <v>0</v>
      </c>
      <c r="AC1140" s="398">
        <f t="shared" si="887"/>
        <v>0</v>
      </c>
      <c r="AD1140" s="398">
        <f t="shared" si="887"/>
        <v>0</v>
      </c>
      <c r="AE1140" s="398">
        <f t="shared" si="887"/>
        <v>0</v>
      </c>
      <c r="AF1140" s="398">
        <f t="shared" si="887"/>
        <v>0</v>
      </c>
      <c r="AG1140" s="398">
        <f t="shared" si="887"/>
        <v>0</v>
      </c>
    </row>
    <row r="1141">
      <c r="A1141" s="100" t="str">
        <f t="shared" si="37"/>
        <v>n/a</v>
      </c>
      <c r="B1141" s="396">
        <f t="array" ref="B1141">IF($A1141="n/a",Dashboard!$C$54,iferror(index('Trade Log'!$B$5:$B$2004,match($A1141,'Trade Log'!$AA$5:$AA$2004,0),0),Dashboard!$C$54))</f>
        <v>43100</v>
      </c>
      <c r="C1141" s="100" t="str">
        <f t="array" ref="C1141">IF($A1141="n/a","",iferror(index('Trade Log'!$C$5:$C$2004,match($A1141,'Trade Log'!$AA$5:$AA$2004,0),0),""))</f>
        <v/>
      </c>
      <c r="D1141" s="398">
        <f t="array" ref="D1141">IF($A1141="n/a",0,iferror(index('Trade Log'!$AD$5:$AD$2004,match($A1141,'Trade Log'!$AA$5:$AA$2004,0),0),0))</f>
        <v>0</v>
      </c>
      <c r="E1141" s="398">
        <f t="shared" si="35"/>
        <v>0</v>
      </c>
      <c r="F1141" s="100" t="str">
        <f t="array" ref="F1141">IF($A1141="n/a","",iferror(index('Trade Log'!$D$5:$D$2004,match($A1141,'Trade Log'!$AA$5:$AA$2004,0),0),"n/a"))</f>
        <v/>
      </c>
      <c r="G1141" s="100" t="str">
        <f t="array" ref="G1141">IF($A1141="n/a","",IFERROR(index(Setup!$D$52:$D$201,match($F1141,Setup!$B$52:$B$201,0),0),"n/a"))</f>
        <v/>
      </c>
      <c r="H1141" s="81"/>
      <c r="I1141" s="398">
        <f t="shared" ref="I1141:AG1141" si="888">IF($A1141="n/a",0,IFERROR(IF($G1141=I$287,$E1141,0),0))</f>
        <v>0</v>
      </c>
      <c r="J1141" s="398">
        <f t="shared" si="888"/>
        <v>0</v>
      </c>
      <c r="K1141" s="398">
        <f t="shared" si="888"/>
        <v>0</v>
      </c>
      <c r="L1141" s="398">
        <f t="shared" si="888"/>
        <v>0</v>
      </c>
      <c r="M1141" s="398">
        <f t="shared" si="888"/>
        <v>0</v>
      </c>
      <c r="N1141" s="398">
        <f t="shared" si="888"/>
        <v>0</v>
      </c>
      <c r="O1141" s="398">
        <f t="shared" si="888"/>
        <v>0</v>
      </c>
      <c r="P1141" s="398">
        <f t="shared" si="888"/>
        <v>0</v>
      </c>
      <c r="Q1141" s="398">
        <f t="shared" si="888"/>
        <v>0</v>
      </c>
      <c r="R1141" s="398">
        <f t="shared" si="888"/>
        <v>0</v>
      </c>
      <c r="S1141" s="398">
        <f t="shared" si="888"/>
        <v>0</v>
      </c>
      <c r="T1141" s="398">
        <f t="shared" si="888"/>
        <v>0</v>
      </c>
      <c r="U1141" s="398">
        <f t="shared" si="888"/>
        <v>0</v>
      </c>
      <c r="V1141" s="398">
        <f t="shared" si="888"/>
        <v>0</v>
      </c>
      <c r="W1141" s="398">
        <f t="shared" si="888"/>
        <v>0</v>
      </c>
      <c r="X1141" s="398">
        <f t="shared" si="888"/>
        <v>0</v>
      </c>
      <c r="Y1141" s="398">
        <f t="shared" si="888"/>
        <v>0</v>
      </c>
      <c r="Z1141" s="398">
        <f t="shared" si="888"/>
        <v>0</v>
      </c>
      <c r="AA1141" s="398">
        <f t="shared" si="888"/>
        <v>0</v>
      </c>
      <c r="AB1141" s="398">
        <f t="shared" si="888"/>
        <v>0</v>
      </c>
      <c r="AC1141" s="398">
        <f t="shared" si="888"/>
        <v>0</v>
      </c>
      <c r="AD1141" s="398">
        <f t="shared" si="888"/>
        <v>0</v>
      </c>
      <c r="AE1141" s="398">
        <f t="shared" si="888"/>
        <v>0</v>
      </c>
      <c r="AF1141" s="398">
        <f t="shared" si="888"/>
        <v>0</v>
      </c>
      <c r="AG1141" s="398">
        <f t="shared" si="888"/>
        <v>0</v>
      </c>
    </row>
    <row r="1142">
      <c r="A1142" s="100" t="str">
        <f t="shared" si="37"/>
        <v>n/a</v>
      </c>
      <c r="B1142" s="396">
        <f t="array" ref="B1142">IF($A1142="n/a",Dashboard!$C$54,iferror(index('Trade Log'!$B$5:$B$2004,match($A1142,'Trade Log'!$AA$5:$AA$2004,0),0),Dashboard!$C$54))</f>
        <v>43100</v>
      </c>
      <c r="C1142" s="100" t="str">
        <f t="array" ref="C1142">IF($A1142="n/a","",iferror(index('Trade Log'!$C$5:$C$2004,match($A1142,'Trade Log'!$AA$5:$AA$2004,0),0),""))</f>
        <v/>
      </c>
      <c r="D1142" s="398">
        <f t="array" ref="D1142">IF($A1142="n/a",0,iferror(index('Trade Log'!$AD$5:$AD$2004,match($A1142,'Trade Log'!$AA$5:$AA$2004,0),0),0))</f>
        <v>0</v>
      </c>
      <c r="E1142" s="398">
        <f t="shared" si="35"/>
        <v>0</v>
      </c>
      <c r="F1142" s="100" t="str">
        <f t="array" ref="F1142">IF($A1142="n/a","",iferror(index('Trade Log'!$D$5:$D$2004,match($A1142,'Trade Log'!$AA$5:$AA$2004,0),0),"n/a"))</f>
        <v/>
      </c>
      <c r="G1142" s="100" t="str">
        <f t="array" ref="G1142">IF($A1142="n/a","",IFERROR(index(Setup!$D$52:$D$201,match($F1142,Setup!$B$52:$B$201,0),0),"n/a"))</f>
        <v/>
      </c>
      <c r="H1142" s="81"/>
      <c r="I1142" s="398">
        <f t="shared" ref="I1142:AG1142" si="889">IF($A1142="n/a",0,IFERROR(IF($G1142=I$287,$E1142,0),0))</f>
        <v>0</v>
      </c>
      <c r="J1142" s="398">
        <f t="shared" si="889"/>
        <v>0</v>
      </c>
      <c r="K1142" s="398">
        <f t="shared" si="889"/>
        <v>0</v>
      </c>
      <c r="L1142" s="398">
        <f t="shared" si="889"/>
        <v>0</v>
      </c>
      <c r="M1142" s="398">
        <f t="shared" si="889"/>
        <v>0</v>
      </c>
      <c r="N1142" s="398">
        <f t="shared" si="889"/>
        <v>0</v>
      </c>
      <c r="O1142" s="398">
        <f t="shared" si="889"/>
        <v>0</v>
      </c>
      <c r="P1142" s="398">
        <f t="shared" si="889"/>
        <v>0</v>
      </c>
      <c r="Q1142" s="398">
        <f t="shared" si="889"/>
        <v>0</v>
      </c>
      <c r="R1142" s="398">
        <f t="shared" si="889"/>
        <v>0</v>
      </c>
      <c r="S1142" s="398">
        <f t="shared" si="889"/>
        <v>0</v>
      </c>
      <c r="T1142" s="398">
        <f t="shared" si="889"/>
        <v>0</v>
      </c>
      <c r="U1142" s="398">
        <f t="shared" si="889"/>
        <v>0</v>
      </c>
      <c r="V1142" s="398">
        <f t="shared" si="889"/>
        <v>0</v>
      </c>
      <c r="W1142" s="398">
        <f t="shared" si="889"/>
        <v>0</v>
      </c>
      <c r="X1142" s="398">
        <f t="shared" si="889"/>
        <v>0</v>
      </c>
      <c r="Y1142" s="398">
        <f t="shared" si="889"/>
        <v>0</v>
      </c>
      <c r="Z1142" s="398">
        <f t="shared" si="889"/>
        <v>0</v>
      </c>
      <c r="AA1142" s="398">
        <f t="shared" si="889"/>
        <v>0</v>
      </c>
      <c r="AB1142" s="398">
        <f t="shared" si="889"/>
        <v>0</v>
      </c>
      <c r="AC1142" s="398">
        <f t="shared" si="889"/>
        <v>0</v>
      </c>
      <c r="AD1142" s="398">
        <f t="shared" si="889"/>
        <v>0</v>
      </c>
      <c r="AE1142" s="398">
        <f t="shared" si="889"/>
        <v>0</v>
      </c>
      <c r="AF1142" s="398">
        <f t="shared" si="889"/>
        <v>0</v>
      </c>
      <c r="AG1142" s="398">
        <f t="shared" si="889"/>
        <v>0</v>
      </c>
    </row>
    <row r="1143">
      <c r="A1143" s="100" t="str">
        <f t="shared" si="37"/>
        <v>n/a</v>
      </c>
      <c r="B1143" s="396">
        <f t="array" ref="B1143">IF($A1143="n/a",Dashboard!$C$54,iferror(index('Trade Log'!$B$5:$B$2004,match($A1143,'Trade Log'!$AA$5:$AA$2004,0),0),Dashboard!$C$54))</f>
        <v>43100</v>
      </c>
      <c r="C1143" s="100" t="str">
        <f t="array" ref="C1143">IF($A1143="n/a","",iferror(index('Trade Log'!$C$5:$C$2004,match($A1143,'Trade Log'!$AA$5:$AA$2004,0),0),""))</f>
        <v/>
      </c>
      <c r="D1143" s="398">
        <f t="array" ref="D1143">IF($A1143="n/a",0,iferror(index('Trade Log'!$AD$5:$AD$2004,match($A1143,'Trade Log'!$AA$5:$AA$2004,0),0),0))</f>
        <v>0</v>
      </c>
      <c r="E1143" s="398">
        <f t="shared" si="35"/>
        <v>0</v>
      </c>
      <c r="F1143" s="100" t="str">
        <f t="array" ref="F1143">IF($A1143="n/a","",iferror(index('Trade Log'!$D$5:$D$2004,match($A1143,'Trade Log'!$AA$5:$AA$2004,0),0),"n/a"))</f>
        <v/>
      </c>
      <c r="G1143" s="100" t="str">
        <f t="array" ref="G1143">IF($A1143="n/a","",IFERROR(index(Setup!$D$52:$D$201,match($F1143,Setup!$B$52:$B$201,0),0),"n/a"))</f>
        <v/>
      </c>
      <c r="H1143" s="81"/>
      <c r="I1143" s="398">
        <f t="shared" ref="I1143:AG1143" si="890">IF($A1143="n/a",0,IFERROR(IF($G1143=I$287,$E1143,0),0))</f>
        <v>0</v>
      </c>
      <c r="J1143" s="398">
        <f t="shared" si="890"/>
        <v>0</v>
      </c>
      <c r="K1143" s="398">
        <f t="shared" si="890"/>
        <v>0</v>
      </c>
      <c r="L1143" s="398">
        <f t="shared" si="890"/>
        <v>0</v>
      </c>
      <c r="M1143" s="398">
        <f t="shared" si="890"/>
        <v>0</v>
      </c>
      <c r="N1143" s="398">
        <f t="shared" si="890"/>
        <v>0</v>
      </c>
      <c r="O1143" s="398">
        <f t="shared" si="890"/>
        <v>0</v>
      </c>
      <c r="P1143" s="398">
        <f t="shared" si="890"/>
        <v>0</v>
      </c>
      <c r="Q1143" s="398">
        <f t="shared" si="890"/>
        <v>0</v>
      </c>
      <c r="R1143" s="398">
        <f t="shared" si="890"/>
        <v>0</v>
      </c>
      <c r="S1143" s="398">
        <f t="shared" si="890"/>
        <v>0</v>
      </c>
      <c r="T1143" s="398">
        <f t="shared" si="890"/>
        <v>0</v>
      </c>
      <c r="U1143" s="398">
        <f t="shared" si="890"/>
        <v>0</v>
      </c>
      <c r="V1143" s="398">
        <f t="shared" si="890"/>
        <v>0</v>
      </c>
      <c r="W1143" s="398">
        <f t="shared" si="890"/>
        <v>0</v>
      </c>
      <c r="X1143" s="398">
        <f t="shared" si="890"/>
        <v>0</v>
      </c>
      <c r="Y1143" s="398">
        <f t="shared" si="890"/>
        <v>0</v>
      </c>
      <c r="Z1143" s="398">
        <f t="shared" si="890"/>
        <v>0</v>
      </c>
      <c r="AA1143" s="398">
        <f t="shared" si="890"/>
        <v>0</v>
      </c>
      <c r="AB1143" s="398">
        <f t="shared" si="890"/>
        <v>0</v>
      </c>
      <c r="AC1143" s="398">
        <f t="shared" si="890"/>
        <v>0</v>
      </c>
      <c r="AD1143" s="398">
        <f t="shared" si="890"/>
        <v>0</v>
      </c>
      <c r="AE1143" s="398">
        <f t="shared" si="890"/>
        <v>0</v>
      </c>
      <c r="AF1143" s="398">
        <f t="shared" si="890"/>
        <v>0</v>
      </c>
      <c r="AG1143" s="398">
        <f t="shared" si="890"/>
        <v>0</v>
      </c>
    </row>
    <row r="1144">
      <c r="A1144" s="100" t="str">
        <f t="shared" si="37"/>
        <v>n/a</v>
      </c>
      <c r="B1144" s="396">
        <f t="array" ref="B1144">IF($A1144="n/a",Dashboard!$C$54,iferror(index('Trade Log'!$B$5:$B$2004,match($A1144,'Trade Log'!$AA$5:$AA$2004,0),0),Dashboard!$C$54))</f>
        <v>43100</v>
      </c>
      <c r="C1144" s="100" t="str">
        <f t="array" ref="C1144">IF($A1144="n/a","",iferror(index('Trade Log'!$C$5:$C$2004,match($A1144,'Trade Log'!$AA$5:$AA$2004,0),0),""))</f>
        <v/>
      </c>
      <c r="D1144" s="398">
        <f t="array" ref="D1144">IF($A1144="n/a",0,iferror(index('Trade Log'!$AD$5:$AD$2004,match($A1144,'Trade Log'!$AA$5:$AA$2004,0),0),0))</f>
        <v>0</v>
      </c>
      <c r="E1144" s="398">
        <f t="shared" si="35"/>
        <v>0</v>
      </c>
      <c r="F1144" s="100" t="str">
        <f t="array" ref="F1144">IF($A1144="n/a","",iferror(index('Trade Log'!$D$5:$D$2004,match($A1144,'Trade Log'!$AA$5:$AA$2004,0),0),"n/a"))</f>
        <v/>
      </c>
      <c r="G1144" s="100" t="str">
        <f t="array" ref="G1144">IF($A1144="n/a","",IFERROR(index(Setup!$D$52:$D$201,match($F1144,Setup!$B$52:$B$201,0),0),"n/a"))</f>
        <v/>
      </c>
      <c r="H1144" s="81"/>
      <c r="I1144" s="398">
        <f t="shared" ref="I1144:AG1144" si="891">IF($A1144="n/a",0,IFERROR(IF($G1144=I$287,$E1144,0),0))</f>
        <v>0</v>
      </c>
      <c r="J1144" s="398">
        <f t="shared" si="891"/>
        <v>0</v>
      </c>
      <c r="K1144" s="398">
        <f t="shared" si="891"/>
        <v>0</v>
      </c>
      <c r="L1144" s="398">
        <f t="shared" si="891"/>
        <v>0</v>
      </c>
      <c r="M1144" s="398">
        <f t="shared" si="891"/>
        <v>0</v>
      </c>
      <c r="N1144" s="398">
        <f t="shared" si="891"/>
        <v>0</v>
      </c>
      <c r="O1144" s="398">
        <f t="shared" si="891"/>
        <v>0</v>
      </c>
      <c r="P1144" s="398">
        <f t="shared" si="891"/>
        <v>0</v>
      </c>
      <c r="Q1144" s="398">
        <f t="shared" si="891"/>
        <v>0</v>
      </c>
      <c r="R1144" s="398">
        <f t="shared" si="891"/>
        <v>0</v>
      </c>
      <c r="S1144" s="398">
        <f t="shared" si="891"/>
        <v>0</v>
      </c>
      <c r="T1144" s="398">
        <f t="shared" si="891"/>
        <v>0</v>
      </c>
      <c r="U1144" s="398">
        <f t="shared" si="891"/>
        <v>0</v>
      </c>
      <c r="V1144" s="398">
        <f t="shared" si="891"/>
        <v>0</v>
      </c>
      <c r="W1144" s="398">
        <f t="shared" si="891"/>
        <v>0</v>
      </c>
      <c r="X1144" s="398">
        <f t="shared" si="891"/>
        <v>0</v>
      </c>
      <c r="Y1144" s="398">
        <f t="shared" si="891"/>
        <v>0</v>
      </c>
      <c r="Z1144" s="398">
        <f t="shared" si="891"/>
        <v>0</v>
      </c>
      <c r="AA1144" s="398">
        <f t="shared" si="891"/>
        <v>0</v>
      </c>
      <c r="AB1144" s="398">
        <f t="shared" si="891"/>
        <v>0</v>
      </c>
      <c r="AC1144" s="398">
        <f t="shared" si="891"/>
        <v>0</v>
      </c>
      <c r="AD1144" s="398">
        <f t="shared" si="891"/>
        <v>0</v>
      </c>
      <c r="AE1144" s="398">
        <f t="shared" si="891"/>
        <v>0</v>
      </c>
      <c r="AF1144" s="398">
        <f t="shared" si="891"/>
        <v>0</v>
      </c>
      <c r="AG1144" s="398">
        <f t="shared" si="891"/>
        <v>0</v>
      </c>
    </row>
    <row r="1145">
      <c r="A1145" s="100" t="str">
        <f t="shared" si="37"/>
        <v>n/a</v>
      </c>
      <c r="B1145" s="396">
        <f t="array" ref="B1145">IF($A1145="n/a",Dashboard!$C$54,iferror(index('Trade Log'!$B$5:$B$2004,match($A1145,'Trade Log'!$AA$5:$AA$2004,0),0),Dashboard!$C$54))</f>
        <v>43100</v>
      </c>
      <c r="C1145" s="100" t="str">
        <f t="array" ref="C1145">IF($A1145="n/a","",iferror(index('Trade Log'!$C$5:$C$2004,match($A1145,'Trade Log'!$AA$5:$AA$2004,0),0),""))</f>
        <v/>
      </c>
      <c r="D1145" s="398">
        <f t="array" ref="D1145">IF($A1145="n/a",0,iferror(index('Trade Log'!$AD$5:$AD$2004,match($A1145,'Trade Log'!$AA$5:$AA$2004,0),0),0))</f>
        <v>0</v>
      </c>
      <c r="E1145" s="398">
        <f t="shared" si="35"/>
        <v>0</v>
      </c>
      <c r="F1145" s="100" t="str">
        <f t="array" ref="F1145">IF($A1145="n/a","",iferror(index('Trade Log'!$D$5:$D$2004,match($A1145,'Trade Log'!$AA$5:$AA$2004,0),0),"n/a"))</f>
        <v/>
      </c>
      <c r="G1145" s="100" t="str">
        <f t="array" ref="G1145">IF($A1145="n/a","",IFERROR(index(Setup!$D$52:$D$201,match($F1145,Setup!$B$52:$B$201,0),0),"n/a"))</f>
        <v/>
      </c>
      <c r="H1145" s="81"/>
      <c r="I1145" s="398">
        <f t="shared" ref="I1145:AG1145" si="892">IF($A1145="n/a",0,IFERROR(IF($G1145=I$287,$E1145,0),0))</f>
        <v>0</v>
      </c>
      <c r="J1145" s="398">
        <f t="shared" si="892"/>
        <v>0</v>
      </c>
      <c r="K1145" s="398">
        <f t="shared" si="892"/>
        <v>0</v>
      </c>
      <c r="L1145" s="398">
        <f t="shared" si="892"/>
        <v>0</v>
      </c>
      <c r="M1145" s="398">
        <f t="shared" si="892"/>
        <v>0</v>
      </c>
      <c r="N1145" s="398">
        <f t="shared" si="892"/>
        <v>0</v>
      </c>
      <c r="O1145" s="398">
        <f t="shared" si="892"/>
        <v>0</v>
      </c>
      <c r="P1145" s="398">
        <f t="shared" si="892"/>
        <v>0</v>
      </c>
      <c r="Q1145" s="398">
        <f t="shared" si="892"/>
        <v>0</v>
      </c>
      <c r="R1145" s="398">
        <f t="shared" si="892"/>
        <v>0</v>
      </c>
      <c r="S1145" s="398">
        <f t="shared" si="892"/>
        <v>0</v>
      </c>
      <c r="T1145" s="398">
        <f t="shared" si="892"/>
        <v>0</v>
      </c>
      <c r="U1145" s="398">
        <f t="shared" si="892"/>
        <v>0</v>
      </c>
      <c r="V1145" s="398">
        <f t="shared" si="892"/>
        <v>0</v>
      </c>
      <c r="W1145" s="398">
        <f t="shared" si="892"/>
        <v>0</v>
      </c>
      <c r="X1145" s="398">
        <f t="shared" si="892"/>
        <v>0</v>
      </c>
      <c r="Y1145" s="398">
        <f t="shared" si="892"/>
        <v>0</v>
      </c>
      <c r="Z1145" s="398">
        <f t="shared" si="892"/>
        <v>0</v>
      </c>
      <c r="AA1145" s="398">
        <f t="shared" si="892"/>
        <v>0</v>
      </c>
      <c r="AB1145" s="398">
        <f t="shared" si="892"/>
        <v>0</v>
      </c>
      <c r="AC1145" s="398">
        <f t="shared" si="892"/>
        <v>0</v>
      </c>
      <c r="AD1145" s="398">
        <f t="shared" si="892"/>
        <v>0</v>
      </c>
      <c r="AE1145" s="398">
        <f t="shared" si="892"/>
        <v>0</v>
      </c>
      <c r="AF1145" s="398">
        <f t="shared" si="892"/>
        <v>0</v>
      </c>
      <c r="AG1145" s="398">
        <f t="shared" si="892"/>
        <v>0</v>
      </c>
    </row>
    <row r="1146">
      <c r="A1146" s="100" t="str">
        <f t="shared" si="37"/>
        <v>n/a</v>
      </c>
      <c r="B1146" s="396">
        <f t="array" ref="B1146">IF($A1146="n/a",Dashboard!$C$54,iferror(index('Trade Log'!$B$5:$B$2004,match($A1146,'Trade Log'!$AA$5:$AA$2004,0),0),Dashboard!$C$54))</f>
        <v>43100</v>
      </c>
      <c r="C1146" s="100" t="str">
        <f t="array" ref="C1146">IF($A1146="n/a","",iferror(index('Trade Log'!$C$5:$C$2004,match($A1146,'Trade Log'!$AA$5:$AA$2004,0),0),""))</f>
        <v/>
      </c>
      <c r="D1146" s="398">
        <f t="array" ref="D1146">IF($A1146="n/a",0,iferror(index('Trade Log'!$AD$5:$AD$2004,match($A1146,'Trade Log'!$AA$5:$AA$2004,0),0),0))</f>
        <v>0</v>
      </c>
      <c r="E1146" s="398">
        <f t="shared" si="35"/>
        <v>0</v>
      </c>
      <c r="F1146" s="100" t="str">
        <f t="array" ref="F1146">IF($A1146="n/a","",iferror(index('Trade Log'!$D$5:$D$2004,match($A1146,'Trade Log'!$AA$5:$AA$2004,0),0),"n/a"))</f>
        <v/>
      </c>
      <c r="G1146" s="100" t="str">
        <f t="array" ref="G1146">IF($A1146="n/a","",IFERROR(index(Setup!$D$52:$D$201,match($F1146,Setup!$B$52:$B$201,0),0),"n/a"))</f>
        <v/>
      </c>
      <c r="H1146" s="81"/>
      <c r="I1146" s="398">
        <f t="shared" ref="I1146:AG1146" si="893">IF($A1146="n/a",0,IFERROR(IF($G1146=I$287,$E1146,0),0))</f>
        <v>0</v>
      </c>
      <c r="J1146" s="398">
        <f t="shared" si="893"/>
        <v>0</v>
      </c>
      <c r="K1146" s="398">
        <f t="shared" si="893"/>
        <v>0</v>
      </c>
      <c r="L1146" s="398">
        <f t="shared" si="893"/>
        <v>0</v>
      </c>
      <c r="M1146" s="398">
        <f t="shared" si="893"/>
        <v>0</v>
      </c>
      <c r="N1146" s="398">
        <f t="shared" si="893"/>
        <v>0</v>
      </c>
      <c r="O1146" s="398">
        <f t="shared" si="893"/>
        <v>0</v>
      </c>
      <c r="P1146" s="398">
        <f t="shared" si="893"/>
        <v>0</v>
      </c>
      <c r="Q1146" s="398">
        <f t="shared" si="893"/>
        <v>0</v>
      </c>
      <c r="R1146" s="398">
        <f t="shared" si="893"/>
        <v>0</v>
      </c>
      <c r="S1146" s="398">
        <f t="shared" si="893"/>
        <v>0</v>
      </c>
      <c r="T1146" s="398">
        <f t="shared" si="893"/>
        <v>0</v>
      </c>
      <c r="U1146" s="398">
        <f t="shared" si="893"/>
        <v>0</v>
      </c>
      <c r="V1146" s="398">
        <f t="shared" si="893"/>
        <v>0</v>
      </c>
      <c r="W1146" s="398">
        <f t="shared" si="893"/>
        <v>0</v>
      </c>
      <c r="X1146" s="398">
        <f t="shared" si="893"/>
        <v>0</v>
      </c>
      <c r="Y1146" s="398">
        <f t="shared" si="893"/>
        <v>0</v>
      </c>
      <c r="Z1146" s="398">
        <f t="shared" si="893"/>
        <v>0</v>
      </c>
      <c r="AA1146" s="398">
        <f t="shared" si="893"/>
        <v>0</v>
      </c>
      <c r="AB1146" s="398">
        <f t="shared" si="893"/>
        <v>0</v>
      </c>
      <c r="AC1146" s="398">
        <f t="shared" si="893"/>
        <v>0</v>
      </c>
      <c r="AD1146" s="398">
        <f t="shared" si="893"/>
        <v>0</v>
      </c>
      <c r="AE1146" s="398">
        <f t="shared" si="893"/>
        <v>0</v>
      </c>
      <c r="AF1146" s="398">
        <f t="shared" si="893"/>
        <v>0</v>
      </c>
      <c r="AG1146" s="398">
        <f t="shared" si="893"/>
        <v>0</v>
      </c>
    </row>
    <row r="1147">
      <c r="A1147" s="100" t="str">
        <f t="shared" si="37"/>
        <v>n/a</v>
      </c>
      <c r="B1147" s="396">
        <f t="array" ref="B1147">IF($A1147="n/a",Dashboard!$C$54,iferror(index('Trade Log'!$B$5:$B$2004,match($A1147,'Trade Log'!$AA$5:$AA$2004,0),0),Dashboard!$C$54))</f>
        <v>43100</v>
      </c>
      <c r="C1147" s="100" t="str">
        <f t="array" ref="C1147">IF($A1147="n/a","",iferror(index('Trade Log'!$C$5:$C$2004,match($A1147,'Trade Log'!$AA$5:$AA$2004,0),0),""))</f>
        <v/>
      </c>
      <c r="D1147" s="398">
        <f t="array" ref="D1147">IF($A1147="n/a",0,iferror(index('Trade Log'!$AD$5:$AD$2004,match($A1147,'Trade Log'!$AA$5:$AA$2004,0),0),0))</f>
        <v>0</v>
      </c>
      <c r="E1147" s="398">
        <f t="shared" si="35"/>
        <v>0</v>
      </c>
      <c r="F1147" s="100" t="str">
        <f t="array" ref="F1147">IF($A1147="n/a","",iferror(index('Trade Log'!$D$5:$D$2004,match($A1147,'Trade Log'!$AA$5:$AA$2004,0),0),"n/a"))</f>
        <v/>
      </c>
      <c r="G1147" s="100" t="str">
        <f t="array" ref="G1147">IF($A1147="n/a","",IFERROR(index(Setup!$D$52:$D$201,match($F1147,Setup!$B$52:$B$201,0),0),"n/a"))</f>
        <v/>
      </c>
      <c r="H1147" s="81"/>
      <c r="I1147" s="398">
        <f t="shared" ref="I1147:AG1147" si="894">IF($A1147="n/a",0,IFERROR(IF($G1147=I$287,$E1147,0),0))</f>
        <v>0</v>
      </c>
      <c r="J1147" s="398">
        <f t="shared" si="894"/>
        <v>0</v>
      </c>
      <c r="K1147" s="398">
        <f t="shared" si="894"/>
        <v>0</v>
      </c>
      <c r="L1147" s="398">
        <f t="shared" si="894"/>
        <v>0</v>
      </c>
      <c r="M1147" s="398">
        <f t="shared" si="894"/>
        <v>0</v>
      </c>
      <c r="N1147" s="398">
        <f t="shared" si="894"/>
        <v>0</v>
      </c>
      <c r="O1147" s="398">
        <f t="shared" si="894"/>
        <v>0</v>
      </c>
      <c r="P1147" s="398">
        <f t="shared" si="894"/>
        <v>0</v>
      </c>
      <c r="Q1147" s="398">
        <f t="shared" si="894"/>
        <v>0</v>
      </c>
      <c r="R1147" s="398">
        <f t="shared" si="894"/>
        <v>0</v>
      </c>
      <c r="S1147" s="398">
        <f t="shared" si="894"/>
        <v>0</v>
      </c>
      <c r="T1147" s="398">
        <f t="shared" si="894"/>
        <v>0</v>
      </c>
      <c r="U1147" s="398">
        <f t="shared" si="894"/>
        <v>0</v>
      </c>
      <c r="V1147" s="398">
        <f t="shared" si="894"/>
        <v>0</v>
      </c>
      <c r="W1147" s="398">
        <f t="shared" si="894"/>
        <v>0</v>
      </c>
      <c r="X1147" s="398">
        <f t="shared" si="894"/>
        <v>0</v>
      </c>
      <c r="Y1147" s="398">
        <f t="shared" si="894"/>
        <v>0</v>
      </c>
      <c r="Z1147" s="398">
        <f t="shared" si="894"/>
        <v>0</v>
      </c>
      <c r="AA1147" s="398">
        <f t="shared" si="894"/>
        <v>0</v>
      </c>
      <c r="AB1147" s="398">
        <f t="shared" si="894"/>
        <v>0</v>
      </c>
      <c r="AC1147" s="398">
        <f t="shared" si="894"/>
        <v>0</v>
      </c>
      <c r="AD1147" s="398">
        <f t="shared" si="894"/>
        <v>0</v>
      </c>
      <c r="AE1147" s="398">
        <f t="shared" si="894"/>
        <v>0</v>
      </c>
      <c r="AF1147" s="398">
        <f t="shared" si="894"/>
        <v>0</v>
      </c>
      <c r="AG1147" s="398">
        <f t="shared" si="894"/>
        <v>0</v>
      </c>
    </row>
    <row r="1148">
      <c r="A1148" s="100" t="str">
        <f t="shared" si="37"/>
        <v>n/a</v>
      </c>
      <c r="B1148" s="396">
        <f t="array" ref="B1148">IF($A1148="n/a",Dashboard!$C$54,iferror(index('Trade Log'!$B$5:$B$2004,match($A1148,'Trade Log'!$AA$5:$AA$2004,0),0),Dashboard!$C$54))</f>
        <v>43100</v>
      </c>
      <c r="C1148" s="100" t="str">
        <f t="array" ref="C1148">IF($A1148="n/a","",iferror(index('Trade Log'!$C$5:$C$2004,match($A1148,'Trade Log'!$AA$5:$AA$2004,0),0),""))</f>
        <v/>
      </c>
      <c r="D1148" s="398">
        <f t="array" ref="D1148">IF($A1148="n/a",0,iferror(index('Trade Log'!$AD$5:$AD$2004,match($A1148,'Trade Log'!$AA$5:$AA$2004,0),0),0))</f>
        <v>0</v>
      </c>
      <c r="E1148" s="398">
        <f t="shared" si="35"/>
        <v>0</v>
      </c>
      <c r="F1148" s="100" t="str">
        <f t="array" ref="F1148">IF($A1148="n/a","",iferror(index('Trade Log'!$D$5:$D$2004,match($A1148,'Trade Log'!$AA$5:$AA$2004,0),0),"n/a"))</f>
        <v/>
      </c>
      <c r="G1148" s="100" t="str">
        <f t="array" ref="G1148">IF($A1148="n/a","",IFERROR(index(Setup!$D$52:$D$201,match($F1148,Setup!$B$52:$B$201,0),0),"n/a"))</f>
        <v/>
      </c>
      <c r="H1148" s="81"/>
      <c r="I1148" s="398">
        <f t="shared" ref="I1148:AG1148" si="895">IF($A1148="n/a",0,IFERROR(IF($G1148=I$287,$E1148,0),0))</f>
        <v>0</v>
      </c>
      <c r="J1148" s="398">
        <f t="shared" si="895"/>
        <v>0</v>
      </c>
      <c r="K1148" s="398">
        <f t="shared" si="895"/>
        <v>0</v>
      </c>
      <c r="L1148" s="398">
        <f t="shared" si="895"/>
        <v>0</v>
      </c>
      <c r="M1148" s="398">
        <f t="shared" si="895"/>
        <v>0</v>
      </c>
      <c r="N1148" s="398">
        <f t="shared" si="895"/>
        <v>0</v>
      </c>
      <c r="O1148" s="398">
        <f t="shared" si="895"/>
        <v>0</v>
      </c>
      <c r="P1148" s="398">
        <f t="shared" si="895"/>
        <v>0</v>
      </c>
      <c r="Q1148" s="398">
        <f t="shared" si="895"/>
        <v>0</v>
      </c>
      <c r="R1148" s="398">
        <f t="shared" si="895"/>
        <v>0</v>
      </c>
      <c r="S1148" s="398">
        <f t="shared" si="895"/>
        <v>0</v>
      </c>
      <c r="T1148" s="398">
        <f t="shared" si="895"/>
        <v>0</v>
      </c>
      <c r="U1148" s="398">
        <f t="shared" si="895"/>
        <v>0</v>
      </c>
      <c r="V1148" s="398">
        <f t="shared" si="895"/>
        <v>0</v>
      </c>
      <c r="W1148" s="398">
        <f t="shared" si="895"/>
        <v>0</v>
      </c>
      <c r="X1148" s="398">
        <f t="shared" si="895"/>
        <v>0</v>
      </c>
      <c r="Y1148" s="398">
        <f t="shared" si="895"/>
        <v>0</v>
      </c>
      <c r="Z1148" s="398">
        <f t="shared" si="895"/>
        <v>0</v>
      </c>
      <c r="AA1148" s="398">
        <f t="shared" si="895"/>
        <v>0</v>
      </c>
      <c r="AB1148" s="398">
        <f t="shared" si="895"/>
        <v>0</v>
      </c>
      <c r="AC1148" s="398">
        <f t="shared" si="895"/>
        <v>0</v>
      </c>
      <c r="AD1148" s="398">
        <f t="shared" si="895"/>
        <v>0</v>
      </c>
      <c r="AE1148" s="398">
        <f t="shared" si="895"/>
        <v>0</v>
      </c>
      <c r="AF1148" s="398">
        <f t="shared" si="895"/>
        <v>0</v>
      </c>
      <c r="AG1148" s="398">
        <f t="shared" si="895"/>
        <v>0</v>
      </c>
    </row>
    <row r="1149">
      <c r="A1149" s="100" t="str">
        <f t="shared" si="37"/>
        <v>n/a</v>
      </c>
      <c r="B1149" s="396">
        <f t="array" ref="B1149">IF($A1149="n/a",Dashboard!$C$54,iferror(index('Trade Log'!$B$5:$B$2004,match($A1149,'Trade Log'!$AA$5:$AA$2004,0),0),Dashboard!$C$54))</f>
        <v>43100</v>
      </c>
      <c r="C1149" s="100" t="str">
        <f t="array" ref="C1149">IF($A1149="n/a","",iferror(index('Trade Log'!$C$5:$C$2004,match($A1149,'Trade Log'!$AA$5:$AA$2004,0),0),""))</f>
        <v/>
      </c>
      <c r="D1149" s="398">
        <f t="array" ref="D1149">IF($A1149="n/a",0,iferror(index('Trade Log'!$AD$5:$AD$2004,match($A1149,'Trade Log'!$AA$5:$AA$2004,0),0),0))</f>
        <v>0</v>
      </c>
      <c r="E1149" s="398">
        <f t="shared" si="35"/>
        <v>0</v>
      </c>
      <c r="F1149" s="100" t="str">
        <f t="array" ref="F1149">IF($A1149="n/a","",iferror(index('Trade Log'!$D$5:$D$2004,match($A1149,'Trade Log'!$AA$5:$AA$2004,0),0),"n/a"))</f>
        <v/>
      </c>
      <c r="G1149" s="100" t="str">
        <f t="array" ref="G1149">IF($A1149="n/a","",IFERROR(index(Setup!$D$52:$D$201,match($F1149,Setup!$B$52:$B$201,0),0),"n/a"))</f>
        <v/>
      </c>
      <c r="H1149" s="81"/>
      <c r="I1149" s="398">
        <f t="shared" ref="I1149:AG1149" si="896">IF($A1149="n/a",0,IFERROR(IF($G1149=I$287,$E1149,0),0))</f>
        <v>0</v>
      </c>
      <c r="J1149" s="398">
        <f t="shared" si="896"/>
        <v>0</v>
      </c>
      <c r="K1149" s="398">
        <f t="shared" si="896"/>
        <v>0</v>
      </c>
      <c r="L1149" s="398">
        <f t="shared" si="896"/>
        <v>0</v>
      </c>
      <c r="M1149" s="398">
        <f t="shared" si="896"/>
        <v>0</v>
      </c>
      <c r="N1149" s="398">
        <f t="shared" si="896"/>
        <v>0</v>
      </c>
      <c r="O1149" s="398">
        <f t="shared" si="896"/>
        <v>0</v>
      </c>
      <c r="P1149" s="398">
        <f t="shared" si="896"/>
        <v>0</v>
      </c>
      <c r="Q1149" s="398">
        <f t="shared" si="896"/>
        <v>0</v>
      </c>
      <c r="R1149" s="398">
        <f t="shared" si="896"/>
        <v>0</v>
      </c>
      <c r="S1149" s="398">
        <f t="shared" si="896"/>
        <v>0</v>
      </c>
      <c r="T1149" s="398">
        <f t="shared" si="896"/>
        <v>0</v>
      </c>
      <c r="U1149" s="398">
        <f t="shared" si="896"/>
        <v>0</v>
      </c>
      <c r="V1149" s="398">
        <f t="shared" si="896"/>
        <v>0</v>
      </c>
      <c r="W1149" s="398">
        <f t="shared" si="896"/>
        <v>0</v>
      </c>
      <c r="X1149" s="398">
        <f t="shared" si="896"/>
        <v>0</v>
      </c>
      <c r="Y1149" s="398">
        <f t="shared" si="896"/>
        <v>0</v>
      </c>
      <c r="Z1149" s="398">
        <f t="shared" si="896"/>
        <v>0</v>
      </c>
      <c r="AA1149" s="398">
        <f t="shared" si="896"/>
        <v>0</v>
      </c>
      <c r="AB1149" s="398">
        <f t="shared" si="896"/>
        <v>0</v>
      </c>
      <c r="AC1149" s="398">
        <f t="shared" si="896"/>
        <v>0</v>
      </c>
      <c r="AD1149" s="398">
        <f t="shared" si="896"/>
        <v>0</v>
      </c>
      <c r="AE1149" s="398">
        <f t="shared" si="896"/>
        <v>0</v>
      </c>
      <c r="AF1149" s="398">
        <f t="shared" si="896"/>
        <v>0</v>
      </c>
      <c r="AG1149" s="398">
        <f t="shared" si="896"/>
        <v>0</v>
      </c>
    </row>
    <row r="1150">
      <c r="A1150" s="100" t="str">
        <f t="shared" si="37"/>
        <v>n/a</v>
      </c>
      <c r="B1150" s="396">
        <f t="array" ref="B1150">IF($A1150="n/a",Dashboard!$C$54,iferror(index('Trade Log'!$B$5:$B$2004,match($A1150,'Trade Log'!$AA$5:$AA$2004,0),0),Dashboard!$C$54))</f>
        <v>43100</v>
      </c>
      <c r="C1150" s="100" t="str">
        <f t="array" ref="C1150">IF($A1150="n/a","",iferror(index('Trade Log'!$C$5:$C$2004,match($A1150,'Trade Log'!$AA$5:$AA$2004,0),0),""))</f>
        <v/>
      </c>
      <c r="D1150" s="398">
        <f t="array" ref="D1150">IF($A1150="n/a",0,iferror(index('Trade Log'!$AD$5:$AD$2004,match($A1150,'Trade Log'!$AA$5:$AA$2004,0),0),0))</f>
        <v>0</v>
      </c>
      <c r="E1150" s="398">
        <f t="shared" si="35"/>
        <v>0</v>
      </c>
      <c r="F1150" s="100" t="str">
        <f t="array" ref="F1150">IF($A1150="n/a","",iferror(index('Trade Log'!$D$5:$D$2004,match($A1150,'Trade Log'!$AA$5:$AA$2004,0),0),"n/a"))</f>
        <v/>
      </c>
      <c r="G1150" s="100" t="str">
        <f t="array" ref="G1150">IF($A1150="n/a","",IFERROR(index(Setup!$D$52:$D$201,match($F1150,Setup!$B$52:$B$201,0),0),"n/a"))</f>
        <v/>
      </c>
      <c r="H1150" s="81"/>
      <c r="I1150" s="398">
        <f t="shared" ref="I1150:AG1150" si="897">IF($A1150="n/a",0,IFERROR(IF($G1150=I$287,$E1150,0),0))</f>
        <v>0</v>
      </c>
      <c r="J1150" s="398">
        <f t="shared" si="897"/>
        <v>0</v>
      </c>
      <c r="K1150" s="398">
        <f t="shared" si="897"/>
        <v>0</v>
      </c>
      <c r="L1150" s="398">
        <f t="shared" si="897"/>
        <v>0</v>
      </c>
      <c r="M1150" s="398">
        <f t="shared" si="897"/>
        <v>0</v>
      </c>
      <c r="N1150" s="398">
        <f t="shared" si="897"/>
        <v>0</v>
      </c>
      <c r="O1150" s="398">
        <f t="shared" si="897"/>
        <v>0</v>
      </c>
      <c r="P1150" s="398">
        <f t="shared" si="897"/>
        <v>0</v>
      </c>
      <c r="Q1150" s="398">
        <f t="shared" si="897"/>
        <v>0</v>
      </c>
      <c r="R1150" s="398">
        <f t="shared" si="897"/>
        <v>0</v>
      </c>
      <c r="S1150" s="398">
        <f t="shared" si="897"/>
        <v>0</v>
      </c>
      <c r="T1150" s="398">
        <f t="shared" si="897"/>
        <v>0</v>
      </c>
      <c r="U1150" s="398">
        <f t="shared" si="897"/>
        <v>0</v>
      </c>
      <c r="V1150" s="398">
        <f t="shared" si="897"/>
        <v>0</v>
      </c>
      <c r="W1150" s="398">
        <f t="shared" si="897"/>
        <v>0</v>
      </c>
      <c r="X1150" s="398">
        <f t="shared" si="897"/>
        <v>0</v>
      </c>
      <c r="Y1150" s="398">
        <f t="shared" si="897"/>
        <v>0</v>
      </c>
      <c r="Z1150" s="398">
        <f t="shared" si="897"/>
        <v>0</v>
      </c>
      <c r="AA1150" s="398">
        <f t="shared" si="897"/>
        <v>0</v>
      </c>
      <c r="AB1150" s="398">
        <f t="shared" si="897"/>
        <v>0</v>
      </c>
      <c r="AC1150" s="398">
        <f t="shared" si="897"/>
        <v>0</v>
      </c>
      <c r="AD1150" s="398">
        <f t="shared" si="897"/>
        <v>0</v>
      </c>
      <c r="AE1150" s="398">
        <f t="shared" si="897"/>
        <v>0</v>
      </c>
      <c r="AF1150" s="398">
        <f t="shared" si="897"/>
        <v>0</v>
      </c>
      <c r="AG1150" s="398">
        <f t="shared" si="897"/>
        <v>0</v>
      </c>
    </row>
    <row r="1151">
      <c r="A1151" s="100" t="str">
        <f t="shared" si="37"/>
        <v>n/a</v>
      </c>
      <c r="B1151" s="396">
        <f t="array" ref="B1151">IF($A1151="n/a",Dashboard!$C$54,iferror(index('Trade Log'!$B$5:$B$2004,match($A1151,'Trade Log'!$AA$5:$AA$2004,0),0),Dashboard!$C$54))</f>
        <v>43100</v>
      </c>
      <c r="C1151" s="100" t="str">
        <f t="array" ref="C1151">IF($A1151="n/a","",iferror(index('Trade Log'!$C$5:$C$2004,match($A1151,'Trade Log'!$AA$5:$AA$2004,0),0),""))</f>
        <v/>
      </c>
      <c r="D1151" s="398">
        <f t="array" ref="D1151">IF($A1151="n/a",0,iferror(index('Trade Log'!$AD$5:$AD$2004,match($A1151,'Trade Log'!$AA$5:$AA$2004,0),0),0))</f>
        <v>0</v>
      </c>
      <c r="E1151" s="398">
        <f t="shared" si="35"/>
        <v>0</v>
      </c>
      <c r="F1151" s="100" t="str">
        <f t="array" ref="F1151">IF($A1151="n/a","",iferror(index('Trade Log'!$D$5:$D$2004,match($A1151,'Trade Log'!$AA$5:$AA$2004,0),0),"n/a"))</f>
        <v/>
      </c>
      <c r="G1151" s="100" t="str">
        <f t="array" ref="G1151">IF($A1151="n/a","",IFERROR(index(Setup!$D$52:$D$201,match($F1151,Setup!$B$52:$B$201,0),0),"n/a"))</f>
        <v/>
      </c>
      <c r="H1151" s="81"/>
      <c r="I1151" s="398">
        <f t="shared" ref="I1151:AG1151" si="898">IF($A1151="n/a",0,IFERROR(IF($G1151=I$287,$E1151,0),0))</f>
        <v>0</v>
      </c>
      <c r="J1151" s="398">
        <f t="shared" si="898"/>
        <v>0</v>
      </c>
      <c r="K1151" s="398">
        <f t="shared" si="898"/>
        <v>0</v>
      </c>
      <c r="L1151" s="398">
        <f t="shared" si="898"/>
        <v>0</v>
      </c>
      <c r="M1151" s="398">
        <f t="shared" si="898"/>
        <v>0</v>
      </c>
      <c r="N1151" s="398">
        <f t="shared" si="898"/>
        <v>0</v>
      </c>
      <c r="O1151" s="398">
        <f t="shared" si="898"/>
        <v>0</v>
      </c>
      <c r="P1151" s="398">
        <f t="shared" si="898"/>
        <v>0</v>
      </c>
      <c r="Q1151" s="398">
        <f t="shared" si="898"/>
        <v>0</v>
      </c>
      <c r="R1151" s="398">
        <f t="shared" si="898"/>
        <v>0</v>
      </c>
      <c r="S1151" s="398">
        <f t="shared" si="898"/>
        <v>0</v>
      </c>
      <c r="T1151" s="398">
        <f t="shared" si="898"/>
        <v>0</v>
      </c>
      <c r="U1151" s="398">
        <f t="shared" si="898"/>
        <v>0</v>
      </c>
      <c r="V1151" s="398">
        <f t="shared" si="898"/>
        <v>0</v>
      </c>
      <c r="W1151" s="398">
        <f t="shared" si="898"/>
        <v>0</v>
      </c>
      <c r="X1151" s="398">
        <f t="shared" si="898"/>
        <v>0</v>
      </c>
      <c r="Y1151" s="398">
        <f t="shared" si="898"/>
        <v>0</v>
      </c>
      <c r="Z1151" s="398">
        <f t="shared" si="898"/>
        <v>0</v>
      </c>
      <c r="AA1151" s="398">
        <f t="shared" si="898"/>
        <v>0</v>
      </c>
      <c r="AB1151" s="398">
        <f t="shared" si="898"/>
        <v>0</v>
      </c>
      <c r="AC1151" s="398">
        <f t="shared" si="898"/>
        <v>0</v>
      </c>
      <c r="AD1151" s="398">
        <f t="shared" si="898"/>
        <v>0</v>
      </c>
      <c r="AE1151" s="398">
        <f t="shared" si="898"/>
        <v>0</v>
      </c>
      <c r="AF1151" s="398">
        <f t="shared" si="898"/>
        <v>0</v>
      </c>
      <c r="AG1151" s="398">
        <f t="shared" si="898"/>
        <v>0</v>
      </c>
    </row>
    <row r="1152">
      <c r="A1152" s="100" t="str">
        <f t="shared" si="37"/>
        <v>n/a</v>
      </c>
      <c r="B1152" s="396">
        <f t="array" ref="B1152">IF($A1152="n/a",Dashboard!$C$54,iferror(index('Trade Log'!$B$5:$B$2004,match($A1152,'Trade Log'!$AA$5:$AA$2004,0),0),Dashboard!$C$54))</f>
        <v>43100</v>
      </c>
      <c r="C1152" s="100" t="str">
        <f t="array" ref="C1152">IF($A1152="n/a","",iferror(index('Trade Log'!$C$5:$C$2004,match($A1152,'Trade Log'!$AA$5:$AA$2004,0),0),""))</f>
        <v/>
      </c>
      <c r="D1152" s="398">
        <f t="array" ref="D1152">IF($A1152="n/a",0,iferror(index('Trade Log'!$AD$5:$AD$2004,match($A1152,'Trade Log'!$AA$5:$AA$2004,0),0),0))</f>
        <v>0</v>
      </c>
      <c r="E1152" s="398">
        <f t="shared" si="35"/>
        <v>0</v>
      </c>
      <c r="F1152" s="100" t="str">
        <f t="array" ref="F1152">IF($A1152="n/a","",iferror(index('Trade Log'!$D$5:$D$2004,match($A1152,'Trade Log'!$AA$5:$AA$2004,0),0),"n/a"))</f>
        <v/>
      </c>
      <c r="G1152" s="100" t="str">
        <f t="array" ref="G1152">IF($A1152="n/a","",IFERROR(index(Setup!$D$52:$D$201,match($F1152,Setup!$B$52:$B$201,0),0),"n/a"))</f>
        <v/>
      </c>
      <c r="H1152" s="81"/>
      <c r="I1152" s="398">
        <f t="shared" ref="I1152:AG1152" si="899">IF($A1152="n/a",0,IFERROR(IF($G1152=I$287,$E1152,0),0))</f>
        <v>0</v>
      </c>
      <c r="J1152" s="398">
        <f t="shared" si="899"/>
        <v>0</v>
      </c>
      <c r="K1152" s="398">
        <f t="shared" si="899"/>
        <v>0</v>
      </c>
      <c r="L1152" s="398">
        <f t="shared" si="899"/>
        <v>0</v>
      </c>
      <c r="M1152" s="398">
        <f t="shared" si="899"/>
        <v>0</v>
      </c>
      <c r="N1152" s="398">
        <f t="shared" si="899"/>
        <v>0</v>
      </c>
      <c r="O1152" s="398">
        <f t="shared" si="899"/>
        <v>0</v>
      </c>
      <c r="P1152" s="398">
        <f t="shared" si="899"/>
        <v>0</v>
      </c>
      <c r="Q1152" s="398">
        <f t="shared" si="899"/>
        <v>0</v>
      </c>
      <c r="R1152" s="398">
        <f t="shared" si="899"/>
        <v>0</v>
      </c>
      <c r="S1152" s="398">
        <f t="shared" si="899"/>
        <v>0</v>
      </c>
      <c r="T1152" s="398">
        <f t="shared" si="899"/>
        <v>0</v>
      </c>
      <c r="U1152" s="398">
        <f t="shared" si="899"/>
        <v>0</v>
      </c>
      <c r="V1152" s="398">
        <f t="shared" si="899"/>
        <v>0</v>
      </c>
      <c r="W1152" s="398">
        <f t="shared" si="899"/>
        <v>0</v>
      </c>
      <c r="X1152" s="398">
        <f t="shared" si="899"/>
        <v>0</v>
      </c>
      <c r="Y1152" s="398">
        <f t="shared" si="899"/>
        <v>0</v>
      </c>
      <c r="Z1152" s="398">
        <f t="shared" si="899"/>
        <v>0</v>
      </c>
      <c r="AA1152" s="398">
        <f t="shared" si="899"/>
        <v>0</v>
      </c>
      <c r="AB1152" s="398">
        <f t="shared" si="899"/>
        <v>0</v>
      </c>
      <c r="AC1152" s="398">
        <f t="shared" si="899"/>
        <v>0</v>
      </c>
      <c r="AD1152" s="398">
        <f t="shared" si="899"/>
        <v>0</v>
      </c>
      <c r="AE1152" s="398">
        <f t="shared" si="899"/>
        <v>0</v>
      </c>
      <c r="AF1152" s="398">
        <f t="shared" si="899"/>
        <v>0</v>
      </c>
      <c r="AG1152" s="398">
        <f t="shared" si="899"/>
        <v>0</v>
      </c>
    </row>
    <row r="1153">
      <c r="A1153" s="100" t="str">
        <f t="shared" si="37"/>
        <v>n/a</v>
      </c>
      <c r="B1153" s="396">
        <f t="array" ref="B1153">IF($A1153="n/a",Dashboard!$C$54,iferror(index('Trade Log'!$B$5:$B$2004,match($A1153,'Trade Log'!$AA$5:$AA$2004,0),0),Dashboard!$C$54))</f>
        <v>43100</v>
      </c>
      <c r="C1153" s="100" t="str">
        <f t="array" ref="C1153">IF($A1153="n/a","",iferror(index('Trade Log'!$C$5:$C$2004,match($A1153,'Trade Log'!$AA$5:$AA$2004,0),0),""))</f>
        <v/>
      </c>
      <c r="D1153" s="398">
        <f t="array" ref="D1153">IF($A1153="n/a",0,iferror(index('Trade Log'!$AD$5:$AD$2004,match($A1153,'Trade Log'!$AA$5:$AA$2004,0),0),0))</f>
        <v>0</v>
      </c>
      <c r="E1153" s="398">
        <f t="shared" si="35"/>
        <v>0</v>
      </c>
      <c r="F1153" s="100" t="str">
        <f t="array" ref="F1153">IF($A1153="n/a","",iferror(index('Trade Log'!$D$5:$D$2004,match($A1153,'Trade Log'!$AA$5:$AA$2004,0),0),"n/a"))</f>
        <v/>
      </c>
      <c r="G1153" s="100" t="str">
        <f t="array" ref="G1153">IF($A1153="n/a","",IFERROR(index(Setup!$D$52:$D$201,match($F1153,Setup!$B$52:$B$201,0),0),"n/a"))</f>
        <v/>
      </c>
      <c r="H1153" s="81"/>
      <c r="I1153" s="398">
        <f t="shared" ref="I1153:AG1153" si="900">IF($A1153="n/a",0,IFERROR(IF($G1153=I$287,$E1153,0),0))</f>
        <v>0</v>
      </c>
      <c r="J1153" s="398">
        <f t="shared" si="900"/>
        <v>0</v>
      </c>
      <c r="K1153" s="398">
        <f t="shared" si="900"/>
        <v>0</v>
      </c>
      <c r="L1153" s="398">
        <f t="shared" si="900"/>
        <v>0</v>
      </c>
      <c r="M1153" s="398">
        <f t="shared" si="900"/>
        <v>0</v>
      </c>
      <c r="N1153" s="398">
        <f t="shared" si="900"/>
        <v>0</v>
      </c>
      <c r="O1153" s="398">
        <f t="shared" si="900"/>
        <v>0</v>
      </c>
      <c r="P1153" s="398">
        <f t="shared" si="900"/>
        <v>0</v>
      </c>
      <c r="Q1153" s="398">
        <f t="shared" si="900"/>
        <v>0</v>
      </c>
      <c r="R1153" s="398">
        <f t="shared" si="900"/>
        <v>0</v>
      </c>
      <c r="S1153" s="398">
        <f t="shared" si="900"/>
        <v>0</v>
      </c>
      <c r="T1153" s="398">
        <f t="shared" si="900"/>
        <v>0</v>
      </c>
      <c r="U1153" s="398">
        <f t="shared" si="900"/>
        <v>0</v>
      </c>
      <c r="V1153" s="398">
        <f t="shared" si="900"/>
        <v>0</v>
      </c>
      <c r="W1153" s="398">
        <f t="shared" si="900"/>
        <v>0</v>
      </c>
      <c r="X1153" s="398">
        <f t="shared" si="900"/>
        <v>0</v>
      </c>
      <c r="Y1153" s="398">
        <f t="shared" si="900"/>
        <v>0</v>
      </c>
      <c r="Z1153" s="398">
        <f t="shared" si="900"/>
        <v>0</v>
      </c>
      <c r="AA1153" s="398">
        <f t="shared" si="900"/>
        <v>0</v>
      </c>
      <c r="AB1153" s="398">
        <f t="shared" si="900"/>
        <v>0</v>
      </c>
      <c r="AC1153" s="398">
        <f t="shared" si="900"/>
        <v>0</v>
      </c>
      <c r="AD1153" s="398">
        <f t="shared" si="900"/>
        <v>0</v>
      </c>
      <c r="AE1153" s="398">
        <f t="shared" si="900"/>
        <v>0</v>
      </c>
      <c r="AF1153" s="398">
        <f t="shared" si="900"/>
        <v>0</v>
      </c>
      <c r="AG1153" s="398">
        <f t="shared" si="900"/>
        <v>0</v>
      </c>
    </row>
    <row r="1154">
      <c r="A1154" s="100" t="str">
        <f t="shared" si="37"/>
        <v>n/a</v>
      </c>
      <c r="B1154" s="396">
        <f t="array" ref="B1154">IF($A1154="n/a",Dashboard!$C$54,iferror(index('Trade Log'!$B$5:$B$2004,match($A1154,'Trade Log'!$AA$5:$AA$2004,0),0),Dashboard!$C$54))</f>
        <v>43100</v>
      </c>
      <c r="C1154" s="100" t="str">
        <f t="array" ref="C1154">IF($A1154="n/a","",iferror(index('Trade Log'!$C$5:$C$2004,match($A1154,'Trade Log'!$AA$5:$AA$2004,0),0),""))</f>
        <v/>
      </c>
      <c r="D1154" s="398">
        <f t="array" ref="D1154">IF($A1154="n/a",0,iferror(index('Trade Log'!$AD$5:$AD$2004,match($A1154,'Trade Log'!$AA$5:$AA$2004,0),0),0))</f>
        <v>0</v>
      </c>
      <c r="E1154" s="398">
        <f t="shared" si="35"/>
        <v>0</v>
      </c>
      <c r="F1154" s="100" t="str">
        <f t="array" ref="F1154">IF($A1154="n/a","",iferror(index('Trade Log'!$D$5:$D$2004,match($A1154,'Trade Log'!$AA$5:$AA$2004,0),0),"n/a"))</f>
        <v/>
      </c>
      <c r="G1154" s="100" t="str">
        <f t="array" ref="G1154">IF($A1154="n/a","",IFERROR(index(Setup!$D$52:$D$201,match($F1154,Setup!$B$52:$B$201,0),0),"n/a"))</f>
        <v/>
      </c>
      <c r="H1154" s="81"/>
      <c r="I1154" s="398">
        <f t="shared" ref="I1154:AG1154" si="901">IF($A1154="n/a",0,IFERROR(IF($G1154=I$287,$E1154,0),0))</f>
        <v>0</v>
      </c>
      <c r="J1154" s="398">
        <f t="shared" si="901"/>
        <v>0</v>
      </c>
      <c r="K1154" s="398">
        <f t="shared" si="901"/>
        <v>0</v>
      </c>
      <c r="L1154" s="398">
        <f t="shared" si="901"/>
        <v>0</v>
      </c>
      <c r="M1154" s="398">
        <f t="shared" si="901"/>
        <v>0</v>
      </c>
      <c r="N1154" s="398">
        <f t="shared" si="901"/>
        <v>0</v>
      </c>
      <c r="O1154" s="398">
        <f t="shared" si="901"/>
        <v>0</v>
      </c>
      <c r="P1154" s="398">
        <f t="shared" si="901"/>
        <v>0</v>
      </c>
      <c r="Q1154" s="398">
        <f t="shared" si="901"/>
        <v>0</v>
      </c>
      <c r="R1154" s="398">
        <f t="shared" si="901"/>
        <v>0</v>
      </c>
      <c r="S1154" s="398">
        <f t="shared" si="901"/>
        <v>0</v>
      </c>
      <c r="T1154" s="398">
        <f t="shared" si="901"/>
        <v>0</v>
      </c>
      <c r="U1154" s="398">
        <f t="shared" si="901"/>
        <v>0</v>
      </c>
      <c r="V1154" s="398">
        <f t="shared" si="901"/>
        <v>0</v>
      </c>
      <c r="W1154" s="398">
        <f t="shared" si="901"/>
        <v>0</v>
      </c>
      <c r="X1154" s="398">
        <f t="shared" si="901"/>
        <v>0</v>
      </c>
      <c r="Y1154" s="398">
        <f t="shared" si="901"/>
        <v>0</v>
      </c>
      <c r="Z1154" s="398">
        <f t="shared" si="901"/>
        <v>0</v>
      </c>
      <c r="AA1154" s="398">
        <f t="shared" si="901"/>
        <v>0</v>
      </c>
      <c r="AB1154" s="398">
        <f t="shared" si="901"/>
        <v>0</v>
      </c>
      <c r="AC1154" s="398">
        <f t="shared" si="901"/>
        <v>0</v>
      </c>
      <c r="AD1154" s="398">
        <f t="shared" si="901"/>
        <v>0</v>
      </c>
      <c r="AE1154" s="398">
        <f t="shared" si="901"/>
        <v>0</v>
      </c>
      <c r="AF1154" s="398">
        <f t="shared" si="901"/>
        <v>0</v>
      </c>
      <c r="AG1154" s="398">
        <f t="shared" si="901"/>
        <v>0</v>
      </c>
    </row>
    <row r="1155">
      <c r="A1155" s="100" t="str">
        <f t="shared" si="37"/>
        <v>n/a</v>
      </c>
      <c r="B1155" s="396">
        <f t="array" ref="B1155">IF($A1155="n/a",Dashboard!$C$54,iferror(index('Trade Log'!$B$5:$B$2004,match($A1155,'Trade Log'!$AA$5:$AA$2004,0),0),Dashboard!$C$54))</f>
        <v>43100</v>
      </c>
      <c r="C1155" s="100" t="str">
        <f t="array" ref="C1155">IF($A1155="n/a","",iferror(index('Trade Log'!$C$5:$C$2004,match($A1155,'Trade Log'!$AA$5:$AA$2004,0),0),""))</f>
        <v/>
      </c>
      <c r="D1155" s="398">
        <f t="array" ref="D1155">IF($A1155="n/a",0,iferror(index('Trade Log'!$AD$5:$AD$2004,match($A1155,'Trade Log'!$AA$5:$AA$2004,0),0),0))</f>
        <v>0</v>
      </c>
      <c r="E1155" s="398">
        <f t="shared" si="35"/>
        <v>0</v>
      </c>
      <c r="F1155" s="100" t="str">
        <f t="array" ref="F1155">IF($A1155="n/a","",iferror(index('Trade Log'!$D$5:$D$2004,match($A1155,'Trade Log'!$AA$5:$AA$2004,0),0),"n/a"))</f>
        <v/>
      </c>
      <c r="G1155" s="100" t="str">
        <f t="array" ref="G1155">IF($A1155="n/a","",IFERROR(index(Setup!$D$52:$D$201,match($F1155,Setup!$B$52:$B$201,0),0),"n/a"))</f>
        <v/>
      </c>
      <c r="H1155" s="81"/>
      <c r="I1155" s="398">
        <f t="shared" ref="I1155:AG1155" si="902">IF($A1155="n/a",0,IFERROR(IF($G1155=I$287,$E1155,0),0))</f>
        <v>0</v>
      </c>
      <c r="J1155" s="398">
        <f t="shared" si="902"/>
        <v>0</v>
      </c>
      <c r="K1155" s="398">
        <f t="shared" si="902"/>
        <v>0</v>
      </c>
      <c r="L1155" s="398">
        <f t="shared" si="902"/>
        <v>0</v>
      </c>
      <c r="M1155" s="398">
        <f t="shared" si="902"/>
        <v>0</v>
      </c>
      <c r="N1155" s="398">
        <f t="shared" si="902"/>
        <v>0</v>
      </c>
      <c r="O1155" s="398">
        <f t="shared" si="902"/>
        <v>0</v>
      </c>
      <c r="P1155" s="398">
        <f t="shared" si="902"/>
        <v>0</v>
      </c>
      <c r="Q1155" s="398">
        <f t="shared" si="902"/>
        <v>0</v>
      </c>
      <c r="R1155" s="398">
        <f t="shared" si="902"/>
        <v>0</v>
      </c>
      <c r="S1155" s="398">
        <f t="shared" si="902"/>
        <v>0</v>
      </c>
      <c r="T1155" s="398">
        <f t="shared" si="902"/>
        <v>0</v>
      </c>
      <c r="U1155" s="398">
        <f t="shared" si="902"/>
        <v>0</v>
      </c>
      <c r="V1155" s="398">
        <f t="shared" si="902"/>
        <v>0</v>
      </c>
      <c r="W1155" s="398">
        <f t="shared" si="902"/>
        <v>0</v>
      </c>
      <c r="X1155" s="398">
        <f t="shared" si="902"/>
        <v>0</v>
      </c>
      <c r="Y1155" s="398">
        <f t="shared" si="902"/>
        <v>0</v>
      </c>
      <c r="Z1155" s="398">
        <f t="shared" si="902"/>
        <v>0</v>
      </c>
      <c r="AA1155" s="398">
        <f t="shared" si="902"/>
        <v>0</v>
      </c>
      <c r="AB1155" s="398">
        <f t="shared" si="902"/>
        <v>0</v>
      </c>
      <c r="AC1155" s="398">
        <f t="shared" si="902"/>
        <v>0</v>
      </c>
      <c r="AD1155" s="398">
        <f t="shared" si="902"/>
        <v>0</v>
      </c>
      <c r="AE1155" s="398">
        <f t="shared" si="902"/>
        <v>0</v>
      </c>
      <c r="AF1155" s="398">
        <f t="shared" si="902"/>
        <v>0</v>
      </c>
      <c r="AG1155" s="398">
        <f t="shared" si="902"/>
        <v>0</v>
      </c>
    </row>
    <row r="1156">
      <c r="A1156" s="100" t="str">
        <f t="shared" si="37"/>
        <v>n/a</v>
      </c>
      <c r="B1156" s="396">
        <f t="array" ref="B1156">IF($A1156="n/a",Dashboard!$C$54,iferror(index('Trade Log'!$B$5:$B$2004,match($A1156,'Trade Log'!$AA$5:$AA$2004,0),0),Dashboard!$C$54))</f>
        <v>43100</v>
      </c>
      <c r="C1156" s="100" t="str">
        <f t="array" ref="C1156">IF($A1156="n/a","",iferror(index('Trade Log'!$C$5:$C$2004,match($A1156,'Trade Log'!$AA$5:$AA$2004,0),0),""))</f>
        <v/>
      </c>
      <c r="D1156" s="398">
        <f t="array" ref="D1156">IF($A1156="n/a",0,iferror(index('Trade Log'!$AD$5:$AD$2004,match($A1156,'Trade Log'!$AA$5:$AA$2004,0),0),0))</f>
        <v>0</v>
      </c>
      <c r="E1156" s="398">
        <f t="shared" si="35"/>
        <v>0</v>
      </c>
      <c r="F1156" s="100" t="str">
        <f t="array" ref="F1156">IF($A1156="n/a","",iferror(index('Trade Log'!$D$5:$D$2004,match($A1156,'Trade Log'!$AA$5:$AA$2004,0),0),"n/a"))</f>
        <v/>
      </c>
      <c r="G1156" s="100" t="str">
        <f t="array" ref="G1156">IF($A1156="n/a","",IFERROR(index(Setup!$D$52:$D$201,match($F1156,Setup!$B$52:$B$201,0),0),"n/a"))</f>
        <v/>
      </c>
      <c r="H1156" s="81"/>
      <c r="I1156" s="398">
        <f t="shared" ref="I1156:AG1156" si="903">IF($A1156="n/a",0,IFERROR(IF($G1156=I$287,$E1156,0),0))</f>
        <v>0</v>
      </c>
      <c r="J1156" s="398">
        <f t="shared" si="903"/>
        <v>0</v>
      </c>
      <c r="K1156" s="398">
        <f t="shared" si="903"/>
        <v>0</v>
      </c>
      <c r="L1156" s="398">
        <f t="shared" si="903"/>
        <v>0</v>
      </c>
      <c r="M1156" s="398">
        <f t="shared" si="903"/>
        <v>0</v>
      </c>
      <c r="N1156" s="398">
        <f t="shared" si="903"/>
        <v>0</v>
      </c>
      <c r="O1156" s="398">
        <f t="shared" si="903"/>
        <v>0</v>
      </c>
      <c r="P1156" s="398">
        <f t="shared" si="903"/>
        <v>0</v>
      </c>
      <c r="Q1156" s="398">
        <f t="shared" si="903"/>
        <v>0</v>
      </c>
      <c r="R1156" s="398">
        <f t="shared" si="903"/>
        <v>0</v>
      </c>
      <c r="S1156" s="398">
        <f t="shared" si="903"/>
        <v>0</v>
      </c>
      <c r="T1156" s="398">
        <f t="shared" si="903"/>
        <v>0</v>
      </c>
      <c r="U1156" s="398">
        <f t="shared" si="903"/>
        <v>0</v>
      </c>
      <c r="V1156" s="398">
        <f t="shared" si="903"/>
        <v>0</v>
      </c>
      <c r="W1156" s="398">
        <f t="shared" si="903"/>
        <v>0</v>
      </c>
      <c r="X1156" s="398">
        <f t="shared" si="903"/>
        <v>0</v>
      </c>
      <c r="Y1156" s="398">
        <f t="shared" si="903"/>
        <v>0</v>
      </c>
      <c r="Z1156" s="398">
        <f t="shared" si="903"/>
        <v>0</v>
      </c>
      <c r="AA1156" s="398">
        <f t="shared" si="903"/>
        <v>0</v>
      </c>
      <c r="AB1156" s="398">
        <f t="shared" si="903"/>
        <v>0</v>
      </c>
      <c r="AC1156" s="398">
        <f t="shared" si="903"/>
        <v>0</v>
      </c>
      <c r="AD1156" s="398">
        <f t="shared" si="903"/>
        <v>0</v>
      </c>
      <c r="AE1156" s="398">
        <f t="shared" si="903"/>
        <v>0</v>
      </c>
      <c r="AF1156" s="398">
        <f t="shared" si="903"/>
        <v>0</v>
      </c>
      <c r="AG1156" s="398">
        <f t="shared" si="903"/>
        <v>0</v>
      </c>
    </row>
    <row r="1157">
      <c r="A1157" s="100" t="str">
        <f t="shared" si="37"/>
        <v>n/a</v>
      </c>
      <c r="B1157" s="396">
        <f t="array" ref="B1157">IF($A1157="n/a",Dashboard!$C$54,iferror(index('Trade Log'!$B$5:$B$2004,match($A1157,'Trade Log'!$AA$5:$AA$2004,0),0),Dashboard!$C$54))</f>
        <v>43100</v>
      </c>
      <c r="C1157" s="100" t="str">
        <f t="array" ref="C1157">IF($A1157="n/a","",iferror(index('Trade Log'!$C$5:$C$2004,match($A1157,'Trade Log'!$AA$5:$AA$2004,0),0),""))</f>
        <v/>
      </c>
      <c r="D1157" s="398">
        <f t="array" ref="D1157">IF($A1157="n/a",0,iferror(index('Trade Log'!$AD$5:$AD$2004,match($A1157,'Trade Log'!$AA$5:$AA$2004,0),0),0))</f>
        <v>0</v>
      </c>
      <c r="E1157" s="398">
        <f t="shared" si="35"/>
        <v>0</v>
      </c>
      <c r="F1157" s="100" t="str">
        <f t="array" ref="F1157">IF($A1157="n/a","",iferror(index('Trade Log'!$D$5:$D$2004,match($A1157,'Trade Log'!$AA$5:$AA$2004,0),0),"n/a"))</f>
        <v/>
      </c>
      <c r="G1157" s="100" t="str">
        <f t="array" ref="G1157">IF($A1157="n/a","",IFERROR(index(Setup!$D$52:$D$201,match($F1157,Setup!$B$52:$B$201,0),0),"n/a"))</f>
        <v/>
      </c>
      <c r="H1157" s="81"/>
      <c r="I1157" s="398">
        <f t="shared" ref="I1157:AG1157" si="904">IF($A1157="n/a",0,IFERROR(IF($G1157=I$287,$E1157,0),0))</f>
        <v>0</v>
      </c>
      <c r="J1157" s="398">
        <f t="shared" si="904"/>
        <v>0</v>
      </c>
      <c r="K1157" s="398">
        <f t="shared" si="904"/>
        <v>0</v>
      </c>
      <c r="L1157" s="398">
        <f t="shared" si="904"/>
        <v>0</v>
      </c>
      <c r="M1157" s="398">
        <f t="shared" si="904"/>
        <v>0</v>
      </c>
      <c r="N1157" s="398">
        <f t="shared" si="904"/>
        <v>0</v>
      </c>
      <c r="O1157" s="398">
        <f t="shared" si="904"/>
        <v>0</v>
      </c>
      <c r="P1157" s="398">
        <f t="shared" si="904"/>
        <v>0</v>
      </c>
      <c r="Q1157" s="398">
        <f t="shared" si="904"/>
        <v>0</v>
      </c>
      <c r="R1157" s="398">
        <f t="shared" si="904"/>
        <v>0</v>
      </c>
      <c r="S1157" s="398">
        <f t="shared" si="904"/>
        <v>0</v>
      </c>
      <c r="T1157" s="398">
        <f t="shared" si="904"/>
        <v>0</v>
      </c>
      <c r="U1157" s="398">
        <f t="shared" si="904"/>
        <v>0</v>
      </c>
      <c r="V1157" s="398">
        <f t="shared" si="904"/>
        <v>0</v>
      </c>
      <c r="W1157" s="398">
        <f t="shared" si="904"/>
        <v>0</v>
      </c>
      <c r="X1157" s="398">
        <f t="shared" si="904"/>
        <v>0</v>
      </c>
      <c r="Y1157" s="398">
        <f t="shared" si="904"/>
        <v>0</v>
      </c>
      <c r="Z1157" s="398">
        <f t="shared" si="904"/>
        <v>0</v>
      </c>
      <c r="AA1157" s="398">
        <f t="shared" si="904"/>
        <v>0</v>
      </c>
      <c r="AB1157" s="398">
        <f t="shared" si="904"/>
        <v>0</v>
      </c>
      <c r="AC1157" s="398">
        <f t="shared" si="904"/>
        <v>0</v>
      </c>
      <c r="AD1157" s="398">
        <f t="shared" si="904"/>
        <v>0</v>
      </c>
      <c r="AE1157" s="398">
        <f t="shared" si="904"/>
        <v>0</v>
      </c>
      <c r="AF1157" s="398">
        <f t="shared" si="904"/>
        <v>0</v>
      </c>
      <c r="AG1157" s="398">
        <f t="shared" si="904"/>
        <v>0</v>
      </c>
    </row>
    <row r="1158">
      <c r="A1158" s="100" t="str">
        <f t="shared" si="37"/>
        <v>n/a</v>
      </c>
      <c r="B1158" s="396">
        <f t="array" ref="B1158">IF($A1158="n/a",Dashboard!$C$54,iferror(index('Trade Log'!$B$5:$B$2004,match($A1158,'Trade Log'!$AA$5:$AA$2004,0),0),Dashboard!$C$54))</f>
        <v>43100</v>
      </c>
      <c r="C1158" s="100" t="str">
        <f t="array" ref="C1158">IF($A1158="n/a","",iferror(index('Trade Log'!$C$5:$C$2004,match($A1158,'Trade Log'!$AA$5:$AA$2004,0),0),""))</f>
        <v/>
      </c>
      <c r="D1158" s="398">
        <f t="array" ref="D1158">IF($A1158="n/a",0,iferror(index('Trade Log'!$AD$5:$AD$2004,match($A1158,'Trade Log'!$AA$5:$AA$2004,0),0),0))</f>
        <v>0</v>
      </c>
      <c r="E1158" s="398">
        <f t="shared" si="35"/>
        <v>0</v>
      </c>
      <c r="F1158" s="100" t="str">
        <f t="array" ref="F1158">IF($A1158="n/a","",iferror(index('Trade Log'!$D$5:$D$2004,match($A1158,'Trade Log'!$AA$5:$AA$2004,0),0),"n/a"))</f>
        <v/>
      </c>
      <c r="G1158" s="100" t="str">
        <f t="array" ref="G1158">IF($A1158="n/a","",IFERROR(index(Setup!$D$52:$D$201,match($F1158,Setup!$B$52:$B$201,0),0),"n/a"))</f>
        <v/>
      </c>
      <c r="H1158" s="81"/>
      <c r="I1158" s="398">
        <f t="shared" ref="I1158:AG1158" si="905">IF($A1158="n/a",0,IFERROR(IF($G1158=I$287,$E1158,0),0))</f>
        <v>0</v>
      </c>
      <c r="J1158" s="398">
        <f t="shared" si="905"/>
        <v>0</v>
      </c>
      <c r="K1158" s="398">
        <f t="shared" si="905"/>
        <v>0</v>
      </c>
      <c r="L1158" s="398">
        <f t="shared" si="905"/>
        <v>0</v>
      </c>
      <c r="M1158" s="398">
        <f t="shared" si="905"/>
        <v>0</v>
      </c>
      <c r="N1158" s="398">
        <f t="shared" si="905"/>
        <v>0</v>
      </c>
      <c r="O1158" s="398">
        <f t="shared" si="905"/>
        <v>0</v>
      </c>
      <c r="P1158" s="398">
        <f t="shared" si="905"/>
        <v>0</v>
      </c>
      <c r="Q1158" s="398">
        <f t="shared" si="905"/>
        <v>0</v>
      </c>
      <c r="R1158" s="398">
        <f t="shared" si="905"/>
        <v>0</v>
      </c>
      <c r="S1158" s="398">
        <f t="shared" si="905"/>
        <v>0</v>
      </c>
      <c r="T1158" s="398">
        <f t="shared" si="905"/>
        <v>0</v>
      </c>
      <c r="U1158" s="398">
        <f t="shared" si="905"/>
        <v>0</v>
      </c>
      <c r="V1158" s="398">
        <f t="shared" si="905"/>
        <v>0</v>
      </c>
      <c r="W1158" s="398">
        <f t="shared" si="905"/>
        <v>0</v>
      </c>
      <c r="X1158" s="398">
        <f t="shared" si="905"/>
        <v>0</v>
      </c>
      <c r="Y1158" s="398">
        <f t="shared" si="905"/>
        <v>0</v>
      </c>
      <c r="Z1158" s="398">
        <f t="shared" si="905"/>
        <v>0</v>
      </c>
      <c r="AA1158" s="398">
        <f t="shared" si="905"/>
        <v>0</v>
      </c>
      <c r="AB1158" s="398">
        <f t="shared" si="905"/>
        <v>0</v>
      </c>
      <c r="AC1158" s="398">
        <f t="shared" si="905"/>
        <v>0</v>
      </c>
      <c r="AD1158" s="398">
        <f t="shared" si="905"/>
        <v>0</v>
      </c>
      <c r="AE1158" s="398">
        <f t="shared" si="905"/>
        <v>0</v>
      </c>
      <c r="AF1158" s="398">
        <f t="shared" si="905"/>
        <v>0</v>
      </c>
      <c r="AG1158" s="398">
        <f t="shared" si="905"/>
        <v>0</v>
      </c>
    </row>
    <row r="1159">
      <c r="A1159" s="100" t="str">
        <f t="shared" si="37"/>
        <v>n/a</v>
      </c>
      <c r="B1159" s="396">
        <f t="array" ref="B1159">IF($A1159="n/a",Dashboard!$C$54,iferror(index('Trade Log'!$B$5:$B$2004,match($A1159,'Trade Log'!$AA$5:$AA$2004,0),0),Dashboard!$C$54))</f>
        <v>43100</v>
      </c>
      <c r="C1159" s="100" t="str">
        <f t="array" ref="C1159">IF($A1159="n/a","",iferror(index('Trade Log'!$C$5:$C$2004,match($A1159,'Trade Log'!$AA$5:$AA$2004,0),0),""))</f>
        <v/>
      </c>
      <c r="D1159" s="398">
        <f t="array" ref="D1159">IF($A1159="n/a",0,iferror(index('Trade Log'!$AD$5:$AD$2004,match($A1159,'Trade Log'!$AA$5:$AA$2004,0),0),0))</f>
        <v>0</v>
      </c>
      <c r="E1159" s="398">
        <f t="shared" si="35"/>
        <v>0</v>
      </c>
      <c r="F1159" s="100" t="str">
        <f t="array" ref="F1159">IF($A1159="n/a","",iferror(index('Trade Log'!$D$5:$D$2004,match($A1159,'Trade Log'!$AA$5:$AA$2004,0),0),"n/a"))</f>
        <v/>
      </c>
      <c r="G1159" s="100" t="str">
        <f t="array" ref="G1159">IF($A1159="n/a","",IFERROR(index(Setup!$D$52:$D$201,match($F1159,Setup!$B$52:$B$201,0),0),"n/a"))</f>
        <v/>
      </c>
      <c r="H1159" s="81"/>
      <c r="I1159" s="398">
        <f t="shared" ref="I1159:AG1159" si="906">IF($A1159="n/a",0,IFERROR(IF($G1159=I$287,$E1159,0),0))</f>
        <v>0</v>
      </c>
      <c r="J1159" s="398">
        <f t="shared" si="906"/>
        <v>0</v>
      </c>
      <c r="K1159" s="398">
        <f t="shared" si="906"/>
        <v>0</v>
      </c>
      <c r="L1159" s="398">
        <f t="shared" si="906"/>
        <v>0</v>
      </c>
      <c r="M1159" s="398">
        <f t="shared" si="906"/>
        <v>0</v>
      </c>
      <c r="N1159" s="398">
        <f t="shared" si="906"/>
        <v>0</v>
      </c>
      <c r="O1159" s="398">
        <f t="shared" si="906"/>
        <v>0</v>
      </c>
      <c r="P1159" s="398">
        <f t="shared" si="906"/>
        <v>0</v>
      </c>
      <c r="Q1159" s="398">
        <f t="shared" si="906"/>
        <v>0</v>
      </c>
      <c r="R1159" s="398">
        <f t="shared" si="906"/>
        <v>0</v>
      </c>
      <c r="S1159" s="398">
        <f t="shared" si="906"/>
        <v>0</v>
      </c>
      <c r="T1159" s="398">
        <f t="shared" si="906"/>
        <v>0</v>
      </c>
      <c r="U1159" s="398">
        <f t="shared" si="906"/>
        <v>0</v>
      </c>
      <c r="V1159" s="398">
        <f t="shared" si="906"/>
        <v>0</v>
      </c>
      <c r="W1159" s="398">
        <f t="shared" si="906"/>
        <v>0</v>
      </c>
      <c r="X1159" s="398">
        <f t="shared" si="906"/>
        <v>0</v>
      </c>
      <c r="Y1159" s="398">
        <f t="shared" si="906"/>
        <v>0</v>
      </c>
      <c r="Z1159" s="398">
        <f t="shared" si="906"/>
        <v>0</v>
      </c>
      <c r="AA1159" s="398">
        <f t="shared" si="906"/>
        <v>0</v>
      </c>
      <c r="AB1159" s="398">
        <f t="shared" si="906"/>
        <v>0</v>
      </c>
      <c r="AC1159" s="398">
        <f t="shared" si="906"/>
        <v>0</v>
      </c>
      <c r="AD1159" s="398">
        <f t="shared" si="906"/>
        <v>0</v>
      </c>
      <c r="AE1159" s="398">
        <f t="shared" si="906"/>
        <v>0</v>
      </c>
      <c r="AF1159" s="398">
        <f t="shared" si="906"/>
        <v>0</v>
      </c>
      <c r="AG1159" s="398">
        <f t="shared" si="906"/>
        <v>0</v>
      </c>
    </row>
    <row r="1160">
      <c r="A1160" s="100" t="str">
        <f t="shared" si="37"/>
        <v>n/a</v>
      </c>
      <c r="B1160" s="396">
        <f t="array" ref="B1160">IF($A1160="n/a",Dashboard!$C$54,iferror(index('Trade Log'!$B$5:$B$2004,match($A1160,'Trade Log'!$AA$5:$AA$2004,0),0),Dashboard!$C$54))</f>
        <v>43100</v>
      </c>
      <c r="C1160" s="100" t="str">
        <f t="array" ref="C1160">IF($A1160="n/a","",iferror(index('Trade Log'!$C$5:$C$2004,match($A1160,'Trade Log'!$AA$5:$AA$2004,0),0),""))</f>
        <v/>
      </c>
      <c r="D1160" s="398">
        <f t="array" ref="D1160">IF($A1160="n/a",0,iferror(index('Trade Log'!$AD$5:$AD$2004,match($A1160,'Trade Log'!$AA$5:$AA$2004,0),0),0))</f>
        <v>0</v>
      </c>
      <c r="E1160" s="398">
        <f t="shared" si="35"/>
        <v>0</v>
      </c>
      <c r="F1160" s="100" t="str">
        <f t="array" ref="F1160">IF($A1160="n/a","",iferror(index('Trade Log'!$D$5:$D$2004,match($A1160,'Trade Log'!$AA$5:$AA$2004,0),0),"n/a"))</f>
        <v/>
      </c>
      <c r="G1160" s="100" t="str">
        <f t="array" ref="G1160">IF($A1160="n/a","",IFERROR(index(Setup!$D$52:$D$201,match($F1160,Setup!$B$52:$B$201,0),0),"n/a"))</f>
        <v/>
      </c>
      <c r="H1160" s="81"/>
      <c r="I1160" s="398">
        <f t="shared" ref="I1160:AG1160" si="907">IF($A1160="n/a",0,IFERROR(IF($G1160=I$287,$E1160,0),0))</f>
        <v>0</v>
      </c>
      <c r="J1160" s="398">
        <f t="shared" si="907"/>
        <v>0</v>
      </c>
      <c r="K1160" s="398">
        <f t="shared" si="907"/>
        <v>0</v>
      </c>
      <c r="L1160" s="398">
        <f t="shared" si="907"/>
        <v>0</v>
      </c>
      <c r="M1160" s="398">
        <f t="shared" si="907"/>
        <v>0</v>
      </c>
      <c r="N1160" s="398">
        <f t="shared" si="907"/>
        <v>0</v>
      </c>
      <c r="O1160" s="398">
        <f t="shared" si="907"/>
        <v>0</v>
      </c>
      <c r="P1160" s="398">
        <f t="shared" si="907"/>
        <v>0</v>
      </c>
      <c r="Q1160" s="398">
        <f t="shared" si="907"/>
        <v>0</v>
      </c>
      <c r="R1160" s="398">
        <f t="shared" si="907"/>
        <v>0</v>
      </c>
      <c r="S1160" s="398">
        <f t="shared" si="907"/>
        <v>0</v>
      </c>
      <c r="T1160" s="398">
        <f t="shared" si="907"/>
        <v>0</v>
      </c>
      <c r="U1160" s="398">
        <f t="shared" si="907"/>
        <v>0</v>
      </c>
      <c r="V1160" s="398">
        <f t="shared" si="907"/>
        <v>0</v>
      </c>
      <c r="W1160" s="398">
        <f t="shared" si="907"/>
        <v>0</v>
      </c>
      <c r="X1160" s="398">
        <f t="shared" si="907"/>
        <v>0</v>
      </c>
      <c r="Y1160" s="398">
        <f t="shared" si="907"/>
        <v>0</v>
      </c>
      <c r="Z1160" s="398">
        <f t="shared" si="907"/>
        <v>0</v>
      </c>
      <c r="AA1160" s="398">
        <f t="shared" si="907"/>
        <v>0</v>
      </c>
      <c r="AB1160" s="398">
        <f t="shared" si="907"/>
        <v>0</v>
      </c>
      <c r="AC1160" s="398">
        <f t="shared" si="907"/>
        <v>0</v>
      </c>
      <c r="AD1160" s="398">
        <f t="shared" si="907"/>
        <v>0</v>
      </c>
      <c r="AE1160" s="398">
        <f t="shared" si="907"/>
        <v>0</v>
      </c>
      <c r="AF1160" s="398">
        <f t="shared" si="907"/>
        <v>0</v>
      </c>
      <c r="AG1160" s="398">
        <f t="shared" si="907"/>
        <v>0</v>
      </c>
    </row>
    <row r="1161">
      <c r="A1161" s="100" t="str">
        <f t="shared" si="37"/>
        <v>n/a</v>
      </c>
      <c r="B1161" s="396">
        <f t="array" ref="B1161">IF($A1161="n/a",Dashboard!$C$54,iferror(index('Trade Log'!$B$5:$B$2004,match($A1161,'Trade Log'!$AA$5:$AA$2004,0),0),Dashboard!$C$54))</f>
        <v>43100</v>
      </c>
      <c r="C1161" s="100" t="str">
        <f t="array" ref="C1161">IF($A1161="n/a","",iferror(index('Trade Log'!$C$5:$C$2004,match($A1161,'Trade Log'!$AA$5:$AA$2004,0),0),""))</f>
        <v/>
      </c>
      <c r="D1161" s="398">
        <f t="array" ref="D1161">IF($A1161="n/a",0,iferror(index('Trade Log'!$AD$5:$AD$2004,match($A1161,'Trade Log'!$AA$5:$AA$2004,0),0),0))</f>
        <v>0</v>
      </c>
      <c r="E1161" s="398">
        <f t="shared" si="35"/>
        <v>0</v>
      </c>
      <c r="F1161" s="100" t="str">
        <f t="array" ref="F1161">IF($A1161="n/a","",iferror(index('Trade Log'!$D$5:$D$2004,match($A1161,'Trade Log'!$AA$5:$AA$2004,0),0),"n/a"))</f>
        <v/>
      </c>
      <c r="G1161" s="100" t="str">
        <f t="array" ref="G1161">IF($A1161="n/a","",IFERROR(index(Setup!$D$52:$D$201,match($F1161,Setup!$B$52:$B$201,0),0),"n/a"))</f>
        <v/>
      </c>
      <c r="H1161" s="81"/>
      <c r="I1161" s="398">
        <f t="shared" ref="I1161:AG1161" si="908">IF($A1161="n/a",0,IFERROR(IF($G1161=I$287,$E1161,0),0))</f>
        <v>0</v>
      </c>
      <c r="J1161" s="398">
        <f t="shared" si="908"/>
        <v>0</v>
      </c>
      <c r="K1161" s="398">
        <f t="shared" si="908"/>
        <v>0</v>
      </c>
      <c r="L1161" s="398">
        <f t="shared" si="908"/>
        <v>0</v>
      </c>
      <c r="M1161" s="398">
        <f t="shared" si="908"/>
        <v>0</v>
      </c>
      <c r="N1161" s="398">
        <f t="shared" si="908"/>
        <v>0</v>
      </c>
      <c r="O1161" s="398">
        <f t="shared" si="908"/>
        <v>0</v>
      </c>
      <c r="P1161" s="398">
        <f t="shared" si="908"/>
        <v>0</v>
      </c>
      <c r="Q1161" s="398">
        <f t="shared" si="908"/>
        <v>0</v>
      </c>
      <c r="R1161" s="398">
        <f t="shared" si="908"/>
        <v>0</v>
      </c>
      <c r="S1161" s="398">
        <f t="shared" si="908"/>
        <v>0</v>
      </c>
      <c r="T1161" s="398">
        <f t="shared" si="908"/>
        <v>0</v>
      </c>
      <c r="U1161" s="398">
        <f t="shared" si="908"/>
        <v>0</v>
      </c>
      <c r="V1161" s="398">
        <f t="shared" si="908"/>
        <v>0</v>
      </c>
      <c r="W1161" s="398">
        <f t="shared" si="908"/>
        <v>0</v>
      </c>
      <c r="X1161" s="398">
        <f t="shared" si="908"/>
        <v>0</v>
      </c>
      <c r="Y1161" s="398">
        <f t="shared" si="908"/>
        <v>0</v>
      </c>
      <c r="Z1161" s="398">
        <f t="shared" si="908"/>
        <v>0</v>
      </c>
      <c r="AA1161" s="398">
        <f t="shared" si="908"/>
        <v>0</v>
      </c>
      <c r="AB1161" s="398">
        <f t="shared" si="908"/>
        <v>0</v>
      </c>
      <c r="AC1161" s="398">
        <f t="shared" si="908"/>
        <v>0</v>
      </c>
      <c r="AD1161" s="398">
        <f t="shared" si="908"/>
        <v>0</v>
      </c>
      <c r="AE1161" s="398">
        <f t="shared" si="908"/>
        <v>0</v>
      </c>
      <c r="AF1161" s="398">
        <f t="shared" si="908"/>
        <v>0</v>
      </c>
      <c r="AG1161" s="398">
        <f t="shared" si="908"/>
        <v>0</v>
      </c>
    </row>
    <row r="1162">
      <c r="A1162" s="100" t="str">
        <f t="shared" si="37"/>
        <v>n/a</v>
      </c>
      <c r="B1162" s="396">
        <f t="array" ref="B1162">IF($A1162="n/a",Dashboard!$C$54,iferror(index('Trade Log'!$B$5:$B$2004,match($A1162,'Trade Log'!$AA$5:$AA$2004,0),0),Dashboard!$C$54))</f>
        <v>43100</v>
      </c>
      <c r="C1162" s="100" t="str">
        <f t="array" ref="C1162">IF($A1162="n/a","",iferror(index('Trade Log'!$C$5:$C$2004,match($A1162,'Trade Log'!$AA$5:$AA$2004,0),0),""))</f>
        <v/>
      </c>
      <c r="D1162" s="398">
        <f t="array" ref="D1162">IF($A1162="n/a",0,iferror(index('Trade Log'!$AD$5:$AD$2004,match($A1162,'Trade Log'!$AA$5:$AA$2004,0),0),0))</f>
        <v>0</v>
      </c>
      <c r="E1162" s="398">
        <f t="shared" si="35"/>
        <v>0</v>
      </c>
      <c r="F1162" s="100" t="str">
        <f t="array" ref="F1162">IF($A1162="n/a","",iferror(index('Trade Log'!$D$5:$D$2004,match($A1162,'Trade Log'!$AA$5:$AA$2004,0),0),"n/a"))</f>
        <v/>
      </c>
      <c r="G1162" s="100" t="str">
        <f t="array" ref="G1162">IF($A1162="n/a","",IFERROR(index(Setup!$D$52:$D$201,match($F1162,Setup!$B$52:$B$201,0),0),"n/a"))</f>
        <v/>
      </c>
      <c r="H1162" s="81"/>
      <c r="I1162" s="398">
        <f t="shared" ref="I1162:AG1162" si="909">IF($A1162="n/a",0,IFERROR(IF($G1162=I$287,$E1162,0),0))</f>
        <v>0</v>
      </c>
      <c r="J1162" s="398">
        <f t="shared" si="909"/>
        <v>0</v>
      </c>
      <c r="K1162" s="398">
        <f t="shared" si="909"/>
        <v>0</v>
      </c>
      <c r="L1162" s="398">
        <f t="shared" si="909"/>
        <v>0</v>
      </c>
      <c r="M1162" s="398">
        <f t="shared" si="909"/>
        <v>0</v>
      </c>
      <c r="N1162" s="398">
        <f t="shared" si="909"/>
        <v>0</v>
      </c>
      <c r="O1162" s="398">
        <f t="shared" si="909"/>
        <v>0</v>
      </c>
      <c r="P1162" s="398">
        <f t="shared" si="909"/>
        <v>0</v>
      </c>
      <c r="Q1162" s="398">
        <f t="shared" si="909"/>
        <v>0</v>
      </c>
      <c r="R1162" s="398">
        <f t="shared" si="909"/>
        <v>0</v>
      </c>
      <c r="S1162" s="398">
        <f t="shared" si="909"/>
        <v>0</v>
      </c>
      <c r="T1162" s="398">
        <f t="shared" si="909"/>
        <v>0</v>
      </c>
      <c r="U1162" s="398">
        <f t="shared" si="909"/>
        <v>0</v>
      </c>
      <c r="V1162" s="398">
        <f t="shared" si="909"/>
        <v>0</v>
      </c>
      <c r="W1162" s="398">
        <f t="shared" si="909"/>
        <v>0</v>
      </c>
      <c r="X1162" s="398">
        <f t="shared" si="909"/>
        <v>0</v>
      </c>
      <c r="Y1162" s="398">
        <f t="shared" si="909"/>
        <v>0</v>
      </c>
      <c r="Z1162" s="398">
        <f t="shared" si="909"/>
        <v>0</v>
      </c>
      <c r="AA1162" s="398">
        <f t="shared" si="909"/>
        <v>0</v>
      </c>
      <c r="AB1162" s="398">
        <f t="shared" si="909"/>
        <v>0</v>
      </c>
      <c r="AC1162" s="398">
        <f t="shared" si="909"/>
        <v>0</v>
      </c>
      <c r="AD1162" s="398">
        <f t="shared" si="909"/>
        <v>0</v>
      </c>
      <c r="AE1162" s="398">
        <f t="shared" si="909"/>
        <v>0</v>
      </c>
      <c r="AF1162" s="398">
        <f t="shared" si="909"/>
        <v>0</v>
      </c>
      <c r="AG1162" s="398">
        <f t="shared" si="909"/>
        <v>0</v>
      </c>
    </row>
    <row r="1163">
      <c r="A1163" s="100" t="str">
        <f t="shared" si="37"/>
        <v>n/a</v>
      </c>
      <c r="B1163" s="396">
        <f t="array" ref="B1163">IF($A1163="n/a",Dashboard!$C$54,iferror(index('Trade Log'!$B$5:$B$2004,match($A1163,'Trade Log'!$AA$5:$AA$2004,0),0),Dashboard!$C$54))</f>
        <v>43100</v>
      </c>
      <c r="C1163" s="100" t="str">
        <f t="array" ref="C1163">IF($A1163="n/a","",iferror(index('Trade Log'!$C$5:$C$2004,match($A1163,'Trade Log'!$AA$5:$AA$2004,0),0),""))</f>
        <v/>
      </c>
      <c r="D1163" s="398">
        <f t="array" ref="D1163">IF($A1163="n/a",0,iferror(index('Trade Log'!$AD$5:$AD$2004,match($A1163,'Trade Log'!$AA$5:$AA$2004,0),0),0))</f>
        <v>0</v>
      </c>
      <c r="E1163" s="398">
        <f t="shared" si="35"/>
        <v>0</v>
      </c>
      <c r="F1163" s="100" t="str">
        <f t="array" ref="F1163">IF($A1163="n/a","",iferror(index('Trade Log'!$D$5:$D$2004,match($A1163,'Trade Log'!$AA$5:$AA$2004,0),0),"n/a"))</f>
        <v/>
      </c>
      <c r="G1163" s="100" t="str">
        <f t="array" ref="G1163">IF($A1163="n/a","",IFERROR(index(Setup!$D$52:$D$201,match($F1163,Setup!$B$52:$B$201,0),0),"n/a"))</f>
        <v/>
      </c>
      <c r="H1163" s="81"/>
      <c r="I1163" s="398">
        <f t="shared" ref="I1163:AG1163" si="910">IF($A1163="n/a",0,IFERROR(IF($G1163=I$287,$E1163,0),0))</f>
        <v>0</v>
      </c>
      <c r="J1163" s="398">
        <f t="shared" si="910"/>
        <v>0</v>
      </c>
      <c r="K1163" s="398">
        <f t="shared" si="910"/>
        <v>0</v>
      </c>
      <c r="L1163" s="398">
        <f t="shared" si="910"/>
        <v>0</v>
      </c>
      <c r="M1163" s="398">
        <f t="shared" si="910"/>
        <v>0</v>
      </c>
      <c r="N1163" s="398">
        <f t="shared" si="910"/>
        <v>0</v>
      </c>
      <c r="O1163" s="398">
        <f t="shared" si="910"/>
        <v>0</v>
      </c>
      <c r="P1163" s="398">
        <f t="shared" si="910"/>
        <v>0</v>
      </c>
      <c r="Q1163" s="398">
        <f t="shared" si="910"/>
        <v>0</v>
      </c>
      <c r="R1163" s="398">
        <f t="shared" si="910"/>
        <v>0</v>
      </c>
      <c r="S1163" s="398">
        <f t="shared" si="910"/>
        <v>0</v>
      </c>
      <c r="T1163" s="398">
        <f t="shared" si="910"/>
        <v>0</v>
      </c>
      <c r="U1163" s="398">
        <f t="shared" si="910"/>
        <v>0</v>
      </c>
      <c r="V1163" s="398">
        <f t="shared" si="910"/>
        <v>0</v>
      </c>
      <c r="W1163" s="398">
        <f t="shared" si="910"/>
        <v>0</v>
      </c>
      <c r="X1163" s="398">
        <f t="shared" si="910"/>
        <v>0</v>
      </c>
      <c r="Y1163" s="398">
        <f t="shared" si="910"/>
        <v>0</v>
      </c>
      <c r="Z1163" s="398">
        <f t="shared" si="910"/>
        <v>0</v>
      </c>
      <c r="AA1163" s="398">
        <f t="shared" si="910"/>
        <v>0</v>
      </c>
      <c r="AB1163" s="398">
        <f t="shared" si="910"/>
        <v>0</v>
      </c>
      <c r="AC1163" s="398">
        <f t="shared" si="910"/>
        <v>0</v>
      </c>
      <c r="AD1163" s="398">
        <f t="shared" si="910"/>
        <v>0</v>
      </c>
      <c r="AE1163" s="398">
        <f t="shared" si="910"/>
        <v>0</v>
      </c>
      <c r="AF1163" s="398">
        <f t="shared" si="910"/>
        <v>0</v>
      </c>
      <c r="AG1163" s="398">
        <f t="shared" si="910"/>
        <v>0</v>
      </c>
    </row>
    <row r="1164">
      <c r="A1164" s="100" t="str">
        <f t="shared" si="37"/>
        <v>n/a</v>
      </c>
      <c r="B1164" s="396">
        <f t="array" ref="B1164">IF($A1164="n/a",Dashboard!$C$54,iferror(index('Trade Log'!$B$5:$B$2004,match($A1164,'Trade Log'!$AA$5:$AA$2004,0),0),Dashboard!$C$54))</f>
        <v>43100</v>
      </c>
      <c r="C1164" s="100" t="str">
        <f t="array" ref="C1164">IF($A1164="n/a","",iferror(index('Trade Log'!$C$5:$C$2004,match($A1164,'Trade Log'!$AA$5:$AA$2004,0),0),""))</f>
        <v/>
      </c>
      <c r="D1164" s="398">
        <f t="array" ref="D1164">IF($A1164="n/a",0,iferror(index('Trade Log'!$AD$5:$AD$2004,match($A1164,'Trade Log'!$AA$5:$AA$2004,0),0),0))</f>
        <v>0</v>
      </c>
      <c r="E1164" s="398">
        <f t="shared" si="35"/>
        <v>0</v>
      </c>
      <c r="F1164" s="100" t="str">
        <f t="array" ref="F1164">IF($A1164="n/a","",iferror(index('Trade Log'!$D$5:$D$2004,match($A1164,'Trade Log'!$AA$5:$AA$2004,0),0),"n/a"))</f>
        <v/>
      </c>
      <c r="G1164" s="100" t="str">
        <f t="array" ref="G1164">IF($A1164="n/a","",IFERROR(index(Setup!$D$52:$D$201,match($F1164,Setup!$B$52:$B$201,0),0),"n/a"))</f>
        <v/>
      </c>
      <c r="H1164" s="81"/>
      <c r="I1164" s="398">
        <f t="shared" ref="I1164:AG1164" si="911">IF($A1164="n/a",0,IFERROR(IF($G1164=I$287,$E1164,0),0))</f>
        <v>0</v>
      </c>
      <c r="J1164" s="398">
        <f t="shared" si="911"/>
        <v>0</v>
      </c>
      <c r="K1164" s="398">
        <f t="shared" si="911"/>
        <v>0</v>
      </c>
      <c r="L1164" s="398">
        <f t="shared" si="911"/>
        <v>0</v>
      </c>
      <c r="M1164" s="398">
        <f t="shared" si="911"/>
        <v>0</v>
      </c>
      <c r="N1164" s="398">
        <f t="shared" si="911"/>
        <v>0</v>
      </c>
      <c r="O1164" s="398">
        <f t="shared" si="911"/>
        <v>0</v>
      </c>
      <c r="P1164" s="398">
        <f t="shared" si="911"/>
        <v>0</v>
      </c>
      <c r="Q1164" s="398">
        <f t="shared" si="911"/>
        <v>0</v>
      </c>
      <c r="R1164" s="398">
        <f t="shared" si="911"/>
        <v>0</v>
      </c>
      <c r="S1164" s="398">
        <f t="shared" si="911"/>
        <v>0</v>
      </c>
      <c r="T1164" s="398">
        <f t="shared" si="911"/>
        <v>0</v>
      </c>
      <c r="U1164" s="398">
        <f t="shared" si="911"/>
        <v>0</v>
      </c>
      <c r="V1164" s="398">
        <f t="shared" si="911"/>
        <v>0</v>
      </c>
      <c r="W1164" s="398">
        <f t="shared" si="911"/>
        <v>0</v>
      </c>
      <c r="X1164" s="398">
        <f t="shared" si="911"/>
        <v>0</v>
      </c>
      <c r="Y1164" s="398">
        <f t="shared" si="911"/>
        <v>0</v>
      </c>
      <c r="Z1164" s="398">
        <f t="shared" si="911"/>
        <v>0</v>
      </c>
      <c r="AA1164" s="398">
        <f t="shared" si="911"/>
        <v>0</v>
      </c>
      <c r="AB1164" s="398">
        <f t="shared" si="911"/>
        <v>0</v>
      </c>
      <c r="AC1164" s="398">
        <f t="shared" si="911"/>
        <v>0</v>
      </c>
      <c r="AD1164" s="398">
        <f t="shared" si="911"/>
        <v>0</v>
      </c>
      <c r="AE1164" s="398">
        <f t="shared" si="911"/>
        <v>0</v>
      </c>
      <c r="AF1164" s="398">
        <f t="shared" si="911"/>
        <v>0</v>
      </c>
      <c r="AG1164" s="398">
        <f t="shared" si="911"/>
        <v>0</v>
      </c>
    </row>
    <row r="1165">
      <c r="A1165" s="100" t="str">
        <f t="shared" si="37"/>
        <v>n/a</v>
      </c>
      <c r="B1165" s="396">
        <f t="array" ref="B1165">IF($A1165="n/a",Dashboard!$C$54,iferror(index('Trade Log'!$B$5:$B$2004,match($A1165,'Trade Log'!$AA$5:$AA$2004,0),0),Dashboard!$C$54))</f>
        <v>43100</v>
      </c>
      <c r="C1165" s="100" t="str">
        <f t="array" ref="C1165">IF($A1165="n/a","",iferror(index('Trade Log'!$C$5:$C$2004,match($A1165,'Trade Log'!$AA$5:$AA$2004,0),0),""))</f>
        <v/>
      </c>
      <c r="D1165" s="398">
        <f t="array" ref="D1165">IF($A1165="n/a",0,iferror(index('Trade Log'!$AD$5:$AD$2004,match($A1165,'Trade Log'!$AA$5:$AA$2004,0),0),0))</f>
        <v>0</v>
      </c>
      <c r="E1165" s="398">
        <f t="shared" si="35"/>
        <v>0</v>
      </c>
      <c r="F1165" s="100" t="str">
        <f t="array" ref="F1165">IF($A1165="n/a","",iferror(index('Trade Log'!$D$5:$D$2004,match($A1165,'Trade Log'!$AA$5:$AA$2004,0),0),"n/a"))</f>
        <v/>
      </c>
      <c r="G1165" s="100" t="str">
        <f t="array" ref="G1165">IF($A1165="n/a","",IFERROR(index(Setup!$D$52:$D$201,match($F1165,Setup!$B$52:$B$201,0),0),"n/a"))</f>
        <v/>
      </c>
      <c r="H1165" s="81"/>
      <c r="I1165" s="398">
        <f t="shared" ref="I1165:AG1165" si="912">IF($A1165="n/a",0,IFERROR(IF($G1165=I$287,$E1165,0),0))</f>
        <v>0</v>
      </c>
      <c r="J1165" s="398">
        <f t="shared" si="912"/>
        <v>0</v>
      </c>
      <c r="K1165" s="398">
        <f t="shared" si="912"/>
        <v>0</v>
      </c>
      <c r="L1165" s="398">
        <f t="shared" si="912"/>
        <v>0</v>
      </c>
      <c r="M1165" s="398">
        <f t="shared" si="912"/>
        <v>0</v>
      </c>
      <c r="N1165" s="398">
        <f t="shared" si="912"/>
        <v>0</v>
      </c>
      <c r="O1165" s="398">
        <f t="shared" si="912"/>
        <v>0</v>
      </c>
      <c r="P1165" s="398">
        <f t="shared" si="912"/>
        <v>0</v>
      </c>
      <c r="Q1165" s="398">
        <f t="shared" si="912"/>
        <v>0</v>
      </c>
      <c r="R1165" s="398">
        <f t="shared" si="912"/>
        <v>0</v>
      </c>
      <c r="S1165" s="398">
        <f t="shared" si="912"/>
        <v>0</v>
      </c>
      <c r="T1165" s="398">
        <f t="shared" si="912"/>
        <v>0</v>
      </c>
      <c r="U1165" s="398">
        <f t="shared" si="912"/>
        <v>0</v>
      </c>
      <c r="V1165" s="398">
        <f t="shared" si="912"/>
        <v>0</v>
      </c>
      <c r="W1165" s="398">
        <f t="shared" si="912"/>
        <v>0</v>
      </c>
      <c r="X1165" s="398">
        <f t="shared" si="912"/>
        <v>0</v>
      </c>
      <c r="Y1165" s="398">
        <f t="shared" si="912"/>
        <v>0</v>
      </c>
      <c r="Z1165" s="398">
        <f t="shared" si="912"/>
        <v>0</v>
      </c>
      <c r="AA1165" s="398">
        <f t="shared" si="912"/>
        <v>0</v>
      </c>
      <c r="AB1165" s="398">
        <f t="shared" si="912"/>
        <v>0</v>
      </c>
      <c r="AC1165" s="398">
        <f t="shared" si="912"/>
        <v>0</v>
      </c>
      <c r="AD1165" s="398">
        <f t="shared" si="912"/>
        <v>0</v>
      </c>
      <c r="AE1165" s="398">
        <f t="shared" si="912"/>
        <v>0</v>
      </c>
      <c r="AF1165" s="398">
        <f t="shared" si="912"/>
        <v>0</v>
      </c>
      <c r="AG1165" s="398">
        <f t="shared" si="912"/>
        <v>0</v>
      </c>
    </row>
    <row r="1166">
      <c r="A1166" s="100" t="str">
        <f t="shared" si="37"/>
        <v>n/a</v>
      </c>
      <c r="B1166" s="396">
        <f t="array" ref="B1166">IF($A1166="n/a",Dashboard!$C$54,iferror(index('Trade Log'!$B$5:$B$2004,match($A1166,'Trade Log'!$AA$5:$AA$2004,0),0),Dashboard!$C$54))</f>
        <v>43100</v>
      </c>
      <c r="C1166" s="100" t="str">
        <f t="array" ref="C1166">IF($A1166="n/a","",iferror(index('Trade Log'!$C$5:$C$2004,match($A1166,'Trade Log'!$AA$5:$AA$2004,0),0),""))</f>
        <v/>
      </c>
      <c r="D1166" s="398">
        <f t="array" ref="D1166">IF($A1166="n/a",0,iferror(index('Trade Log'!$AD$5:$AD$2004,match($A1166,'Trade Log'!$AA$5:$AA$2004,0),0),0))</f>
        <v>0</v>
      </c>
      <c r="E1166" s="398">
        <f t="shared" si="35"/>
        <v>0</v>
      </c>
      <c r="F1166" s="100" t="str">
        <f t="array" ref="F1166">IF($A1166="n/a","",iferror(index('Trade Log'!$D$5:$D$2004,match($A1166,'Trade Log'!$AA$5:$AA$2004,0),0),"n/a"))</f>
        <v/>
      </c>
      <c r="G1166" s="100" t="str">
        <f t="array" ref="G1166">IF($A1166="n/a","",IFERROR(index(Setup!$D$52:$D$201,match($F1166,Setup!$B$52:$B$201,0),0),"n/a"))</f>
        <v/>
      </c>
      <c r="H1166" s="81"/>
      <c r="I1166" s="398">
        <f t="shared" ref="I1166:AG1166" si="913">IF($A1166="n/a",0,IFERROR(IF($G1166=I$287,$E1166,0),0))</f>
        <v>0</v>
      </c>
      <c r="J1166" s="398">
        <f t="shared" si="913"/>
        <v>0</v>
      </c>
      <c r="K1166" s="398">
        <f t="shared" si="913"/>
        <v>0</v>
      </c>
      <c r="L1166" s="398">
        <f t="shared" si="913"/>
        <v>0</v>
      </c>
      <c r="M1166" s="398">
        <f t="shared" si="913"/>
        <v>0</v>
      </c>
      <c r="N1166" s="398">
        <f t="shared" si="913"/>
        <v>0</v>
      </c>
      <c r="O1166" s="398">
        <f t="shared" si="913"/>
        <v>0</v>
      </c>
      <c r="P1166" s="398">
        <f t="shared" si="913"/>
        <v>0</v>
      </c>
      <c r="Q1166" s="398">
        <f t="shared" si="913"/>
        <v>0</v>
      </c>
      <c r="R1166" s="398">
        <f t="shared" si="913"/>
        <v>0</v>
      </c>
      <c r="S1166" s="398">
        <f t="shared" si="913"/>
        <v>0</v>
      </c>
      <c r="T1166" s="398">
        <f t="shared" si="913"/>
        <v>0</v>
      </c>
      <c r="U1166" s="398">
        <f t="shared" si="913"/>
        <v>0</v>
      </c>
      <c r="V1166" s="398">
        <f t="shared" si="913"/>
        <v>0</v>
      </c>
      <c r="W1166" s="398">
        <f t="shared" si="913"/>
        <v>0</v>
      </c>
      <c r="X1166" s="398">
        <f t="shared" si="913"/>
        <v>0</v>
      </c>
      <c r="Y1166" s="398">
        <f t="shared" si="913"/>
        <v>0</v>
      </c>
      <c r="Z1166" s="398">
        <f t="shared" si="913"/>
        <v>0</v>
      </c>
      <c r="AA1166" s="398">
        <f t="shared" si="913"/>
        <v>0</v>
      </c>
      <c r="AB1166" s="398">
        <f t="shared" si="913"/>
        <v>0</v>
      </c>
      <c r="AC1166" s="398">
        <f t="shared" si="913"/>
        <v>0</v>
      </c>
      <c r="AD1166" s="398">
        <f t="shared" si="913"/>
        <v>0</v>
      </c>
      <c r="AE1166" s="398">
        <f t="shared" si="913"/>
        <v>0</v>
      </c>
      <c r="AF1166" s="398">
        <f t="shared" si="913"/>
        <v>0</v>
      </c>
      <c r="AG1166" s="398">
        <f t="shared" si="913"/>
        <v>0</v>
      </c>
    </row>
    <row r="1167">
      <c r="A1167" s="100" t="str">
        <f t="shared" si="37"/>
        <v>n/a</v>
      </c>
      <c r="B1167" s="396">
        <f t="array" ref="B1167">IF($A1167="n/a",Dashboard!$C$54,iferror(index('Trade Log'!$B$5:$B$2004,match($A1167,'Trade Log'!$AA$5:$AA$2004,0),0),Dashboard!$C$54))</f>
        <v>43100</v>
      </c>
      <c r="C1167" s="100" t="str">
        <f t="array" ref="C1167">IF($A1167="n/a","",iferror(index('Trade Log'!$C$5:$C$2004,match($A1167,'Trade Log'!$AA$5:$AA$2004,0),0),""))</f>
        <v/>
      </c>
      <c r="D1167" s="398">
        <f t="array" ref="D1167">IF($A1167="n/a",0,iferror(index('Trade Log'!$AD$5:$AD$2004,match($A1167,'Trade Log'!$AA$5:$AA$2004,0),0),0))</f>
        <v>0</v>
      </c>
      <c r="E1167" s="398">
        <f t="shared" si="35"/>
        <v>0</v>
      </c>
      <c r="F1167" s="100" t="str">
        <f t="array" ref="F1167">IF($A1167="n/a","",iferror(index('Trade Log'!$D$5:$D$2004,match($A1167,'Trade Log'!$AA$5:$AA$2004,0),0),"n/a"))</f>
        <v/>
      </c>
      <c r="G1167" s="100" t="str">
        <f t="array" ref="G1167">IF($A1167="n/a","",IFERROR(index(Setup!$D$52:$D$201,match($F1167,Setup!$B$52:$B$201,0),0),"n/a"))</f>
        <v/>
      </c>
      <c r="H1167" s="81"/>
      <c r="I1167" s="398">
        <f t="shared" ref="I1167:AG1167" si="914">IF($A1167="n/a",0,IFERROR(IF($G1167=I$287,$E1167,0),0))</f>
        <v>0</v>
      </c>
      <c r="J1167" s="398">
        <f t="shared" si="914"/>
        <v>0</v>
      </c>
      <c r="K1167" s="398">
        <f t="shared" si="914"/>
        <v>0</v>
      </c>
      <c r="L1167" s="398">
        <f t="shared" si="914"/>
        <v>0</v>
      </c>
      <c r="M1167" s="398">
        <f t="shared" si="914"/>
        <v>0</v>
      </c>
      <c r="N1167" s="398">
        <f t="shared" si="914"/>
        <v>0</v>
      </c>
      <c r="O1167" s="398">
        <f t="shared" si="914"/>
        <v>0</v>
      </c>
      <c r="P1167" s="398">
        <f t="shared" si="914"/>
        <v>0</v>
      </c>
      <c r="Q1167" s="398">
        <f t="shared" si="914"/>
        <v>0</v>
      </c>
      <c r="R1167" s="398">
        <f t="shared" si="914"/>
        <v>0</v>
      </c>
      <c r="S1167" s="398">
        <f t="shared" si="914"/>
        <v>0</v>
      </c>
      <c r="T1167" s="398">
        <f t="shared" si="914"/>
        <v>0</v>
      </c>
      <c r="U1167" s="398">
        <f t="shared" si="914"/>
        <v>0</v>
      </c>
      <c r="V1167" s="398">
        <f t="shared" si="914"/>
        <v>0</v>
      </c>
      <c r="W1167" s="398">
        <f t="shared" si="914"/>
        <v>0</v>
      </c>
      <c r="X1167" s="398">
        <f t="shared" si="914"/>
        <v>0</v>
      </c>
      <c r="Y1167" s="398">
        <f t="shared" si="914"/>
        <v>0</v>
      </c>
      <c r="Z1167" s="398">
        <f t="shared" si="914"/>
        <v>0</v>
      </c>
      <c r="AA1167" s="398">
        <f t="shared" si="914"/>
        <v>0</v>
      </c>
      <c r="AB1167" s="398">
        <f t="shared" si="914"/>
        <v>0</v>
      </c>
      <c r="AC1167" s="398">
        <f t="shared" si="914"/>
        <v>0</v>
      </c>
      <c r="AD1167" s="398">
        <f t="shared" si="914"/>
        <v>0</v>
      </c>
      <c r="AE1167" s="398">
        <f t="shared" si="914"/>
        <v>0</v>
      </c>
      <c r="AF1167" s="398">
        <f t="shared" si="914"/>
        <v>0</v>
      </c>
      <c r="AG1167" s="398">
        <f t="shared" si="914"/>
        <v>0</v>
      </c>
    </row>
    <row r="1168">
      <c r="A1168" s="100" t="str">
        <f t="shared" si="37"/>
        <v>n/a</v>
      </c>
      <c r="B1168" s="396">
        <f t="array" ref="B1168">IF($A1168="n/a",Dashboard!$C$54,iferror(index('Trade Log'!$B$5:$B$2004,match($A1168,'Trade Log'!$AA$5:$AA$2004,0),0),Dashboard!$C$54))</f>
        <v>43100</v>
      </c>
      <c r="C1168" s="100" t="str">
        <f t="array" ref="C1168">IF($A1168="n/a","",iferror(index('Trade Log'!$C$5:$C$2004,match($A1168,'Trade Log'!$AA$5:$AA$2004,0),0),""))</f>
        <v/>
      </c>
      <c r="D1168" s="398">
        <f t="array" ref="D1168">IF($A1168="n/a",0,iferror(index('Trade Log'!$AD$5:$AD$2004,match($A1168,'Trade Log'!$AA$5:$AA$2004,0),0),0))</f>
        <v>0</v>
      </c>
      <c r="E1168" s="398">
        <f t="shared" si="35"/>
        <v>0</v>
      </c>
      <c r="F1168" s="100" t="str">
        <f t="array" ref="F1168">IF($A1168="n/a","",iferror(index('Trade Log'!$D$5:$D$2004,match($A1168,'Trade Log'!$AA$5:$AA$2004,0),0),"n/a"))</f>
        <v/>
      </c>
      <c r="G1168" s="100" t="str">
        <f t="array" ref="G1168">IF($A1168="n/a","",IFERROR(index(Setup!$D$52:$D$201,match($F1168,Setup!$B$52:$B$201,0),0),"n/a"))</f>
        <v/>
      </c>
      <c r="H1168" s="81"/>
      <c r="I1168" s="398">
        <f t="shared" ref="I1168:AG1168" si="915">IF($A1168="n/a",0,IFERROR(IF($G1168=I$287,$E1168,0),0))</f>
        <v>0</v>
      </c>
      <c r="J1168" s="398">
        <f t="shared" si="915"/>
        <v>0</v>
      </c>
      <c r="K1168" s="398">
        <f t="shared" si="915"/>
        <v>0</v>
      </c>
      <c r="L1168" s="398">
        <f t="shared" si="915"/>
        <v>0</v>
      </c>
      <c r="M1168" s="398">
        <f t="shared" si="915"/>
        <v>0</v>
      </c>
      <c r="N1168" s="398">
        <f t="shared" si="915"/>
        <v>0</v>
      </c>
      <c r="O1168" s="398">
        <f t="shared" si="915"/>
        <v>0</v>
      </c>
      <c r="P1168" s="398">
        <f t="shared" si="915"/>
        <v>0</v>
      </c>
      <c r="Q1168" s="398">
        <f t="shared" si="915"/>
        <v>0</v>
      </c>
      <c r="R1168" s="398">
        <f t="shared" si="915"/>
        <v>0</v>
      </c>
      <c r="S1168" s="398">
        <f t="shared" si="915"/>
        <v>0</v>
      </c>
      <c r="T1168" s="398">
        <f t="shared" si="915"/>
        <v>0</v>
      </c>
      <c r="U1168" s="398">
        <f t="shared" si="915"/>
        <v>0</v>
      </c>
      <c r="V1168" s="398">
        <f t="shared" si="915"/>
        <v>0</v>
      </c>
      <c r="W1168" s="398">
        <f t="shared" si="915"/>
        <v>0</v>
      </c>
      <c r="X1168" s="398">
        <f t="shared" si="915"/>
        <v>0</v>
      </c>
      <c r="Y1168" s="398">
        <f t="shared" si="915"/>
        <v>0</v>
      </c>
      <c r="Z1168" s="398">
        <f t="shared" si="915"/>
        <v>0</v>
      </c>
      <c r="AA1168" s="398">
        <f t="shared" si="915"/>
        <v>0</v>
      </c>
      <c r="AB1168" s="398">
        <f t="shared" si="915"/>
        <v>0</v>
      </c>
      <c r="AC1168" s="398">
        <f t="shared" si="915"/>
        <v>0</v>
      </c>
      <c r="AD1168" s="398">
        <f t="shared" si="915"/>
        <v>0</v>
      </c>
      <c r="AE1168" s="398">
        <f t="shared" si="915"/>
        <v>0</v>
      </c>
      <c r="AF1168" s="398">
        <f t="shared" si="915"/>
        <v>0</v>
      </c>
      <c r="AG1168" s="398">
        <f t="shared" si="915"/>
        <v>0</v>
      </c>
    </row>
    <row r="1169">
      <c r="A1169" s="100" t="str">
        <f t="shared" si="37"/>
        <v>n/a</v>
      </c>
      <c r="B1169" s="396">
        <f t="array" ref="B1169">IF($A1169="n/a",Dashboard!$C$54,iferror(index('Trade Log'!$B$5:$B$2004,match($A1169,'Trade Log'!$AA$5:$AA$2004,0),0),Dashboard!$C$54))</f>
        <v>43100</v>
      </c>
      <c r="C1169" s="100" t="str">
        <f t="array" ref="C1169">IF($A1169="n/a","",iferror(index('Trade Log'!$C$5:$C$2004,match($A1169,'Trade Log'!$AA$5:$AA$2004,0),0),""))</f>
        <v/>
      </c>
      <c r="D1169" s="398">
        <f t="array" ref="D1169">IF($A1169="n/a",0,iferror(index('Trade Log'!$AD$5:$AD$2004,match($A1169,'Trade Log'!$AA$5:$AA$2004,0),0),0))</f>
        <v>0</v>
      </c>
      <c r="E1169" s="398">
        <f t="shared" si="35"/>
        <v>0</v>
      </c>
      <c r="F1169" s="100" t="str">
        <f t="array" ref="F1169">IF($A1169="n/a","",iferror(index('Trade Log'!$D$5:$D$2004,match($A1169,'Trade Log'!$AA$5:$AA$2004,0),0),"n/a"))</f>
        <v/>
      </c>
      <c r="G1169" s="100" t="str">
        <f t="array" ref="G1169">IF($A1169="n/a","",IFERROR(index(Setup!$D$52:$D$201,match($F1169,Setup!$B$52:$B$201,0),0),"n/a"))</f>
        <v/>
      </c>
      <c r="H1169" s="81"/>
      <c r="I1169" s="398">
        <f t="shared" ref="I1169:AG1169" si="916">IF($A1169="n/a",0,IFERROR(IF($G1169=I$287,$E1169,0),0))</f>
        <v>0</v>
      </c>
      <c r="J1169" s="398">
        <f t="shared" si="916"/>
        <v>0</v>
      </c>
      <c r="K1169" s="398">
        <f t="shared" si="916"/>
        <v>0</v>
      </c>
      <c r="L1169" s="398">
        <f t="shared" si="916"/>
        <v>0</v>
      </c>
      <c r="M1169" s="398">
        <f t="shared" si="916"/>
        <v>0</v>
      </c>
      <c r="N1169" s="398">
        <f t="shared" si="916"/>
        <v>0</v>
      </c>
      <c r="O1169" s="398">
        <f t="shared" si="916"/>
        <v>0</v>
      </c>
      <c r="P1169" s="398">
        <f t="shared" si="916"/>
        <v>0</v>
      </c>
      <c r="Q1169" s="398">
        <f t="shared" si="916"/>
        <v>0</v>
      </c>
      <c r="R1169" s="398">
        <f t="shared" si="916"/>
        <v>0</v>
      </c>
      <c r="S1169" s="398">
        <f t="shared" si="916"/>
        <v>0</v>
      </c>
      <c r="T1169" s="398">
        <f t="shared" si="916"/>
        <v>0</v>
      </c>
      <c r="U1169" s="398">
        <f t="shared" si="916"/>
        <v>0</v>
      </c>
      <c r="V1169" s="398">
        <f t="shared" si="916"/>
        <v>0</v>
      </c>
      <c r="W1169" s="398">
        <f t="shared" si="916"/>
        <v>0</v>
      </c>
      <c r="X1169" s="398">
        <f t="shared" si="916"/>
        <v>0</v>
      </c>
      <c r="Y1169" s="398">
        <f t="shared" si="916"/>
        <v>0</v>
      </c>
      <c r="Z1169" s="398">
        <f t="shared" si="916"/>
        <v>0</v>
      </c>
      <c r="AA1169" s="398">
        <f t="shared" si="916"/>
        <v>0</v>
      </c>
      <c r="AB1169" s="398">
        <f t="shared" si="916"/>
        <v>0</v>
      </c>
      <c r="AC1169" s="398">
        <f t="shared" si="916"/>
        <v>0</v>
      </c>
      <c r="AD1169" s="398">
        <f t="shared" si="916"/>
        <v>0</v>
      </c>
      <c r="AE1169" s="398">
        <f t="shared" si="916"/>
        <v>0</v>
      </c>
      <c r="AF1169" s="398">
        <f t="shared" si="916"/>
        <v>0</v>
      </c>
      <c r="AG1169" s="398">
        <f t="shared" si="916"/>
        <v>0</v>
      </c>
    </row>
    <row r="1170">
      <c r="A1170" s="100" t="str">
        <f t="shared" si="37"/>
        <v>n/a</v>
      </c>
      <c r="B1170" s="396">
        <f t="array" ref="B1170">IF($A1170="n/a",Dashboard!$C$54,iferror(index('Trade Log'!$B$5:$B$2004,match($A1170,'Trade Log'!$AA$5:$AA$2004,0),0),Dashboard!$C$54))</f>
        <v>43100</v>
      </c>
      <c r="C1170" s="100" t="str">
        <f t="array" ref="C1170">IF($A1170="n/a","",iferror(index('Trade Log'!$C$5:$C$2004,match($A1170,'Trade Log'!$AA$5:$AA$2004,0),0),""))</f>
        <v/>
      </c>
      <c r="D1170" s="398">
        <f t="array" ref="D1170">IF($A1170="n/a",0,iferror(index('Trade Log'!$AD$5:$AD$2004,match($A1170,'Trade Log'!$AA$5:$AA$2004,0),0),0))</f>
        <v>0</v>
      </c>
      <c r="E1170" s="398">
        <f t="shared" si="35"/>
        <v>0</v>
      </c>
      <c r="F1170" s="100" t="str">
        <f t="array" ref="F1170">IF($A1170="n/a","",iferror(index('Trade Log'!$D$5:$D$2004,match($A1170,'Trade Log'!$AA$5:$AA$2004,0),0),"n/a"))</f>
        <v/>
      </c>
      <c r="G1170" s="100" t="str">
        <f t="array" ref="G1170">IF($A1170="n/a","",IFERROR(index(Setup!$D$52:$D$201,match($F1170,Setup!$B$52:$B$201,0),0),"n/a"))</f>
        <v/>
      </c>
      <c r="H1170" s="81"/>
      <c r="I1170" s="398">
        <f t="shared" ref="I1170:AG1170" si="917">IF($A1170="n/a",0,IFERROR(IF($G1170=I$287,$E1170,0),0))</f>
        <v>0</v>
      </c>
      <c r="J1170" s="398">
        <f t="shared" si="917"/>
        <v>0</v>
      </c>
      <c r="K1170" s="398">
        <f t="shared" si="917"/>
        <v>0</v>
      </c>
      <c r="L1170" s="398">
        <f t="shared" si="917"/>
        <v>0</v>
      </c>
      <c r="M1170" s="398">
        <f t="shared" si="917"/>
        <v>0</v>
      </c>
      <c r="N1170" s="398">
        <f t="shared" si="917"/>
        <v>0</v>
      </c>
      <c r="O1170" s="398">
        <f t="shared" si="917"/>
        <v>0</v>
      </c>
      <c r="P1170" s="398">
        <f t="shared" si="917"/>
        <v>0</v>
      </c>
      <c r="Q1170" s="398">
        <f t="shared" si="917"/>
        <v>0</v>
      </c>
      <c r="R1170" s="398">
        <f t="shared" si="917"/>
        <v>0</v>
      </c>
      <c r="S1170" s="398">
        <f t="shared" si="917"/>
        <v>0</v>
      </c>
      <c r="T1170" s="398">
        <f t="shared" si="917"/>
        <v>0</v>
      </c>
      <c r="U1170" s="398">
        <f t="shared" si="917"/>
        <v>0</v>
      </c>
      <c r="V1170" s="398">
        <f t="shared" si="917"/>
        <v>0</v>
      </c>
      <c r="W1170" s="398">
        <f t="shared" si="917"/>
        <v>0</v>
      </c>
      <c r="X1170" s="398">
        <f t="shared" si="917"/>
        <v>0</v>
      </c>
      <c r="Y1170" s="398">
        <f t="shared" si="917"/>
        <v>0</v>
      </c>
      <c r="Z1170" s="398">
        <f t="shared" si="917"/>
        <v>0</v>
      </c>
      <c r="AA1170" s="398">
        <f t="shared" si="917"/>
        <v>0</v>
      </c>
      <c r="AB1170" s="398">
        <f t="shared" si="917"/>
        <v>0</v>
      </c>
      <c r="AC1170" s="398">
        <f t="shared" si="917"/>
        <v>0</v>
      </c>
      <c r="AD1170" s="398">
        <f t="shared" si="917"/>
        <v>0</v>
      </c>
      <c r="AE1170" s="398">
        <f t="shared" si="917"/>
        <v>0</v>
      </c>
      <c r="AF1170" s="398">
        <f t="shared" si="917"/>
        <v>0</v>
      </c>
      <c r="AG1170" s="398">
        <f t="shared" si="917"/>
        <v>0</v>
      </c>
    </row>
    <row r="1171">
      <c r="A1171" s="100" t="str">
        <f t="shared" si="37"/>
        <v>n/a</v>
      </c>
      <c r="B1171" s="396">
        <f t="array" ref="B1171">IF($A1171="n/a",Dashboard!$C$54,iferror(index('Trade Log'!$B$5:$B$2004,match($A1171,'Trade Log'!$AA$5:$AA$2004,0),0),Dashboard!$C$54))</f>
        <v>43100</v>
      </c>
      <c r="C1171" s="100" t="str">
        <f t="array" ref="C1171">IF($A1171="n/a","",iferror(index('Trade Log'!$C$5:$C$2004,match($A1171,'Trade Log'!$AA$5:$AA$2004,0),0),""))</f>
        <v/>
      </c>
      <c r="D1171" s="398">
        <f t="array" ref="D1171">IF($A1171="n/a",0,iferror(index('Trade Log'!$AD$5:$AD$2004,match($A1171,'Trade Log'!$AA$5:$AA$2004,0),0),0))</f>
        <v>0</v>
      </c>
      <c r="E1171" s="398">
        <f t="shared" si="35"/>
        <v>0</v>
      </c>
      <c r="F1171" s="100" t="str">
        <f t="array" ref="F1171">IF($A1171="n/a","",iferror(index('Trade Log'!$D$5:$D$2004,match($A1171,'Trade Log'!$AA$5:$AA$2004,0),0),"n/a"))</f>
        <v/>
      </c>
      <c r="G1171" s="100" t="str">
        <f t="array" ref="G1171">IF($A1171="n/a","",IFERROR(index(Setup!$D$52:$D$201,match($F1171,Setup!$B$52:$B$201,0),0),"n/a"))</f>
        <v/>
      </c>
      <c r="H1171" s="81"/>
      <c r="I1171" s="398">
        <f t="shared" ref="I1171:AG1171" si="918">IF($A1171="n/a",0,IFERROR(IF($G1171=I$287,$E1171,0),0))</f>
        <v>0</v>
      </c>
      <c r="J1171" s="398">
        <f t="shared" si="918"/>
        <v>0</v>
      </c>
      <c r="K1171" s="398">
        <f t="shared" si="918"/>
        <v>0</v>
      </c>
      <c r="L1171" s="398">
        <f t="shared" si="918"/>
        <v>0</v>
      </c>
      <c r="M1171" s="398">
        <f t="shared" si="918"/>
        <v>0</v>
      </c>
      <c r="N1171" s="398">
        <f t="shared" si="918"/>
        <v>0</v>
      </c>
      <c r="O1171" s="398">
        <f t="shared" si="918"/>
        <v>0</v>
      </c>
      <c r="P1171" s="398">
        <f t="shared" si="918"/>
        <v>0</v>
      </c>
      <c r="Q1171" s="398">
        <f t="shared" si="918"/>
        <v>0</v>
      </c>
      <c r="R1171" s="398">
        <f t="shared" si="918"/>
        <v>0</v>
      </c>
      <c r="S1171" s="398">
        <f t="shared" si="918"/>
        <v>0</v>
      </c>
      <c r="T1171" s="398">
        <f t="shared" si="918"/>
        <v>0</v>
      </c>
      <c r="U1171" s="398">
        <f t="shared" si="918"/>
        <v>0</v>
      </c>
      <c r="V1171" s="398">
        <f t="shared" si="918"/>
        <v>0</v>
      </c>
      <c r="W1171" s="398">
        <f t="shared" si="918"/>
        <v>0</v>
      </c>
      <c r="X1171" s="398">
        <f t="shared" si="918"/>
        <v>0</v>
      </c>
      <c r="Y1171" s="398">
        <f t="shared" si="918"/>
        <v>0</v>
      </c>
      <c r="Z1171" s="398">
        <f t="shared" si="918"/>
        <v>0</v>
      </c>
      <c r="AA1171" s="398">
        <f t="shared" si="918"/>
        <v>0</v>
      </c>
      <c r="AB1171" s="398">
        <f t="shared" si="918"/>
        <v>0</v>
      </c>
      <c r="AC1171" s="398">
        <f t="shared" si="918"/>
        <v>0</v>
      </c>
      <c r="AD1171" s="398">
        <f t="shared" si="918"/>
        <v>0</v>
      </c>
      <c r="AE1171" s="398">
        <f t="shared" si="918"/>
        <v>0</v>
      </c>
      <c r="AF1171" s="398">
        <f t="shared" si="918"/>
        <v>0</v>
      </c>
      <c r="AG1171" s="398">
        <f t="shared" si="918"/>
        <v>0</v>
      </c>
    </row>
    <row r="1172">
      <c r="A1172" s="100" t="str">
        <f t="shared" si="37"/>
        <v>n/a</v>
      </c>
      <c r="B1172" s="396">
        <f t="array" ref="B1172">IF($A1172="n/a",Dashboard!$C$54,iferror(index('Trade Log'!$B$5:$B$2004,match($A1172,'Trade Log'!$AA$5:$AA$2004,0),0),Dashboard!$C$54))</f>
        <v>43100</v>
      </c>
      <c r="C1172" s="100" t="str">
        <f t="array" ref="C1172">IF($A1172="n/a","",iferror(index('Trade Log'!$C$5:$C$2004,match($A1172,'Trade Log'!$AA$5:$AA$2004,0),0),""))</f>
        <v/>
      </c>
      <c r="D1172" s="398">
        <f t="array" ref="D1172">IF($A1172="n/a",0,iferror(index('Trade Log'!$AD$5:$AD$2004,match($A1172,'Trade Log'!$AA$5:$AA$2004,0),0),0))</f>
        <v>0</v>
      </c>
      <c r="E1172" s="398">
        <f t="shared" si="35"/>
        <v>0</v>
      </c>
      <c r="F1172" s="100" t="str">
        <f t="array" ref="F1172">IF($A1172="n/a","",iferror(index('Trade Log'!$D$5:$D$2004,match($A1172,'Trade Log'!$AA$5:$AA$2004,0),0),"n/a"))</f>
        <v/>
      </c>
      <c r="G1172" s="100" t="str">
        <f t="array" ref="G1172">IF($A1172="n/a","",IFERROR(index(Setup!$D$52:$D$201,match($F1172,Setup!$B$52:$B$201,0),0),"n/a"))</f>
        <v/>
      </c>
      <c r="H1172" s="81"/>
      <c r="I1172" s="398">
        <f t="shared" ref="I1172:AG1172" si="919">IF($A1172="n/a",0,IFERROR(IF($G1172=I$287,$E1172,0),0))</f>
        <v>0</v>
      </c>
      <c r="J1172" s="398">
        <f t="shared" si="919"/>
        <v>0</v>
      </c>
      <c r="K1172" s="398">
        <f t="shared" si="919"/>
        <v>0</v>
      </c>
      <c r="L1172" s="398">
        <f t="shared" si="919"/>
        <v>0</v>
      </c>
      <c r="M1172" s="398">
        <f t="shared" si="919"/>
        <v>0</v>
      </c>
      <c r="N1172" s="398">
        <f t="shared" si="919"/>
        <v>0</v>
      </c>
      <c r="O1172" s="398">
        <f t="shared" si="919"/>
        <v>0</v>
      </c>
      <c r="P1172" s="398">
        <f t="shared" si="919"/>
        <v>0</v>
      </c>
      <c r="Q1172" s="398">
        <f t="shared" si="919"/>
        <v>0</v>
      </c>
      <c r="R1172" s="398">
        <f t="shared" si="919"/>
        <v>0</v>
      </c>
      <c r="S1172" s="398">
        <f t="shared" si="919"/>
        <v>0</v>
      </c>
      <c r="T1172" s="398">
        <f t="shared" si="919"/>
        <v>0</v>
      </c>
      <c r="U1172" s="398">
        <f t="shared" si="919"/>
        <v>0</v>
      </c>
      <c r="V1172" s="398">
        <f t="shared" si="919"/>
        <v>0</v>
      </c>
      <c r="W1172" s="398">
        <f t="shared" si="919"/>
        <v>0</v>
      </c>
      <c r="X1172" s="398">
        <f t="shared" si="919"/>
        <v>0</v>
      </c>
      <c r="Y1172" s="398">
        <f t="shared" si="919"/>
        <v>0</v>
      </c>
      <c r="Z1172" s="398">
        <f t="shared" si="919"/>
        <v>0</v>
      </c>
      <c r="AA1172" s="398">
        <f t="shared" si="919"/>
        <v>0</v>
      </c>
      <c r="AB1172" s="398">
        <f t="shared" si="919"/>
        <v>0</v>
      </c>
      <c r="AC1172" s="398">
        <f t="shared" si="919"/>
        <v>0</v>
      </c>
      <c r="AD1172" s="398">
        <f t="shared" si="919"/>
        <v>0</v>
      </c>
      <c r="AE1172" s="398">
        <f t="shared" si="919"/>
        <v>0</v>
      </c>
      <c r="AF1172" s="398">
        <f t="shared" si="919"/>
        <v>0</v>
      </c>
      <c r="AG1172" s="398">
        <f t="shared" si="919"/>
        <v>0</v>
      </c>
    </row>
    <row r="1173">
      <c r="A1173" s="100" t="str">
        <f t="shared" si="37"/>
        <v>n/a</v>
      </c>
      <c r="B1173" s="396">
        <f t="array" ref="B1173">IF($A1173="n/a",Dashboard!$C$54,iferror(index('Trade Log'!$B$5:$B$2004,match($A1173,'Trade Log'!$AA$5:$AA$2004,0),0),Dashboard!$C$54))</f>
        <v>43100</v>
      </c>
      <c r="C1173" s="100" t="str">
        <f t="array" ref="C1173">IF($A1173="n/a","",iferror(index('Trade Log'!$C$5:$C$2004,match($A1173,'Trade Log'!$AA$5:$AA$2004,0),0),""))</f>
        <v/>
      </c>
      <c r="D1173" s="398">
        <f t="array" ref="D1173">IF($A1173="n/a",0,iferror(index('Trade Log'!$AD$5:$AD$2004,match($A1173,'Trade Log'!$AA$5:$AA$2004,0),0),0))</f>
        <v>0</v>
      </c>
      <c r="E1173" s="398">
        <f t="shared" si="35"/>
        <v>0</v>
      </c>
      <c r="F1173" s="100" t="str">
        <f t="array" ref="F1173">IF($A1173="n/a","",iferror(index('Trade Log'!$D$5:$D$2004,match($A1173,'Trade Log'!$AA$5:$AA$2004,0),0),"n/a"))</f>
        <v/>
      </c>
      <c r="G1173" s="100" t="str">
        <f t="array" ref="G1173">IF($A1173="n/a","",IFERROR(index(Setup!$D$52:$D$201,match($F1173,Setup!$B$52:$B$201,0),0),"n/a"))</f>
        <v/>
      </c>
      <c r="H1173" s="81"/>
      <c r="I1173" s="398">
        <f t="shared" ref="I1173:AG1173" si="920">IF($A1173="n/a",0,IFERROR(IF($G1173=I$287,$E1173,0),0))</f>
        <v>0</v>
      </c>
      <c r="J1173" s="398">
        <f t="shared" si="920"/>
        <v>0</v>
      </c>
      <c r="K1173" s="398">
        <f t="shared" si="920"/>
        <v>0</v>
      </c>
      <c r="L1173" s="398">
        <f t="shared" si="920"/>
        <v>0</v>
      </c>
      <c r="M1173" s="398">
        <f t="shared" si="920"/>
        <v>0</v>
      </c>
      <c r="N1173" s="398">
        <f t="shared" si="920"/>
        <v>0</v>
      </c>
      <c r="O1173" s="398">
        <f t="shared" si="920"/>
        <v>0</v>
      </c>
      <c r="P1173" s="398">
        <f t="shared" si="920"/>
        <v>0</v>
      </c>
      <c r="Q1173" s="398">
        <f t="shared" si="920"/>
        <v>0</v>
      </c>
      <c r="R1173" s="398">
        <f t="shared" si="920"/>
        <v>0</v>
      </c>
      <c r="S1173" s="398">
        <f t="shared" si="920"/>
        <v>0</v>
      </c>
      <c r="T1173" s="398">
        <f t="shared" si="920"/>
        <v>0</v>
      </c>
      <c r="U1173" s="398">
        <f t="shared" si="920"/>
        <v>0</v>
      </c>
      <c r="V1173" s="398">
        <f t="shared" si="920"/>
        <v>0</v>
      </c>
      <c r="W1173" s="398">
        <f t="shared" si="920"/>
        <v>0</v>
      </c>
      <c r="X1173" s="398">
        <f t="shared" si="920"/>
        <v>0</v>
      </c>
      <c r="Y1173" s="398">
        <f t="shared" si="920"/>
        <v>0</v>
      </c>
      <c r="Z1173" s="398">
        <f t="shared" si="920"/>
        <v>0</v>
      </c>
      <c r="AA1173" s="398">
        <f t="shared" si="920"/>
        <v>0</v>
      </c>
      <c r="AB1173" s="398">
        <f t="shared" si="920"/>
        <v>0</v>
      </c>
      <c r="AC1173" s="398">
        <f t="shared" si="920"/>
        <v>0</v>
      </c>
      <c r="AD1173" s="398">
        <f t="shared" si="920"/>
        <v>0</v>
      </c>
      <c r="AE1173" s="398">
        <f t="shared" si="920"/>
        <v>0</v>
      </c>
      <c r="AF1173" s="398">
        <f t="shared" si="920"/>
        <v>0</v>
      </c>
      <c r="AG1173" s="398">
        <f t="shared" si="920"/>
        <v>0</v>
      </c>
    </row>
    <row r="1174">
      <c r="A1174" s="100" t="str">
        <f t="shared" si="37"/>
        <v>n/a</v>
      </c>
      <c r="B1174" s="396">
        <f t="array" ref="B1174">IF($A1174="n/a",Dashboard!$C$54,iferror(index('Trade Log'!$B$5:$B$2004,match($A1174,'Trade Log'!$AA$5:$AA$2004,0),0),Dashboard!$C$54))</f>
        <v>43100</v>
      </c>
      <c r="C1174" s="100" t="str">
        <f t="array" ref="C1174">IF($A1174="n/a","",iferror(index('Trade Log'!$C$5:$C$2004,match($A1174,'Trade Log'!$AA$5:$AA$2004,0),0),""))</f>
        <v/>
      </c>
      <c r="D1174" s="398">
        <f t="array" ref="D1174">IF($A1174="n/a",0,iferror(index('Trade Log'!$AD$5:$AD$2004,match($A1174,'Trade Log'!$AA$5:$AA$2004,0),0),0))</f>
        <v>0</v>
      </c>
      <c r="E1174" s="398">
        <f t="shared" si="35"/>
        <v>0</v>
      </c>
      <c r="F1174" s="100" t="str">
        <f t="array" ref="F1174">IF($A1174="n/a","",iferror(index('Trade Log'!$D$5:$D$2004,match($A1174,'Trade Log'!$AA$5:$AA$2004,0),0),"n/a"))</f>
        <v/>
      </c>
      <c r="G1174" s="100" t="str">
        <f t="array" ref="G1174">IF($A1174="n/a","",IFERROR(index(Setup!$D$52:$D$201,match($F1174,Setup!$B$52:$B$201,0),0),"n/a"))</f>
        <v/>
      </c>
      <c r="H1174" s="81"/>
      <c r="I1174" s="398">
        <f t="shared" ref="I1174:AG1174" si="921">IF($A1174="n/a",0,IFERROR(IF($G1174=I$287,$E1174,0),0))</f>
        <v>0</v>
      </c>
      <c r="J1174" s="398">
        <f t="shared" si="921"/>
        <v>0</v>
      </c>
      <c r="K1174" s="398">
        <f t="shared" si="921"/>
        <v>0</v>
      </c>
      <c r="L1174" s="398">
        <f t="shared" si="921"/>
        <v>0</v>
      </c>
      <c r="M1174" s="398">
        <f t="shared" si="921"/>
        <v>0</v>
      </c>
      <c r="N1174" s="398">
        <f t="shared" si="921"/>
        <v>0</v>
      </c>
      <c r="O1174" s="398">
        <f t="shared" si="921"/>
        <v>0</v>
      </c>
      <c r="P1174" s="398">
        <f t="shared" si="921"/>
        <v>0</v>
      </c>
      <c r="Q1174" s="398">
        <f t="shared" si="921"/>
        <v>0</v>
      </c>
      <c r="R1174" s="398">
        <f t="shared" si="921"/>
        <v>0</v>
      </c>
      <c r="S1174" s="398">
        <f t="shared" si="921"/>
        <v>0</v>
      </c>
      <c r="T1174" s="398">
        <f t="shared" si="921"/>
        <v>0</v>
      </c>
      <c r="U1174" s="398">
        <f t="shared" si="921"/>
        <v>0</v>
      </c>
      <c r="V1174" s="398">
        <f t="shared" si="921"/>
        <v>0</v>
      </c>
      <c r="W1174" s="398">
        <f t="shared" si="921"/>
        <v>0</v>
      </c>
      <c r="X1174" s="398">
        <f t="shared" si="921"/>
        <v>0</v>
      </c>
      <c r="Y1174" s="398">
        <f t="shared" si="921"/>
        <v>0</v>
      </c>
      <c r="Z1174" s="398">
        <f t="shared" si="921"/>
        <v>0</v>
      </c>
      <c r="AA1174" s="398">
        <f t="shared" si="921"/>
        <v>0</v>
      </c>
      <c r="AB1174" s="398">
        <f t="shared" si="921"/>
        <v>0</v>
      </c>
      <c r="AC1174" s="398">
        <f t="shared" si="921"/>
        <v>0</v>
      </c>
      <c r="AD1174" s="398">
        <f t="shared" si="921"/>
        <v>0</v>
      </c>
      <c r="AE1174" s="398">
        <f t="shared" si="921"/>
        <v>0</v>
      </c>
      <c r="AF1174" s="398">
        <f t="shared" si="921"/>
        <v>0</v>
      </c>
      <c r="AG1174" s="398">
        <f t="shared" si="921"/>
        <v>0</v>
      </c>
    </row>
    <row r="1175">
      <c r="A1175" s="100" t="str">
        <f t="shared" si="37"/>
        <v>n/a</v>
      </c>
      <c r="B1175" s="396">
        <f t="array" ref="B1175">IF($A1175="n/a",Dashboard!$C$54,iferror(index('Trade Log'!$B$5:$B$2004,match($A1175,'Trade Log'!$AA$5:$AA$2004,0),0),Dashboard!$C$54))</f>
        <v>43100</v>
      </c>
      <c r="C1175" s="100" t="str">
        <f t="array" ref="C1175">IF($A1175="n/a","",iferror(index('Trade Log'!$C$5:$C$2004,match($A1175,'Trade Log'!$AA$5:$AA$2004,0),0),""))</f>
        <v/>
      </c>
      <c r="D1175" s="398">
        <f t="array" ref="D1175">IF($A1175="n/a",0,iferror(index('Trade Log'!$AD$5:$AD$2004,match($A1175,'Trade Log'!$AA$5:$AA$2004,0),0),0))</f>
        <v>0</v>
      </c>
      <c r="E1175" s="398">
        <f t="shared" si="35"/>
        <v>0</v>
      </c>
      <c r="F1175" s="100" t="str">
        <f t="array" ref="F1175">IF($A1175="n/a","",iferror(index('Trade Log'!$D$5:$D$2004,match($A1175,'Trade Log'!$AA$5:$AA$2004,0),0),"n/a"))</f>
        <v/>
      </c>
      <c r="G1175" s="100" t="str">
        <f t="array" ref="G1175">IF($A1175="n/a","",IFERROR(index(Setup!$D$52:$D$201,match($F1175,Setup!$B$52:$B$201,0),0),"n/a"))</f>
        <v/>
      </c>
      <c r="H1175" s="81"/>
      <c r="I1175" s="398">
        <f t="shared" ref="I1175:AG1175" si="922">IF($A1175="n/a",0,IFERROR(IF($G1175=I$287,$E1175,0),0))</f>
        <v>0</v>
      </c>
      <c r="J1175" s="398">
        <f t="shared" si="922"/>
        <v>0</v>
      </c>
      <c r="K1175" s="398">
        <f t="shared" si="922"/>
        <v>0</v>
      </c>
      <c r="L1175" s="398">
        <f t="shared" si="922"/>
        <v>0</v>
      </c>
      <c r="M1175" s="398">
        <f t="shared" si="922"/>
        <v>0</v>
      </c>
      <c r="N1175" s="398">
        <f t="shared" si="922"/>
        <v>0</v>
      </c>
      <c r="O1175" s="398">
        <f t="shared" si="922"/>
        <v>0</v>
      </c>
      <c r="P1175" s="398">
        <f t="shared" si="922"/>
        <v>0</v>
      </c>
      <c r="Q1175" s="398">
        <f t="shared" si="922"/>
        <v>0</v>
      </c>
      <c r="R1175" s="398">
        <f t="shared" si="922"/>
        <v>0</v>
      </c>
      <c r="S1175" s="398">
        <f t="shared" si="922"/>
        <v>0</v>
      </c>
      <c r="T1175" s="398">
        <f t="shared" si="922"/>
        <v>0</v>
      </c>
      <c r="U1175" s="398">
        <f t="shared" si="922"/>
        <v>0</v>
      </c>
      <c r="V1175" s="398">
        <f t="shared" si="922"/>
        <v>0</v>
      </c>
      <c r="W1175" s="398">
        <f t="shared" si="922"/>
        <v>0</v>
      </c>
      <c r="X1175" s="398">
        <f t="shared" si="922"/>
        <v>0</v>
      </c>
      <c r="Y1175" s="398">
        <f t="shared" si="922"/>
        <v>0</v>
      </c>
      <c r="Z1175" s="398">
        <f t="shared" si="922"/>
        <v>0</v>
      </c>
      <c r="AA1175" s="398">
        <f t="shared" si="922"/>
        <v>0</v>
      </c>
      <c r="AB1175" s="398">
        <f t="shared" si="922"/>
        <v>0</v>
      </c>
      <c r="AC1175" s="398">
        <f t="shared" si="922"/>
        <v>0</v>
      </c>
      <c r="AD1175" s="398">
        <f t="shared" si="922"/>
        <v>0</v>
      </c>
      <c r="AE1175" s="398">
        <f t="shared" si="922"/>
        <v>0</v>
      </c>
      <c r="AF1175" s="398">
        <f t="shared" si="922"/>
        <v>0</v>
      </c>
      <c r="AG1175" s="398">
        <f t="shared" si="922"/>
        <v>0</v>
      </c>
    </row>
    <row r="1176">
      <c r="A1176" s="100" t="str">
        <f t="shared" si="37"/>
        <v>n/a</v>
      </c>
      <c r="B1176" s="396">
        <f t="array" ref="B1176">IF($A1176="n/a",Dashboard!$C$54,iferror(index('Trade Log'!$B$5:$B$2004,match($A1176,'Trade Log'!$AA$5:$AA$2004,0),0),Dashboard!$C$54))</f>
        <v>43100</v>
      </c>
      <c r="C1176" s="100" t="str">
        <f t="array" ref="C1176">IF($A1176="n/a","",iferror(index('Trade Log'!$C$5:$C$2004,match($A1176,'Trade Log'!$AA$5:$AA$2004,0),0),""))</f>
        <v/>
      </c>
      <c r="D1176" s="398">
        <f t="array" ref="D1176">IF($A1176="n/a",0,iferror(index('Trade Log'!$AD$5:$AD$2004,match($A1176,'Trade Log'!$AA$5:$AA$2004,0),0),0))</f>
        <v>0</v>
      </c>
      <c r="E1176" s="398">
        <f t="shared" si="35"/>
        <v>0</v>
      </c>
      <c r="F1176" s="100" t="str">
        <f t="array" ref="F1176">IF($A1176="n/a","",iferror(index('Trade Log'!$D$5:$D$2004,match($A1176,'Trade Log'!$AA$5:$AA$2004,0),0),"n/a"))</f>
        <v/>
      </c>
      <c r="G1176" s="100" t="str">
        <f t="array" ref="G1176">IF($A1176="n/a","",IFERROR(index(Setup!$D$52:$D$201,match($F1176,Setup!$B$52:$B$201,0),0),"n/a"))</f>
        <v/>
      </c>
      <c r="H1176" s="81"/>
      <c r="I1176" s="398">
        <f t="shared" ref="I1176:AG1176" si="923">IF($A1176="n/a",0,IFERROR(IF($G1176=I$287,$E1176,0),0))</f>
        <v>0</v>
      </c>
      <c r="J1176" s="398">
        <f t="shared" si="923"/>
        <v>0</v>
      </c>
      <c r="K1176" s="398">
        <f t="shared" si="923"/>
        <v>0</v>
      </c>
      <c r="L1176" s="398">
        <f t="shared" si="923"/>
        <v>0</v>
      </c>
      <c r="M1176" s="398">
        <f t="shared" si="923"/>
        <v>0</v>
      </c>
      <c r="N1176" s="398">
        <f t="shared" si="923"/>
        <v>0</v>
      </c>
      <c r="O1176" s="398">
        <f t="shared" si="923"/>
        <v>0</v>
      </c>
      <c r="P1176" s="398">
        <f t="shared" si="923"/>
        <v>0</v>
      </c>
      <c r="Q1176" s="398">
        <f t="shared" si="923"/>
        <v>0</v>
      </c>
      <c r="R1176" s="398">
        <f t="shared" si="923"/>
        <v>0</v>
      </c>
      <c r="S1176" s="398">
        <f t="shared" si="923"/>
        <v>0</v>
      </c>
      <c r="T1176" s="398">
        <f t="shared" si="923"/>
        <v>0</v>
      </c>
      <c r="U1176" s="398">
        <f t="shared" si="923"/>
        <v>0</v>
      </c>
      <c r="V1176" s="398">
        <f t="shared" si="923"/>
        <v>0</v>
      </c>
      <c r="W1176" s="398">
        <f t="shared" si="923"/>
        <v>0</v>
      </c>
      <c r="X1176" s="398">
        <f t="shared" si="923"/>
        <v>0</v>
      </c>
      <c r="Y1176" s="398">
        <f t="shared" si="923"/>
        <v>0</v>
      </c>
      <c r="Z1176" s="398">
        <f t="shared" si="923"/>
        <v>0</v>
      </c>
      <c r="AA1176" s="398">
        <f t="shared" si="923"/>
        <v>0</v>
      </c>
      <c r="AB1176" s="398">
        <f t="shared" si="923"/>
        <v>0</v>
      </c>
      <c r="AC1176" s="398">
        <f t="shared" si="923"/>
        <v>0</v>
      </c>
      <c r="AD1176" s="398">
        <f t="shared" si="923"/>
        <v>0</v>
      </c>
      <c r="AE1176" s="398">
        <f t="shared" si="923"/>
        <v>0</v>
      </c>
      <c r="AF1176" s="398">
        <f t="shared" si="923"/>
        <v>0</v>
      </c>
      <c r="AG1176" s="398">
        <f t="shared" si="923"/>
        <v>0</v>
      </c>
    </row>
    <row r="1177">
      <c r="A1177" s="100" t="str">
        <f t="shared" si="37"/>
        <v>n/a</v>
      </c>
      <c r="B1177" s="396">
        <f t="array" ref="B1177">IF($A1177="n/a",Dashboard!$C$54,iferror(index('Trade Log'!$B$5:$B$2004,match($A1177,'Trade Log'!$AA$5:$AA$2004,0),0),Dashboard!$C$54))</f>
        <v>43100</v>
      </c>
      <c r="C1177" s="100" t="str">
        <f t="array" ref="C1177">IF($A1177="n/a","",iferror(index('Trade Log'!$C$5:$C$2004,match($A1177,'Trade Log'!$AA$5:$AA$2004,0),0),""))</f>
        <v/>
      </c>
      <c r="D1177" s="398">
        <f t="array" ref="D1177">IF($A1177="n/a",0,iferror(index('Trade Log'!$AD$5:$AD$2004,match($A1177,'Trade Log'!$AA$5:$AA$2004,0),0),0))</f>
        <v>0</v>
      </c>
      <c r="E1177" s="398">
        <f t="shared" si="35"/>
        <v>0</v>
      </c>
      <c r="F1177" s="100" t="str">
        <f t="array" ref="F1177">IF($A1177="n/a","",iferror(index('Trade Log'!$D$5:$D$2004,match($A1177,'Trade Log'!$AA$5:$AA$2004,0),0),"n/a"))</f>
        <v/>
      </c>
      <c r="G1177" s="100" t="str">
        <f t="array" ref="G1177">IF($A1177="n/a","",IFERROR(index(Setup!$D$52:$D$201,match($F1177,Setup!$B$52:$B$201,0),0),"n/a"))</f>
        <v/>
      </c>
      <c r="H1177" s="81"/>
      <c r="I1177" s="398">
        <f t="shared" ref="I1177:AG1177" si="924">IF($A1177="n/a",0,IFERROR(IF($G1177=I$287,$E1177,0),0))</f>
        <v>0</v>
      </c>
      <c r="J1177" s="398">
        <f t="shared" si="924"/>
        <v>0</v>
      </c>
      <c r="K1177" s="398">
        <f t="shared" si="924"/>
        <v>0</v>
      </c>
      <c r="L1177" s="398">
        <f t="shared" si="924"/>
        <v>0</v>
      </c>
      <c r="M1177" s="398">
        <f t="shared" si="924"/>
        <v>0</v>
      </c>
      <c r="N1177" s="398">
        <f t="shared" si="924"/>
        <v>0</v>
      </c>
      <c r="O1177" s="398">
        <f t="shared" si="924"/>
        <v>0</v>
      </c>
      <c r="P1177" s="398">
        <f t="shared" si="924"/>
        <v>0</v>
      </c>
      <c r="Q1177" s="398">
        <f t="shared" si="924"/>
        <v>0</v>
      </c>
      <c r="R1177" s="398">
        <f t="shared" si="924"/>
        <v>0</v>
      </c>
      <c r="S1177" s="398">
        <f t="shared" si="924"/>
        <v>0</v>
      </c>
      <c r="T1177" s="398">
        <f t="shared" si="924"/>
        <v>0</v>
      </c>
      <c r="U1177" s="398">
        <f t="shared" si="924"/>
        <v>0</v>
      </c>
      <c r="V1177" s="398">
        <f t="shared" si="924"/>
        <v>0</v>
      </c>
      <c r="W1177" s="398">
        <f t="shared" si="924"/>
        <v>0</v>
      </c>
      <c r="X1177" s="398">
        <f t="shared" si="924"/>
        <v>0</v>
      </c>
      <c r="Y1177" s="398">
        <f t="shared" si="924"/>
        <v>0</v>
      </c>
      <c r="Z1177" s="398">
        <f t="shared" si="924"/>
        <v>0</v>
      </c>
      <c r="AA1177" s="398">
        <f t="shared" si="924"/>
        <v>0</v>
      </c>
      <c r="AB1177" s="398">
        <f t="shared" si="924"/>
        <v>0</v>
      </c>
      <c r="AC1177" s="398">
        <f t="shared" si="924"/>
        <v>0</v>
      </c>
      <c r="AD1177" s="398">
        <f t="shared" si="924"/>
        <v>0</v>
      </c>
      <c r="AE1177" s="398">
        <f t="shared" si="924"/>
        <v>0</v>
      </c>
      <c r="AF1177" s="398">
        <f t="shared" si="924"/>
        <v>0</v>
      </c>
      <c r="AG1177" s="398">
        <f t="shared" si="924"/>
        <v>0</v>
      </c>
    </row>
    <row r="1178">
      <c r="A1178" s="100" t="str">
        <f t="shared" si="37"/>
        <v>n/a</v>
      </c>
      <c r="B1178" s="396">
        <f t="array" ref="B1178">IF($A1178="n/a",Dashboard!$C$54,iferror(index('Trade Log'!$B$5:$B$2004,match($A1178,'Trade Log'!$AA$5:$AA$2004,0),0),Dashboard!$C$54))</f>
        <v>43100</v>
      </c>
      <c r="C1178" s="100" t="str">
        <f t="array" ref="C1178">IF($A1178="n/a","",iferror(index('Trade Log'!$C$5:$C$2004,match($A1178,'Trade Log'!$AA$5:$AA$2004,0),0),""))</f>
        <v/>
      </c>
      <c r="D1178" s="398">
        <f t="array" ref="D1178">IF($A1178="n/a",0,iferror(index('Trade Log'!$AD$5:$AD$2004,match($A1178,'Trade Log'!$AA$5:$AA$2004,0),0),0))</f>
        <v>0</v>
      </c>
      <c r="E1178" s="398">
        <f t="shared" si="35"/>
        <v>0</v>
      </c>
      <c r="F1178" s="100" t="str">
        <f t="array" ref="F1178">IF($A1178="n/a","",iferror(index('Trade Log'!$D$5:$D$2004,match($A1178,'Trade Log'!$AA$5:$AA$2004,0),0),"n/a"))</f>
        <v/>
      </c>
      <c r="G1178" s="100" t="str">
        <f t="array" ref="G1178">IF($A1178="n/a","",IFERROR(index(Setup!$D$52:$D$201,match($F1178,Setup!$B$52:$B$201,0),0),"n/a"))</f>
        <v/>
      </c>
      <c r="H1178" s="81"/>
      <c r="I1178" s="398">
        <f t="shared" ref="I1178:AG1178" si="925">IF($A1178="n/a",0,IFERROR(IF($G1178=I$287,$E1178,0),0))</f>
        <v>0</v>
      </c>
      <c r="J1178" s="398">
        <f t="shared" si="925"/>
        <v>0</v>
      </c>
      <c r="K1178" s="398">
        <f t="shared" si="925"/>
        <v>0</v>
      </c>
      <c r="L1178" s="398">
        <f t="shared" si="925"/>
        <v>0</v>
      </c>
      <c r="M1178" s="398">
        <f t="shared" si="925"/>
        <v>0</v>
      </c>
      <c r="N1178" s="398">
        <f t="shared" si="925"/>
        <v>0</v>
      </c>
      <c r="O1178" s="398">
        <f t="shared" si="925"/>
        <v>0</v>
      </c>
      <c r="P1178" s="398">
        <f t="shared" si="925"/>
        <v>0</v>
      </c>
      <c r="Q1178" s="398">
        <f t="shared" si="925"/>
        <v>0</v>
      </c>
      <c r="R1178" s="398">
        <f t="shared" si="925"/>
        <v>0</v>
      </c>
      <c r="S1178" s="398">
        <f t="shared" si="925"/>
        <v>0</v>
      </c>
      <c r="T1178" s="398">
        <f t="shared" si="925"/>
        <v>0</v>
      </c>
      <c r="U1178" s="398">
        <f t="shared" si="925"/>
        <v>0</v>
      </c>
      <c r="V1178" s="398">
        <f t="shared" si="925"/>
        <v>0</v>
      </c>
      <c r="W1178" s="398">
        <f t="shared" si="925"/>
        <v>0</v>
      </c>
      <c r="X1178" s="398">
        <f t="shared" si="925"/>
        <v>0</v>
      </c>
      <c r="Y1178" s="398">
        <f t="shared" si="925"/>
        <v>0</v>
      </c>
      <c r="Z1178" s="398">
        <f t="shared" si="925"/>
        <v>0</v>
      </c>
      <c r="AA1178" s="398">
        <f t="shared" si="925"/>
        <v>0</v>
      </c>
      <c r="AB1178" s="398">
        <f t="shared" si="925"/>
        <v>0</v>
      </c>
      <c r="AC1178" s="398">
        <f t="shared" si="925"/>
        <v>0</v>
      </c>
      <c r="AD1178" s="398">
        <f t="shared" si="925"/>
        <v>0</v>
      </c>
      <c r="AE1178" s="398">
        <f t="shared" si="925"/>
        <v>0</v>
      </c>
      <c r="AF1178" s="398">
        <f t="shared" si="925"/>
        <v>0</v>
      </c>
      <c r="AG1178" s="398">
        <f t="shared" si="925"/>
        <v>0</v>
      </c>
    </row>
    <row r="1179">
      <c r="A1179" s="100" t="str">
        <f t="shared" si="37"/>
        <v>n/a</v>
      </c>
      <c r="B1179" s="396">
        <f t="array" ref="B1179">IF($A1179="n/a",Dashboard!$C$54,iferror(index('Trade Log'!$B$5:$B$2004,match($A1179,'Trade Log'!$AA$5:$AA$2004,0),0),Dashboard!$C$54))</f>
        <v>43100</v>
      </c>
      <c r="C1179" s="100" t="str">
        <f t="array" ref="C1179">IF($A1179="n/a","",iferror(index('Trade Log'!$C$5:$C$2004,match($A1179,'Trade Log'!$AA$5:$AA$2004,0),0),""))</f>
        <v/>
      </c>
      <c r="D1179" s="398">
        <f t="array" ref="D1179">IF($A1179="n/a",0,iferror(index('Trade Log'!$AD$5:$AD$2004,match($A1179,'Trade Log'!$AA$5:$AA$2004,0),0),0))</f>
        <v>0</v>
      </c>
      <c r="E1179" s="398">
        <f t="shared" si="35"/>
        <v>0</v>
      </c>
      <c r="F1179" s="100" t="str">
        <f t="array" ref="F1179">IF($A1179="n/a","",iferror(index('Trade Log'!$D$5:$D$2004,match($A1179,'Trade Log'!$AA$5:$AA$2004,0),0),"n/a"))</f>
        <v/>
      </c>
      <c r="G1179" s="100" t="str">
        <f t="array" ref="G1179">IF($A1179="n/a","",IFERROR(index(Setup!$D$52:$D$201,match($F1179,Setup!$B$52:$B$201,0),0),"n/a"))</f>
        <v/>
      </c>
      <c r="H1179" s="81"/>
      <c r="I1179" s="398">
        <f t="shared" ref="I1179:AG1179" si="926">IF($A1179="n/a",0,IFERROR(IF($G1179=I$287,$E1179,0),0))</f>
        <v>0</v>
      </c>
      <c r="J1179" s="398">
        <f t="shared" si="926"/>
        <v>0</v>
      </c>
      <c r="K1179" s="398">
        <f t="shared" si="926"/>
        <v>0</v>
      </c>
      <c r="L1179" s="398">
        <f t="shared" si="926"/>
        <v>0</v>
      </c>
      <c r="M1179" s="398">
        <f t="shared" si="926"/>
        <v>0</v>
      </c>
      <c r="N1179" s="398">
        <f t="shared" si="926"/>
        <v>0</v>
      </c>
      <c r="O1179" s="398">
        <f t="shared" si="926"/>
        <v>0</v>
      </c>
      <c r="P1179" s="398">
        <f t="shared" si="926"/>
        <v>0</v>
      </c>
      <c r="Q1179" s="398">
        <f t="shared" si="926"/>
        <v>0</v>
      </c>
      <c r="R1179" s="398">
        <f t="shared" si="926"/>
        <v>0</v>
      </c>
      <c r="S1179" s="398">
        <f t="shared" si="926"/>
        <v>0</v>
      </c>
      <c r="T1179" s="398">
        <f t="shared" si="926"/>
        <v>0</v>
      </c>
      <c r="U1179" s="398">
        <f t="shared" si="926"/>
        <v>0</v>
      </c>
      <c r="V1179" s="398">
        <f t="shared" si="926"/>
        <v>0</v>
      </c>
      <c r="W1179" s="398">
        <f t="shared" si="926"/>
        <v>0</v>
      </c>
      <c r="X1179" s="398">
        <f t="shared" si="926"/>
        <v>0</v>
      </c>
      <c r="Y1179" s="398">
        <f t="shared" si="926"/>
        <v>0</v>
      </c>
      <c r="Z1179" s="398">
        <f t="shared" si="926"/>
        <v>0</v>
      </c>
      <c r="AA1179" s="398">
        <f t="shared" si="926"/>
        <v>0</v>
      </c>
      <c r="AB1179" s="398">
        <f t="shared" si="926"/>
        <v>0</v>
      </c>
      <c r="AC1179" s="398">
        <f t="shared" si="926"/>
        <v>0</v>
      </c>
      <c r="AD1179" s="398">
        <f t="shared" si="926"/>
        <v>0</v>
      </c>
      <c r="AE1179" s="398">
        <f t="shared" si="926"/>
        <v>0</v>
      </c>
      <c r="AF1179" s="398">
        <f t="shared" si="926"/>
        <v>0</v>
      </c>
      <c r="AG1179" s="398">
        <f t="shared" si="926"/>
        <v>0</v>
      </c>
    </row>
    <row r="1180">
      <c r="A1180" s="100" t="str">
        <f t="shared" si="37"/>
        <v>n/a</v>
      </c>
      <c r="B1180" s="396">
        <f t="array" ref="B1180">IF($A1180="n/a",Dashboard!$C$54,iferror(index('Trade Log'!$B$5:$B$2004,match($A1180,'Trade Log'!$AA$5:$AA$2004,0),0),Dashboard!$C$54))</f>
        <v>43100</v>
      </c>
      <c r="C1180" s="100" t="str">
        <f t="array" ref="C1180">IF($A1180="n/a","",iferror(index('Trade Log'!$C$5:$C$2004,match($A1180,'Trade Log'!$AA$5:$AA$2004,0),0),""))</f>
        <v/>
      </c>
      <c r="D1180" s="398">
        <f t="array" ref="D1180">IF($A1180="n/a",0,iferror(index('Trade Log'!$AD$5:$AD$2004,match($A1180,'Trade Log'!$AA$5:$AA$2004,0),0),0))</f>
        <v>0</v>
      </c>
      <c r="E1180" s="398">
        <f t="shared" si="35"/>
        <v>0</v>
      </c>
      <c r="F1180" s="100" t="str">
        <f t="array" ref="F1180">IF($A1180="n/a","",iferror(index('Trade Log'!$D$5:$D$2004,match($A1180,'Trade Log'!$AA$5:$AA$2004,0),0),"n/a"))</f>
        <v/>
      </c>
      <c r="G1180" s="100" t="str">
        <f t="array" ref="G1180">IF($A1180="n/a","",IFERROR(index(Setup!$D$52:$D$201,match($F1180,Setup!$B$52:$B$201,0),0),"n/a"))</f>
        <v/>
      </c>
      <c r="H1180" s="81"/>
      <c r="I1180" s="398">
        <f t="shared" ref="I1180:AG1180" si="927">IF($A1180="n/a",0,IFERROR(IF($G1180=I$287,$E1180,0),0))</f>
        <v>0</v>
      </c>
      <c r="J1180" s="398">
        <f t="shared" si="927"/>
        <v>0</v>
      </c>
      <c r="K1180" s="398">
        <f t="shared" si="927"/>
        <v>0</v>
      </c>
      <c r="L1180" s="398">
        <f t="shared" si="927"/>
        <v>0</v>
      </c>
      <c r="M1180" s="398">
        <f t="shared" si="927"/>
        <v>0</v>
      </c>
      <c r="N1180" s="398">
        <f t="shared" si="927"/>
        <v>0</v>
      </c>
      <c r="O1180" s="398">
        <f t="shared" si="927"/>
        <v>0</v>
      </c>
      <c r="P1180" s="398">
        <f t="shared" si="927"/>
        <v>0</v>
      </c>
      <c r="Q1180" s="398">
        <f t="shared" si="927"/>
        <v>0</v>
      </c>
      <c r="R1180" s="398">
        <f t="shared" si="927"/>
        <v>0</v>
      </c>
      <c r="S1180" s="398">
        <f t="shared" si="927"/>
        <v>0</v>
      </c>
      <c r="T1180" s="398">
        <f t="shared" si="927"/>
        <v>0</v>
      </c>
      <c r="U1180" s="398">
        <f t="shared" si="927"/>
        <v>0</v>
      </c>
      <c r="V1180" s="398">
        <f t="shared" si="927"/>
        <v>0</v>
      </c>
      <c r="W1180" s="398">
        <f t="shared" si="927"/>
        <v>0</v>
      </c>
      <c r="X1180" s="398">
        <f t="shared" si="927"/>
        <v>0</v>
      </c>
      <c r="Y1180" s="398">
        <f t="shared" si="927"/>
        <v>0</v>
      </c>
      <c r="Z1180" s="398">
        <f t="shared" si="927"/>
        <v>0</v>
      </c>
      <c r="AA1180" s="398">
        <f t="shared" si="927"/>
        <v>0</v>
      </c>
      <c r="AB1180" s="398">
        <f t="shared" si="927"/>
        <v>0</v>
      </c>
      <c r="AC1180" s="398">
        <f t="shared" si="927"/>
        <v>0</v>
      </c>
      <c r="AD1180" s="398">
        <f t="shared" si="927"/>
        <v>0</v>
      </c>
      <c r="AE1180" s="398">
        <f t="shared" si="927"/>
        <v>0</v>
      </c>
      <c r="AF1180" s="398">
        <f t="shared" si="927"/>
        <v>0</v>
      </c>
      <c r="AG1180" s="398">
        <f t="shared" si="927"/>
        <v>0</v>
      </c>
    </row>
    <row r="1181">
      <c r="A1181" s="100" t="str">
        <f t="shared" si="37"/>
        <v>n/a</v>
      </c>
      <c r="B1181" s="396">
        <f t="array" ref="B1181">IF($A1181="n/a",Dashboard!$C$54,iferror(index('Trade Log'!$B$5:$B$2004,match($A1181,'Trade Log'!$AA$5:$AA$2004,0),0),Dashboard!$C$54))</f>
        <v>43100</v>
      </c>
      <c r="C1181" s="100" t="str">
        <f t="array" ref="C1181">IF($A1181="n/a","",iferror(index('Trade Log'!$C$5:$C$2004,match($A1181,'Trade Log'!$AA$5:$AA$2004,0),0),""))</f>
        <v/>
      </c>
      <c r="D1181" s="398">
        <f t="array" ref="D1181">IF($A1181="n/a",0,iferror(index('Trade Log'!$AD$5:$AD$2004,match($A1181,'Trade Log'!$AA$5:$AA$2004,0),0),0))</f>
        <v>0</v>
      </c>
      <c r="E1181" s="398">
        <f t="shared" si="35"/>
        <v>0</v>
      </c>
      <c r="F1181" s="100" t="str">
        <f t="array" ref="F1181">IF($A1181="n/a","",iferror(index('Trade Log'!$D$5:$D$2004,match($A1181,'Trade Log'!$AA$5:$AA$2004,0),0),"n/a"))</f>
        <v/>
      </c>
      <c r="G1181" s="100" t="str">
        <f t="array" ref="G1181">IF($A1181="n/a","",IFERROR(index(Setup!$D$52:$D$201,match($F1181,Setup!$B$52:$B$201,0),0),"n/a"))</f>
        <v/>
      </c>
      <c r="H1181" s="81"/>
      <c r="I1181" s="398">
        <f t="shared" ref="I1181:AG1181" si="928">IF($A1181="n/a",0,IFERROR(IF($G1181=I$287,$E1181,0),0))</f>
        <v>0</v>
      </c>
      <c r="J1181" s="398">
        <f t="shared" si="928"/>
        <v>0</v>
      </c>
      <c r="K1181" s="398">
        <f t="shared" si="928"/>
        <v>0</v>
      </c>
      <c r="L1181" s="398">
        <f t="shared" si="928"/>
        <v>0</v>
      </c>
      <c r="M1181" s="398">
        <f t="shared" si="928"/>
        <v>0</v>
      </c>
      <c r="N1181" s="398">
        <f t="shared" si="928"/>
        <v>0</v>
      </c>
      <c r="O1181" s="398">
        <f t="shared" si="928"/>
        <v>0</v>
      </c>
      <c r="P1181" s="398">
        <f t="shared" si="928"/>
        <v>0</v>
      </c>
      <c r="Q1181" s="398">
        <f t="shared" si="928"/>
        <v>0</v>
      </c>
      <c r="R1181" s="398">
        <f t="shared" si="928"/>
        <v>0</v>
      </c>
      <c r="S1181" s="398">
        <f t="shared" si="928"/>
        <v>0</v>
      </c>
      <c r="T1181" s="398">
        <f t="shared" si="928"/>
        <v>0</v>
      </c>
      <c r="U1181" s="398">
        <f t="shared" si="928"/>
        <v>0</v>
      </c>
      <c r="V1181" s="398">
        <f t="shared" si="928"/>
        <v>0</v>
      </c>
      <c r="W1181" s="398">
        <f t="shared" si="928"/>
        <v>0</v>
      </c>
      <c r="X1181" s="398">
        <f t="shared" si="928"/>
        <v>0</v>
      </c>
      <c r="Y1181" s="398">
        <f t="shared" si="928"/>
        <v>0</v>
      </c>
      <c r="Z1181" s="398">
        <f t="shared" si="928"/>
        <v>0</v>
      </c>
      <c r="AA1181" s="398">
        <f t="shared" si="928"/>
        <v>0</v>
      </c>
      <c r="AB1181" s="398">
        <f t="shared" si="928"/>
        <v>0</v>
      </c>
      <c r="AC1181" s="398">
        <f t="shared" si="928"/>
        <v>0</v>
      </c>
      <c r="AD1181" s="398">
        <f t="shared" si="928"/>
        <v>0</v>
      </c>
      <c r="AE1181" s="398">
        <f t="shared" si="928"/>
        <v>0</v>
      </c>
      <c r="AF1181" s="398">
        <f t="shared" si="928"/>
        <v>0</v>
      </c>
      <c r="AG1181" s="398">
        <f t="shared" si="928"/>
        <v>0</v>
      </c>
    </row>
    <row r="1182">
      <c r="A1182" s="100" t="str">
        <f t="shared" si="37"/>
        <v>n/a</v>
      </c>
      <c r="B1182" s="396">
        <f t="array" ref="B1182">IF($A1182="n/a",Dashboard!$C$54,iferror(index('Trade Log'!$B$5:$B$2004,match($A1182,'Trade Log'!$AA$5:$AA$2004,0),0),Dashboard!$C$54))</f>
        <v>43100</v>
      </c>
      <c r="C1182" s="100" t="str">
        <f t="array" ref="C1182">IF($A1182="n/a","",iferror(index('Trade Log'!$C$5:$C$2004,match($A1182,'Trade Log'!$AA$5:$AA$2004,0),0),""))</f>
        <v/>
      </c>
      <c r="D1182" s="398">
        <f t="array" ref="D1182">IF($A1182="n/a",0,iferror(index('Trade Log'!$AD$5:$AD$2004,match($A1182,'Trade Log'!$AA$5:$AA$2004,0),0),0))</f>
        <v>0</v>
      </c>
      <c r="E1182" s="398">
        <f t="shared" si="35"/>
        <v>0</v>
      </c>
      <c r="F1182" s="100" t="str">
        <f t="array" ref="F1182">IF($A1182="n/a","",iferror(index('Trade Log'!$D$5:$D$2004,match($A1182,'Trade Log'!$AA$5:$AA$2004,0),0),"n/a"))</f>
        <v/>
      </c>
      <c r="G1182" s="100" t="str">
        <f t="array" ref="G1182">IF($A1182="n/a","",IFERROR(index(Setup!$D$52:$D$201,match($F1182,Setup!$B$52:$B$201,0),0),"n/a"))</f>
        <v/>
      </c>
      <c r="H1182" s="81"/>
      <c r="I1182" s="398">
        <f t="shared" ref="I1182:AG1182" si="929">IF($A1182="n/a",0,IFERROR(IF($G1182=I$287,$E1182,0),0))</f>
        <v>0</v>
      </c>
      <c r="J1182" s="398">
        <f t="shared" si="929"/>
        <v>0</v>
      </c>
      <c r="K1182" s="398">
        <f t="shared" si="929"/>
        <v>0</v>
      </c>
      <c r="L1182" s="398">
        <f t="shared" si="929"/>
        <v>0</v>
      </c>
      <c r="M1182" s="398">
        <f t="shared" si="929"/>
        <v>0</v>
      </c>
      <c r="N1182" s="398">
        <f t="shared" si="929"/>
        <v>0</v>
      </c>
      <c r="O1182" s="398">
        <f t="shared" si="929"/>
        <v>0</v>
      </c>
      <c r="P1182" s="398">
        <f t="shared" si="929"/>
        <v>0</v>
      </c>
      <c r="Q1182" s="398">
        <f t="shared" si="929"/>
        <v>0</v>
      </c>
      <c r="R1182" s="398">
        <f t="shared" si="929"/>
        <v>0</v>
      </c>
      <c r="S1182" s="398">
        <f t="shared" si="929"/>
        <v>0</v>
      </c>
      <c r="T1182" s="398">
        <f t="shared" si="929"/>
        <v>0</v>
      </c>
      <c r="U1182" s="398">
        <f t="shared" si="929"/>
        <v>0</v>
      </c>
      <c r="V1182" s="398">
        <f t="shared" si="929"/>
        <v>0</v>
      </c>
      <c r="W1182" s="398">
        <f t="shared" si="929"/>
        <v>0</v>
      </c>
      <c r="X1182" s="398">
        <f t="shared" si="929"/>
        <v>0</v>
      </c>
      <c r="Y1182" s="398">
        <f t="shared" si="929"/>
        <v>0</v>
      </c>
      <c r="Z1182" s="398">
        <f t="shared" si="929"/>
        <v>0</v>
      </c>
      <c r="AA1182" s="398">
        <f t="shared" si="929"/>
        <v>0</v>
      </c>
      <c r="AB1182" s="398">
        <f t="shared" si="929"/>
        <v>0</v>
      </c>
      <c r="AC1182" s="398">
        <f t="shared" si="929"/>
        <v>0</v>
      </c>
      <c r="AD1182" s="398">
        <f t="shared" si="929"/>
        <v>0</v>
      </c>
      <c r="AE1182" s="398">
        <f t="shared" si="929"/>
        <v>0</v>
      </c>
      <c r="AF1182" s="398">
        <f t="shared" si="929"/>
        <v>0</v>
      </c>
      <c r="AG1182" s="398">
        <f t="shared" si="929"/>
        <v>0</v>
      </c>
    </row>
    <row r="1183">
      <c r="A1183" s="100" t="str">
        <f t="shared" si="37"/>
        <v>n/a</v>
      </c>
      <c r="B1183" s="396">
        <f t="array" ref="B1183">IF($A1183="n/a",Dashboard!$C$54,iferror(index('Trade Log'!$B$5:$B$2004,match($A1183,'Trade Log'!$AA$5:$AA$2004,0),0),Dashboard!$C$54))</f>
        <v>43100</v>
      </c>
      <c r="C1183" s="100" t="str">
        <f t="array" ref="C1183">IF($A1183="n/a","",iferror(index('Trade Log'!$C$5:$C$2004,match($A1183,'Trade Log'!$AA$5:$AA$2004,0),0),""))</f>
        <v/>
      </c>
      <c r="D1183" s="398">
        <f t="array" ref="D1183">IF($A1183="n/a",0,iferror(index('Trade Log'!$AD$5:$AD$2004,match($A1183,'Trade Log'!$AA$5:$AA$2004,0),0),0))</f>
        <v>0</v>
      </c>
      <c r="E1183" s="398">
        <f t="shared" si="35"/>
        <v>0</v>
      </c>
      <c r="F1183" s="100" t="str">
        <f t="array" ref="F1183">IF($A1183="n/a","",iferror(index('Trade Log'!$D$5:$D$2004,match($A1183,'Trade Log'!$AA$5:$AA$2004,0),0),"n/a"))</f>
        <v/>
      </c>
      <c r="G1183" s="100" t="str">
        <f t="array" ref="G1183">IF($A1183="n/a","",IFERROR(index(Setup!$D$52:$D$201,match($F1183,Setup!$B$52:$B$201,0),0),"n/a"))</f>
        <v/>
      </c>
      <c r="H1183" s="81"/>
      <c r="I1183" s="398">
        <f t="shared" ref="I1183:AG1183" si="930">IF($A1183="n/a",0,IFERROR(IF($G1183=I$287,$E1183,0),0))</f>
        <v>0</v>
      </c>
      <c r="J1183" s="398">
        <f t="shared" si="930"/>
        <v>0</v>
      </c>
      <c r="K1183" s="398">
        <f t="shared" si="930"/>
        <v>0</v>
      </c>
      <c r="L1183" s="398">
        <f t="shared" si="930"/>
        <v>0</v>
      </c>
      <c r="M1183" s="398">
        <f t="shared" si="930"/>
        <v>0</v>
      </c>
      <c r="N1183" s="398">
        <f t="shared" si="930"/>
        <v>0</v>
      </c>
      <c r="O1183" s="398">
        <f t="shared" si="930"/>
        <v>0</v>
      </c>
      <c r="P1183" s="398">
        <f t="shared" si="930"/>
        <v>0</v>
      </c>
      <c r="Q1183" s="398">
        <f t="shared" si="930"/>
        <v>0</v>
      </c>
      <c r="R1183" s="398">
        <f t="shared" si="930"/>
        <v>0</v>
      </c>
      <c r="S1183" s="398">
        <f t="shared" si="930"/>
        <v>0</v>
      </c>
      <c r="T1183" s="398">
        <f t="shared" si="930"/>
        <v>0</v>
      </c>
      <c r="U1183" s="398">
        <f t="shared" si="930"/>
        <v>0</v>
      </c>
      <c r="V1183" s="398">
        <f t="shared" si="930"/>
        <v>0</v>
      </c>
      <c r="W1183" s="398">
        <f t="shared" si="930"/>
        <v>0</v>
      </c>
      <c r="X1183" s="398">
        <f t="shared" si="930"/>
        <v>0</v>
      </c>
      <c r="Y1183" s="398">
        <f t="shared" si="930"/>
        <v>0</v>
      </c>
      <c r="Z1183" s="398">
        <f t="shared" si="930"/>
        <v>0</v>
      </c>
      <c r="AA1183" s="398">
        <f t="shared" si="930"/>
        <v>0</v>
      </c>
      <c r="AB1183" s="398">
        <f t="shared" si="930"/>
        <v>0</v>
      </c>
      <c r="AC1183" s="398">
        <f t="shared" si="930"/>
        <v>0</v>
      </c>
      <c r="AD1183" s="398">
        <f t="shared" si="930"/>
        <v>0</v>
      </c>
      <c r="AE1183" s="398">
        <f t="shared" si="930"/>
        <v>0</v>
      </c>
      <c r="AF1183" s="398">
        <f t="shared" si="930"/>
        <v>0</v>
      </c>
      <c r="AG1183" s="398">
        <f t="shared" si="930"/>
        <v>0</v>
      </c>
    </row>
    <row r="1184">
      <c r="A1184" s="100" t="str">
        <f t="shared" si="37"/>
        <v>n/a</v>
      </c>
      <c r="B1184" s="396">
        <f t="array" ref="B1184">IF($A1184="n/a",Dashboard!$C$54,iferror(index('Trade Log'!$B$5:$B$2004,match($A1184,'Trade Log'!$AA$5:$AA$2004,0),0),Dashboard!$C$54))</f>
        <v>43100</v>
      </c>
      <c r="C1184" s="100" t="str">
        <f t="array" ref="C1184">IF($A1184="n/a","",iferror(index('Trade Log'!$C$5:$C$2004,match($A1184,'Trade Log'!$AA$5:$AA$2004,0),0),""))</f>
        <v/>
      </c>
      <c r="D1184" s="398">
        <f t="array" ref="D1184">IF($A1184="n/a",0,iferror(index('Trade Log'!$AD$5:$AD$2004,match($A1184,'Trade Log'!$AA$5:$AA$2004,0),0),0))</f>
        <v>0</v>
      </c>
      <c r="E1184" s="398">
        <f t="shared" si="35"/>
        <v>0</v>
      </c>
      <c r="F1184" s="100" t="str">
        <f t="array" ref="F1184">IF($A1184="n/a","",iferror(index('Trade Log'!$D$5:$D$2004,match($A1184,'Trade Log'!$AA$5:$AA$2004,0),0),"n/a"))</f>
        <v/>
      </c>
      <c r="G1184" s="100" t="str">
        <f t="array" ref="G1184">IF($A1184="n/a","",IFERROR(index(Setup!$D$52:$D$201,match($F1184,Setup!$B$52:$B$201,0),0),"n/a"))</f>
        <v/>
      </c>
      <c r="H1184" s="81"/>
      <c r="I1184" s="398">
        <f t="shared" ref="I1184:AG1184" si="931">IF($A1184="n/a",0,IFERROR(IF($G1184=I$287,$E1184,0),0))</f>
        <v>0</v>
      </c>
      <c r="J1184" s="398">
        <f t="shared" si="931"/>
        <v>0</v>
      </c>
      <c r="K1184" s="398">
        <f t="shared" si="931"/>
        <v>0</v>
      </c>
      <c r="L1184" s="398">
        <f t="shared" si="931"/>
        <v>0</v>
      </c>
      <c r="M1184" s="398">
        <f t="shared" si="931"/>
        <v>0</v>
      </c>
      <c r="N1184" s="398">
        <f t="shared" si="931"/>
        <v>0</v>
      </c>
      <c r="O1184" s="398">
        <f t="shared" si="931"/>
        <v>0</v>
      </c>
      <c r="P1184" s="398">
        <f t="shared" si="931"/>
        <v>0</v>
      </c>
      <c r="Q1184" s="398">
        <f t="shared" si="931"/>
        <v>0</v>
      </c>
      <c r="R1184" s="398">
        <f t="shared" si="931"/>
        <v>0</v>
      </c>
      <c r="S1184" s="398">
        <f t="shared" si="931"/>
        <v>0</v>
      </c>
      <c r="T1184" s="398">
        <f t="shared" si="931"/>
        <v>0</v>
      </c>
      <c r="U1184" s="398">
        <f t="shared" si="931"/>
        <v>0</v>
      </c>
      <c r="V1184" s="398">
        <f t="shared" si="931"/>
        <v>0</v>
      </c>
      <c r="W1184" s="398">
        <f t="shared" si="931"/>
        <v>0</v>
      </c>
      <c r="X1184" s="398">
        <f t="shared" si="931"/>
        <v>0</v>
      </c>
      <c r="Y1184" s="398">
        <f t="shared" si="931"/>
        <v>0</v>
      </c>
      <c r="Z1184" s="398">
        <f t="shared" si="931"/>
        <v>0</v>
      </c>
      <c r="AA1184" s="398">
        <f t="shared" si="931"/>
        <v>0</v>
      </c>
      <c r="AB1184" s="398">
        <f t="shared" si="931"/>
        <v>0</v>
      </c>
      <c r="AC1184" s="398">
        <f t="shared" si="931"/>
        <v>0</v>
      </c>
      <c r="AD1184" s="398">
        <f t="shared" si="931"/>
        <v>0</v>
      </c>
      <c r="AE1184" s="398">
        <f t="shared" si="931"/>
        <v>0</v>
      </c>
      <c r="AF1184" s="398">
        <f t="shared" si="931"/>
        <v>0</v>
      </c>
      <c r="AG1184" s="398">
        <f t="shared" si="931"/>
        <v>0</v>
      </c>
    </row>
    <row r="1185">
      <c r="A1185" s="100" t="str">
        <f t="shared" si="37"/>
        <v>n/a</v>
      </c>
      <c r="B1185" s="396">
        <f t="array" ref="B1185">IF($A1185="n/a",Dashboard!$C$54,iferror(index('Trade Log'!$B$5:$B$2004,match($A1185,'Trade Log'!$AA$5:$AA$2004,0),0),Dashboard!$C$54))</f>
        <v>43100</v>
      </c>
      <c r="C1185" s="100" t="str">
        <f t="array" ref="C1185">IF($A1185="n/a","",iferror(index('Trade Log'!$C$5:$C$2004,match($A1185,'Trade Log'!$AA$5:$AA$2004,0),0),""))</f>
        <v/>
      </c>
      <c r="D1185" s="398">
        <f t="array" ref="D1185">IF($A1185="n/a",0,iferror(index('Trade Log'!$AD$5:$AD$2004,match($A1185,'Trade Log'!$AA$5:$AA$2004,0),0),0))</f>
        <v>0</v>
      </c>
      <c r="E1185" s="398">
        <f t="shared" si="35"/>
        <v>0</v>
      </c>
      <c r="F1185" s="100" t="str">
        <f t="array" ref="F1185">IF($A1185="n/a","",iferror(index('Trade Log'!$D$5:$D$2004,match($A1185,'Trade Log'!$AA$5:$AA$2004,0),0),"n/a"))</f>
        <v/>
      </c>
      <c r="G1185" s="100" t="str">
        <f t="array" ref="G1185">IF($A1185="n/a","",IFERROR(index(Setup!$D$52:$D$201,match($F1185,Setup!$B$52:$B$201,0),0),"n/a"))</f>
        <v/>
      </c>
      <c r="H1185" s="81"/>
      <c r="I1185" s="398">
        <f t="shared" ref="I1185:AG1185" si="932">IF($A1185="n/a",0,IFERROR(IF($G1185=I$287,$E1185,0),0))</f>
        <v>0</v>
      </c>
      <c r="J1185" s="398">
        <f t="shared" si="932"/>
        <v>0</v>
      </c>
      <c r="K1185" s="398">
        <f t="shared" si="932"/>
        <v>0</v>
      </c>
      <c r="L1185" s="398">
        <f t="shared" si="932"/>
        <v>0</v>
      </c>
      <c r="M1185" s="398">
        <f t="shared" si="932"/>
        <v>0</v>
      </c>
      <c r="N1185" s="398">
        <f t="shared" si="932"/>
        <v>0</v>
      </c>
      <c r="O1185" s="398">
        <f t="shared" si="932"/>
        <v>0</v>
      </c>
      <c r="P1185" s="398">
        <f t="shared" si="932"/>
        <v>0</v>
      </c>
      <c r="Q1185" s="398">
        <f t="shared" si="932"/>
        <v>0</v>
      </c>
      <c r="R1185" s="398">
        <f t="shared" si="932"/>
        <v>0</v>
      </c>
      <c r="S1185" s="398">
        <f t="shared" si="932"/>
        <v>0</v>
      </c>
      <c r="T1185" s="398">
        <f t="shared" si="932"/>
        <v>0</v>
      </c>
      <c r="U1185" s="398">
        <f t="shared" si="932"/>
        <v>0</v>
      </c>
      <c r="V1185" s="398">
        <f t="shared" si="932"/>
        <v>0</v>
      </c>
      <c r="W1185" s="398">
        <f t="shared" si="932"/>
        <v>0</v>
      </c>
      <c r="X1185" s="398">
        <f t="shared" si="932"/>
        <v>0</v>
      </c>
      <c r="Y1185" s="398">
        <f t="shared" si="932"/>
        <v>0</v>
      </c>
      <c r="Z1185" s="398">
        <f t="shared" si="932"/>
        <v>0</v>
      </c>
      <c r="AA1185" s="398">
        <f t="shared" si="932"/>
        <v>0</v>
      </c>
      <c r="AB1185" s="398">
        <f t="shared" si="932"/>
        <v>0</v>
      </c>
      <c r="AC1185" s="398">
        <f t="shared" si="932"/>
        <v>0</v>
      </c>
      <c r="AD1185" s="398">
        <f t="shared" si="932"/>
        <v>0</v>
      </c>
      <c r="AE1185" s="398">
        <f t="shared" si="932"/>
        <v>0</v>
      </c>
      <c r="AF1185" s="398">
        <f t="shared" si="932"/>
        <v>0</v>
      </c>
      <c r="AG1185" s="398">
        <f t="shared" si="932"/>
        <v>0</v>
      </c>
    </row>
    <row r="1186">
      <c r="A1186" s="100" t="str">
        <f t="shared" si="37"/>
        <v>n/a</v>
      </c>
      <c r="B1186" s="396">
        <f t="array" ref="B1186">IF($A1186="n/a",Dashboard!$C$54,iferror(index('Trade Log'!$B$5:$B$2004,match($A1186,'Trade Log'!$AA$5:$AA$2004,0),0),Dashboard!$C$54))</f>
        <v>43100</v>
      </c>
      <c r="C1186" s="100" t="str">
        <f t="array" ref="C1186">IF($A1186="n/a","",iferror(index('Trade Log'!$C$5:$C$2004,match($A1186,'Trade Log'!$AA$5:$AA$2004,0),0),""))</f>
        <v/>
      </c>
      <c r="D1186" s="398">
        <f t="array" ref="D1186">IF($A1186="n/a",0,iferror(index('Trade Log'!$AD$5:$AD$2004,match($A1186,'Trade Log'!$AA$5:$AA$2004,0),0),0))</f>
        <v>0</v>
      </c>
      <c r="E1186" s="398">
        <f t="shared" si="35"/>
        <v>0</v>
      </c>
      <c r="F1186" s="100" t="str">
        <f t="array" ref="F1186">IF($A1186="n/a","",iferror(index('Trade Log'!$D$5:$D$2004,match($A1186,'Trade Log'!$AA$5:$AA$2004,0),0),"n/a"))</f>
        <v/>
      </c>
      <c r="G1186" s="100" t="str">
        <f t="array" ref="G1186">IF($A1186="n/a","",IFERROR(index(Setup!$D$52:$D$201,match($F1186,Setup!$B$52:$B$201,0),0),"n/a"))</f>
        <v/>
      </c>
      <c r="H1186" s="81"/>
      <c r="I1186" s="398">
        <f t="shared" ref="I1186:AG1186" si="933">IF($A1186="n/a",0,IFERROR(IF($G1186=I$287,$E1186,0),0))</f>
        <v>0</v>
      </c>
      <c r="J1186" s="398">
        <f t="shared" si="933"/>
        <v>0</v>
      </c>
      <c r="K1186" s="398">
        <f t="shared" si="933"/>
        <v>0</v>
      </c>
      <c r="L1186" s="398">
        <f t="shared" si="933"/>
        <v>0</v>
      </c>
      <c r="M1186" s="398">
        <f t="shared" si="933"/>
        <v>0</v>
      </c>
      <c r="N1186" s="398">
        <f t="shared" si="933"/>
        <v>0</v>
      </c>
      <c r="O1186" s="398">
        <f t="shared" si="933"/>
        <v>0</v>
      </c>
      <c r="P1186" s="398">
        <f t="shared" si="933"/>
        <v>0</v>
      </c>
      <c r="Q1186" s="398">
        <f t="shared" si="933"/>
        <v>0</v>
      </c>
      <c r="R1186" s="398">
        <f t="shared" si="933"/>
        <v>0</v>
      </c>
      <c r="S1186" s="398">
        <f t="shared" si="933"/>
        <v>0</v>
      </c>
      <c r="T1186" s="398">
        <f t="shared" si="933"/>
        <v>0</v>
      </c>
      <c r="U1186" s="398">
        <f t="shared" si="933"/>
        <v>0</v>
      </c>
      <c r="V1186" s="398">
        <f t="shared" si="933"/>
        <v>0</v>
      </c>
      <c r="W1186" s="398">
        <f t="shared" si="933"/>
        <v>0</v>
      </c>
      <c r="X1186" s="398">
        <f t="shared" si="933"/>
        <v>0</v>
      </c>
      <c r="Y1186" s="398">
        <f t="shared" si="933"/>
        <v>0</v>
      </c>
      <c r="Z1186" s="398">
        <f t="shared" si="933"/>
        <v>0</v>
      </c>
      <c r="AA1186" s="398">
        <f t="shared" si="933"/>
        <v>0</v>
      </c>
      <c r="AB1186" s="398">
        <f t="shared" si="933"/>
        <v>0</v>
      </c>
      <c r="AC1186" s="398">
        <f t="shared" si="933"/>
        <v>0</v>
      </c>
      <c r="AD1186" s="398">
        <f t="shared" si="933"/>
        <v>0</v>
      </c>
      <c r="AE1186" s="398">
        <f t="shared" si="933"/>
        <v>0</v>
      </c>
      <c r="AF1186" s="398">
        <f t="shared" si="933"/>
        <v>0</v>
      </c>
      <c r="AG1186" s="398">
        <f t="shared" si="933"/>
        <v>0</v>
      </c>
    </row>
    <row r="1187">
      <c r="A1187" s="100" t="str">
        <f t="shared" si="37"/>
        <v>n/a</v>
      </c>
      <c r="B1187" s="396">
        <f t="array" ref="B1187">IF($A1187="n/a",Dashboard!$C$54,iferror(index('Trade Log'!$B$5:$B$2004,match($A1187,'Trade Log'!$AA$5:$AA$2004,0),0),Dashboard!$C$54))</f>
        <v>43100</v>
      </c>
      <c r="C1187" s="100" t="str">
        <f t="array" ref="C1187">IF($A1187="n/a","",iferror(index('Trade Log'!$C$5:$C$2004,match($A1187,'Trade Log'!$AA$5:$AA$2004,0),0),""))</f>
        <v/>
      </c>
      <c r="D1187" s="398">
        <f t="array" ref="D1187">IF($A1187="n/a",0,iferror(index('Trade Log'!$AD$5:$AD$2004,match($A1187,'Trade Log'!$AA$5:$AA$2004,0),0),0))</f>
        <v>0</v>
      </c>
      <c r="E1187" s="398">
        <f t="shared" si="35"/>
        <v>0</v>
      </c>
      <c r="F1187" s="100" t="str">
        <f t="array" ref="F1187">IF($A1187="n/a","",iferror(index('Trade Log'!$D$5:$D$2004,match($A1187,'Trade Log'!$AA$5:$AA$2004,0),0),"n/a"))</f>
        <v/>
      </c>
      <c r="G1187" s="100" t="str">
        <f t="array" ref="G1187">IF($A1187="n/a","",IFERROR(index(Setup!$D$52:$D$201,match($F1187,Setup!$B$52:$B$201,0),0),"n/a"))</f>
        <v/>
      </c>
      <c r="H1187" s="81"/>
      <c r="I1187" s="398">
        <f t="shared" ref="I1187:AG1187" si="934">IF($A1187="n/a",0,IFERROR(IF($G1187=I$287,$E1187,0),0))</f>
        <v>0</v>
      </c>
      <c r="J1187" s="398">
        <f t="shared" si="934"/>
        <v>0</v>
      </c>
      <c r="K1187" s="398">
        <f t="shared" si="934"/>
        <v>0</v>
      </c>
      <c r="L1187" s="398">
        <f t="shared" si="934"/>
        <v>0</v>
      </c>
      <c r="M1187" s="398">
        <f t="shared" si="934"/>
        <v>0</v>
      </c>
      <c r="N1187" s="398">
        <f t="shared" si="934"/>
        <v>0</v>
      </c>
      <c r="O1187" s="398">
        <f t="shared" si="934"/>
        <v>0</v>
      </c>
      <c r="P1187" s="398">
        <f t="shared" si="934"/>
        <v>0</v>
      </c>
      <c r="Q1187" s="398">
        <f t="shared" si="934"/>
        <v>0</v>
      </c>
      <c r="R1187" s="398">
        <f t="shared" si="934"/>
        <v>0</v>
      </c>
      <c r="S1187" s="398">
        <f t="shared" si="934"/>
        <v>0</v>
      </c>
      <c r="T1187" s="398">
        <f t="shared" si="934"/>
        <v>0</v>
      </c>
      <c r="U1187" s="398">
        <f t="shared" si="934"/>
        <v>0</v>
      </c>
      <c r="V1187" s="398">
        <f t="shared" si="934"/>
        <v>0</v>
      </c>
      <c r="W1187" s="398">
        <f t="shared" si="934"/>
        <v>0</v>
      </c>
      <c r="X1187" s="398">
        <f t="shared" si="934"/>
        <v>0</v>
      </c>
      <c r="Y1187" s="398">
        <f t="shared" si="934"/>
        <v>0</v>
      </c>
      <c r="Z1187" s="398">
        <f t="shared" si="934"/>
        <v>0</v>
      </c>
      <c r="AA1187" s="398">
        <f t="shared" si="934"/>
        <v>0</v>
      </c>
      <c r="AB1187" s="398">
        <f t="shared" si="934"/>
        <v>0</v>
      </c>
      <c r="AC1187" s="398">
        <f t="shared" si="934"/>
        <v>0</v>
      </c>
      <c r="AD1187" s="398">
        <f t="shared" si="934"/>
        <v>0</v>
      </c>
      <c r="AE1187" s="398">
        <f t="shared" si="934"/>
        <v>0</v>
      </c>
      <c r="AF1187" s="398">
        <f t="shared" si="934"/>
        <v>0</v>
      </c>
      <c r="AG1187" s="398">
        <f t="shared" si="934"/>
        <v>0</v>
      </c>
    </row>
    <row r="1188">
      <c r="A1188" s="100" t="str">
        <f t="shared" si="37"/>
        <v>n/a</v>
      </c>
      <c r="B1188" s="396">
        <f t="array" ref="B1188">IF($A1188="n/a",Dashboard!$C$54,iferror(index('Trade Log'!$B$5:$B$2004,match($A1188,'Trade Log'!$AA$5:$AA$2004,0),0),Dashboard!$C$54))</f>
        <v>43100</v>
      </c>
      <c r="C1188" s="100" t="str">
        <f t="array" ref="C1188">IF($A1188="n/a","",iferror(index('Trade Log'!$C$5:$C$2004,match($A1188,'Trade Log'!$AA$5:$AA$2004,0),0),""))</f>
        <v/>
      </c>
      <c r="D1188" s="398">
        <f t="array" ref="D1188">IF($A1188="n/a",0,iferror(index('Trade Log'!$AD$5:$AD$2004,match($A1188,'Trade Log'!$AA$5:$AA$2004,0),0),0))</f>
        <v>0</v>
      </c>
      <c r="E1188" s="398">
        <f t="shared" si="35"/>
        <v>0</v>
      </c>
      <c r="F1188" s="100" t="str">
        <f t="array" ref="F1188">IF($A1188="n/a","",iferror(index('Trade Log'!$D$5:$D$2004,match($A1188,'Trade Log'!$AA$5:$AA$2004,0),0),"n/a"))</f>
        <v/>
      </c>
      <c r="G1188" s="100" t="str">
        <f t="array" ref="G1188">IF($A1188="n/a","",IFERROR(index(Setup!$D$52:$D$201,match($F1188,Setup!$B$52:$B$201,0),0),"n/a"))</f>
        <v/>
      </c>
      <c r="H1188" s="81"/>
      <c r="I1188" s="398">
        <f t="shared" ref="I1188:AG1188" si="935">IF($A1188="n/a",0,IFERROR(IF($G1188=I$287,$E1188,0),0))</f>
        <v>0</v>
      </c>
      <c r="J1188" s="398">
        <f t="shared" si="935"/>
        <v>0</v>
      </c>
      <c r="K1188" s="398">
        <f t="shared" si="935"/>
        <v>0</v>
      </c>
      <c r="L1188" s="398">
        <f t="shared" si="935"/>
        <v>0</v>
      </c>
      <c r="M1188" s="398">
        <f t="shared" si="935"/>
        <v>0</v>
      </c>
      <c r="N1188" s="398">
        <f t="shared" si="935"/>
        <v>0</v>
      </c>
      <c r="O1188" s="398">
        <f t="shared" si="935"/>
        <v>0</v>
      </c>
      <c r="P1188" s="398">
        <f t="shared" si="935"/>
        <v>0</v>
      </c>
      <c r="Q1188" s="398">
        <f t="shared" si="935"/>
        <v>0</v>
      </c>
      <c r="R1188" s="398">
        <f t="shared" si="935"/>
        <v>0</v>
      </c>
      <c r="S1188" s="398">
        <f t="shared" si="935"/>
        <v>0</v>
      </c>
      <c r="T1188" s="398">
        <f t="shared" si="935"/>
        <v>0</v>
      </c>
      <c r="U1188" s="398">
        <f t="shared" si="935"/>
        <v>0</v>
      </c>
      <c r="V1188" s="398">
        <f t="shared" si="935"/>
        <v>0</v>
      </c>
      <c r="W1188" s="398">
        <f t="shared" si="935"/>
        <v>0</v>
      </c>
      <c r="X1188" s="398">
        <f t="shared" si="935"/>
        <v>0</v>
      </c>
      <c r="Y1188" s="398">
        <f t="shared" si="935"/>
        <v>0</v>
      </c>
      <c r="Z1188" s="398">
        <f t="shared" si="935"/>
        <v>0</v>
      </c>
      <c r="AA1188" s="398">
        <f t="shared" si="935"/>
        <v>0</v>
      </c>
      <c r="AB1188" s="398">
        <f t="shared" si="935"/>
        <v>0</v>
      </c>
      <c r="AC1188" s="398">
        <f t="shared" si="935"/>
        <v>0</v>
      </c>
      <c r="AD1188" s="398">
        <f t="shared" si="935"/>
        <v>0</v>
      </c>
      <c r="AE1188" s="398">
        <f t="shared" si="935"/>
        <v>0</v>
      </c>
      <c r="AF1188" s="398">
        <f t="shared" si="935"/>
        <v>0</v>
      </c>
      <c r="AG1188" s="398">
        <f t="shared" si="935"/>
        <v>0</v>
      </c>
    </row>
    <row r="1189">
      <c r="A1189" s="100" t="str">
        <f t="shared" si="37"/>
        <v>n/a</v>
      </c>
      <c r="B1189" s="396">
        <f t="array" ref="B1189">IF($A1189="n/a",Dashboard!$C$54,iferror(index('Trade Log'!$B$5:$B$2004,match($A1189,'Trade Log'!$AA$5:$AA$2004,0),0),Dashboard!$C$54))</f>
        <v>43100</v>
      </c>
      <c r="C1189" s="100" t="str">
        <f t="array" ref="C1189">IF($A1189="n/a","",iferror(index('Trade Log'!$C$5:$C$2004,match($A1189,'Trade Log'!$AA$5:$AA$2004,0),0),""))</f>
        <v/>
      </c>
      <c r="D1189" s="398">
        <f t="array" ref="D1189">IF($A1189="n/a",0,iferror(index('Trade Log'!$AD$5:$AD$2004,match($A1189,'Trade Log'!$AA$5:$AA$2004,0),0),0))</f>
        <v>0</v>
      </c>
      <c r="E1189" s="398">
        <f t="shared" si="35"/>
        <v>0</v>
      </c>
      <c r="F1189" s="100" t="str">
        <f t="array" ref="F1189">IF($A1189="n/a","",iferror(index('Trade Log'!$D$5:$D$2004,match($A1189,'Trade Log'!$AA$5:$AA$2004,0),0),"n/a"))</f>
        <v/>
      </c>
      <c r="G1189" s="100" t="str">
        <f t="array" ref="G1189">IF($A1189="n/a","",IFERROR(index(Setup!$D$52:$D$201,match($F1189,Setup!$B$52:$B$201,0),0),"n/a"))</f>
        <v/>
      </c>
      <c r="H1189" s="81"/>
      <c r="I1189" s="398">
        <f t="shared" ref="I1189:AG1189" si="936">IF($A1189="n/a",0,IFERROR(IF($G1189=I$287,$E1189,0),0))</f>
        <v>0</v>
      </c>
      <c r="J1189" s="398">
        <f t="shared" si="936"/>
        <v>0</v>
      </c>
      <c r="K1189" s="398">
        <f t="shared" si="936"/>
        <v>0</v>
      </c>
      <c r="L1189" s="398">
        <f t="shared" si="936"/>
        <v>0</v>
      </c>
      <c r="M1189" s="398">
        <f t="shared" si="936"/>
        <v>0</v>
      </c>
      <c r="N1189" s="398">
        <f t="shared" si="936"/>
        <v>0</v>
      </c>
      <c r="O1189" s="398">
        <f t="shared" si="936"/>
        <v>0</v>
      </c>
      <c r="P1189" s="398">
        <f t="shared" si="936"/>
        <v>0</v>
      </c>
      <c r="Q1189" s="398">
        <f t="shared" si="936"/>
        <v>0</v>
      </c>
      <c r="R1189" s="398">
        <f t="shared" si="936"/>
        <v>0</v>
      </c>
      <c r="S1189" s="398">
        <f t="shared" si="936"/>
        <v>0</v>
      </c>
      <c r="T1189" s="398">
        <f t="shared" si="936"/>
        <v>0</v>
      </c>
      <c r="U1189" s="398">
        <f t="shared" si="936"/>
        <v>0</v>
      </c>
      <c r="V1189" s="398">
        <f t="shared" si="936"/>
        <v>0</v>
      </c>
      <c r="W1189" s="398">
        <f t="shared" si="936"/>
        <v>0</v>
      </c>
      <c r="X1189" s="398">
        <f t="shared" si="936"/>
        <v>0</v>
      </c>
      <c r="Y1189" s="398">
        <f t="shared" si="936"/>
        <v>0</v>
      </c>
      <c r="Z1189" s="398">
        <f t="shared" si="936"/>
        <v>0</v>
      </c>
      <c r="AA1189" s="398">
        <f t="shared" si="936"/>
        <v>0</v>
      </c>
      <c r="AB1189" s="398">
        <f t="shared" si="936"/>
        <v>0</v>
      </c>
      <c r="AC1189" s="398">
        <f t="shared" si="936"/>
        <v>0</v>
      </c>
      <c r="AD1189" s="398">
        <f t="shared" si="936"/>
        <v>0</v>
      </c>
      <c r="AE1189" s="398">
        <f t="shared" si="936"/>
        <v>0</v>
      </c>
      <c r="AF1189" s="398">
        <f t="shared" si="936"/>
        <v>0</v>
      </c>
      <c r="AG1189" s="398">
        <f t="shared" si="936"/>
        <v>0</v>
      </c>
    </row>
    <row r="1190">
      <c r="A1190" s="100" t="str">
        <f t="shared" si="37"/>
        <v>n/a</v>
      </c>
      <c r="B1190" s="396">
        <f t="array" ref="B1190">IF($A1190="n/a",Dashboard!$C$54,iferror(index('Trade Log'!$B$5:$B$2004,match($A1190,'Trade Log'!$AA$5:$AA$2004,0),0),Dashboard!$C$54))</f>
        <v>43100</v>
      </c>
      <c r="C1190" s="100" t="str">
        <f t="array" ref="C1190">IF($A1190="n/a","",iferror(index('Trade Log'!$C$5:$C$2004,match($A1190,'Trade Log'!$AA$5:$AA$2004,0),0),""))</f>
        <v/>
      </c>
      <c r="D1190" s="398">
        <f t="array" ref="D1190">IF($A1190="n/a",0,iferror(index('Trade Log'!$AD$5:$AD$2004,match($A1190,'Trade Log'!$AA$5:$AA$2004,0),0),0))</f>
        <v>0</v>
      </c>
      <c r="E1190" s="398">
        <f t="shared" si="35"/>
        <v>0</v>
      </c>
      <c r="F1190" s="100" t="str">
        <f t="array" ref="F1190">IF($A1190="n/a","",iferror(index('Trade Log'!$D$5:$D$2004,match($A1190,'Trade Log'!$AA$5:$AA$2004,0),0),"n/a"))</f>
        <v/>
      </c>
      <c r="G1190" s="100" t="str">
        <f t="array" ref="G1190">IF($A1190="n/a","",IFERROR(index(Setup!$D$52:$D$201,match($F1190,Setup!$B$52:$B$201,0),0),"n/a"))</f>
        <v/>
      </c>
      <c r="H1190" s="81"/>
      <c r="I1190" s="398">
        <f t="shared" ref="I1190:AG1190" si="937">IF($A1190="n/a",0,IFERROR(IF($G1190=I$287,$E1190,0),0))</f>
        <v>0</v>
      </c>
      <c r="J1190" s="398">
        <f t="shared" si="937"/>
        <v>0</v>
      </c>
      <c r="K1190" s="398">
        <f t="shared" si="937"/>
        <v>0</v>
      </c>
      <c r="L1190" s="398">
        <f t="shared" si="937"/>
        <v>0</v>
      </c>
      <c r="M1190" s="398">
        <f t="shared" si="937"/>
        <v>0</v>
      </c>
      <c r="N1190" s="398">
        <f t="shared" si="937"/>
        <v>0</v>
      </c>
      <c r="O1190" s="398">
        <f t="shared" si="937"/>
        <v>0</v>
      </c>
      <c r="P1190" s="398">
        <f t="shared" si="937"/>
        <v>0</v>
      </c>
      <c r="Q1190" s="398">
        <f t="shared" si="937"/>
        <v>0</v>
      </c>
      <c r="R1190" s="398">
        <f t="shared" si="937"/>
        <v>0</v>
      </c>
      <c r="S1190" s="398">
        <f t="shared" si="937"/>
        <v>0</v>
      </c>
      <c r="T1190" s="398">
        <f t="shared" si="937"/>
        <v>0</v>
      </c>
      <c r="U1190" s="398">
        <f t="shared" si="937"/>
        <v>0</v>
      </c>
      <c r="V1190" s="398">
        <f t="shared" si="937"/>
        <v>0</v>
      </c>
      <c r="W1190" s="398">
        <f t="shared" si="937"/>
        <v>0</v>
      </c>
      <c r="X1190" s="398">
        <f t="shared" si="937"/>
        <v>0</v>
      </c>
      <c r="Y1190" s="398">
        <f t="shared" si="937"/>
        <v>0</v>
      </c>
      <c r="Z1190" s="398">
        <f t="shared" si="937"/>
        <v>0</v>
      </c>
      <c r="AA1190" s="398">
        <f t="shared" si="937"/>
        <v>0</v>
      </c>
      <c r="AB1190" s="398">
        <f t="shared" si="937"/>
        <v>0</v>
      </c>
      <c r="AC1190" s="398">
        <f t="shared" si="937"/>
        <v>0</v>
      </c>
      <c r="AD1190" s="398">
        <f t="shared" si="937"/>
        <v>0</v>
      </c>
      <c r="AE1190" s="398">
        <f t="shared" si="937"/>
        <v>0</v>
      </c>
      <c r="AF1190" s="398">
        <f t="shared" si="937"/>
        <v>0</v>
      </c>
      <c r="AG1190" s="398">
        <f t="shared" si="937"/>
        <v>0</v>
      </c>
    </row>
    <row r="1191">
      <c r="A1191" s="100" t="str">
        <f t="shared" si="37"/>
        <v>n/a</v>
      </c>
      <c r="B1191" s="396">
        <f t="array" ref="B1191">IF($A1191="n/a",Dashboard!$C$54,iferror(index('Trade Log'!$B$5:$B$2004,match($A1191,'Trade Log'!$AA$5:$AA$2004,0),0),Dashboard!$C$54))</f>
        <v>43100</v>
      </c>
      <c r="C1191" s="100" t="str">
        <f t="array" ref="C1191">IF($A1191="n/a","",iferror(index('Trade Log'!$C$5:$C$2004,match($A1191,'Trade Log'!$AA$5:$AA$2004,0),0),""))</f>
        <v/>
      </c>
      <c r="D1191" s="398">
        <f t="array" ref="D1191">IF($A1191="n/a",0,iferror(index('Trade Log'!$AD$5:$AD$2004,match($A1191,'Trade Log'!$AA$5:$AA$2004,0),0),0))</f>
        <v>0</v>
      </c>
      <c r="E1191" s="398">
        <f t="shared" si="35"/>
        <v>0</v>
      </c>
      <c r="F1191" s="100" t="str">
        <f t="array" ref="F1191">IF($A1191="n/a","",iferror(index('Trade Log'!$D$5:$D$2004,match($A1191,'Trade Log'!$AA$5:$AA$2004,0),0),"n/a"))</f>
        <v/>
      </c>
      <c r="G1191" s="100" t="str">
        <f t="array" ref="G1191">IF($A1191="n/a","",IFERROR(index(Setup!$D$52:$D$201,match($F1191,Setup!$B$52:$B$201,0),0),"n/a"))</f>
        <v/>
      </c>
      <c r="H1191" s="81"/>
      <c r="I1191" s="398">
        <f t="shared" ref="I1191:AG1191" si="938">IF($A1191="n/a",0,IFERROR(IF($G1191=I$287,$E1191,0),0))</f>
        <v>0</v>
      </c>
      <c r="J1191" s="398">
        <f t="shared" si="938"/>
        <v>0</v>
      </c>
      <c r="K1191" s="398">
        <f t="shared" si="938"/>
        <v>0</v>
      </c>
      <c r="L1191" s="398">
        <f t="shared" si="938"/>
        <v>0</v>
      </c>
      <c r="M1191" s="398">
        <f t="shared" si="938"/>
        <v>0</v>
      </c>
      <c r="N1191" s="398">
        <f t="shared" si="938"/>
        <v>0</v>
      </c>
      <c r="O1191" s="398">
        <f t="shared" si="938"/>
        <v>0</v>
      </c>
      <c r="P1191" s="398">
        <f t="shared" si="938"/>
        <v>0</v>
      </c>
      <c r="Q1191" s="398">
        <f t="shared" si="938"/>
        <v>0</v>
      </c>
      <c r="R1191" s="398">
        <f t="shared" si="938"/>
        <v>0</v>
      </c>
      <c r="S1191" s="398">
        <f t="shared" si="938"/>
        <v>0</v>
      </c>
      <c r="T1191" s="398">
        <f t="shared" si="938"/>
        <v>0</v>
      </c>
      <c r="U1191" s="398">
        <f t="shared" si="938"/>
        <v>0</v>
      </c>
      <c r="V1191" s="398">
        <f t="shared" si="938"/>
        <v>0</v>
      </c>
      <c r="W1191" s="398">
        <f t="shared" si="938"/>
        <v>0</v>
      </c>
      <c r="X1191" s="398">
        <f t="shared" si="938"/>
        <v>0</v>
      </c>
      <c r="Y1191" s="398">
        <f t="shared" si="938"/>
        <v>0</v>
      </c>
      <c r="Z1191" s="398">
        <f t="shared" si="938"/>
        <v>0</v>
      </c>
      <c r="AA1191" s="398">
        <f t="shared" si="938"/>
        <v>0</v>
      </c>
      <c r="AB1191" s="398">
        <f t="shared" si="938"/>
        <v>0</v>
      </c>
      <c r="AC1191" s="398">
        <f t="shared" si="938"/>
        <v>0</v>
      </c>
      <c r="AD1191" s="398">
        <f t="shared" si="938"/>
        <v>0</v>
      </c>
      <c r="AE1191" s="398">
        <f t="shared" si="938"/>
        <v>0</v>
      </c>
      <c r="AF1191" s="398">
        <f t="shared" si="938"/>
        <v>0</v>
      </c>
      <c r="AG1191" s="398">
        <f t="shared" si="938"/>
        <v>0</v>
      </c>
    </row>
    <row r="1192">
      <c r="A1192" s="100" t="str">
        <f t="shared" si="37"/>
        <v>n/a</v>
      </c>
      <c r="B1192" s="396">
        <f t="array" ref="B1192">IF($A1192="n/a",Dashboard!$C$54,iferror(index('Trade Log'!$B$5:$B$2004,match($A1192,'Trade Log'!$AA$5:$AA$2004,0),0),Dashboard!$C$54))</f>
        <v>43100</v>
      </c>
      <c r="C1192" s="100" t="str">
        <f t="array" ref="C1192">IF($A1192="n/a","",iferror(index('Trade Log'!$C$5:$C$2004,match($A1192,'Trade Log'!$AA$5:$AA$2004,0),0),""))</f>
        <v/>
      </c>
      <c r="D1192" s="398">
        <f t="array" ref="D1192">IF($A1192="n/a",0,iferror(index('Trade Log'!$AD$5:$AD$2004,match($A1192,'Trade Log'!$AA$5:$AA$2004,0),0),0))</f>
        <v>0</v>
      </c>
      <c r="E1192" s="398">
        <f t="shared" si="35"/>
        <v>0</v>
      </c>
      <c r="F1192" s="100" t="str">
        <f t="array" ref="F1192">IF($A1192="n/a","",iferror(index('Trade Log'!$D$5:$D$2004,match($A1192,'Trade Log'!$AA$5:$AA$2004,0),0),"n/a"))</f>
        <v/>
      </c>
      <c r="G1192" s="100" t="str">
        <f t="array" ref="G1192">IF($A1192="n/a","",IFERROR(index(Setup!$D$52:$D$201,match($F1192,Setup!$B$52:$B$201,0),0),"n/a"))</f>
        <v/>
      </c>
      <c r="H1192" s="81"/>
      <c r="I1192" s="398">
        <f t="shared" ref="I1192:AG1192" si="939">IF($A1192="n/a",0,IFERROR(IF($G1192=I$287,$E1192,0),0))</f>
        <v>0</v>
      </c>
      <c r="J1192" s="398">
        <f t="shared" si="939"/>
        <v>0</v>
      </c>
      <c r="K1192" s="398">
        <f t="shared" si="939"/>
        <v>0</v>
      </c>
      <c r="L1192" s="398">
        <f t="shared" si="939"/>
        <v>0</v>
      </c>
      <c r="M1192" s="398">
        <f t="shared" si="939"/>
        <v>0</v>
      </c>
      <c r="N1192" s="398">
        <f t="shared" si="939"/>
        <v>0</v>
      </c>
      <c r="O1192" s="398">
        <f t="shared" si="939"/>
        <v>0</v>
      </c>
      <c r="P1192" s="398">
        <f t="shared" si="939"/>
        <v>0</v>
      </c>
      <c r="Q1192" s="398">
        <f t="shared" si="939"/>
        <v>0</v>
      </c>
      <c r="R1192" s="398">
        <f t="shared" si="939"/>
        <v>0</v>
      </c>
      <c r="S1192" s="398">
        <f t="shared" si="939"/>
        <v>0</v>
      </c>
      <c r="T1192" s="398">
        <f t="shared" si="939"/>
        <v>0</v>
      </c>
      <c r="U1192" s="398">
        <f t="shared" si="939"/>
        <v>0</v>
      </c>
      <c r="V1192" s="398">
        <f t="shared" si="939"/>
        <v>0</v>
      </c>
      <c r="W1192" s="398">
        <f t="shared" si="939"/>
        <v>0</v>
      </c>
      <c r="X1192" s="398">
        <f t="shared" si="939"/>
        <v>0</v>
      </c>
      <c r="Y1192" s="398">
        <f t="shared" si="939"/>
        <v>0</v>
      </c>
      <c r="Z1192" s="398">
        <f t="shared" si="939"/>
        <v>0</v>
      </c>
      <c r="AA1192" s="398">
        <f t="shared" si="939"/>
        <v>0</v>
      </c>
      <c r="AB1192" s="398">
        <f t="shared" si="939"/>
        <v>0</v>
      </c>
      <c r="AC1192" s="398">
        <f t="shared" si="939"/>
        <v>0</v>
      </c>
      <c r="AD1192" s="398">
        <f t="shared" si="939"/>
        <v>0</v>
      </c>
      <c r="AE1192" s="398">
        <f t="shared" si="939"/>
        <v>0</v>
      </c>
      <c r="AF1192" s="398">
        <f t="shared" si="939"/>
        <v>0</v>
      </c>
      <c r="AG1192" s="398">
        <f t="shared" si="939"/>
        <v>0</v>
      </c>
    </row>
    <row r="1193">
      <c r="A1193" s="100" t="str">
        <f t="shared" si="37"/>
        <v>n/a</v>
      </c>
      <c r="B1193" s="396">
        <f t="array" ref="B1193">IF($A1193="n/a",Dashboard!$C$54,iferror(index('Trade Log'!$B$5:$B$2004,match($A1193,'Trade Log'!$AA$5:$AA$2004,0),0),Dashboard!$C$54))</f>
        <v>43100</v>
      </c>
      <c r="C1193" s="100" t="str">
        <f t="array" ref="C1193">IF($A1193="n/a","",iferror(index('Trade Log'!$C$5:$C$2004,match($A1193,'Trade Log'!$AA$5:$AA$2004,0),0),""))</f>
        <v/>
      </c>
      <c r="D1193" s="398">
        <f t="array" ref="D1193">IF($A1193="n/a",0,iferror(index('Trade Log'!$AD$5:$AD$2004,match($A1193,'Trade Log'!$AA$5:$AA$2004,0),0),0))</f>
        <v>0</v>
      </c>
      <c r="E1193" s="398">
        <f t="shared" si="35"/>
        <v>0</v>
      </c>
      <c r="F1193" s="100" t="str">
        <f t="array" ref="F1193">IF($A1193="n/a","",iferror(index('Trade Log'!$D$5:$D$2004,match($A1193,'Trade Log'!$AA$5:$AA$2004,0),0),"n/a"))</f>
        <v/>
      </c>
      <c r="G1193" s="100" t="str">
        <f t="array" ref="G1193">IF($A1193="n/a","",IFERROR(index(Setup!$D$52:$D$201,match($F1193,Setup!$B$52:$B$201,0),0),"n/a"))</f>
        <v/>
      </c>
      <c r="H1193" s="81"/>
      <c r="I1193" s="398">
        <f t="shared" ref="I1193:AG1193" si="940">IF($A1193="n/a",0,IFERROR(IF($G1193=I$287,$E1193,0),0))</f>
        <v>0</v>
      </c>
      <c r="J1193" s="398">
        <f t="shared" si="940"/>
        <v>0</v>
      </c>
      <c r="K1193" s="398">
        <f t="shared" si="940"/>
        <v>0</v>
      </c>
      <c r="L1193" s="398">
        <f t="shared" si="940"/>
        <v>0</v>
      </c>
      <c r="M1193" s="398">
        <f t="shared" si="940"/>
        <v>0</v>
      </c>
      <c r="N1193" s="398">
        <f t="shared" si="940"/>
        <v>0</v>
      </c>
      <c r="O1193" s="398">
        <f t="shared" si="940"/>
        <v>0</v>
      </c>
      <c r="P1193" s="398">
        <f t="shared" si="940"/>
        <v>0</v>
      </c>
      <c r="Q1193" s="398">
        <f t="shared" si="940"/>
        <v>0</v>
      </c>
      <c r="R1193" s="398">
        <f t="shared" si="940"/>
        <v>0</v>
      </c>
      <c r="S1193" s="398">
        <f t="shared" si="940"/>
        <v>0</v>
      </c>
      <c r="T1193" s="398">
        <f t="shared" si="940"/>
        <v>0</v>
      </c>
      <c r="U1193" s="398">
        <f t="shared" si="940"/>
        <v>0</v>
      </c>
      <c r="V1193" s="398">
        <f t="shared" si="940"/>
        <v>0</v>
      </c>
      <c r="W1193" s="398">
        <f t="shared" si="940"/>
        <v>0</v>
      </c>
      <c r="X1193" s="398">
        <f t="shared" si="940"/>
        <v>0</v>
      </c>
      <c r="Y1193" s="398">
        <f t="shared" si="940"/>
        <v>0</v>
      </c>
      <c r="Z1193" s="398">
        <f t="shared" si="940"/>
        <v>0</v>
      </c>
      <c r="AA1193" s="398">
        <f t="shared" si="940"/>
        <v>0</v>
      </c>
      <c r="AB1193" s="398">
        <f t="shared" si="940"/>
        <v>0</v>
      </c>
      <c r="AC1193" s="398">
        <f t="shared" si="940"/>
        <v>0</v>
      </c>
      <c r="AD1193" s="398">
        <f t="shared" si="940"/>
        <v>0</v>
      </c>
      <c r="AE1193" s="398">
        <f t="shared" si="940"/>
        <v>0</v>
      </c>
      <c r="AF1193" s="398">
        <f t="shared" si="940"/>
        <v>0</v>
      </c>
      <c r="AG1193" s="398">
        <f t="shared" si="940"/>
        <v>0</v>
      </c>
    </row>
    <row r="1194">
      <c r="A1194" s="100" t="str">
        <f t="shared" si="37"/>
        <v>n/a</v>
      </c>
      <c r="B1194" s="396">
        <f t="array" ref="B1194">IF($A1194="n/a",Dashboard!$C$54,iferror(index('Trade Log'!$B$5:$B$2004,match($A1194,'Trade Log'!$AA$5:$AA$2004,0),0),Dashboard!$C$54))</f>
        <v>43100</v>
      </c>
      <c r="C1194" s="100" t="str">
        <f t="array" ref="C1194">IF($A1194="n/a","",iferror(index('Trade Log'!$C$5:$C$2004,match($A1194,'Trade Log'!$AA$5:$AA$2004,0),0),""))</f>
        <v/>
      </c>
      <c r="D1194" s="398">
        <f t="array" ref="D1194">IF($A1194="n/a",0,iferror(index('Trade Log'!$AD$5:$AD$2004,match($A1194,'Trade Log'!$AA$5:$AA$2004,0),0),0))</f>
        <v>0</v>
      </c>
      <c r="E1194" s="398">
        <f t="shared" si="35"/>
        <v>0</v>
      </c>
      <c r="F1194" s="100" t="str">
        <f t="array" ref="F1194">IF($A1194="n/a","",iferror(index('Trade Log'!$D$5:$D$2004,match($A1194,'Trade Log'!$AA$5:$AA$2004,0),0),"n/a"))</f>
        <v/>
      </c>
      <c r="G1194" s="100" t="str">
        <f t="array" ref="G1194">IF($A1194="n/a","",IFERROR(index(Setup!$D$52:$D$201,match($F1194,Setup!$B$52:$B$201,0),0),"n/a"))</f>
        <v/>
      </c>
      <c r="H1194" s="81"/>
      <c r="I1194" s="398">
        <f t="shared" ref="I1194:AG1194" si="941">IF($A1194="n/a",0,IFERROR(IF($G1194=I$287,$E1194,0),0))</f>
        <v>0</v>
      </c>
      <c r="J1194" s="398">
        <f t="shared" si="941"/>
        <v>0</v>
      </c>
      <c r="K1194" s="398">
        <f t="shared" si="941"/>
        <v>0</v>
      </c>
      <c r="L1194" s="398">
        <f t="shared" si="941"/>
        <v>0</v>
      </c>
      <c r="M1194" s="398">
        <f t="shared" si="941"/>
        <v>0</v>
      </c>
      <c r="N1194" s="398">
        <f t="shared" si="941"/>
        <v>0</v>
      </c>
      <c r="O1194" s="398">
        <f t="shared" si="941"/>
        <v>0</v>
      </c>
      <c r="P1194" s="398">
        <f t="shared" si="941"/>
        <v>0</v>
      </c>
      <c r="Q1194" s="398">
        <f t="shared" si="941"/>
        <v>0</v>
      </c>
      <c r="R1194" s="398">
        <f t="shared" si="941"/>
        <v>0</v>
      </c>
      <c r="S1194" s="398">
        <f t="shared" si="941"/>
        <v>0</v>
      </c>
      <c r="T1194" s="398">
        <f t="shared" si="941"/>
        <v>0</v>
      </c>
      <c r="U1194" s="398">
        <f t="shared" si="941"/>
        <v>0</v>
      </c>
      <c r="V1194" s="398">
        <f t="shared" si="941"/>
        <v>0</v>
      </c>
      <c r="W1194" s="398">
        <f t="shared" si="941"/>
        <v>0</v>
      </c>
      <c r="X1194" s="398">
        <f t="shared" si="941"/>
        <v>0</v>
      </c>
      <c r="Y1194" s="398">
        <f t="shared" si="941"/>
        <v>0</v>
      </c>
      <c r="Z1194" s="398">
        <f t="shared" si="941"/>
        <v>0</v>
      </c>
      <c r="AA1194" s="398">
        <f t="shared" si="941"/>
        <v>0</v>
      </c>
      <c r="AB1194" s="398">
        <f t="shared" si="941"/>
        <v>0</v>
      </c>
      <c r="AC1194" s="398">
        <f t="shared" si="941"/>
        <v>0</v>
      </c>
      <c r="AD1194" s="398">
        <f t="shared" si="941"/>
        <v>0</v>
      </c>
      <c r="AE1194" s="398">
        <f t="shared" si="941"/>
        <v>0</v>
      </c>
      <c r="AF1194" s="398">
        <f t="shared" si="941"/>
        <v>0</v>
      </c>
      <c r="AG1194" s="398">
        <f t="shared" si="941"/>
        <v>0</v>
      </c>
    </row>
    <row r="1195">
      <c r="A1195" s="100" t="str">
        <f t="shared" si="37"/>
        <v>n/a</v>
      </c>
      <c r="B1195" s="396">
        <f t="array" ref="B1195">IF($A1195="n/a",Dashboard!$C$54,iferror(index('Trade Log'!$B$5:$B$2004,match($A1195,'Trade Log'!$AA$5:$AA$2004,0),0),Dashboard!$C$54))</f>
        <v>43100</v>
      </c>
      <c r="C1195" s="100" t="str">
        <f t="array" ref="C1195">IF($A1195="n/a","",iferror(index('Trade Log'!$C$5:$C$2004,match($A1195,'Trade Log'!$AA$5:$AA$2004,0),0),""))</f>
        <v/>
      </c>
      <c r="D1195" s="398">
        <f t="array" ref="D1195">IF($A1195="n/a",0,iferror(index('Trade Log'!$AD$5:$AD$2004,match($A1195,'Trade Log'!$AA$5:$AA$2004,0),0),0))</f>
        <v>0</v>
      </c>
      <c r="E1195" s="398">
        <f t="shared" si="35"/>
        <v>0</v>
      </c>
      <c r="F1195" s="100" t="str">
        <f t="array" ref="F1195">IF($A1195="n/a","",iferror(index('Trade Log'!$D$5:$D$2004,match($A1195,'Trade Log'!$AA$5:$AA$2004,0),0),"n/a"))</f>
        <v/>
      </c>
      <c r="G1195" s="100" t="str">
        <f t="array" ref="G1195">IF($A1195="n/a","",IFERROR(index(Setup!$D$52:$D$201,match($F1195,Setup!$B$52:$B$201,0),0),"n/a"))</f>
        <v/>
      </c>
      <c r="H1195" s="81"/>
      <c r="I1195" s="398">
        <f t="shared" ref="I1195:AG1195" si="942">IF($A1195="n/a",0,IFERROR(IF($G1195=I$287,$E1195,0),0))</f>
        <v>0</v>
      </c>
      <c r="J1195" s="398">
        <f t="shared" si="942"/>
        <v>0</v>
      </c>
      <c r="K1195" s="398">
        <f t="shared" si="942"/>
        <v>0</v>
      </c>
      <c r="L1195" s="398">
        <f t="shared" si="942"/>
        <v>0</v>
      </c>
      <c r="M1195" s="398">
        <f t="shared" si="942"/>
        <v>0</v>
      </c>
      <c r="N1195" s="398">
        <f t="shared" si="942"/>
        <v>0</v>
      </c>
      <c r="O1195" s="398">
        <f t="shared" si="942"/>
        <v>0</v>
      </c>
      <c r="P1195" s="398">
        <f t="shared" si="942"/>
        <v>0</v>
      </c>
      <c r="Q1195" s="398">
        <f t="shared" si="942"/>
        <v>0</v>
      </c>
      <c r="R1195" s="398">
        <f t="shared" si="942"/>
        <v>0</v>
      </c>
      <c r="S1195" s="398">
        <f t="shared" si="942"/>
        <v>0</v>
      </c>
      <c r="T1195" s="398">
        <f t="shared" si="942"/>
        <v>0</v>
      </c>
      <c r="U1195" s="398">
        <f t="shared" si="942"/>
        <v>0</v>
      </c>
      <c r="V1195" s="398">
        <f t="shared" si="942"/>
        <v>0</v>
      </c>
      <c r="W1195" s="398">
        <f t="shared" si="942"/>
        <v>0</v>
      </c>
      <c r="X1195" s="398">
        <f t="shared" si="942"/>
        <v>0</v>
      </c>
      <c r="Y1195" s="398">
        <f t="shared" si="942"/>
        <v>0</v>
      </c>
      <c r="Z1195" s="398">
        <f t="shared" si="942"/>
        <v>0</v>
      </c>
      <c r="AA1195" s="398">
        <f t="shared" si="942"/>
        <v>0</v>
      </c>
      <c r="AB1195" s="398">
        <f t="shared" si="942"/>
        <v>0</v>
      </c>
      <c r="AC1195" s="398">
        <f t="shared" si="942"/>
        <v>0</v>
      </c>
      <c r="AD1195" s="398">
        <f t="shared" si="942"/>
        <v>0</v>
      </c>
      <c r="AE1195" s="398">
        <f t="shared" si="942"/>
        <v>0</v>
      </c>
      <c r="AF1195" s="398">
        <f t="shared" si="942"/>
        <v>0</v>
      </c>
      <c r="AG1195" s="398">
        <f t="shared" si="942"/>
        <v>0</v>
      </c>
    </row>
    <row r="1196">
      <c r="A1196" s="100" t="str">
        <f t="shared" si="37"/>
        <v>n/a</v>
      </c>
      <c r="B1196" s="396">
        <f t="array" ref="B1196">IF($A1196="n/a",Dashboard!$C$54,iferror(index('Trade Log'!$B$5:$B$2004,match($A1196,'Trade Log'!$AA$5:$AA$2004,0),0),Dashboard!$C$54))</f>
        <v>43100</v>
      </c>
      <c r="C1196" s="100" t="str">
        <f t="array" ref="C1196">IF($A1196="n/a","",iferror(index('Trade Log'!$C$5:$C$2004,match($A1196,'Trade Log'!$AA$5:$AA$2004,0),0),""))</f>
        <v/>
      </c>
      <c r="D1196" s="398">
        <f t="array" ref="D1196">IF($A1196="n/a",0,iferror(index('Trade Log'!$AD$5:$AD$2004,match($A1196,'Trade Log'!$AA$5:$AA$2004,0),0),0))</f>
        <v>0</v>
      </c>
      <c r="E1196" s="398">
        <f t="shared" si="35"/>
        <v>0</v>
      </c>
      <c r="F1196" s="100" t="str">
        <f t="array" ref="F1196">IF($A1196="n/a","",iferror(index('Trade Log'!$D$5:$D$2004,match($A1196,'Trade Log'!$AA$5:$AA$2004,0),0),"n/a"))</f>
        <v/>
      </c>
      <c r="G1196" s="100" t="str">
        <f t="array" ref="G1196">IF($A1196="n/a","",IFERROR(index(Setup!$D$52:$D$201,match($F1196,Setup!$B$52:$B$201,0),0),"n/a"))</f>
        <v/>
      </c>
      <c r="H1196" s="81"/>
      <c r="I1196" s="398">
        <f t="shared" ref="I1196:AG1196" si="943">IF($A1196="n/a",0,IFERROR(IF($G1196=I$287,$E1196,0),0))</f>
        <v>0</v>
      </c>
      <c r="J1196" s="398">
        <f t="shared" si="943"/>
        <v>0</v>
      </c>
      <c r="K1196" s="398">
        <f t="shared" si="943"/>
        <v>0</v>
      </c>
      <c r="L1196" s="398">
        <f t="shared" si="943"/>
        <v>0</v>
      </c>
      <c r="M1196" s="398">
        <f t="shared" si="943"/>
        <v>0</v>
      </c>
      <c r="N1196" s="398">
        <f t="shared" si="943"/>
        <v>0</v>
      </c>
      <c r="O1196" s="398">
        <f t="shared" si="943"/>
        <v>0</v>
      </c>
      <c r="P1196" s="398">
        <f t="shared" si="943"/>
        <v>0</v>
      </c>
      <c r="Q1196" s="398">
        <f t="shared" si="943"/>
        <v>0</v>
      </c>
      <c r="R1196" s="398">
        <f t="shared" si="943"/>
        <v>0</v>
      </c>
      <c r="S1196" s="398">
        <f t="shared" si="943"/>
        <v>0</v>
      </c>
      <c r="T1196" s="398">
        <f t="shared" si="943"/>
        <v>0</v>
      </c>
      <c r="U1196" s="398">
        <f t="shared" si="943"/>
        <v>0</v>
      </c>
      <c r="V1196" s="398">
        <f t="shared" si="943"/>
        <v>0</v>
      </c>
      <c r="W1196" s="398">
        <f t="shared" si="943"/>
        <v>0</v>
      </c>
      <c r="X1196" s="398">
        <f t="shared" si="943"/>
        <v>0</v>
      </c>
      <c r="Y1196" s="398">
        <f t="shared" si="943"/>
        <v>0</v>
      </c>
      <c r="Z1196" s="398">
        <f t="shared" si="943"/>
        <v>0</v>
      </c>
      <c r="AA1196" s="398">
        <f t="shared" si="943"/>
        <v>0</v>
      </c>
      <c r="AB1196" s="398">
        <f t="shared" si="943"/>
        <v>0</v>
      </c>
      <c r="AC1196" s="398">
        <f t="shared" si="943"/>
        <v>0</v>
      </c>
      <c r="AD1196" s="398">
        <f t="shared" si="943"/>
        <v>0</v>
      </c>
      <c r="AE1196" s="398">
        <f t="shared" si="943"/>
        <v>0</v>
      </c>
      <c r="AF1196" s="398">
        <f t="shared" si="943"/>
        <v>0</v>
      </c>
      <c r="AG1196" s="398">
        <f t="shared" si="943"/>
        <v>0</v>
      </c>
    </row>
    <row r="1197">
      <c r="A1197" s="100" t="str">
        <f t="shared" si="37"/>
        <v>n/a</v>
      </c>
      <c r="B1197" s="396">
        <f t="array" ref="B1197">IF($A1197="n/a",Dashboard!$C$54,iferror(index('Trade Log'!$B$5:$B$2004,match($A1197,'Trade Log'!$AA$5:$AA$2004,0),0),Dashboard!$C$54))</f>
        <v>43100</v>
      </c>
      <c r="C1197" s="100" t="str">
        <f t="array" ref="C1197">IF($A1197="n/a","",iferror(index('Trade Log'!$C$5:$C$2004,match($A1197,'Trade Log'!$AA$5:$AA$2004,0),0),""))</f>
        <v/>
      </c>
      <c r="D1197" s="398">
        <f t="array" ref="D1197">IF($A1197="n/a",0,iferror(index('Trade Log'!$AD$5:$AD$2004,match($A1197,'Trade Log'!$AA$5:$AA$2004,0),0),0))</f>
        <v>0</v>
      </c>
      <c r="E1197" s="398">
        <f t="shared" si="35"/>
        <v>0</v>
      </c>
      <c r="F1197" s="100" t="str">
        <f t="array" ref="F1197">IF($A1197="n/a","",iferror(index('Trade Log'!$D$5:$D$2004,match($A1197,'Trade Log'!$AA$5:$AA$2004,0),0),"n/a"))</f>
        <v/>
      </c>
      <c r="G1197" s="100" t="str">
        <f t="array" ref="G1197">IF($A1197="n/a","",IFERROR(index(Setup!$D$52:$D$201,match($F1197,Setup!$B$52:$B$201,0),0),"n/a"))</f>
        <v/>
      </c>
      <c r="H1197" s="81"/>
      <c r="I1197" s="398">
        <f t="shared" ref="I1197:AG1197" si="944">IF($A1197="n/a",0,IFERROR(IF($G1197=I$287,$E1197,0),0))</f>
        <v>0</v>
      </c>
      <c r="J1197" s="398">
        <f t="shared" si="944"/>
        <v>0</v>
      </c>
      <c r="K1197" s="398">
        <f t="shared" si="944"/>
        <v>0</v>
      </c>
      <c r="L1197" s="398">
        <f t="shared" si="944"/>
        <v>0</v>
      </c>
      <c r="M1197" s="398">
        <f t="shared" si="944"/>
        <v>0</v>
      </c>
      <c r="N1197" s="398">
        <f t="shared" si="944"/>
        <v>0</v>
      </c>
      <c r="O1197" s="398">
        <f t="shared" si="944"/>
        <v>0</v>
      </c>
      <c r="P1197" s="398">
        <f t="shared" si="944"/>
        <v>0</v>
      </c>
      <c r="Q1197" s="398">
        <f t="shared" si="944"/>
        <v>0</v>
      </c>
      <c r="R1197" s="398">
        <f t="shared" si="944"/>
        <v>0</v>
      </c>
      <c r="S1197" s="398">
        <f t="shared" si="944"/>
        <v>0</v>
      </c>
      <c r="T1197" s="398">
        <f t="shared" si="944"/>
        <v>0</v>
      </c>
      <c r="U1197" s="398">
        <f t="shared" si="944"/>
        <v>0</v>
      </c>
      <c r="V1197" s="398">
        <f t="shared" si="944"/>
        <v>0</v>
      </c>
      <c r="W1197" s="398">
        <f t="shared" si="944"/>
        <v>0</v>
      </c>
      <c r="X1197" s="398">
        <f t="shared" si="944"/>
        <v>0</v>
      </c>
      <c r="Y1197" s="398">
        <f t="shared" si="944"/>
        <v>0</v>
      </c>
      <c r="Z1197" s="398">
        <f t="shared" si="944"/>
        <v>0</v>
      </c>
      <c r="AA1197" s="398">
        <f t="shared" si="944"/>
        <v>0</v>
      </c>
      <c r="AB1197" s="398">
        <f t="shared" si="944"/>
        <v>0</v>
      </c>
      <c r="AC1197" s="398">
        <f t="shared" si="944"/>
        <v>0</v>
      </c>
      <c r="AD1197" s="398">
        <f t="shared" si="944"/>
        <v>0</v>
      </c>
      <c r="AE1197" s="398">
        <f t="shared" si="944"/>
        <v>0</v>
      </c>
      <c r="AF1197" s="398">
        <f t="shared" si="944"/>
        <v>0</v>
      </c>
      <c r="AG1197" s="398">
        <f t="shared" si="944"/>
        <v>0</v>
      </c>
    </row>
    <row r="1198">
      <c r="A1198" s="100" t="str">
        <f t="shared" si="37"/>
        <v>n/a</v>
      </c>
      <c r="B1198" s="396">
        <f t="array" ref="B1198">IF($A1198="n/a",Dashboard!$C$54,iferror(index('Trade Log'!$B$5:$B$2004,match($A1198,'Trade Log'!$AA$5:$AA$2004,0),0),Dashboard!$C$54))</f>
        <v>43100</v>
      </c>
      <c r="C1198" s="100" t="str">
        <f t="array" ref="C1198">IF($A1198="n/a","",iferror(index('Trade Log'!$C$5:$C$2004,match($A1198,'Trade Log'!$AA$5:$AA$2004,0),0),""))</f>
        <v/>
      </c>
      <c r="D1198" s="398">
        <f t="array" ref="D1198">IF($A1198="n/a",0,iferror(index('Trade Log'!$AD$5:$AD$2004,match($A1198,'Trade Log'!$AA$5:$AA$2004,0),0),0))</f>
        <v>0</v>
      </c>
      <c r="E1198" s="398">
        <f t="shared" si="35"/>
        <v>0</v>
      </c>
      <c r="F1198" s="100" t="str">
        <f t="array" ref="F1198">IF($A1198="n/a","",iferror(index('Trade Log'!$D$5:$D$2004,match($A1198,'Trade Log'!$AA$5:$AA$2004,0),0),"n/a"))</f>
        <v/>
      </c>
      <c r="G1198" s="100" t="str">
        <f t="array" ref="G1198">IF($A1198="n/a","",IFERROR(index(Setup!$D$52:$D$201,match($F1198,Setup!$B$52:$B$201,0),0),"n/a"))</f>
        <v/>
      </c>
      <c r="H1198" s="81"/>
      <c r="I1198" s="398">
        <f t="shared" ref="I1198:AG1198" si="945">IF($A1198="n/a",0,IFERROR(IF($G1198=I$287,$E1198,0),0))</f>
        <v>0</v>
      </c>
      <c r="J1198" s="398">
        <f t="shared" si="945"/>
        <v>0</v>
      </c>
      <c r="K1198" s="398">
        <f t="shared" si="945"/>
        <v>0</v>
      </c>
      <c r="L1198" s="398">
        <f t="shared" si="945"/>
        <v>0</v>
      </c>
      <c r="M1198" s="398">
        <f t="shared" si="945"/>
        <v>0</v>
      </c>
      <c r="N1198" s="398">
        <f t="shared" si="945"/>
        <v>0</v>
      </c>
      <c r="O1198" s="398">
        <f t="shared" si="945"/>
        <v>0</v>
      </c>
      <c r="P1198" s="398">
        <f t="shared" si="945"/>
        <v>0</v>
      </c>
      <c r="Q1198" s="398">
        <f t="shared" si="945"/>
        <v>0</v>
      </c>
      <c r="R1198" s="398">
        <f t="shared" si="945"/>
        <v>0</v>
      </c>
      <c r="S1198" s="398">
        <f t="shared" si="945"/>
        <v>0</v>
      </c>
      <c r="T1198" s="398">
        <f t="shared" si="945"/>
        <v>0</v>
      </c>
      <c r="U1198" s="398">
        <f t="shared" si="945"/>
        <v>0</v>
      </c>
      <c r="V1198" s="398">
        <f t="shared" si="945"/>
        <v>0</v>
      </c>
      <c r="W1198" s="398">
        <f t="shared" si="945"/>
        <v>0</v>
      </c>
      <c r="X1198" s="398">
        <f t="shared" si="945"/>
        <v>0</v>
      </c>
      <c r="Y1198" s="398">
        <f t="shared" si="945"/>
        <v>0</v>
      </c>
      <c r="Z1198" s="398">
        <f t="shared" si="945"/>
        <v>0</v>
      </c>
      <c r="AA1198" s="398">
        <f t="shared" si="945"/>
        <v>0</v>
      </c>
      <c r="AB1198" s="398">
        <f t="shared" si="945"/>
        <v>0</v>
      </c>
      <c r="AC1198" s="398">
        <f t="shared" si="945"/>
        <v>0</v>
      </c>
      <c r="AD1198" s="398">
        <f t="shared" si="945"/>
        <v>0</v>
      </c>
      <c r="AE1198" s="398">
        <f t="shared" si="945"/>
        <v>0</v>
      </c>
      <c r="AF1198" s="398">
        <f t="shared" si="945"/>
        <v>0</v>
      </c>
      <c r="AG1198" s="398">
        <f t="shared" si="945"/>
        <v>0</v>
      </c>
    </row>
    <row r="1199">
      <c r="A1199" s="100" t="str">
        <f t="shared" si="37"/>
        <v>n/a</v>
      </c>
      <c r="B1199" s="396">
        <f t="array" ref="B1199">IF($A1199="n/a",Dashboard!$C$54,iferror(index('Trade Log'!$B$5:$B$2004,match($A1199,'Trade Log'!$AA$5:$AA$2004,0),0),Dashboard!$C$54))</f>
        <v>43100</v>
      </c>
      <c r="C1199" s="100" t="str">
        <f t="array" ref="C1199">IF($A1199="n/a","",iferror(index('Trade Log'!$C$5:$C$2004,match($A1199,'Trade Log'!$AA$5:$AA$2004,0),0),""))</f>
        <v/>
      </c>
      <c r="D1199" s="398">
        <f t="array" ref="D1199">IF($A1199="n/a",0,iferror(index('Trade Log'!$AD$5:$AD$2004,match($A1199,'Trade Log'!$AA$5:$AA$2004,0),0),0))</f>
        <v>0</v>
      </c>
      <c r="E1199" s="398">
        <f t="shared" si="35"/>
        <v>0</v>
      </c>
      <c r="F1199" s="100" t="str">
        <f t="array" ref="F1199">IF($A1199="n/a","",iferror(index('Trade Log'!$D$5:$D$2004,match($A1199,'Trade Log'!$AA$5:$AA$2004,0),0),"n/a"))</f>
        <v/>
      </c>
      <c r="G1199" s="100" t="str">
        <f t="array" ref="G1199">IF($A1199="n/a","",IFERROR(index(Setup!$D$52:$D$201,match($F1199,Setup!$B$52:$B$201,0),0),"n/a"))</f>
        <v/>
      </c>
      <c r="H1199" s="81"/>
      <c r="I1199" s="398">
        <f t="shared" ref="I1199:AG1199" si="946">IF($A1199="n/a",0,IFERROR(IF($G1199=I$287,$E1199,0),0))</f>
        <v>0</v>
      </c>
      <c r="J1199" s="398">
        <f t="shared" si="946"/>
        <v>0</v>
      </c>
      <c r="K1199" s="398">
        <f t="shared" si="946"/>
        <v>0</v>
      </c>
      <c r="L1199" s="398">
        <f t="shared" si="946"/>
        <v>0</v>
      </c>
      <c r="M1199" s="398">
        <f t="shared" si="946"/>
        <v>0</v>
      </c>
      <c r="N1199" s="398">
        <f t="shared" si="946"/>
        <v>0</v>
      </c>
      <c r="O1199" s="398">
        <f t="shared" si="946"/>
        <v>0</v>
      </c>
      <c r="P1199" s="398">
        <f t="shared" si="946"/>
        <v>0</v>
      </c>
      <c r="Q1199" s="398">
        <f t="shared" si="946"/>
        <v>0</v>
      </c>
      <c r="R1199" s="398">
        <f t="shared" si="946"/>
        <v>0</v>
      </c>
      <c r="S1199" s="398">
        <f t="shared" si="946"/>
        <v>0</v>
      </c>
      <c r="T1199" s="398">
        <f t="shared" si="946"/>
        <v>0</v>
      </c>
      <c r="U1199" s="398">
        <f t="shared" si="946"/>
        <v>0</v>
      </c>
      <c r="V1199" s="398">
        <f t="shared" si="946"/>
        <v>0</v>
      </c>
      <c r="W1199" s="398">
        <f t="shared" si="946"/>
        <v>0</v>
      </c>
      <c r="X1199" s="398">
        <f t="shared" si="946"/>
        <v>0</v>
      </c>
      <c r="Y1199" s="398">
        <f t="shared" si="946"/>
        <v>0</v>
      </c>
      <c r="Z1199" s="398">
        <f t="shared" si="946"/>
        <v>0</v>
      </c>
      <c r="AA1199" s="398">
        <f t="shared" si="946"/>
        <v>0</v>
      </c>
      <c r="AB1199" s="398">
        <f t="shared" si="946"/>
        <v>0</v>
      </c>
      <c r="AC1199" s="398">
        <f t="shared" si="946"/>
        <v>0</v>
      </c>
      <c r="AD1199" s="398">
        <f t="shared" si="946"/>
        <v>0</v>
      </c>
      <c r="AE1199" s="398">
        <f t="shared" si="946"/>
        <v>0</v>
      </c>
      <c r="AF1199" s="398">
        <f t="shared" si="946"/>
        <v>0</v>
      </c>
      <c r="AG1199" s="398">
        <f t="shared" si="946"/>
        <v>0</v>
      </c>
    </row>
    <row r="1200">
      <c r="A1200" s="100" t="str">
        <f t="shared" si="37"/>
        <v>n/a</v>
      </c>
      <c r="B1200" s="396">
        <f t="array" ref="B1200">IF($A1200="n/a",Dashboard!$C$54,iferror(index('Trade Log'!$B$5:$B$2004,match($A1200,'Trade Log'!$AA$5:$AA$2004,0),0),Dashboard!$C$54))</f>
        <v>43100</v>
      </c>
      <c r="C1200" s="100" t="str">
        <f t="array" ref="C1200">IF($A1200="n/a","",iferror(index('Trade Log'!$C$5:$C$2004,match($A1200,'Trade Log'!$AA$5:$AA$2004,0),0),""))</f>
        <v/>
      </c>
      <c r="D1200" s="398">
        <f t="array" ref="D1200">IF($A1200="n/a",0,iferror(index('Trade Log'!$AD$5:$AD$2004,match($A1200,'Trade Log'!$AA$5:$AA$2004,0),0),0))</f>
        <v>0</v>
      </c>
      <c r="E1200" s="398">
        <f t="shared" si="35"/>
        <v>0</v>
      </c>
      <c r="F1200" s="100" t="str">
        <f t="array" ref="F1200">IF($A1200="n/a","",iferror(index('Trade Log'!$D$5:$D$2004,match($A1200,'Trade Log'!$AA$5:$AA$2004,0),0),"n/a"))</f>
        <v/>
      </c>
      <c r="G1200" s="100" t="str">
        <f t="array" ref="G1200">IF($A1200="n/a","",IFERROR(index(Setup!$D$52:$D$201,match($F1200,Setup!$B$52:$B$201,0),0),"n/a"))</f>
        <v/>
      </c>
      <c r="H1200" s="81"/>
      <c r="I1200" s="398">
        <f t="shared" ref="I1200:AG1200" si="947">IF($A1200="n/a",0,IFERROR(IF($G1200=I$287,$E1200,0),0))</f>
        <v>0</v>
      </c>
      <c r="J1200" s="398">
        <f t="shared" si="947"/>
        <v>0</v>
      </c>
      <c r="K1200" s="398">
        <f t="shared" si="947"/>
        <v>0</v>
      </c>
      <c r="L1200" s="398">
        <f t="shared" si="947"/>
        <v>0</v>
      </c>
      <c r="M1200" s="398">
        <f t="shared" si="947"/>
        <v>0</v>
      </c>
      <c r="N1200" s="398">
        <f t="shared" si="947"/>
        <v>0</v>
      </c>
      <c r="O1200" s="398">
        <f t="shared" si="947"/>
        <v>0</v>
      </c>
      <c r="P1200" s="398">
        <f t="shared" si="947"/>
        <v>0</v>
      </c>
      <c r="Q1200" s="398">
        <f t="shared" si="947"/>
        <v>0</v>
      </c>
      <c r="R1200" s="398">
        <f t="shared" si="947"/>
        <v>0</v>
      </c>
      <c r="S1200" s="398">
        <f t="shared" si="947"/>
        <v>0</v>
      </c>
      <c r="T1200" s="398">
        <f t="shared" si="947"/>
        <v>0</v>
      </c>
      <c r="U1200" s="398">
        <f t="shared" si="947"/>
        <v>0</v>
      </c>
      <c r="V1200" s="398">
        <f t="shared" si="947"/>
        <v>0</v>
      </c>
      <c r="W1200" s="398">
        <f t="shared" si="947"/>
        <v>0</v>
      </c>
      <c r="X1200" s="398">
        <f t="shared" si="947"/>
        <v>0</v>
      </c>
      <c r="Y1200" s="398">
        <f t="shared" si="947"/>
        <v>0</v>
      </c>
      <c r="Z1200" s="398">
        <f t="shared" si="947"/>
        <v>0</v>
      </c>
      <c r="AA1200" s="398">
        <f t="shared" si="947"/>
        <v>0</v>
      </c>
      <c r="AB1200" s="398">
        <f t="shared" si="947"/>
        <v>0</v>
      </c>
      <c r="AC1200" s="398">
        <f t="shared" si="947"/>
        <v>0</v>
      </c>
      <c r="AD1200" s="398">
        <f t="shared" si="947"/>
        <v>0</v>
      </c>
      <c r="AE1200" s="398">
        <f t="shared" si="947"/>
        <v>0</v>
      </c>
      <c r="AF1200" s="398">
        <f t="shared" si="947"/>
        <v>0</v>
      </c>
      <c r="AG1200" s="398">
        <f t="shared" si="947"/>
        <v>0</v>
      </c>
    </row>
    <row r="1201">
      <c r="A1201" s="100" t="str">
        <f t="shared" si="37"/>
        <v>n/a</v>
      </c>
      <c r="B1201" s="396">
        <f t="array" ref="B1201">IF($A1201="n/a",Dashboard!$C$54,iferror(index('Trade Log'!$B$5:$B$2004,match($A1201,'Trade Log'!$AA$5:$AA$2004,0),0),Dashboard!$C$54))</f>
        <v>43100</v>
      </c>
      <c r="C1201" s="100" t="str">
        <f t="array" ref="C1201">IF($A1201="n/a","",iferror(index('Trade Log'!$C$5:$C$2004,match($A1201,'Trade Log'!$AA$5:$AA$2004,0),0),""))</f>
        <v/>
      </c>
      <c r="D1201" s="398">
        <f t="array" ref="D1201">IF($A1201="n/a",0,iferror(index('Trade Log'!$AD$5:$AD$2004,match($A1201,'Trade Log'!$AA$5:$AA$2004,0),0),0))</f>
        <v>0</v>
      </c>
      <c r="E1201" s="398">
        <f t="shared" si="35"/>
        <v>0</v>
      </c>
      <c r="F1201" s="100" t="str">
        <f t="array" ref="F1201">IF($A1201="n/a","",iferror(index('Trade Log'!$D$5:$D$2004,match($A1201,'Trade Log'!$AA$5:$AA$2004,0),0),"n/a"))</f>
        <v/>
      </c>
      <c r="G1201" s="100" t="str">
        <f t="array" ref="G1201">IF($A1201="n/a","",IFERROR(index(Setup!$D$52:$D$201,match($F1201,Setup!$B$52:$B$201,0),0),"n/a"))</f>
        <v/>
      </c>
      <c r="H1201" s="81"/>
      <c r="I1201" s="398">
        <f t="shared" ref="I1201:AG1201" si="948">IF($A1201="n/a",0,IFERROR(IF($G1201=I$287,$E1201,0),0))</f>
        <v>0</v>
      </c>
      <c r="J1201" s="398">
        <f t="shared" si="948"/>
        <v>0</v>
      </c>
      <c r="K1201" s="398">
        <f t="shared" si="948"/>
        <v>0</v>
      </c>
      <c r="L1201" s="398">
        <f t="shared" si="948"/>
        <v>0</v>
      </c>
      <c r="M1201" s="398">
        <f t="shared" si="948"/>
        <v>0</v>
      </c>
      <c r="N1201" s="398">
        <f t="shared" si="948"/>
        <v>0</v>
      </c>
      <c r="O1201" s="398">
        <f t="shared" si="948"/>
        <v>0</v>
      </c>
      <c r="P1201" s="398">
        <f t="shared" si="948"/>
        <v>0</v>
      </c>
      <c r="Q1201" s="398">
        <f t="shared" si="948"/>
        <v>0</v>
      </c>
      <c r="R1201" s="398">
        <f t="shared" si="948"/>
        <v>0</v>
      </c>
      <c r="S1201" s="398">
        <f t="shared" si="948"/>
        <v>0</v>
      </c>
      <c r="T1201" s="398">
        <f t="shared" si="948"/>
        <v>0</v>
      </c>
      <c r="U1201" s="398">
        <f t="shared" si="948"/>
        <v>0</v>
      </c>
      <c r="V1201" s="398">
        <f t="shared" si="948"/>
        <v>0</v>
      </c>
      <c r="W1201" s="398">
        <f t="shared" si="948"/>
        <v>0</v>
      </c>
      <c r="X1201" s="398">
        <f t="shared" si="948"/>
        <v>0</v>
      </c>
      <c r="Y1201" s="398">
        <f t="shared" si="948"/>
        <v>0</v>
      </c>
      <c r="Z1201" s="398">
        <f t="shared" si="948"/>
        <v>0</v>
      </c>
      <c r="AA1201" s="398">
        <f t="shared" si="948"/>
        <v>0</v>
      </c>
      <c r="AB1201" s="398">
        <f t="shared" si="948"/>
        <v>0</v>
      </c>
      <c r="AC1201" s="398">
        <f t="shared" si="948"/>
        <v>0</v>
      </c>
      <c r="AD1201" s="398">
        <f t="shared" si="948"/>
        <v>0</v>
      </c>
      <c r="AE1201" s="398">
        <f t="shared" si="948"/>
        <v>0</v>
      </c>
      <c r="AF1201" s="398">
        <f t="shared" si="948"/>
        <v>0</v>
      </c>
      <c r="AG1201" s="398">
        <f t="shared" si="948"/>
        <v>0</v>
      </c>
    </row>
    <row r="1202">
      <c r="A1202" s="100" t="str">
        <f t="shared" si="37"/>
        <v>n/a</v>
      </c>
      <c r="B1202" s="396">
        <f t="array" ref="B1202">IF($A1202="n/a",Dashboard!$C$54,iferror(index('Trade Log'!$B$5:$B$2004,match($A1202,'Trade Log'!$AA$5:$AA$2004,0),0),Dashboard!$C$54))</f>
        <v>43100</v>
      </c>
      <c r="C1202" s="100" t="str">
        <f t="array" ref="C1202">IF($A1202="n/a","",iferror(index('Trade Log'!$C$5:$C$2004,match($A1202,'Trade Log'!$AA$5:$AA$2004,0),0),""))</f>
        <v/>
      </c>
      <c r="D1202" s="398">
        <f t="array" ref="D1202">IF($A1202="n/a",0,iferror(index('Trade Log'!$AD$5:$AD$2004,match($A1202,'Trade Log'!$AA$5:$AA$2004,0),0),0))</f>
        <v>0</v>
      </c>
      <c r="E1202" s="398">
        <f t="shared" si="35"/>
        <v>0</v>
      </c>
      <c r="F1202" s="100" t="str">
        <f t="array" ref="F1202">IF($A1202="n/a","",iferror(index('Trade Log'!$D$5:$D$2004,match($A1202,'Trade Log'!$AA$5:$AA$2004,0),0),"n/a"))</f>
        <v/>
      </c>
      <c r="G1202" s="100" t="str">
        <f t="array" ref="G1202">IF($A1202="n/a","",IFERROR(index(Setup!$D$52:$D$201,match($F1202,Setup!$B$52:$B$201,0),0),"n/a"))</f>
        <v/>
      </c>
      <c r="H1202" s="81"/>
      <c r="I1202" s="398">
        <f t="shared" ref="I1202:AG1202" si="949">IF($A1202="n/a",0,IFERROR(IF($G1202=I$287,$E1202,0),0))</f>
        <v>0</v>
      </c>
      <c r="J1202" s="398">
        <f t="shared" si="949"/>
        <v>0</v>
      </c>
      <c r="K1202" s="398">
        <f t="shared" si="949"/>
        <v>0</v>
      </c>
      <c r="L1202" s="398">
        <f t="shared" si="949"/>
        <v>0</v>
      </c>
      <c r="M1202" s="398">
        <f t="shared" si="949"/>
        <v>0</v>
      </c>
      <c r="N1202" s="398">
        <f t="shared" si="949"/>
        <v>0</v>
      </c>
      <c r="O1202" s="398">
        <f t="shared" si="949"/>
        <v>0</v>
      </c>
      <c r="P1202" s="398">
        <f t="shared" si="949"/>
        <v>0</v>
      </c>
      <c r="Q1202" s="398">
        <f t="shared" si="949"/>
        <v>0</v>
      </c>
      <c r="R1202" s="398">
        <f t="shared" si="949"/>
        <v>0</v>
      </c>
      <c r="S1202" s="398">
        <f t="shared" si="949"/>
        <v>0</v>
      </c>
      <c r="T1202" s="398">
        <f t="shared" si="949"/>
        <v>0</v>
      </c>
      <c r="U1202" s="398">
        <f t="shared" si="949"/>
        <v>0</v>
      </c>
      <c r="V1202" s="398">
        <f t="shared" si="949"/>
        <v>0</v>
      </c>
      <c r="W1202" s="398">
        <f t="shared" si="949"/>
        <v>0</v>
      </c>
      <c r="X1202" s="398">
        <f t="shared" si="949"/>
        <v>0</v>
      </c>
      <c r="Y1202" s="398">
        <f t="shared" si="949"/>
        <v>0</v>
      </c>
      <c r="Z1202" s="398">
        <f t="shared" si="949"/>
        <v>0</v>
      </c>
      <c r="AA1202" s="398">
        <f t="shared" si="949"/>
        <v>0</v>
      </c>
      <c r="AB1202" s="398">
        <f t="shared" si="949"/>
        <v>0</v>
      </c>
      <c r="AC1202" s="398">
        <f t="shared" si="949"/>
        <v>0</v>
      </c>
      <c r="AD1202" s="398">
        <f t="shared" si="949"/>
        <v>0</v>
      </c>
      <c r="AE1202" s="398">
        <f t="shared" si="949"/>
        <v>0</v>
      </c>
      <c r="AF1202" s="398">
        <f t="shared" si="949"/>
        <v>0</v>
      </c>
      <c r="AG1202" s="398">
        <f t="shared" si="949"/>
        <v>0</v>
      </c>
    </row>
    <row r="1203">
      <c r="A1203" s="100" t="str">
        <f t="shared" si="37"/>
        <v>n/a</v>
      </c>
      <c r="B1203" s="396">
        <f t="array" ref="B1203">IF($A1203="n/a",Dashboard!$C$54,iferror(index('Trade Log'!$B$5:$B$2004,match($A1203,'Trade Log'!$AA$5:$AA$2004,0),0),Dashboard!$C$54))</f>
        <v>43100</v>
      </c>
      <c r="C1203" s="100" t="str">
        <f t="array" ref="C1203">IF($A1203="n/a","",iferror(index('Trade Log'!$C$5:$C$2004,match($A1203,'Trade Log'!$AA$5:$AA$2004,0),0),""))</f>
        <v/>
      </c>
      <c r="D1203" s="398">
        <f t="array" ref="D1203">IF($A1203="n/a",0,iferror(index('Trade Log'!$AD$5:$AD$2004,match($A1203,'Trade Log'!$AA$5:$AA$2004,0),0),0))</f>
        <v>0</v>
      </c>
      <c r="E1203" s="398">
        <f t="shared" si="35"/>
        <v>0</v>
      </c>
      <c r="F1203" s="100" t="str">
        <f t="array" ref="F1203">IF($A1203="n/a","",iferror(index('Trade Log'!$D$5:$D$2004,match($A1203,'Trade Log'!$AA$5:$AA$2004,0),0),"n/a"))</f>
        <v/>
      </c>
      <c r="G1203" s="100" t="str">
        <f t="array" ref="G1203">IF($A1203="n/a","",IFERROR(index(Setup!$D$52:$D$201,match($F1203,Setup!$B$52:$B$201,0),0),"n/a"))</f>
        <v/>
      </c>
      <c r="H1203" s="81"/>
      <c r="I1203" s="398">
        <f t="shared" ref="I1203:AG1203" si="950">IF($A1203="n/a",0,IFERROR(IF($G1203=I$287,$E1203,0),0))</f>
        <v>0</v>
      </c>
      <c r="J1203" s="398">
        <f t="shared" si="950"/>
        <v>0</v>
      </c>
      <c r="K1203" s="398">
        <f t="shared" si="950"/>
        <v>0</v>
      </c>
      <c r="L1203" s="398">
        <f t="shared" si="950"/>
        <v>0</v>
      </c>
      <c r="M1203" s="398">
        <f t="shared" si="950"/>
        <v>0</v>
      </c>
      <c r="N1203" s="398">
        <f t="shared" si="950"/>
        <v>0</v>
      </c>
      <c r="O1203" s="398">
        <f t="shared" si="950"/>
        <v>0</v>
      </c>
      <c r="P1203" s="398">
        <f t="shared" si="950"/>
        <v>0</v>
      </c>
      <c r="Q1203" s="398">
        <f t="shared" si="950"/>
        <v>0</v>
      </c>
      <c r="R1203" s="398">
        <f t="shared" si="950"/>
        <v>0</v>
      </c>
      <c r="S1203" s="398">
        <f t="shared" si="950"/>
        <v>0</v>
      </c>
      <c r="T1203" s="398">
        <f t="shared" si="950"/>
        <v>0</v>
      </c>
      <c r="U1203" s="398">
        <f t="shared" si="950"/>
        <v>0</v>
      </c>
      <c r="V1203" s="398">
        <f t="shared" si="950"/>
        <v>0</v>
      </c>
      <c r="W1203" s="398">
        <f t="shared" si="950"/>
        <v>0</v>
      </c>
      <c r="X1203" s="398">
        <f t="shared" si="950"/>
        <v>0</v>
      </c>
      <c r="Y1203" s="398">
        <f t="shared" si="950"/>
        <v>0</v>
      </c>
      <c r="Z1203" s="398">
        <f t="shared" si="950"/>
        <v>0</v>
      </c>
      <c r="AA1203" s="398">
        <f t="shared" si="950"/>
        <v>0</v>
      </c>
      <c r="AB1203" s="398">
        <f t="shared" si="950"/>
        <v>0</v>
      </c>
      <c r="AC1203" s="398">
        <f t="shared" si="950"/>
        <v>0</v>
      </c>
      <c r="AD1203" s="398">
        <f t="shared" si="950"/>
        <v>0</v>
      </c>
      <c r="AE1203" s="398">
        <f t="shared" si="950"/>
        <v>0</v>
      </c>
      <c r="AF1203" s="398">
        <f t="shared" si="950"/>
        <v>0</v>
      </c>
      <c r="AG1203" s="398">
        <f t="shared" si="950"/>
        <v>0</v>
      </c>
    </row>
    <row r="1204">
      <c r="A1204" s="100" t="str">
        <f t="shared" si="37"/>
        <v>n/a</v>
      </c>
      <c r="B1204" s="396">
        <f t="array" ref="B1204">IF($A1204="n/a",Dashboard!$C$54,iferror(index('Trade Log'!$B$5:$B$2004,match($A1204,'Trade Log'!$AA$5:$AA$2004,0),0),Dashboard!$C$54))</f>
        <v>43100</v>
      </c>
      <c r="C1204" s="100" t="str">
        <f t="array" ref="C1204">IF($A1204="n/a","",iferror(index('Trade Log'!$C$5:$C$2004,match($A1204,'Trade Log'!$AA$5:$AA$2004,0),0),""))</f>
        <v/>
      </c>
      <c r="D1204" s="398">
        <f t="array" ref="D1204">IF($A1204="n/a",0,iferror(index('Trade Log'!$AD$5:$AD$2004,match($A1204,'Trade Log'!$AA$5:$AA$2004,0),0),0))</f>
        <v>0</v>
      </c>
      <c r="E1204" s="398">
        <f t="shared" si="35"/>
        <v>0</v>
      </c>
      <c r="F1204" s="100" t="str">
        <f t="array" ref="F1204">IF($A1204="n/a","",iferror(index('Trade Log'!$D$5:$D$2004,match($A1204,'Trade Log'!$AA$5:$AA$2004,0),0),"n/a"))</f>
        <v/>
      </c>
      <c r="G1204" s="100" t="str">
        <f t="array" ref="G1204">IF($A1204="n/a","",IFERROR(index(Setup!$D$52:$D$201,match($F1204,Setup!$B$52:$B$201,0),0),"n/a"))</f>
        <v/>
      </c>
      <c r="H1204" s="81"/>
      <c r="I1204" s="398">
        <f t="shared" ref="I1204:AG1204" si="951">IF($A1204="n/a",0,IFERROR(IF($G1204=I$287,$E1204,0),0))</f>
        <v>0</v>
      </c>
      <c r="J1204" s="398">
        <f t="shared" si="951"/>
        <v>0</v>
      </c>
      <c r="K1204" s="398">
        <f t="shared" si="951"/>
        <v>0</v>
      </c>
      <c r="L1204" s="398">
        <f t="shared" si="951"/>
        <v>0</v>
      </c>
      <c r="M1204" s="398">
        <f t="shared" si="951"/>
        <v>0</v>
      </c>
      <c r="N1204" s="398">
        <f t="shared" si="951"/>
        <v>0</v>
      </c>
      <c r="O1204" s="398">
        <f t="shared" si="951"/>
        <v>0</v>
      </c>
      <c r="P1204" s="398">
        <f t="shared" si="951"/>
        <v>0</v>
      </c>
      <c r="Q1204" s="398">
        <f t="shared" si="951"/>
        <v>0</v>
      </c>
      <c r="R1204" s="398">
        <f t="shared" si="951"/>
        <v>0</v>
      </c>
      <c r="S1204" s="398">
        <f t="shared" si="951"/>
        <v>0</v>
      </c>
      <c r="T1204" s="398">
        <f t="shared" si="951"/>
        <v>0</v>
      </c>
      <c r="U1204" s="398">
        <f t="shared" si="951"/>
        <v>0</v>
      </c>
      <c r="V1204" s="398">
        <f t="shared" si="951"/>
        <v>0</v>
      </c>
      <c r="W1204" s="398">
        <f t="shared" si="951"/>
        <v>0</v>
      </c>
      <c r="X1204" s="398">
        <f t="shared" si="951"/>
        <v>0</v>
      </c>
      <c r="Y1204" s="398">
        <f t="shared" si="951"/>
        <v>0</v>
      </c>
      <c r="Z1204" s="398">
        <f t="shared" si="951"/>
        <v>0</v>
      </c>
      <c r="AA1204" s="398">
        <f t="shared" si="951"/>
        <v>0</v>
      </c>
      <c r="AB1204" s="398">
        <f t="shared" si="951"/>
        <v>0</v>
      </c>
      <c r="AC1204" s="398">
        <f t="shared" si="951"/>
        <v>0</v>
      </c>
      <c r="AD1204" s="398">
        <f t="shared" si="951"/>
        <v>0</v>
      </c>
      <c r="AE1204" s="398">
        <f t="shared" si="951"/>
        <v>0</v>
      </c>
      <c r="AF1204" s="398">
        <f t="shared" si="951"/>
        <v>0</v>
      </c>
      <c r="AG1204" s="398">
        <f t="shared" si="951"/>
        <v>0</v>
      </c>
    </row>
    <row r="1205">
      <c r="A1205" s="100" t="str">
        <f t="shared" si="37"/>
        <v>n/a</v>
      </c>
      <c r="B1205" s="396">
        <f t="array" ref="B1205">IF($A1205="n/a",Dashboard!$C$54,iferror(index('Trade Log'!$B$5:$B$2004,match($A1205,'Trade Log'!$AA$5:$AA$2004,0),0),Dashboard!$C$54))</f>
        <v>43100</v>
      </c>
      <c r="C1205" s="100" t="str">
        <f t="array" ref="C1205">IF($A1205="n/a","",iferror(index('Trade Log'!$C$5:$C$2004,match($A1205,'Trade Log'!$AA$5:$AA$2004,0),0),""))</f>
        <v/>
      </c>
      <c r="D1205" s="398">
        <f t="array" ref="D1205">IF($A1205="n/a",0,iferror(index('Trade Log'!$AD$5:$AD$2004,match($A1205,'Trade Log'!$AA$5:$AA$2004,0),0),0))</f>
        <v>0</v>
      </c>
      <c r="E1205" s="398">
        <f t="shared" si="35"/>
        <v>0</v>
      </c>
      <c r="F1205" s="100" t="str">
        <f t="array" ref="F1205">IF($A1205="n/a","",iferror(index('Trade Log'!$D$5:$D$2004,match($A1205,'Trade Log'!$AA$5:$AA$2004,0),0),"n/a"))</f>
        <v/>
      </c>
      <c r="G1205" s="100" t="str">
        <f t="array" ref="G1205">IF($A1205="n/a","",IFERROR(index(Setup!$D$52:$D$201,match($F1205,Setup!$B$52:$B$201,0),0),"n/a"))</f>
        <v/>
      </c>
      <c r="H1205" s="81"/>
      <c r="I1205" s="398">
        <f t="shared" ref="I1205:AG1205" si="952">IF($A1205="n/a",0,IFERROR(IF($G1205=I$287,$E1205,0),0))</f>
        <v>0</v>
      </c>
      <c r="J1205" s="398">
        <f t="shared" si="952"/>
        <v>0</v>
      </c>
      <c r="K1205" s="398">
        <f t="shared" si="952"/>
        <v>0</v>
      </c>
      <c r="L1205" s="398">
        <f t="shared" si="952"/>
        <v>0</v>
      </c>
      <c r="M1205" s="398">
        <f t="shared" si="952"/>
        <v>0</v>
      </c>
      <c r="N1205" s="398">
        <f t="shared" si="952"/>
        <v>0</v>
      </c>
      <c r="O1205" s="398">
        <f t="shared" si="952"/>
        <v>0</v>
      </c>
      <c r="P1205" s="398">
        <f t="shared" si="952"/>
        <v>0</v>
      </c>
      <c r="Q1205" s="398">
        <f t="shared" si="952"/>
        <v>0</v>
      </c>
      <c r="R1205" s="398">
        <f t="shared" si="952"/>
        <v>0</v>
      </c>
      <c r="S1205" s="398">
        <f t="shared" si="952"/>
        <v>0</v>
      </c>
      <c r="T1205" s="398">
        <f t="shared" si="952"/>
        <v>0</v>
      </c>
      <c r="U1205" s="398">
        <f t="shared" si="952"/>
        <v>0</v>
      </c>
      <c r="V1205" s="398">
        <f t="shared" si="952"/>
        <v>0</v>
      </c>
      <c r="W1205" s="398">
        <f t="shared" si="952"/>
        <v>0</v>
      </c>
      <c r="X1205" s="398">
        <f t="shared" si="952"/>
        <v>0</v>
      </c>
      <c r="Y1205" s="398">
        <f t="shared" si="952"/>
        <v>0</v>
      </c>
      <c r="Z1205" s="398">
        <f t="shared" si="952"/>
        <v>0</v>
      </c>
      <c r="AA1205" s="398">
        <f t="shared" si="952"/>
        <v>0</v>
      </c>
      <c r="AB1205" s="398">
        <f t="shared" si="952"/>
        <v>0</v>
      </c>
      <c r="AC1205" s="398">
        <f t="shared" si="952"/>
        <v>0</v>
      </c>
      <c r="AD1205" s="398">
        <f t="shared" si="952"/>
        <v>0</v>
      </c>
      <c r="AE1205" s="398">
        <f t="shared" si="952"/>
        <v>0</v>
      </c>
      <c r="AF1205" s="398">
        <f t="shared" si="952"/>
        <v>0</v>
      </c>
      <c r="AG1205" s="398">
        <f t="shared" si="952"/>
        <v>0</v>
      </c>
    </row>
    <row r="1206">
      <c r="A1206" s="100" t="str">
        <f t="shared" si="37"/>
        <v>n/a</v>
      </c>
      <c r="B1206" s="396">
        <f t="array" ref="B1206">IF($A1206="n/a",Dashboard!$C$54,iferror(index('Trade Log'!$B$5:$B$2004,match($A1206,'Trade Log'!$AA$5:$AA$2004,0),0),Dashboard!$C$54))</f>
        <v>43100</v>
      </c>
      <c r="C1206" s="100" t="str">
        <f t="array" ref="C1206">IF($A1206="n/a","",iferror(index('Trade Log'!$C$5:$C$2004,match($A1206,'Trade Log'!$AA$5:$AA$2004,0),0),""))</f>
        <v/>
      </c>
      <c r="D1206" s="398">
        <f t="array" ref="D1206">IF($A1206="n/a",0,iferror(index('Trade Log'!$AD$5:$AD$2004,match($A1206,'Trade Log'!$AA$5:$AA$2004,0),0),0))</f>
        <v>0</v>
      </c>
      <c r="E1206" s="398">
        <f t="shared" si="35"/>
        <v>0</v>
      </c>
      <c r="F1206" s="100" t="str">
        <f t="array" ref="F1206">IF($A1206="n/a","",iferror(index('Trade Log'!$D$5:$D$2004,match($A1206,'Trade Log'!$AA$5:$AA$2004,0),0),"n/a"))</f>
        <v/>
      </c>
      <c r="G1206" s="100" t="str">
        <f t="array" ref="G1206">IF($A1206="n/a","",IFERROR(index(Setup!$D$52:$D$201,match($F1206,Setup!$B$52:$B$201,0),0),"n/a"))</f>
        <v/>
      </c>
      <c r="H1206" s="81"/>
      <c r="I1206" s="398">
        <f t="shared" ref="I1206:AG1206" si="953">IF($A1206="n/a",0,IFERROR(IF($G1206=I$287,$E1206,0),0))</f>
        <v>0</v>
      </c>
      <c r="J1206" s="398">
        <f t="shared" si="953"/>
        <v>0</v>
      </c>
      <c r="K1206" s="398">
        <f t="shared" si="953"/>
        <v>0</v>
      </c>
      <c r="L1206" s="398">
        <f t="shared" si="953"/>
        <v>0</v>
      </c>
      <c r="M1206" s="398">
        <f t="shared" si="953"/>
        <v>0</v>
      </c>
      <c r="N1206" s="398">
        <f t="shared" si="953"/>
        <v>0</v>
      </c>
      <c r="O1206" s="398">
        <f t="shared" si="953"/>
        <v>0</v>
      </c>
      <c r="P1206" s="398">
        <f t="shared" si="953"/>
        <v>0</v>
      </c>
      <c r="Q1206" s="398">
        <f t="shared" si="953"/>
        <v>0</v>
      </c>
      <c r="R1206" s="398">
        <f t="shared" si="953"/>
        <v>0</v>
      </c>
      <c r="S1206" s="398">
        <f t="shared" si="953"/>
        <v>0</v>
      </c>
      <c r="T1206" s="398">
        <f t="shared" si="953"/>
        <v>0</v>
      </c>
      <c r="U1206" s="398">
        <f t="shared" si="953"/>
        <v>0</v>
      </c>
      <c r="V1206" s="398">
        <f t="shared" si="953"/>
        <v>0</v>
      </c>
      <c r="W1206" s="398">
        <f t="shared" si="953"/>
        <v>0</v>
      </c>
      <c r="X1206" s="398">
        <f t="shared" si="953"/>
        <v>0</v>
      </c>
      <c r="Y1206" s="398">
        <f t="shared" si="953"/>
        <v>0</v>
      </c>
      <c r="Z1206" s="398">
        <f t="shared" si="953"/>
        <v>0</v>
      </c>
      <c r="AA1206" s="398">
        <f t="shared" si="953"/>
        <v>0</v>
      </c>
      <c r="AB1206" s="398">
        <f t="shared" si="953"/>
        <v>0</v>
      </c>
      <c r="AC1206" s="398">
        <f t="shared" si="953"/>
        <v>0</v>
      </c>
      <c r="AD1206" s="398">
        <f t="shared" si="953"/>
        <v>0</v>
      </c>
      <c r="AE1206" s="398">
        <f t="shared" si="953"/>
        <v>0</v>
      </c>
      <c r="AF1206" s="398">
        <f t="shared" si="953"/>
        <v>0</v>
      </c>
      <c r="AG1206" s="398">
        <f t="shared" si="953"/>
        <v>0</v>
      </c>
    </row>
    <row r="1207">
      <c r="A1207" s="100" t="str">
        <f t="shared" si="37"/>
        <v>n/a</v>
      </c>
      <c r="B1207" s="396">
        <f t="array" ref="B1207">IF($A1207="n/a",Dashboard!$C$54,iferror(index('Trade Log'!$B$5:$B$2004,match($A1207,'Trade Log'!$AA$5:$AA$2004,0),0),Dashboard!$C$54))</f>
        <v>43100</v>
      </c>
      <c r="C1207" s="100" t="str">
        <f t="array" ref="C1207">IF($A1207="n/a","",iferror(index('Trade Log'!$C$5:$C$2004,match($A1207,'Trade Log'!$AA$5:$AA$2004,0),0),""))</f>
        <v/>
      </c>
      <c r="D1207" s="398">
        <f t="array" ref="D1207">IF($A1207="n/a",0,iferror(index('Trade Log'!$AD$5:$AD$2004,match($A1207,'Trade Log'!$AA$5:$AA$2004,0),0),0))</f>
        <v>0</v>
      </c>
      <c r="E1207" s="398">
        <f t="shared" si="35"/>
        <v>0</v>
      </c>
      <c r="F1207" s="100" t="str">
        <f t="array" ref="F1207">IF($A1207="n/a","",iferror(index('Trade Log'!$D$5:$D$2004,match($A1207,'Trade Log'!$AA$5:$AA$2004,0),0),"n/a"))</f>
        <v/>
      </c>
      <c r="G1207" s="100" t="str">
        <f t="array" ref="G1207">IF($A1207="n/a","",IFERROR(index(Setup!$D$52:$D$201,match($F1207,Setup!$B$52:$B$201,0),0),"n/a"))</f>
        <v/>
      </c>
      <c r="H1207" s="81"/>
      <c r="I1207" s="398">
        <f t="shared" ref="I1207:AG1207" si="954">IF($A1207="n/a",0,IFERROR(IF($G1207=I$287,$E1207,0),0))</f>
        <v>0</v>
      </c>
      <c r="J1207" s="398">
        <f t="shared" si="954"/>
        <v>0</v>
      </c>
      <c r="K1207" s="398">
        <f t="shared" si="954"/>
        <v>0</v>
      </c>
      <c r="L1207" s="398">
        <f t="shared" si="954"/>
        <v>0</v>
      </c>
      <c r="M1207" s="398">
        <f t="shared" si="954"/>
        <v>0</v>
      </c>
      <c r="N1207" s="398">
        <f t="shared" si="954"/>
        <v>0</v>
      </c>
      <c r="O1207" s="398">
        <f t="shared" si="954"/>
        <v>0</v>
      </c>
      <c r="P1207" s="398">
        <f t="shared" si="954"/>
        <v>0</v>
      </c>
      <c r="Q1207" s="398">
        <f t="shared" si="954"/>
        <v>0</v>
      </c>
      <c r="R1207" s="398">
        <f t="shared" si="954"/>
        <v>0</v>
      </c>
      <c r="S1207" s="398">
        <f t="shared" si="954"/>
        <v>0</v>
      </c>
      <c r="T1207" s="398">
        <f t="shared" si="954"/>
        <v>0</v>
      </c>
      <c r="U1207" s="398">
        <f t="shared" si="954"/>
        <v>0</v>
      </c>
      <c r="V1207" s="398">
        <f t="shared" si="954"/>
        <v>0</v>
      </c>
      <c r="W1207" s="398">
        <f t="shared" si="954"/>
        <v>0</v>
      </c>
      <c r="X1207" s="398">
        <f t="shared" si="954"/>
        <v>0</v>
      </c>
      <c r="Y1207" s="398">
        <f t="shared" si="954"/>
        <v>0</v>
      </c>
      <c r="Z1207" s="398">
        <f t="shared" si="954"/>
        <v>0</v>
      </c>
      <c r="AA1207" s="398">
        <f t="shared" si="954"/>
        <v>0</v>
      </c>
      <c r="AB1207" s="398">
        <f t="shared" si="954"/>
        <v>0</v>
      </c>
      <c r="AC1207" s="398">
        <f t="shared" si="954"/>
        <v>0</v>
      </c>
      <c r="AD1207" s="398">
        <f t="shared" si="954"/>
        <v>0</v>
      </c>
      <c r="AE1207" s="398">
        <f t="shared" si="954"/>
        <v>0</v>
      </c>
      <c r="AF1207" s="398">
        <f t="shared" si="954"/>
        <v>0</v>
      </c>
      <c r="AG1207" s="398">
        <f t="shared" si="954"/>
        <v>0</v>
      </c>
    </row>
    <row r="1208">
      <c r="A1208" s="100" t="str">
        <f t="shared" si="37"/>
        <v>n/a</v>
      </c>
      <c r="B1208" s="396">
        <f t="array" ref="B1208">IF($A1208="n/a",Dashboard!$C$54,iferror(index('Trade Log'!$B$5:$B$2004,match($A1208,'Trade Log'!$AA$5:$AA$2004,0),0),Dashboard!$C$54))</f>
        <v>43100</v>
      </c>
      <c r="C1208" s="100" t="str">
        <f t="array" ref="C1208">IF($A1208="n/a","",iferror(index('Trade Log'!$C$5:$C$2004,match($A1208,'Trade Log'!$AA$5:$AA$2004,0),0),""))</f>
        <v/>
      </c>
      <c r="D1208" s="398">
        <f t="array" ref="D1208">IF($A1208="n/a",0,iferror(index('Trade Log'!$AD$5:$AD$2004,match($A1208,'Trade Log'!$AA$5:$AA$2004,0),0),0))</f>
        <v>0</v>
      </c>
      <c r="E1208" s="398">
        <f t="shared" si="35"/>
        <v>0</v>
      </c>
      <c r="F1208" s="100" t="str">
        <f t="array" ref="F1208">IF($A1208="n/a","",iferror(index('Trade Log'!$D$5:$D$2004,match($A1208,'Trade Log'!$AA$5:$AA$2004,0),0),"n/a"))</f>
        <v/>
      </c>
      <c r="G1208" s="100" t="str">
        <f t="array" ref="G1208">IF($A1208="n/a","",IFERROR(index(Setup!$D$52:$D$201,match($F1208,Setup!$B$52:$B$201,0),0),"n/a"))</f>
        <v/>
      </c>
      <c r="H1208" s="81"/>
      <c r="I1208" s="398">
        <f t="shared" ref="I1208:AG1208" si="955">IF($A1208="n/a",0,IFERROR(IF($G1208=I$287,$E1208,0),0))</f>
        <v>0</v>
      </c>
      <c r="J1208" s="398">
        <f t="shared" si="955"/>
        <v>0</v>
      </c>
      <c r="K1208" s="398">
        <f t="shared" si="955"/>
        <v>0</v>
      </c>
      <c r="L1208" s="398">
        <f t="shared" si="955"/>
        <v>0</v>
      </c>
      <c r="M1208" s="398">
        <f t="shared" si="955"/>
        <v>0</v>
      </c>
      <c r="N1208" s="398">
        <f t="shared" si="955"/>
        <v>0</v>
      </c>
      <c r="O1208" s="398">
        <f t="shared" si="955"/>
        <v>0</v>
      </c>
      <c r="P1208" s="398">
        <f t="shared" si="955"/>
        <v>0</v>
      </c>
      <c r="Q1208" s="398">
        <f t="shared" si="955"/>
        <v>0</v>
      </c>
      <c r="R1208" s="398">
        <f t="shared" si="955"/>
        <v>0</v>
      </c>
      <c r="S1208" s="398">
        <f t="shared" si="955"/>
        <v>0</v>
      </c>
      <c r="T1208" s="398">
        <f t="shared" si="955"/>
        <v>0</v>
      </c>
      <c r="U1208" s="398">
        <f t="shared" si="955"/>
        <v>0</v>
      </c>
      <c r="V1208" s="398">
        <f t="shared" si="955"/>
        <v>0</v>
      </c>
      <c r="W1208" s="398">
        <f t="shared" si="955"/>
        <v>0</v>
      </c>
      <c r="X1208" s="398">
        <f t="shared" si="955"/>
        <v>0</v>
      </c>
      <c r="Y1208" s="398">
        <f t="shared" si="955"/>
        <v>0</v>
      </c>
      <c r="Z1208" s="398">
        <f t="shared" si="955"/>
        <v>0</v>
      </c>
      <c r="AA1208" s="398">
        <f t="shared" si="955"/>
        <v>0</v>
      </c>
      <c r="AB1208" s="398">
        <f t="shared" si="955"/>
        <v>0</v>
      </c>
      <c r="AC1208" s="398">
        <f t="shared" si="955"/>
        <v>0</v>
      </c>
      <c r="AD1208" s="398">
        <f t="shared" si="955"/>
        <v>0</v>
      </c>
      <c r="AE1208" s="398">
        <f t="shared" si="955"/>
        <v>0</v>
      </c>
      <c r="AF1208" s="398">
        <f t="shared" si="955"/>
        <v>0</v>
      </c>
      <c r="AG1208" s="398">
        <f t="shared" si="955"/>
        <v>0</v>
      </c>
    </row>
    <row r="1209">
      <c r="A1209" s="100" t="str">
        <f t="shared" si="37"/>
        <v>n/a</v>
      </c>
      <c r="B1209" s="396">
        <f t="array" ref="B1209">IF($A1209="n/a",Dashboard!$C$54,iferror(index('Trade Log'!$B$5:$B$2004,match($A1209,'Trade Log'!$AA$5:$AA$2004,0),0),Dashboard!$C$54))</f>
        <v>43100</v>
      </c>
      <c r="C1209" s="100" t="str">
        <f t="array" ref="C1209">IF($A1209="n/a","",iferror(index('Trade Log'!$C$5:$C$2004,match($A1209,'Trade Log'!$AA$5:$AA$2004,0),0),""))</f>
        <v/>
      </c>
      <c r="D1209" s="398">
        <f t="array" ref="D1209">IF($A1209="n/a",0,iferror(index('Trade Log'!$AD$5:$AD$2004,match($A1209,'Trade Log'!$AA$5:$AA$2004,0),0),0))</f>
        <v>0</v>
      </c>
      <c r="E1209" s="398">
        <f t="shared" si="35"/>
        <v>0</v>
      </c>
      <c r="F1209" s="100" t="str">
        <f t="array" ref="F1209">IF($A1209="n/a","",iferror(index('Trade Log'!$D$5:$D$2004,match($A1209,'Trade Log'!$AA$5:$AA$2004,0),0),"n/a"))</f>
        <v/>
      </c>
      <c r="G1209" s="100" t="str">
        <f t="array" ref="G1209">IF($A1209="n/a","",IFERROR(index(Setup!$D$52:$D$201,match($F1209,Setup!$B$52:$B$201,0),0),"n/a"))</f>
        <v/>
      </c>
      <c r="H1209" s="81"/>
      <c r="I1209" s="398">
        <f t="shared" ref="I1209:AG1209" si="956">IF($A1209="n/a",0,IFERROR(IF($G1209=I$287,$E1209,0),0))</f>
        <v>0</v>
      </c>
      <c r="J1209" s="398">
        <f t="shared" si="956"/>
        <v>0</v>
      </c>
      <c r="K1209" s="398">
        <f t="shared" si="956"/>
        <v>0</v>
      </c>
      <c r="L1209" s="398">
        <f t="shared" si="956"/>
        <v>0</v>
      </c>
      <c r="M1209" s="398">
        <f t="shared" si="956"/>
        <v>0</v>
      </c>
      <c r="N1209" s="398">
        <f t="shared" si="956"/>
        <v>0</v>
      </c>
      <c r="O1209" s="398">
        <f t="shared" si="956"/>
        <v>0</v>
      </c>
      <c r="P1209" s="398">
        <f t="shared" si="956"/>
        <v>0</v>
      </c>
      <c r="Q1209" s="398">
        <f t="shared" si="956"/>
        <v>0</v>
      </c>
      <c r="R1209" s="398">
        <f t="shared" si="956"/>
        <v>0</v>
      </c>
      <c r="S1209" s="398">
        <f t="shared" si="956"/>
        <v>0</v>
      </c>
      <c r="T1209" s="398">
        <f t="shared" si="956"/>
        <v>0</v>
      </c>
      <c r="U1209" s="398">
        <f t="shared" si="956"/>
        <v>0</v>
      </c>
      <c r="V1209" s="398">
        <f t="shared" si="956"/>
        <v>0</v>
      </c>
      <c r="W1209" s="398">
        <f t="shared" si="956"/>
        <v>0</v>
      </c>
      <c r="X1209" s="398">
        <f t="shared" si="956"/>
        <v>0</v>
      </c>
      <c r="Y1209" s="398">
        <f t="shared" si="956"/>
        <v>0</v>
      </c>
      <c r="Z1209" s="398">
        <f t="shared" si="956"/>
        <v>0</v>
      </c>
      <c r="AA1209" s="398">
        <f t="shared" si="956"/>
        <v>0</v>
      </c>
      <c r="AB1209" s="398">
        <f t="shared" si="956"/>
        <v>0</v>
      </c>
      <c r="AC1209" s="398">
        <f t="shared" si="956"/>
        <v>0</v>
      </c>
      <c r="AD1209" s="398">
        <f t="shared" si="956"/>
        <v>0</v>
      </c>
      <c r="AE1209" s="398">
        <f t="shared" si="956"/>
        <v>0</v>
      </c>
      <c r="AF1209" s="398">
        <f t="shared" si="956"/>
        <v>0</v>
      </c>
      <c r="AG1209" s="398">
        <f t="shared" si="956"/>
        <v>0</v>
      </c>
    </row>
    <row r="1210">
      <c r="A1210" s="100" t="str">
        <f t="shared" si="37"/>
        <v>n/a</v>
      </c>
      <c r="B1210" s="396">
        <f t="array" ref="B1210">IF($A1210="n/a",Dashboard!$C$54,iferror(index('Trade Log'!$B$5:$B$2004,match($A1210,'Trade Log'!$AA$5:$AA$2004,0),0),Dashboard!$C$54))</f>
        <v>43100</v>
      </c>
      <c r="C1210" s="100" t="str">
        <f t="array" ref="C1210">IF($A1210="n/a","",iferror(index('Trade Log'!$C$5:$C$2004,match($A1210,'Trade Log'!$AA$5:$AA$2004,0),0),""))</f>
        <v/>
      </c>
      <c r="D1210" s="398">
        <f t="array" ref="D1210">IF($A1210="n/a",0,iferror(index('Trade Log'!$AD$5:$AD$2004,match($A1210,'Trade Log'!$AA$5:$AA$2004,0),0),0))</f>
        <v>0</v>
      </c>
      <c r="E1210" s="398">
        <f t="shared" si="35"/>
        <v>0</v>
      </c>
      <c r="F1210" s="100" t="str">
        <f t="array" ref="F1210">IF($A1210="n/a","",iferror(index('Trade Log'!$D$5:$D$2004,match($A1210,'Trade Log'!$AA$5:$AA$2004,0),0),"n/a"))</f>
        <v/>
      </c>
      <c r="G1210" s="100" t="str">
        <f t="array" ref="G1210">IF($A1210="n/a","",IFERROR(index(Setup!$D$52:$D$201,match($F1210,Setup!$B$52:$B$201,0),0),"n/a"))</f>
        <v/>
      </c>
      <c r="H1210" s="81"/>
      <c r="I1210" s="398">
        <f t="shared" ref="I1210:AG1210" si="957">IF($A1210="n/a",0,IFERROR(IF($G1210=I$287,$E1210,0),0))</f>
        <v>0</v>
      </c>
      <c r="J1210" s="398">
        <f t="shared" si="957"/>
        <v>0</v>
      </c>
      <c r="K1210" s="398">
        <f t="shared" si="957"/>
        <v>0</v>
      </c>
      <c r="L1210" s="398">
        <f t="shared" si="957"/>
        <v>0</v>
      </c>
      <c r="M1210" s="398">
        <f t="shared" si="957"/>
        <v>0</v>
      </c>
      <c r="N1210" s="398">
        <f t="shared" si="957"/>
        <v>0</v>
      </c>
      <c r="O1210" s="398">
        <f t="shared" si="957"/>
        <v>0</v>
      </c>
      <c r="P1210" s="398">
        <f t="shared" si="957"/>
        <v>0</v>
      </c>
      <c r="Q1210" s="398">
        <f t="shared" si="957"/>
        <v>0</v>
      </c>
      <c r="R1210" s="398">
        <f t="shared" si="957"/>
        <v>0</v>
      </c>
      <c r="S1210" s="398">
        <f t="shared" si="957"/>
        <v>0</v>
      </c>
      <c r="T1210" s="398">
        <f t="shared" si="957"/>
        <v>0</v>
      </c>
      <c r="U1210" s="398">
        <f t="shared" si="957"/>
        <v>0</v>
      </c>
      <c r="V1210" s="398">
        <f t="shared" si="957"/>
        <v>0</v>
      </c>
      <c r="W1210" s="398">
        <f t="shared" si="957"/>
        <v>0</v>
      </c>
      <c r="X1210" s="398">
        <f t="shared" si="957"/>
        <v>0</v>
      </c>
      <c r="Y1210" s="398">
        <f t="shared" si="957"/>
        <v>0</v>
      </c>
      <c r="Z1210" s="398">
        <f t="shared" si="957"/>
        <v>0</v>
      </c>
      <c r="AA1210" s="398">
        <f t="shared" si="957"/>
        <v>0</v>
      </c>
      <c r="AB1210" s="398">
        <f t="shared" si="957"/>
        <v>0</v>
      </c>
      <c r="AC1210" s="398">
        <f t="shared" si="957"/>
        <v>0</v>
      </c>
      <c r="AD1210" s="398">
        <f t="shared" si="957"/>
        <v>0</v>
      </c>
      <c r="AE1210" s="398">
        <f t="shared" si="957"/>
        <v>0</v>
      </c>
      <c r="AF1210" s="398">
        <f t="shared" si="957"/>
        <v>0</v>
      </c>
      <c r="AG1210" s="398">
        <f t="shared" si="957"/>
        <v>0</v>
      </c>
    </row>
    <row r="1211">
      <c r="A1211" s="100" t="str">
        <f t="shared" si="37"/>
        <v>n/a</v>
      </c>
      <c r="B1211" s="396">
        <f t="array" ref="B1211">IF($A1211="n/a",Dashboard!$C$54,iferror(index('Trade Log'!$B$5:$B$2004,match($A1211,'Trade Log'!$AA$5:$AA$2004,0),0),Dashboard!$C$54))</f>
        <v>43100</v>
      </c>
      <c r="C1211" s="100" t="str">
        <f t="array" ref="C1211">IF($A1211="n/a","",iferror(index('Trade Log'!$C$5:$C$2004,match($A1211,'Trade Log'!$AA$5:$AA$2004,0),0),""))</f>
        <v/>
      </c>
      <c r="D1211" s="398">
        <f t="array" ref="D1211">IF($A1211="n/a",0,iferror(index('Trade Log'!$AD$5:$AD$2004,match($A1211,'Trade Log'!$AA$5:$AA$2004,0),0),0))</f>
        <v>0</v>
      </c>
      <c r="E1211" s="398">
        <f t="shared" si="35"/>
        <v>0</v>
      </c>
      <c r="F1211" s="100" t="str">
        <f t="array" ref="F1211">IF($A1211="n/a","",iferror(index('Trade Log'!$D$5:$D$2004,match($A1211,'Trade Log'!$AA$5:$AA$2004,0),0),"n/a"))</f>
        <v/>
      </c>
      <c r="G1211" s="100" t="str">
        <f t="array" ref="G1211">IF($A1211="n/a","",IFERROR(index(Setup!$D$52:$D$201,match($F1211,Setup!$B$52:$B$201,0),0),"n/a"))</f>
        <v/>
      </c>
      <c r="H1211" s="81"/>
      <c r="I1211" s="398">
        <f t="shared" ref="I1211:AG1211" si="958">IF($A1211="n/a",0,IFERROR(IF($G1211=I$287,$E1211,0),0))</f>
        <v>0</v>
      </c>
      <c r="J1211" s="398">
        <f t="shared" si="958"/>
        <v>0</v>
      </c>
      <c r="K1211" s="398">
        <f t="shared" si="958"/>
        <v>0</v>
      </c>
      <c r="L1211" s="398">
        <f t="shared" si="958"/>
        <v>0</v>
      </c>
      <c r="M1211" s="398">
        <f t="shared" si="958"/>
        <v>0</v>
      </c>
      <c r="N1211" s="398">
        <f t="shared" si="958"/>
        <v>0</v>
      </c>
      <c r="O1211" s="398">
        <f t="shared" si="958"/>
        <v>0</v>
      </c>
      <c r="P1211" s="398">
        <f t="shared" si="958"/>
        <v>0</v>
      </c>
      <c r="Q1211" s="398">
        <f t="shared" si="958"/>
        <v>0</v>
      </c>
      <c r="R1211" s="398">
        <f t="shared" si="958"/>
        <v>0</v>
      </c>
      <c r="S1211" s="398">
        <f t="shared" si="958"/>
        <v>0</v>
      </c>
      <c r="T1211" s="398">
        <f t="shared" si="958"/>
        <v>0</v>
      </c>
      <c r="U1211" s="398">
        <f t="shared" si="958"/>
        <v>0</v>
      </c>
      <c r="V1211" s="398">
        <f t="shared" si="958"/>
        <v>0</v>
      </c>
      <c r="W1211" s="398">
        <f t="shared" si="958"/>
        <v>0</v>
      </c>
      <c r="X1211" s="398">
        <f t="shared" si="958"/>
        <v>0</v>
      </c>
      <c r="Y1211" s="398">
        <f t="shared" si="958"/>
        <v>0</v>
      </c>
      <c r="Z1211" s="398">
        <f t="shared" si="958"/>
        <v>0</v>
      </c>
      <c r="AA1211" s="398">
        <f t="shared" si="958"/>
        <v>0</v>
      </c>
      <c r="AB1211" s="398">
        <f t="shared" si="958"/>
        <v>0</v>
      </c>
      <c r="AC1211" s="398">
        <f t="shared" si="958"/>
        <v>0</v>
      </c>
      <c r="AD1211" s="398">
        <f t="shared" si="958"/>
        <v>0</v>
      </c>
      <c r="AE1211" s="398">
        <f t="shared" si="958"/>
        <v>0</v>
      </c>
      <c r="AF1211" s="398">
        <f t="shared" si="958"/>
        <v>0</v>
      </c>
      <c r="AG1211" s="398">
        <f t="shared" si="958"/>
        <v>0</v>
      </c>
    </row>
    <row r="1212">
      <c r="A1212" s="100" t="str">
        <f t="shared" si="37"/>
        <v>n/a</v>
      </c>
      <c r="B1212" s="396">
        <f t="array" ref="B1212">IF($A1212="n/a",Dashboard!$C$54,iferror(index('Trade Log'!$B$5:$B$2004,match($A1212,'Trade Log'!$AA$5:$AA$2004,0),0),Dashboard!$C$54))</f>
        <v>43100</v>
      </c>
      <c r="C1212" s="100" t="str">
        <f t="array" ref="C1212">IF($A1212="n/a","",iferror(index('Trade Log'!$C$5:$C$2004,match($A1212,'Trade Log'!$AA$5:$AA$2004,0),0),""))</f>
        <v/>
      </c>
      <c r="D1212" s="398">
        <f t="array" ref="D1212">IF($A1212="n/a",0,iferror(index('Trade Log'!$AD$5:$AD$2004,match($A1212,'Trade Log'!$AA$5:$AA$2004,0),0),0))</f>
        <v>0</v>
      </c>
      <c r="E1212" s="398">
        <f t="shared" si="35"/>
        <v>0</v>
      </c>
      <c r="F1212" s="100" t="str">
        <f t="array" ref="F1212">IF($A1212="n/a","",iferror(index('Trade Log'!$D$5:$D$2004,match($A1212,'Trade Log'!$AA$5:$AA$2004,0),0),"n/a"))</f>
        <v/>
      </c>
      <c r="G1212" s="100" t="str">
        <f t="array" ref="G1212">IF($A1212="n/a","",IFERROR(index(Setup!$D$52:$D$201,match($F1212,Setup!$B$52:$B$201,0),0),"n/a"))</f>
        <v/>
      </c>
      <c r="H1212" s="81"/>
      <c r="I1212" s="398">
        <f t="shared" ref="I1212:AG1212" si="959">IF($A1212="n/a",0,IFERROR(IF($G1212=I$287,$E1212,0),0))</f>
        <v>0</v>
      </c>
      <c r="J1212" s="398">
        <f t="shared" si="959"/>
        <v>0</v>
      </c>
      <c r="K1212" s="398">
        <f t="shared" si="959"/>
        <v>0</v>
      </c>
      <c r="L1212" s="398">
        <f t="shared" si="959"/>
        <v>0</v>
      </c>
      <c r="M1212" s="398">
        <f t="shared" si="959"/>
        <v>0</v>
      </c>
      <c r="N1212" s="398">
        <f t="shared" si="959"/>
        <v>0</v>
      </c>
      <c r="O1212" s="398">
        <f t="shared" si="959"/>
        <v>0</v>
      </c>
      <c r="P1212" s="398">
        <f t="shared" si="959"/>
        <v>0</v>
      </c>
      <c r="Q1212" s="398">
        <f t="shared" si="959"/>
        <v>0</v>
      </c>
      <c r="R1212" s="398">
        <f t="shared" si="959"/>
        <v>0</v>
      </c>
      <c r="S1212" s="398">
        <f t="shared" si="959"/>
        <v>0</v>
      </c>
      <c r="T1212" s="398">
        <f t="shared" si="959"/>
        <v>0</v>
      </c>
      <c r="U1212" s="398">
        <f t="shared" si="959"/>
        <v>0</v>
      </c>
      <c r="V1212" s="398">
        <f t="shared" si="959"/>
        <v>0</v>
      </c>
      <c r="W1212" s="398">
        <f t="shared" si="959"/>
        <v>0</v>
      </c>
      <c r="X1212" s="398">
        <f t="shared" si="959"/>
        <v>0</v>
      </c>
      <c r="Y1212" s="398">
        <f t="shared" si="959"/>
        <v>0</v>
      </c>
      <c r="Z1212" s="398">
        <f t="shared" si="959"/>
        <v>0</v>
      </c>
      <c r="AA1212" s="398">
        <f t="shared" si="959"/>
        <v>0</v>
      </c>
      <c r="AB1212" s="398">
        <f t="shared" si="959"/>
        <v>0</v>
      </c>
      <c r="AC1212" s="398">
        <f t="shared" si="959"/>
        <v>0</v>
      </c>
      <c r="AD1212" s="398">
        <f t="shared" si="959"/>
        <v>0</v>
      </c>
      <c r="AE1212" s="398">
        <f t="shared" si="959"/>
        <v>0</v>
      </c>
      <c r="AF1212" s="398">
        <f t="shared" si="959"/>
        <v>0</v>
      </c>
      <c r="AG1212" s="398">
        <f t="shared" si="959"/>
        <v>0</v>
      </c>
    </row>
    <row r="1213">
      <c r="A1213" s="100" t="str">
        <f t="shared" si="37"/>
        <v>n/a</v>
      </c>
      <c r="B1213" s="396">
        <f t="array" ref="B1213">IF($A1213="n/a",Dashboard!$C$54,iferror(index('Trade Log'!$B$5:$B$2004,match($A1213,'Trade Log'!$AA$5:$AA$2004,0),0),Dashboard!$C$54))</f>
        <v>43100</v>
      </c>
      <c r="C1213" s="100" t="str">
        <f t="array" ref="C1213">IF($A1213="n/a","",iferror(index('Trade Log'!$C$5:$C$2004,match($A1213,'Trade Log'!$AA$5:$AA$2004,0),0),""))</f>
        <v/>
      </c>
      <c r="D1213" s="398">
        <f t="array" ref="D1213">IF($A1213="n/a",0,iferror(index('Trade Log'!$AD$5:$AD$2004,match($A1213,'Trade Log'!$AA$5:$AA$2004,0),0),0))</f>
        <v>0</v>
      </c>
      <c r="E1213" s="398">
        <f t="shared" si="35"/>
        <v>0</v>
      </c>
      <c r="F1213" s="100" t="str">
        <f t="array" ref="F1213">IF($A1213="n/a","",iferror(index('Trade Log'!$D$5:$D$2004,match($A1213,'Trade Log'!$AA$5:$AA$2004,0),0),"n/a"))</f>
        <v/>
      </c>
      <c r="G1213" s="100" t="str">
        <f t="array" ref="G1213">IF($A1213="n/a","",IFERROR(index(Setup!$D$52:$D$201,match($F1213,Setup!$B$52:$B$201,0),0),"n/a"))</f>
        <v/>
      </c>
      <c r="H1213" s="81"/>
      <c r="I1213" s="398">
        <f t="shared" ref="I1213:AG1213" si="960">IF($A1213="n/a",0,IFERROR(IF($G1213=I$287,$E1213,0),0))</f>
        <v>0</v>
      </c>
      <c r="J1213" s="398">
        <f t="shared" si="960"/>
        <v>0</v>
      </c>
      <c r="K1213" s="398">
        <f t="shared" si="960"/>
        <v>0</v>
      </c>
      <c r="L1213" s="398">
        <f t="shared" si="960"/>
        <v>0</v>
      </c>
      <c r="M1213" s="398">
        <f t="shared" si="960"/>
        <v>0</v>
      </c>
      <c r="N1213" s="398">
        <f t="shared" si="960"/>
        <v>0</v>
      </c>
      <c r="O1213" s="398">
        <f t="shared" si="960"/>
        <v>0</v>
      </c>
      <c r="P1213" s="398">
        <f t="shared" si="960"/>
        <v>0</v>
      </c>
      <c r="Q1213" s="398">
        <f t="shared" si="960"/>
        <v>0</v>
      </c>
      <c r="R1213" s="398">
        <f t="shared" si="960"/>
        <v>0</v>
      </c>
      <c r="S1213" s="398">
        <f t="shared" si="960"/>
        <v>0</v>
      </c>
      <c r="T1213" s="398">
        <f t="shared" si="960"/>
        <v>0</v>
      </c>
      <c r="U1213" s="398">
        <f t="shared" si="960"/>
        <v>0</v>
      </c>
      <c r="V1213" s="398">
        <f t="shared" si="960"/>
        <v>0</v>
      </c>
      <c r="W1213" s="398">
        <f t="shared" si="960"/>
        <v>0</v>
      </c>
      <c r="X1213" s="398">
        <f t="shared" si="960"/>
        <v>0</v>
      </c>
      <c r="Y1213" s="398">
        <f t="shared" si="960"/>
        <v>0</v>
      </c>
      <c r="Z1213" s="398">
        <f t="shared" si="960"/>
        <v>0</v>
      </c>
      <c r="AA1213" s="398">
        <f t="shared" si="960"/>
        <v>0</v>
      </c>
      <c r="AB1213" s="398">
        <f t="shared" si="960"/>
        <v>0</v>
      </c>
      <c r="AC1213" s="398">
        <f t="shared" si="960"/>
        <v>0</v>
      </c>
      <c r="AD1213" s="398">
        <f t="shared" si="960"/>
        <v>0</v>
      </c>
      <c r="AE1213" s="398">
        <f t="shared" si="960"/>
        <v>0</v>
      </c>
      <c r="AF1213" s="398">
        <f t="shared" si="960"/>
        <v>0</v>
      </c>
      <c r="AG1213" s="398">
        <f t="shared" si="960"/>
        <v>0</v>
      </c>
    </row>
    <row r="1214">
      <c r="A1214" s="100" t="str">
        <f t="shared" si="37"/>
        <v>n/a</v>
      </c>
      <c r="B1214" s="396">
        <f t="array" ref="B1214">IF($A1214="n/a",Dashboard!$C$54,iferror(index('Trade Log'!$B$5:$B$2004,match($A1214,'Trade Log'!$AA$5:$AA$2004,0),0),Dashboard!$C$54))</f>
        <v>43100</v>
      </c>
      <c r="C1214" s="100" t="str">
        <f t="array" ref="C1214">IF($A1214="n/a","",iferror(index('Trade Log'!$C$5:$C$2004,match($A1214,'Trade Log'!$AA$5:$AA$2004,0),0),""))</f>
        <v/>
      </c>
      <c r="D1214" s="398">
        <f t="array" ref="D1214">IF($A1214="n/a",0,iferror(index('Trade Log'!$AD$5:$AD$2004,match($A1214,'Trade Log'!$AA$5:$AA$2004,0),0),0))</f>
        <v>0</v>
      </c>
      <c r="E1214" s="398">
        <f t="shared" si="35"/>
        <v>0</v>
      </c>
      <c r="F1214" s="100" t="str">
        <f t="array" ref="F1214">IF($A1214="n/a","",iferror(index('Trade Log'!$D$5:$D$2004,match($A1214,'Trade Log'!$AA$5:$AA$2004,0),0),"n/a"))</f>
        <v/>
      </c>
      <c r="G1214" s="100" t="str">
        <f t="array" ref="G1214">IF($A1214="n/a","",IFERROR(index(Setup!$D$52:$D$201,match($F1214,Setup!$B$52:$B$201,0),0),"n/a"))</f>
        <v/>
      </c>
      <c r="H1214" s="81"/>
      <c r="I1214" s="398">
        <f t="shared" ref="I1214:AG1214" si="961">IF($A1214="n/a",0,IFERROR(IF($G1214=I$287,$E1214,0),0))</f>
        <v>0</v>
      </c>
      <c r="J1214" s="398">
        <f t="shared" si="961"/>
        <v>0</v>
      </c>
      <c r="K1214" s="398">
        <f t="shared" si="961"/>
        <v>0</v>
      </c>
      <c r="L1214" s="398">
        <f t="shared" si="961"/>
        <v>0</v>
      </c>
      <c r="M1214" s="398">
        <f t="shared" si="961"/>
        <v>0</v>
      </c>
      <c r="N1214" s="398">
        <f t="shared" si="961"/>
        <v>0</v>
      </c>
      <c r="O1214" s="398">
        <f t="shared" si="961"/>
        <v>0</v>
      </c>
      <c r="P1214" s="398">
        <f t="shared" si="961"/>
        <v>0</v>
      </c>
      <c r="Q1214" s="398">
        <f t="shared" si="961"/>
        <v>0</v>
      </c>
      <c r="R1214" s="398">
        <f t="shared" si="961"/>
        <v>0</v>
      </c>
      <c r="S1214" s="398">
        <f t="shared" si="961"/>
        <v>0</v>
      </c>
      <c r="T1214" s="398">
        <f t="shared" si="961"/>
        <v>0</v>
      </c>
      <c r="U1214" s="398">
        <f t="shared" si="961"/>
        <v>0</v>
      </c>
      <c r="V1214" s="398">
        <f t="shared" si="961"/>
        <v>0</v>
      </c>
      <c r="W1214" s="398">
        <f t="shared" si="961"/>
        <v>0</v>
      </c>
      <c r="X1214" s="398">
        <f t="shared" si="961"/>
        <v>0</v>
      </c>
      <c r="Y1214" s="398">
        <f t="shared" si="961"/>
        <v>0</v>
      </c>
      <c r="Z1214" s="398">
        <f t="shared" si="961"/>
        <v>0</v>
      </c>
      <c r="AA1214" s="398">
        <f t="shared" si="961"/>
        <v>0</v>
      </c>
      <c r="AB1214" s="398">
        <f t="shared" si="961"/>
        <v>0</v>
      </c>
      <c r="AC1214" s="398">
        <f t="shared" si="961"/>
        <v>0</v>
      </c>
      <c r="AD1214" s="398">
        <f t="shared" si="961"/>
        <v>0</v>
      </c>
      <c r="AE1214" s="398">
        <f t="shared" si="961"/>
        <v>0</v>
      </c>
      <c r="AF1214" s="398">
        <f t="shared" si="961"/>
        <v>0</v>
      </c>
      <c r="AG1214" s="398">
        <f t="shared" si="961"/>
        <v>0</v>
      </c>
    </row>
    <row r="1215">
      <c r="A1215" s="100" t="str">
        <f t="shared" si="37"/>
        <v>n/a</v>
      </c>
      <c r="B1215" s="396">
        <f t="array" ref="B1215">IF($A1215="n/a",Dashboard!$C$54,iferror(index('Trade Log'!$B$5:$B$2004,match($A1215,'Trade Log'!$AA$5:$AA$2004,0),0),Dashboard!$C$54))</f>
        <v>43100</v>
      </c>
      <c r="C1215" s="100" t="str">
        <f t="array" ref="C1215">IF($A1215="n/a","",iferror(index('Trade Log'!$C$5:$C$2004,match($A1215,'Trade Log'!$AA$5:$AA$2004,0),0),""))</f>
        <v/>
      </c>
      <c r="D1215" s="398">
        <f t="array" ref="D1215">IF($A1215="n/a",0,iferror(index('Trade Log'!$AD$5:$AD$2004,match($A1215,'Trade Log'!$AA$5:$AA$2004,0),0),0))</f>
        <v>0</v>
      </c>
      <c r="E1215" s="398">
        <f t="shared" si="35"/>
        <v>0</v>
      </c>
      <c r="F1215" s="100" t="str">
        <f t="array" ref="F1215">IF($A1215="n/a","",iferror(index('Trade Log'!$D$5:$D$2004,match($A1215,'Trade Log'!$AA$5:$AA$2004,0),0),"n/a"))</f>
        <v/>
      </c>
      <c r="G1215" s="100" t="str">
        <f t="array" ref="G1215">IF($A1215="n/a","",IFERROR(index(Setup!$D$52:$D$201,match($F1215,Setup!$B$52:$B$201,0),0),"n/a"))</f>
        <v/>
      </c>
      <c r="H1215" s="81"/>
      <c r="I1215" s="398">
        <f t="shared" ref="I1215:AG1215" si="962">IF($A1215="n/a",0,IFERROR(IF($G1215=I$287,$E1215,0),0))</f>
        <v>0</v>
      </c>
      <c r="J1215" s="398">
        <f t="shared" si="962"/>
        <v>0</v>
      </c>
      <c r="K1215" s="398">
        <f t="shared" si="962"/>
        <v>0</v>
      </c>
      <c r="L1215" s="398">
        <f t="shared" si="962"/>
        <v>0</v>
      </c>
      <c r="M1215" s="398">
        <f t="shared" si="962"/>
        <v>0</v>
      </c>
      <c r="N1215" s="398">
        <f t="shared" si="962"/>
        <v>0</v>
      </c>
      <c r="O1215" s="398">
        <f t="shared" si="962"/>
        <v>0</v>
      </c>
      <c r="P1215" s="398">
        <f t="shared" si="962"/>
        <v>0</v>
      </c>
      <c r="Q1215" s="398">
        <f t="shared" si="962"/>
        <v>0</v>
      </c>
      <c r="R1215" s="398">
        <f t="shared" si="962"/>
        <v>0</v>
      </c>
      <c r="S1215" s="398">
        <f t="shared" si="962"/>
        <v>0</v>
      </c>
      <c r="T1215" s="398">
        <f t="shared" si="962"/>
        <v>0</v>
      </c>
      <c r="U1215" s="398">
        <f t="shared" si="962"/>
        <v>0</v>
      </c>
      <c r="V1215" s="398">
        <f t="shared" si="962"/>
        <v>0</v>
      </c>
      <c r="W1215" s="398">
        <f t="shared" si="962"/>
        <v>0</v>
      </c>
      <c r="X1215" s="398">
        <f t="shared" si="962"/>
        <v>0</v>
      </c>
      <c r="Y1215" s="398">
        <f t="shared" si="962"/>
        <v>0</v>
      </c>
      <c r="Z1215" s="398">
        <f t="shared" si="962"/>
        <v>0</v>
      </c>
      <c r="AA1215" s="398">
        <f t="shared" si="962"/>
        <v>0</v>
      </c>
      <c r="AB1215" s="398">
        <f t="shared" si="962"/>
        <v>0</v>
      </c>
      <c r="AC1215" s="398">
        <f t="shared" si="962"/>
        <v>0</v>
      </c>
      <c r="AD1215" s="398">
        <f t="shared" si="962"/>
        <v>0</v>
      </c>
      <c r="AE1215" s="398">
        <f t="shared" si="962"/>
        <v>0</v>
      </c>
      <c r="AF1215" s="398">
        <f t="shared" si="962"/>
        <v>0</v>
      </c>
      <c r="AG1215" s="398">
        <f t="shared" si="962"/>
        <v>0</v>
      </c>
    </row>
    <row r="1216">
      <c r="A1216" s="100" t="str">
        <f t="shared" si="37"/>
        <v>n/a</v>
      </c>
      <c r="B1216" s="396">
        <f t="array" ref="B1216">IF($A1216="n/a",Dashboard!$C$54,iferror(index('Trade Log'!$B$5:$B$2004,match($A1216,'Trade Log'!$AA$5:$AA$2004,0),0),Dashboard!$C$54))</f>
        <v>43100</v>
      </c>
      <c r="C1216" s="100" t="str">
        <f t="array" ref="C1216">IF($A1216="n/a","",iferror(index('Trade Log'!$C$5:$C$2004,match($A1216,'Trade Log'!$AA$5:$AA$2004,0),0),""))</f>
        <v/>
      </c>
      <c r="D1216" s="398">
        <f t="array" ref="D1216">IF($A1216="n/a",0,iferror(index('Trade Log'!$AD$5:$AD$2004,match($A1216,'Trade Log'!$AA$5:$AA$2004,0),0),0))</f>
        <v>0</v>
      </c>
      <c r="E1216" s="398">
        <f t="shared" si="35"/>
        <v>0</v>
      </c>
      <c r="F1216" s="100" t="str">
        <f t="array" ref="F1216">IF($A1216="n/a","",iferror(index('Trade Log'!$D$5:$D$2004,match($A1216,'Trade Log'!$AA$5:$AA$2004,0),0),"n/a"))</f>
        <v/>
      </c>
      <c r="G1216" s="100" t="str">
        <f t="array" ref="G1216">IF($A1216="n/a","",IFERROR(index(Setup!$D$52:$D$201,match($F1216,Setup!$B$52:$B$201,0),0),"n/a"))</f>
        <v/>
      </c>
      <c r="H1216" s="81"/>
      <c r="I1216" s="398">
        <f t="shared" ref="I1216:AG1216" si="963">IF($A1216="n/a",0,IFERROR(IF($G1216=I$287,$E1216,0),0))</f>
        <v>0</v>
      </c>
      <c r="J1216" s="398">
        <f t="shared" si="963"/>
        <v>0</v>
      </c>
      <c r="K1216" s="398">
        <f t="shared" si="963"/>
        <v>0</v>
      </c>
      <c r="L1216" s="398">
        <f t="shared" si="963"/>
        <v>0</v>
      </c>
      <c r="M1216" s="398">
        <f t="shared" si="963"/>
        <v>0</v>
      </c>
      <c r="N1216" s="398">
        <f t="shared" si="963"/>
        <v>0</v>
      </c>
      <c r="O1216" s="398">
        <f t="shared" si="963"/>
        <v>0</v>
      </c>
      <c r="P1216" s="398">
        <f t="shared" si="963"/>
        <v>0</v>
      </c>
      <c r="Q1216" s="398">
        <f t="shared" si="963"/>
        <v>0</v>
      </c>
      <c r="R1216" s="398">
        <f t="shared" si="963"/>
        <v>0</v>
      </c>
      <c r="S1216" s="398">
        <f t="shared" si="963"/>
        <v>0</v>
      </c>
      <c r="T1216" s="398">
        <f t="shared" si="963"/>
        <v>0</v>
      </c>
      <c r="U1216" s="398">
        <f t="shared" si="963"/>
        <v>0</v>
      </c>
      <c r="V1216" s="398">
        <f t="shared" si="963"/>
        <v>0</v>
      </c>
      <c r="W1216" s="398">
        <f t="shared" si="963"/>
        <v>0</v>
      </c>
      <c r="X1216" s="398">
        <f t="shared" si="963"/>
        <v>0</v>
      </c>
      <c r="Y1216" s="398">
        <f t="shared" si="963"/>
        <v>0</v>
      </c>
      <c r="Z1216" s="398">
        <f t="shared" si="963"/>
        <v>0</v>
      </c>
      <c r="AA1216" s="398">
        <f t="shared" si="963"/>
        <v>0</v>
      </c>
      <c r="AB1216" s="398">
        <f t="shared" si="963"/>
        <v>0</v>
      </c>
      <c r="AC1216" s="398">
        <f t="shared" si="963"/>
        <v>0</v>
      </c>
      <c r="AD1216" s="398">
        <f t="shared" si="963"/>
        <v>0</v>
      </c>
      <c r="AE1216" s="398">
        <f t="shared" si="963"/>
        <v>0</v>
      </c>
      <c r="AF1216" s="398">
        <f t="shared" si="963"/>
        <v>0</v>
      </c>
      <c r="AG1216" s="398">
        <f t="shared" si="963"/>
        <v>0</v>
      </c>
    </row>
    <row r="1217">
      <c r="A1217" s="100" t="str">
        <f t="shared" si="37"/>
        <v>n/a</v>
      </c>
      <c r="B1217" s="396">
        <f t="array" ref="B1217">IF($A1217="n/a",Dashboard!$C$54,iferror(index('Trade Log'!$B$5:$B$2004,match($A1217,'Trade Log'!$AA$5:$AA$2004,0),0),Dashboard!$C$54))</f>
        <v>43100</v>
      </c>
      <c r="C1217" s="100" t="str">
        <f t="array" ref="C1217">IF($A1217="n/a","",iferror(index('Trade Log'!$C$5:$C$2004,match($A1217,'Trade Log'!$AA$5:$AA$2004,0),0),""))</f>
        <v/>
      </c>
      <c r="D1217" s="398">
        <f t="array" ref="D1217">IF($A1217="n/a",0,iferror(index('Trade Log'!$AD$5:$AD$2004,match($A1217,'Trade Log'!$AA$5:$AA$2004,0),0),0))</f>
        <v>0</v>
      </c>
      <c r="E1217" s="398">
        <f t="shared" si="35"/>
        <v>0</v>
      </c>
      <c r="F1217" s="100" t="str">
        <f t="array" ref="F1217">IF($A1217="n/a","",iferror(index('Trade Log'!$D$5:$D$2004,match($A1217,'Trade Log'!$AA$5:$AA$2004,0),0),"n/a"))</f>
        <v/>
      </c>
      <c r="G1217" s="100" t="str">
        <f t="array" ref="G1217">IF($A1217="n/a","",IFERROR(index(Setup!$D$52:$D$201,match($F1217,Setup!$B$52:$B$201,0),0),"n/a"))</f>
        <v/>
      </c>
      <c r="H1217" s="81"/>
      <c r="I1217" s="398">
        <f t="shared" ref="I1217:AG1217" si="964">IF($A1217="n/a",0,IFERROR(IF($G1217=I$287,$E1217,0),0))</f>
        <v>0</v>
      </c>
      <c r="J1217" s="398">
        <f t="shared" si="964"/>
        <v>0</v>
      </c>
      <c r="K1217" s="398">
        <f t="shared" si="964"/>
        <v>0</v>
      </c>
      <c r="L1217" s="398">
        <f t="shared" si="964"/>
        <v>0</v>
      </c>
      <c r="M1217" s="398">
        <f t="shared" si="964"/>
        <v>0</v>
      </c>
      <c r="N1217" s="398">
        <f t="shared" si="964"/>
        <v>0</v>
      </c>
      <c r="O1217" s="398">
        <f t="shared" si="964"/>
        <v>0</v>
      </c>
      <c r="P1217" s="398">
        <f t="shared" si="964"/>
        <v>0</v>
      </c>
      <c r="Q1217" s="398">
        <f t="shared" si="964"/>
        <v>0</v>
      </c>
      <c r="R1217" s="398">
        <f t="shared" si="964"/>
        <v>0</v>
      </c>
      <c r="S1217" s="398">
        <f t="shared" si="964"/>
        <v>0</v>
      </c>
      <c r="T1217" s="398">
        <f t="shared" si="964"/>
        <v>0</v>
      </c>
      <c r="U1217" s="398">
        <f t="shared" si="964"/>
        <v>0</v>
      </c>
      <c r="V1217" s="398">
        <f t="shared" si="964"/>
        <v>0</v>
      </c>
      <c r="W1217" s="398">
        <f t="shared" si="964"/>
        <v>0</v>
      </c>
      <c r="X1217" s="398">
        <f t="shared" si="964"/>
        <v>0</v>
      </c>
      <c r="Y1217" s="398">
        <f t="shared" si="964"/>
        <v>0</v>
      </c>
      <c r="Z1217" s="398">
        <f t="shared" si="964"/>
        <v>0</v>
      </c>
      <c r="AA1217" s="398">
        <f t="shared" si="964"/>
        <v>0</v>
      </c>
      <c r="AB1217" s="398">
        <f t="shared" si="964"/>
        <v>0</v>
      </c>
      <c r="AC1217" s="398">
        <f t="shared" si="964"/>
        <v>0</v>
      </c>
      <c r="AD1217" s="398">
        <f t="shared" si="964"/>
        <v>0</v>
      </c>
      <c r="AE1217" s="398">
        <f t="shared" si="964"/>
        <v>0</v>
      </c>
      <c r="AF1217" s="398">
        <f t="shared" si="964"/>
        <v>0</v>
      </c>
      <c r="AG1217" s="398">
        <f t="shared" si="964"/>
        <v>0</v>
      </c>
    </row>
    <row r="1218">
      <c r="A1218" s="100" t="str">
        <f t="shared" si="37"/>
        <v>n/a</v>
      </c>
      <c r="B1218" s="396">
        <f t="array" ref="B1218">IF($A1218="n/a",Dashboard!$C$54,iferror(index('Trade Log'!$B$5:$B$2004,match($A1218,'Trade Log'!$AA$5:$AA$2004,0),0),Dashboard!$C$54))</f>
        <v>43100</v>
      </c>
      <c r="C1218" s="100" t="str">
        <f t="array" ref="C1218">IF($A1218="n/a","",iferror(index('Trade Log'!$C$5:$C$2004,match($A1218,'Trade Log'!$AA$5:$AA$2004,0),0),""))</f>
        <v/>
      </c>
      <c r="D1218" s="398">
        <f t="array" ref="D1218">IF($A1218="n/a",0,iferror(index('Trade Log'!$AD$5:$AD$2004,match($A1218,'Trade Log'!$AA$5:$AA$2004,0),0),0))</f>
        <v>0</v>
      </c>
      <c r="E1218" s="398">
        <f t="shared" si="35"/>
        <v>0</v>
      </c>
      <c r="F1218" s="100" t="str">
        <f t="array" ref="F1218">IF($A1218="n/a","",iferror(index('Trade Log'!$D$5:$D$2004,match($A1218,'Trade Log'!$AA$5:$AA$2004,0),0),"n/a"))</f>
        <v/>
      </c>
      <c r="G1218" s="100" t="str">
        <f t="array" ref="G1218">IF($A1218="n/a","",IFERROR(index(Setup!$D$52:$D$201,match($F1218,Setup!$B$52:$B$201,0),0),"n/a"))</f>
        <v/>
      </c>
      <c r="H1218" s="81"/>
      <c r="I1218" s="398">
        <f t="shared" ref="I1218:AG1218" si="965">IF($A1218="n/a",0,IFERROR(IF($G1218=I$287,$E1218,0),0))</f>
        <v>0</v>
      </c>
      <c r="J1218" s="398">
        <f t="shared" si="965"/>
        <v>0</v>
      </c>
      <c r="K1218" s="398">
        <f t="shared" si="965"/>
        <v>0</v>
      </c>
      <c r="L1218" s="398">
        <f t="shared" si="965"/>
        <v>0</v>
      </c>
      <c r="M1218" s="398">
        <f t="shared" si="965"/>
        <v>0</v>
      </c>
      <c r="N1218" s="398">
        <f t="shared" si="965"/>
        <v>0</v>
      </c>
      <c r="O1218" s="398">
        <f t="shared" si="965"/>
        <v>0</v>
      </c>
      <c r="P1218" s="398">
        <f t="shared" si="965"/>
        <v>0</v>
      </c>
      <c r="Q1218" s="398">
        <f t="shared" si="965"/>
        <v>0</v>
      </c>
      <c r="R1218" s="398">
        <f t="shared" si="965"/>
        <v>0</v>
      </c>
      <c r="S1218" s="398">
        <f t="shared" si="965"/>
        <v>0</v>
      </c>
      <c r="T1218" s="398">
        <f t="shared" si="965"/>
        <v>0</v>
      </c>
      <c r="U1218" s="398">
        <f t="shared" si="965"/>
        <v>0</v>
      </c>
      <c r="V1218" s="398">
        <f t="shared" si="965"/>
        <v>0</v>
      </c>
      <c r="W1218" s="398">
        <f t="shared" si="965"/>
        <v>0</v>
      </c>
      <c r="X1218" s="398">
        <f t="shared" si="965"/>
        <v>0</v>
      </c>
      <c r="Y1218" s="398">
        <f t="shared" si="965"/>
        <v>0</v>
      </c>
      <c r="Z1218" s="398">
        <f t="shared" si="965"/>
        <v>0</v>
      </c>
      <c r="AA1218" s="398">
        <f t="shared" si="965"/>
        <v>0</v>
      </c>
      <c r="AB1218" s="398">
        <f t="shared" si="965"/>
        <v>0</v>
      </c>
      <c r="AC1218" s="398">
        <f t="shared" si="965"/>
        <v>0</v>
      </c>
      <c r="AD1218" s="398">
        <f t="shared" si="965"/>
        <v>0</v>
      </c>
      <c r="AE1218" s="398">
        <f t="shared" si="965"/>
        <v>0</v>
      </c>
      <c r="AF1218" s="398">
        <f t="shared" si="965"/>
        <v>0</v>
      </c>
      <c r="AG1218" s="398">
        <f t="shared" si="965"/>
        <v>0</v>
      </c>
    </row>
    <row r="1219">
      <c r="A1219" s="100" t="str">
        <f t="shared" si="37"/>
        <v>n/a</v>
      </c>
      <c r="B1219" s="396">
        <f t="array" ref="B1219">IF($A1219="n/a",Dashboard!$C$54,iferror(index('Trade Log'!$B$5:$B$2004,match($A1219,'Trade Log'!$AA$5:$AA$2004,0),0),Dashboard!$C$54))</f>
        <v>43100</v>
      </c>
      <c r="C1219" s="100" t="str">
        <f t="array" ref="C1219">IF($A1219="n/a","",iferror(index('Trade Log'!$C$5:$C$2004,match($A1219,'Trade Log'!$AA$5:$AA$2004,0),0),""))</f>
        <v/>
      </c>
      <c r="D1219" s="398">
        <f t="array" ref="D1219">IF($A1219="n/a",0,iferror(index('Trade Log'!$AD$5:$AD$2004,match($A1219,'Trade Log'!$AA$5:$AA$2004,0),0),0))</f>
        <v>0</v>
      </c>
      <c r="E1219" s="398">
        <f t="shared" si="35"/>
        <v>0</v>
      </c>
      <c r="F1219" s="100" t="str">
        <f t="array" ref="F1219">IF($A1219="n/a","",iferror(index('Trade Log'!$D$5:$D$2004,match($A1219,'Trade Log'!$AA$5:$AA$2004,0),0),"n/a"))</f>
        <v/>
      </c>
      <c r="G1219" s="100" t="str">
        <f t="array" ref="G1219">IF($A1219="n/a","",IFERROR(index(Setup!$D$52:$D$201,match($F1219,Setup!$B$52:$B$201,0),0),"n/a"))</f>
        <v/>
      </c>
      <c r="H1219" s="81"/>
      <c r="I1219" s="398">
        <f t="shared" ref="I1219:AG1219" si="966">IF($A1219="n/a",0,IFERROR(IF($G1219=I$287,$E1219,0),0))</f>
        <v>0</v>
      </c>
      <c r="J1219" s="398">
        <f t="shared" si="966"/>
        <v>0</v>
      </c>
      <c r="K1219" s="398">
        <f t="shared" si="966"/>
        <v>0</v>
      </c>
      <c r="L1219" s="398">
        <f t="shared" si="966"/>
        <v>0</v>
      </c>
      <c r="M1219" s="398">
        <f t="shared" si="966"/>
        <v>0</v>
      </c>
      <c r="N1219" s="398">
        <f t="shared" si="966"/>
        <v>0</v>
      </c>
      <c r="O1219" s="398">
        <f t="shared" si="966"/>
        <v>0</v>
      </c>
      <c r="P1219" s="398">
        <f t="shared" si="966"/>
        <v>0</v>
      </c>
      <c r="Q1219" s="398">
        <f t="shared" si="966"/>
        <v>0</v>
      </c>
      <c r="R1219" s="398">
        <f t="shared" si="966"/>
        <v>0</v>
      </c>
      <c r="S1219" s="398">
        <f t="shared" si="966"/>
        <v>0</v>
      </c>
      <c r="T1219" s="398">
        <f t="shared" si="966"/>
        <v>0</v>
      </c>
      <c r="U1219" s="398">
        <f t="shared" si="966"/>
        <v>0</v>
      </c>
      <c r="V1219" s="398">
        <f t="shared" si="966"/>
        <v>0</v>
      </c>
      <c r="W1219" s="398">
        <f t="shared" si="966"/>
        <v>0</v>
      </c>
      <c r="X1219" s="398">
        <f t="shared" si="966"/>
        <v>0</v>
      </c>
      <c r="Y1219" s="398">
        <f t="shared" si="966"/>
        <v>0</v>
      </c>
      <c r="Z1219" s="398">
        <f t="shared" si="966"/>
        <v>0</v>
      </c>
      <c r="AA1219" s="398">
        <f t="shared" si="966"/>
        <v>0</v>
      </c>
      <c r="AB1219" s="398">
        <f t="shared" si="966"/>
        <v>0</v>
      </c>
      <c r="AC1219" s="398">
        <f t="shared" si="966"/>
        <v>0</v>
      </c>
      <c r="AD1219" s="398">
        <f t="shared" si="966"/>
        <v>0</v>
      </c>
      <c r="AE1219" s="398">
        <f t="shared" si="966"/>
        <v>0</v>
      </c>
      <c r="AF1219" s="398">
        <f t="shared" si="966"/>
        <v>0</v>
      </c>
      <c r="AG1219" s="398">
        <f t="shared" si="966"/>
        <v>0</v>
      </c>
    </row>
    <row r="1220">
      <c r="A1220" s="100" t="str">
        <f t="shared" si="37"/>
        <v>n/a</v>
      </c>
      <c r="B1220" s="396">
        <f t="array" ref="B1220">IF($A1220="n/a",Dashboard!$C$54,iferror(index('Trade Log'!$B$5:$B$2004,match($A1220,'Trade Log'!$AA$5:$AA$2004,0),0),Dashboard!$C$54))</f>
        <v>43100</v>
      </c>
      <c r="C1220" s="100" t="str">
        <f t="array" ref="C1220">IF($A1220="n/a","",iferror(index('Trade Log'!$C$5:$C$2004,match($A1220,'Trade Log'!$AA$5:$AA$2004,0),0),""))</f>
        <v/>
      </c>
      <c r="D1220" s="398">
        <f t="array" ref="D1220">IF($A1220="n/a",0,iferror(index('Trade Log'!$AD$5:$AD$2004,match($A1220,'Trade Log'!$AA$5:$AA$2004,0),0),0))</f>
        <v>0</v>
      </c>
      <c r="E1220" s="398">
        <f t="shared" si="35"/>
        <v>0</v>
      </c>
      <c r="F1220" s="100" t="str">
        <f t="array" ref="F1220">IF($A1220="n/a","",iferror(index('Trade Log'!$D$5:$D$2004,match($A1220,'Trade Log'!$AA$5:$AA$2004,0),0),"n/a"))</f>
        <v/>
      </c>
      <c r="G1220" s="100" t="str">
        <f t="array" ref="G1220">IF($A1220="n/a","",IFERROR(index(Setup!$D$52:$D$201,match($F1220,Setup!$B$52:$B$201,0),0),"n/a"))</f>
        <v/>
      </c>
      <c r="H1220" s="81"/>
      <c r="I1220" s="398">
        <f t="shared" ref="I1220:AG1220" si="967">IF($A1220="n/a",0,IFERROR(IF($G1220=I$287,$E1220,0),0))</f>
        <v>0</v>
      </c>
      <c r="J1220" s="398">
        <f t="shared" si="967"/>
        <v>0</v>
      </c>
      <c r="K1220" s="398">
        <f t="shared" si="967"/>
        <v>0</v>
      </c>
      <c r="L1220" s="398">
        <f t="shared" si="967"/>
        <v>0</v>
      </c>
      <c r="M1220" s="398">
        <f t="shared" si="967"/>
        <v>0</v>
      </c>
      <c r="N1220" s="398">
        <f t="shared" si="967"/>
        <v>0</v>
      </c>
      <c r="O1220" s="398">
        <f t="shared" si="967"/>
        <v>0</v>
      </c>
      <c r="P1220" s="398">
        <f t="shared" si="967"/>
        <v>0</v>
      </c>
      <c r="Q1220" s="398">
        <f t="shared" si="967"/>
        <v>0</v>
      </c>
      <c r="R1220" s="398">
        <f t="shared" si="967"/>
        <v>0</v>
      </c>
      <c r="S1220" s="398">
        <f t="shared" si="967"/>
        <v>0</v>
      </c>
      <c r="T1220" s="398">
        <f t="shared" si="967"/>
        <v>0</v>
      </c>
      <c r="U1220" s="398">
        <f t="shared" si="967"/>
        <v>0</v>
      </c>
      <c r="V1220" s="398">
        <f t="shared" si="967"/>
        <v>0</v>
      </c>
      <c r="W1220" s="398">
        <f t="shared" si="967"/>
        <v>0</v>
      </c>
      <c r="X1220" s="398">
        <f t="shared" si="967"/>
        <v>0</v>
      </c>
      <c r="Y1220" s="398">
        <f t="shared" si="967"/>
        <v>0</v>
      </c>
      <c r="Z1220" s="398">
        <f t="shared" si="967"/>
        <v>0</v>
      </c>
      <c r="AA1220" s="398">
        <f t="shared" si="967"/>
        <v>0</v>
      </c>
      <c r="AB1220" s="398">
        <f t="shared" si="967"/>
        <v>0</v>
      </c>
      <c r="AC1220" s="398">
        <f t="shared" si="967"/>
        <v>0</v>
      </c>
      <c r="AD1220" s="398">
        <f t="shared" si="967"/>
        <v>0</v>
      </c>
      <c r="AE1220" s="398">
        <f t="shared" si="967"/>
        <v>0</v>
      </c>
      <c r="AF1220" s="398">
        <f t="shared" si="967"/>
        <v>0</v>
      </c>
      <c r="AG1220" s="398">
        <f t="shared" si="967"/>
        <v>0</v>
      </c>
    </row>
    <row r="1221">
      <c r="A1221" s="100" t="str">
        <f t="shared" si="37"/>
        <v>n/a</v>
      </c>
      <c r="B1221" s="396">
        <f t="array" ref="B1221">IF($A1221="n/a",Dashboard!$C$54,iferror(index('Trade Log'!$B$5:$B$2004,match($A1221,'Trade Log'!$AA$5:$AA$2004,0),0),Dashboard!$C$54))</f>
        <v>43100</v>
      </c>
      <c r="C1221" s="100" t="str">
        <f t="array" ref="C1221">IF($A1221="n/a","",iferror(index('Trade Log'!$C$5:$C$2004,match($A1221,'Trade Log'!$AA$5:$AA$2004,0),0),""))</f>
        <v/>
      </c>
      <c r="D1221" s="398">
        <f t="array" ref="D1221">IF($A1221="n/a",0,iferror(index('Trade Log'!$AD$5:$AD$2004,match($A1221,'Trade Log'!$AA$5:$AA$2004,0),0),0))</f>
        <v>0</v>
      </c>
      <c r="E1221" s="398">
        <f t="shared" si="35"/>
        <v>0</v>
      </c>
      <c r="F1221" s="100" t="str">
        <f t="array" ref="F1221">IF($A1221="n/a","",iferror(index('Trade Log'!$D$5:$D$2004,match($A1221,'Trade Log'!$AA$5:$AA$2004,0),0),"n/a"))</f>
        <v/>
      </c>
      <c r="G1221" s="100" t="str">
        <f t="array" ref="G1221">IF($A1221="n/a","",IFERROR(index(Setup!$D$52:$D$201,match($F1221,Setup!$B$52:$B$201,0),0),"n/a"))</f>
        <v/>
      </c>
      <c r="H1221" s="81"/>
      <c r="I1221" s="398">
        <f t="shared" ref="I1221:AG1221" si="968">IF($A1221="n/a",0,IFERROR(IF($G1221=I$287,$E1221,0),0))</f>
        <v>0</v>
      </c>
      <c r="J1221" s="398">
        <f t="shared" si="968"/>
        <v>0</v>
      </c>
      <c r="K1221" s="398">
        <f t="shared" si="968"/>
        <v>0</v>
      </c>
      <c r="L1221" s="398">
        <f t="shared" si="968"/>
        <v>0</v>
      </c>
      <c r="M1221" s="398">
        <f t="shared" si="968"/>
        <v>0</v>
      </c>
      <c r="N1221" s="398">
        <f t="shared" si="968"/>
        <v>0</v>
      </c>
      <c r="O1221" s="398">
        <f t="shared" si="968"/>
        <v>0</v>
      </c>
      <c r="P1221" s="398">
        <f t="shared" si="968"/>
        <v>0</v>
      </c>
      <c r="Q1221" s="398">
        <f t="shared" si="968"/>
        <v>0</v>
      </c>
      <c r="R1221" s="398">
        <f t="shared" si="968"/>
        <v>0</v>
      </c>
      <c r="S1221" s="398">
        <f t="shared" si="968"/>
        <v>0</v>
      </c>
      <c r="T1221" s="398">
        <f t="shared" si="968"/>
        <v>0</v>
      </c>
      <c r="U1221" s="398">
        <f t="shared" si="968"/>
        <v>0</v>
      </c>
      <c r="V1221" s="398">
        <f t="shared" si="968"/>
        <v>0</v>
      </c>
      <c r="W1221" s="398">
        <f t="shared" si="968"/>
        <v>0</v>
      </c>
      <c r="X1221" s="398">
        <f t="shared" si="968"/>
        <v>0</v>
      </c>
      <c r="Y1221" s="398">
        <f t="shared" si="968"/>
        <v>0</v>
      </c>
      <c r="Z1221" s="398">
        <f t="shared" si="968"/>
        <v>0</v>
      </c>
      <c r="AA1221" s="398">
        <f t="shared" si="968"/>
        <v>0</v>
      </c>
      <c r="AB1221" s="398">
        <f t="shared" si="968"/>
        <v>0</v>
      </c>
      <c r="AC1221" s="398">
        <f t="shared" si="968"/>
        <v>0</v>
      </c>
      <c r="AD1221" s="398">
        <f t="shared" si="968"/>
        <v>0</v>
      </c>
      <c r="AE1221" s="398">
        <f t="shared" si="968"/>
        <v>0</v>
      </c>
      <c r="AF1221" s="398">
        <f t="shared" si="968"/>
        <v>0</v>
      </c>
      <c r="AG1221" s="398">
        <f t="shared" si="968"/>
        <v>0</v>
      </c>
    </row>
    <row r="1222">
      <c r="A1222" s="100" t="str">
        <f t="shared" si="37"/>
        <v>n/a</v>
      </c>
      <c r="B1222" s="396">
        <f t="array" ref="B1222">IF($A1222="n/a",Dashboard!$C$54,iferror(index('Trade Log'!$B$5:$B$2004,match($A1222,'Trade Log'!$AA$5:$AA$2004,0),0),Dashboard!$C$54))</f>
        <v>43100</v>
      </c>
      <c r="C1222" s="100" t="str">
        <f t="array" ref="C1222">IF($A1222="n/a","",iferror(index('Trade Log'!$C$5:$C$2004,match($A1222,'Trade Log'!$AA$5:$AA$2004,0),0),""))</f>
        <v/>
      </c>
      <c r="D1222" s="398">
        <f t="array" ref="D1222">IF($A1222="n/a",0,iferror(index('Trade Log'!$AD$5:$AD$2004,match($A1222,'Trade Log'!$AA$5:$AA$2004,0),0),0))</f>
        <v>0</v>
      </c>
      <c r="E1222" s="398">
        <f t="shared" si="35"/>
        <v>0</v>
      </c>
      <c r="F1222" s="100" t="str">
        <f t="array" ref="F1222">IF($A1222="n/a","",iferror(index('Trade Log'!$D$5:$D$2004,match($A1222,'Trade Log'!$AA$5:$AA$2004,0),0),"n/a"))</f>
        <v/>
      </c>
      <c r="G1222" s="100" t="str">
        <f t="array" ref="G1222">IF($A1222="n/a","",IFERROR(index(Setup!$D$52:$D$201,match($F1222,Setup!$B$52:$B$201,0),0),"n/a"))</f>
        <v/>
      </c>
      <c r="H1222" s="81"/>
      <c r="I1222" s="398">
        <f t="shared" ref="I1222:AG1222" si="969">IF($A1222="n/a",0,IFERROR(IF($G1222=I$287,$E1222,0),0))</f>
        <v>0</v>
      </c>
      <c r="J1222" s="398">
        <f t="shared" si="969"/>
        <v>0</v>
      </c>
      <c r="K1222" s="398">
        <f t="shared" si="969"/>
        <v>0</v>
      </c>
      <c r="L1222" s="398">
        <f t="shared" si="969"/>
        <v>0</v>
      </c>
      <c r="M1222" s="398">
        <f t="shared" si="969"/>
        <v>0</v>
      </c>
      <c r="N1222" s="398">
        <f t="shared" si="969"/>
        <v>0</v>
      </c>
      <c r="O1222" s="398">
        <f t="shared" si="969"/>
        <v>0</v>
      </c>
      <c r="P1222" s="398">
        <f t="shared" si="969"/>
        <v>0</v>
      </c>
      <c r="Q1222" s="398">
        <f t="shared" si="969"/>
        <v>0</v>
      </c>
      <c r="R1222" s="398">
        <f t="shared" si="969"/>
        <v>0</v>
      </c>
      <c r="S1222" s="398">
        <f t="shared" si="969"/>
        <v>0</v>
      </c>
      <c r="T1222" s="398">
        <f t="shared" si="969"/>
        <v>0</v>
      </c>
      <c r="U1222" s="398">
        <f t="shared" si="969"/>
        <v>0</v>
      </c>
      <c r="V1222" s="398">
        <f t="shared" si="969"/>
        <v>0</v>
      </c>
      <c r="W1222" s="398">
        <f t="shared" si="969"/>
        <v>0</v>
      </c>
      <c r="X1222" s="398">
        <f t="shared" si="969"/>
        <v>0</v>
      </c>
      <c r="Y1222" s="398">
        <f t="shared" si="969"/>
        <v>0</v>
      </c>
      <c r="Z1222" s="398">
        <f t="shared" si="969"/>
        <v>0</v>
      </c>
      <c r="AA1222" s="398">
        <f t="shared" si="969"/>
        <v>0</v>
      </c>
      <c r="AB1222" s="398">
        <f t="shared" si="969"/>
        <v>0</v>
      </c>
      <c r="AC1222" s="398">
        <f t="shared" si="969"/>
        <v>0</v>
      </c>
      <c r="AD1222" s="398">
        <f t="shared" si="969"/>
        <v>0</v>
      </c>
      <c r="AE1222" s="398">
        <f t="shared" si="969"/>
        <v>0</v>
      </c>
      <c r="AF1222" s="398">
        <f t="shared" si="969"/>
        <v>0</v>
      </c>
      <c r="AG1222" s="398">
        <f t="shared" si="969"/>
        <v>0</v>
      </c>
    </row>
    <row r="1223">
      <c r="A1223" s="100" t="str">
        <f t="shared" si="37"/>
        <v>n/a</v>
      </c>
      <c r="B1223" s="396">
        <f t="array" ref="B1223">IF($A1223="n/a",Dashboard!$C$54,iferror(index('Trade Log'!$B$5:$B$2004,match($A1223,'Trade Log'!$AA$5:$AA$2004,0),0),Dashboard!$C$54))</f>
        <v>43100</v>
      </c>
      <c r="C1223" s="100" t="str">
        <f t="array" ref="C1223">IF($A1223="n/a","",iferror(index('Trade Log'!$C$5:$C$2004,match($A1223,'Trade Log'!$AA$5:$AA$2004,0),0),""))</f>
        <v/>
      </c>
      <c r="D1223" s="398">
        <f t="array" ref="D1223">IF($A1223="n/a",0,iferror(index('Trade Log'!$AD$5:$AD$2004,match($A1223,'Trade Log'!$AA$5:$AA$2004,0),0),0))</f>
        <v>0</v>
      </c>
      <c r="E1223" s="398">
        <f t="shared" si="35"/>
        <v>0</v>
      </c>
      <c r="F1223" s="100" t="str">
        <f t="array" ref="F1223">IF($A1223="n/a","",iferror(index('Trade Log'!$D$5:$D$2004,match($A1223,'Trade Log'!$AA$5:$AA$2004,0),0),"n/a"))</f>
        <v/>
      </c>
      <c r="G1223" s="100" t="str">
        <f t="array" ref="G1223">IF($A1223="n/a","",IFERROR(index(Setup!$D$52:$D$201,match($F1223,Setup!$B$52:$B$201,0),0),"n/a"))</f>
        <v/>
      </c>
      <c r="H1223" s="81"/>
      <c r="I1223" s="398">
        <f t="shared" ref="I1223:AG1223" si="970">IF($A1223="n/a",0,IFERROR(IF($G1223=I$287,$E1223,0),0))</f>
        <v>0</v>
      </c>
      <c r="J1223" s="398">
        <f t="shared" si="970"/>
        <v>0</v>
      </c>
      <c r="K1223" s="398">
        <f t="shared" si="970"/>
        <v>0</v>
      </c>
      <c r="L1223" s="398">
        <f t="shared" si="970"/>
        <v>0</v>
      </c>
      <c r="M1223" s="398">
        <f t="shared" si="970"/>
        <v>0</v>
      </c>
      <c r="N1223" s="398">
        <f t="shared" si="970"/>
        <v>0</v>
      </c>
      <c r="O1223" s="398">
        <f t="shared" si="970"/>
        <v>0</v>
      </c>
      <c r="P1223" s="398">
        <f t="shared" si="970"/>
        <v>0</v>
      </c>
      <c r="Q1223" s="398">
        <f t="shared" si="970"/>
        <v>0</v>
      </c>
      <c r="R1223" s="398">
        <f t="shared" si="970"/>
        <v>0</v>
      </c>
      <c r="S1223" s="398">
        <f t="shared" si="970"/>
        <v>0</v>
      </c>
      <c r="T1223" s="398">
        <f t="shared" si="970"/>
        <v>0</v>
      </c>
      <c r="U1223" s="398">
        <f t="shared" si="970"/>
        <v>0</v>
      </c>
      <c r="V1223" s="398">
        <f t="shared" si="970"/>
        <v>0</v>
      </c>
      <c r="W1223" s="398">
        <f t="shared" si="970"/>
        <v>0</v>
      </c>
      <c r="X1223" s="398">
        <f t="shared" si="970"/>
        <v>0</v>
      </c>
      <c r="Y1223" s="398">
        <f t="shared" si="970"/>
        <v>0</v>
      </c>
      <c r="Z1223" s="398">
        <f t="shared" si="970"/>
        <v>0</v>
      </c>
      <c r="AA1223" s="398">
        <f t="shared" si="970"/>
        <v>0</v>
      </c>
      <c r="AB1223" s="398">
        <f t="shared" si="970"/>
        <v>0</v>
      </c>
      <c r="AC1223" s="398">
        <f t="shared" si="970"/>
        <v>0</v>
      </c>
      <c r="AD1223" s="398">
        <f t="shared" si="970"/>
        <v>0</v>
      </c>
      <c r="AE1223" s="398">
        <f t="shared" si="970"/>
        <v>0</v>
      </c>
      <c r="AF1223" s="398">
        <f t="shared" si="970"/>
        <v>0</v>
      </c>
      <c r="AG1223" s="398">
        <f t="shared" si="970"/>
        <v>0</v>
      </c>
    </row>
    <row r="1224">
      <c r="A1224" s="100" t="str">
        <f t="shared" si="37"/>
        <v>n/a</v>
      </c>
      <c r="B1224" s="396">
        <f t="array" ref="B1224">IF($A1224="n/a",Dashboard!$C$54,iferror(index('Trade Log'!$B$5:$B$2004,match($A1224,'Trade Log'!$AA$5:$AA$2004,0),0),Dashboard!$C$54))</f>
        <v>43100</v>
      </c>
      <c r="C1224" s="100" t="str">
        <f t="array" ref="C1224">IF($A1224="n/a","",iferror(index('Trade Log'!$C$5:$C$2004,match($A1224,'Trade Log'!$AA$5:$AA$2004,0),0),""))</f>
        <v/>
      </c>
      <c r="D1224" s="398">
        <f t="array" ref="D1224">IF($A1224="n/a",0,iferror(index('Trade Log'!$AD$5:$AD$2004,match($A1224,'Trade Log'!$AA$5:$AA$2004,0),0),0))</f>
        <v>0</v>
      </c>
      <c r="E1224" s="398">
        <f t="shared" si="35"/>
        <v>0</v>
      </c>
      <c r="F1224" s="100" t="str">
        <f t="array" ref="F1224">IF($A1224="n/a","",iferror(index('Trade Log'!$D$5:$D$2004,match($A1224,'Trade Log'!$AA$5:$AA$2004,0),0),"n/a"))</f>
        <v/>
      </c>
      <c r="G1224" s="100" t="str">
        <f t="array" ref="G1224">IF($A1224="n/a","",IFERROR(index(Setup!$D$52:$D$201,match($F1224,Setup!$B$52:$B$201,0),0),"n/a"))</f>
        <v/>
      </c>
      <c r="H1224" s="81"/>
      <c r="I1224" s="398">
        <f t="shared" ref="I1224:AG1224" si="971">IF($A1224="n/a",0,IFERROR(IF($G1224=I$287,$E1224,0),0))</f>
        <v>0</v>
      </c>
      <c r="J1224" s="398">
        <f t="shared" si="971"/>
        <v>0</v>
      </c>
      <c r="K1224" s="398">
        <f t="shared" si="971"/>
        <v>0</v>
      </c>
      <c r="L1224" s="398">
        <f t="shared" si="971"/>
        <v>0</v>
      </c>
      <c r="M1224" s="398">
        <f t="shared" si="971"/>
        <v>0</v>
      </c>
      <c r="N1224" s="398">
        <f t="shared" si="971"/>
        <v>0</v>
      </c>
      <c r="O1224" s="398">
        <f t="shared" si="971"/>
        <v>0</v>
      </c>
      <c r="P1224" s="398">
        <f t="shared" si="971"/>
        <v>0</v>
      </c>
      <c r="Q1224" s="398">
        <f t="shared" si="971"/>
        <v>0</v>
      </c>
      <c r="R1224" s="398">
        <f t="shared" si="971"/>
        <v>0</v>
      </c>
      <c r="S1224" s="398">
        <f t="shared" si="971"/>
        <v>0</v>
      </c>
      <c r="T1224" s="398">
        <f t="shared" si="971"/>
        <v>0</v>
      </c>
      <c r="U1224" s="398">
        <f t="shared" si="971"/>
        <v>0</v>
      </c>
      <c r="V1224" s="398">
        <f t="shared" si="971"/>
        <v>0</v>
      </c>
      <c r="W1224" s="398">
        <f t="shared" si="971"/>
        <v>0</v>
      </c>
      <c r="X1224" s="398">
        <f t="shared" si="971"/>
        <v>0</v>
      </c>
      <c r="Y1224" s="398">
        <f t="shared" si="971"/>
        <v>0</v>
      </c>
      <c r="Z1224" s="398">
        <f t="shared" si="971"/>
        <v>0</v>
      </c>
      <c r="AA1224" s="398">
        <f t="shared" si="971"/>
        <v>0</v>
      </c>
      <c r="AB1224" s="398">
        <f t="shared" si="971"/>
        <v>0</v>
      </c>
      <c r="AC1224" s="398">
        <f t="shared" si="971"/>
        <v>0</v>
      </c>
      <c r="AD1224" s="398">
        <f t="shared" si="971"/>
        <v>0</v>
      </c>
      <c r="AE1224" s="398">
        <f t="shared" si="971"/>
        <v>0</v>
      </c>
      <c r="AF1224" s="398">
        <f t="shared" si="971"/>
        <v>0</v>
      </c>
      <c r="AG1224" s="398">
        <f t="shared" si="971"/>
        <v>0</v>
      </c>
    </row>
    <row r="1225">
      <c r="A1225" s="100" t="str">
        <f t="shared" si="37"/>
        <v>n/a</v>
      </c>
      <c r="B1225" s="396">
        <f t="array" ref="B1225">IF($A1225="n/a",Dashboard!$C$54,iferror(index('Trade Log'!$B$5:$B$2004,match($A1225,'Trade Log'!$AA$5:$AA$2004,0),0),Dashboard!$C$54))</f>
        <v>43100</v>
      </c>
      <c r="C1225" s="100" t="str">
        <f t="array" ref="C1225">IF($A1225="n/a","",iferror(index('Trade Log'!$C$5:$C$2004,match($A1225,'Trade Log'!$AA$5:$AA$2004,0),0),""))</f>
        <v/>
      </c>
      <c r="D1225" s="398">
        <f t="array" ref="D1225">IF($A1225="n/a",0,iferror(index('Trade Log'!$AD$5:$AD$2004,match($A1225,'Trade Log'!$AA$5:$AA$2004,0),0),0))</f>
        <v>0</v>
      </c>
      <c r="E1225" s="398">
        <f t="shared" si="35"/>
        <v>0</v>
      </c>
      <c r="F1225" s="100" t="str">
        <f t="array" ref="F1225">IF($A1225="n/a","",iferror(index('Trade Log'!$D$5:$D$2004,match($A1225,'Trade Log'!$AA$5:$AA$2004,0),0),"n/a"))</f>
        <v/>
      </c>
      <c r="G1225" s="100" t="str">
        <f t="array" ref="G1225">IF($A1225="n/a","",IFERROR(index(Setup!$D$52:$D$201,match($F1225,Setup!$B$52:$B$201,0),0),"n/a"))</f>
        <v/>
      </c>
      <c r="H1225" s="81"/>
      <c r="I1225" s="398">
        <f t="shared" ref="I1225:AG1225" si="972">IF($A1225="n/a",0,IFERROR(IF($G1225=I$287,$E1225,0),0))</f>
        <v>0</v>
      </c>
      <c r="J1225" s="398">
        <f t="shared" si="972"/>
        <v>0</v>
      </c>
      <c r="K1225" s="398">
        <f t="shared" si="972"/>
        <v>0</v>
      </c>
      <c r="L1225" s="398">
        <f t="shared" si="972"/>
        <v>0</v>
      </c>
      <c r="M1225" s="398">
        <f t="shared" si="972"/>
        <v>0</v>
      </c>
      <c r="N1225" s="398">
        <f t="shared" si="972"/>
        <v>0</v>
      </c>
      <c r="O1225" s="398">
        <f t="shared" si="972"/>
        <v>0</v>
      </c>
      <c r="P1225" s="398">
        <f t="shared" si="972"/>
        <v>0</v>
      </c>
      <c r="Q1225" s="398">
        <f t="shared" si="972"/>
        <v>0</v>
      </c>
      <c r="R1225" s="398">
        <f t="shared" si="972"/>
        <v>0</v>
      </c>
      <c r="S1225" s="398">
        <f t="shared" si="972"/>
        <v>0</v>
      </c>
      <c r="T1225" s="398">
        <f t="shared" si="972"/>
        <v>0</v>
      </c>
      <c r="U1225" s="398">
        <f t="shared" si="972"/>
        <v>0</v>
      </c>
      <c r="V1225" s="398">
        <f t="shared" si="972"/>
        <v>0</v>
      </c>
      <c r="W1225" s="398">
        <f t="shared" si="972"/>
        <v>0</v>
      </c>
      <c r="X1225" s="398">
        <f t="shared" si="972"/>
        <v>0</v>
      </c>
      <c r="Y1225" s="398">
        <f t="shared" si="972"/>
        <v>0</v>
      </c>
      <c r="Z1225" s="398">
        <f t="shared" si="972"/>
        <v>0</v>
      </c>
      <c r="AA1225" s="398">
        <f t="shared" si="972"/>
        <v>0</v>
      </c>
      <c r="AB1225" s="398">
        <f t="shared" si="972"/>
        <v>0</v>
      </c>
      <c r="AC1225" s="398">
        <f t="shared" si="972"/>
        <v>0</v>
      </c>
      <c r="AD1225" s="398">
        <f t="shared" si="972"/>
        <v>0</v>
      </c>
      <c r="AE1225" s="398">
        <f t="shared" si="972"/>
        <v>0</v>
      </c>
      <c r="AF1225" s="398">
        <f t="shared" si="972"/>
        <v>0</v>
      </c>
      <c r="AG1225" s="398">
        <f t="shared" si="972"/>
        <v>0</v>
      </c>
    </row>
    <row r="1226">
      <c r="A1226" s="100" t="str">
        <f t="shared" si="37"/>
        <v>n/a</v>
      </c>
      <c r="B1226" s="396">
        <f t="array" ref="B1226">IF($A1226="n/a",Dashboard!$C$54,iferror(index('Trade Log'!$B$5:$B$2004,match($A1226,'Trade Log'!$AA$5:$AA$2004,0),0),Dashboard!$C$54))</f>
        <v>43100</v>
      </c>
      <c r="C1226" s="100" t="str">
        <f t="array" ref="C1226">IF($A1226="n/a","",iferror(index('Trade Log'!$C$5:$C$2004,match($A1226,'Trade Log'!$AA$5:$AA$2004,0),0),""))</f>
        <v/>
      </c>
      <c r="D1226" s="398">
        <f t="array" ref="D1226">IF($A1226="n/a",0,iferror(index('Trade Log'!$AD$5:$AD$2004,match($A1226,'Trade Log'!$AA$5:$AA$2004,0),0),0))</f>
        <v>0</v>
      </c>
      <c r="E1226" s="398">
        <f t="shared" si="35"/>
        <v>0</v>
      </c>
      <c r="F1226" s="100" t="str">
        <f t="array" ref="F1226">IF($A1226="n/a","",iferror(index('Trade Log'!$D$5:$D$2004,match($A1226,'Trade Log'!$AA$5:$AA$2004,0),0),"n/a"))</f>
        <v/>
      </c>
      <c r="G1226" s="100" t="str">
        <f t="array" ref="G1226">IF($A1226="n/a","",IFERROR(index(Setup!$D$52:$D$201,match($F1226,Setup!$B$52:$B$201,0),0),"n/a"))</f>
        <v/>
      </c>
      <c r="H1226" s="81"/>
      <c r="I1226" s="398">
        <f t="shared" ref="I1226:AG1226" si="973">IF($A1226="n/a",0,IFERROR(IF($G1226=I$287,$E1226,0),0))</f>
        <v>0</v>
      </c>
      <c r="J1226" s="398">
        <f t="shared" si="973"/>
        <v>0</v>
      </c>
      <c r="K1226" s="398">
        <f t="shared" si="973"/>
        <v>0</v>
      </c>
      <c r="L1226" s="398">
        <f t="shared" si="973"/>
        <v>0</v>
      </c>
      <c r="M1226" s="398">
        <f t="shared" si="973"/>
        <v>0</v>
      </c>
      <c r="N1226" s="398">
        <f t="shared" si="973"/>
        <v>0</v>
      </c>
      <c r="O1226" s="398">
        <f t="shared" si="973"/>
        <v>0</v>
      </c>
      <c r="P1226" s="398">
        <f t="shared" si="973"/>
        <v>0</v>
      </c>
      <c r="Q1226" s="398">
        <f t="shared" si="973"/>
        <v>0</v>
      </c>
      <c r="R1226" s="398">
        <f t="shared" si="973"/>
        <v>0</v>
      </c>
      <c r="S1226" s="398">
        <f t="shared" si="973"/>
        <v>0</v>
      </c>
      <c r="T1226" s="398">
        <f t="shared" si="973"/>
        <v>0</v>
      </c>
      <c r="U1226" s="398">
        <f t="shared" si="973"/>
        <v>0</v>
      </c>
      <c r="V1226" s="398">
        <f t="shared" si="973"/>
        <v>0</v>
      </c>
      <c r="W1226" s="398">
        <f t="shared" si="973"/>
        <v>0</v>
      </c>
      <c r="X1226" s="398">
        <f t="shared" si="973"/>
        <v>0</v>
      </c>
      <c r="Y1226" s="398">
        <f t="shared" si="973"/>
        <v>0</v>
      </c>
      <c r="Z1226" s="398">
        <f t="shared" si="973"/>
        <v>0</v>
      </c>
      <c r="AA1226" s="398">
        <f t="shared" si="973"/>
        <v>0</v>
      </c>
      <c r="AB1226" s="398">
        <f t="shared" si="973"/>
        <v>0</v>
      </c>
      <c r="AC1226" s="398">
        <f t="shared" si="973"/>
        <v>0</v>
      </c>
      <c r="AD1226" s="398">
        <f t="shared" si="973"/>
        <v>0</v>
      </c>
      <c r="AE1226" s="398">
        <f t="shared" si="973"/>
        <v>0</v>
      </c>
      <c r="AF1226" s="398">
        <f t="shared" si="973"/>
        <v>0</v>
      </c>
      <c r="AG1226" s="398">
        <f t="shared" si="973"/>
        <v>0</v>
      </c>
    </row>
    <row r="1227">
      <c r="A1227" s="100" t="str">
        <f t="shared" si="37"/>
        <v>n/a</v>
      </c>
      <c r="B1227" s="396">
        <f t="array" ref="B1227">IF($A1227="n/a",Dashboard!$C$54,iferror(index('Trade Log'!$B$5:$B$2004,match($A1227,'Trade Log'!$AA$5:$AA$2004,0),0),Dashboard!$C$54))</f>
        <v>43100</v>
      </c>
      <c r="C1227" s="100" t="str">
        <f t="array" ref="C1227">IF($A1227="n/a","",iferror(index('Trade Log'!$C$5:$C$2004,match($A1227,'Trade Log'!$AA$5:$AA$2004,0),0),""))</f>
        <v/>
      </c>
      <c r="D1227" s="398">
        <f t="array" ref="D1227">IF($A1227="n/a",0,iferror(index('Trade Log'!$AD$5:$AD$2004,match($A1227,'Trade Log'!$AA$5:$AA$2004,0),0),0))</f>
        <v>0</v>
      </c>
      <c r="E1227" s="398">
        <f t="shared" si="35"/>
        <v>0</v>
      </c>
      <c r="F1227" s="100" t="str">
        <f t="array" ref="F1227">IF($A1227="n/a","",iferror(index('Trade Log'!$D$5:$D$2004,match($A1227,'Trade Log'!$AA$5:$AA$2004,0),0),"n/a"))</f>
        <v/>
      </c>
      <c r="G1227" s="100" t="str">
        <f t="array" ref="G1227">IF($A1227="n/a","",IFERROR(index(Setup!$D$52:$D$201,match($F1227,Setup!$B$52:$B$201,0),0),"n/a"))</f>
        <v/>
      </c>
      <c r="H1227" s="81"/>
      <c r="I1227" s="398">
        <f t="shared" ref="I1227:AG1227" si="974">IF($A1227="n/a",0,IFERROR(IF($G1227=I$287,$E1227,0),0))</f>
        <v>0</v>
      </c>
      <c r="J1227" s="398">
        <f t="shared" si="974"/>
        <v>0</v>
      </c>
      <c r="K1227" s="398">
        <f t="shared" si="974"/>
        <v>0</v>
      </c>
      <c r="L1227" s="398">
        <f t="shared" si="974"/>
        <v>0</v>
      </c>
      <c r="M1227" s="398">
        <f t="shared" si="974"/>
        <v>0</v>
      </c>
      <c r="N1227" s="398">
        <f t="shared" si="974"/>
        <v>0</v>
      </c>
      <c r="O1227" s="398">
        <f t="shared" si="974"/>
        <v>0</v>
      </c>
      <c r="P1227" s="398">
        <f t="shared" si="974"/>
        <v>0</v>
      </c>
      <c r="Q1227" s="398">
        <f t="shared" si="974"/>
        <v>0</v>
      </c>
      <c r="R1227" s="398">
        <f t="shared" si="974"/>
        <v>0</v>
      </c>
      <c r="S1227" s="398">
        <f t="shared" si="974"/>
        <v>0</v>
      </c>
      <c r="T1227" s="398">
        <f t="shared" si="974"/>
        <v>0</v>
      </c>
      <c r="U1227" s="398">
        <f t="shared" si="974"/>
        <v>0</v>
      </c>
      <c r="V1227" s="398">
        <f t="shared" si="974"/>
        <v>0</v>
      </c>
      <c r="W1227" s="398">
        <f t="shared" si="974"/>
        <v>0</v>
      </c>
      <c r="X1227" s="398">
        <f t="shared" si="974"/>
        <v>0</v>
      </c>
      <c r="Y1227" s="398">
        <f t="shared" si="974"/>
        <v>0</v>
      </c>
      <c r="Z1227" s="398">
        <f t="shared" si="974"/>
        <v>0</v>
      </c>
      <c r="AA1227" s="398">
        <f t="shared" si="974"/>
        <v>0</v>
      </c>
      <c r="AB1227" s="398">
        <f t="shared" si="974"/>
        <v>0</v>
      </c>
      <c r="AC1227" s="398">
        <f t="shared" si="974"/>
        <v>0</v>
      </c>
      <c r="AD1227" s="398">
        <f t="shared" si="974"/>
        <v>0</v>
      </c>
      <c r="AE1227" s="398">
        <f t="shared" si="974"/>
        <v>0</v>
      </c>
      <c r="AF1227" s="398">
        <f t="shared" si="974"/>
        <v>0</v>
      </c>
      <c r="AG1227" s="398">
        <f t="shared" si="974"/>
        <v>0</v>
      </c>
    </row>
    <row r="1228">
      <c r="A1228" s="100" t="str">
        <f t="shared" si="37"/>
        <v>n/a</v>
      </c>
      <c r="B1228" s="396">
        <f t="array" ref="B1228">IF($A1228="n/a",Dashboard!$C$54,iferror(index('Trade Log'!$B$5:$B$2004,match($A1228,'Trade Log'!$AA$5:$AA$2004,0),0),Dashboard!$C$54))</f>
        <v>43100</v>
      </c>
      <c r="C1228" s="100" t="str">
        <f t="array" ref="C1228">IF($A1228="n/a","",iferror(index('Trade Log'!$C$5:$C$2004,match($A1228,'Trade Log'!$AA$5:$AA$2004,0),0),""))</f>
        <v/>
      </c>
      <c r="D1228" s="398">
        <f t="array" ref="D1228">IF($A1228="n/a",0,iferror(index('Trade Log'!$AD$5:$AD$2004,match($A1228,'Trade Log'!$AA$5:$AA$2004,0),0),0))</f>
        <v>0</v>
      </c>
      <c r="E1228" s="398">
        <f t="shared" si="35"/>
        <v>0</v>
      </c>
      <c r="F1228" s="100" t="str">
        <f t="array" ref="F1228">IF($A1228="n/a","",iferror(index('Trade Log'!$D$5:$D$2004,match($A1228,'Trade Log'!$AA$5:$AA$2004,0),0),"n/a"))</f>
        <v/>
      </c>
      <c r="G1228" s="100" t="str">
        <f t="array" ref="G1228">IF($A1228="n/a","",IFERROR(index(Setup!$D$52:$D$201,match($F1228,Setup!$B$52:$B$201,0),0),"n/a"))</f>
        <v/>
      </c>
      <c r="H1228" s="81"/>
      <c r="I1228" s="398">
        <f t="shared" ref="I1228:AG1228" si="975">IF($A1228="n/a",0,IFERROR(IF($G1228=I$287,$E1228,0),0))</f>
        <v>0</v>
      </c>
      <c r="J1228" s="398">
        <f t="shared" si="975"/>
        <v>0</v>
      </c>
      <c r="K1228" s="398">
        <f t="shared" si="975"/>
        <v>0</v>
      </c>
      <c r="L1228" s="398">
        <f t="shared" si="975"/>
        <v>0</v>
      </c>
      <c r="M1228" s="398">
        <f t="shared" si="975"/>
        <v>0</v>
      </c>
      <c r="N1228" s="398">
        <f t="shared" si="975"/>
        <v>0</v>
      </c>
      <c r="O1228" s="398">
        <f t="shared" si="975"/>
        <v>0</v>
      </c>
      <c r="P1228" s="398">
        <f t="shared" si="975"/>
        <v>0</v>
      </c>
      <c r="Q1228" s="398">
        <f t="shared" si="975"/>
        <v>0</v>
      </c>
      <c r="R1228" s="398">
        <f t="shared" si="975"/>
        <v>0</v>
      </c>
      <c r="S1228" s="398">
        <f t="shared" si="975"/>
        <v>0</v>
      </c>
      <c r="T1228" s="398">
        <f t="shared" si="975"/>
        <v>0</v>
      </c>
      <c r="U1228" s="398">
        <f t="shared" si="975"/>
        <v>0</v>
      </c>
      <c r="V1228" s="398">
        <f t="shared" si="975"/>
        <v>0</v>
      </c>
      <c r="W1228" s="398">
        <f t="shared" si="975"/>
        <v>0</v>
      </c>
      <c r="X1228" s="398">
        <f t="shared" si="975"/>
        <v>0</v>
      </c>
      <c r="Y1228" s="398">
        <f t="shared" si="975"/>
        <v>0</v>
      </c>
      <c r="Z1228" s="398">
        <f t="shared" si="975"/>
        <v>0</v>
      </c>
      <c r="AA1228" s="398">
        <f t="shared" si="975"/>
        <v>0</v>
      </c>
      <c r="AB1228" s="398">
        <f t="shared" si="975"/>
        <v>0</v>
      </c>
      <c r="AC1228" s="398">
        <f t="shared" si="975"/>
        <v>0</v>
      </c>
      <c r="AD1228" s="398">
        <f t="shared" si="975"/>
        <v>0</v>
      </c>
      <c r="AE1228" s="398">
        <f t="shared" si="975"/>
        <v>0</v>
      </c>
      <c r="AF1228" s="398">
        <f t="shared" si="975"/>
        <v>0</v>
      </c>
      <c r="AG1228" s="398">
        <f t="shared" si="975"/>
        <v>0</v>
      </c>
    </row>
    <row r="1229">
      <c r="A1229" s="100" t="str">
        <f t="shared" si="37"/>
        <v>n/a</v>
      </c>
      <c r="B1229" s="396">
        <f t="array" ref="B1229">IF($A1229="n/a",Dashboard!$C$54,iferror(index('Trade Log'!$B$5:$B$2004,match($A1229,'Trade Log'!$AA$5:$AA$2004,0),0),Dashboard!$C$54))</f>
        <v>43100</v>
      </c>
      <c r="C1229" s="100" t="str">
        <f t="array" ref="C1229">IF($A1229="n/a","",iferror(index('Trade Log'!$C$5:$C$2004,match($A1229,'Trade Log'!$AA$5:$AA$2004,0),0),""))</f>
        <v/>
      </c>
      <c r="D1229" s="398">
        <f t="array" ref="D1229">IF($A1229="n/a",0,iferror(index('Trade Log'!$AD$5:$AD$2004,match($A1229,'Trade Log'!$AA$5:$AA$2004,0),0),0))</f>
        <v>0</v>
      </c>
      <c r="E1229" s="398">
        <f t="shared" si="35"/>
        <v>0</v>
      </c>
      <c r="F1229" s="100" t="str">
        <f t="array" ref="F1229">IF($A1229="n/a","",iferror(index('Trade Log'!$D$5:$D$2004,match($A1229,'Trade Log'!$AA$5:$AA$2004,0),0),"n/a"))</f>
        <v/>
      </c>
      <c r="G1229" s="100" t="str">
        <f t="array" ref="G1229">IF($A1229="n/a","",IFERROR(index(Setup!$D$52:$D$201,match($F1229,Setup!$B$52:$B$201,0),0),"n/a"))</f>
        <v/>
      </c>
      <c r="H1229" s="81"/>
      <c r="I1229" s="398">
        <f t="shared" ref="I1229:AG1229" si="976">IF($A1229="n/a",0,IFERROR(IF($G1229=I$287,$E1229,0),0))</f>
        <v>0</v>
      </c>
      <c r="J1229" s="398">
        <f t="shared" si="976"/>
        <v>0</v>
      </c>
      <c r="K1229" s="398">
        <f t="shared" si="976"/>
        <v>0</v>
      </c>
      <c r="L1229" s="398">
        <f t="shared" si="976"/>
        <v>0</v>
      </c>
      <c r="M1229" s="398">
        <f t="shared" si="976"/>
        <v>0</v>
      </c>
      <c r="N1229" s="398">
        <f t="shared" si="976"/>
        <v>0</v>
      </c>
      <c r="O1229" s="398">
        <f t="shared" si="976"/>
        <v>0</v>
      </c>
      <c r="P1229" s="398">
        <f t="shared" si="976"/>
        <v>0</v>
      </c>
      <c r="Q1229" s="398">
        <f t="shared" si="976"/>
        <v>0</v>
      </c>
      <c r="R1229" s="398">
        <f t="shared" si="976"/>
        <v>0</v>
      </c>
      <c r="S1229" s="398">
        <f t="shared" si="976"/>
        <v>0</v>
      </c>
      <c r="T1229" s="398">
        <f t="shared" si="976"/>
        <v>0</v>
      </c>
      <c r="U1229" s="398">
        <f t="shared" si="976"/>
        <v>0</v>
      </c>
      <c r="V1229" s="398">
        <f t="shared" si="976"/>
        <v>0</v>
      </c>
      <c r="W1229" s="398">
        <f t="shared" si="976"/>
        <v>0</v>
      </c>
      <c r="X1229" s="398">
        <f t="shared" si="976"/>
        <v>0</v>
      </c>
      <c r="Y1229" s="398">
        <f t="shared" si="976"/>
        <v>0</v>
      </c>
      <c r="Z1229" s="398">
        <f t="shared" si="976"/>
        <v>0</v>
      </c>
      <c r="AA1229" s="398">
        <f t="shared" si="976"/>
        <v>0</v>
      </c>
      <c r="AB1229" s="398">
        <f t="shared" si="976"/>
        <v>0</v>
      </c>
      <c r="AC1229" s="398">
        <f t="shared" si="976"/>
        <v>0</v>
      </c>
      <c r="AD1229" s="398">
        <f t="shared" si="976"/>
        <v>0</v>
      </c>
      <c r="AE1229" s="398">
        <f t="shared" si="976"/>
        <v>0</v>
      </c>
      <c r="AF1229" s="398">
        <f t="shared" si="976"/>
        <v>0</v>
      </c>
      <c r="AG1229" s="398">
        <f t="shared" si="976"/>
        <v>0</v>
      </c>
    </row>
    <row r="1230">
      <c r="A1230" s="100" t="str">
        <f t="shared" si="37"/>
        <v>n/a</v>
      </c>
      <c r="B1230" s="396">
        <f t="array" ref="B1230">IF($A1230="n/a",Dashboard!$C$54,iferror(index('Trade Log'!$B$5:$B$2004,match($A1230,'Trade Log'!$AA$5:$AA$2004,0),0),Dashboard!$C$54))</f>
        <v>43100</v>
      </c>
      <c r="C1230" s="100" t="str">
        <f t="array" ref="C1230">IF($A1230="n/a","",iferror(index('Trade Log'!$C$5:$C$2004,match($A1230,'Trade Log'!$AA$5:$AA$2004,0),0),""))</f>
        <v/>
      </c>
      <c r="D1230" s="398">
        <f t="array" ref="D1230">IF($A1230="n/a",0,iferror(index('Trade Log'!$AD$5:$AD$2004,match($A1230,'Trade Log'!$AA$5:$AA$2004,0),0),0))</f>
        <v>0</v>
      </c>
      <c r="E1230" s="398">
        <f t="shared" si="35"/>
        <v>0</v>
      </c>
      <c r="F1230" s="100" t="str">
        <f t="array" ref="F1230">IF($A1230="n/a","",iferror(index('Trade Log'!$D$5:$D$2004,match($A1230,'Trade Log'!$AA$5:$AA$2004,0),0),"n/a"))</f>
        <v/>
      </c>
      <c r="G1230" s="100" t="str">
        <f t="array" ref="G1230">IF($A1230="n/a","",IFERROR(index(Setup!$D$52:$D$201,match($F1230,Setup!$B$52:$B$201,0),0),"n/a"))</f>
        <v/>
      </c>
      <c r="H1230" s="81"/>
      <c r="I1230" s="398">
        <f t="shared" ref="I1230:AG1230" si="977">IF($A1230="n/a",0,IFERROR(IF($G1230=I$287,$E1230,0),0))</f>
        <v>0</v>
      </c>
      <c r="J1230" s="398">
        <f t="shared" si="977"/>
        <v>0</v>
      </c>
      <c r="K1230" s="398">
        <f t="shared" si="977"/>
        <v>0</v>
      </c>
      <c r="L1230" s="398">
        <f t="shared" si="977"/>
        <v>0</v>
      </c>
      <c r="M1230" s="398">
        <f t="shared" si="977"/>
        <v>0</v>
      </c>
      <c r="N1230" s="398">
        <f t="shared" si="977"/>
        <v>0</v>
      </c>
      <c r="O1230" s="398">
        <f t="shared" si="977"/>
        <v>0</v>
      </c>
      <c r="P1230" s="398">
        <f t="shared" si="977"/>
        <v>0</v>
      </c>
      <c r="Q1230" s="398">
        <f t="shared" si="977"/>
        <v>0</v>
      </c>
      <c r="R1230" s="398">
        <f t="shared" si="977"/>
        <v>0</v>
      </c>
      <c r="S1230" s="398">
        <f t="shared" si="977"/>
        <v>0</v>
      </c>
      <c r="T1230" s="398">
        <f t="shared" si="977"/>
        <v>0</v>
      </c>
      <c r="U1230" s="398">
        <f t="shared" si="977"/>
        <v>0</v>
      </c>
      <c r="V1230" s="398">
        <f t="shared" si="977"/>
        <v>0</v>
      </c>
      <c r="W1230" s="398">
        <f t="shared" si="977"/>
        <v>0</v>
      </c>
      <c r="X1230" s="398">
        <f t="shared" si="977"/>
        <v>0</v>
      </c>
      <c r="Y1230" s="398">
        <f t="shared" si="977"/>
        <v>0</v>
      </c>
      <c r="Z1230" s="398">
        <f t="shared" si="977"/>
        <v>0</v>
      </c>
      <c r="AA1230" s="398">
        <f t="shared" si="977"/>
        <v>0</v>
      </c>
      <c r="AB1230" s="398">
        <f t="shared" si="977"/>
        <v>0</v>
      </c>
      <c r="AC1230" s="398">
        <f t="shared" si="977"/>
        <v>0</v>
      </c>
      <c r="AD1230" s="398">
        <f t="shared" si="977"/>
        <v>0</v>
      </c>
      <c r="AE1230" s="398">
        <f t="shared" si="977"/>
        <v>0</v>
      </c>
      <c r="AF1230" s="398">
        <f t="shared" si="977"/>
        <v>0</v>
      </c>
      <c r="AG1230" s="398">
        <f t="shared" si="977"/>
        <v>0</v>
      </c>
    </row>
    <row r="1231">
      <c r="A1231" s="100" t="str">
        <f t="shared" si="37"/>
        <v>n/a</v>
      </c>
      <c r="B1231" s="396">
        <f t="array" ref="B1231">IF($A1231="n/a",Dashboard!$C$54,iferror(index('Trade Log'!$B$5:$B$2004,match($A1231,'Trade Log'!$AA$5:$AA$2004,0),0),Dashboard!$C$54))</f>
        <v>43100</v>
      </c>
      <c r="C1231" s="100" t="str">
        <f t="array" ref="C1231">IF($A1231="n/a","",iferror(index('Trade Log'!$C$5:$C$2004,match($A1231,'Trade Log'!$AA$5:$AA$2004,0),0),""))</f>
        <v/>
      </c>
      <c r="D1231" s="398">
        <f t="array" ref="D1231">IF($A1231="n/a",0,iferror(index('Trade Log'!$AD$5:$AD$2004,match($A1231,'Trade Log'!$AA$5:$AA$2004,0),0),0))</f>
        <v>0</v>
      </c>
      <c r="E1231" s="398">
        <f t="shared" si="35"/>
        <v>0</v>
      </c>
      <c r="F1231" s="100" t="str">
        <f t="array" ref="F1231">IF($A1231="n/a","",iferror(index('Trade Log'!$D$5:$D$2004,match($A1231,'Trade Log'!$AA$5:$AA$2004,0),0),"n/a"))</f>
        <v/>
      </c>
      <c r="G1231" s="100" t="str">
        <f t="array" ref="G1231">IF($A1231="n/a","",IFERROR(index(Setup!$D$52:$D$201,match($F1231,Setup!$B$52:$B$201,0),0),"n/a"))</f>
        <v/>
      </c>
      <c r="H1231" s="81"/>
      <c r="I1231" s="398">
        <f t="shared" ref="I1231:AG1231" si="978">IF($A1231="n/a",0,IFERROR(IF($G1231=I$287,$E1231,0),0))</f>
        <v>0</v>
      </c>
      <c r="J1231" s="398">
        <f t="shared" si="978"/>
        <v>0</v>
      </c>
      <c r="K1231" s="398">
        <f t="shared" si="978"/>
        <v>0</v>
      </c>
      <c r="L1231" s="398">
        <f t="shared" si="978"/>
        <v>0</v>
      </c>
      <c r="M1231" s="398">
        <f t="shared" si="978"/>
        <v>0</v>
      </c>
      <c r="N1231" s="398">
        <f t="shared" si="978"/>
        <v>0</v>
      </c>
      <c r="O1231" s="398">
        <f t="shared" si="978"/>
        <v>0</v>
      </c>
      <c r="P1231" s="398">
        <f t="shared" si="978"/>
        <v>0</v>
      </c>
      <c r="Q1231" s="398">
        <f t="shared" si="978"/>
        <v>0</v>
      </c>
      <c r="R1231" s="398">
        <f t="shared" si="978"/>
        <v>0</v>
      </c>
      <c r="S1231" s="398">
        <f t="shared" si="978"/>
        <v>0</v>
      </c>
      <c r="T1231" s="398">
        <f t="shared" si="978"/>
        <v>0</v>
      </c>
      <c r="U1231" s="398">
        <f t="shared" si="978"/>
        <v>0</v>
      </c>
      <c r="V1231" s="398">
        <f t="shared" si="978"/>
        <v>0</v>
      </c>
      <c r="W1231" s="398">
        <f t="shared" si="978"/>
        <v>0</v>
      </c>
      <c r="X1231" s="398">
        <f t="shared" si="978"/>
        <v>0</v>
      </c>
      <c r="Y1231" s="398">
        <f t="shared" si="978"/>
        <v>0</v>
      </c>
      <c r="Z1231" s="398">
        <f t="shared" si="978"/>
        <v>0</v>
      </c>
      <c r="AA1231" s="398">
        <f t="shared" si="978"/>
        <v>0</v>
      </c>
      <c r="AB1231" s="398">
        <f t="shared" si="978"/>
        <v>0</v>
      </c>
      <c r="AC1231" s="398">
        <f t="shared" si="978"/>
        <v>0</v>
      </c>
      <c r="AD1231" s="398">
        <f t="shared" si="978"/>
        <v>0</v>
      </c>
      <c r="AE1231" s="398">
        <f t="shared" si="978"/>
        <v>0</v>
      </c>
      <c r="AF1231" s="398">
        <f t="shared" si="978"/>
        <v>0</v>
      </c>
      <c r="AG1231" s="398">
        <f t="shared" si="978"/>
        <v>0</v>
      </c>
    </row>
    <row r="1232">
      <c r="A1232" s="100" t="str">
        <f t="shared" si="37"/>
        <v>n/a</v>
      </c>
      <c r="B1232" s="396">
        <f t="array" ref="B1232">IF($A1232="n/a",Dashboard!$C$54,iferror(index('Trade Log'!$B$5:$B$2004,match($A1232,'Trade Log'!$AA$5:$AA$2004,0),0),Dashboard!$C$54))</f>
        <v>43100</v>
      </c>
      <c r="C1232" s="100" t="str">
        <f t="array" ref="C1232">IF($A1232="n/a","",iferror(index('Trade Log'!$C$5:$C$2004,match($A1232,'Trade Log'!$AA$5:$AA$2004,0),0),""))</f>
        <v/>
      </c>
      <c r="D1232" s="398">
        <f t="array" ref="D1232">IF($A1232="n/a",0,iferror(index('Trade Log'!$AD$5:$AD$2004,match($A1232,'Trade Log'!$AA$5:$AA$2004,0),0),0))</f>
        <v>0</v>
      </c>
      <c r="E1232" s="398">
        <f t="shared" si="35"/>
        <v>0</v>
      </c>
      <c r="F1232" s="100" t="str">
        <f t="array" ref="F1232">IF($A1232="n/a","",iferror(index('Trade Log'!$D$5:$D$2004,match($A1232,'Trade Log'!$AA$5:$AA$2004,0),0),"n/a"))</f>
        <v/>
      </c>
      <c r="G1232" s="100" t="str">
        <f t="array" ref="G1232">IF($A1232="n/a","",IFERROR(index(Setup!$D$52:$D$201,match($F1232,Setup!$B$52:$B$201,0),0),"n/a"))</f>
        <v/>
      </c>
      <c r="H1232" s="81"/>
      <c r="I1232" s="398">
        <f t="shared" ref="I1232:AG1232" si="979">IF($A1232="n/a",0,IFERROR(IF($G1232=I$287,$E1232,0),0))</f>
        <v>0</v>
      </c>
      <c r="J1232" s="398">
        <f t="shared" si="979"/>
        <v>0</v>
      </c>
      <c r="K1232" s="398">
        <f t="shared" si="979"/>
        <v>0</v>
      </c>
      <c r="L1232" s="398">
        <f t="shared" si="979"/>
        <v>0</v>
      </c>
      <c r="M1232" s="398">
        <f t="shared" si="979"/>
        <v>0</v>
      </c>
      <c r="N1232" s="398">
        <f t="shared" si="979"/>
        <v>0</v>
      </c>
      <c r="O1232" s="398">
        <f t="shared" si="979"/>
        <v>0</v>
      </c>
      <c r="P1232" s="398">
        <f t="shared" si="979"/>
        <v>0</v>
      </c>
      <c r="Q1232" s="398">
        <f t="shared" si="979"/>
        <v>0</v>
      </c>
      <c r="R1232" s="398">
        <f t="shared" si="979"/>
        <v>0</v>
      </c>
      <c r="S1232" s="398">
        <f t="shared" si="979"/>
        <v>0</v>
      </c>
      <c r="T1232" s="398">
        <f t="shared" si="979"/>
        <v>0</v>
      </c>
      <c r="U1232" s="398">
        <f t="shared" si="979"/>
        <v>0</v>
      </c>
      <c r="V1232" s="398">
        <f t="shared" si="979"/>
        <v>0</v>
      </c>
      <c r="W1232" s="398">
        <f t="shared" si="979"/>
        <v>0</v>
      </c>
      <c r="X1232" s="398">
        <f t="shared" si="979"/>
        <v>0</v>
      </c>
      <c r="Y1232" s="398">
        <f t="shared" si="979"/>
        <v>0</v>
      </c>
      <c r="Z1232" s="398">
        <f t="shared" si="979"/>
        <v>0</v>
      </c>
      <c r="AA1232" s="398">
        <f t="shared" si="979"/>
        <v>0</v>
      </c>
      <c r="AB1232" s="398">
        <f t="shared" si="979"/>
        <v>0</v>
      </c>
      <c r="AC1232" s="398">
        <f t="shared" si="979"/>
        <v>0</v>
      </c>
      <c r="AD1232" s="398">
        <f t="shared" si="979"/>
        <v>0</v>
      </c>
      <c r="AE1232" s="398">
        <f t="shared" si="979"/>
        <v>0</v>
      </c>
      <c r="AF1232" s="398">
        <f t="shared" si="979"/>
        <v>0</v>
      </c>
      <c r="AG1232" s="398">
        <f t="shared" si="979"/>
        <v>0</v>
      </c>
    </row>
    <row r="1233">
      <c r="A1233" s="100" t="str">
        <f t="shared" si="37"/>
        <v>n/a</v>
      </c>
      <c r="B1233" s="396">
        <f t="array" ref="B1233">IF($A1233="n/a",Dashboard!$C$54,iferror(index('Trade Log'!$B$5:$B$2004,match($A1233,'Trade Log'!$AA$5:$AA$2004,0),0),Dashboard!$C$54))</f>
        <v>43100</v>
      </c>
      <c r="C1233" s="100" t="str">
        <f t="array" ref="C1233">IF($A1233="n/a","",iferror(index('Trade Log'!$C$5:$C$2004,match($A1233,'Trade Log'!$AA$5:$AA$2004,0),0),""))</f>
        <v/>
      </c>
      <c r="D1233" s="398">
        <f t="array" ref="D1233">IF($A1233="n/a",0,iferror(index('Trade Log'!$AD$5:$AD$2004,match($A1233,'Trade Log'!$AA$5:$AA$2004,0),0),0))</f>
        <v>0</v>
      </c>
      <c r="E1233" s="398">
        <f t="shared" si="35"/>
        <v>0</v>
      </c>
      <c r="F1233" s="100" t="str">
        <f t="array" ref="F1233">IF($A1233="n/a","",iferror(index('Trade Log'!$D$5:$D$2004,match($A1233,'Trade Log'!$AA$5:$AA$2004,0),0),"n/a"))</f>
        <v/>
      </c>
      <c r="G1233" s="100" t="str">
        <f t="array" ref="G1233">IF($A1233="n/a","",IFERROR(index(Setup!$D$52:$D$201,match($F1233,Setup!$B$52:$B$201,0),0),"n/a"))</f>
        <v/>
      </c>
      <c r="H1233" s="81"/>
      <c r="I1233" s="398">
        <f t="shared" ref="I1233:AG1233" si="980">IF($A1233="n/a",0,IFERROR(IF($G1233=I$287,$E1233,0),0))</f>
        <v>0</v>
      </c>
      <c r="J1233" s="398">
        <f t="shared" si="980"/>
        <v>0</v>
      </c>
      <c r="K1233" s="398">
        <f t="shared" si="980"/>
        <v>0</v>
      </c>
      <c r="L1233" s="398">
        <f t="shared" si="980"/>
        <v>0</v>
      </c>
      <c r="M1233" s="398">
        <f t="shared" si="980"/>
        <v>0</v>
      </c>
      <c r="N1233" s="398">
        <f t="shared" si="980"/>
        <v>0</v>
      </c>
      <c r="O1233" s="398">
        <f t="shared" si="980"/>
        <v>0</v>
      </c>
      <c r="P1233" s="398">
        <f t="shared" si="980"/>
        <v>0</v>
      </c>
      <c r="Q1233" s="398">
        <f t="shared" si="980"/>
        <v>0</v>
      </c>
      <c r="R1233" s="398">
        <f t="shared" si="980"/>
        <v>0</v>
      </c>
      <c r="S1233" s="398">
        <f t="shared" si="980"/>
        <v>0</v>
      </c>
      <c r="T1233" s="398">
        <f t="shared" si="980"/>
        <v>0</v>
      </c>
      <c r="U1233" s="398">
        <f t="shared" si="980"/>
        <v>0</v>
      </c>
      <c r="V1233" s="398">
        <f t="shared" si="980"/>
        <v>0</v>
      </c>
      <c r="W1233" s="398">
        <f t="shared" si="980"/>
        <v>0</v>
      </c>
      <c r="X1233" s="398">
        <f t="shared" si="980"/>
        <v>0</v>
      </c>
      <c r="Y1233" s="398">
        <f t="shared" si="980"/>
        <v>0</v>
      </c>
      <c r="Z1233" s="398">
        <f t="shared" si="980"/>
        <v>0</v>
      </c>
      <c r="AA1233" s="398">
        <f t="shared" si="980"/>
        <v>0</v>
      </c>
      <c r="AB1233" s="398">
        <f t="shared" si="980"/>
        <v>0</v>
      </c>
      <c r="AC1233" s="398">
        <f t="shared" si="980"/>
        <v>0</v>
      </c>
      <c r="AD1233" s="398">
        <f t="shared" si="980"/>
        <v>0</v>
      </c>
      <c r="AE1233" s="398">
        <f t="shared" si="980"/>
        <v>0</v>
      </c>
      <c r="AF1233" s="398">
        <f t="shared" si="980"/>
        <v>0</v>
      </c>
      <c r="AG1233" s="398">
        <f t="shared" si="980"/>
        <v>0</v>
      </c>
    </row>
    <row r="1234">
      <c r="A1234" s="100" t="str">
        <f t="shared" si="37"/>
        <v>n/a</v>
      </c>
      <c r="B1234" s="396">
        <f t="array" ref="B1234">IF($A1234="n/a",Dashboard!$C$54,iferror(index('Trade Log'!$B$5:$B$2004,match($A1234,'Trade Log'!$AA$5:$AA$2004,0),0),Dashboard!$C$54))</f>
        <v>43100</v>
      </c>
      <c r="C1234" s="100" t="str">
        <f t="array" ref="C1234">IF($A1234="n/a","",iferror(index('Trade Log'!$C$5:$C$2004,match($A1234,'Trade Log'!$AA$5:$AA$2004,0),0),""))</f>
        <v/>
      </c>
      <c r="D1234" s="398">
        <f t="array" ref="D1234">IF($A1234="n/a",0,iferror(index('Trade Log'!$AD$5:$AD$2004,match($A1234,'Trade Log'!$AA$5:$AA$2004,0),0),0))</f>
        <v>0</v>
      </c>
      <c r="E1234" s="398">
        <f t="shared" si="35"/>
        <v>0</v>
      </c>
      <c r="F1234" s="100" t="str">
        <f t="array" ref="F1234">IF($A1234="n/a","",iferror(index('Trade Log'!$D$5:$D$2004,match($A1234,'Trade Log'!$AA$5:$AA$2004,0),0),"n/a"))</f>
        <v/>
      </c>
      <c r="G1234" s="100" t="str">
        <f t="array" ref="G1234">IF($A1234="n/a","",IFERROR(index(Setup!$D$52:$D$201,match($F1234,Setup!$B$52:$B$201,0),0),"n/a"))</f>
        <v/>
      </c>
      <c r="H1234" s="81"/>
      <c r="I1234" s="398">
        <f t="shared" ref="I1234:AG1234" si="981">IF($A1234="n/a",0,IFERROR(IF($G1234=I$287,$E1234,0),0))</f>
        <v>0</v>
      </c>
      <c r="J1234" s="398">
        <f t="shared" si="981"/>
        <v>0</v>
      </c>
      <c r="K1234" s="398">
        <f t="shared" si="981"/>
        <v>0</v>
      </c>
      <c r="L1234" s="398">
        <f t="shared" si="981"/>
        <v>0</v>
      </c>
      <c r="M1234" s="398">
        <f t="shared" si="981"/>
        <v>0</v>
      </c>
      <c r="N1234" s="398">
        <f t="shared" si="981"/>
        <v>0</v>
      </c>
      <c r="O1234" s="398">
        <f t="shared" si="981"/>
        <v>0</v>
      </c>
      <c r="P1234" s="398">
        <f t="shared" si="981"/>
        <v>0</v>
      </c>
      <c r="Q1234" s="398">
        <f t="shared" si="981"/>
        <v>0</v>
      </c>
      <c r="R1234" s="398">
        <f t="shared" si="981"/>
        <v>0</v>
      </c>
      <c r="S1234" s="398">
        <f t="shared" si="981"/>
        <v>0</v>
      </c>
      <c r="T1234" s="398">
        <f t="shared" si="981"/>
        <v>0</v>
      </c>
      <c r="U1234" s="398">
        <f t="shared" si="981"/>
        <v>0</v>
      </c>
      <c r="V1234" s="398">
        <f t="shared" si="981"/>
        <v>0</v>
      </c>
      <c r="W1234" s="398">
        <f t="shared" si="981"/>
        <v>0</v>
      </c>
      <c r="X1234" s="398">
        <f t="shared" si="981"/>
        <v>0</v>
      </c>
      <c r="Y1234" s="398">
        <f t="shared" si="981"/>
        <v>0</v>
      </c>
      <c r="Z1234" s="398">
        <f t="shared" si="981"/>
        <v>0</v>
      </c>
      <c r="AA1234" s="398">
        <f t="shared" si="981"/>
        <v>0</v>
      </c>
      <c r="AB1234" s="398">
        <f t="shared" si="981"/>
        <v>0</v>
      </c>
      <c r="AC1234" s="398">
        <f t="shared" si="981"/>
        <v>0</v>
      </c>
      <c r="AD1234" s="398">
        <f t="shared" si="981"/>
        <v>0</v>
      </c>
      <c r="AE1234" s="398">
        <f t="shared" si="981"/>
        <v>0</v>
      </c>
      <c r="AF1234" s="398">
        <f t="shared" si="981"/>
        <v>0</v>
      </c>
      <c r="AG1234" s="398">
        <f t="shared" si="981"/>
        <v>0</v>
      </c>
    </row>
    <row r="1235">
      <c r="A1235" s="100" t="str">
        <f t="shared" si="37"/>
        <v>n/a</v>
      </c>
      <c r="B1235" s="396">
        <f t="array" ref="B1235">IF($A1235="n/a",Dashboard!$C$54,iferror(index('Trade Log'!$B$5:$B$2004,match($A1235,'Trade Log'!$AA$5:$AA$2004,0),0),Dashboard!$C$54))</f>
        <v>43100</v>
      </c>
      <c r="C1235" s="100" t="str">
        <f t="array" ref="C1235">IF($A1235="n/a","",iferror(index('Trade Log'!$C$5:$C$2004,match($A1235,'Trade Log'!$AA$5:$AA$2004,0),0),""))</f>
        <v/>
      </c>
      <c r="D1235" s="398">
        <f t="array" ref="D1235">IF($A1235="n/a",0,iferror(index('Trade Log'!$AD$5:$AD$2004,match($A1235,'Trade Log'!$AA$5:$AA$2004,0),0),0))</f>
        <v>0</v>
      </c>
      <c r="E1235" s="398">
        <f t="shared" si="35"/>
        <v>0</v>
      </c>
      <c r="F1235" s="100" t="str">
        <f t="array" ref="F1235">IF($A1235="n/a","",iferror(index('Trade Log'!$D$5:$D$2004,match($A1235,'Trade Log'!$AA$5:$AA$2004,0),0),"n/a"))</f>
        <v/>
      </c>
      <c r="G1235" s="100" t="str">
        <f t="array" ref="G1235">IF($A1235="n/a","",IFERROR(index(Setup!$D$52:$D$201,match($F1235,Setup!$B$52:$B$201,0),0),"n/a"))</f>
        <v/>
      </c>
      <c r="H1235" s="81"/>
      <c r="I1235" s="398">
        <f t="shared" ref="I1235:AG1235" si="982">IF($A1235="n/a",0,IFERROR(IF($G1235=I$287,$E1235,0),0))</f>
        <v>0</v>
      </c>
      <c r="J1235" s="398">
        <f t="shared" si="982"/>
        <v>0</v>
      </c>
      <c r="K1235" s="398">
        <f t="shared" si="982"/>
        <v>0</v>
      </c>
      <c r="L1235" s="398">
        <f t="shared" si="982"/>
        <v>0</v>
      </c>
      <c r="M1235" s="398">
        <f t="shared" si="982"/>
        <v>0</v>
      </c>
      <c r="N1235" s="398">
        <f t="shared" si="982"/>
        <v>0</v>
      </c>
      <c r="O1235" s="398">
        <f t="shared" si="982"/>
        <v>0</v>
      </c>
      <c r="P1235" s="398">
        <f t="shared" si="982"/>
        <v>0</v>
      </c>
      <c r="Q1235" s="398">
        <f t="shared" si="982"/>
        <v>0</v>
      </c>
      <c r="R1235" s="398">
        <f t="shared" si="982"/>
        <v>0</v>
      </c>
      <c r="S1235" s="398">
        <f t="shared" si="982"/>
        <v>0</v>
      </c>
      <c r="T1235" s="398">
        <f t="shared" si="982"/>
        <v>0</v>
      </c>
      <c r="U1235" s="398">
        <f t="shared" si="982"/>
        <v>0</v>
      </c>
      <c r="V1235" s="398">
        <f t="shared" si="982"/>
        <v>0</v>
      </c>
      <c r="W1235" s="398">
        <f t="shared" si="982"/>
        <v>0</v>
      </c>
      <c r="X1235" s="398">
        <f t="shared" si="982"/>
        <v>0</v>
      </c>
      <c r="Y1235" s="398">
        <f t="shared" si="982"/>
        <v>0</v>
      </c>
      <c r="Z1235" s="398">
        <f t="shared" si="982"/>
        <v>0</v>
      </c>
      <c r="AA1235" s="398">
        <f t="shared" si="982"/>
        <v>0</v>
      </c>
      <c r="AB1235" s="398">
        <f t="shared" si="982"/>
        <v>0</v>
      </c>
      <c r="AC1235" s="398">
        <f t="shared" si="982"/>
        <v>0</v>
      </c>
      <c r="AD1235" s="398">
        <f t="shared" si="982"/>
        <v>0</v>
      </c>
      <c r="AE1235" s="398">
        <f t="shared" si="982"/>
        <v>0</v>
      </c>
      <c r="AF1235" s="398">
        <f t="shared" si="982"/>
        <v>0</v>
      </c>
      <c r="AG1235" s="398">
        <f t="shared" si="982"/>
        <v>0</v>
      </c>
    </row>
    <row r="1236">
      <c r="A1236" s="100" t="str">
        <f t="shared" si="37"/>
        <v>n/a</v>
      </c>
      <c r="B1236" s="396">
        <f t="array" ref="B1236">IF($A1236="n/a",Dashboard!$C$54,iferror(index('Trade Log'!$B$5:$B$2004,match($A1236,'Trade Log'!$AA$5:$AA$2004,0),0),Dashboard!$C$54))</f>
        <v>43100</v>
      </c>
      <c r="C1236" s="100" t="str">
        <f t="array" ref="C1236">IF($A1236="n/a","",iferror(index('Trade Log'!$C$5:$C$2004,match($A1236,'Trade Log'!$AA$5:$AA$2004,0),0),""))</f>
        <v/>
      </c>
      <c r="D1236" s="398">
        <f t="array" ref="D1236">IF($A1236="n/a",0,iferror(index('Trade Log'!$AD$5:$AD$2004,match($A1236,'Trade Log'!$AA$5:$AA$2004,0),0),0))</f>
        <v>0</v>
      </c>
      <c r="E1236" s="398">
        <f t="shared" si="35"/>
        <v>0</v>
      </c>
      <c r="F1236" s="100" t="str">
        <f t="array" ref="F1236">IF($A1236="n/a","",iferror(index('Trade Log'!$D$5:$D$2004,match($A1236,'Trade Log'!$AA$5:$AA$2004,0),0),"n/a"))</f>
        <v/>
      </c>
      <c r="G1236" s="100" t="str">
        <f t="array" ref="G1236">IF($A1236="n/a","",IFERROR(index(Setup!$D$52:$D$201,match($F1236,Setup!$B$52:$B$201,0),0),"n/a"))</f>
        <v/>
      </c>
      <c r="H1236" s="81"/>
      <c r="I1236" s="398">
        <f t="shared" ref="I1236:AG1236" si="983">IF($A1236="n/a",0,IFERROR(IF($G1236=I$287,$E1236,0),0))</f>
        <v>0</v>
      </c>
      <c r="J1236" s="398">
        <f t="shared" si="983"/>
        <v>0</v>
      </c>
      <c r="K1236" s="398">
        <f t="shared" si="983"/>
        <v>0</v>
      </c>
      <c r="L1236" s="398">
        <f t="shared" si="983"/>
        <v>0</v>
      </c>
      <c r="M1236" s="398">
        <f t="shared" si="983"/>
        <v>0</v>
      </c>
      <c r="N1236" s="398">
        <f t="shared" si="983"/>
        <v>0</v>
      </c>
      <c r="O1236" s="398">
        <f t="shared" si="983"/>
        <v>0</v>
      </c>
      <c r="P1236" s="398">
        <f t="shared" si="983"/>
        <v>0</v>
      </c>
      <c r="Q1236" s="398">
        <f t="shared" si="983"/>
        <v>0</v>
      </c>
      <c r="R1236" s="398">
        <f t="shared" si="983"/>
        <v>0</v>
      </c>
      <c r="S1236" s="398">
        <f t="shared" si="983"/>
        <v>0</v>
      </c>
      <c r="T1236" s="398">
        <f t="shared" si="983"/>
        <v>0</v>
      </c>
      <c r="U1236" s="398">
        <f t="shared" si="983"/>
        <v>0</v>
      </c>
      <c r="V1236" s="398">
        <f t="shared" si="983"/>
        <v>0</v>
      </c>
      <c r="W1236" s="398">
        <f t="shared" si="983"/>
        <v>0</v>
      </c>
      <c r="X1236" s="398">
        <f t="shared" si="983"/>
        <v>0</v>
      </c>
      <c r="Y1236" s="398">
        <f t="shared" si="983"/>
        <v>0</v>
      </c>
      <c r="Z1236" s="398">
        <f t="shared" si="983"/>
        <v>0</v>
      </c>
      <c r="AA1236" s="398">
        <f t="shared" si="983"/>
        <v>0</v>
      </c>
      <c r="AB1236" s="398">
        <f t="shared" si="983"/>
        <v>0</v>
      </c>
      <c r="AC1236" s="398">
        <f t="shared" si="983"/>
        <v>0</v>
      </c>
      <c r="AD1236" s="398">
        <f t="shared" si="983"/>
        <v>0</v>
      </c>
      <c r="AE1236" s="398">
        <f t="shared" si="983"/>
        <v>0</v>
      </c>
      <c r="AF1236" s="398">
        <f t="shared" si="983"/>
        <v>0</v>
      </c>
      <c r="AG1236" s="398">
        <f t="shared" si="983"/>
        <v>0</v>
      </c>
    </row>
    <row r="1237">
      <c r="A1237" s="100" t="str">
        <f t="shared" si="37"/>
        <v>n/a</v>
      </c>
      <c r="B1237" s="396">
        <f t="array" ref="B1237">IF($A1237="n/a",Dashboard!$C$54,iferror(index('Trade Log'!$B$5:$B$2004,match($A1237,'Trade Log'!$AA$5:$AA$2004,0),0),Dashboard!$C$54))</f>
        <v>43100</v>
      </c>
      <c r="C1237" s="100" t="str">
        <f t="array" ref="C1237">IF($A1237="n/a","",iferror(index('Trade Log'!$C$5:$C$2004,match($A1237,'Trade Log'!$AA$5:$AA$2004,0),0),""))</f>
        <v/>
      </c>
      <c r="D1237" s="398">
        <f t="array" ref="D1237">IF($A1237="n/a",0,iferror(index('Trade Log'!$AD$5:$AD$2004,match($A1237,'Trade Log'!$AA$5:$AA$2004,0),0),0))</f>
        <v>0</v>
      </c>
      <c r="E1237" s="398">
        <f t="shared" si="35"/>
        <v>0</v>
      </c>
      <c r="F1237" s="100" t="str">
        <f t="array" ref="F1237">IF($A1237="n/a","",iferror(index('Trade Log'!$D$5:$D$2004,match($A1237,'Trade Log'!$AA$5:$AA$2004,0),0),"n/a"))</f>
        <v/>
      </c>
      <c r="G1237" s="100" t="str">
        <f t="array" ref="G1237">IF($A1237="n/a","",IFERROR(index(Setup!$D$52:$D$201,match($F1237,Setup!$B$52:$B$201,0),0),"n/a"))</f>
        <v/>
      </c>
      <c r="H1237" s="81"/>
      <c r="I1237" s="398">
        <f t="shared" ref="I1237:AG1237" si="984">IF($A1237="n/a",0,IFERROR(IF($G1237=I$287,$E1237,0),0))</f>
        <v>0</v>
      </c>
      <c r="J1237" s="398">
        <f t="shared" si="984"/>
        <v>0</v>
      </c>
      <c r="K1237" s="398">
        <f t="shared" si="984"/>
        <v>0</v>
      </c>
      <c r="L1237" s="398">
        <f t="shared" si="984"/>
        <v>0</v>
      </c>
      <c r="M1237" s="398">
        <f t="shared" si="984"/>
        <v>0</v>
      </c>
      <c r="N1237" s="398">
        <f t="shared" si="984"/>
        <v>0</v>
      </c>
      <c r="O1237" s="398">
        <f t="shared" si="984"/>
        <v>0</v>
      </c>
      <c r="P1237" s="398">
        <f t="shared" si="984"/>
        <v>0</v>
      </c>
      <c r="Q1237" s="398">
        <f t="shared" si="984"/>
        <v>0</v>
      </c>
      <c r="R1237" s="398">
        <f t="shared" si="984"/>
        <v>0</v>
      </c>
      <c r="S1237" s="398">
        <f t="shared" si="984"/>
        <v>0</v>
      </c>
      <c r="T1237" s="398">
        <f t="shared" si="984"/>
        <v>0</v>
      </c>
      <c r="U1237" s="398">
        <f t="shared" si="984"/>
        <v>0</v>
      </c>
      <c r="V1237" s="398">
        <f t="shared" si="984"/>
        <v>0</v>
      </c>
      <c r="W1237" s="398">
        <f t="shared" si="984"/>
        <v>0</v>
      </c>
      <c r="X1237" s="398">
        <f t="shared" si="984"/>
        <v>0</v>
      </c>
      <c r="Y1237" s="398">
        <f t="shared" si="984"/>
        <v>0</v>
      </c>
      <c r="Z1237" s="398">
        <f t="shared" si="984"/>
        <v>0</v>
      </c>
      <c r="AA1237" s="398">
        <f t="shared" si="984"/>
        <v>0</v>
      </c>
      <c r="AB1237" s="398">
        <f t="shared" si="984"/>
        <v>0</v>
      </c>
      <c r="AC1237" s="398">
        <f t="shared" si="984"/>
        <v>0</v>
      </c>
      <c r="AD1237" s="398">
        <f t="shared" si="984"/>
        <v>0</v>
      </c>
      <c r="AE1237" s="398">
        <f t="shared" si="984"/>
        <v>0</v>
      </c>
      <c r="AF1237" s="398">
        <f t="shared" si="984"/>
        <v>0</v>
      </c>
      <c r="AG1237" s="398">
        <f t="shared" si="984"/>
        <v>0</v>
      </c>
    </row>
    <row r="1238">
      <c r="A1238" s="100" t="str">
        <f t="shared" si="37"/>
        <v>n/a</v>
      </c>
      <c r="B1238" s="396">
        <f t="array" ref="B1238">IF($A1238="n/a",Dashboard!$C$54,iferror(index('Trade Log'!$B$5:$B$2004,match($A1238,'Trade Log'!$AA$5:$AA$2004,0),0),Dashboard!$C$54))</f>
        <v>43100</v>
      </c>
      <c r="C1238" s="100" t="str">
        <f t="array" ref="C1238">IF($A1238="n/a","",iferror(index('Trade Log'!$C$5:$C$2004,match($A1238,'Trade Log'!$AA$5:$AA$2004,0),0),""))</f>
        <v/>
      </c>
      <c r="D1238" s="398">
        <f t="array" ref="D1238">IF($A1238="n/a",0,iferror(index('Trade Log'!$AD$5:$AD$2004,match($A1238,'Trade Log'!$AA$5:$AA$2004,0),0),0))</f>
        <v>0</v>
      </c>
      <c r="E1238" s="398">
        <f t="shared" si="35"/>
        <v>0</v>
      </c>
      <c r="F1238" s="100" t="str">
        <f t="array" ref="F1238">IF($A1238="n/a","",iferror(index('Trade Log'!$D$5:$D$2004,match($A1238,'Trade Log'!$AA$5:$AA$2004,0),0),"n/a"))</f>
        <v/>
      </c>
      <c r="G1238" s="100" t="str">
        <f t="array" ref="G1238">IF($A1238="n/a","",IFERROR(index(Setup!$D$52:$D$201,match($F1238,Setup!$B$52:$B$201,0),0),"n/a"))</f>
        <v/>
      </c>
      <c r="H1238" s="81"/>
      <c r="I1238" s="398">
        <f t="shared" ref="I1238:AG1238" si="985">IF($A1238="n/a",0,IFERROR(IF($G1238=I$287,$E1238,0),0))</f>
        <v>0</v>
      </c>
      <c r="J1238" s="398">
        <f t="shared" si="985"/>
        <v>0</v>
      </c>
      <c r="K1238" s="398">
        <f t="shared" si="985"/>
        <v>0</v>
      </c>
      <c r="L1238" s="398">
        <f t="shared" si="985"/>
        <v>0</v>
      </c>
      <c r="M1238" s="398">
        <f t="shared" si="985"/>
        <v>0</v>
      </c>
      <c r="N1238" s="398">
        <f t="shared" si="985"/>
        <v>0</v>
      </c>
      <c r="O1238" s="398">
        <f t="shared" si="985"/>
        <v>0</v>
      </c>
      <c r="P1238" s="398">
        <f t="shared" si="985"/>
        <v>0</v>
      </c>
      <c r="Q1238" s="398">
        <f t="shared" si="985"/>
        <v>0</v>
      </c>
      <c r="R1238" s="398">
        <f t="shared" si="985"/>
        <v>0</v>
      </c>
      <c r="S1238" s="398">
        <f t="shared" si="985"/>
        <v>0</v>
      </c>
      <c r="T1238" s="398">
        <f t="shared" si="985"/>
        <v>0</v>
      </c>
      <c r="U1238" s="398">
        <f t="shared" si="985"/>
        <v>0</v>
      </c>
      <c r="V1238" s="398">
        <f t="shared" si="985"/>
        <v>0</v>
      </c>
      <c r="W1238" s="398">
        <f t="shared" si="985"/>
        <v>0</v>
      </c>
      <c r="X1238" s="398">
        <f t="shared" si="985"/>
        <v>0</v>
      </c>
      <c r="Y1238" s="398">
        <f t="shared" si="985"/>
        <v>0</v>
      </c>
      <c r="Z1238" s="398">
        <f t="shared" si="985"/>
        <v>0</v>
      </c>
      <c r="AA1238" s="398">
        <f t="shared" si="985"/>
        <v>0</v>
      </c>
      <c r="AB1238" s="398">
        <f t="shared" si="985"/>
        <v>0</v>
      </c>
      <c r="AC1238" s="398">
        <f t="shared" si="985"/>
        <v>0</v>
      </c>
      <c r="AD1238" s="398">
        <f t="shared" si="985"/>
        <v>0</v>
      </c>
      <c r="AE1238" s="398">
        <f t="shared" si="985"/>
        <v>0</v>
      </c>
      <c r="AF1238" s="398">
        <f t="shared" si="985"/>
        <v>0</v>
      </c>
      <c r="AG1238" s="398">
        <f t="shared" si="985"/>
        <v>0</v>
      </c>
    </row>
    <row r="1239">
      <c r="A1239" s="100" t="str">
        <f t="shared" si="37"/>
        <v>n/a</v>
      </c>
      <c r="B1239" s="396">
        <f t="array" ref="B1239">IF($A1239="n/a",Dashboard!$C$54,iferror(index('Trade Log'!$B$5:$B$2004,match($A1239,'Trade Log'!$AA$5:$AA$2004,0),0),Dashboard!$C$54))</f>
        <v>43100</v>
      </c>
      <c r="C1239" s="100" t="str">
        <f t="array" ref="C1239">IF($A1239="n/a","",iferror(index('Trade Log'!$C$5:$C$2004,match($A1239,'Trade Log'!$AA$5:$AA$2004,0),0),""))</f>
        <v/>
      </c>
      <c r="D1239" s="398">
        <f t="array" ref="D1239">IF($A1239="n/a",0,iferror(index('Trade Log'!$AD$5:$AD$2004,match($A1239,'Trade Log'!$AA$5:$AA$2004,0),0),0))</f>
        <v>0</v>
      </c>
      <c r="E1239" s="398">
        <f t="shared" si="35"/>
        <v>0</v>
      </c>
      <c r="F1239" s="100" t="str">
        <f t="array" ref="F1239">IF($A1239="n/a","",iferror(index('Trade Log'!$D$5:$D$2004,match($A1239,'Trade Log'!$AA$5:$AA$2004,0),0),"n/a"))</f>
        <v/>
      </c>
      <c r="G1239" s="100" t="str">
        <f t="array" ref="G1239">IF($A1239="n/a","",IFERROR(index(Setup!$D$52:$D$201,match($F1239,Setup!$B$52:$B$201,0),0),"n/a"))</f>
        <v/>
      </c>
      <c r="H1239" s="81"/>
      <c r="I1239" s="398">
        <f t="shared" ref="I1239:AG1239" si="986">IF($A1239="n/a",0,IFERROR(IF($G1239=I$287,$E1239,0),0))</f>
        <v>0</v>
      </c>
      <c r="J1239" s="398">
        <f t="shared" si="986"/>
        <v>0</v>
      </c>
      <c r="K1239" s="398">
        <f t="shared" si="986"/>
        <v>0</v>
      </c>
      <c r="L1239" s="398">
        <f t="shared" si="986"/>
        <v>0</v>
      </c>
      <c r="M1239" s="398">
        <f t="shared" si="986"/>
        <v>0</v>
      </c>
      <c r="N1239" s="398">
        <f t="shared" si="986"/>
        <v>0</v>
      </c>
      <c r="O1239" s="398">
        <f t="shared" si="986"/>
        <v>0</v>
      </c>
      <c r="P1239" s="398">
        <f t="shared" si="986"/>
        <v>0</v>
      </c>
      <c r="Q1239" s="398">
        <f t="shared" si="986"/>
        <v>0</v>
      </c>
      <c r="R1239" s="398">
        <f t="shared" si="986"/>
        <v>0</v>
      </c>
      <c r="S1239" s="398">
        <f t="shared" si="986"/>
        <v>0</v>
      </c>
      <c r="T1239" s="398">
        <f t="shared" si="986"/>
        <v>0</v>
      </c>
      <c r="U1239" s="398">
        <f t="shared" si="986"/>
        <v>0</v>
      </c>
      <c r="V1239" s="398">
        <f t="shared" si="986"/>
        <v>0</v>
      </c>
      <c r="W1239" s="398">
        <f t="shared" si="986"/>
        <v>0</v>
      </c>
      <c r="X1239" s="398">
        <f t="shared" si="986"/>
        <v>0</v>
      </c>
      <c r="Y1239" s="398">
        <f t="shared" si="986"/>
        <v>0</v>
      </c>
      <c r="Z1239" s="398">
        <f t="shared" si="986"/>
        <v>0</v>
      </c>
      <c r="AA1239" s="398">
        <f t="shared" si="986"/>
        <v>0</v>
      </c>
      <c r="AB1239" s="398">
        <f t="shared" si="986"/>
        <v>0</v>
      </c>
      <c r="AC1239" s="398">
        <f t="shared" si="986"/>
        <v>0</v>
      </c>
      <c r="AD1239" s="398">
        <f t="shared" si="986"/>
        <v>0</v>
      </c>
      <c r="AE1239" s="398">
        <f t="shared" si="986"/>
        <v>0</v>
      </c>
      <c r="AF1239" s="398">
        <f t="shared" si="986"/>
        <v>0</v>
      </c>
      <c r="AG1239" s="398">
        <f t="shared" si="986"/>
        <v>0</v>
      </c>
    </row>
    <row r="1240">
      <c r="A1240" s="100" t="str">
        <f t="shared" si="37"/>
        <v>n/a</v>
      </c>
      <c r="B1240" s="396">
        <f t="array" ref="B1240">IF($A1240="n/a",Dashboard!$C$54,iferror(index('Trade Log'!$B$5:$B$2004,match($A1240,'Trade Log'!$AA$5:$AA$2004,0),0),Dashboard!$C$54))</f>
        <v>43100</v>
      </c>
      <c r="C1240" s="100" t="str">
        <f t="array" ref="C1240">IF($A1240="n/a","",iferror(index('Trade Log'!$C$5:$C$2004,match($A1240,'Trade Log'!$AA$5:$AA$2004,0),0),""))</f>
        <v/>
      </c>
      <c r="D1240" s="398">
        <f t="array" ref="D1240">IF($A1240="n/a",0,iferror(index('Trade Log'!$AD$5:$AD$2004,match($A1240,'Trade Log'!$AA$5:$AA$2004,0),0),0))</f>
        <v>0</v>
      </c>
      <c r="E1240" s="398">
        <f t="shared" si="35"/>
        <v>0</v>
      </c>
      <c r="F1240" s="100" t="str">
        <f t="array" ref="F1240">IF($A1240="n/a","",iferror(index('Trade Log'!$D$5:$D$2004,match($A1240,'Trade Log'!$AA$5:$AA$2004,0),0),"n/a"))</f>
        <v/>
      </c>
      <c r="G1240" s="100" t="str">
        <f t="array" ref="G1240">IF($A1240="n/a","",IFERROR(index(Setup!$D$52:$D$201,match($F1240,Setup!$B$52:$B$201,0),0),"n/a"))</f>
        <v/>
      </c>
      <c r="H1240" s="81"/>
      <c r="I1240" s="398">
        <f t="shared" ref="I1240:AG1240" si="987">IF($A1240="n/a",0,IFERROR(IF($G1240=I$287,$E1240,0),0))</f>
        <v>0</v>
      </c>
      <c r="J1240" s="398">
        <f t="shared" si="987"/>
        <v>0</v>
      </c>
      <c r="K1240" s="398">
        <f t="shared" si="987"/>
        <v>0</v>
      </c>
      <c r="L1240" s="398">
        <f t="shared" si="987"/>
        <v>0</v>
      </c>
      <c r="M1240" s="398">
        <f t="shared" si="987"/>
        <v>0</v>
      </c>
      <c r="N1240" s="398">
        <f t="shared" si="987"/>
        <v>0</v>
      </c>
      <c r="O1240" s="398">
        <f t="shared" si="987"/>
        <v>0</v>
      </c>
      <c r="P1240" s="398">
        <f t="shared" si="987"/>
        <v>0</v>
      </c>
      <c r="Q1240" s="398">
        <f t="shared" si="987"/>
        <v>0</v>
      </c>
      <c r="R1240" s="398">
        <f t="shared" si="987"/>
        <v>0</v>
      </c>
      <c r="S1240" s="398">
        <f t="shared" si="987"/>
        <v>0</v>
      </c>
      <c r="T1240" s="398">
        <f t="shared" si="987"/>
        <v>0</v>
      </c>
      <c r="U1240" s="398">
        <f t="shared" si="987"/>
        <v>0</v>
      </c>
      <c r="V1240" s="398">
        <f t="shared" si="987"/>
        <v>0</v>
      </c>
      <c r="W1240" s="398">
        <f t="shared" si="987"/>
        <v>0</v>
      </c>
      <c r="X1240" s="398">
        <f t="shared" si="987"/>
        <v>0</v>
      </c>
      <c r="Y1240" s="398">
        <f t="shared" si="987"/>
        <v>0</v>
      </c>
      <c r="Z1240" s="398">
        <f t="shared" si="987"/>
        <v>0</v>
      </c>
      <c r="AA1240" s="398">
        <f t="shared" si="987"/>
        <v>0</v>
      </c>
      <c r="AB1240" s="398">
        <f t="shared" si="987"/>
        <v>0</v>
      </c>
      <c r="AC1240" s="398">
        <f t="shared" si="987"/>
        <v>0</v>
      </c>
      <c r="AD1240" s="398">
        <f t="shared" si="987"/>
        <v>0</v>
      </c>
      <c r="AE1240" s="398">
        <f t="shared" si="987"/>
        <v>0</v>
      </c>
      <c r="AF1240" s="398">
        <f t="shared" si="987"/>
        <v>0</v>
      </c>
      <c r="AG1240" s="398">
        <f t="shared" si="987"/>
        <v>0</v>
      </c>
    </row>
    <row r="1241">
      <c r="A1241" s="100" t="str">
        <f t="shared" si="37"/>
        <v>n/a</v>
      </c>
      <c r="B1241" s="396">
        <f t="array" ref="B1241">IF($A1241="n/a",Dashboard!$C$54,iferror(index('Trade Log'!$B$5:$B$2004,match($A1241,'Trade Log'!$AA$5:$AA$2004,0),0),Dashboard!$C$54))</f>
        <v>43100</v>
      </c>
      <c r="C1241" s="100" t="str">
        <f t="array" ref="C1241">IF($A1241="n/a","",iferror(index('Trade Log'!$C$5:$C$2004,match($A1241,'Trade Log'!$AA$5:$AA$2004,0),0),""))</f>
        <v/>
      </c>
      <c r="D1241" s="398">
        <f t="array" ref="D1241">IF($A1241="n/a",0,iferror(index('Trade Log'!$AD$5:$AD$2004,match($A1241,'Trade Log'!$AA$5:$AA$2004,0),0),0))</f>
        <v>0</v>
      </c>
      <c r="E1241" s="398">
        <f t="shared" si="35"/>
        <v>0</v>
      </c>
      <c r="F1241" s="100" t="str">
        <f t="array" ref="F1241">IF($A1241="n/a","",iferror(index('Trade Log'!$D$5:$D$2004,match($A1241,'Trade Log'!$AA$5:$AA$2004,0),0),"n/a"))</f>
        <v/>
      </c>
      <c r="G1241" s="100" t="str">
        <f t="array" ref="G1241">IF($A1241="n/a","",IFERROR(index(Setup!$D$52:$D$201,match($F1241,Setup!$B$52:$B$201,0),0),"n/a"))</f>
        <v/>
      </c>
      <c r="H1241" s="81"/>
      <c r="I1241" s="398">
        <f t="shared" ref="I1241:AG1241" si="988">IF($A1241="n/a",0,IFERROR(IF($G1241=I$287,$E1241,0),0))</f>
        <v>0</v>
      </c>
      <c r="J1241" s="398">
        <f t="shared" si="988"/>
        <v>0</v>
      </c>
      <c r="K1241" s="398">
        <f t="shared" si="988"/>
        <v>0</v>
      </c>
      <c r="L1241" s="398">
        <f t="shared" si="988"/>
        <v>0</v>
      </c>
      <c r="M1241" s="398">
        <f t="shared" si="988"/>
        <v>0</v>
      </c>
      <c r="N1241" s="398">
        <f t="shared" si="988"/>
        <v>0</v>
      </c>
      <c r="O1241" s="398">
        <f t="shared" si="988"/>
        <v>0</v>
      </c>
      <c r="P1241" s="398">
        <f t="shared" si="988"/>
        <v>0</v>
      </c>
      <c r="Q1241" s="398">
        <f t="shared" si="988"/>
        <v>0</v>
      </c>
      <c r="R1241" s="398">
        <f t="shared" si="988"/>
        <v>0</v>
      </c>
      <c r="S1241" s="398">
        <f t="shared" si="988"/>
        <v>0</v>
      </c>
      <c r="T1241" s="398">
        <f t="shared" si="988"/>
        <v>0</v>
      </c>
      <c r="U1241" s="398">
        <f t="shared" si="988"/>
        <v>0</v>
      </c>
      <c r="V1241" s="398">
        <f t="shared" si="988"/>
        <v>0</v>
      </c>
      <c r="W1241" s="398">
        <f t="shared" si="988"/>
        <v>0</v>
      </c>
      <c r="X1241" s="398">
        <f t="shared" si="988"/>
        <v>0</v>
      </c>
      <c r="Y1241" s="398">
        <f t="shared" si="988"/>
        <v>0</v>
      </c>
      <c r="Z1241" s="398">
        <f t="shared" si="988"/>
        <v>0</v>
      </c>
      <c r="AA1241" s="398">
        <f t="shared" si="988"/>
        <v>0</v>
      </c>
      <c r="AB1241" s="398">
        <f t="shared" si="988"/>
        <v>0</v>
      </c>
      <c r="AC1241" s="398">
        <f t="shared" si="988"/>
        <v>0</v>
      </c>
      <c r="AD1241" s="398">
        <f t="shared" si="988"/>
        <v>0</v>
      </c>
      <c r="AE1241" s="398">
        <f t="shared" si="988"/>
        <v>0</v>
      </c>
      <c r="AF1241" s="398">
        <f t="shared" si="988"/>
        <v>0</v>
      </c>
      <c r="AG1241" s="398">
        <f t="shared" si="988"/>
        <v>0</v>
      </c>
    </row>
    <row r="1242">
      <c r="A1242" s="100" t="str">
        <f t="shared" si="37"/>
        <v>n/a</v>
      </c>
      <c r="B1242" s="396">
        <f t="array" ref="B1242">IF($A1242="n/a",Dashboard!$C$54,iferror(index('Trade Log'!$B$5:$B$2004,match($A1242,'Trade Log'!$AA$5:$AA$2004,0),0),Dashboard!$C$54))</f>
        <v>43100</v>
      </c>
      <c r="C1242" s="100" t="str">
        <f t="array" ref="C1242">IF($A1242="n/a","",iferror(index('Trade Log'!$C$5:$C$2004,match($A1242,'Trade Log'!$AA$5:$AA$2004,0),0),""))</f>
        <v/>
      </c>
      <c r="D1242" s="398">
        <f t="array" ref="D1242">IF($A1242="n/a",0,iferror(index('Trade Log'!$AD$5:$AD$2004,match($A1242,'Trade Log'!$AA$5:$AA$2004,0),0),0))</f>
        <v>0</v>
      </c>
      <c r="E1242" s="398">
        <f t="shared" si="35"/>
        <v>0</v>
      </c>
      <c r="F1242" s="100" t="str">
        <f t="array" ref="F1242">IF($A1242="n/a","",iferror(index('Trade Log'!$D$5:$D$2004,match($A1242,'Trade Log'!$AA$5:$AA$2004,0),0),"n/a"))</f>
        <v/>
      </c>
      <c r="G1242" s="100" t="str">
        <f t="array" ref="G1242">IF($A1242="n/a","",IFERROR(index(Setup!$D$52:$D$201,match($F1242,Setup!$B$52:$B$201,0),0),"n/a"))</f>
        <v/>
      </c>
      <c r="H1242" s="81"/>
      <c r="I1242" s="398">
        <f t="shared" ref="I1242:AG1242" si="989">IF($A1242="n/a",0,IFERROR(IF($G1242=I$287,$E1242,0),0))</f>
        <v>0</v>
      </c>
      <c r="J1242" s="398">
        <f t="shared" si="989"/>
        <v>0</v>
      </c>
      <c r="K1242" s="398">
        <f t="shared" si="989"/>
        <v>0</v>
      </c>
      <c r="L1242" s="398">
        <f t="shared" si="989"/>
        <v>0</v>
      </c>
      <c r="M1242" s="398">
        <f t="shared" si="989"/>
        <v>0</v>
      </c>
      <c r="N1242" s="398">
        <f t="shared" si="989"/>
        <v>0</v>
      </c>
      <c r="O1242" s="398">
        <f t="shared" si="989"/>
        <v>0</v>
      </c>
      <c r="P1242" s="398">
        <f t="shared" si="989"/>
        <v>0</v>
      </c>
      <c r="Q1242" s="398">
        <f t="shared" si="989"/>
        <v>0</v>
      </c>
      <c r="R1242" s="398">
        <f t="shared" si="989"/>
        <v>0</v>
      </c>
      <c r="S1242" s="398">
        <f t="shared" si="989"/>
        <v>0</v>
      </c>
      <c r="T1242" s="398">
        <f t="shared" si="989"/>
        <v>0</v>
      </c>
      <c r="U1242" s="398">
        <f t="shared" si="989"/>
        <v>0</v>
      </c>
      <c r="V1242" s="398">
        <f t="shared" si="989"/>
        <v>0</v>
      </c>
      <c r="W1242" s="398">
        <f t="shared" si="989"/>
        <v>0</v>
      </c>
      <c r="X1242" s="398">
        <f t="shared" si="989"/>
        <v>0</v>
      </c>
      <c r="Y1242" s="398">
        <f t="shared" si="989"/>
        <v>0</v>
      </c>
      <c r="Z1242" s="398">
        <f t="shared" si="989"/>
        <v>0</v>
      </c>
      <c r="AA1242" s="398">
        <f t="shared" si="989"/>
        <v>0</v>
      </c>
      <c r="AB1242" s="398">
        <f t="shared" si="989"/>
        <v>0</v>
      </c>
      <c r="AC1242" s="398">
        <f t="shared" si="989"/>
        <v>0</v>
      </c>
      <c r="AD1242" s="398">
        <f t="shared" si="989"/>
        <v>0</v>
      </c>
      <c r="AE1242" s="398">
        <f t="shared" si="989"/>
        <v>0</v>
      </c>
      <c r="AF1242" s="398">
        <f t="shared" si="989"/>
        <v>0</v>
      </c>
      <c r="AG1242" s="398">
        <f t="shared" si="989"/>
        <v>0</v>
      </c>
    </row>
    <row r="1243">
      <c r="A1243" s="100" t="str">
        <f t="shared" si="37"/>
        <v>n/a</v>
      </c>
      <c r="B1243" s="396">
        <f t="array" ref="B1243">IF($A1243="n/a",Dashboard!$C$54,iferror(index('Trade Log'!$B$5:$B$2004,match($A1243,'Trade Log'!$AA$5:$AA$2004,0),0),Dashboard!$C$54))</f>
        <v>43100</v>
      </c>
      <c r="C1243" s="100" t="str">
        <f t="array" ref="C1243">IF($A1243="n/a","",iferror(index('Trade Log'!$C$5:$C$2004,match($A1243,'Trade Log'!$AA$5:$AA$2004,0),0),""))</f>
        <v/>
      </c>
      <c r="D1243" s="398">
        <f t="array" ref="D1243">IF($A1243="n/a",0,iferror(index('Trade Log'!$AD$5:$AD$2004,match($A1243,'Trade Log'!$AA$5:$AA$2004,0),0),0))</f>
        <v>0</v>
      </c>
      <c r="E1243" s="398">
        <f t="shared" si="35"/>
        <v>0</v>
      </c>
      <c r="F1243" s="100" t="str">
        <f t="array" ref="F1243">IF($A1243="n/a","",iferror(index('Trade Log'!$D$5:$D$2004,match($A1243,'Trade Log'!$AA$5:$AA$2004,0),0),"n/a"))</f>
        <v/>
      </c>
      <c r="G1243" s="100" t="str">
        <f t="array" ref="G1243">IF($A1243="n/a","",IFERROR(index(Setup!$D$52:$D$201,match($F1243,Setup!$B$52:$B$201,0),0),"n/a"))</f>
        <v/>
      </c>
      <c r="H1243" s="81"/>
      <c r="I1243" s="398">
        <f t="shared" ref="I1243:AG1243" si="990">IF($A1243="n/a",0,IFERROR(IF($G1243=I$287,$E1243,0),0))</f>
        <v>0</v>
      </c>
      <c r="J1243" s="398">
        <f t="shared" si="990"/>
        <v>0</v>
      </c>
      <c r="K1243" s="398">
        <f t="shared" si="990"/>
        <v>0</v>
      </c>
      <c r="L1243" s="398">
        <f t="shared" si="990"/>
        <v>0</v>
      </c>
      <c r="M1243" s="398">
        <f t="shared" si="990"/>
        <v>0</v>
      </c>
      <c r="N1243" s="398">
        <f t="shared" si="990"/>
        <v>0</v>
      </c>
      <c r="O1243" s="398">
        <f t="shared" si="990"/>
        <v>0</v>
      </c>
      <c r="P1243" s="398">
        <f t="shared" si="990"/>
        <v>0</v>
      </c>
      <c r="Q1243" s="398">
        <f t="shared" si="990"/>
        <v>0</v>
      </c>
      <c r="R1243" s="398">
        <f t="shared" si="990"/>
        <v>0</v>
      </c>
      <c r="S1243" s="398">
        <f t="shared" si="990"/>
        <v>0</v>
      </c>
      <c r="T1243" s="398">
        <f t="shared" si="990"/>
        <v>0</v>
      </c>
      <c r="U1243" s="398">
        <f t="shared" si="990"/>
        <v>0</v>
      </c>
      <c r="V1243" s="398">
        <f t="shared" si="990"/>
        <v>0</v>
      </c>
      <c r="W1243" s="398">
        <f t="shared" si="990"/>
        <v>0</v>
      </c>
      <c r="X1243" s="398">
        <f t="shared" si="990"/>
        <v>0</v>
      </c>
      <c r="Y1243" s="398">
        <f t="shared" si="990"/>
        <v>0</v>
      </c>
      <c r="Z1243" s="398">
        <f t="shared" si="990"/>
        <v>0</v>
      </c>
      <c r="AA1243" s="398">
        <f t="shared" si="990"/>
        <v>0</v>
      </c>
      <c r="AB1243" s="398">
        <f t="shared" si="990"/>
        <v>0</v>
      </c>
      <c r="AC1243" s="398">
        <f t="shared" si="990"/>
        <v>0</v>
      </c>
      <c r="AD1243" s="398">
        <f t="shared" si="990"/>
        <v>0</v>
      </c>
      <c r="AE1243" s="398">
        <f t="shared" si="990"/>
        <v>0</v>
      </c>
      <c r="AF1243" s="398">
        <f t="shared" si="990"/>
        <v>0</v>
      </c>
      <c r="AG1243" s="398">
        <f t="shared" si="990"/>
        <v>0</v>
      </c>
    </row>
    <row r="1244">
      <c r="A1244" s="100" t="str">
        <f t="shared" si="37"/>
        <v>n/a</v>
      </c>
      <c r="B1244" s="396">
        <f t="array" ref="B1244">IF($A1244="n/a",Dashboard!$C$54,iferror(index('Trade Log'!$B$5:$B$2004,match($A1244,'Trade Log'!$AA$5:$AA$2004,0),0),Dashboard!$C$54))</f>
        <v>43100</v>
      </c>
      <c r="C1244" s="100" t="str">
        <f t="array" ref="C1244">IF($A1244="n/a","",iferror(index('Trade Log'!$C$5:$C$2004,match($A1244,'Trade Log'!$AA$5:$AA$2004,0),0),""))</f>
        <v/>
      </c>
      <c r="D1244" s="398">
        <f t="array" ref="D1244">IF($A1244="n/a",0,iferror(index('Trade Log'!$AD$5:$AD$2004,match($A1244,'Trade Log'!$AA$5:$AA$2004,0),0),0))</f>
        <v>0</v>
      </c>
      <c r="E1244" s="398">
        <f t="shared" si="35"/>
        <v>0</v>
      </c>
      <c r="F1244" s="100" t="str">
        <f t="array" ref="F1244">IF($A1244="n/a","",iferror(index('Trade Log'!$D$5:$D$2004,match($A1244,'Trade Log'!$AA$5:$AA$2004,0),0),"n/a"))</f>
        <v/>
      </c>
      <c r="G1244" s="100" t="str">
        <f t="array" ref="G1244">IF($A1244="n/a","",IFERROR(index(Setup!$D$52:$D$201,match($F1244,Setup!$B$52:$B$201,0),0),"n/a"))</f>
        <v/>
      </c>
      <c r="H1244" s="81"/>
      <c r="I1244" s="398">
        <f t="shared" ref="I1244:AG1244" si="991">IF($A1244="n/a",0,IFERROR(IF($G1244=I$287,$E1244,0),0))</f>
        <v>0</v>
      </c>
      <c r="J1244" s="398">
        <f t="shared" si="991"/>
        <v>0</v>
      </c>
      <c r="K1244" s="398">
        <f t="shared" si="991"/>
        <v>0</v>
      </c>
      <c r="L1244" s="398">
        <f t="shared" si="991"/>
        <v>0</v>
      </c>
      <c r="M1244" s="398">
        <f t="shared" si="991"/>
        <v>0</v>
      </c>
      <c r="N1244" s="398">
        <f t="shared" si="991"/>
        <v>0</v>
      </c>
      <c r="O1244" s="398">
        <f t="shared" si="991"/>
        <v>0</v>
      </c>
      <c r="P1244" s="398">
        <f t="shared" si="991"/>
        <v>0</v>
      </c>
      <c r="Q1244" s="398">
        <f t="shared" si="991"/>
        <v>0</v>
      </c>
      <c r="R1244" s="398">
        <f t="shared" si="991"/>
        <v>0</v>
      </c>
      <c r="S1244" s="398">
        <f t="shared" si="991"/>
        <v>0</v>
      </c>
      <c r="T1244" s="398">
        <f t="shared" si="991"/>
        <v>0</v>
      </c>
      <c r="U1244" s="398">
        <f t="shared" si="991"/>
        <v>0</v>
      </c>
      <c r="V1244" s="398">
        <f t="shared" si="991"/>
        <v>0</v>
      </c>
      <c r="W1244" s="398">
        <f t="shared" si="991"/>
        <v>0</v>
      </c>
      <c r="X1244" s="398">
        <f t="shared" si="991"/>
        <v>0</v>
      </c>
      <c r="Y1244" s="398">
        <f t="shared" si="991"/>
        <v>0</v>
      </c>
      <c r="Z1244" s="398">
        <f t="shared" si="991"/>
        <v>0</v>
      </c>
      <c r="AA1244" s="398">
        <f t="shared" si="991"/>
        <v>0</v>
      </c>
      <c r="AB1244" s="398">
        <f t="shared" si="991"/>
        <v>0</v>
      </c>
      <c r="AC1244" s="398">
        <f t="shared" si="991"/>
        <v>0</v>
      </c>
      <c r="AD1244" s="398">
        <f t="shared" si="991"/>
        <v>0</v>
      </c>
      <c r="AE1244" s="398">
        <f t="shared" si="991"/>
        <v>0</v>
      </c>
      <c r="AF1244" s="398">
        <f t="shared" si="991"/>
        <v>0</v>
      </c>
      <c r="AG1244" s="398">
        <f t="shared" si="991"/>
        <v>0</v>
      </c>
    </row>
    <row r="1245">
      <c r="A1245" s="100" t="str">
        <f t="shared" si="37"/>
        <v>n/a</v>
      </c>
      <c r="B1245" s="396">
        <f t="array" ref="B1245">IF($A1245="n/a",Dashboard!$C$54,iferror(index('Trade Log'!$B$5:$B$2004,match($A1245,'Trade Log'!$AA$5:$AA$2004,0),0),Dashboard!$C$54))</f>
        <v>43100</v>
      </c>
      <c r="C1245" s="100" t="str">
        <f t="array" ref="C1245">IF($A1245="n/a","",iferror(index('Trade Log'!$C$5:$C$2004,match($A1245,'Trade Log'!$AA$5:$AA$2004,0),0),""))</f>
        <v/>
      </c>
      <c r="D1245" s="398">
        <f t="array" ref="D1245">IF($A1245="n/a",0,iferror(index('Trade Log'!$AD$5:$AD$2004,match($A1245,'Trade Log'!$AA$5:$AA$2004,0),0),0))</f>
        <v>0</v>
      </c>
      <c r="E1245" s="398">
        <f t="shared" si="35"/>
        <v>0</v>
      </c>
      <c r="F1245" s="100" t="str">
        <f t="array" ref="F1245">IF($A1245="n/a","",iferror(index('Trade Log'!$D$5:$D$2004,match($A1245,'Trade Log'!$AA$5:$AA$2004,0),0),"n/a"))</f>
        <v/>
      </c>
      <c r="G1245" s="100" t="str">
        <f t="array" ref="G1245">IF($A1245="n/a","",IFERROR(index(Setup!$D$52:$D$201,match($F1245,Setup!$B$52:$B$201,0),0),"n/a"))</f>
        <v/>
      </c>
      <c r="H1245" s="81"/>
      <c r="I1245" s="398">
        <f t="shared" ref="I1245:AG1245" si="992">IF($A1245="n/a",0,IFERROR(IF($G1245=I$287,$E1245,0),0))</f>
        <v>0</v>
      </c>
      <c r="J1245" s="398">
        <f t="shared" si="992"/>
        <v>0</v>
      </c>
      <c r="K1245" s="398">
        <f t="shared" si="992"/>
        <v>0</v>
      </c>
      <c r="L1245" s="398">
        <f t="shared" si="992"/>
        <v>0</v>
      </c>
      <c r="M1245" s="398">
        <f t="shared" si="992"/>
        <v>0</v>
      </c>
      <c r="N1245" s="398">
        <f t="shared" si="992"/>
        <v>0</v>
      </c>
      <c r="O1245" s="398">
        <f t="shared" si="992"/>
        <v>0</v>
      </c>
      <c r="P1245" s="398">
        <f t="shared" si="992"/>
        <v>0</v>
      </c>
      <c r="Q1245" s="398">
        <f t="shared" si="992"/>
        <v>0</v>
      </c>
      <c r="R1245" s="398">
        <f t="shared" si="992"/>
        <v>0</v>
      </c>
      <c r="S1245" s="398">
        <f t="shared" si="992"/>
        <v>0</v>
      </c>
      <c r="T1245" s="398">
        <f t="shared" si="992"/>
        <v>0</v>
      </c>
      <c r="U1245" s="398">
        <f t="shared" si="992"/>
        <v>0</v>
      </c>
      <c r="V1245" s="398">
        <f t="shared" si="992"/>
        <v>0</v>
      </c>
      <c r="W1245" s="398">
        <f t="shared" si="992"/>
        <v>0</v>
      </c>
      <c r="X1245" s="398">
        <f t="shared" si="992"/>
        <v>0</v>
      </c>
      <c r="Y1245" s="398">
        <f t="shared" si="992"/>
        <v>0</v>
      </c>
      <c r="Z1245" s="398">
        <f t="shared" si="992"/>
        <v>0</v>
      </c>
      <c r="AA1245" s="398">
        <f t="shared" si="992"/>
        <v>0</v>
      </c>
      <c r="AB1245" s="398">
        <f t="shared" si="992"/>
        <v>0</v>
      </c>
      <c r="AC1245" s="398">
        <f t="shared" si="992"/>
        <v>0</v>
      </c>
      <c r="AD1245" s="398">
        <f t="shared" si="992"/>
        <v>0</v>
      </c>
      <c r="AE1245" s="398">
        <f t="shared" si="992"/>
        <v>0</v>
      </c>
      <c r="AF1245" s="398">
        <f t="shared" si="992"/>
        <v>0</v>
      </c>
      <c r="AG1245" s="398">
        <f t="shared" si="992"/>
        <v>0</v>
      </c>
    </row>
    <row r="1246">
      <c r="A1246" s="100" t="str">
        <f t="shared" si="37"/>
        <v>n/a</v>
      </c>
      <c r="B1246" s="396">
        <f t="array" ref="B1246">IF($A1246="n/a",Dashboard!$C$54,iferror(index('Trade Log'!$B$5:$B$2004,match($A1246,'Trade Log'!$AA$5:$AA$2004,0),0),Dashboard!$C$54))</f>
        <v>43100</v>
      </c>
      <c r="C1246" s="100" t="str">
        <f t="array" ref="C1246">IF($A1246="n/a","",iferror(index('Trade Log'!$C$5:$C$2004,match($A1246,'Trade Log'!$AA$5:$AA$2004,0),0),""))</f>
        <v/>
      </c>
      <c r="D1246" s="398">
        <f t="array" ref="D1246">IF($A1246="n/a",0,iferror(index('Trade Log'!$AD$5:$AD$2004,match($A1246,'Trade Log'!$AA$5:$AA$2004,0),0),0))</f>
        <v>0</v>
      </c>
      <c r="E1246" s="398">
        <f t="shared" si="35"/>
        <v>0</v>
      </c>
      <c r="F1246" s="100" t="str">
        <f t="array" ref="F1246">IF($A1246="n/a","",iferror(index('Trade Log'!$D$5:$D$2004,match($A1246,'Trade Log'!$AA$5:$AA$2004,0),0),"n/a"))</f>
        <v/>
      </c>
      <c r="G1246" s="100" t="str">
        <f t="array" ref="G1246">IF($A1246="n/a","",IFERROR(index(Setup!$D$52:$D$201,match($F1246,Setup!$B$52:$B$201,0),0),"n/a"))</f>
        <v/>
      </c>
      <c r="H1246" s="81"/>
      <c r="I1246" s="398">
        <f t="shared" ref="I1246:AG1246" si="993">IF($A1246="n/a",0,IFERROR(IF($G1246=I$287,$E1246,0),0))</f>
        <v>0</v>
      </c>
      <c r="J1246" s="398">
        <f t="shared" si="993"/>
        <v>0</v>
      </c>
      <c r="K1246" s="398">
        <f t="shared" si="993"/>
        <v>0</v>
      </c>
      <c r="L1246" s="398">
        <f t="shared" si="993"/>
        <v>0</v>
      </c>
      <c r="M1246" s="398">
        <f t="shared" si="993"/>
        <v>0</v>
      </c>
      <c r="N1246" s="398">
        <f t="shared" si="993"/>
        <v>0</v>
      </c>
      <c r="O1246" s="398">
        <f t="shared" si="993"/>
        <v>0</v>
      </c>
      <c r="P1246" s="398">
        <f t="shared" si="993"/>
        <v>0</v>
      </c>
      <c r="Q1246" s="398">
        <f t="shared" si="993"/>
        <v>0</v>
      </c>
      <c r="R1246" s="398">
        <f t="shared" si="993"/>
        <v>0</v>
      </c>
      <c r="S1246" s="398">
        <f t="shared" si="993"/>
        <v>0</v>
      </c>
      <c r="T1246" s="398">
        <f t="shared" si="993"/>
        <v>0</v>
      </c>
      <c r="U1246" s="398">
        <f t="shared" si="993"/>
        <v>0</v>
      </c>
      <c r="V1246" s="398">
        <f t="shared" si="993"/>
        <v>0</v>
      </c>
      <c r="W1246" s="398">
        <f t="shared" si="993"/>
        <v>0</v>
      </c>
      <c r="X1246" s="398">
        <f t="shared" si="993"/>
        <v>0</v>
      </c>
      <c r="Y1246" s="398">
        <f t="shared" si="993"/>
        <v>0</v>
      </c>
      <c r="Z1246" s="398">
        <f t="shared" si="993"/>
        <v>0</v>
      </c>
      <c r="AA1246" s="398">
        <f t="shared" si="993"/>
        <v>0</v>
      </c>
      <c r="AB1246" s="398">
        <f t="shared" si="993"/>
        <v>0</v>
      </c>
      <c r="AC1246" s="398">
        <f t="shared" si="993"/>
        <v>0</v>
      </c>
      <c r="AD1246" s="398">
        <f t="shared" si="993"/>
        <v>0</v>
      </c>
      <c r="AE1246" s="398">
        <f t="shared" si="993"/>
        <v>0</v>
      </c>
      <c r="AF1246" s="398">
        <f t="shared" si="993"/>
        <v>0</v>
      </c>
      <c r="AG1246" s="398">
        <f t="shared" si="993"/>
        <v>0</v>
      </c>
    </row>
    <row r="1247">
      <c r="A1247" s="100" t="str">
        <f t="shared" si="37"/>
        <v>n/a</v>
      </c>
      <c r="B1247" s="396">
        <f t="array" ref="B1247">IF($A1247="n/a",Dashboard!$C$54,iferror(index('Trade Log'!$B$5:$B$2004,match($A1247,'Trade Log'!$AA$5:$AA$2004,0),0),Dashboard!$C$54))</f>
        <v>43100</v>
      </c>
      <c r="C1247" s="100" t="str">
        <f t="array" ref="C1247">IF($A1247="n/a","",iferror(index('Trade Log'!$C$5:$C$2004,match($A1247,'Trade Log'!$AA$5:$AA$2004,0),0),""))</f>
        <v/>
      </c>
      <c r="D1247" s="398">
        <f t="array" ref="D1247">IF($A1247="n/a",0,iferror(index('Trade Log'!$AD$5:$AD$2004,match($A1247,'Trade Log'!$AA$5:$AA$2004,0),0),0))</f>
        <v>0</v>
      </c>
      <c r="E1247" s="398">
        <f t="shared" si="35"/>
        <v>0</v>
      </c>
      <c r="F1247" s="100" t="str">
        <f t="array" ref="F1247">IF($A1247="n/a","",iferror(index('Trade Log'!$D$5:$D$2004,match($A1247,'Trade Log'!$AA$5:$AA$2004,0),0),"n/a"))</f>
        <v/>
      </c>
      <c r="G1247" s="100" t="str">
        <f t="array" ref="G1247">IF($A1247="n/a","",IFERROR(index(Setup!$D$52:$D$201,match($F1247,Setup!$B$52:$B$201,0),0),"n/a"))</f>
        <v/>
      </c>
      <c r="H1247" s="81"/>
      <c r="I1247" s="398">
        <f t="shared" ref="I1247:AG1247" si="994">IF($A1247="n/a",0,IFERROR(IF($G1247=I$287,$E1247,0),0))</f>
        <v>0</v>
      </c>
      <c r="J1247" s="398">
        <f t="shared" si="994"/>
        <v>0</v>
      </c>
      <c r="K1247" s="398">
        <f t="shared" si="994"/>
        <v>0</v>
      </c>
      <c r="L1247" s="398">
        <f t="shared" si="994"/>
        <v>0</v>
      </c>
      <c r="M1247" s="398">
        <f t="shared" si="994"/>
        <v>0</v>
      </c>
      <c r="N1247" s="398">
        <f t="shared" si="994"/>
        <v>0</v>
      </c>
      <c r="O1247" s="398">
        <f t="shared" si="994"/>
        <v>0</v>
      </c>
      <c r="P1247" s="398">
        <f t="shared" si="994"/>
        <v>0</v>
      </c>
      <c r="Q1247" s="398">
        <f t="shared" si="994"/>
        <v>0</v>
      </c>
      <c r="R1247" s="398">
        <f t="shared" si="994"/>
        <v>0</v>
      </c>
      <c r="S1247" s="398">
        <f t="shared" si="994"/>
        <v>0</v>
      </c>
      <c r="T1247" s="398">
        <f t="shared" si="994"/>
        <v>0</v>
      </c>
      <c r="U1247" s="398">
        <f t="shared" si="994"/>
        <v>0</v>
      </c>
      <c r="V1247" s="398">
        <f t="shared" si="994"/>
        <v>0</v>
      </c>
      <c r="W1247" s="398">
        <f t="shared" si="994"/>
        <v>0</v>
      </c>
      <c r="X1247" s="398">
        <f t="shared" si="994"/>
        <v>0</v>
      </c>
      <c r="Y1247" s="398">
        <f t="shared" si="994"/>
        <v>0</v>
      </c>
      <c r="Z1247" s="398">
        <f t="shared" si="994"/>
        <v>0</v>
      </c>
      <c r="AA1247" s="398">
        <f t="shared" si="994"/>
        <v>0</v>
      </c>
      <c r="AB1247" s="398">
        <f t="shared" si="994"/>
        <v>0</v>
      </c>
      <c r="AC1247" s="398">
        <f t="shared" si="994"/>
        <v>0</v>
      </c>
      <c r="AD1247" s="398">
        <f t="shared" si="994"/>
        <v>0</v>
      </c>
      <c r="AE1247" s="398">
        <f t="shared" si="994"/>
        <v>0</v>
      </c>
      <c r="AF1247" s="398">
        <f t="shared" si="994"/>
        <v>0</v>
      </c>
      <c r="AG1247" s="398">
        <f t="shared" si="994"/>
        <v>0</v>
      </c>
    </row>
    <row r="1248">
      <c r="A1248" s="100" t="str">
        <f t="shared" si="37"/>
        <v>n/a</v>
      </c>
      <c r="B1248" s="396">
        <f t="array" ref="B1248">IF($A1248="n/a",Dashboard!$C$54,iferror(index('Trade Log'!$B$5:$B$2004,match($A1248,'Trade Log'!$AA$5:$AA$2004,0),0),Dashboard!$C$54))</f>
        <v>43100</v>
      </c>
      <c r="C1248" s="100" t="str">
        <f t="array" ref="C1248">IF($A1248="n/a","",iferror(index('Trade Log'!$C$5:$C$2004,match($A1248,'Trade Log'!$AA$5:$AA$2004,0),0),""))</f>
        <v/>
      </c>
      <c r="D1248" s="398">
        <f t="array" ref="D1248">IF($A1248="n/a",0,iferror(index('Trade Log'!$AD$5:$AD$2004,match($A1248,'Trade Log'!$AA$5:$AA$2004,0),0),0))</f>
        <v>0</v>
      </c>
      <c r="E1248" s="398">
        <f t="shared" si="35"/>
        <v>0</v>
      </c>
      <c r="F1248" s="100" t="str">
        <f t="array" ref="F1248">IF($A1248="n/a","",iferror(index('Trade Log'!$D$5:$D$2004,match($A1248,'Trade Log'!$AA$5:$AA$2004,0),0),"n/a"))</f>
        <v/>
      </c>
      <c r="G1248" s="100" t="str">
        <f t="array" ref="G1248">IF($A1248="n/a","",IFERROR(index(Setup!$D$52:$D$201,match($F1248,Setup!$B$52:$B$201,0),0),"n/a"))</f>
        <v/>
      </c>
      <c r="H1248" s="81"/>
      <c r="I1248" s="398">
        <f t="shared" ref="I1248:AG1248" si="995">IF($A1248="n/a",0,IFERROR(IF($G1248=I$287,$E1248,0),0))</f>
        <v>0</v>
      </c>
      <c r="J1248" s="398">
        <f t="shared" si="995"/>
        <v>0</v>
      </c>
      <c r="K1248" s="398">
        <f t="shared" si="995"/>
        <v>0</v>
      </c>
      <c r="L1248" s="398">
        <f t="shared" si="995"/>
        <v>0</v>
      </c>
      <c r="M1248" s="398">
        <f t="shared" si="995"/>
        <v>0</v>
      </c>
      <c r="N1248" s="398">
        <f t="shared" si="995"/>
        <v>0</v>
      </c>
      <c r="O1248" s="398">
        <f t="shared" si="995"/>
        <v>0</v>
      </c>
      <c r="P1248" s="398">
        <f t="shared" si="995"/>
        <v>0</v>
      </c>
      <c r="Q1248" s="398">
        <f t="shared" si="995"/>
        <v>0</v>
      </c>
      <c r="R1248" s="398">
        <f t="shared" si="995"/>
        <v>0</v>
      </c>
      <c r="S1248" s="398">
        <f t="shared" si="995"/>
        <v>0</v>
      </c>
      <c r="T1248" s="398">
        <f t="shared" si="995"/>
        <v>0</v>
      </c>
      <c r="U1248" s="398">
        <f t="shared" si="995"/>
        <v>0</v>
      </c>
      <c r="V1248" s="398">
        <f t="shared" si="995"/>
        <v>0</v>
      </c>
      <c r="W1248" s="398">
        <f t="shared" si="995"/>
        <v>0</v>
      </c>
      <c r="X1248" s="398">
        <f t="shared" si="995"/>
        <v>0</v>
      </c>
      <c r="Y1248" s="398">
        <f t="shared" si="995"/>
        <v>0</v>
      </c>
      <c r="Z1248" s="398">
        <f t="shared" si="995"/>
        <v>0</v>
      </c>
      <c r="AA1248" s="398">
        <f t="shared" si="995"/>
        <v>0</v>
      </c>
      <c r="AB1248" s="398">
        <f t="shared" si="995"/>
        <v>0</v>
      </c>
      <c r="AC1248" s="398">
        <f t="shared" si="995"/>
        <v>0</v>
      </c>
      <c r="AD1248" s="398">
        <f t="shared" si="995"/>
        <v>0</v>
      </c>
      <c r="AE1248" s="398">
        <f t="shared" si="995"/>
        <v>0</v>
      </c>
      <c r="AF1248" s="398">
        <f t="shared" si="995"/>
        <v>0</v>
      </c>
      <c r="AG1248" s="398">
        <f t="shared" si="995"/>
        <v>0</v>
      </c>
    </row>
    <row r="1249">
      <c r="A1249" s="100" t="str">
        <f t="shared" si="37"/>
        <v>n/a</v>
      </c>
      <c r="B1249" s="396">
        <f t="array" ref="B1249">IF($A1249="n/a",Dashboard!$C$54,iferror(index('Trade Log'!$B$5:$B$2004,match($A1249,'Trade Log'!$AA$5:$AA$2004,0),0),Dashboard!$C$54))</f>
        <v>43100</v>
      </c>
      <c r="C1249" s="100" t="str">
        <f t="array" ref="C1249">IF($A1249="n/a","",iferror(index('Trade Log'!$C$5:$C$2004,match($A1249,'Trade Log'!$AA$5:$AA$2004,0),0),""))</f>
        <v/>
      </c>
      <c r="D1249" s="398">
        <f t="array" ref="D1249">IF($A1249="n/a",0,iferror(index('Trade Log'!$AD$5:$AD$2004,match($A1249,'Trade Log'!$AA$5:$AA$2004,0),0),0))</f>
        <v>0</v>
      </c>
      <c r="E1249" s="398">
        <f t="shared" si="35"/>
        <v>0</v>
      </c>
      <c r="F1249" s="100" t="str">
        <f t="array" ref="F1249">IF($A1249="n/a","",iferror(index('Trade Log'!$D$5:$D$2004,match($A1249,'Trade Log'!$AA$5:$AA$2004,0),0),"n/a"))</f>
        <v/>
      </c>
      <c r="G1249" s="100" t="str">
        <f t="array" ref="G1249">IF($A1249="n/a","",IFERROR(index(Setup!$D$52:$D$201,match($F1249,Setup!$B$52:$B$201,0),0),"n/a"))</f>
        <v/>
      </c>
      <c r="H1249" s="81"/>
      <c r="I1249" s="398">
        <f t="shared" ref="I1249:AG1249" si="996">IF($A1249="n/a",0,IFERROR(IF($G1249=I$287,$E1249,0),0))</f>
        <v>0</v>
      </c>
      <c r="J1249" s="398">
        <f t="shared" si="996"/>
        <v>0</v>
      </c>
      <c r="K1249" s="398">
        <f t="shared" si="996"/>
        <v>0</v>
      </c>
      <c r="L1249" s="398">
        <f t="shared" si="996"/>
        <v>0</v>
      </c>
      <c r="M1249" s="398">
        <f t="shared" si="996"/>
        <v>0</v>
      </c>
      <c r="N1249" s="398">
        <f t="shared" si="996"/>
        <v>0</v>
      </c>
      <c r="O1249" s="398">
        <f t="shared" si="996"/>
        <v>0</v>
      </c>
      <c r="P1249" s="398">
        <f t="shared" si="996"/>
        <v>0</v>
      </c>
      <c r="Q1249" s="398">
        <f t="shared" si="996"/>
        <v>0</v>
      </c>
      <c r="R1249" s="398">
        <f t="shared" si="996"/>
        <v>0</v>
      </c>
      <c r="S1249" s="398">
        <f t="shared" si="996"/>
        <v>0</v>
      </c>
      <c r="T1249" s="398">
        <f t="shared" si="996"/>
        <v>0</v>
      </c>
      <c r="U1249" s="398">
        <f t="shared" si="996"/>
        <v>0</v>
      </c>
      <c r="V1249" s="398">
        <f t="shared" si="996"/>
        <v>0</v>
      </c>
      <c r="W1249" s="398">
        <f t="shared" si="996"/>
        <v>0</v>
      </c>
      <c r="X1249" s="398">
        <f t="shared" si="996"/>
        <v>0</v>
      </c>
      <c r="Y1249" s="398">
        <f t="shared" si="996"/>
        <v>0</v>
      </c>
      <c r="Z1249" s="398">
        <f t="shared" si="996"/>
        <v>0</v>
      </c>
      <c r="AA1249" s="398">
        <f t="shared" si="996"/>
        <v>0</v>
      </c>
      <c r="AB1249" s="398">
        <f t="shared" si="996"/>
        <v>0</v>
      </c>
      <c r="AC1249" s="398">
        <f t="shared" si="996"/>
        <v>0</v>
      </c>
      <c r="AD1249" s="398">
        <f t="shared" si="996"/>
        <v>0</v>
      </c>
      <c r="AE1249" s="398">
        <f t="shared" si="996"/>
        <v>0</v>
      </c>
      <c r="AF1249" s="398">
        <f t="shared" si="996"/>
        <v>0</v>
      </c>
      <c r="AG1249" s="398">
        <f t="shared" si="996"/>
        <v>0</v>
      </c>
    </row>
    <row r="1250">
      <c r="A1250" s="100" t="str">
        <f t="shared" si="37"/>
        <v>n/a</v>
      </c>
      <c r="B1250" s="396">
        <f t="array" ref="B1250">IF($A1250="n/a",Dashboard!$C$54,iferror(index('Trade Log'!$B$5:$B$2004,match($A1250,'Trade Log'!$AA$5:$AA$2004,0),0),Dashboard!$C$54))</f>
        <v>43100</v>
      </c>
      <c r="C1250" s="100" t="str">
        <f t="array" ref="C1250">IF($A1250="n/a","",iferror(index('Trade Log'!$C$5:$C$2004,match($A1250,'Trade Log'!$AA$5:$AA$2004,0),0),""))</f>
        <v/>
      </c>
      <c r="D1250" s="398">
        <f t="array" ref="D1250">IF($A1250="n/a",0,iferror(index('Trade Log'!$AD$5:$AD$2004,match($A1250,'Trade Log'!$AA$5:$AA$2004,0),0),0))</f>
        <v>0</v>
      </c>
      <c r="E1250" s="398">
        <f t="shared" si="35"/>
        <v>0</v>
      </c>
      <c r="F1250" s="100" t="str">
        <f t="array" ref="F1250">IF($A1250="n/a","",iferror(index('Trade Log'!$D$5:$D$2004,match($A1250,'Trade Log'!$AA$5:$AA$2004,0),0),"n/a"))</f>
        <v/>
      </c>
      <c r="G1250" s="100" t="str">
        <f t="array" ref="G1250">IF($A1250="n/a","",IFERROR(index(Setup!$D$52:$D$201,match($F1250,Setup!$B$52:$B$201,0),0),"n/a"))</f>
        <v/>
      </c>
      <c r="H1250" s="81"/>
      <c r="I1250" s="398">
        <f t="shared" ref="I1250:AG1250" si="997">IF($A1250="n/a",0,IFERROR(IF($G1250=I$287,$E1250,0),0))</f>
        <v>0</v>
      </c>
      <c r="J1250" s="398">
        <f t="shared" si="997"/>
        <v>0</v>
      </c>
      <c r="K1250" s="398">
        <f t="shared" si="997"/>
        <v>0</v>
      </c>
      <c r="L1250" s="398">
        <f t="shared" si="997"/>
        <v>0</v>
      </c>
      <c r="M1250" s="398">
        <f t="shared" si="997"/>
        <v>0</v>
      </c>
      <c r="N1250" s="398">
        <f t="shared" si="997"/>
        <v>0</v>
      </c>
      <c r="O1250" s="398">
        <f t="shared" si="997"/>
        <v>0</v>
      </c>
      <c r="P1250" s="398">
        <f t="shared" si="997"/>
        <v>0</v>
      </c>
      <c r="Q1250" s="398">
        <f t="shared" si="997"/>
        <v>0</v>
      </c>
      <c r="R1250" s="398">
        <f t="shared" si="997"/>
        <v>0</v>
      </c>
      <c r="S1250" s="398">
        <f t="shared" si="997"/>
        <v>0</v>
      </c>
      <c r="T1250" s="398">
        <f t="shared" si="997"/>
        <v>0</v>
      </c>
      <c r="U1250" s="398">
        <f t="shared" si="997"/>
        <v>0</v>
      </c>
      <c r="V1250" s="398">
        <f t="shared" si="997"/>
        <v>0</v>
      </c>
      <c r="W1250" s="398">
        <f t="shared" si="997"/>
        <v>0</v>
      </c>
      <c r="X1250" s="398">
        <f t="shared" si="997"/>
        <v>0</v>
      </c>
      <c r="Y1250" s="398">
        <f t="shared" si="997"/>
        <v>0</v>
      </c>
      <c r="Z1250" s="398">
        <f t="shared" si="997"/>
        <v>0</v>
      </c>
      <c r="AA1250" s="398">
        <f t="shared" si="997"/>
        <v>0</v>
      </c>
      <c r="AB1250" s="398">
        <f t="shared" si="997"/>
        <v>0</v>
      </c>
      <c r="AC1250" s="398">
        <f t="shared" si="997"/>
        <v>0</v>
      </c>
      <c r="AD1250" s="398">
        <f t="shared" si="997"/>
        <v>0</v>
      </c>
      <c r="AE1250" s="398">
        <f t="shared" si="997"/>
        <v>0</v>
      </c>
      <c r="AF1250" s="398">
        <f t="shared" si="997"/>
        <v>0</v>
      </c>
      <c r="AG1250" s="398">
        <f t="shared" si="997"/>
        <v>0</v>
      </c>
    </row>
    <row r="1251">
      <c r="A1251" s="100" t="str">
        <f t="shared" si="37"/>
        <v>n/a</v>
      </c>
      <c r="B1251" s="396">
        <f t="array" ref="B1251">IF($A1251="n/a",Dashboard!$C$54,iferror(index('Trade Log'!$B$5:$B$2004,match($A1251,'Trade Log'!$AA$5:$AA$2004,0),0),Dashboard!$C$54))</f>
        <v>43100</v>
      </c>
      <c r="C1251" s="100" t="str">
        <f t="array" ref="C1251">IF($A1251="n/a","",iferror(index('Trade Log'!$C$5:$C$2004,match($A1251,'Trade Log'!$AA$5:$AA$2004,0),0),""))</f>
        <v/>
      </c>
      <c r="D1251" s="398">
        <f t="array" ref="D1251">IF($A1251="n/a",0,iferror(index('Trade Log'!$AD$5:$AD$2004,match($A1251,'Trade Log'!$AA$5:$AA$2004,0),0),0))</f>
        <v>0</v>
      </c>
      <c r="E1251" s="398">
        <f t="shared" si="35"/>
        <v>0</v>
      </c>
      <c r="F1251" s="100" t="str">
        <f t="array" ref="F1251">IF($A1251="n/a","",iferror(index('Trade Log'!$D$5:$D$2004,match($A1251,'Trade Log'!$AA$5:$AA$2004,0),0),"n/a"))</f>
        <v/>
      </c>
      <c r="G1251" s="100" t="str">
        <f t="array" ref="G1251">IF($A1251="n/a","",IFERROR(index(Setup!$D$52:$D$201,match($F1251,Setup!$B$52:$B$201,0),0),"n/a"))</f>
        <v/>
      </c>
      <c r="H1251" s="81"/>
      <c r="I1251" s="398">
        <f t="shared" ref="I1251:AG1251" si="998">IF($A1251="n/a",0,IFERROR(IF($G1251=I$287,$E1251,0),0))</f>
        <v>0</v>
      </c>
      <c r="J1251" s="398">
        <f t="shared" si="998"/>
        <v>0</v>
      </c>
      <c r="K1251" s="398">
        <f t="shared" si="998"/>
        <v>0</v>
      </c>
      <c r="L1251" s="398">
        <f t="shared" si="998"/>
        <v>0</v>
      </c>
      <c r="M1251" s="398">
        <f t="shared" si="998"/>
        <v>0</v>
      </c>
      <c r="N1251" s="398">
        <f t="shared" si="998"/>
        <v>0</v>
      </c>
      <c r="O1251" s="398">
        <f t="shared" si="998"/>
        <v>0</v>
      </c>
      <c r="P1251" s="398">
        <f t="shared" si="998"/>
        <v>0</v>
      </c>
      <c r="Q1251" s="398">
        <f t="shared" si="998"/>
        <v>0</v>
      </c>
      <c r="R1251" s="398">
        <f t="shared" si="998"/>
        <v>0</v>
      </c>
      <c r="S1251" s="398">
        <f t="shared" si="998"/>
        <v>0</v>
      </c>
      <c r="T1251" s="398">
        <f t="shared" si="998"/>
        <v>0</v>
      </c>
      <c r="U1251" s="398">
        <f t="shared" si="998"/>
        <v>0</v>
      </c>
      <c r="V1251" s="398">
        <f t="shared" si="998"/>
        <v>0</v>
      </c>
      <c r="W1251" s="398">
        <f t="shared" si="998"/>
        <v>0</v>
      </c>
      <c r="X1251" s="398">
        <f t="shared" si="998"/>
        <v>0</v>
      </c>
      <c r="Y1251" s="398">
        <f t="shared" si="998"/>
        <v>0</v>
      </c>
      <c r="Z1251" s="398">
        <f t="shared" si="998"/>
        <v>0</v>
      </c>
      <c r="AA1251" s="398">
        <f t="shared" si="998"/>
        <v>0</v>
      </c>
      <c r="AB1251" s="398">
        <f t="shared" si="998"/>
        <v>0</v>
      </c>
      <c r="AC1251" s="398">
        <f t="shared" si="998"/>
        <v>0</v>
      </c>
      <c r="AD1251" s="398">
        <f t="shared" si="998"/>
        <v>0</v>
      </c>
      <c r="AE1251" s="398">
        <f t="shared" si="998"/>
        <v>0</v>
      </c>
      <c r="AF1251" s="398">
        <f t="shared" si="998"/>
        <v>0</v>
      </c>
      <c r="AG1251" s="398">
        <f t="shared" si="998"/>
        <v>0</v>
      </c>
    </row>
    <row r="1252">
      <c r="A1252" s="100" t="str">
        <f t="shared" si="37"/>
        <v>n/a</v>
      </c>
      <c r="B1252" s="396">
        <f t="array" ref="B1252">IF($A1252="n/a",Dashboard!$C$54,iferror(index('Trade Log'!$B$5:$B$2004,match($A1252,'Trade Log'!$AA$5:$AA$2004,0),0),Dashboard!$C$54))</f>
        <v>43100</v>
      </c>
      <c r="C1252" s="100" t="str">
        <f t="array" ref="C1252">IF($A1252="n/a","",iferror(index('Trade Log'!$C$5:$C$2004,match($A1252,'Trade Log'!$AA$5:$AA$2004,0),0),""))</f>
        <v/>
      </c>
      <c r="D1252" s="398">
        <f t="array" ref="D1252">IF($A1252="n/a",0,iferror(index('Trade Log'!$AD$5:$AD$2004,match($A1252,'Trade Log'!$AA$5:$AA$2004,0),0),0))</f>
        <v>0</v>
      </c>
      <c r="E1252" s="398">
        <f t="shared" si="35"/>
        <v>0</v>
      </c>
      <c r="F1252" s="100" t="str">
        <f t="array" ref="F1252">IF($A1252="n/a","",iferror(index('Trade Log'!$D$5:$D$2004,match($A1252,'Trade Log'!$AA$5:$AA$2004,0),0),"n/a"))</f>
        <v/>
      </c>
      <c r="G1252" s="100" t="str">
        <f t="array" ref="G1252">IF($A1252="n/a","",IFERROR(index(Setup!$D$52:$D$201,match($F1252,Setup!$B$52:$B$201,0),0),"n/a"))</f>
        <v/>
      </c>
      <c r="H1252" s="81"/>
      <c r="I1252" s="398">
        <f t="shared" ref="I1252:AG1252" si="999">IF($A1252="n/a",0,IFERROR(IF($G1252=I$287,$E1252,0),0))</f>
        <v>0</v>
      </c>
      <c r="J1252" s="398">
        <f t="shared" si="999"/>
        <v>0</v>
      </c>
      <c r="K1252" s="398">
        <f t="shared" si="999"/>
        <v>0</v>
      </c>
      <c r="L1252" s="398">
        <f t="shared" si="999"/>
        <v>0</v>
      </c>
      <c r="M1252" s="398">
        <f t="shared" si="999"/>
        <v>0</v>
      </c>
      <c r="N1252" s="398">
        <f t="shared" si="999"/>
        <v>0</v>
      </c>
      <c r="O1252" s="398">
        <f t="shared" si="999"/>
        <v>0</v>
      </c>
      <c r="P1252" s="398">
        <f t="shared" si="999"/>
        <v>0</v>
      </c>
      <c r="Q1252" s="398">
        <f t="shared" si="999"/>
        <v>0</v>
      </c>
      <c r="R1252" s="398">
        <f t="shared" si="999"/>
        <v>0</v>
      </c>
      <c r="S1252" s="398">
        <f t="shared" si="999"/>
        <v>0</v>
      </c>
      <c r="T1252" s="398">
        <f t="shared" si="999"/>
        <v>0</v>
      </c>
      <c r="U1252" s="398">
        <f t="shared" si="999"/>
        <v>0</v>
      </c>
      <c r="V1252" s="398">
        <f t="shared" si="999"/>
        <v>0</v>
      </c>
      <c r="W1252" s="398">
        <f t="shared" si="999"/>
        <v>0</v>
      </c>
      <c r="X1252" s="398">
        <f t="shared" si="999"/>
        <v>0</v>
      </c>
      <c r="Y1252" s="398">
        <f t="shared" si="999"/>
        <v>0</v>
      </c>
      <c r="Z1252" s="398">
        <f t="shared" si="999"/>
        <v>0</v>
      </c>
      <c r="AA1252" s="398">
        <f t="shared" si="999"/>
        <v>0</v>
      </c>
      <c r="AB1252" s="398">
        <f t="shared" si="999"/>
        <v>0</v>
      </c>
      <c r="AC1252" s="398">
        <f t="shared" si="999"/>
        <v>0</v>
      </c>
      <c r="AD1252" s="398">
        <f t="shared" si="999"/>
        <v>0</v>
      </c>
      <c r="AE1252" s="398">
        <f t="shared" si="999"/>
        <v>0</v>
      </c>
      <c r="AF1252" s="398">
        <f t="shared" si="999"/>
        <v>0</v>
      </c>
      <c r="AG1252" s="398">
        <f t="shared" si="999"/>
        <v>0</v>
      </c>
    </row>
    <row r="1253">
      <c r="A1253" s="100" t="str">
        <f t="shared" si="37"/>
        <v>n/a</v>
      </c>
      <c r="B1253" s="396">
        <f t="array" ref="B1253">IF($A1253="n/a",Dashboard!$C$54,iferror(index('Trade Log'!$B$5:$B$2004,match($A1253,'Trade Log'!$AA$5:$AA$2004,0),0),Dashboard!$C$54))</f>
        <v>43100</v>
      </c>
      <c r="C1253" s="100" t="str">
        <f t="array" ref="C1253">IF($A1253="n/a","",iferror(index('Trade Log'!$C$5:$C$2004,match($A1253,'Trade Log'!$AA$5:$AA$2004,0),0),""))</f>
        <v/>
      </c>
      <c r="D1253" s="398">
        <f t="array" ref="D1253">IF($A1253="n/a",0,iferror(index('Trade Log'!$AD$5:$AD$2004,match($A1253,'Trade Log'!$AA$5:$AA$2004,0),0),0))</f>
        <v>0</v>
      </c>
      <c r="E1253" s="398">
        <f t="shared" si="35"/>
        <v>0</v>
      </c>
      <c r="F1253" s="100" t="str">
        <f t="array" ref="F1253">IF($A1253="n/a","",iferror(index('Trade Log'!$D$5:$D$2004,match($A1253,'Trade Log'!$AA$5:$AA$2004,0),0),"n/a"))</f>
        <v/>
      </c>
      <c r="G1253" s="100" t="str">
        <f t="array" ref="G1253">IF($A1253="n/a","",IFERROR(index(Setup!$D$52:$D$201,match($F1253,Setup!$B$52:$B$201,0),0),"n/a"))</f>
        <v/>
      </c>
      <c r="H1253" s="81"/>
      <c r="I1253" s="398">
        <f t="shared" ref="I1253:AG1253" si="1000">IF($A1253="n/a",0,IFERROR(IF($G1253=I$287,$E1253,0),0))</f>
        <v>0</v>
      </c>
      <c r="J1253" s="398">
        <f t="shared" si="1000"/>
        <v>0</v>
      </c>
      <c r="K1253" s="398">
        <f t="shared" si="1000"/>
        <v>0</v>
      </c>
      <c r="L1253" s="398">
        <f t="shared" si="1000"/>
        <v>0</v>
      </c>
      <c r="M1253" s="398">
        <f t="shared" si="1000"/>
        <v>0</v>
      </c>
      <c r="N1253" s="398">
        <f t="shared" si="1000"/>
        <v>0</v>
      </c>
      <c r="O1253" s="398">
        <f t="shared" si="1000"/>
        <v>0</v>
      </c>
      <c r="P1253" s="398">
        <f t="shared" si="1000"/>
        <v>0</v>
      </c>
      <c r="Q1253" s="398">
        <f t="shared" si="1000"/>
        <v>0</v>
      </c>
      <c r="R1253" s="398">
        <f t="shared" si="1000"/>
        <v>0</v>
      </c>
      <c r="S1253" s="398">
        <f t="shared" si="1000"/>
        <v>0</v>
      </c>
      <c r="T1253" s="398">
        <f t="shared" si="1000"/>
        <v>0</v>
      </c>
      <c r="U1253" s="398">
        <f t="shared" si="1000"/>
        <v>0</v>
      </c>
      <c r="V1253" s="398">
        <f t="shared" si="1000"/>
        <v>0</v>
      </c>
      <c r="W1253" s="398">
        <f t="shared" si="1000"/>
        <v>0</v>
      </c>
      <c r="X1253" s="398">
        <f t="shared" si="1000"/>
        <v>0</v>
      </c>
      <c r="Y1253" s="398">
        <f t="shared" si="1000"/>
        <v>0</v>
      </c>
      <c r="Z1253" s="398">
        <f t="shared" si="1000"/>
        <v>0</v>
      </c>
      <c r="AA1253" s="398">
        <f t="shared" si="1000"/>
        <v>0</v>
      </c>
      <c r="AB1253" s="398">
        <f t="shared" si="1000"/>
        <v>0</v>
      </c>
      <c r="AC1253" s="398">
        <f t="shared" si="1000"/>
        <v>0</v>
      </c>
      <c r="AD1253" s="398">
        <f t="shared" si="1000"/>
        <v>0</v>
      </c>
      <c r="AE1253" s="398">
        <f t="shared" si="1000"/>
        <v>0</v>
      </c>
      <c r="AF1253" s="398">
        <f t="shared" si="1000"/>
        <v>0</v>
      </c>
      <c r="AG1253" s="398">
        <f t="shared" si="1000"/>
        <v>0</v>
      </c>
    </row>
    <row r="1254">
      <c r="A1254" s="100" t="str">
        <f t="shared" si="37"/>
        <v>n/a</v>
      </c>
      <c r="B1254" s="396">
        <f t="array" ref="B1254">IF($A1254="n/a",Dashboard!$C$54,iferror(index('Trade Log'!$B$5:$B$2004,match($A1254,'Trade Log'!$AA$5:$AA$2004,0),0),Dashboard!$C$54))</f>
        <v>43100</v>
      </c>
      <c r="C1254" s="100" t="str">
        <f t="array" ref="C1254">IF($A1254="n/a","",iferror(index('Trade Log'!$C$5:$C$2004,match($A1254,'Trade Log'!$AA$5:$AA$2004,0),0),""))</f>
        <v/>
      </c>
      <c r="D1254" s="398">
        <f t="array" ref="D1254">IF($A1254="n/a",0,iferror(index('Trade Log'!$AD$5:$AD$2004,match($A1254,'Trade Log'!$AA$5:$AA$2004,0),0),0))</f>
        <v>0</v>
      </c>
      <c r="E1254" s="398">
        <f t="shared" si="35"/>
        <v>0</v>
      </c>
      <c r="F1254" s="100" t="str">
        <f t="array" ref="F1254">IF($A1254="n/a","",iferror(index('Trade Log'!$D$5:$D$2004,match($A1254,'Trade Log'!$AA$5:$AA$2004,0),0),"n/a"))</f>
        <v/>
      </c>
      <c r="G1254" s="100" t="str">
        <f t="array" ref="G1254">IF($A1254="n/a","",IFERROR(index(Setup!$D$52:$D$201,match($F1254,Setup!$B$52:$B$201,0),0),"n/a"))</f>
        <v/>
      </c>
      <c r="H1254" s="81"/>
      <c r="I1254" s="398">
        <f t="shared" ref="I1254:AG1254" si="1001">IF($A1254="n/a",0,IFERROR(IF($G1254=I$287,$E1254,0),0))</f>
        <v>0</v>
      </c>
      <c r="J1254" s="398">
        <f t="shared" si="1001"/>
        <v>0</v>
      </c>
      <c r="K1254" s="398">
        <f t="shared" si="1001"/>
        <v>0</v>
      </c>
      <c r="L1254" s="398">
        <f t="shared" si="1001"/>
        <v>0</v>
      </c>
      <c r="M1254" s="398">
        <f t="shared" si="1001"/>
        <v>0</v>
      </c>
      <c r="N1254" s="398">
        <f t="shared" si="1001"/>
        <v>0</v>
      </c>
      <c r="O1254" s="398">
        <f t="shared" si="1001"/>
        <v>0</v>
      </c>
      <c r="P1254" s="398">
        <f t="shared" si="1001"/>
        <v>0</v>
      </c>
      <c r="Q1254" s="398">
        <f t="shared" si="1001"/>
        <v>0</v>
      </c>
      <c r="R1254" s="398">
        <f t="shared" si="1001"/>
        <v>0</v>
      </c>
      <c r="S1254" s="398">
        <f t="shared" si="1001"/>
        <v>0</v>
      </c>
      <c r="T1254" s="398">
        <f t="shared" si="1001"/>
        <v>0</v>
      </c>
      <c r="U1254" s="398">
        <f t="shared" si="1001"/>
        <v>0</v>
      </c>
      <c r="V1254" s="398">
        <f t="shared" si="1001"/>
        <v>0</v>
      </c>
      <c r="W1254" s="398">
        <f t="shared" si="1001"/>
        <v>0</v>
      </c>
      <c r="X1254" s="398">
        <f t="shared" si="1001"/>
        <v>0</v>
      </c>
      <c r="Y1254" s="398">
        <f t="shared" si="1001"/>
        <v>0</v>
      </c>
      <c r="Z1254" s="398">
        <f t="shared" si="1001"/>
        <v>0</v>
      </c>
      <c r="AA1254" s="398">
        <f t="shared" si="1001"/>
        <v>0</v>
      </c>
      <c r="AB1254" s="398">
        <f t="shared" si="1001"/>
        <v>0</v>
      </c>
      <c r="AC1254" s="398">
        <f t="shared" si="1001"/>
        <v>0</v>
      </c>
      <c r="AD1254" s="398">
        <f t="shared" si="1001"/>
        <v>0</v>
      </c>
      <c r="AE1254" s="398">
        <f t="shared" si="1001"/>
        <v>0</v>
      </c>
      <c r="AF1254" s="398">
        <f t="shared" si="1001"/>
        <v>0</v>
      </c>
      <c r="AG1254" s="398">
        <f t="shared" si="1001"/>
        <v>0</v>
      </c>
    </row>
    <row r="1255">
      <c r="A1255" s="100" t="str">
        <f t="shared" si="37"/>
        <v>n/a</v>
      </c>
      <c r="B1255" s="396">
        <f t="array" ref="B1255">IF($A1255="n/a",Dashboard!$C$54,iferror(index('Trade Log'!$B$5:$B$2004,match($A1255,'Trade Log'!$AA$5:$AA$2004,0),0),Dashboard!$C$54))</f>
        <v>43100</v>
      </c>
      <c r="C1255" s="100" t="str">
        <f t="array" ref="C1255">IF($A1255="n/a","",iferror(index('Trade Log'!$C$5:$C$2004,match($A1255,'Trade Log'!$AA$5:$AA$2004,0),0),""))</f>
        <v/>
      </c>
      <c r="D1255" s="398">
        <f t="array" ref="D1255">IF($A1255="n/a",0,iferror(index('Trade Log'!$AD$5:$AD$2004,match($A1255,'Trade Log'!$AA$5:$AA$2004,0),0),0))</f>
        <v>0</v>
      </c>
      <c r="E1255" s="398">
        <f t="shared" si="35"/>
        <v>0</v>
      </c>
      <c r="F1255" s="100" t="str">
        <f t="array" ref="F1255">IF($A1255="n/a","",iferror(index('Trade Log'!$D$5:$D$2004,match($A1255,'Trade Log'!$AA$5:$AA$2004,0),0),"n/a"))</f>
        <v/>
      </c>
      <c r="G1255" s="100" t="str">
        <f t="array" ref="G1255">IF($A1255="n/a","",IFERROR(index(Setup!$D$52:$D$201,match($F1255,Setup!$B$52:$B$201,0),0),"n/a"))</f>
        <v/>
      </c>
      <c r="H1255" s="81"/>
      <c r="I1255" s="398">
        <f t="shared" ref="I1255:AG1255" si="1002">IF($A1255="n/a",0,IFERROR(IF($G1255=I$287,$E1255,0),0))</f>
        <v>0</v>
      </c>
      <c r="J1255" s="398">
        <f t="shared" si="1002"/>
        <v>0</v>
      </c>
      <c r="K1255" s="398">
        <f t="shared" si="1002"/>
        <v>0</v>
      </c>
      <c r="L1255" s="398">
        <f t="shared" si="1002"/>
        <v>0</v>
      </c>
      <c r="M1255" s="398">
        <f t="shared" si="1002"/>
        <v>0</v>
      </c>
      <c r="N1255" s="398">
        <f t="shared" si="1002"/>
        <v>0</v>
      </c>
      <c r="O1255" s="398">
        <f t="shared" si="1002"/>
        <v>0</v>
      </c>
      <c r="P1255" s="398">
        <f t="shared" si="1002"/>
        <v>0</v>
      </c>
      <c r="Q1255" s="398">
        <f t="shared" si="1002"/>
        <v>0</v>
      </c>
      <c r="R1255" s="398">
        <f t="shared" si="1002"/>
        <v>0</v>
      </c>
      <c r="S1255" s="398">
        <f t="shared" si="1002"/>
        <v>0</v>
      </c>
      <c r="T1255" s="398">
        <f t="shared" si="1002"/>
        <v>0</v>
      </c>
      <c r="U1255" s="398">
        <f t="shared" si="1002"/>
        <v>0</v>
      </c>
      <c r="V1255" s="398">
        <f t="shared" si="1002"/>
        <v>0</v>
      </c>
      <c r="W1255" s="398">
        <f t="shared" si="1002"/>
        <v>0</v>
      </c>
      <c r="X1255" s="398">
        <f t="shared" si="1002"/>
        <v>0</v>
      </c>
      <c r="Y1255" s="398">
        <f t="shared" si="1002"/>
        <v>0</v>
      </c>
      <c r="Z1255" s="398">
        <f t="shared" si="1002"/>
        <v>0</v>
      </c>
      <c r="AA1255" s="398">
        <f t="shared" si="1002"/>
        <v>0</v>
      </c>
      <c r="AB1255" s="398">
        <f t="shared" si="1002"/>
        <v>0</v>
      </c>
      <c r="AC1255" s="398">
        <f t="shared" si="1002"/>
        <v>0</v>
      </c>
      <c r="AD1255" s="398">
        <f t="shared" si="1002"/>
        <v>0</v>
      </c>
      <c r="AE1255" s="398">
        <f t="shared" si="1002"/>
        <v>0</v>
      </c>
      <c r="AF1255" s="398">
        <f t="shared" si="1002"/>
        <v>0</v>
      </c>
      <c r="AG1255" s="398">
        <f t="shared" si="1002"/>
        <v>0</v>
      </c>
    </row>
    <row r="1256">
      <c r="A1256" s="100" t="str">
        <f t="shared" si="37"/>
        <v>n/a</v>
      </c>
      <c r="B1256" s="396">
        <f t="array" ref="B1256">IF($A1256="n/a",Dashboard!$C$54,iferror(index('Trade Log'!$B$5:$B$2004,match($A1256,'Trade Log'!$AA$5:$AA$2004,0),0),Dashboard!$C$54))</f>
        <v>43100</v>
      </c>
      <c r="C1256" s="100" t="str">
        <f t="array" ref="C1256">IF($A1256="n/a","",iferror(index('Trade Log'!$C$5:$C$2004,match($A1256,'Trade Log'!$AA$5:$AA$2004,0),0),""))</f>
        <v/>
      </c>
      <c r="D1256" s="398">
        <f t="array" ref="D1256">IF($A1256="n/a",0,iferror(index('Trade Log'!$AD$5:$AD$2004,match($A1256,'Trade Log'!$AA$5:$AA$2004,0),0),0))</f>
        <v>0</v>
      </c>
      <c r="E1256" s="398">
        <f t="shared" si="35"/>
        <v>0</v>
      </c>
      <c r="F1256" s="100" t="str">
        <f t="array" ref="F1256">IF($A1256="n/a","",iferror(index('Trade Log'!$D$5:$D$2004,match($A1256,'Trade Log'!$AA$5:$AA$2004,0),0),"n/a"))</f>
        <v/>
      </c>
      <c r="G1256" s="100" t="str">
        <f t="array" ref="G1256">IF($A1256="n/a","",IFERROR(index(Setup!$D$52:$D$201,match($F1256,Setup!$B$52:$B$201,0),0),"n/a"))</f>
        <v/>
      </c>
      <c r="H1256" s="81"/>
      <c r="I1256" s="398">
        <f t="shared" ref="I1256:AG1256" si="1003">IF($A1256="n/a",0,IFERROR(IF($G1256=I$287,$E1256,0),0))</f>
        <v>0</v>
      </c>
      <c r="J1256" s="398">
        <f t="shared" si="1003"/>
        <v>0</v>
      </c>
      <c r="K1256" s="398">
        <f t="shared" si="1003"/>
        <v>0</v>
      </c>
      <c r="L1256" s="398">
        <f t="shared" si="1003"/>
        <v>0</v>
      </c>
      <c r="M1256" s="398">
        <f t="shared" si="1003"/>
        <v>0</v>
      </c>
      <c r="N1256" s="398">
        <f t="shared" si="1003"/>
        <v>0</v>
      </c>
      <c r="O1256" s="398">
        <f t="shared" si="1003"/>
        <v>0</v>
      </c>
      <c r="P1256" s="398">
        <f t="shared" si="1003"/>
        <v>0</v>
      </c>
      <c r="Q1256" s="398">
        <f t="shared" si="1003"/>
        <v>0</v>
      </c>
      <c r="R1256" s="398">
        <f t="shared" si="1003"/>
        <v>0</v>
      </c>
      <c r="S1256" s="398">
        <f t="shared" si="1003"/>
        <v>0</v>
      </c>
      <c r="T1256" s="398">
        <f t="shared" si="1003"/>
        <v>0</v>
      </c>
      <c r="U1256" s="398">
        <f t="shared" si="1003"/>
        <v>0</v>
      </c>
      <c r="V1256" s="398">
        <f t="shared" si="1003"/>
        <v>0</v>
      </c>
      <c r="W1256" s="398">
        <f t="shared" si="1003"/>
        <v>0</v>
      </c>
      <c r="X1256" s="398">
        <f t="shared" si="1003"/>
        <v>0</v>
      </c>
      <c r="Y1256" s="398">
        <f t="shared" si="1003"/>
        <v>0</v>
      </c>
      <c r="Z1256" s="398">
        <f t="shared" si="1003"/>
        <v>0</v>
      </c>
      <c r="AA1256" s="398">
        <f t="shared" si="1003"/>
        <v>0</v>
      </c>
      <c r="AB1256" s="398">
        <f t="shared" si="1003"/>
        <v>0</v>
      </c>
      <c r="AC1256" s="398">
        <f t="shared" si="1003"/>
        <v>0</v>
      </c>
      <c r="AD1256" s="398">
        <f t="shared" si="1003"/>
        <v>0</v>
      </c>
      <c r="AE1256" s="398">
        <f t="shared" si="1003"/>
        <v>0</v>
      </c>
      <c r="AF1256" s="398">
        <f t="shared" si="1003"/>
        <v>0</v>
      </c>
      <c r="AG1256" s="398">
        <f t="shared" si="1003"/>
        <v>0</v>
      </c>
    </row>
    <row r="1257">
      <c r="A1257" s="100" t="str">
        <f t="shared" si="37"/>
        <v>n/a</v>
      </c>
      <c r="B1257" s="396">
        <f t="array" ref="B1257">IF($A1257="n/a",Dashboard!$C$54,iferror(index('Trade Log'!$B$5:$B$2004,match($A1257,'Trade Log'!$AA$5:$AA$2004,0),0),Dashboard!$C$54))</f>
        <v>43100</v>
      </c>
      <c r="C1257" s="100" t="str">
        <f t="array" ref="C1257">IF($A1257="n/a","",iferror(index('Trade Log'!$C$5:$C$2004,match($A1257,'Trade Log'!$AA$5:$AA$2004,0),0),""))</f>
        <v/>
      </c>
      <c r="D1257" s="398">
        <f t="array" ref="D1257">IF($A1257="n/a",0,iferror(index('Trade Log'!$AD$5:$AD$2004,match($A1257,'Trade Log'!$AA$5:$AA$2004,0),0),0))</f>
        <v>0</v>
      </c>
      <c r="E1257" s="398">
        <f t="shared" si="35"/>
        <v>0</v>
      </c>
      <c r="F1257" s="100" t="str">
        <f t="array" ref="F1257">IF($A1257="n/a","",iferror(index('Trade Log'!$D$5:$D$2004,match($A1257,'Trade Log'!$AA$5:$AA$2004,0),0),"n/a"))</f>
        <v/>
      </c>
      <c r="G1257" s="100" t="str">
        <f t="array" ref="G1257">IF($A1257="n/a","",IFERROR(index(Setup!$D$52:$D$201,match($F1257,Setup!$B$52:$B$201,0),0),"n/a"))</f>
        <v/>
      </c>
      <c r="H1257" s="81"/>
      <c r="I1257" s="398">
        <f t="shared" ref="I1257:AG1257" si="1004">IF($A1257="n/a",0,IFERROR(IF($G1257=I$287,$E1257,0),0))</f>
        <v>0</v>
      </c>
      <c r="J1257" s="398">
        <f t="shared" si="1004"/>
        <v>0</v>
      </c>
      <c r="K1257" s="398">
        <f t="shared" si="1004"/>
        <v>0</v>
      </c>
      <c r="L1257" s="398">
        <f t="shared" si="1004"/>
        <v>0</v>
      </c>
      <c r="M1257" s="398">
        <f t="shared" si="1004"/>
        <v>0</v>
      </c>
      <c r="N1257" s="398">
        <f t="shared" si="1004"/>
        <v>0</v>
      </c>
      <c r="O1257" s="398">
        <f t="shared" si="1004"/>
        <v>0</v>
      </c>
      <c r="P1257" s="398">
        <f t="shared" si="1004"/>
        <v>0</v>
      </c>
      <c r="Q1257" s="398">
        <f t="shared" si="1004"/>
        <v>0</v>
      </c>
      <c r="R1257" s="398">
        <f t="shared" si="1004"/>
        <v>0</v>
      </c>
      <c r="S1257" s="398">
        <f t="shared" si="1004"/>
        <v>0</v>
      </c>
      <c r="T1257" s="398">
        <f t="shared" si="1004"/>
        <v>0</v>
      </c>
      <c r="U1257" s="398">
        <f t="shared" si="1004"/>
        <v>0</v>
      </c>
      <c r="V1257" s="398">
        <f t="shared" si="1004"/>
        <v>0</v>
      </c>
      <c r="W1257" s="398">
        <f t="shared" si="1004"/>
        <v>0</v>
      </c>
      <c r="X1257" s="398">
        <f t="shared" si="1004"/>
        <v>0</v>
      </c>
      <c r="Y1257" s="398">
        <f t="shared" si="1004"/>
        <v>0</v>
      </c>
      <c r="Z1257" s="398">
        <f t="shared" si="1004"/>
        <v>0</v>
      </c>
      <c r="AA1257" s="398">
        <f t="shared" si="1004"/>
        <v>0</v>
      </c>
      <c r="AB1257" s="398">
        <f t="shared" si="1004"/>
        <v>0</v>
      </c>
      <c r="AC1257" s="398">
        <f t="shared" si="1004"/>
        <v>0</v>
      </c>
      <c r="AD1257" s="398">
        <f t="shared" si="1004"/>
        <v>0</v>
      </c>
      <c r="AE1257" s="398">
        <f t="shared" si="1004"/>
        <v>0</v>
      </c>
      <c r="AF1257" s="398">
        <f t="shared" si="1004"/>
        <v>0</v>
      </c>
      <c r="AG1257" s="398">
        <f t="shared" si="1004"/>
        <v>0</v>
      </c>
    </row>
    <row r="1258">
      <c r="A1258" s="100" t="str">
        <f t="shared" si="37"/>
        <v>n/a</v>
      </c>
      <c r="B1258" s="396">
        <f t="array" ref="B1258">IF($A1258="n/a",Dashboard!$C$54,iferror(index('Trade Log'!$B$5:$B$2004,match($A1258,'Trade Log'!$AA$5:$AA$2004,0),0),Dashboard!$C$54))</f>
        <v>43100</v>
      </c>
      <c r="C1258" s="100" t="str">
        <f t="array" ref="C1258">IF($A1258="n/a","",iferror(index('Trade Log'!$C$5:$C$2004,match($A1258,'Trade Log'!$AA$5:$AA$2004,0),0),""))</f>
        <v/>
      </c>
      <c r="D1258" s="398">
        <f t="array" ref="D1258">IF($A1258="n/a",0,iferror(index('Trade Log'!$AD$5:$AD$2004,match($A1258,'Trade Log'!$AA$5:$AA$2004,0),0),0))</f>
        <v>0</v>
      </c>
      <c r="E1258" s="398">
        <f t="shared" si="35"/>
        <v>0</v>
      </c>
      <c r="F1258" s="100" t="str">
        <f t="array" ref="F1258">IF($A1258="n/a","",iferror(index('Trade Log'!$D$5:$D$2004,match($A1258,'Trade Log'!$AA$5:$AA$2004,0),0),"n/a"))</f>
        <v/>
      </c>
      <c r="G1258" s="100" t="str">
        <f t="array" ref="G1258">IF($A1258="n/a","",IFERROR(index(Setup!$D$52:$D$201,match($F1258,Setup!$B$52:$B$201,0),0),"n/a"))</f>
        <v/>
      </c>
      <c r="H1258" s="81"/>
      <c r="I1258" s="398">
        <f t="shared" ref="I1258:AG1258" si="1005">IF($A1258="n/a",0,IFERROR(IF($G1258=I$287,$E1258,0),0))</f>
        <v>0</v>
      </c>
      <c r="J1258" s="398">
        <f t="shared" si="1005"/>
        <v>0</v>
      </c>
      <c r="K1258" s="398">
        <f t="shared" si="1005"/>
        <v>0</v>
      </c>
      <c r="L1258" s="398">
        <f t="shared" si="1005"/>
        <v>0</v>
      </c>
      <c r="M1258" s="398">
        <f t="shared" si="1005"/>
        <v>0</v>
      </c>
      <c r="N1258" s="398">
        <f t="shared" si="1005"/>
        <v>0</v>
      </c>
      <c r="O1258" s="398">
        <f t="shared" si="1005"/>
        <v>0</v>
      </c>
      <c r="P1258" s="398">
        <f t="shared" si="1005"/>
        <v>0</v>
      </c>
      <c r="Q1258" s="398">
        <f t="shared" si="1005"/>
        <v>0</v>
      </c>
      <c r="R1258" s="398">
        <f t="shared" si="1005"/>
        <v>0</v>
      </c>
      <c r="S1258" s="398">
        <f t="shared" si="1005"/>
        <v>0</v>
      </c>
      <c r="T1258" s="398">
        <f t="shared" si="1005"/>
        <v>0</v>
      </c>
      <c r="U1258" s="398">
        <f t="shared" si="1005"/>
        <v>0</v>
      </c>
      <c r="V1258" s="398">
        <f t="shared" si="1005"/>
        <v>0</v>
      </c>
      <c r="W1258" s="398">
        <f t="shared" si="1005"/>
        <v>0</v>
      </c>
      <c r="X1258" s="398">
        <f t="shared" si="1005"/>
        <v>0</v>
      </c>
      <c r="Y1258" s="398">
        <f t="shared" si="1005"/>
        <v>0</v>
      </c>
      <c r="Z1258" s="398">
        <f t="shared" si="1005"/>
        <v>0</v>
      </c>
      <c r="AA1258" s="398">
        <f t="shared" si="1005"/>
        <v>0</v>
      </c>
      <c r="AB1258" s="398">
        <f t="shared" si="1005"/>
        <v>0</v>
      </c>
      <c r="AC1258" s="398">
        <f t="shared" si="1005"/>
        <v>0</v>
      </c>
      <c r="AD1258" s="398">
        <f t="shared" si="1005"/>
        <v>0</v>
      </c>
      <c r="AE1258" s="398">
        <f t="shared" si="1005"/>
        <v>0</v>
      </c>
      <c r="AF1258" s="398">
        <f t="shared" si="1005"/>
        <v>0</v>
      </c>
      <c r="AG1258" s="398">
        <f t="shared" si="1005"/>
        <v>0</v>
      </c>
    </row>
    <row r="1259">
      <c r="A1259" s="100" t="str">
        <f t="shared" si="37"/>
        <v>n/a</v>
      </c>
      <c r="B1259" s="396">
        <f t="array" ref="B1259">IF($A1259="n/a",Dashboard!$C$54,iferror(index('Trade Log'!$B$5:$B$2004,match($A1259,'Trade Log'!$AA$5:$AA$2004,0),0),Dashboard!$C$54))</f>
        <v>43100</v>
      </c>
      <c r="C1259" s="100" t="str">
        <f t="array" ref="C1259">IF($A1259="n/a","",iferror(index('Trade Log'!$C$5:$C$2004,match($A1259,'Trade Log'!$AA$5:$AA$2004,0),0),""))</f>
        <v/>
      </c>
      <c r="D1259" s="398">
        <f t="array" ref="D1259">IF($A1259="n/a",0,iferror(index('Trade Log'!$AD$5:$AD$2004,match($A1259,'Trade Log'!$AA$5:$AA$2004,0),0),0))</f>
        <v>0</v>
      </c>
      <c r="E1259" s="398">
        <f t="shared" si="35"/>
        <v>0</v>
      </c>
      <c r="F1259" s="100" t="str">
        <f t="array" ref="F1259">IF($A1259="n/a","",iferror(index('Trade Log'!$D$5:$D$2004,match($A1259,'Trade Log'!$AA$5:$AA$2004,0),0),"n/a"))</f>
        <v/>
      </c>
      <c r="G1259" s="100" t="str">
        <f t="array" ref="G1259">IF($A1259="n/a","",IFERROR(index(Setup!$D$52:$D$201,match($F1259,Setup!$B$52:$B$201,0),0),"n/a"))</f>
        <v/>
      </c>
      <c r="H1259" s="81"/>
      <c r="I1259" s="398">
        <f t="shared" ref="I1259:AG1259" si="1006">IF($A1259="n/a",0,IFERROR(IF($G1259=I$287,$E1259,0),0))</f>
        <v>0</v>
      </c>
      <c r="J1259" s="398">
        <f t="shared" si="1006"/>
        <v>0</v>
      </c>
      <c r="K1259" s="398">
        <f t="shared" si="1006"/>
        <v>0</v>
      </c>
      <c r="L1259" s="398">
        <f t="shared" si="1006"/>
        <v>0</v>
      </c>
      <c r="M1259" s="398">
        <f t="shared" si="1006"/>
        <v>0</v>
      </c>
      <c r="N1259" s="398">
        <f t="shared" si="1006"/>
        <v>0</v>
      </c>
      <c r="O1259" s="398">
        <f t="shared" si="1006"/>
        <v>0</v>
      </c>
      <c r="P1259" s="398">
        <f t="shared" si="1006"/>
        <v>0</v>
      </c>
      <c r="Q1259" s="398">
        <f t="shared" si="1006"/>
        <v>0</v>
      </c>
      <c r="R1259" s="398">
        <f t="shared" si="1006"/>
        <v>0</v>
      </c>
      <c r="S1259" s="398">
        <f t="shared" si="1006"/>
        <v>0</v>
      </c>
      <c r="T1259" s="398">
        <f t="shared" si="1006"/>
        <v>0</v>
      </c>
      <c r="U1259" s="398">
        <f t="shared" si="1006"/>
        <v>0</v>
      </c>
      <c r="V1259" s="398">
        <f t="shared" si="1006"/>
        <v>0</v>
      </c>
      <c r="W1259" s="398">
        <f t="shared" si="1006"/>
        <v>0</v>
      </c>
      <c r="X1259" s="398">
        <f t="shared" si="1006"/>
        <v>0</v>
      </c>
      <c r="Y1259" s="398">
        <f t="shared" si="1006"/>
        <v>0</v>
      </c>
      <c r="Z1259" s="398">
        <f t="shared" si="1006"/>
        <v>0</v>
      </c>
      <c r="AA1259" s="398">
        <f t="shared" si="1006"/>
        <v>0</v>
      </c>
      <c r="AB1259" s="398">
        <f t="shared" si="1006"/>
        <v>0</v>
      </c>
      <c r="AC1259" s="398">
        <f t="shared" si="1006"/>
        <v>0</v>
      </c>
      <c r="AD1259" s="398">
        <f t="shared" si="1006"/>
        <v>0</v>
      </c>
      <c r="AE1259" s="398">
        <f t="shared" si="1006"/>
        <v>0</v>
      </c>
      <c r="AF1259" s="398">
        <f t="shared" si="1006"/>
        <v>0</v>
      </c>
      <c r="AG1259" s="398">
        <f t="shared" si="1006"/>
        <v>0</v>
      </c>
    </row>
    <row r="1260">
      <c r="A1260" s="100" t="str">
        <f t="shared" si="37"/>
        <v>n/a</v>
      </c>
      <c r="B1260" s="396">
        <f t="array" ref="B1260">IF($A1260="n/a",Dashboard!$C$54,iferror(index('Trade Log'!$B$5:$B$2004,match($A1260,'Trade Log'!$AA$5:$AA$2004,0),0),Dashboard!$C$54))</f>
        <v>43100</v>
      </c>
      <c r="C1260" s="100" t="str">
        <f t="array" ref="C1260">IF($A1260="n/a","",iferror(index('Trade Log'!$C$5:$C$2004,match($A1260,'Trade Log'!$AA$5:$AA$2004,0),0),""))</f>
        <v/>
      </c>
      <c r="D1260" s="398">
        <f t="array" ref="D1260">IF($A1260="n/a",0,iferror(index('Trade Log'!$AD$5:$AD$2004,match($A1260,'Trade Log'!$AA$5:$AA$2004,0),0),0))</f>
        <v>0</v>
      </c>
      <c r="E1260" s="398">
        <f t="shared" si="35"/>
        <v>0</v>
      </c>
      <c r="F1260" s="100" t="str">
        <f t="array" ref="F1260">IF($A1260="n/a","",iferror(index('Trade Log'!$D$5:$D$2004,match($A1260,'Trade Log'!$AA$5:$AA$2004,0),0),"n/a"))</f>
        <v/>
      </c>
      <c r="G1260" s="100" t="str">
        <f t="array" ref="G1260">IF($A1260="n/a","",IFERROR(index(Setup!$D$52:$D$201,match($F1260,Setup!$B$52:$B$201,0),0),"n/a"))</f>
        <v/>
      </c>
      <c r="H1260" s="81"/>
      <c r="I1260" s="398">
        <f t="shared" ref="I1260:AG1260" si="1007">IF($A1260="n/a",0,IFERROR(IF($G1260=I$287,$E1260,0),0))</f>
        <v>0</v>
      </c>
      <c r="J1260" s="398">
        <f t="shared" si="1007"/>
        <v>0</v>
      </c>
      <c r="K1260" s="398">
        <f t="shared" si="1007"/>
        <v>0</v>
      </c>
      <c r="L1260" s="398">
        <f t="shared" si="1007"/>
        <v>0</v>
      </c>
      <c r="M1260" s="398">
        <f t="shared" si="1007"/>
        <v>0</v>
      </c>
      <c r="N1260" s="398">
        <f t="shared" si="1007"/>
        <v>0</v>
      </c>
      <c r="O1260" s="398">
        <f t="shared" si="1007"/>
        <v>0</v>
      </c>
      <c r="P1260" s="398">
        <f t="shared" si="1007"/>
        <v>0</v>
      </c>
      <c r="Q1260" s="398">
        <f t="shared" si="1007"/>
        <v>0</v>
      </c>
      <c r="R1260" s="398">
        <f t="shared" si="1007"/>
        <v>0</v>
      </c>
      <c r="S1260" s="398">
        <f t="shared" si="1007"/>
        <v>0</v>
      </c>
      <c r="T1260" s="398">
        <f t="shared" si="1007"/>
        <v>0</v>
      </c>
      <c r="U1260" s="398">
        <f t="shared" si="1007"/>
        <v>0</v>
      </c>
      <c r="V1260" s="398">
        <f t="shared" si="1007"/>
        <v>0</v>
      </c>
      <c r="W1260" s="398">
        <f t="shared" si="1007"/>
        <v>0</v>
      </c>
      <c r="X1260" s="398">
        <f t="shared" si="1007"/>
        <v>0</v>
      </c>
      <c r="Y1260" s="398">
        <f t="shared" si="1007"/>
        <v>0</v>
      </c>
      <c r="Z1260" s="398">
        <f t="shared" si="1007"/>
        <v>0</v>
      </c>
      <c r="AA1260" s="398">
        <f t="shared" si="1007"/>
        <v>0</v>
      </c>
      <c r="AB1260" s="398">
        <f t="shared" si="1007"/>
        <v>0</v>
      </c>
      <c r="AC1260" s="398">
        <f t="shared" si="1007"/>
        <v>0</v>
      </c>
      <c r="AD1260" s="398">
        <f t="shared" si="1007"/>
        <v>0</v>
      </c>
      <c r="AE1260" s="398">
        <f t="shared" si="1007"/>
        <v>0</v>
      </c>
      <c r="AF1260" s="398">
        <f t="shared" si="1007"/>
        <v>0</v>
      </c>
      <c r="AG1260" s="398">
        <f t="shared" si="1007"/>
        <v>0</v>
      </c>
    </row>
    <row r="1261">
      <c r="A1261" s="100" t="str">
        <f t="shared" si="37"/>
        <v>n/a</v>
      </c>
      <c r="B1261" s="396">
        <f t="array" ref="B1261">IF($A1261="n/a",Dashboard!$C$54,iferror(index('Trade Log'!$B$5:$B$2004,match($A1261,'Trade Log'!$AA$5:$AA$2004,0),0),Dashboard!$C$54))</f>
        <v>43100</v>
      </c>
      <c r="C1261" s="100" t="str">
        <f t="array" ref="C1261">IF($A1261="n/a","",iferror(index('Trade Log'!$C$5:$C$2004,match($A1261,'Trade Log'!$AA$5:$AA$2004,0),0),""))</f>
        <v/>
      </c>
      <c r="D1261" s="398">
        <f t="array" ref="D1261">IF($A1261="n/a",0,iferror(index('Trade Log'!$AD$5:$AD$2004,match($A1261,'Trade Log'!$AA$5:$AA$2004,0),0),0))</f>
        <v>0</v>
      </c>
      <c r="E1261" s="398">
        <f t="shared" si="35"/>
        <v>0</v>
      </c>
      <c r="F1261" s="100" t="str">
        <f t="array" ref="F1261">IF($A1261="n/a","",iferror(index('Trade Log'!$D$5:$D$2004,match($A1261,'Trade Log'!$AA$5:$AA$2004,0),0),"n/a"))</f>
        <v/>
      </c>
      <c r="G1261" s="100" t="str">
        <f t="array" ref="G1261">IF($A1261="n/a","",IFERROR(index(Setup!$D$52:$D$201,match($F1261,Setup!$B$52:$B$201,0),0),"n/a"))</f>
        <v/>
      </c>
      <c r="H1261" s="81"/>
      <c r="I1261" s="398">
        <f t="shared" ref="I1261:AG1261" si="1008">IF($A1261="n/a",0,IFERROR(IF($G1261=I$287,$E1261,0),0))</f>
        <v>0</v>
      </c>
      <c r="J1261" s="398">
        <f t="shared" si="1008"/>
        <v>0</v>
      </c>
      <c r="K1261" s="398">
        <f t="shared" si="1008"/>
        <v>0</v>
      </c>
      <c r="L1261" s="398">
        <f t="shared" si="1008"/>
        <v>0</v>
      </c>
      <c r="M1261" s="398">
        <f t="shared" si="1008"/>
        <v>0</v>
      </c>
      <c r="N1261" s="398">
        <f t="shared" si="1008"/>
        <v>0</v>
      </c>
      <c r="O1261" s="398">
        <f t="shared" si="1008"/>
        <v>0</v>
      </c>
      <c r="P1261" s="398">
        <f t="shared" si="1008"/>
        <v>0</v>
      </c>
      <c r="Q1261" s="398">
        <f t="shared" si="1008"/>
        <v>0</v>
      </c>
      <c r="R1261" s="398">
        <f t="shared" si="1008"/>
        <v>0</v>
      </c>
      <c r="S1261" s="398">
        <f t="shared" si="1008"/>
        <v>0</v>
      </c>
      <c r="T1261" s="398">
        <f t="shared" si="1008"/>
        <v>0</v>
      </c>
      <c r="U1261" s="398">
        <f t="shared" si="1008"/>
        <v>0</v>
      </c>
      <c r="V1261" s="398">
        <f t="shared" si="1008"/>
        <v>0</v>
      </c>
      <c r="W1261" s="398">
        <f t="shared" si="1008"/>
        <v>0</v>
      </c>
      <c r="X1261" s="398">
        <f t="shared" si="1008"/>
        <v>0</v>
      </c>
      <c r="Y1261" s="398">
        <f t="shared" si="1008"/>
        <v>0</v>
      </c>
      <c r="Z1261" s="398">
        <f t="shared" si="1008"/>
        <v>0</v>
      </c>
      <c r="AA1261" s="398">
        <f t="shared" si="1008"/>
        <v>0</v>
      </c>
      <c r="AB1261" s="398">
        <f t="shared" si="1008"/>
        <v>0</v>
      </c>
      <c r="AC1261" s="398">
        <f t="shared" si="1008"/>
        <v>0</v>
      </c>
      <c r="AD1261" s="398">
        <f t="shared" si="1008"/>
        <v>0</v>
      </c>
      <c r="AE1261" s="398">
        <f t="shared" si="1008"/>
        <v>0</v>
      </c>
      <c r="AF1261" s="398">
        <f t="shared" si="1008"/>
        <v>0</v>
      </c>
      <c r="AG1261" s="398">
        <f t="shared" si="1008"/>
        <v>0</v>
      </c>
    </row>
    <row r="1262">
      <c r="A1262" s="100" t="str">
        <f t="shared" si="37"/>
        <v>n/a</v>
      </c>
      <c r="B1262" s="396">
        <f t="array" ref="B1262">IF($A1262="n/a",Dashboard!$C$54,iferror(index('Trade Log'!$B$5:$B$2004,match($A1262,'Trade Log'!$AA$5:$AA$2004,0),0),Dashboard!$C$54))</f>
        <v>43100</v>
      </c>
      <c r="C1262" s="100" t="str">
        <f t="array" ref="C1262">IF($A1262="n/a","",iferror(index('Trade Log'!$C$5:$C$2004,match($A1262,'Trade Log'!$AA$5:$AA$2004,0),0),""))</f>
        <v/>
      </c>
      <c r="D1262" s="398">
        <f t="array" ref="D1262">IF($A1262="n/a",0,iferror(index('Trade Log'!$AD$5:$AD$2004,match($A1262,'Trade Log'!$AA$5:$AA$2004,0),0),0))</f>
        <v>0</v>
      </c>
      <c r="E1262" s="398">
        <f t="shared" si="35"/>
        <v>0</v>
      </c>
      <c r="F1262" s="100" t="str">
        <f t="array" ref="F1262">IF($A1262="n/a","",iferror(index('Trade Log'!$D$5:$D$2004,match($A1262,'Trade Log'!$AA$5:$AA$2004,0),0),"n/a"))</f>
        <v/>
      </c>
      <c r="G1262" s="100" t="str">
        <f t="array" ref="G1262">IF($A1262="n/a","",IFERROR(index(Setup!$D$52:$D$201,match($F1262,Setup!$B$52:$B$201,0),0),"n/a"))</f>
        <v/>
      </c>
      <c r="H1262" s="81"/>
      <c r="I1262" s="398">
        <f t="shared" ref="I1262:AG1262" si="1009">IF($A1262="n/a",0,IFERROR(IF($G1262=I$287,$E1262,0),0))</f>
        <v>0</v>
      </c>
      <c r="J1262" s="398">
        <f t="shared" si="1009"/>
        <v>0</v>
      </c>
      <c r="K1262" s="398">
        <f t="shared" si="1009"/>
        <v>0</v>
      </c>
      <c r="L1262" s="398">
        <f t="shared" si="1009"/>
        <v>0</v>
      </c>
      <c r="M1262" s="398">
        <f t="shared" si="1009"/>
        <v>0</v>
      </c>
      <c r="N1262" s="398">
        <f t="shared" si="1009"/>
        <v>0</v>
      </c>
      <c r="O1262" s="398">
        <f t="shared" si="1009"/>
        <v>0</v>
      </c>
      <c r="P1262" s="398">
        <f t="shared" si="1009"/>
        <v>0</v>
      </c>
      <c r="Q1262" s="398">
        <f t="shared" si="1009"/>
        <v>0</v>
      </c>
      <c r="R1262" s="398">
        <f t="shared" si="1009"/>
        <v>0</v>
      </c>
      <c r="S1262" s="398">
        <f t="shared" si="1009"/>
        <v>0</v>
      </c>
      <c r="T1262" s="398">
        <f t="shared" si="1009"/>
        <v>0</v>
      </c>
      <c r="U1262" s="398">
        <f t="shared" si="1009"/>
        <v>0</v>
      </c>
      <c r="V1262" s="398">
        <f t="shared" si="1009"/>
        <v>0</v>
      </c>
      <c r="W1262" s="398">
        <f t="shared" si="1009"/>
        <v>0</v>
      </c>
      <c r="X1262" s="398">
        <f t="shared" si="1009"/>
        <v>0</v>
      </c>
      <c r="Y1262" s="398">
        <f t="shared" si="1009"/>
        <v>0</v>
      </c>
      <c r="Z1262" s="398">
        <f t="shared" si="1009"/>
        <v>0</v>
      </c>
      <c r="AA1262" s="398">
        <f t="shared" si="1009"/>
        <v>0</v>
      </c>
      <c r="AB1262" s="398">
        <f t="shared" si="1009"/>
        <v>0</v>
      </c>
      <c r="AC1262" s="398">
        <f t="shared" si="1009"/>
        <v>0</v>
      </c>
      <c r="AD1262" s="398">
        <f t="shared" si="1009"/>
        <v>0</v>
      </c>
      <c r="AE1262" s="398">
        <f t="shared" si="1009"/>
        <v>0</v>
      </c>
      <c r="AF1262" s="398">
        <f t="shared" si="1009"/>
        <v>0</v>
      </c>
      <c r="AG1262" s="398">
        <f t="shared" si="1009"/>
        <v>0</v>
      </c>
    </row>
    <row r="1263">
      <c r="A1263" s="100" t="str">
        <f t="shared" si="37"/>
        <v>n/a</v>
      </c>
      <c r="B1263" s="396">
        <f t="array" ref="B1263">IF($A1263="n/a",Dashboard!$C$54,iferror(index('Trade Log'!$B$5:$B$2004,match($A1263,'Trade Log'!$AA$5:$AA$2004,0),0),Dashboard!$C$54))</f>
        <v>43100</v>
      </c>
      <c r="C1263" s="100" t="str">
        <f t="array" ref="C1263">IF($A1263="n/a","",iferror(index('Trade Log'!$C$5:$C$2004,match($A1263,'Trade Log'!$AA$5:$AA$2004,0),0),""))</f>
        <v/>
      </c>
      <c r="D1263" s="398">
        <f t="array" ref="D1263">IF($A1263="n/a",0,iferror(index('Trade Log'!$AD$5:$AD$2004,match($A1263,'Trade Log'!$AA$5:$AA$2004,0),0),0))</f>
        <v>0</v>
      </c>
      <c r="E1263" s="398">
        <f t="shared" si="35"/>
        <v>0</v>
      </c>
      <c r="F1263" s="100" t="str">
        <f t="array" ref="F1263">IF($A1263="n/a","",iferror(index('Trade Log'!$D$5:$D$2004,match($A1263,'Trade Log'!$AA$5:$AA$2004,0),0),"n/a"))</f>
        <v/>
      </c>
      <c r="G1263" s="100" t="str">
        <f t="array" ref="G1263">IF($A1263="n/a","",IFERROR(index(Setup!$D$52:$D$201,match($F1263,Setup!$B$52:$B$201,0),0),"n/a"))</f>
        <v/>
      </c>
      <c r="H1263" s="81"/>
      <c r="I1263" s="398">
        <f t="shared" ref="I1263:AG1263" si="1010">IF($A1263="n/a",0,IFERROR(IF($G1263=I$287,$E1263,0),0))</f>
        <v>0</v>
      </c>
      <c r="J1263" s="398">
        <f t="shared" si="1010"/>
        <v>0</v>
      </c>
      <c r="K1263" s="398">
        <f t="shared" si="1010"/>
        <v>0</v>
      </c>
      <c r="L1263" s="398">
        <f t="shared" si="1010"/>
        <v>0</v>
      </c>
      <c r="M1263" s="398">
        <f t="shared" si="1010"/>
        <v>0</v>
      </c>
      <c r="N1263" s="398">
        <f t="shared" si="1010"/>
        <v>0</v>
      </c>
      <c r="O1263" s="398">
        <f t="shared" si="1010"/>
        <v>0</v>
      </c>
      <c r="P1263" s="398">
        <f t="shared" si="1010"/>
        <v>0</v>
      </c>
      <c r="Q1263" s="398">
        <f t="shared" si="1010"/>
        <v>0</v>
      </c>
      <c r="R1263" s="398">
        <f t="shared" si="1010"/>
        <v>0</v>
      </c>
      <c r="S1263" s="398">
        <f t="shared" si="1010"/>
        <v>0</v>
      </c>
      <c r="T1263" s="398">
        <f t="shared" si="1010"/>
        <v>0</v>
      </c>
      <c r="U1263" s="398">
        <f t="shared" si="1010"/>
        <v>0</v>
      </c>
      <c r="V1263" s="398">
        <f t="shared" si="1010"/>
        <v>0</v>
      </c>
      <c r="W1263" s="398">
        <f t="shared" si="1010"/>
        <v>0</v>
      </c>
      <c r="X1263" s="398">
        <f t="shared" si="1010"/>
        <v>0</v>
      </c>
      <c r="Y1263" s="398">
        <f t="shared" si="1010"/>
        <v>0</v>
      </c>
      <c r="Z1263" s="398">
        <f t="shared" si="1010"/>
        <v>0</v>
      </c>
      <c r="AA1263" s="398">
        <f t="shared" si="1010"/>
        <v>0</v>
      </c>
      <c r="AB1263" s="398">
        <f t="shared" si="1010"/>
        <v>0</v>
      </c>
      <c r="AC1263" s="398">
        <f t="shared" si="1010"/>
        <v>0</v>
      </c>
      <c r="AD1263" s="398">
        <f t="shared" si="1010"/>
        <v>0</v>
      </c>
      <c r="AE1263" s="398">
        <f t="shared" si="1010"/>
        <v>0</v>
      </c>
      <c r="AF1263" s="398">
        <f t="shared" si="1010"/>
        <v>0</v>
      </c>
      <c r="AG1263" s="398">
        <f t="shared" si="1010"/>
        <v>0</v>
      </c>
    </row>
    <row r="1264">
      <c r="A1264" s="100" t="str">
        <f t="shared" si="37"/>
        <v>n/a</v>
      </c>
      <c r="B1264" s="396">
        <f t="array" ref="B1264">IF($A1264="n/a",Dashboard!$C$54,iferror(index('Trade Log'!$B$5:$B$2004,match($A1264,'Trade Log'!$AA$5:$AA$2004,0),0),Dashboard!$C$54))</f>
        <v>43100</v>
      </c>
      <c r="C1264" s="100" t="str">
        <f t="array" ref="C1264">IF($A1264="n/a","",iferror(index('Trade Log'!$C$5:$C$2004,match($A1264,'Trade Log'!$AA$5:$AA$2004,0),0),""))</f>
        <v/>
      </c>
      <c r="D1264" s="398">
        <f t="array" ref="D1264">IF($A1264="n/a",0,iferror(index('Trade Log'!$AD$5:$AD$2004,match($A1264,'Trade Log'!$AA$5:$AA$2004,0),0),0))</f>
        <v>0</v>
      </c>
      <c r="E1264" s="398">
        <f t="shared" si="35"/>
        <v>0</v>
      </c>
      <c r="F1264" s="100" t="str">
        <f t="array" ref="F1264">IF($A1264="n/a","",iferror(index('Trade Log'!$D$5:$D$2004,match($A1264,'Trade Log'!$AA$5:$AA$2004,0),0),"n/a"))</f>
        <v/>
      </c>
      <c r="G1264" s="100" t="str">
        <f t="array" ref="G1264">IF($A1264="n/a","",IFERROR(index(Setup!$D$52:$D$201,match($F1264,Setup!$B$52:$B$201,0),0),"n/a"))</f>
        <v/>
      </c>
      <c r="H1264" s="81"/>
      <c r="I1264" s="398">
        <f t="shared" ref="I1264:AG1264" si="1011">IF($A1264="n/a",0,IFERROR(IF($G1264=I$287,$E1264,0),0))</f>
        <v>0</v>
      </c>
      <c r="J1264" s="398">
        <f t="shared" si="1011"/>
        <v>0</v>
      </c>
      <c r="K1264" s="398">
        <f t="shared" si="1011"/>
        <v>0</v>
      </c>
      <c r="L1264" s="398">
        <f t="shared" si="1011"/>
        <v>0</v>
      </c>
      <c r="M1264" s="398">
        <f t="shared" si="1011"/>
        <v>0</v>
      </c>
      <c r="N1264" s="398">
        <f t="shared" si="1011"/>
        <v>0</v>
      </c>
      <c r="O1264" s="398">
        <f t="shared" si="1011"/>
        <v>0</v>
      </c>
      <c r="P1264" s="398">
        <f t="shared" si="1011"/>
        <v>0</v>
      </c>
      <c r="Q1264" s="398">
        <f t="shared" si="1011"/>
        <v>0</v>
      </c>
      <c r="R1264" s="398">
        <f t="shared" si="1011"/>
        <v>0</v>
      </c>
      <c r="S1264" s="398">
        <f t="shared" si="1011"/>
        <v>0</v>
      </c>
      <c r="T1264" s="398">
        <f t="shared" si="1011"/>
        <v>0</v>
      </c>
      <c r="U1264" s="398">
        <f t="shared" si="1011"/>
        <v>0</v>
      </c>
      <c r="V1264" s="398">
        <f t="shared" si="1011"/>
        <v>0</v>
      </c>
      <c r="W1264" s="398">
        <f t="shared" si="1011"/>
        <v>0</v>
      </c>
      <c r="X1264" s="398">
        <f t="shared" si="1011"/>
        <v>0</v>
      </c>
      <c r="Y1264" s="398">
        <f t="shared" si="1011"/>
        <v>0</v>
      </c>
      <c r="Z1264" s="398">
        <f t="shared" si="1011"/>
        <v>0</v>
      </c>
      <c r="AA1264" s="398">
        <f t="shared" si="1011"/>
        <v>0</v>
      </c>
      <c r="AB1264" s="398">
        <f t="shared" si="1011"/>
        <v>0</v>
      </c>
      <c r="AC1264" s="398">
        <f t="shared" si="1011"/>
        <v>0</v>
      </c>
      <c r="AD1264" s="398">
        <f t="shared" si="1011"/>
        <v>0</v>
      </c>
      <c r="AE1264" s="398">
        <f t="shared" si="1011"/>
        <v>0</v>
      </c>
      <c r="AF1264" s="398">
        <f t="shared" si="1011"/>
        <v>0</v>
      </c>
      <c r="AG1264" s="398">
        <f t="shared" si="1011"/>
        <v>0</v>
      </c>
    </row>
    <row r="1265">
      <c r="A1265" s="100" t="str">
        <f t="shared" si="37"/>
        <v>n/a</v>
      </c>
      <c r="B1265" s="396">
        <f t="array" ref="B1265">IF($A1265="n/a",Dashboard!$C$54,iferror(index('Trade Log'!$B$5:$B$2004,match($A1265,'Trade Log'!$AA$5:$AA$2004,0),0),Dashboard!$C$54))</f>
        <v>43100</v>
      </c>
      <c r="C1265" s="100" t="str">
        <f t="array" ref="C1265">IF($A1265="n/a","",iferror(index('Trade Log'!$C$5:$C$2004,match($A1265,'Trade Log'!$AA$5:$AA$2004,0),0),""))</f>
        <v/>
      </c>
      <c r="D1265" s="398">
        <f t="array" ref="D1265">IF($A1265="n/a",0,iferror(index('Trade Log'!$AD$5:$AD$2004,match($A1265,'Trade Log'!$AA$5:$AA$2004,0),0),0))</f>
        <v>0</v>
      </c>
      <c r="E1265" s="398">
        <f t="shared" si="35"/>
        <v>0</v>
      </c>
      <c r="F1265" s="100" t="str">
        <f t="array" ref="F1265">IF($A1265="n/a","",iferror(index('Trade Log'!$D$5:$D$2004,match($A1265,'Trade Log'!$AA$5:$AA$2004,0),0),"n/a"))</f>
        <v/>
      </c>
      <c r="G1265" s="100" t="str">
        <f t="array" ref="G1265">IF($A1265="n/a","",IFERROR(index(Setup!$D$52:$D$201,match($F1265,Setup!$B$52:$B$201,0),0),"n/a"))</f>
        <v/>
      </c>
      <c r="H1265" s="81"/>
      <c r="I1265" s="398">
        <f t="shared" ref="I1265:AG1265" si="1012">IF($A1265="n/a",0,IFERROR(IF($G1265=I$287,$E1265,0),0))</f>
        <v>0</v>
      </c>
      <c r="J1265" s="398">
        <f t="shared" si="1012"/>
        <v>0</v>
      </c>
      <c r="K1265" s="398">
        <f t="shared" si="1012"/>
        <v>0</v>
      </c>
      <c r="L1265" s="398">
        <f t="shared" si="1012"/>
        <v>0</v>
      </c>
      <c r="M1265" s="398">
        <f t="shared" si="1012"/>
        <v>0</v>
      </c>
      <c r="N1265" s="398">
        <f t="shared" si="1012"/>
        <v>0</v>
      </c>
      <c r="O1265" s="398">
        <f t="shared" si="1012"/>
        <v>0</v>
      </c>
      <c r="P1265" s="398">
        <f t="shared" si="1012"/>
        <v>0</v>
      </c>
      <c r="Q1265" s="398">
        <f t="shared" si="1012"/>
        <v>0</v>
      </c>
      <c r="R1265" s="398">
        <f t="shared" si="1012"/>
        <v>0</v>
      </c>
      <c r="S1265" s="398">
        <f t="shared" si="1012"/>
        <v>0</v>
      </c>
      <c r="T1265" s="398">
        <f t="shared" si="1012"/>
        <v>0</v>
      </c>
      <c r="U1265" s="398">
        <f t="shared" si="1012"/>
        <v>0</v>
      </c>
      <c r="V1265" s="398">
        <f t="shared" si="1012"/>
        <v>0</v>
      </c>
      <c r="W1265" s="398">
        <f t="shared" si="1012"/>
        <v>0</v>
      </c>
      <c r="X1265" s="398">
        <f t="shared" si="1012"/>
        <v>0</v>
      </c>
      <c r="Y1265" s="398">
        <f t="shared" si="1012"/>
        <v>0</v>
      </c>
      <c r="Z1265" s="398">
        <f t="shared" si="1012"/>
        <v>0</v>
      </c>
      <c r="AA1265" s="398">
        <f t="shared" si="1012"/>
        <v>0</v>
      </c>
      <c r="AB1265" s="398">
        <f t="shared" si="1012"/>
        <v>0</v>
      </c>
      <c r="AC1265" s="398">
        <f t="shared" si="1012"/>
        <v>0</v>
      </c>
      <c r="AD1265" s="398">
        <f t="shared" si="1012"/>
        <v>0</v>
      </c>
      <c r="AE1265" s="398">
        <f t="shared" si="1012"/>
        <v>0</v>
      </c>
      <c r="AF1265" s="398">
        <f t="shared" si="1012"/>
        <v>0</v>
      </c>
      <c r="AG1265" s="398">
        <f t="shared" si="1012"/>
        <v>0</v>
      </c>
    </row>
    <row r="1266">
      <c r="A1266" s="100" t="str">
        <f t="shared" si="37"/>
        <v>n/a</v>
      </c>
      <c r="B1266" s="396">
        <f t="array" ref="B1266">IF($A1266="n/a",Dashboard!$C$54,iferror(index('Trade Log'!$B$5:$B$2004,match($A1266,'Trade Log'!$AA$5:$AA$2004,0),0),Dashboard!$C$54))</f>
        <v>43100</v>
      </c>
      <c r="C1266" s="100" t="str">
        <f t="array" ref="C1266">IF($A1266="n/a","",iferror(index('Trade Log'!$C$5:$C$2004,match($A1266,'Trade Log'!$AA$5:$AA$2004,0),0),""))</f>
        <v/>
      </c>
      <c r="D1266" s="398">
        <f t="array" ref="D1266">IF($A1266="n/a",0,iferror(index('Trade Log'!$AD$5:$AD$2004,match($A1266,'Trade Log'!$AA$5:$AA$2004,0),0),0))</f>
        <v>0</v>
      </c>
      <c r="E1266" s="398">
        <f t="shared" si="35"/>
        <v>0</v>
      </c>
      <c r="F1266" s="100" t="str">
        <f t="array" ref="F1266">IF($A1266="n/a","",iferror(index('Trade Log'!$D$5:$D$2004,match($A1266,'Trade Log'!$AA$5:$AA$2004,0),0),"n/a"))</f>
        <v/>
      </c>
      <c r="G1266" s="100" t="str">
        <f t="array" ref="G1266">IF($A1266="n/a","",IFERROR(index(Setup!$D$52:$D$201,match($F1266,Setup!$B$52:$B$201,0),0),"n/a"))</f>
        <v/>
      </c>
      <c r="H1266" s="81"/>
      <c r="I1266" s="398">
        <f t="shared" ref="I1266:AG1266" si="1013">IF($A1266="n/a",0,IFERROR(IF($G1266=I$287,$E1266,0),0))</f>
        <v>0</v>
      </c>
      <c r="J1266" s="398">
        <f t="shared" si="1013"/>
        <v>0</v>
      </c>
      <c r="K1266" s="398">
        <f t="shared" si="1013"/>
        <v>0</v>
      </c>
      <c r="L1266" s="398">
        <f t="shared" si="1013"/>
        <v>0</v>
      </c>
      <c r="M1266" s="398">
        <f t="shared" si="1013"/>
        <v>0</v>
      </c>
      <c r="N1266" s="398">
        <f t="shared" si="1013"/>
        <v>0</v>
      </c>
      <c r="O1266" s="398">
        <f t="shared" si="1013"/>
        <v>0</v>
      </c>
      <c r="P1266" s="398">
        <f t="shared" si="1013"/>
        <v>0</v>
      </c>
      <c r="Q1266" s="398">
        <f t="shared" si="1013"/>
        <v>0</v>
      </c>
      <c r="R1266" s="398">
        <f t="shared" si="1013"/>
        <v>0</v>
      </c>
      <c r="S1266" s="398">
        <f t="shared" si="1013"/>
        <v>0</v>
      </c>
      <c r="T1266" s="398">
        <f t="shared" si="1013"/>
        <v>0</v>
      </c>
      <c r="U1266" s="398">
        <f t="shared" si="1013"/>
        <v>0</v>
      </c>
      <c r="V1266" s="398">
        <f t="shared" si="1013"/>
        <v>0</v>
      </c>
      <c r="W1266" s="398">
        <f t="shared" si="1013"/>
        <v>0</v>
      </c>
      <c r="X1266" s="398">
        <f t="shared" si="1013"/>
        <v>0</v>
      </c>
      <c r="Y1266" s="398">
        <f t="shared" si="1013"/>
        <v>0</v>
      </c>
      <c r="Z1266" s="398">
        <f t="shared" si="1013"/>
        <v>0</v>
      </c>
      <c r="AA1266" s="398">
        <f t="shared" si="1013"/>
        <v>0</v>
      </c>
      <c r="AB1266" s="398">
        <f t="shared" si="1013"/>
        <v>0</v>
      </c>
      <c r="AC1266" s="398">
        <f t="shared" si="1013"/>
        <v>0</v>
      </c>
      <c r="AD1266" s="398">
        <f t="shared" si="1013"/>
        <v>0</v>
      </c>
      <c r="AE1266" s="398">
        <f t="shared" si="1013"/>
        <v>0</v>
      </c>
      <c r="AF1266" s="398">
        <f t="shared" si="1013"/>
        <v>0</v>
      </c>
      <c r="AG1266" s="398">
        <f t="shared" si="1013"/>
        <v>0</v>
      </c>
    </row>
    <row r="1267">
      <c r="A1267" s="100" t="str">
        <f t="shared" si="37"/>
        <v>n/a</v>
      </c>
      <c r="B1267" s="396">
        <f t="array" ref="B1267">IF($A1267="n/a",Dashboard!$C$54,iferror(index('Trade Log'!$B$5:$B$2004,match($A1267,'Trade Log'!$AA$5:$AA$2004,0),0),Dashboard!$C$54))</f>
        <v>43100</v>
      </c>
      <c r="C1267" s="100" t="str">
        <f t="array" ref="C1267">IF($A1267="n/a","",iferror(index('Trade Log'!$C$5:$C$2004,match($A1267,'Trade Log'!$AA$5:$AA$2004,0),0),""))</f>
        <v/>
      </c>
      <c r="D1267" s="398">
        <f t="array" ref="D1267">IF($A1267="n/a",0,iferror(index('Trade Log'!$AD$5:$AD$2004,match($A1267,'Trade Log'!$AA$5:$AA$2004,0),0),0))</f>
        <v>0</v>
      </c>
      <c r="E1267" s="398">
        <f t="shared" si="35"/>
        <v>0</v>
      </c>
      <c r="F1267" s="100" t="str">
        <f t="array" ref="F1267">IF($A1267="n/a","",iferror(index('Trade Log'!$D$5:$D$2004,match($A1267,'Trade Log'!$AA$5:$AA$2004,0),0),"n/a"))</f>
        <v/>
      </c>
      <c r="G1267" s="100" t="str">
        <f t="array" ref="G1267">IF($A1267="n/a","",IFERROR(index(Setup!$D$52:$D$201,match($F1267,Setup!$B$52:$B$201,0),0),"n/a"))</f>
        <v/>
      </c>
      <c r="H1267" s="81"/>
      <c r="I1267" s="398">
        <f t="shared" ref="I1267:AG1267" si="1014">IF($A1267="n/a",0,IFERROR(IF($G1267=I$287,$E1267,0),0))</f>
        <v>0</v>
      </c>
      <c r="J1267" s="398">
        <f t="shared" si="1014"/>
        <v>0</v>
      </c>
      <c r="K1267" s="398">
        <f t="shared" si="1014"/>
        <v>0</v>
      </c>
      <c r="L1267" s="398">
        <f t="shared" si="1014"/>
        <v>0</v>
      </c>
      <c r="M1267" s="398">
        <f t="shared" si="1014"/>
        <v>0</v>
      </c>
      <c r="N1267" s="398">
        <f t="shared" si="1014"/>
        <v>0</v>
      </c>
      <c r="O1267" s="398">
        <f t="shared" si="1014"/>
        <v>0</v>
      </c>
      <c r="P1267" s="398">
        <f t="shared" si="1014"/>
        <v>0</v>
      </c>
      <c r="Q1267" s="398">
        <f t="shared" si="1014"/>
        <v>0</v>
      </c>
      <c r="R1267" s="398">
        <f t="shared" si="1014"/>
        <v>0</v>
      </c>
      <c r="S1267" s="398">
        <f t="shared" si="1014"/>
        <v>0</v>
      </c>
      <c r="T1267" s="398">
        <f t="shared" si="1014"/>
        <v>0</v>
      </c>
      <c r="U1267" s="398">
        <f t="shared" si="1014"/>
        <v>0</v>
      </c>
      <c r="V1267" s="398">
        <f t="shared" si="1014"/>
        <v>0</v>
      </c>
      <c r="W1267" s="398">
        <f t="shared" si="1014"/>
        <v>0</v>
      </c>
      <c r="X1267" s="398">
        <f t="shared" si="1014"/>
        <v>0</v>
      </c>
      <c r="Y1267" s="398">
        <f t="shared" si="1014"/>
        <v>0</v>
      </c>
      <c r="Z1267" s="398">
        <f t="shared" si="1014"/>
        <v>0</v>
      </c>
      <c r="AA1267" s="398">
        <f t="shared" si="1014"/>
        <v>0</v>
      </c>
      <c r="AB1267" s="398">
        <f t="shared" si="1014"/>
        <v>0</v>
      </c>
      <c r="AC1267" s="398">
        <f t="shared" si="1014"/>
        <v>0</v>
      </c>
      <c r="AD1267" s="398">
        <f t="shared" si="1014"/>
        <v>0</v>
      </c>
      <c r="AE1267" s="398">
        <f t="shared" si="1014"/>
        <v>0</v>
      </c>
      <c r="AF1267" s="398">
        <f t="shared" si="1014"/>
        <v>0</v>
      </c>
      <c r="AG1267" s="398">
        <f t="shared" si="1014"/>
        <v>0</v>
      </c>
    </row>
    <row r="1268">
      <c r="A1268" s="100" t="str">
        <f t="shared" si="37"/>
        <v>n/a</v>
      </c>
      <c r="B1268" s="396">
        <f t="array" ref="B1268">IF($A1268="n/a",Dashboard!$C$54,iferror(index('Trade Log'!$B$5:$B$2004,match($A1268,'Trade Log'!$AA$5:$AA$2004,0),0),Dashboard!$C$54))</f>
        <v>43100</v>
      </c>
      <c r="C1268" s="100" t="str">
        <f t="array" ref="C1268">IF($A1268="n/a","",iferror(index('Trade Log'!$C$5:$C$2004,match($A1268,'Trade Log'!$AA$5:$AA$2004,0),0),""))</f>
        <v/>
      </c>
      <c r="D1268" s="398">
        <f t="array" ref="D1268">IF($A1268="n/a",0,iferror(index('Trade Log'!$AD$5:$AD$2004,match($A1268,'Trade Log'!$AA$5:$AA$2004,0),0),0))</f>
        <v>0</v>
      </c>
      <c r="E1268" s="398">
        <f t="shared" si="35"/>
        <v>0</v>
      </c>
      <c r="F1268" s="100" t="str">
        <f t="array" ref="F1268">IF($A1268="n/a","",iferror(index('Trade Log'!$D$5:$D$2004,match($A1268,'Trade Log'!$AA$5:$AA$2004,0),0),"n/a"))</f>
        <v/>
      </c>
      <c r="G1268" s="100" t="str">
        <f t="array" ref="G1268">IF($A1268="n/a","",IFERROR(index(Setup!$D$52:$D$201,match($F1268,Setup!$B$52:$B$201,0),0),"n/a"))</f>
        <v/>
      </c>
      <c r="H1268" s="81"/>
      <c r="I1268" s="398">
        <f t="shared" ref="I1268:AG1268" si="1015">IF($A1268="n/a",0,IFERROR(IF($G1268=I$287,$E1268,0),0))</f>
        <v>0</v>
      </c>
      <c r="J1268" s="398">
        <f t="shared" si="1015"/>
        <v>0</v>
      </c>
      <c r="K1268" s="398">
        <f t="shared" si="1015"/>
        <v>0</v>
      </c>
      <c r="L1268" s="398">
        <f t="shared" si="1015"/>
        <v>0</v>
      </c>
      <c r="M1268" s="398">
        <f t="shared" si="1015"/>
        <v>0</v>
      </c>
      <c r="N1268" s="398">
        <f t="shared" si="1015"/>
        <v>0</v>
      </c>
      <c r="O1268" s="398">
        <f t="shared" si="1015"/>
        <v>0</v>
      </c>
      <c r="P1268" s="398">
        <f t="shared" si="1015"/>
        <v>0</v>
      </c>
      <c r="Q1268" s="398">
        <f t="shared" si="1015"/>
        <v>0</v>
      </c>
      <c r="R1268" s="398">
        <f t="shared" si="1015"/>
        <v>0</v>
      </c>
      <c r="S1268" s="398">
        <f t="shared" si="1015"/>
        <v>0</v>
      </c>
      <c r="T1268" s="398">
        <f t="shared" si="1015"/>
        <v>0</v>
      </c>
      <c r="U1268" s="398">
        <f t="shared" si="1015"/>
        <v>0</v>
      </c>
      <c r="V1268" s="398">
        <f t="shared" si="1015"/>
        <v>0</v>
      </c>
      <c r="W1268" s="398">
        <f t="shared" si="1015"/>
        <v>0</v>
      </c>
      <c r="X1268" s="398">
        <f t="shared" si="1015"/>
        <v>0</v>
      </c>
      <c r="Y1268" s="398">
        <f t="shared" si="1015"/>
        <v>0</v>
      </c>
      <c r="Z1268" s="398">
        <f t="shared" si="1015"/>
        <v>0</v>
      </c>
      <c r="AA1268" s="398">
        <f t="shared" si="1015"/>
        <v>0</v>
      </c>
      <c r="AB1268" s="398">
        <f t="shared" si="1015"/>
        <v>0</v>
      </c>
      <c r="AC1268" s="398">
        <f t="shared" si="1015"/>
        <v>0</v>
      </c>
      <c r="AD1268" s="398">
        <f t="shared" si="1015"/>
        <v>0</v>
      </c>
      <c r="AE1268" s="398">
        <f t="shared" si="1015"/>
        <v>0</v>
      </c>
      <c r="AF1268" s="398">
        <f t="shared" si="1015"/>
        <v>0</v>
      </c>
      <c r="AG1268" s="398">
        <f t="shared" si="1015"/>
        <v>0</v>
      </c>
    </row>
    <row r="1269">
      <c r="A1269" s="100" t="str">
        <f t="shared" si="37"/>
        <v>n/a</v>
      </c>
      <c r="B1269" s="396">
        <f t="array" ref="B1269">IF($A1269="n/a",Dashboard!$C$54,iferror(index('Trade Log'!$B$5:$B$2004,match($A1269,'Trade Log'!$AA$5:$AA$2004,0),0),Dashboard!$C$54))</f>
        <v>43100</v>
      </c>
      <c r="C1269" s="100" t="str">
        <f t="array" ref="C1269">IF($A1269="n/a","",iferror(index('Trade Log'!$C$5:$C$2004,match($A1269,'Trade Log'!$AA$5:$AA$2004,0),0),""))</f>
        <v/>
      </c>
      <c r="D1269" s="398">
        <f t="array" ref="D1269">IF($A1269="n/a",0,iferror(index('Trade Log'!$AD$5:$AD$2004,match($A1269,'Trade Log'!$AA$5:$AA$2004,0),0),0))</f>
        <v>0</v>
      </c>
      <c r="E1269" s="398">
        <f t="shared" si="35"/>
        <v>0</v>
      </c>
      <c r="F1269" s="100" t="str">
        <f t="array" ref="F1269">IF($A1269="n/a","",iferror(index('Trade Log'!$D$5:$D$2004,match($A1269,'Trade Log'!$AA$5:$AA$2004,0),0),"n/a"))</f>
        <v/>
      </c>
      <c r="G1269" s="100" t="str">
        <f t="array" ref="G1269">IF($A1269="n/a","",IFERROR(index(Setup!$D$52:$D$201,match($F1269,Setup!$B$52:$B$201,0),0),"n/a"))</f>
        <v/>
      </c>
      <c r="H1269" s="81"/>
      <c r="I1269" s="398">
        <f t="shared" ref="I1269:AG1269" si="1016">IF($A1269="n/a",0,IFERROR(IF($G1269=I$287,$E1269,0),0))</f>
        <v>0</v>
      </c>
      <c r="J1269" s="398">
        <f t="shared" si="1016"/>
        <v>0</v>
      </c>
      <c r="K1269" s="398">
        <f t="shared" si="1016"/>
        <v>0</v>
      </c>
      <c r="L1269" s="398">
        <f t="shared" si="1016"/>
        <v>0</v>
      </c>
      <c r="M1269" s="398">
        <f t="shared" si="1016"/>
        <v>0</v>
      </c>
      <c r="N1269" s="398">
        <f t="shared" si="1016"/>
        <v>0</v>
      </c>
      <c r="O1269" s="398">
        <f t="shared" si="1016"/>
        <v>0</v>
      </c>
      <c r="P1269" s="398">
        <f t="shared" si="1016"/>
        <v>0</v>
      </c>
      <c r="Q1269" s="398">
        <f t="shared" si="1016"/>
        <v>0</v>
      </c>
      <c r="R1269" s="398">
        <f t="shared" si="1016"/>
        <v>0</v>
      </c>
      <c r="S1269" s="398">
        <f t="shared" si="1016"/>
        <v>0</v>
      </c>
      <c r="T1269" s="398">
        <f t="shared" si="1016"/>
        <v>0</v>
      </c>
      <c r="U1269" s="398">
        <f t="shared" si="1016"/>
        <v>0</v>
      </c>
      <c r="V1269" s="398">
        <f t="shared" si="1016"/>
        <v>0</v>
      </c>
      <c r="W1269" s="398">
        <f t="shared" si="1016"/>
        <v>0</v>
      </c>
      <c r="X1269" s="398">
        <f t="shared" si="1016"/>
        <v>0</v>
      </c>
      <c r="Y1269" s="398">
        <f t="shared" si="1016"/>
        <v>0</v>
      </c>
      <c r="Z1269" s="398">
        <f t="shared" si="1016"/>
        <v>0</v>
      </c>
      <c r="AA1269" s="398">
        <f t="shared" si="1016"/>
        <v>0</v>
      </c>
      <c r="AB1269" s="398">
        <f t="shared" si="1016"/>
        <v>0</v>
      </c>
      <c r="AC1269" s="398">
        <f t="shared" si="1016"/>
        <v>0</v>
      </c>
      <c r="AD1269" s="398">
        <f t="shared" si="1016"/>
        <v>0</v>
      </c>
      <c r="AE1269" s="398">
        <f t="shared" si="1016"/>
        <v>0</v>
      </c>
      <c r="AF1269" s="398">
        <f t="shared" si="1016"/>
        <v>0</v>
      </c>
      <c r="AG1269" s="398">
        <f t="shared" si="1016"/>
        <v>0</v>
      </c>
    </row>
    <row r="1270">
      <c r="A1270" s="100" t="str">
        <f t="shared" si="37"/>
        <v>n/a</v>
      </c>
      <c r="B1270" s="396">
        <f t="array" ref="B1270">IF($A1270="n/a",Dashboard!$C$54,iferror(index('Trade Log'!$B$5:$B$2004,match($A1270,'Trade Log'!$AA$5:$AA$2004,0),0),Dashboard!$C$54))</f>
        <v>43100</v>
      </c>
      <c r="C1270" s="100" t="str">
        <f t="array" ref="C1270">IF($A1270="n/a","",iferror(index('Trade Log'!$C$5:$C$2004,match($A1270,'Trade Log'!$AA$5:$AA$2004,0),0),""))</f>
        <v/>
      </c>
      <c r="D1270" s="398">
        <f t="array" ref="D1270">IF($A1270="n/a",0,iferror(index('Trade Log'!$AD$5:$AD$2004,match($A1270,'Trade Log'!$AA$5:$AA$2004,0),0),0))</f>
        <v>0</v>
      </c>
      <c r="E1270" s="398">
        <f t="shared" si="35"/>
        <v>0</v>
      </c>
      <c r="F1270" s="100" t="str">
        <f t="array" ref="F1270">IF($A1270="n/a","",iferror(index('Trade Log'!$D$5:$D$2004,match($A1270,'Trade Log'!$AA$5:$AA$2004,0),0),"n/a"))</f>
        <v/>
      </c>
      <c r="G1270" s="100" t="str">
        <f t="array" ref="G1270">IF($A1270="n/a","",IFERROR(index(Setup!$D$52:$D$201,match($F1270,Setup!$B$52:$B$201,0),0),"n/a"))</f>
        <v/>
      </c>
      <c r="H1270" s="81"/>
      <c r="I1270" s="398">
        <f t="shared" ref="I1270:AG1270" si="1017">IF($A1270="n/a",0,IFERROR(IF($G1270=I$287,$E1270,0),0))</f>
        <v>0</v>
      </c>
      <c r="J1270" s="398">
        <f t="shared" si="1017"/>
        <v>0</v>
      </c>
      <c r="K1270" s="398">
        <f t="shared" si="1017"/>
        <v>0</v>
      </c>
      <c r="L1270" s="398">
        <f t="shared" si="1017"/>
        <v>0</v>
      </c>
      <c r="M1270" s="398">
        <f t="shared" si="1017"/>
        <v>0</v>
      </c>
      <c r="N1270" s="398">
        <f t="shared" si="1017"/>
        <v>0</v>
      </c>
      <c r="O1270" s="398">
        <f t="shared" si="1017"/>
        <v>0</v>
      </c>
      <c r="P1270" s="398">
        <f t="shared" si="1017"/>
        <v>0</v>
      </c>
      <c r="Q1270" s="398">
        <f t="shared" si="1017"/>
        <v>0</v>
      </c>
      <c r="R1270" s="398">
        <f t="shared" si="1017"/>
        <v>0</v>
      </c>
      <c r="S1270" s="398">
        <f t="shared" si="1017"/>
        <v>0</v>
      </c>
      <c r="T1270" s="398">
        <f t="shared" si="1017"/>
        <v>0</v>
      </c>
      <c r="U1270" s="398">
        <f t="shared" si="1017"/>
        <v>0</v>
      </c>
      <c r="V1270" s="398">
        <f t="shared" si="1017"/>
        <v>0</v>
      </c>
      <c r="W1270" s="398">
        <f t="shared" si="1017"/>
        <v>0</v>
      </c>
      <c r="X1270" s="398">
        <f t="shared" si="1017"/>
        <v>0</v>
      </c>
      <c r="Y1270" s="398">
        <f t="shared" si="1017"/>
        <v>0</v>
      </c>
      <c r="Z1270" s="398">
        <f t="shared" si="1017"/>
        <v>0</v>
      </c>
      <c r="AA1270" s="398">
        <f t="shared" si="1017"/>
        <v>0</v>
      </c>
      <c r="AB1270" s="398">
        <f t="shared" si="1017"/>
        <v>0</v>
      </c>
      <c r="AC1270" s="398">
        <f t="shared" si="1017"/>
        <v>0</v>
      </c>
      <c r="AD1270" s="398">
        <f t="shared" si="1017"/>
        <v>0</v>
      </c>
      <c r="AE1270" s="398">
        <f t="shared" si="1017"/>
        <v>0</v>
      </c>
      <c r="AF1270" s="398">
        <f t="shared" si="1017"/>
        <v>0</v>
      </c>
      <c r="AG1270" s="398">
        <f t="shared" si="1017"/>
        <v>0</v>
      </c>
    </row>
    <row r="1271">
      <c r="A1271" s="100" t="str">
        <f t="shared" si="37"/>
        <v>n/a</v>
      </c>
      <c r="B1271" s="396">
        <f t="array" ref="B1271">IF($A1271="n/a",Dashboard!$C$54,iferror(index('Trade Log'!$B$5:$B$2004,match($A1271,'Trade Log'!$AA$5:$AA$2004,0),0),Dashboard!$C$54))</f>
        <v>43100</v>
      </c>
      <c r="C1271" s="100" t="str">
        <f t="array" ref="C1271">IF($A1271="n/a","",iferror(index('Trade Log'!$C$5:$C$2004,match($A1271,'Trade Log'!$AA$5:$AA$2004,0),0),""))</f>
        <v/>
      </c>
      <c r="D1271" s="398">
        <f t="array" ref="D1271">IF($A1271="n/a",0,iferror(index('Trade Log'!$AD$5:$AD$2004,match($A1271,'Trade Log'!$AA$5:$AA$2004,0),0),0))</f>
        <v>0</v>
      </c>
      <c r="E1271" s="398">
        <f t="shared" si="35"/>
        <v>0</v>
      </c>
      <c r="F1271" s="100" t="str">
        <f t="array" ref="F1271">IF($A1271="n/a","",iferror(index('Trade Log'!$D$5:$D$2004,match($A1271,'Trade Log'!$AA$5:$AA$2004,0),0),"n/a"))</f>
        <v/>
      </c>
      <c r="G1271" s="100" t="str">
        <f t="array" ref="G1271">IF($A1271="n/a","",IFERROR(index(Setup!$D$52:$D$201,match($F1271,Setup!$B$52:$B$201,0),0),"n/a"))</f>
        <v/>
      </c>
      <c r="H1271" s="81"/>
      <c r="I1271" s="398">
        <f t="shared" ref="I1271:AG1271" si="1018">IF($A1271="n/a",0,IFERROR(IF($G1271=I$287,$E1271,0),0))</f>
        <v>0</v>
      </c>
      <c r="J1271" s="398">
        <f t="shared" si="1018"/>
        <v>0</v>
      </c>
      <c r="K1271" s="398">
        <f t="shared" si="1018"/>
        <v>0</v>
      </c>
      <c r="L1271" s="398">
        <f t="shared" si="1018"/>
        <v>0</v>
      </c>
      <c r="M1271" s="398">
        <f t="shared" si="1018"/>
        <v>0</v>
      </c>
      <c r="N1271" s="398">
        <f t="shared" si="1018"/>
        <v>0</v>
      </c>
      <c r="O1271" s="398">
        <f t="shared" si="1018"/>
        <v>0</v>
      </c>
      <c r="P1271" s="398">
        <f t="shared" si="1018"/>
        <v>0</v>
      </c>
      <c r="Q1271" s="398">
        <f t="shared" si="1018"/>
        <v>0</v>
      </c>
      <c r="R1271" s="398">
        <f t="shared" si="1018"/>
        <v>0</v>
      </c>
      <c r="S1271" s="398">
        <f t="shared" si="1018"/>
        <v>0</v>
      </c>
      <c r="T1271" s="398">
        <f t="shared" si="1018"/>
        <v>0</v>
      </c>
      <c r="U1271" s="398">
        <f t="shared" si="1018"/>
        <v>0</v>
      </c>
      <c r="V1271" s="398">
        <f t="shared" si="1018"/>
        <v>0</v>
      </c>
      <c r="W1271" s="398">
        <f t="shared" si="1018"/>
        <v>0</v>
      </c>
      <c r="X1271" s="398">
        <f t="shared" si="1018"/>
        <v>0</v>
      </c>
      <c r="Y1271" s="398">
        <f t="shared" si="1018"/>
        <v>0</v>
      </c>
      <c r="Z1271" s="398">
        <f t="shared" si="1018"/>
        <v>0</v>
      </c>
      <c r="AA1271" s="398">
        <f t="shared" si="1018"/>
        <v>0</v>
      </c>
      <c r="AB1271" s="398">
        <f t="shared" si="1018"/>
        <v>0</v>
      </c>
      <c r="AC1271" s="398">
        <f t="shared" si="1018"/>
        <v>0</v>
      </c>
      <c r="AD1271" s="398">
        <f t="shared" si="1018"/>
        <v>0</v>
      </c>
      <c r="AE1271" s="398">
        <f t="shared" si="1018"/>
        <v>0</v>
      </c>
      <c r="AF1271" s="398">
        <f t="shared" si="1018"/>
        <v>0</v>
      </c>
      <c r="AG1271" s="398">
        <f t="shared" si="1018"/>
        <v>0</v>
      </c>
    </row>
    <row r="1272">
      <c r="A1272" s="100" t="str">
        <f t="shared" si="37"/>
        <v>n/a</v>
      </c>
      <c r="B1272" s="396">
        <f t="array" ref="B1272">IF($A1272="n/a",Dashboard!$C$54,iferror(index('Trade Log'!$B$5:$B$2004,match($A1272,'Trade Log'!$AA$5:$AA$2004,0),0),Dashboard!$C$54))</f>
        <v>43100</v>
      </c>
      <c r="C1272" s="100" t="str">
        <f t="array" ref="C1272">IF($A1272="n/a","",iferror(index('Trade Log'!$C$5:$C$2004,match($A1272,'Trade Log'!$AA$5:$AA$2004,0),0),""))</f>
        <v/>
      </c>
      <c r="D1272" s="398">
        <f t="array" ref="D1272">IF($A1272="n/a",0,iferror(index('Trade Log'!$AD$5:$AD$2004,match($A1272,'Trade Log'!$AA$5:$AA$2004,0),0),0))</f>
        <v>0</v>
      </c>
      <c r="E1272" s="398">
        <f t="shared" si="35"/>
        <v>0</v>
      </c>
      <c r="F1272" s="100" t="str">
        <f t="array" ref="F1272">IF($A1272="n/a","",iferror(index('Trade Log'!$D$5:$D$2004,match($A1272,'Trade Log'!$AA$5:$AA$2004,0),0),"n/a"))</f>
        <v/>
      </c>
      <c r="G1272" s="100" t="str">
        <f t="array" ref="G1272">IF($A1272="n/a","",IFERROR(index(Setup!$D$52:$D$201,match($F1272,Setup!$B$52:$B$201,0),0),"n/a"))</f>
        <v/>
      </c>
      <c r="H1272" s="81"/>
      <c r="I1272" s="398">
        <f t="shared" ref="I1272:AG1272" si="1019">IF($A1272="n/a",0,IFERROR(IF($G1272=I$287,$E1272,0),0))</f>
        <v>0</v>
      </c>
      <c r="J1272" s="398">
        <f t="shared" si="1019"/>
        <v>0</v>
      </c>
      <c r="K1272" s="398">
        <f t="shared" si="1019"/>
        <v>0</v>
      </c>
      <c r="L1272" s="398">
        <f t="shared" si="1019"/>
        <v>0</v>
      </c>
      <c r="M1272" s="398">
        <f t="shared" si="1019"/>
        <v>0</v>
      </c>
      <c r="N1272" s="398">
        <f t="shared" si="1019"/>
        <v>0</v>
      </c>
      <c r="O1272" s="398">
        <f t="shared" si="1019"/>
        <v>0</v>
      </c>
      <c r="P1272" s="398">
        <f t="shared" si="1019"/>
        <v>0</v>
      </c>
      <c r="Q1272" s="398">
        <f t="shared" si="1019"/>
        <v>0</v>
      </c>
      <c r="R1272" s="398">
        <f t="shared" si="1019"/>
        <v>0</v>
      </c>
      <c r="S1272" s="398">
        <f t="shared" si="1019"/>
        <v>0</v>
      </c>
      <c r="T1272" s="398">
        <f t="shared" si="1019"/>
        <v>0</v>
      </c>
      <c r="U1272" s="398">
        <f t="shared" si="1019"/>
        <v>0</v>
      </c>
      <c r="V1272" s="398">
        <f t="shared" si="1019"/>
        <v>0</v>
      </c>
      <c r="W1272" s="398">
        <f t="shared" si="1019"/>
        <v>0</v>
      </c>
      <c r="X1272" s="398">
        <f t="shared" si="1019"/>
        <v>0</v>
      </c>
      <c r="Y1272" s="398">
        <f t="shared" si="1019"/>
        <v>0</v>
      </c>
      <c r="Z1272" s="398">
        <f t="shared" si="1019"/>
        <v>0</v>
      </c>
      <c r="AA1272" s="398">
        <f t="shared" si="1019"/>
        <v>0</v>
      </c>
      <c r="AB1272" s="398">
        <f t="shared" si="1019"/>
        <v>0</v>
      </c>
      <c r="AC1272" s="398">
        <f t="shared" si="1019"/>
        <v>0</v>
      </c>
      <c r="AD1272" s="398">
        <f t="shared" si="1019"/>
        <v>0</v>
      </c>
      <c r="AE1272" s="398">
        <f t="shared" si="1019"/>
        <v>0</v>
      </c>
      <c r="AF1272" s="398">
        <f t="shared" si="1019"/>
        <v>0</v>
      </c>
      <c r="AG1272" s="398">
        <f t="shared" si="1019"/>
        <v>0</v>
      </c>
    </row>
    <row r="1273">
      <c r="A1273" s="100" t="str">
        <f t="shared" si="37"/>
        <v>n/a</v>
      </c>
      <c r="B1273" s="396">
        <f t="array" ref="B1273">IF($A1273="n/a",Dashboard!$C$54,iferror(index('Trade Log'!$B$5:$B$2004,match($A1273,'Trade Log'!$AA$5:$AA$2004,0),0),Dashboard!$C$54))</f>
        <v>43100</v>
      </c>
      <c r="C1273" s="100" t="str">
        <f t="array" ref="C1273">IF($A1273="n/a","",iferror(index('Trade Log'!$C$5:$C$2004,match($A1273,'Trade Log'!$AA$5:$AA$2004,0),0),""))</f>
        <v/>
      </c>
      <c r="D1273" s="398">
        <f t="array" ref="D1273">IF($A1273="n/a",0,iferror(index('Trade Log'!$AD$5:$AD$2004,match($A1273,'Trade Log'!$AA$5:$AA$2004,0),0),0))</f>
        <v>0</v>
      </c>
      <c r="E1273" s="398">
        <f t="shared" si="35"/>
        <v>0</v>
      </c>
      <c r="F1273" s="100" t="str">
        <f t="array" ref="F1273">IF($A1273="n/a","",iferror(index('Trade Log'!$D$5:$D$2004,match($A1273,'Trade Log'!$AA$5:$AA$2004,0),0),"n/a"))</f>
        <v/>
      </c>
      <c r="G1273" s="100" t="str">
        <f t="array" ref="G1273">IF($A1273="n/a","",IFERROR(index(Setup!$D$52:$D$201,match($F1273,Setup!$B$52:$B$201,0),0),"n/a"))</f>
        <v/>
      </c>
      <c r="H1273" s="81"/>
      <c r="I1273" s="398">
        <f t="shared" ref="I1273:AG1273" si="1020">IF($A1273="n/a",0,IFERROR(IF($G1273=I$287,$E1273,0),0))</f>
        <v>0</v>
      </c>
      <c r="J1273" s="398">
        <f t="shared" si="1020"/>
        <v>0</v>
      </c>
      <c r="K1273" s="398">
        <f t="shared" si="1020"/>
        <v>0</v>
      </c>
      <c r="L1273" s="398">
        <f t="shared" si="1020"/>
        <v>0</v>
      </c>
      <c r="M1273" s="398">
        <f t="shared" si="1020"/>
        <v>0</v>
      </c>
      <c r="N1273" s="398">
        <f t="shared" si="1020"/>
        <v>0</v>
      </c>
      <c r="O1273" s="398">
        <f t="shared" si="1020"/>
        <v>0</v>
      </c>
      <c r="P1273" s="398">
        <f t="shared" si="1020"/>
        <v>0</v>
      </c>
      <c r="Q1273" s="398">
        <f t="shared" si="1020"/>
        <v>0</v>
      </c>
      <c r="R1273" s="398">
        <f t="shared" si="1020"/>
        <v>0</v>
      </c>
      <c r="S1273" s="398">
        <f t="shared" si="1020"/>
        <v>0</v>
      </c>
      <c r="T1273" s="398">
        <f t="shared" si="1020"/>
        <v>0</v>
      </c>
      <c r="U1273" s="398">
        <f t="shared" si="1020"/>
        <v>0</v>
      </c>
      <c r="V1273" s="398">
        <f t="shared" si="1020"/>
        <v>0</v>
      </c>
      <c r="W1273" s="398">
        <f t="shared" si="1020"/>
        <v>0</v>
      </c>
      <c r="X1273" s="398">
        <f t="shared" si="1020"/>
        <v>0</v>
      </c>
      <c r="Y1273" s="398">
        <f t="shared" si="1020"/>
        <v>0</v>
      </c>
      <c r="Z1273" s="398">
        <f t="shared" si="1020"/>
        <v>0</v>
      </c>
      <c r="AA1273" s="398">
        <f t="shared" si="1020"/>
        <v>0</v>
      </c>
      <c r="AB1273" s="398">
        <f t="shared" si="1020"/>
        <v>0</v>
      </c>
      <c r="AC1273" s="398">
        <f t="shared" si="1020"/>
        <v>0</v>
      </c>
      <c r="AD1273" s="398">
        <f t="shared" si="1020"/>
        <v>0</v>
      </c>
      <c r="AE1273" s="398">
        <f t="shared" si="1020"/>
        <v>0</v>
      </c>
      <c r="AF1273" s="398">
        <f t="shared" si="1020"/>
        <v>0</v>
      </c>
      <c r="AG1273" s="398">
        <f t="shared" si="1020"/>
        <v>0</v>
      </c>
    </row>
    <row r="1274">
      <c r="A1274" s="100" t="str">
        <f t="shared" si="37"/>
        <v>n/a</v>
      </c>
      <c r="B1274" s="396">
        <f t="array" ref="B1274">IF($A1274="n/a",Dashboard!$C$54,iferror(index('Trade Log'!$B$5:$B$2004,match($A1274,'Trade Log'!$AA$5:$AA$2004,0),0),Dashboard!$C$54))</f>
        <v>43100</v>
      </c>
      <c r="C1274" s="100" t="str">
        <f t="array" ref="C1274">IF($A1274="n/a","",iferror(index('Trade Log'!$C$5:$C$2004,match($A1274,'Trade Log'!$AA$5:$AA$2004,0),0),""))</f>
        <v/>
      </c>
      <c r="D1274" s="398">
        <f t="array" ref="D1274">IF($A1274="n/a",0,iferror(index('Trade Log'!$AD$5:$AD$2004,match($A1274,'Trade Log'!$AA$5:$AA$2004,0),0),0))</f>
        <v>0</v>
      </c>
      <c r="E1274" s="398">
        <f t="shared" si="35"/>
        <v>0</v>
      </c>
      <c r="F1274" s="100" t="str">
        <f t="array" ref="F1274">IF($A1274="n/a","",iferror(index('Trade Log'!$D$5:$D$2004,match($A1274,'Trade Log'!$AA$5:$AA$2004,0),0),"n/a"))</f>
        <v/>
      </c>
      <c r="G1274" s="100" t="str">
        <f t="array" ref="G1274">IF($A1274="n/a","",IFERROR(index(Setup!$D$52:$D$201,match($F1274,Setup!$B$52:$B$201,0),0),"n/a"))</f>
        <v/>
      </c>
      <c r="H1274" s="81"/>
      <c r="I1274" s="398">
        <f t="shared" ref="I1274:AG1274" si="1021">IF($A1274="n/a",0,IFERROR(IF($G1274=I$287,$E1274,0),0))</f>
        <v>0</v>
      </c>
      <c r="J1274" s="398">
        <f t="shared" si="1021"/>
        <v>0</v>
      </c>
      <c r="K1274" s="398">
        <f t="shared" si="1021"/>
        <v>0</v>
      </c>
      <c r="L1274" s="398">
        <f t="shared" si="1021"/>
        <v>0</v>
      </c>
      <c r="M1274" s="398">
        <f t="shared" si="1021"/>
        <v>0</v>
      </c>
      <c r="N1274" s="398">
        <f t="shared" si="1021"/>
        <v>0</v>
      </c>
      <c r="O1274" s="398">
        <f t="shared" si="1021"/>
        <v>0</v>
      </c>
      <c r="P1274" s="398">
        <f t="shared" si="1021"/>
        <v>0</v>
      </c>
      <c r="Q1274" s="398">
        <f t="shared" si="1021"/>
        <v>0</v>
      </c>
      <c r="R1274" s="398">
        <f t="shared" si="1021"/>
        <v>0</v>
      </c>
      <c r="S1274" s="398">
        <f t="shared" si="1021"/>
        <v>0</v>
      </c>
      <c r="T1274" s="398">
        <f t="shared" si="1021"/>
        <v>0</v>
      </c>
      <c r="U1274" s="398">
        <f t="shared" si="1021"/>
        <v>0</v>
      </c>
      <c r="V1274" s="398">
        <f t="shared" si="1021"/>
        <v>0</v>
      </c>
      <c r="W1274" s="398">
        <f t="shared" si="1021"/>
        <v>0</v>
      </c>
      <c r="X1274" s="398">
        <f t="shared" si="1021"/>
        <v>0</v>
      </c>
      <c r="Y1274" s="398">
        <f t="shared" si="1021"/>
        <v>0</v>
      </c>
      <c r="Z1274" s="398">
        <f t="shared" si="1021"/>
        <v>0</v>
      </c>
      <c r="AA1274" s="398">
        <f t="shared" si="1021"/>
        <v>0</v>
      </c>
      <c r="AB1274" s="398">
        <f t="shared" si="1021"/>
        <v>0</v>
      </c>
      <c r="AC1274" s="398">
        <f t="shared" si="1021"/>
        <v>0</v>
      </c>
      <c r="AD1274" s="398">
        <f t="shared" si="1021"/>
        <v>0</v>
      </c>
      <c r="AE1274" s="398">
        <f t="shared" si="1021"/>
        <v>0</v>
      </c>
      <c r="AF1274" s="398">
        <f t="shared" si="1021"/>
        <v>0</v>
      </c>
      <c r="AG1274" s="398">
        <f t="shared" si="1021"/>
        <v>0</v>
      </c>
    </row>
    <row r="1275">
      <c r="A1275" s="100" t="str">
        <f t="shared" si="37"/>
        <v>n/a</v>
      </c>
      <c r="B1275" s="396">
        <f t="array" ref="B1275">IF($A1275="n/a",Dashboard!$C$54,iferror(index('Trade Log'!$B$5:$B$2004,match($A1275,'Trade Log'!$AA$5:$AA$2004,0),0),Dashboard!$C$54))</f>
        <v>43100</v>
      </c>
      <c r="C1275" s="100" t="str">
        <f t="array" ref="C1275">IF($A1275="n/a","",iferror(index('Trade Log'!$C$5:$C$2004,match($A1275,'Trade Log'!$AA$5:$AA$2004,0),0),""))</f>
        <v/>
      </c>
      <c r="D1275" s="398">
        <f t="array" ref="D1275">IF($A1275="n/a",0,iferror(index('Trade Log'!$AD$5:$AD$2004,match($A1275,'Trade Log'!$AA$5:$AA$2004,0),0),0))</f>
        <v>0</v>
      </c>
      <c r="E1275" s="398">
        <f t="shared" si="35"/>
        <v>0</v>
      </c>
      <c r="F1275" s="100" t="str">
        <f t="array" ref="F1275">IF($A1275="n/a","",iferror(index('Trade Log'!$D$5:$D$2004,match($A1275,'Trade Log'!$AA$5:$AA$2004,0),0),"n/a"))</f>
        <v/>
      </c>
      <c r="G1275" s="100" t="str">
        <f t="array" ref="G1275">IF($A1275="n/a","",IFERROR(index(Setup!$D$52:$D$201,match($F1275,Setup!$B$52:$B$201,0),0),"n/a"))</f>
        <v/>
      </c>
      <c r="H1275" s="81"/>
      <c r="I1275" s="398">
        <f t="shared" ref="I1275:AG1275" si="1022">IF($A1275="n/a",0,IFERROR(IF($G1275=I$287,$E1275,0),0))</f>
        <v>0</v>
      </c>
      <c r="J1275" s="398">
        <f t="shared" si="1022"/>
        <v>0</v>
      </c>
      <c r="K1275" s="398">
        <f t="shared" si="1022"/>
        <v>0</v>
      </c>
      <c r="L1275" s="398">
        <f t="shared" si="1022"/>
        <v>0</v>
      </c>
      <c r="M1275" s="398">
        <f t="shared" si="1022"/>
        <v>0</v>
      </c>
      <c r="N1275" s="398">
        <f t="shared" si="1022"/>
        <v>0</v>
      </c>
      <c r="O1275" s="398">
        <f t="shared" si="1022"/>
        <v>0</v>
      </c>
      <c r="P1275" s="398">
        <f t="shared" si="1022"/>
        <v>0</v>
      </c>
      <c r="Q1275" s="398">
        <f t="shared" si="1022"/>
        <v>0</v>
      </c>
      <c r="R1275" s="398">
        <f t="shared" si="1022"/>
        <v>0</v>
      </c>
      <c r="S1275" s="398">
        <f t="shared" si="1022"/>
        <v>0</v>
      </c>
      <c r="T1275" s="398">
        <f t="shared" si="1022"/>
        <v>0</v>
      </c>
      <c r="U1275" s="398">
        <f t="shared" si="1022"/>
        <v>0</v>
      </c>
      <c r="V1275" s="398">
        <f t="shared" si="1022"/>
        <v>0</v>
      </c>
      <c r="W1275" s="398">
        <f t="shared" si="1022"/>
        <v>0</v>
      </c>
      <c r="X1275" s="398">
        <f t="shared" si="1022"/>
        <v>0</v>
      </c>
      <c r="Y1275" s="398">
        <f t="shared" si="1022"/>
        <v>0</v>
      </c>
      <c r="Z1275" s="398">
        <f t="shared" si="1022"/>
        <v>0</v>
      </c>
      <c r="AA1275" s="398">
        <f t="shared" si="1022"/>
        <v>0</v>
      </c>
      <c r="AB1275" s="398">
        <f t="shared" si="1022"/>
        <v>0</v>
      </c>
      <c r="AC1275" s="398">
        <f t="shared" si="1022"/>
        <v>0</v>
      </c>
      <c r="AD1275" s="398">
        <f t="shared" si="1022"/>
        <v>0</v>
      </c>
      <c r="AE1275" s="398">
        <f t="shared" si="1022"/>
        <v>0</v>
      </c>
      <c r="AF1275" s="398">
        <f t="shared" si="1022"/>
        <v>0</v>
      </c>
      <c r="AG1275" s="398">
        <f t="shared" si="1022"/>
        <v>0</v>
      </c>
    </row>
    <row r="1276">
      <c r="A1276" s="100" t="str">
        <f t="shared" si="37"/>
        <v>n/a</v>
      </c>
      <c r="B1276" s="396">
        <f t="array" ref="B1276">IF($A1276="n/a",Dashboard!$C$54,iferror(index('Trade Log'!$B$5:$B$2004,match($A1276,'Trade Log'!$AA$5:$AA$2004,0),0),Dashboard!$C$54))</f>
        <v>43100</v>
      </c>
      <c r="C1276" s="100" t="str">
        <f t="array" ref="C1276">IF($A1276="n/a","",iferror(index('Trade Log'!$C$5:$C$2004,match($A1276,'Trade Log'!$AA$5:$AA$2004,0),0),""))</f>
        <v/>
      </c>
      <c r="D1276" s="398">
        <f t="array" ref="D1276">IF($A1276="n/a",0,iferror(index('Trade Log'!$AD$5:$AD$2004,match($A1276,'Trade Log'!$AA$5:$AA$2004,0),0),0))</f>
        <v>0</v>
      </c>
      <c r="E1276" s="398">
        <f t="shared" si="35"/>
        <v>0</v>
      </c>
      <c r="F1276" s="100" t="str">
        <f t="array" ref="F1276">IF($A1276="n/a","",iferror(index('Trade Log'!$D$5:$D$2004,match($A1276,'Trade Log'!$AA$5:$AA$2004,0),0),"n/a"))</f>
        <v/>
      </c>
      <c r="G1276" s="100" t="str">
        <f t="array" ref="G1276">IF($A1276="n/a","",IFERROR(index(Setup!$D$52:$D$201,match($F1276,Setup!$B$52:$B$201,0),0),"n/a"))</f>
        <v/>
      </c>
      <c r="H1276" s="81"/>
      <c r="I1276" s="398">
        <f t="shared" ref="I1276:AG1276" si="1023">IF($A1276="n/a",0,IFERROR(IF($G1276=I$287,$E1276,0),0))</f>
        <v>0</v>
      </c>
      <c r="J1276" s="398">
        <f t="shared" si="1023"/>
        <v>0</v>
      </c>
      <c r="K1276" s="398">
        <f t="shared" si="1023"/>
        <v>0</v>
      </c>
      <c r="L1276" s="398">
        <f t="shared" si="1023"/>
        <v>0</v>
      </c>
      <c r="M1276" s="398">
        <f t="shared" si="1023"/>
        <v>0</v>
      </c>
      <c r="N1276" s="398">
        <f t="shared" si="1023"/>
        <v>0</v>
      </c>
      <c r="O1276" s="398">
        <f t="shared" si="1023"/>
        <v>0</v>
      </c>
      <c r="P1276" s="398">
        <f t="shared" si="1023"/>
        <v>0</v>
      </c>
      <c r="Q1276" s="398">
        <f t="shared" si="1023"/>
        <v>0</v>
      </c>
      <c r="R1276" s="398">
        <f t="shared" si="1023"/>
        <v>0</v>
      </c>
      <c r="S1276" s="398">
        <f t="shared" si="1023"/>
        <v>0</v>
      </c>
      <c r="T1276" s="398">
        <f t="shared" si="1023"/>
        <v>0</v>
      </c>
      <c r="U1276" s="398">
        <f t="shared" si="1023"/>
        <v>0</v>
      </c>
      <c r="V1276" s="398">
        <f t="shared" si="1023"/>
        <v>0</v>
      </c>
      <c r="W1276" s="398">
        <f t="shared" si="1023"/>
        <v>0</v>
      </c>
      <c r="X1276" s="398">
        <f t="shared" si="1023"/>
        <v>0</v>
      </c>
      <c r="Y1276" s="398">
        <f t="shared" si="1023"/>
        <v>0</v>
      </c>
      <c r="Z1276" s="398">
        <f t="shared" si="1023"/>
        <v>0</v>
      </c>
      <c r="AA1276" s="398">
        <f t="shared" si="1023"/>
        <v>0</v>
      </c>
      <c r="AB1276" s="398">
        <f t="shared" si="1023"/>
        <v>0</v>
      </c>
      <c r="AC1276" s="398">
        <f t="shared" si="1023"/>
        <v>0</v>
      </c>
      <c r="AD1276" s="398">
        <f t="shared" si="1023"/>
        <v>0</v>
      </c>
      <c r="AE1276" s="398">
        <f t="shared" si="1023"/>
        <v>0</v>
      </c>
      <c r="AF1276" s="398">
        <f t="shared" si="1023"/>
        <v>0</v>
      </c>
      <c r="AG1276" s="398">
        <f t="shared" si="1023"/>
        <v>0</v>
      </c>
    </row>
    <row r="1277">
      <c r="A1277" s="100" t="str">
        <f t="shared" si="37"/>
        <v>n/a</v>
      </c>
      <c r="B1277" s="396">
        <f t="array" ref="B1277">IF($A1277="n/a",Dashboard!$C$54,iferror(index('Trade Log'!$B$5:$B$2004,match($A1277,'Trade Log'!$AA$5:$AA$2004,0),0),Dashboard!$C$54))</f>
        <v>43100</v>
      </c>
      <c r="C1277" s="100" t="str">
        <f t="array" ref="C1277">IF($A1277="n/a","",iferror(index('Trade Log'!$C$5:$C$2004,match($A1277,'Trade Log'!$AA$5:$AA$2004,0),0),""))</f>
        <v/>
      </c>
      <c r="D1277" s="398">
        <f t="array" ref="D1277">IF($A1277="n/a",0,iferror(index('Trade Log'!$AD$5:$AD$2004,match($A1277,'Trade Log'!$AA$5:$AA$2004,0),0),0))</f>
        <v>0</v>
      </c>
      <c r="E1277" s="398">
        <f t="shared" si="35"/>
        <v>0</v>
      </c>
      <c r="F1277" s="100" t="str">
        <f t="array" ref="F1277">IF($A1277="n/a","",iferror(index('Trade Log'!$D$5:$D$2004,match($A1277,'Trade Log'!$AA$5:$AA$2004,0),0),"n/a"))</f>
        <v/>
      </c>
      <c r="G1277" s="100" t="str">
        <f t="array" ref="G1277">IF($A1277="n/a","",IFERROR(index(Setup!$D$52:$D$201,match($F1277,Setup!$B$52:$B$201,0),0),"n/a"))</f>
        <v/>
      </c>
      <c r="H1277" s="81"/>
      <c r="I1277" s="398">
        <f t="shared" ref="I1277:AG1277" si="1024">IF($A1277="n/a",0,IFERROR(IF($G1277=I$287,$E1277,0),0))</f>
        <v>0</v>
      </c>
      <c r="J1277" s="398">
        <f t="shared" si="1024"/>
        <v>0</v>
      </c>
      <c r="K1277" s="398">
        <f t="shared" si="1024"/>
        <v>0</v>
      </c>
      <c r="L1277" s="398">
        <f t="shared" si="1024"/>
        <v>0</v>
      </c>
      <c r="M1277" s="398">
        <f t="shared" si="1024"/>
        <v>0</v>
      </c>
      <c r="N1277" s="398">
        <f t="shared" si="1024"/>
        <v>0</v>
      </c>
      <c r="O1277" s="398">
        <f t="shared" si="1024"/>
        <v>0</v>
      </c>
      <c r="P1277" s="398">
        <f t="shared" si="1024"/>
        <v>0</v>
      </c>
      <c r="Q1277" s="398">
        <f t="shared" si="1024"/>
        <v>0</v>
      </c>
      <c r="R1277" s="398">
        <f t="shared" si="1024"/>
        <v>0</v>
      </c>
      <c r="S1277" s="398">
        <f t="shared" si="1024"/>
        <v>0</v>
      </c>
      <c r="T1277" s="398">
        <f t="shared" si="1024"/>
        <v>0</v>
      </c>
      <c r="U1277" s="398">
        <f t="shared" si="1024"/>
        <v>0</v>
      </c>
      <c r="V1277" s="398">
        <f t="shared" si="1024"/>
        <v>0</v>
      </c>
      <c r="W1277" s="398">
        <f t="shared" si="1024"/>
        <v>0</v>
      </c>
      <c r="X1277" s="398">
        <f t="shared" si="1024"/>
        <v>0</v>
      </c>
      <c r="Y1277" s="398">
        <f t="shared" si="1024"/>
        <v>0</v>
      </c>
      <c r="Z1277" s="398">
        <f t="shared" si="1024"/>
        <v>0</v>
      </c>
      <c r="AA1277" s="398">
        <f t="shared" si="1024"/>
        <v>0</v>
      </c>
      <c r="AB1277" s="398">
        <f t="shared" si="1024"/>
        <v>0</v>
      </c>
      <c r="AC1277" s="398">
        <f t="shared" si="1024"/>
        <v>0</v>
      </c>
      <c r="AD1277" s="398">
        <f t="shared" si="1024"/>
        <v>0</v>
      </c>
      <c r="AE1277" s="398">
        <f t="shared" si="1024"/>
        <v>0</v>
      </c>
      <c r="AF1277" s="398">
        <f t="shared" si="1024"/>
        <v>0</v>
      </c>
      <c r="AG1277" s="398">
        <f t="shared" si="1024"/>
        <v>0</v>
      </c>
    </row>
    <row r="1278">
      <c r="A1278" s="100" t="str">
        <f t="shared" si="37"/>
        <v>n/a</v>
      </c>
      <c r="B1278" s="396">
        <f t="array" ref="B1278">IF($A1278="n/a",Dashboard!$C$54,iferror(index('Trade Log'!$B$5:$B$2004,match($A1278,'Trade Log'!$AA$5:$AA$2004,0),0),Dashboard!$C$54))</f>
        <v>43100</v>
      </c>
      <c r="C1278" s="100" t="str">
        <f t="array" ref="C1278">IF($A1278="n/a","",iferror(index('Trade Log'!$C$5:$C$2004,match($A1278,'Trade Log'!$AA$5:$AA$2004,0),0),""))</f>
        <v/>
      </c>
      <c r="D1278" s="398">
        <f t="array" ref="D1278">IF($A1278="n/a",0,iferror(index('Trade Log'!$AD$5:$AD$2004,match($A1278,'Trade Log'!$AA$5:$AA$2004,0),0),0))</f>
        <v>0</v>
      </c>
      <c r="E1278" s="398">
        <f t="shared" si="35"/>
        <v>0</v>
      </c>
      <c r="F1278" s="100" t="str">
        <f t="array" ref="F1278">IF($A1278="n/a","",iferror(index('Trade Log'!$D$5:$D$2004,match($A1278,'Trade Log'!$AA$5:$AA$2004,0),0),"n/a"))</f>
        <v/>
      </c>
      <c r="G1278" s="100" t="str">
        <f t="array" ref="G1278">IF($A1278="n/a","",IFERROR(index(Setup!$D$52:$D$201,match($F1278,Setup!$B$52:$B$201,0),0),"n/a"))</f>
        <v/>
      </c>
      <c r="H1278" s="81"/>
      <c r="I1278" s="398">
        <f t="shared" ref="I1278:AG1278" si="1025">IF($A1278="n/a",0,IFERROR(IF($G1278=I$287,$E1278,0),0))</f>
        <v>0</v>
      </c>
      <c r="J1278" s="398">
        <f t="shared" si="1025"/>
        <v>0</v>
      </c>
      <c r="K1278" s="398">
        <f t="shared" si="1025"/>
        <v>0</v>
      </c>
      <c r="L1278" s="398">
        <f t="shared" si="1025"/>
        <v>0</v>
      </c>
      <c r="M1278" s="398">
        <f t="shared" si="1025"/>
        <v>0</v>
      </c>
      <c r="N1278" s="398">
        <f t="shared" si="1025"/>
        <v>0</v>
      </c>
      <c r="O1278" s="398">
        <f t="shared" si="1025"/>
        <v>0</v>
      </c>
      <c r="P1278" s="398">
        <f t="shared" si="1025"/>
        <v>0</v>
      </c>
      <c r="Q1278" s="398">
        <f t="shared" si="1025"/>
        <v>0</v>
      </c>
      <c r="R1278" s="398">
        <f t="shared" si="1025"/>
        <v>0</v>
      </c>
      <c r="S1278" s="398">
        <f t="shared" si="1025"/>
        <v>0</v>
      </c>
      <c r="T1278" s="398">
        <f t="shared" si="1025"/>
        <v>0</v>
      </c>
      <c r="U1278" s="398">
        <f t="shared" si="1025"/>
        <v>0</v>
      </c>
      <c r="V1278" s="398">
        <f t="shared" si="1025"/>
        <v>0</v>
      </c>
      <c r="W1278" s="398">
        <f t="shared" si="1025"/>
        <v>0</v>
      </c>
      <c r="X1278" s="398">
        <f t="shared" si="1025"/>
        <v>0</v>
      </c>
      <c r="Y1278" s="398">
        <f t="shared" si="1025"/>
        <v>0</v>
      </c>
      <c r="Z1278" s="398">
        <f t="shared" si="1025"/>
        <v>0</v>
      </c>
      <c r="AA1278" s="398">
        <f t="shared" si="1025"/>
        <v>0</v>
      </c>
      <c r="AB1278" s="398">
        <f t="shared" si="1025"/>
        <v>0</v>
      </c>
      <c r="AC1278" s="398">
        <f t="shared" si="1025"/>
        <v>0</v>
      </c>
      <c r="AD1278" s="398">
        <f t="shared" si="1025"/>
        <v>0</v>
      </c>
      <c r="AE1278" s="398">
        <f t="shared" si="1025"/>
        <v>0</v>
      </c>
      <c r="AF1278" s="398">
        <f t="shared" si="1025"/>
        <v>0</v>
      </c>
      <c r="AG1278" s="398">
        <f t="shared" si="1025"/>
        <v>0</v>
      </c>
    </row>
    <row r="1279">
      <c r="A1279" s="100" t="str">
        <f t="shared" si="37"/>
        <v>n/a</v>
      </c>
      <c r="B1279" s="396">
        <f t="array" ref="B1279">IF($A1279="n/a",Dashboard!$C$54,iferror(index('Trade Log'!$B$5:$B$2004,match($A1279,'Trade Log'!$AA$5:$AA$2004,0),0),Dashboard!$C$54))</f>
        <v>43100</v>
      </c>
      <c r="C1279" s="100" t="str">
        <f t="array" ref="C1279">IF($A1279="n/a","",iferror(index('Trade Log'!$C$5:$C$2004,match($A1279,'Trade Log'!$AA$5:$AA$2004,0),0),""))</f>
        <v/>
      </c>
      <c r="D1279" s="398">
        <f t="array" ref="D1279">IF($A1279="n/a",0,iferror(index('Trade Log'!$AD$5:$AD$2004,match($A1279,'Trade Log'!$AA$5:$AA$2004,0),0),0))</f>
        <v>0</v>
      </c>
      <c r="E1279" s="398">
        <f t="shared" si="35"/>
        <v>0</v>
      </c>
      <c r="F1279" s="100" t="str">
        <f t="array" ref="F1279">IF($A1279="n/a","",iferror(index('Trade Log'!$D$5:$D$2004,match($A1279,'Trade Log'!$AA$5:$AA$2004,0),0),"n/a"))</f>
        <v/>
      </c>
      <c r="G1279" s="100" t="str">
        <f t="array" ref="G1279">IF($A1279="n/a","",IFERROR(index(Setup!$D$52:$D$201,match($F1279,Setup!$B$52:$B$201,0),0),"n/a"))</f>
        <v/>
      </c>
      <c r="H1279" s="81"/>
      <c r="I1279" s="398">
        <f t="shared" ref="I1279:AG1279" si="1026">IF($A1279="n/a",0,IFERROR(IF($G1279=I$287,$E1279,0),0))</f>
        <v>0</v>
      </c>
      <c r="J1279" s="398">
        <f t="shared" si="1026"/>
        <v>0</v>
      </c>
      <c r="K1279" s="398">
        <f t="shared" si="1026"/>
        <v>0</v>
      </c>
      <c r="L1279" s="398">
        <f t="shared" si="1026"/>
        <v>0</v>
      </c>
      <c r="M1279" s="398">
        <f t="shared" si="1026"/>
        <v>0</v>
      </c>
      <c r="N1279" s="398">
        <f t="shared" si="1026"/>
        <v>0</v>
      </c>
      <c r="O1279" s="398">
        <f t="shared" si="1026"/>
        <v>0</v>
      </c>
      <c r="P1279" s="398">
        <f t="shared" si="1026"/>
        <v>0</v>
      </c>
      <c r="Q1279" s="398">
        <f t="shared" si="1026"/>
        <v>0</v>
      </c>
      <c r="R1279" s="398">
        <f t="shared" si="1026"/>
        <v>0</v>
      </c>
      <c r="S1279" s="398">
        <f t="shared" si="1026"/>
        <v>0</v>
      </c>
      <c r="T1279" s="398">
        <f t="shared" si="1026"/>
        <v>0</v>
      </c>
      <c r="U1279" s="398">
        <f t="shared" si="1026"/>
        <v>0</v>
      </c>
      <c r="V1279" s="398">
        <f t="shared" si="1026"/>
        <v>0</v>
      </c>
      <c r="W1279" s="398">
        <f t="shared" si="1026"/>
        <v>0</v>
      </c>
      <c r="X1279" s="398">
        <f t="shared" si="1026"/>
        <v>0</v>
      </c>
      <c r="Y1279" s="398">
        <f t="shared" si="1026"/>
        <v>0</v>
      </c>
      <c r="Z1279" s="398">
        <f t="shared" si="1026"/>
        <v>0</v>
      </c>
      <c r="AA1279" s="398">
        <f t="shared" si="1026"/>
        <v>0</v>
      </c>
      <c r="AB1279" s="398">
        <f t="shared" si="1026"/>
        <v>0</v>
      </c>
      <c r="AC1279" s="398">
        <f t="shared" si="1026"/>
        <v>0</v>
      </c>
      <c r="AD1279" s="398">
        <f t="shared" si="1026"/>
        <v>0</v>
      </c>
      <c r="AE1279" s="398">
        <f t="shared" si="1026"/>
        <v>0</v>
      </c>
      <c r="AF1279" s="398">
        <f t="shared" si="1026"/>
        <v>0</v>
      </c>
      <c r="AG1279" s="398">
        <f t="shared" si="1026"/>
        <v>0</v>
      </c>
    </row>
    <row r="1280">
      <c r="A1280" s="100" t="str">
        <f t="shared" si="37"/>
        <v>n/a</v>
      </c>
      <c r="B1280" s="396">
        <f t="array" ref="B1280">IF($A1280="n/a",Dashboard!$C$54,iferror(index('Trade Log'!$B$5:$B$2004,match($A1280,'Trade Log'!$AA$5:$AA$2004,0),0),Dashboard!$C$54))</f>
        <v>43100</v>
      </c>
      <c r="C1280" s="100" t="str">
        <f t="array" ref="C1280">IF($A1280="n/a","",iferror(index('Trade Log'!$C$5:$C$2004,match($A1280,'Trade Log'!$AA$5:$AA$2004,0),0),""))</f>
        <v/>
      </c>
      <c r="D1280" s="398">
        <f t="array" ref="D1280">IF($A1280="n/a",0,iferror(index('Trade Log'!$AD$5:$AD$2004,match($A1280,'Trade Log'!$AA$5:$AA$2004,0),0),0))</f>
        <v>0</v>
      </c>
      <c r="E1280" s="398">
        <f t="shared" si="35"/>
        <v>0</v>
      </c>
      <c r="F1280" s="100" t="str">
        <f t="array" ref="F1280">IF($A1280="n/a","",iferror(index('Trade Log'!$D$5:$D$2004,match($A1280,'Trade Log'!$AA$5:$AA$2004,0),0),"n/a"))</f>
        <v/>
      </c>
      <c r="G1280" s="100" t="str">
        <f t="array" ref="G1280">IF($A1280="n/a","",IFERROR(index(Setup!$D$52:$D$201,match($F1280,Setup!$B$52:$B$201,0),0),"n/a"))</f>
        <v/>
      </c>
      <c r="H1280" s="81"/>
      <c r="I1280" s="398">
        <f t="shared" ref="I1280:AG1280" si="1027">IF($A1280="n/a",0,IFERROR(IF($G1280=I$287,$E1280,0),0))</f>
        <v>0</v>
      </c>
      <c r="J1280" s="398">
        <f t="shared" si="1027"/>
        <v>0</v>
      </c>
      <c r="K1280" s="398">
        <f t="shared" si="1027"/>
        <v>0</v>
      </c>
      <c r="L1280" s="398">
        <f t="shared" si="1027"/>
        <v>0</v>
      </c>
      <c r="M1280" s="398">
        <f t="shared" si="1027"/>
        <v>0</v>
      </c>
      <c r="N1280" s="398">
        <f t="shared" si="1027"/>
        <v>0</v>
      </c>
      <c r="O1280" s="398">
        <f t="shared" si="1027"/>
        <v>0</v>
      </c>
      <c r="P1280" s="398">
        <f t="shared" si="1027"/>
        <v>0</v>
      </c>
      <c r="Q1280" s="398">
        <f t="shared" si="1027"/>
        <v>0</v>
      </c>
      <c r="R1280" s="398">
        <f t="shared" si="1027"/>
        <v>0</v>
      </c>
      <c r="S1280" s="398">
        <f t="shared" si="1027"/>
        <v>0</v>
      </c>
      <c r="T1280" s="398">
        <f t="shared" si="1027"/>
        <v>0</v>
      </c>
      <c r="U1280" s="398">
        <f t="shared" si="1027"/>
        <v>0</v>
      </c>
      <c r="V1280" s="398">
        <f t="shared" si="1027"/>
        <v>0</v>
      </c>
      <c r="W1280" s="398">
        <f t="shared" si="1027"/>
        <v>0</v>
      </c>
      <c r="X1280" s="398">
        <f t="shared" si="1027"/>
        <v>0</v>
      </c>
      <c r="Y1280" s="398">
        <f t="shared" si="1027"/>
        <v>0</v>
      </c>
      <c r="Z1280" s="398">
        <f t="shared" si="1027"/>
        <v>0</v>
      </c>
      <c r="AA1280" s="398">
        <f t="shared" si="1027"/>
        <v>0</v>
      </c>
      <c r="AB1280" s="398">
        <f t="shared" si="1027"/>
        <v>0</v>
      </c>
      <c r="AC1280" s="398">
        <f t="shared" si="1027"/>
        <v>0</v>
      </c>
      <c r="AD1280" s="398">
        <f t="shared" si="1027"/>
        <v>0</v>
      </c>
      <c r="AE1280" s="398">
        <f t="shared" si="1027"/>
        <v>0</v>
      </c>
      <c r="AF1280" s="398">
        <f t="shared" si="1027"/>
        <v>0</v>
      </c>
      <c r="AG1280" s="398">
        <f t="shared" si="1027"/>
        <v>0</v>
      </c>
    </row>
    <row r="1281">
      <c r="A1281" s="100" t="str">
        <f t="shared" si="37"/>
        <v>n/a</v>
      </c>
      <c r="B1281" s="396">
        <f t="array" ref="B1281">IF($A1281="n/a",Dashboard!$C$54,iferror(index('Trade Log'!$B$5:$B$2004,match($A1281,'Trade Log'!$AA$5:$AA$2004,0),0),Dashboard!$C$54))</f>
        <v>43100</v>
      </c>
      <c r="C1281" s="100" t="str">
        <f t="array" ref="C1281">IF($A1281="n/a","",iferror(index('Trade Log'!$C$5:$C$2004,match($A1281,'Trade Log'!$AA$5:$AA$2004,0),0),""))</f>
        <v/>
      </c>
      <c r="D1281" s="398">
        <f t="array" ref="D1281">IF($A1281="n/a",0,iferror(index('Trade Log'!$AD$5:$AD$2004,match($A1281,'Trade Log'!$AA$5:$AA$2004,0),0),0))</f>
        <v>0</v>
      </c>
      <c r="E1281" s="398">
        <f t="shared" si="35"/>
        <v>0</v>
      </c>
      <c r="F1281" s="100" t="str">
        <f t="array" ref="F1281">IF($A1281="n/a","",iferror(index('Trade Log'!$D$5:$D$2004,match($A1281,'Trade Log'!$AA$5:$AA$2004,0),0),"n/a"))</f>
        <v/>
      </c>
      <c r="G1281" s="100" t="str">
        <f t="array" ref="G1281">IF($A1281="n/a","",IFERROR(index(Setup!$D$52:$D$201,match($F1281,Setup!$B$52:$B$201,0),0),"n/a"))</f>
        <v/>
      </c>
      <c r="H1281" s="81"/>
      <c r="I1281" s="398">
        <f t="shared" ref="I1281:AG1281" si="1028">IF($A1281="n/a",0,IFERROR(IF($G1281=I$287,$E1281,0),0))</f>
        <v>0</v>
      </c>
      <c r="J1281" s="398">
        <f t="shared" si="1028"/>
        <v>0</v>
      </c>
      <c r="K1281" s="398">
        <f t="shared" si="1028"/>
        <v>0</v>
      </c>
      <c r="L1281" s="398">
        <f t="shared" si="1028"/>
        <v>0</v>
      </c>
      <c r="M1281" s="398">
        <f t="shared" si="1028"/>
        <v>0</v>
      </c>
      <c r="N1281" s="398">
        <f t="shared" si="1028"/>
        <v>0</v>
      </c>
      <c r="O1281" s="398">
        <f t="shared" si="1028"/>
        <v>0</v>
      </c>
      <c r="P1281" s="398">
        <f t="shared" si="1028"/>
        <v>0</v>
      </c>
      <c r="Q1281" s="398">
        <f t="shared" si="1028"/>
        <v>0</v>
      </c>
      <c r="R1281" s="398">
        <f t="shared" si="1028"/>
        <v>0</v>
      </c>
      <c r="S1281" s="398">
        <f t="shared" si="1028"/>
        <v>0</v>
      </c>
      <c r="T1281" s="398">
        <f t="shared" si="1028"/>
        <v>0</v>
      </c>
      <c r="U1281" s="398">
        <f t="shared" si="1028"/>
        <v>0</v>
      </c>
      <c r="V1281" s="398">
        <f t="shared" si="1028"/>
        <v>0</v>
      </c>
      <c r="W1281" s="398">
        <f t="shared" si="1028"/>
        <v>0</v>
      </c>
      <c r="X1281" s="398">
        <f t="shared" si="1028"/>
        <v>0</v>
      </c>
      <c r="Y1281" s="398">
        <f t="shared" si="1028"/>
        <v>0</v>
      </c>
      <c r="Z1281" s="398">
        <f t="shared" si="1028"/>
        <v>0</v>
      </c>
      <c r="AA1281" s="398">
        <f t="shared" si="1028"/>
        <v>0</v>
      </c>
      <c r="AB1281" s="398">
        <f t="shared" si="1028"/>
        <v>0</v>
      </c>
      <c r="AC1281" s="398">
        <f t="shared" si="1028"/>
        <v>0</v>
      </c>
      <c r="AD1281" s="398">
        <f t="shared" si="1028"/>
        <v>0</v>
      </c>
      <c r="AE1281" s="398">
        <f t="shared" si="1028"/>
        <v>0</v>
      </c>
      <c r="AF1281" s="398">
        <f t="shared" si="1028"/>
        <v>0</v>
      </c>
      <c r="AG1281" s="398">
        <f t="shared" si="1028"/>
        <v>0</v>
      </c>
    </row>
    <row r="1282">
      <c r="A1282" s="100" t="str">
        <f t="shared" si="37"/>
        <v>n/a</v>
      </c>
      <c r="B1282" s="396">
        <f t="array" ref="B1282">IF($A1282="n/a",Dashboard!$C$54,iferror(index('Trade Log'!$B$5:$B$2004,match($A1282,'Trade Log'!$AA$5:$AA$2004,0),0),Dashboard!$C$54))</f>
        <v>43100</v>
      </c>
      <c r="C1282" s="100" t="str">
        <f t="array" ref="C1282">IF($A1282="n/a","",iferror(index('Trade Log'!$C$5:$C$2004,match($A1282,'Trade Log'!$AA$5:$AA$2004,0),0),""))</f>
        <v/>
      </c>
      <c r="D1282" s="398">
        <f t="array" ref="D1282">IF($A1282="n/a",0,iferror(index('Trade Log'!$AD$5:$AD$2004,match($A1282,'Trade Log'!$AA$5:$AA$2004,0),0),0))</f>
        <v>0</v>
      </c>
      <c r="E1282" s="398">
        <f t="shared" si="35"/>
        <v>0</v>
      </c>
      <c r="F1282" s="100" t="str">
        <f t="array" ref="F1282">IF($A1282="n/a","",iferror(index('Trade Log'!$D$5:$D$2004,match($A1282,'Trade Log'!$AA$5:$AA$2004,0),0),"n/a"))</f>
        <v/>
      </c>
      <c r="G1282" s="100" t="str">
        <f t="array" ref="G1282">IF($A1282="n/a","",IFERROR(index(Setup!$D$52:$D$201,match($F1282,Setup!$B$52:$B$201,0),0),"n/a"))</f>
        <v/>
      </c>
      <c r="H1282" s="81"/>
      <c r="I1282" s="398">
        <f t="shared" ref="I1282:AG1282" si="1029">IF($A1282="n/a",0,IFERROR(IF($G1282=I$287,$E1282,0),0))</f>
        <v>0</v>
      </c>
      <c r="J1282" s="398">
        <f t="shared" si="1029"/>
        <v>0</v>
      </c>
      <c r="K1282" s="398">
        <f t="shared" si="1029"/>
        <v>0</v>
      </c>
      <c r="L1282" s="398">
        <f t="shared" si="1029"/>
        <v>0</v>
      </c>
      <c r="M1282" s="398">
        <f t="shared" si="1029"/>
        <v>0</v>
      </c>
      <c r="N1282" s="398">
        <f t="shared" si="1029"/>
        <v>0</v>
      </c>
      <c r="O1282" s="398">
        <f t="shared" si="1029"/>
        <v>0</v>
      </c>
      <c r="P1282" s="398">
        <f t="shared" si="1029"/>
        <v>0</v>
      </c>
      <c r="Q1282" s="398">
        <f t="shared" si="1029"/>
        <v>0</v>
      </c>
      <c r="R1282" s="398">
        <f t="shared" si="1029"/>
        <v>0</v>
      </c>
      <c r="S1282" s="398">
        <f t="shared" si="1029"/>
        <v>0</v>
      </c>
      <c r="T1282" s="398">
        <f t="shared" si="1029"/>
        <v>0</v>
      </c>
      <c r="U1282" s="398">
        <f t="shared" si="1029"/>
        <v>0</v>
      </c>
      <c r="V1282" s="398">
        <f t="shared" si="1029"/>
        <v>0</v>
      </c>
      <c r="W1282" s="398">
        <f t="shared" si="1029"/>
        <v>0</v>
      </c>
      <c r="X1282" s="398">
        <f t="shared" si="1029"/>
        <v>0</v>
      </c>
      <c r="Y1282" s="398">
        <f t="shared" si="1029"/>
        <v>0</v>
      </c>
      <c r="Z1282" s="398">
        <f t="shared" si="1029"/>
        <v>0</v>
      </c>
      <c r="AA1282" s="398">
        <f t="shared" si="1029"/>
        <v>0</v>
      </c>
      <c r="AB1282" s="398">
        <f t="shared" si="1029"/>
        <v>0</v>
      </c>
      <c r="AC1282" s="398">
        <f t="shared" si="1029"/>
        <v>0</v>
      </c>
      <c r="AD1282" s="398">
        <f t="shared" si="1029"/>
        <v>0</v>
      </c>
      <c r="AE1282" s="398">
        <f t="shared" si="1029"/>
        <v>0</v>
      </c>
      <c r="AF1282" s="398">
        <f t="shared" si="1029"/>
        <v>0</v>
      </c>
      <c r="AG1282" s="398">
        <f t="shared" si="1029"/>
        <v>0</v>
      </c>
    </row>
    <row r="1283">
      <c r="A1283" s="100" t="str">
        <f t="shared" si="37"/>
        <v>n/a</v>
      </c>
      <c r="B1283" s="396">
        <f t="array" ref="B1283">IF($A1283="n/a",Dashboard!$C$54,iferror(index('Trade Log'!$B$5:$B$2004,match($A1283,'Trade Log'!$AA$5:$AA$2004,0),0),Dashboard!$C$54))</f>
        <v>43100</v>
      </c>
      <c r="C1283" s="100" t="str">
        <f t="array" ref="C1283">IF($A1283="n/a","",iferror(index('Trade Log'!$C$5:$C$2004,match($A1283,'Trade Log'!$AA$5:$AA$2004,0),0),""))</f>
        <v/>
      </c>
      <c r="D1283" s="398">
        <f t="array" ref="D1283">IF($A1283="n/a",0,iferror(index('Trade Log'!$AD$5:$AD$2004,match($A1283,'Trade Log'!$AA$5:$AA$2004,0),0),0))</f>
        <v>0</v>
      </c>
      <c r="E1283" s="398">
        <f t="shared" si="35"/>
        <v>0</v>
      </c>
      <c r="F1283" s="100" t="str">
        <f t="array" ref="F1283">IF($A1283="n/a","",iferror(index('Trade Log'!$D$5:$D$2004,match($A1283,'Trade Log'!$AA$5:$AA$2004,0),0),"n/a"))</f>
        <v/>
      </c>
      <c r="G1283" s="100" t="str">
        <f t="array" ref="G1283">IF($A1283="n/a","",IFERROR(index(Setup!$D$52:$D$201,match($F1283,Setup!$B$52:$B$201,0),0),"n/a"))</f>
        <v/>
      </c>
      <c r="H1283" s="81"/>
      <c r="I1283" s="398">
        <f t="shared" ref="I1283:AG1283" si="1030">IF($A1283="n/a",0,IFERROR(IF($G1283=I$287,$E1283,0),0))</f>
        <v>0</v>
      </c>
      <c r="J1283" s="398">
        <f t="shared" si="1030"/>
        <v>0</v>
      </c>
      <c r="K1283" s="398">
        <f t="shared" si="1030"/>
        <v>0</v>
      </c>
      <c r="L1283" s="398">
        <f t="shared" si="1030"/>
        <v>0</v>
      </c>
      <c r="M1283" s="398">
        <f t="shared" si="1030"/>
        <v>0</v>
      </c>
      <c r="N1283" s="398">
        <f t="shared" si="1030"/>
        <v>0</v>
      </c>
      <c r="O1283" s="398">
        <f t="shared" si="1030"/>
        <v>0</v>
      </c>
      <c r="P1283" s="398">
        <f t="shared" si="1030"/>
        <v>0</v>
      </c>
      <c r="Q1283" s="398">
        <f t="shared" si="1030"/>
        <v>0</v>
      </c>
      <c r="R1283" s="398">
        <f t="shared" si="1030"/>
        <v>0</v>
      </c>
      <c r="S1283" s="398">
        <f t="shared" si="1030"/>
        <v>0</v>
      </c>
      <c r="T1283" s="398">
        <f t="shared" si="1030"/>
        <v>0</v>
      </c>
      <c r="U1283" s="398">
        <f t="shared" si="1030"/>
        <v>0</v>
      </c>
      <c r="V1283" s="398">
        <f t="shared" si="1030"/>
        <v>0</v>
      </c>
      <c r="W1283" s="398">
        <f t="shared" si="1030"/>
        <v>0</v>
      </c>
      <c r="X1283" s="398">
        <f t="shared" si="1030"/>
        <v>0</v>
      </c>
      <c r="Y1283" s="398">
        <f t="shared" si="1030"/>
        <v>0</v>
      </c>
      <c r="Z1283" s="398">
        <f t="shared" si="1030"/>
        <v>0</v>
      </c>
      <c r="AA1283" s="398">
        <f t="shared" si="1030"/>
        <v>0</v>
      </c>
      <c r="AB1283" s="398">
        <f t="shared" si="1030"/>
        <v>0</v>
      </c>
      <c r="AC1283" s="398">
        <f t="shared" si="1030"/>
        <v>0</v>
      </c>
      <c r="AD1283" s="398">
        <f t="shared" si="1030"/>
        <v>0</v>
      </c>
      <c r="AE1283" s="398">
        <f t="shared" si="1030"/>
        <v>0</v>
      </c>
      <c r="AF1283" s="398">
        <f t="shared" si="1030"/>
        <v>0</v>
      </c>
      <c r="AG1283" s="398">
        <f t="shared" si="1030"/>
        <v>0</v>
      </c>
    </row>
    <row r="1284">
      <c r="A1284" s="100" t="str">
        <f t="shared" si="37"/>
        <v>n/a</v>
      </c>
      <c r="B1284" s="396">
        <f t="array" ref="B1284">IF($A1284="n/a",Dashboard!$C$54,iferror(index('Trade Log'!$B$5:$B$2004,match($A1284,'Trade Log'!$AA$5:$AA$2004,0),0),Dashboard!$C$54))</f>
        <v>43100</v>
      </c>
      <c r="C1284" s="100" t="str">
        <f t="array" ref="C1284">IF($A1284="n/a","",iferror(index('Trade Log'!$C$5:$C$2004,match($A1284,'Trade Log'!$AA$5:$AA$2004,0),0),""))</f>
        <v/>
      </c>
      <c r="D1284" s="398">
        <f t="array" ref="D1284">IF($A1284="n/a",0,iferror(index('Trade Log'!$AD$5:$AD$2004,match($A1284,'Trade Log'!$AA$5:$AA$2004,0),0),0))</f>
        <v>0</v>
      </c>
      <c r="E1284" s="398">
        <f t="shared" si="35"/>
        <v>0</v>
      </c>
      <c r="F1284" s="100" t="str">
        <f t="array" ref="F1284">IF($A1284="n/a","",iferror(index('Trade Log'!$D$5:$D$2004,match($A1284,'Trade Log'!$AA$5:$AA$2004,0),0),"n/a"))</f>
        <v/>
      </c>
      <c r="G1284" s="100" t="str">
        <f t="array" ref="G1284">IF($A1284="n/a","",IFERROR(index(Setup!$D$52:$D$201,match($F1284,Setup!$B$52:$B$201,0),0),"n/a"))</f>
        <v/>
      </c>
      <c r="H1284" s="81"/>
      <c r="I1284" s="398">
        <f t="shared" ref="I1284:AG1284" si="1031">IF($A1284="n/a",0,IFERROR(IF($G1284=I$287,$E1284,0),0))</f>
        <v>0</v>
      </c>
      <c r="J1284" s="398">
        <f t="shared" si="1031"/>
        <v>0</v>
      </c>
      <c r="K1284" s="398">
        <f t="shared" si="1031"/>
        <v>0</v>
      </c>
      <c r="L1284" s="398">
        <f t="shared" si="1031"/>
        <v>0</v>
      </c>
      <c r="M1284" s="398">
        <f t="shared" si="1031"/>
        <v>0</v>
      </c>
      <c r="N1284" s="398">
        <f t="shared" si="1031"/>
        <v>0</v>
      </c>
      <c r="O1284" s="398">
        <f t="shared" si="1031"/>
        <v>0</v>
      </c>
      <c r="P1284" s="398">
        <f t="shared" si="1031"/>
        <v>0</v>
      </c>
      <c r="Q1284" s="398">
        <f t="shared" si="1031"/>
        <v>0</v>
      </c>
      <c r="R1284" s="398">
        <f t="shared" si="1031"/>
        <v>0</v>
      </c>
      <c r="S1284" s="398">
        <f t="shared" si="1031"/>
        <v>0</v>
      </c>
      <c r="T1284" s="398">
        <f t="shared" si="1031"/>
        <v>0</v>
      </c>
      <c r="U1284" s="398">
        <f t="shared" si="1031"/>
        <v>0</v>
      </c>
      <c r="V1284" s="398">
        <f t="shared" si="1031"/>
        <v>0</v>
      </c>
      <c r="W1284" s="398">
        <f t="shared" si="1031"/>
        <v>0</v>
      </c>
      <c r="X1284" s="398">
        <f t="shared" si="1031"/>
        <v>0</v>
      </c>
      <c r="Y1284" s="398">
        <f t="shared" si="1031"/>
        <v>0</v>
      </c>
      <c r="Z1284" s="398">
        <f t="shared" si="1031"/>
        <v>0</v>
      </c>
      <c r="AA1284" s="398">
        <f t="shared" si="1031"/>
        <v>0</v>
      </c>
      <c r="AB1284" s="398">
        <f t="shared" si="1031"/>
        <v>0</v>
      </c>
      <c r="AC1284" s="398">
        <f t="shared" si="1031"/>
        <v>0</v>
      </c>
      <c r="AD1284" s="398">
        <f t="shared" si="1031"/>
        <v>0</v>
      </c>
      <c r="AE1284" s="398">
        <f t="shared" si="1031"/>
        <v>0</v>
      </c>
      <c r="AF1284" s="398">
        <f t="shared" si="1031"/>
        <v>0</v>
      </c>
      <c r="AG1284" s="398">
        <f t="shared" si="1031"/>
        <v>0</v>
      </c>
    </row>
    <row r="1285">
      <c r="A1285" s="100" t="str">
        <f t="shared" si="37"/>
        <v>n/a</v>
      </c>
      <c r="B1285" s="396">
        <f t="array" ref="B1285">IF($A1285="n/a",Dashboard!$C$54,iferror(index('Trade Log'!$B$5:$B$2004,match($A1285,'Trade Log'!$AA$5:$AA$2004,0),0),Dashboard!$C$54))</f>
        <v>43100</v>
      </c>
      <c r="C1285" s="100" t="str">
        <f t="array" ref="C1285">IF($A1285="n/a","",iferror(index('Trade Log'!$C$5:$C$2004,match($A1285,'Trade Log'!$AA$5:$AA$2004,0),0),""))</f>
        <v/>
      </c>
      <c r="D1285" s="398">
        <f t="array" ref="D1285">IF($A1285="n/a",0,iferror(index('Trade Log'!$AD$5:$AD$2004,match($A1285,'Trade Log'!$AA$5:$AA$2004,0),0),0))</f>
        <v>0</v>
      </c>
      <c r="E1285" s="398">
        <f t="shared" si="35"/>
        <v>0</v>
      </c>
      <c r="F1285" s="100" t="str">
        <f t="array" ref="F1285">IF($A1285="n/a","",iferror(index('Trade Log'!$D$5:$D$2004,match($A1285,'Trade Log'!$AA$5:$AA$2004,0),0),"n/a"))</f>
        <v/>
      </c>
      <c r="G1285" s="100" t="str">
        <f t="array" ref="G1285">IF($A1285="n/a","",IFERROR(index(Setup!$D$52:$D$201,match($F1285,Setup!$B$52:$B$201,0),0),"n/a"))</f>
        <v/>
      </c>
      <c r="H1285" s="81"/>
      <c r="I1285" s="398">
        <f t="shared" ref="I1285:AG1285" si="1032">IF($A1285="n/a",0,IFERROR(IF($G1285=I$287,$E1285,0),0))</f>
        <v>0</v>
      </c>
      <c r="J1285" s="398">
        <f t="shared" si="1032"/>
        <v>0</v>
      </c>
      <c r="K1285" s="398">
        <f t="shared" si="1032"/>
        <v>0</v>
      </c>
      <c r="L1285" s="398">
        <f t="shared" si="1032"/>
        <v>0</v>
      </c>
      <c r="M1285" s="398">
        <f t="shared" si="1032"/>
        <v>0</v>
      </c>
      <c r="N1285" s="398">
        <f t="shared" si="1032"/>
        <v>0</v>
      </c>
      <c r="O1285" s="398">
        <f t="shared" si="1032"/>
        <v>0</v>
      </c>
      <c r="P1285" s="398">
        <f t="shared" si="1032"/>
        <v>0</v>
      </c>
      <c r="Q1285" s="398">
        <f t="shared" si="1032"/>
        <v>0</v>
      </c>
      <c r="R1285" s="398">
        <f t="shared" si="1032"/>
        <v>0</v>
      </c>
      <c r="S1285" s="398">
        <f t="shared" si="1032"/>
        <v>0</v>
      </c>
      <c r="T1285" s="398">
        <f t="shared" si="1032"/>
        <v>0</v>
      </c>
      <c r="U1285" s="398">
        <f t="shared" si="1032"/>
        <v>0</v>
      </c>
      <c r="V1285" s="398">
        <f t="shared" si="1032"/>
        <v>0</v>
      </c>
      <c r="W1285" s="398">
        <f t="shared" si="1032"/>
        <v>0</v>
      </c>
      <c r="X1285" s="398">
        <f t="shared" si="1032"/>
        <v>0</v>
      </c>
      <c r="Y1285" s="398">
        <f t="shared" si="1032"/>
        <v>0</v>
      </c>
      <c r="Z1285" s="398">
        <f t="shared" si="1032"/>
        <v>0</v>
      </c>
      <c r="AA1285" s="398">
        <f t="shared" si="1032"/>
        <v>0</v>
      </c>
      <c r="AB1285" s="398">
        <f t="shared" si="1032"/>
        <v>0</v>
      </c>
      <c r="AC1285" s="398">
        <f t="shared" si="1032"/>
        <v>0</v>
      </c>
      <c r="AD1285" s="398">
        <f t="shared" si="1032"/>
        <v>0</v>
      </c>
      <c r="AE1285" s="398">
        <f t="shared" si="1032"/>
        <v>0</v>
      </c>
      <c r="AF1285" s="398">
        <f t="shared" si="1032"/>
        <v>0</v>
      </c>
      <c r="AG1285" s="398">
        <f t="shared" si="1032"/>
        <v>0</v>
      </c>
    </row>
    <row r="1286">
      <c r="A1286" s="100" t="str">
        <f t="shared" si="37"/>
        <v>n/a</v>
      </c>
      <c r="B1286" s="396">
        <f t="array" ref="B1286">IF($A1286="n/a",Dashboard!$C$54,iferror(index('Trade Log'!$B$5:$B$2004,match($A1286,'Trade Log'!$AA$5:$AA$2004,0),0),Dashboard!$C$54))</f>
        <v>43100</v>
      </c>
      <c r="C1286" s="100" t="str">
        <f t="array" ref="C1286">IF($A1286="n/a","",iferror(index('Trade Log'!$C$5:$C$2004,match($A1286,'Trade Log'!$AA$5:$AA$2004,0),0),""))</f>
        <v/>
      </c>
      <c r="D1286" s="398">
        <f t="array" ref="D1286">IF($A1286="n/a",0,iferror(index('Trade Log'!$AD$5:$AD$2004,match($A1286,'Trade Log'!$AA$5:$AA$2004,0),0),0))</f>
        <v>0</v>
      </c>
      <c r="E1286" s="398">
        <f t="shared" si="35"/>
        <v>0</v>
      </c>
      <c r="F1286" s="100" t="str">
        <f t="array" ref="F1286">IF($A1286="n/a","",iferror(index('Trade Log'!$D$5:$D$2004,match($A1286,'Trade Log'!$AA$5:$AA$2004,0),0),"n/a"))</f>
        <v/>
      </c>
      <c r="G1286" s="100" t="str">
        <f t="array" ref="G1286">IF($A1286="n/a","",IFERROR(index(Setup!$D$52:$D$201,match($F1286,Setup!$B$52:$B$201,0),0),"n/a"))</f>
        <v/>
      </c>
      <c r="H1286" s="81"/>
      <c r="I1286" s="398">
        <f t="shared" ref="I1286:AG1286" si="1033">IF($A1286="n/a",0,IFERROR(IF($G1286=I$287,$E1286,0),0))</f>
        <v>0</v>
      </c>
      <c r="J1286" s="398">
        <f t="shared" si="1033"/>
        <v>0</v>
      </c>
      <c r="K1286" s="398">
        <f t="shared" si="1033"/>
        <v>0</v>
      </c>
      <c r="L1286" s="398">
        <f t="shared" si="1033"/>
        <v>0</v>
      </c>
      <c r="M1286" s="398">
        <f t="shared" si="1033"/>
        <v>0</v>
      </c>
      <c r="N1286" s="398">
        <f t="shared" si="1033"/>
        <v>0</v>
      </c>
      <c r="O1286" s="398">
        <f t="shared" si="1033"/>
        <v>0</v>
      </c>
      <c r="P1286" s="398">
        <f t="shared" si="1033"/>
        <v>0</v>
      </c>
      <c r="Q1286" s="398">
        <f t="shared" si="1033"/>
        <v>0</v>
      </c>
      <c r="R1286" s="398">
        <f t="shared" si="1033"/>
        <v>0</v>
      </c>
      <c r="S1286" s="398">
        <f t="shared" si="1033"/>
        <v>0</v>
      </c>
      <c r="T1286" s="398">
        <f t="shared" si="1033"/>
        <v>0</v>
      </c>
      <c r="U1286" s="398">
        <f t="shared" si="1033"/>
        <v>0</v>
      </c>
      <c r="V1286" s="398">
        <f t="shared" si="1033"/>
        <v>0</v>
      </c>
      <c r="W1286" s="398">
        <f t="shared" si="1033"/>
        <v>0</v>
      </c>
      <c r="X1286" s="398">
        <f t="shared" si="1033"/>
        <v>0</v>
      </c>
      <c r="Y1286" s="398">
        <f t="shared" si="1033"/>
        <v>0</v>
      </c>
      <c r="Z1286" s="398">
        <f t="shared" si="1033"/>
        <v>0</v>
      </c>
      <c r="AA1286" s="398">
        <f t="shared" si="1033"/>
        <v>0</v>
      </c>
      <c r="AB1286" s="398">
        <f t="shared" si="1033"/>
        <v>0</v>
      </c>
      <c r="AC1286" s="398">
        <f t="shared" si="1033"/>
        <v>0</v>
      </c>
      <c r="AD1286" s="398">
        <f t="shared" si="1033"/>
        <v>0</v>
      </c>
      <c r="AE1286" s="398">
        <f t="shared" si="1033"/>
        <v>0</v>
      </c>
      <c r="AF1286" s="398">
        <f t="shared" si="1033"/>
        <v>0</v>
      </c>
      <c r="AG1286" s="398">
        <f t="shared" si="1033"/>
        <v>0</v>
      </c>
    </row>
    <row r="1287">
      <c r="A1287" s="100" t="str">
        <f t="shared" si="37"/>
        <v>n/a</v>
      </c>
      <c r="B1287" s="396">
        <f t="array" ref="B1287">IF($A1287="n/a",Dashboard!$C$54,iferror(index('Trade Log'!$B$5:$B$2004,match($A1287,'Trade Log'!$AA$5:$AA$2004,0),0),Dashboard!$C$54))</f>
        <v>43100</v>
      </c>
      <c r="C1287" s="100" t="str">
        <f t="array" ref="C1287">IF($A1287="n/a","",iferror(index('Trade Log'!$C$5:$C$2004,match($A1287,'Trade Log'!$AA$5:$AA$2004,0),0),""))</f>
        <v/>
      </c>
      <c r="D1287" s="398">
        <f t="array" ref="D1287">IF($A1287="n/a",0,iferror(index('Trade Log'!$AD$5:$AD$2004,match($A1287,'Trade Log'!$AA$5:$AA$2004,0),0),0))</f>
        <v>0</v>
      </c>
      <c r="E1287" s="398">
        <f t="shared" si="35"/>
        <v>0</v>
      </c>
      <c r="F1287" s="100" t="str">
        <f t="array" ref="F1287">IF($A1287="n/a","",iferror(index('Trade Log'!$D$5:$D$2004,match($A1287,'Trade Log'!$AA$5:$AA$2004,0),0),"n/a"))</f>
        <v/>
      </c>
      <c r="G1287" s="100" t="str">
        <f t="array" ref="G1287">IF($A1287="n/a","",IFERROR(index(Setup!$D$52:$D$201,match($F1287,Setup!$B$52:$B$201,0),0),"n/a"))</f>
        <v/>
      </c>
      <c r="H1287" s="81"/>
      <c r="I1287" s="398">
        <f t="shared" ref="I1287:AG1287" si="1034">IF($A1287="n/a",0,IFERROR(IF($G1287=I$287,$E1287,0),0))</f>
        <v>0</v>
      </c>
      <c r="J1287" s="398">
        <f t="shared" si="1034"/>
        <v>0</v>
      </c>
      <c r="K1287" s="398">
        <f t="shared" si="1034"/>
        <v>0</v>
      </c>
      <c r="L1287" s="398">
        <f t="shared" si="1034"/>
        <v>0</v>
      </c>
      <c r="M1287" s="398">
        <f t="shared" si="1034"/>
        <v>0</v>
      </c>
      <c r="N1287" s="398">
        <f t="shared" si="1034"/>
        <v>0</v>
      </c>
      <c r="O1287" s="398">
        <f t="shared" si="1034"/>
        <v>0</v>
      </c>
      <c r="P1287" s="398">
        <f t="shared" si="1034"/>
        <v>0</v>
      </c>
      <c r="Q1287" s="398">
        <f t="shared" si="1034"/>
        <v>0</v>
      </c>
      <c r="R1287" s="398">
        <f t="shared" si="1034"/>
        <v>0</v>
      </c>
      <c r="S1287" s="398">
        <f t="shared" si="1034"/>
        <v>0</v>
      </c>
      <c r="T1287" s="398">
        <f t="shared" si="1034"/>
        <v>0</v>
      </c>
      <c r="U1287" s="398">
        <f t="shared" si="1034"/>
        <v>0</v>
      </c>
      <c r="V1287" s="398">
        <f t="shared" si="1034"/>
        <v>0</v>
      </c>
      <c r="W1287" s="398">
        <f t="shared" si="1034"/>
        <v>0</v>
      </c>
      <c r="X1287" s="398">
        <f t="shared" si="1034"/>
        <v>0</v>
      </c>
      <c r="Y1287" s="398">
        <f t="shared" si="1034"/>
        <v>0</v>
      </c>
      <c r="Z1287" s="398">
        <f t="shared" si="1034"/>
        <v>0</v>
      </c>
      <c r="AA1287" s="398">
        <f t="shared" si="1034"/>
        <v>0</v>
      </c>
      <c r="AB1287" s="398">
        <f t="shared" si="1034"/>
        <v>0</v>
      </c>
      <c r="AC1287" s="398">
        <f t="shared" si="1034"/>
        <v>0</v>
      </c>
      <c r="AD1287" s="398">
        <f t="shared" si="1034"/>
        <v>0</v>
      </c>
      <c r="AE1287" s="398">
        <f t="shared" si="1034"/>
        <v>0</v>
      </c>
      <c r="AF1287" s="398">
        <f t="shared" si="1034"/>
        <v>0</v>
      </c>
      <c r="AG1287" s="398">
        <f t="shared" si="1034"/>
        <v>0</v>
      </c>
    </row>
    <row r="1288">
      <c r="A1288" s="100" t="str">
        <f t="shared" si="37"/>
        <v>n/a</v>
      </c>
      <c r="B1288" s="396">
        <f t="array" ref="B1288">IF($A1288="n/a",Dashboard!$C$54,iferror(index('Trade Log'!$B$5:$B$2004,match($A1288,'Trade Log'!$AA$5:$AA$2004,0),0),Dashboard!$C$54))</f>
        <v>43100</v>
      </c>
      <c r="C1288" s="100" t="str">
        <f t="array" ref="C1288">IF($A1288="n/a","",iferror(index('Trade Log'!$C$5:$C$2004,match($A1288,'Trade Log'!$AA$5:$AA$2004,0),0),""))</f>
        <v/>
      </c>
      <c r="D1288" s="398">
        <f t="array" ref="D1288">IF($A1288="n/a",0,iferror(index('Trade Log'!$AD$5:$AD$2004,match($A1288,'Trade Log'!$AA$5:$AA$2004,0),0),0))</f>
        <v>0</v>
      </c>
      <c r="E1288" s="398">
        <f t="shared" si="35"/>
        <v>0</v>
      </c>
      <c r="F1288" s="100" t="str">
        <f t="array" ref="F1288">IF($A1288="n/a","",iferror(index('Trade Log'!$D$5:$D$2004,match($A1288,'Trade Log'!$AA$5:$AA$2004,0),0),"n/a"))</f>
        <v/>
      </c>
      <c r="G1288" s="100" t="str">
        <f t="array" ref="G1288">IF($A1288="n/a","",IFERROR(index(Setup!$D$52:$D$201,match($F1288,Setup!$B$52:$B$201,0),0),"n/a"))</f>
        <v/>
      </c>
      <c r="H1288" s="81"/>
      <c r="I1288" s="398">
        <f t="shared" ref="I1288:AG1288" si="1035">IF($A1288="n/a",0,IFERROR(IF($G1288=I$287,$E1288,0),0))</f>
        <v>0</v>
      </c>
      <c r="J1288" s="398">
        <f t="shared" si="1035"/>
        <v>0</v>
      </c>
      <c r="K1288" s="398">
        <f t="shared" si="1035"/>
        <v>0</v>
      </c>
      <c r="L1288" s="398">
        <f t="shared" si="1035"/>
        <v>0</v>
      </c>
      <c r="M1288" s="398">
        <f t="shared" si="1035"/>
        <v>0</v>
      </c>
      <c r="N1288" s="398">
        <f t="shared" si="1035"/>
        <v>0</v>
      </c>
      <c r="O1288" s="398">
        <f t="shared" si="1035"/>
        <v>0</v>
      </c>
      <c r="P1288" s="398">
        <f t="shared" si="1035"/>
        <v>0</v>
      </c>
      <c r="Q1288" s="398">
        <f t="shared" si="1035"/>
        <v>0</v>
      </c>
      <c r="R1288" s="398">
        <f t="shared" si="1035"/>
        <v>0</v>
      </c>
      <c r="S1288" s="398">
        <f t="shared" si="1035"/>
        <v>0</v>
      </c>
      <c r="T1288" s="398">
        <f t="shared" si="1035"/>
        <v>0</v>
      </c>
      <c r="U1288" s="398">
        <f t="shared" si="1035"/>
        <v>0</v>
      </c>
      <c r="V1288" s="398">
        <f t="shared" si="1035"/>
        <v>0</v>
      </c>
      <c r="W1288" s="398">
        <f t="shared" si="1035"/>
        <v>0</v>
      </c>
      <c r="X1288" s="398">
        <f t="shared" si="1035"/>
        <v>0</v>
      </c>
      <c r="Y1288" s="398">
        <f t="shared" si="1035"/>
        <v>0</v>
      </c>
      <c r="Z1288" s="398">
        <f t="shared" si="1035"/>
        <v>0</v>
      </c>
      <c r="AA1288" s="398">
        <f t="shared" si="1035"/>
        <v>0</v>
      </c>
      <c r="AB1288" s="398">
        <f t="shared" si="1035"/>
        <v>0</v>
      </c>
      <c r="AC1288" s="398">
        <f t="shared" si="1035"/>
        <v>0</v>
      </c>
      <c r="AD1288" s="398">
        <f t="shared" si="1035"/>
        <v>0</v>
      </c>
      <c r="AE1288" s="398">
        <f t="shared" si="1035"/>
        <v>0</v>
      </c>
      <c r="AF1288" s="398">
        <f t="shared" si="1035"/>
        <v>0</v>
      </c>
      <c r="AG1288" s="398">
        <f t="shared" si="1035"/>
        <v>0</v>
      </c>
    </row>
    <row r="1289">
      <c r="A1289" s="100" t="str">
        <f t="shared" si="37"/>
        <v>n/a</v>
      </c>
      <c r="B1289" s="396">
        <f t="array" ref="B1289">IF($A1289="n/a",Dashboard!$C$54,iferror(index('Trade Log'!$B$5:$B$2004,match($A1289,'Trade Log'!$AA$5:$AA$2004,0),0),Dashboard!$C$54))</f>
        <v>43100</v>
      </c>
      <c r="C1289" s="100" t="str">
        <f t="array" ref="C1289">IF($A1289="n/a","",iferror(index('Trade Log'!$C$5:$C$2004,match($A1289,'Trade Log'!$AA$5:$AA$2004,0),0),""))</f>
        <v/>
      </c>
      <c r="D1289" s="398">
        <f t="array" ref="D1289">IF($A1289="n/a",0,iferror(index('Trade Log'!$AD$5:$AD$2004,match($A1289,'Trade Log'!$AA$5:$AA$2004,0),0),0))</f>
        <v>0</v>
      </c>
      <c r="E1289" s="398">
        <f t="shared" si="35"/>
        <v>0</v>
      </c>
      <c r="F1289" s="100" t="str">
        <f t="array" ref="F1289">IF($A1289="n/a","",iferror(index('Trade Log'!$D$5:$D$2004,match($A1289,'Trade Log'!$AA$5:$AA$2004,0),0),"n/a"))</f>
        <v/>
      </c>
      <c r="G1289" s="100" t="str">
        <f t="array" ref="G1289">IF($A1289="n/a","",IFERROR(index(Setup!$D$52:$D$201,match($F1289,Setup!$B$52:$B$201,0),0),"n/a"))</f>
        <v/>
      </c>
      <c r="H1289" s="81"/>
      <c r="I1289" s="398">
        <f t="shared" ref="I1289:AG1289" si="1036">IF($A1289="n/a",0,IFERROR(IF($G1289=I$287,$E1289,0),0))</f>
        <v>0</v>
      </c>
      <c r="J1289" s="398">
        <f t="shared" si="1036"/>
        <v>0</v>
      </c>
      <c r="K1289" s="398">
        <f t="shared" si="1036"/>
        <v>0</v>
      </c>
      <c r="L1289" s="398">
        <f t="shared" si="1036"/>
        <v>0</v>
      </c>
      <c r="M1289" s="398">
        <f t="shared" si="1036"/>
        <v>0</v>
      </c>
      <c r="N1289" s="398">
        <f t="shared" si="1036"/>
        <v>0</v>
      </c>
      <c r="O1289" s="398">
        <f t="shared" si="1036"/>
        <v>0</v>
      </c>
      <c r="P1289" s="398">
        <f t="shared" si="1036"/>
        <v>0</v>
      </c>
      <c r="Q1289" s="398">
        <f t="shared" si="1036"/>
        <v>0</v>
      </c>
      <c r="R1289" s="398">
        <f t="shared" si="1036"/>
        <v>0</v>
      </c>
      <c r="S1289" s="398">
        <f t="shared" si="1036"/>
        <v>0</v>
      </c>
      <c r="T1289" s="398">
        <f t="shared" si="1036"/>
        <v>0</v>
      </c>
      <c r="U1289" s="398">
        <f t="shared" si="1036"/>
        <v>0</v>
      </c>
      <c r="V1289" s="398">
        <f t="shared" si="1036"/>
        <v>0</v>
      </c>
      <c r="W1289" s="398">
        <f t="shared" si="1036"/>
        <v>0</v>
      </c>
      <c r="X1289" s="398">
        <f t="shared" si="1036"/>
        <v>0</v>
      </c>
      <c r="Y1289" s="398">
        <f t="shared" si="1036"/>
        <v>0</v>
      </c>
      <c r="Z1289" s="398">
        <f t="shared" si="1036"/>
        <v>0</v>
      </c>
      <c r="AA1289" s="398">
        <f t="shared" si="1036"/>
        <v>0</v>
      </c>
      <c r="AB1289" s="398">
        <f t="shared" si="1036"/>
        <v>0</v>
      </c>
      <c r="AC1289" s="398">
        <f t="shared" si="1036"/>
        <v>0</v>
      </c>
      <c r="AD1289" s="398">
        <f t="shared" si="1036"/>
        <v>0</v>
      </c>
      <c r="AE1289" s="398">
        <f t="shared" si="1036"/>
        <v>0</v>
      </c>
      <c r="AF1289" s="398">
        <f t="shared" si="1036"/>
        <v>0</v>
      </c>
      <c r="AG1289" s="398">
        <f t="shared" si="1036"/>
        <v>0</v>
      </c>
    </row>
    <row r="1290">
      <c r="A1290" s="100" t="str">
        <f t="shared" si="37"/>
        <v>n/a</v>
      </c>
      <c r="B1290" s="396">
        <f t="array" ref="B1290">IF($A1290="n/a",Dashboard!$C$54,iferror(index('Trade Log'!$B$5:$B$2004,match($A1290,'Trade Log'!$AA$5:$AA$2004,0),0),Dashboard!$C$54))</f>
        <v>43100</v>
      </c>
      <c r="C1290" s="100" t="str">
        <f t="array" ref="C1290">IF($A1290="n/a","",iferror(index('Trade Log'!$C$5:$C$2004,match($A1290,'Trade Log'!$AA$5:$AA$2004,0),0),""))</f>
        <v/>
      </c>
      <c r="D1290" s="398">
        <f t="array" ref="D1290">IF($A1290="n/a",0,iferror(index('Trade Log'!$AD$5:$AD$2004,match($A1290,'Trade Log'!$AA$5:$AA$2004,0),0),0))</f>
        <v>0</v>
      </c>
      <c r="E1290" s="398">
        <f t="shared" si="35"/>
        <v>0</v>
      </c>
      <c r="F1290" s="100" t="str">
        <f t="array" ref="F1290">IF($A1290="n/a","",iferror(index('Trade Log'!$D$5:$D$2004,match($A1290,'Trade Log'!$AA$5:$AA$2004,0),0),"n/a"))</f>
        <v/>
      </c>
      <c r="G1290" s="100" t="str">
        <f t="array" ref="G1290">IF($A1290="n/a","",IFERROR(index(Setup!$D$52:$D$201,match($F1290,Setup!$B$52:$B$201,0),0),"n/a"))</f>
        <v/>
      </c>
      <c r="H1290" s="81"/>
      <c r="I1290" s="398">
        <f t="shared" ref="I1290:AG1290" si="1037">IF($A1290="n/a",0,IFERROR(IF($G1290=I$287,$E1290,0),0))</f>
        <v>0</v>
      </c>
      <c r="J1290" s="398">
        <f t="shared" si="1037"/>
        <v>0</v>
      </c>
      <c r="K1290" s="398">
        <f t="shared" si="1037"/>
        <v>0</v>
      </c>
      <c r="L1290" s="398">
        <f t="shared" si="1037"/>
        <v>0</v>
      </c>
      <c r="M1290" s="398">
        <f t="shared" si="1037"/>
        <v>0</v>
      </c>
      <c r="N1290" s="398">
        <f t="shared" si="1037"/>
        <v>0</v>
      </c>
      <c r="O1290" s="398">
        <f t="shared" si="1037"/>
        <v>0</v>
      </c>
      <c r="P1290" s="398">
        <f t="shared" si="1037"/>
        <v>0</v>
      </c>
      <c r="Q1290" s="398">
        <f t="shared" si="1037"/>
        <v>0</v>
      </c>
      <c r="R1290" s="398">
        <f t="shared" si="1037"/>
        <v>0</v>
      </c>
      <c r="S1290" s="398">
        <f t="shared" si="1037"/>
        <v>0</v>
      </c>
      <c r="T1290" s="398">
        <f t="shared" si="1037"/>
        <v>0</v>
      </c>
      <c r="U1290" s="398">
        <f t="shared" si="1037"/>
        <v>0</v>
      </c>
      <c r="V1290" s="398">
        <f t="shared" si="1037"/>
        <v>0</v>
      </c>
      <c r="W1290" s="398">
        <f t="shared" si="1037"/>
        <v>0</v>
      </c>
      <c r="X1290" s="398">
        <f t="shared" si="1037"/>
        <v>0</v>
      </c>
      <c r="Y1290" s="398">
        <f t="shared" si="1037"/>
        <v>0</v>
      </c>
      <c r="Z1290" s="398">
        <f t="shared" si="1037"/>
        <v>0</v>
      </c>
      <c r="AA1290" s="398">
        <f t="shared" si="1037"/>
        <v>0</v>
      </c>
      <c r="AB1290" s="398">
        <f t="shared" si="1037"/>
        <v>0</v>
      </c>
      <c r="AC1290" s="398">
        <f t="shared" si="1037"/>
        <v>0</v>
      </c>
      <c r="AD1290" s="398">
        <f t="shared" si="1037"/>
        <v>0</v>
      </c>
      <c r="AE1290" s="398">
        <f t="shared" si="1037"/>
        <v>0</v>
      </c>
      <c r="AF1290" s="398">
        <f t="shared" si="1037"/>
        <v>0</v>
      </c>
      <c r="AG1290" s="398">
        <f t="shared" si="1037"/>
        <v>0</v>
      </c>
    </row>
    <row r="1291">
      <c r="A1291" s="100" t="str">
        <f t="shared" si="37"/>
        <v>n/a</v>
      </c>
      <c r="B1291" s="396">
        <f t="array" ref="B1291">IF($A1291="n/a",Dashboard!$C$54,iferror(index('Trade Log'!$B$5:$B$2004,match($A1291,'Trade Log'!$AA$5:$AA$2004,0),0),Dashboard!$C$54))</f>
        <v>43100</v>
      </c>
      <c r="C1291" s="100" t="str">
        <f t="array" ref="C1291">IF($A1291="n/a","",iferror(index('Trade Log'!$C$5:$C$2004,match($A1291,'Trade Log'!$AA$5:$AA$2004,0),0),""))</f>
        <v/>
      </c>
      <c r="D1291" s="398">
        <f t="array" ref="D1291">IF($A1291="n/a",0,iferror(index('Trade Log'!$AD$5:$AD$2004,match($A1291,'Trade Log'!$AA$5:$AA$2004,0),0),0))</f>
        <v>0</v>
      </c>
      <c r="E1291" s="398">
        <f t="shared" si="35"/>
        <v>0</v>
      </c>
      <c r="F1291" s="100" t="str">
        <f t="array" ref="F1291">IF($A1291="n/a","",iferror(index('Trade Log'!$D$5:$D$2004,match($A1291,'Trade Log'!$AA$5:$AA$2004,0),0),"n/a"))</f>
        <v/>
      </c>
      <c r="G1291" s="100" t="str">
        <f t="array" ref="G1291">IF($A1291="n/a","",IFERROR(index(Setup!$D$52:$D$201,match($F1291,Setup!$B$52:$B$201,0),0),"n/a"))</f>
        <v/>
      </c>
      <c r="H1291" s="81"/>
      <c r="I1291" s="398">
        <f t="shared" ref="I1291:AG1291" si="1038">IF($A1291="n/a",0,IFERROR(IF($G1291=I$287,$E1291,0),0))</f>
        <v>0</v>
      </c>
      <c r="J1291" s="398">
        <f t="shared" si="1038"/>
        <v>0</v>
      </c>
      <c r="K1291" s="398">
        <f t="shared" si="1038"/>
        <v>0</v>
      </c>
      <c r="L1291" s="398">
        <f t="shared" si="1038"/>
        <v>0</v>
      </c>
      <c r="M1291" s="398">
        <f t="shared" si="1038"/>
        <v>0</v>
      </c>
      <c r="N1291" s="398">
        <f t="shared" si="1038"/>
        <v>0</v>
      </c>
      <c r="O1291" s="398">
        <f t="shared" si="1038"/>
        <v>0</v>
      </c>
      <c r="P1291" s="398">
        <f t="shared" si="1038"/>
        <v>0</v>
      </c>
      <c r="Q1291" s="398">
        <f t="shared" si="1038"/>
        <v>0</v>
      </c>
      <c r="R1291" s="398">
        <f t="shared" si="1038"/>
        <v>0</v>
      </c>
      <c r="S1291" s="398">
        <f t="shared" si="1038"/>
        <v>0</v>
      </c>
      <c r="T1291" s="398">
        <f t="shared" si="1038"/>
        <v>0</v>
      </c>
      <c r="U1291" s="398">
        <f t="shared" si="1038"/>
        <v>0</v>
      </c>
      <c r="V1291" s="398">
        <f t="shared" si="1038"/>
        <v>0</v>
      </c>
      <c r="W1291" s="398">
        <f t="shared" si="1038"/>
        <v>0</v>
      </c>
      <c r="X1291" s="398">
        <f t="shared" si="1038"/>
        <v>0</v>
      </c>
      <c r="Y1291" s="398">
        <f t="shared" si="1038"/>
        <v>0</v>
      </c>
      <c r="Z1291" s="398">
        <f t="shared" si="1038"/>
        <v>0</v>
      </c>
      <c r="AA1291" s="398">
        <f t="shared" si="1038"/>
        <v>0</v>
      </c>
      <c r="AB1291" s="398">
        <f t="shared" si="1038"/>
        <v>0</v>
      </c>
      <c r="AC1291" s="398">
        <f t="shared" si="1038"/>
        <v>0</v>
      </c>
      <c r="AD1291" s="398">
        <f t="shared" si="1038"/>
        <v>0</v>
      </c>
      <c r="AE1291" s="398">
        <f t="shared" si="1038"/>
        <v>0</v>
      </c>
      <c r="AF1291" s="398">
        <f t="shared" si="1038"/>
        <v>0</v>
      </c>
      <c r="AG1291" s="398">
        <f t="shared" si="1038"/>
        <v>0</v>
      </c>
    </row>
    <row r="1292">
      <c r="A1292" s="100" t="str">
        <f t="shared" si="37"/>
        <v>n/a</v>
      </c>
      <c r="B1292" s="396">
        <f t="array" ref="B1292">IF($A1292="n/a",Dashboard!$C$54,iferror(index('Trade Log'!$B$5:$B$2004,match($A1292,'Trade Log'!$AA$5:$AA$2004,0),0),Dashboard!$C$54))</f>
        <v>43100</v>
      </c>
      <c r="C1292" s="100" t="str">
        <f t="array" ref="C1292">IF($A1292="n/a","",iferror(index('Trade Log'!$C$5:$C$2004,match($A1292,'Trade Log'!$AA$5:$AA$2004,0),0),""))</f>
        <v/>
      </c>
      <c r="D1292" s="398">
        <f t="array" ref="D1292">IF($A1292="n/a",0,iferror(index('Trade Log'!$AD$5:$AD$2004,match($A1292,'Trade Log'!$AA$5:$AA$2004,0),0),0))</f>
        <v>0</v>
      </c>
      <c r="E1292" s="398">
        <f t="shared" si="35"/>
        <v>0</v>
      </c>
      <c r="F1292" s="100" t="str">
        <f t="array" ref="F1292">IF($A1292="n/a","",iferror(index('Trade Log'!$D$5:$D$2004,match($A1292,'Trade Log'!$AA$5:$AA$2004,0),0),"n/a"))</f>
        <v/>
      </c>
      <c r="G1292" s="100" t="str">
        <f t="array" ref="G1292">IF($A1292="n/a","",IFERROR(index(Setup!$D$52:$D$201,match($F1292,Setup!$B$52:$B$201,0),0),"n/a"))</f>
        <v/>
      </c>
      <c r="H1292" s="81"/>
      <c r="I1292" s="398">
        <f t="shared" ref="I1292:AG1292" si="1039">IF($A1292="n/a",0,IFERROR(IF($G1292=I$287,$E1292,0),0))</f>
        <v>0</v>
      </c>
      <c r="J1292" s="398">
        <f t="shared" si="1039"/>
        <v>0</v>
      </c>
      <c r="K1292" s="398">
        <f t="shared" si="1039"/>
        <v>0</v>
      </c>
      <c r="L1292" s="398">
        <f t="shared" si="1039"/>
        <v>0</v>
      </c>
      <c r="M1292" s="398">
        <f t="shared" si="1039"/>
        <v>0</v>
      </c>
      <c r="N1292" s="398">
        <f t="shared" si="1039"/>
        <v>0</v>
      </c>
      <c r="O1292" s="398">
        <f t="shared" si="1039"/>
        <v>0</v>
      </c>
      <c r="P1292" s="398">
        <f t="shared" si="1039"/>
        <v>0</v>
      </c>
      <c r="Q1292" s="398">
        <f t="shared" si="1039"/>
        <v>0</v>
      </c>
      <c r="R1292" s="398">
        <f t="shared" si="1039"/>
        <v>0</v>
      </c>
      <c r="S1292" s="398">
        <f t="shared" si="1039"/>
        <v>0</v>
      </c>
      <c r="T1292" s="398">
        <f t="shared" si="1039"/>
        <v>0</v>
      </c>
      <c r="U1292" s="398">
        <f t="shared" si="1039"/>
        <v>0</v>
      </c>
      <c r="V1292" s="398">
        <f t="shared" si="1039"/>
        <v>0</v>
      </c>
      <c r="W1292" s="398">
        <f t="shared" si="1039"/>
        <v>0</v>
      </c>
      <c r="X1292" s="398">
        <f t="shared" si="1039"/>
        <v>0</v>
      </c>
      <c r="Y1292" s="398">
        <f t="shared" si="1039"/>
        <v>0</v>
      </c>
      <c r="Z1292" s="398">
        <f t="shared" si="1039"/>
        <v>0</v>
      </c>
      <c r="AA1292" s="398">
        <f t="shared" si="1039"/>
        <v>0</v>
      </c>
      <c r="AB1292" s="398">
        <f t="shared" si="1039"/>
        <v>0</v>
      </c>
      <c r="AC1292" s="398">
        <f t="shared" si="1039"/>
        <v>0</v>
      </c>
      <c r="AD1292" s="398">
        <f t="shared" si="1039"/>
        <v>0</v>
      </c>
      <c r="AE1292" s="398">
        <f t="shared" si="1039"/>
        <v>0</v>
      </c>
      <c r="AF1292" s="398">
        <f t="shared" si="1039"/>
        <v>0</v>
      </c>
      <c r="AG1292" s="398">
        <f t="shared" si="1039"/>
        <v>0</v>
      </c>
    </row>
    <row r="1293">
      <c r="A1293" s="100" t="str">
        <f t="shared" si="37"/>
        <v>n/a</v>
      </c>
      <c r="B1293" s="396">
        <f t="array" ref="B1293">IF($A1293="n/a",Dashboard!$C$54,iferror(index('Trade Log'!$B$5:$B$2004,match($A1293,'Trade Log'!$AA$5:$AA$2004,0),0),Dashboard!$C$54))</f>
        <v>43100</v>
      </c>
      <c r="C1293" s="100" t="str">
        <f t="array" ref="C1293">IF($A1293="n/a","",iferror(index('Trade Log'!$C$5:$C$2004,match($A1293,'Trade Log'!$AA$5:$AA$2004,0),0),""))</f>
        <v/>
      </c>
      <c r="D1293" s="398">
        <f t="array" ref="D1293">IF($A1293="n/a",0,iferror(index('Trade Log'!$AD$5:$AD$2004,match($A1293,'Trade Log'!$AA$5:$AA$2004,0),0),0))</f>
        <v>0</v>
      </c>
      <c r="E1293" s="398">
        <f t="shared" si="35"/>
        <v>0</v>
      </c>
      <c r="F1293" s="100" t="str">
        <f t="array" ref="F1293">IF($A1293="n/a","",iferror(index('Trade Log'!$D$5:$D$2004,match($A1293,'Trade Log'!$AA$5:$AA$2004,0),0),"n/a"))</f>
        <v/>
      </c>
      <c r="G1293" s="100" t="str">
        <f t="array" ref="G1293">IF($A1293="n/a","",IFERROR(index(Setup!$D$52:$D$201,match($F1293,Setup!$B$52:$B$201,0),0),"n/a"))</f>
        <v/>
      </c>
      <c r="H1293" s="81"/>
      <c r="I1293" s="398">
        <f t="shared" ref="I1293:AG1293" si="1040">IF($A1293="n/a",0,IFERROR(IF($G1293=I$287,$E1293,0),0))</f>
        <v>0</v>
      </c>
      <c r="J1293" s="398">
        <f t="shared" si="1040"/>
        <v>0</v>
      </c>
      <c r="K1293" s="398">
        <f t="shared" si="1040"/>
        <v>0</v>
      </c>
      <c r="L1293" s="398">
        <f t="shared" si="1040"/>
        <v>0</v>
      </c>
      <c r="M1293" s="398">
        <f t="shared" si="1040"/>
        <v>0</v>
      </c>
      <c r="N1293" s="398">
        <f t="shared" si="1040"/>
        <v>0</v>
      </c>
      <c r="O1293" s="398">
        <f t="shared" si="1040"/>
        <v>0</v>
      </c>
      <c r="P1293" s="398">
        <f t="shared" si="1040"/>
        <v>0</v>
      </c>
      <c r="Q1293" s="398">
        <f t="shared" si="1040"/>
        <v>0</v>
      </c>
      <c r="R1293" s="398">
        <f t="shared" si="1040"/>
        <v>0</v>
      </c>
      <c r="S1293" s="398">
        <f t="shared" si="1040"/>
        <v>0</v>
      </c>
      <c r="T1293" s="398">
        <f t="shared" si="1040"/>
        <v>0</v>
      </c>
      <c r="U1293" s="398">
        <f t="shared" si="1040"/>
        <v>0</v>
      </c>
      <c r="V1293" s="398">
        <f t="shared" si="1040"/>
        <v>0</v>
      </c>
      <c r="W1293" s="398">
        <f t="shared" si="1040"/>
        <v>0</v>
      </c>
      <c r="X1293" s="398">
        <f t="shared" si="1040"/>
        <v>0</v>
      </c>
      <c r="Y1293" s="398">
        <f t="shared" si="1040"/>
        <v>0</v>
      </c>
      <c r="Z1293" s="398">
        <f t="shared" si="1040"/>
        <v>0</v>
      </c>
      <c r="AA1293" s="398">
        <f t="shared" si="1040"/>
        <v>0</v>
      </c>
      <c r="AB1293" s="398">
        <f t="shared" si="1040"/>
        <v>0</v>
      </c>
      <c r="AC1293" s="398">
        <f t="shared" si="1040"/>
        <v>0</v>
      </c>
      <c r="AD1293" s="398">
        <f t="shared" si="1040"/>
        <v>0</v>
      </c>
      <c r="AE1293" s="398">
        <f t="shared" si="1040"/>
        <v>0</v>
      </c>
      <c r="AF1293" s="398">
        <f t="shared" si="1040"/>
        <v>0</v>
      </c>
      <c r="AG1293" s="398">
        <f t="shared" si="1040"/>
        <v>0</v>
      </c>
    </row>
    <row r="1294">
      <c r="A1294" s="100" t="str">
        <f t="shared" si="37"/>
        <v>n/a</v>
      </c>
      <c r="B1294" s="396">
        <f t="array" ref="B1294">IF($A1294="n/a",Dashboard!$C$54,iferror(index('Trade Log'!$B$5:$B$2004,match($A1294,'Trade Log'!$AA$5:$AA$2004,0),0),Dashboard!$C$54))</f>
        <v>43100</v>
      </c>
      <c r="C1294" s="100" t="str">
        <f t="array" ref="C1294">IF($A1294="n/a","",iferror(index('Trade Log'!$C$5:$C$2004,match($A1294,'Trade Log'!$AA$5:$AA$2004,0),0),""))</f>
        <v/>
      </c>
      <c r="D1294" s="398">
        <f t="array" ref="D1294">IF($A1294="n/a",0,iferror(index('Trade Log'!$AD$5:$AD$2004,match($A1294,'Trade Log'!$AA$5:$AA$2004,0),0),0))</f>
        <v>0</v>
      </c>
      <c r="E1294" s="398">
        <f t="shared" si="35"/>
        <v>0</v>
      </c>
      <c r="F1294" s="100" t="str">
        <f t="array" ref="F1294">IF($A1294="n/a","",iferror(index('Trade Log'!$D$5:$D$2004,match($A1294,'Trade Log'!$AA$5:$AA$2004,0),0),"n/a"))</f>
        <v/>
      </c>
      <c r="G1294" s="100" t="str">
        <f t="array" ref="G1294">IF($A1294="n/a","",IFERROR(index(Setup!$D$52:$D$201,match($F1294,Setup!$B$52:$B$201,0),0),"n/a"))</f>
        <v/>
      </c>
      <c r="H1294" s="81"/>
      <c r="I1294" s="398">
        <f t="shared" ref="I1294:AG1294" si="1041">IF($A1294="n/a",0,IFERROR(IF($G1294=I$287,$E1294,0),0))</f>
        <v>0</v>
      </c>
      <c r="J1294" s="398">
        <f t="shared" si="1041"/>
        <v>0</v>
      </c>
      <c r="K1294" s="398">
        <f t="shared" si="1041"/>
        <v>0</v>
      </c>
      <c r="L1294" s="398">
        <f t="shared" si="1041"/>
        <v>0</v>
      </c>
      <c r="M1294" s="398">
        <f t="shared" si="1041"/>
        <v>0</v>
      </c>
      <c r="N1294" s="398">
        <f t="shared" si="1041"/>
        <v>0</v>
      </c>
      <c r="O1294" s="398">
        <f t="shared" si="1041"/>
        <v>0</v>
      </c>
      <c r="P1294" s="398">
        <f t="shared" si="1041"/>
        <v>0</v>
      </c>
      <c r="Q1294" s="398">
        <f t="shared" si="1041"/>
        <v>0</v>
      </c>
      <c r="R1294" s="398">
        <f t="shared" si="1041"/>
        <v>0</v>
      </c>
      <c r="S1294" s="398">
        <f t="shared" si="1041"/>
        <v>0</v>
      </c>
      <c r="T1294" s="398">
        <f t="shared" si="1041"/>
        <v>0</v>
      </c>
      <c r="U1294" s="398">
        <f t="shared" si="1041"/>
        <v>0</v>
      </c>
      <c r="V1294" s="398">
        <f t="shared" si="1041"/>
        <v>0</v>
      </c>
      <c r="W1294" s="398">
        <f t="shared" si="1041"/>
        <v>0</v>
      </c>
      <c r="X1294" s="398">
        <f t="shared" si="1041"/>
        <v>0</v>
      </c>
      <c r="Y1294" s="398">
        <f t="shared" si="1041"/>
        <v>0</v>
      </c>
      <c r="Z1294" s="398">
        <f t="shared" si="1041"/>
        <v>0</v>
      </c>
      <c r="AA1294" s="398">
        <f t="shared" si="1041"/>
        <v>0</v>
      </c>
      <c r="AB1294" s="398">
        <f t="shared" si="1041"/>
        <v>0</v>
      </c>
      <c r="AC1294" s="398">
        <f t="shared" si="1041"/>
        <v>0</v>
      </c>
      <c r="AD1294" s="398">
        <f t="shared" si="1041"/>
        <v>0</v>
      </c>
      <c r="AE1294" s="398">
        <f t="shared" si="1041"/>
        <v>0</v>
      </c>
      <c r="AF1294" s="398">
        <f t="shared" si="1041"/>
        <v>0</v>
      </c>
      <c r="AG1294" s="398">
        <f t="shared" si="1041"/>
        <v>0</v>
      </c>
    </row>
    <row r="1295">
      <c r="A1295" s="100" t="str">
        <f t="shared" si="37"/>
        <v>n/a</v>
      </c>
      <c r="B1295" s="396">
        <f t="array" ref="B1295">IF($A1295="n/a",Dashboard!$C$54,iferror(index('Trade Log'!$B$5:$B$2004,match($A1295,'Trade Log'!$AA$5:$AA$2004,0),0),Dashboard!$C$54))</f>
        <v>43100</v>
      </c>
      <c r="C1295" s="100" t="str">
        <f t="array" ref="C1295">IF($A1295="n/a","",iferror(index('Trade Log'!$C$5:$C$2004,match($A1295,'Trade Log'!$AA$5:$AA$2004,0),0),""))</f>
        <v/>
      </c>
      <c r="D1295" s="398">
        <f t="array" ref="D1295">IF($A1295="n/a",0,iferror(index('Trade Log'!$AD$5:$AD$2004,match($A1295,'Trade Log'!$AA$5:$AA$2004,0),0),0))</f>
        <v>0</v>
      </c>
      <c r="E1295" s="398">
        <f t="shared" si="35"/>
        <v>0</v>
      </c>
      <c r="F1295" s="100" t="str">
        <f t="array" ref="F1295">IF($A1295="n/a","",iferror(index('Trade Log'!$D$5:$D$2004,match($A1295,'Trade Log'!$AA$5:$AA$2004,0),0),"n/a"))</f>
        <v/>
      </c>
      <c r="G1295" s="100" t="str">
        <f t="array" ref="G1295">IF($A1295="n/a","",IFERROR(index(Setup!$D$52:$D$201,match($F1295,Setup!$B$52:$B$201,0),0),"n/a"))</f>
        <v/>
      </c>
      <c r="H1295" s="81"/>
      <c r="I1295" s="398">
        <f t="shared" ref="I1295:AG1295" si="1042">IF($A1295="n/a",0,IFERROR(IF($G1295=I$287,$E1295,0),0))</f>
        <v>0</v>
      </c>
      <c r="J1295" s="398">
        <f t="shared" si="1042"/>
        <v>0</v>
      </c>
      <c r="K1295" s="398">
        <f t="shared" si="1042"/>
        <v>0</v>
      </c>
      <c r="L1295" s="398">
        <f t="shared" si="1042"/>
        <v>0</v>
      </c>
      <c r="M1295" s="398">
        <f t="shared" si="1042"/>
        <v>0</v>
      </c>
      <c r="N1295" s="398">
        <f t="shared" si="1042"/>
        <v>0</v>
      </c>
      <c r="O1295" s="398">
        <f t="shared" si="1042"/>
        <v>0</v>
      </c>
      <c r="P1295" s="398">
        <f t="shared" si="1042"/>
        <v>0</v>
      </c>
      <c r="Q1295" s="398">
        <f t="shared" si="1042"/>
        <v>0</v>
      </c>
      <c r="R1295" s="398">
        <f t="shared" si="1042"/>
        <v>0</v>
      </c>
      <c r="S1295" s="398">
        <f t="shared" si="1042"/>
        <v>0</v>
      </c>
      <c r="T1295" s="398">
        <f t="shared" si="1042"/>
        <v>0</v>
      </c>
      <c r="U1295" s="398">
        <f t="shared" si="1042"/>
        <v>0</v>
      </c>
      <c r="V1295" s="398">
        <f t="shared" si="1042"/>
        <v>0</v>
      </c>
      <c r="W1295" s="398">
        <f t="shared" si="1042"/>
        <v>0</v>
      </c>
      <c r="X1295" s="398">
        <f t="shared" si="1042"/>
        <v>0</v>
      </c>
      <c r="Y1295" s="398">
        <f t="shared" si="1042"/>
        <v>0</v>
      </c>
      <c r="Z1295" s="398">
        <f t="shared" si="1042"/>
        <v>0</v>
      </c>
      <c r="AA1295" s="398">
        <f t="shared" si="1042"/>
        <v>0</v>
      </c>
      <c r="AB1295" s="398">
        <f t="shared" si="1042"/>
        <v>0</v>
      </c>
      <c r="AC1295" s="398">
        <f t="shared" si="1042"/>
        <v>0</v>
      </c>
      <c r="AD1295" s="398">
        <f t="shared" si="1042"/>
        <v>0</v>
      </c>
      <c r="AE1295" s="398">
        <f t="shared" si="1042"/>
        <v>0</v>
      </c>
      <c r="AF1295" s="398">
        <f t="shared" si="1042"/>
        <v>0</v>
      </c>
      <c r="AG1295" s="398">
        <f t="shared" si="1042"/>
        <v>0</v>
      </c>
    </row>
    <row r="1296">
      <c r="A1296" s="100" t="str">
        <f t="shared" si="37"/>
        <v>n/a</v>
      </c>
      <c r="B1296" s="396">
        <f t="array" ref="B1296">IF($A1296="n/a",Dashboard!$C$54,iferror(index('Trade Log'!$B$5:$B$2004,match($A1296,'Trade Log'!$AA$5:$AA$2004,0),0),Dashboard!$C$54))</f>
        <v>43100</v>
      </c>
      <c r="C1296" s="100" t="str">
        <f t="array" ref="C1296">IF($A1296="n/a","",iferror(index('Trade Log'!$C$5:$C$2004,match($A1296,'Trade Log'!$AA$5:$AA$2004,0),0),""))</f>
        <v/>
      </c>
      <c r="D1296" s="398">
        <f t="array" ref="D1296">IF($A1296="n/a",0,iferror(index('Trade Log'!$AD$5:$AD$2004,match($A1296,'Trade Log'!$AA$5:$AA$2004,0),0),0))</f>
        <v>0</v>
      </c>
      <c r="E1296" s="398">
        <f t="shared" si="35"/>
        <v>0</v>
      </c>
      <c r="F1296" s="100" t="str">
        <f t="array" ref="F1296">IF($A1296="n/a","",iferror(index('Trade Log'!$D$5:$D$2004,match($A1296,'Trade Log'!$AA$5:$AA$2004,0),0),"n/a"))</f>
        <v/>
      </c>
      <c r="G1296" s="100" t="str">
        <f t="array" ref="G1296">IF($A1296="n/a","",IFERROR(index(Setup!$D$52:$D$201,match($F1296,Setup!$B$52:$B$201,0),0),"n/a"))</f>
        <v/>
      </c>
      <c r="H1296" s="81"/>
      <c r="I1296" s="398">
        <f t="shared" ref="I1296:AG1296" si="1043">IF($A1296="n/a",0,IFERROR(IF($G1296=I$287,$E1296,0),0))</f>
        <v>0</v>
      </c>
      <c r="J1296" s="398">
        <f t="shared" si="1043"/>
        <v>0</v>
      </c>
      <c r="K1296" s="398">
        <f t="shared" si="1043"/>
        <v>0</v>
      </c>
      <c r="L1296" s="398">
        <f t="shared" si="1043"/>
        <v>0</v>
      </c>
      <c r="M1296" s="398">
        <f t="shared" si="1043"/>
        <v>0</v>
      </c>
      <c r="N1296" s="398">
        <f t="shared" si="1043"/>
        <v>0</v>
      </c>
      <c r="O1296" s="398">
        <f t="shared" si="1043"/>
        <v>0</v>
      </c>
      <c r="P1296" s="398">
        <f t="shared" si="1043"/>
        <v>0</v>
      </c>
      <c r="Q1296" s="398">
        <f t="shared" si="1043"/>
        <v>0</v>
      </c>
      <c r="R1296" s="398">
        <f t="shared" si="1043"/>
        <v>0</v>
      </c>
      <c r="S1296" s="398">
        <f t="shared" si="1043"/>
        <v>0</v>
      </c>
      <c r="T1296" s="398">
        <f t="shared" si="1043"/>
        <v>0</v>
      </c>
      <c r="U1296" s="398">
        <f t="shared" si="1043"/>
        <v>0</v>
      </c>
      <c r="V1296" s="398">
        <f t="shared" si="1043"/>
        <v>0</v>
      </c>
      <c r="W1296" s="398">
        <f t="shared" si="1043"/>
        <v>0</v>
      </c>
      <c r="X1296" s="398">
        <f t="shared" si="1043"/>
        <v>0</v>
      </c>
      <c r="Y1296" s="398">
        <f t="shared" si="1043"/>
        <v>0</v>
      </c>
      <c r="Z1296" s="398">
        <f t="shared" si="1043"/>
        <v>0</v>
      </c>
      <c r="AA1296" s="398">
        <f t="shared" si="1043"/>
        <v>0</v>
      </c>
      <c r="AB1296" s="398">
        <f t="shared" si="1043"/>
        <v>0</v>
      </c>
      <c r="AC1296" s="398">
        <f t="shared" si="1043"/>
        <v>0</v>
      </c>
      <c r="AD1296" s="398">
        <f t="shared" si="1043"/>
        <v>0</v>
      </c>
      <c r="AE1296" s="398">
        <f t="shared" si="1043"/>
        <v>0</v>
      </c>
      <c r="AF1296" s="398">
        <f t="shared" si="1043"/>
        <v>0</v>
      </c>
      <c r="AG1296" s="398">
        <f t="shared" si="1043"/>
        <v>0</v>
      </c>
    </row>
    <row r="1297">
      <c r="A1297" s="100" t="str">
        <f t="shared" si="37"/>
        <v>n/a</v>
      </c>
      <c r="B1297" s="396">
        <f t="array" ref="B1297">IF($A1297="n/a",Dashboard!$C$54,iferror(index('Trade Log'!$B$5:$B$2004,match($A1297,'Trade Log'!$AA$5:$AA$2004,0),0),Dashboard!$C$54))</f>
        <v>43100</v>
      </c>
      <c r="C1297" s="100" t="str">
        <f t="array" ref="C1297">IF($A1297="n/a","",iferror(index('Trade Log'!$C$5:$C$2004,match($A1297,'Trade Log'!$AA$5:$AA$2004,0),0),""))</f>
        <v/>
      </c>
      <c r="D1297" s="398">
        <f t="array" ref="D1297">IF($A1297="n/a",0,iferror(index('Trade Log'!$AD$5:$AD$2004,match($A1297,'Trade Log'!$AA$5:$AA$2004,0),0),0))</f>
        <v>0</v>
      </c>
      <c r="E1297" s="398">
        <f t="shared" si="35"/>
        <v>0</v>
      </c>
      <c r="F1297" s="100" t="str">
        <f t="array" ref="F1297">IF($A1297="n/a","",iferror(index('Trade Log'!$D$5:$D$2004,match($A1297,'Trade Log'!$AA$5:$AA$2004,0),0),"n/a"))</f>
        <v/>
      </c>
      <c r="G1297" s="100" t="str">
        <f t="array" ref="G1297">IF($A1297="n/a","",IFERROR(index(Setup!$D$52:$D$201,match($F1297,Setup!$B$52:$B$201,0),0),"n/a"))</f>
        <v/>
      </c>
      <c r="H1297" s="81"/>
      <c r="I1297" s="398">
        <f t="shared" ref="I1297:AG1297" si="1044">IF($A1297="n/a",0,IFERROR(IF($G1297=I$287,$E1297,0),0))</f>
        <v>0</v>
      </c>
      <c r="J1297" s="398">
        <f t="shared" si="1044"/>
        <v>0</v>
      </c>
      <c r="K1297" s="398">
        <f t="shared" si="1044"/>
        <v>0</v>
      </c>
      <c r="L1297" s="398">
        <f t="shared" si="1044"/>
        <v>0</v>
      </c>
      <c r="M1297" s="398">
        <f t="shared" si="1044"/>
        <v>0</v>
      </c>
      <c r="N1297" s="398">
        <f t="shared" si="1044"/>
        <v>0</v>
      </c>
      <c r="O1297" s="398">
        <f t="shared" si="1044"/>
        <v>0</v>
      </c>
      <c r="P1297" s="398">
        <f t="shared" si="1044"/>
        <v>0</v>
      </c>
      <c r="Q1297" s="398">
        <f t="shared" si="1044"/>
        <v>0</v>
      </c>
      <c r="R1297" s="398">
        <f t="shared" si="1044"/>
        <v>0</v>
      </c>
      <c r="S1297" s="398">
        <f t="shared" si="1044"/>
        <v>0</v>
      </c>
      <c r="T1297" s="398">
        <f t="shared" si="1044"/>
        <v>0</v>
      </c>
      <c r="U1297" s="398">
        <f t="shared" si="1044"/>
        <v>0</v>
      </c>
      <c r="V1297" s="398">
        <f t="shared" si="1044"/>
        <v>0</v>
      </c>
      <c r="W1297" s="398">
        <f t="shared" si="1044"/>
        <v>0</v>
      </c>
      <c r="X1297" s="398">
        <f t="shared" si="1044"/>
        <v>0</v>
      </c>
      <c r="Y1297" s="398">
        <f t="shared" si="1044"/>
        <v>0</v>
      </c>
      <c r="Z1297" s="398">
        <f t="shared" si="1044"/>
        <v>0</v>
      </c>
      <c r="AA1297" s="398">
        <f t="shared" si="1044"/>
        <v>0</v>
      </c>
      <c r="AB1297" s="398">
        <f t="shared" si="1044"/>
        <v>0</v>
      </c>
      <c r="AC1297" s="398">
        <f t="shared" si="1044"/>
        <v>0</v>
      </c>
      <c r="AD1297" s="398">
        <f t="shared" si="1044"/>
        <v>0</v>
      </c>
      <c r="AE1297" s="398">
        <f t="shared" si="1044"/>
        <v>0</v>
      </c>
      <c r="AF1297" s="398">
        <f t="shared" si="1044"/>
        <v>0</v>
      </c>
      <c r="AG1297" s="398">
        <f t="shared" si="1044"/>
        <v>0</v>
      </c>
    </row>
    <row r="1298">
      <c r="A1298" s="100" t="str">
        <f t="shared" si="37"/>
        <v>n/a</v>
      </c>
      <c r="B1298" s="396">
        <f t="array" ref="B1298">IF($A1298="n/a",Dashboard!$C$54,iferror(index('Trade Log'!$B$5:$B$2004,match($A1298,'Trade Log'!$AA$5:$AA$2004,0),0),Dashboard!$C$54))</f>
        <v>43100</v>
      </c>
      <c r="C1298" s="100" t="str">
        <f t="array" ref="C1298">IF($A1298="n/a","",iferror(index('Trade Log'!$C$5:$C$2004,match($A1298,'Trade Log'!$AA$5:$AA$2004,0),0),""))</f>
        <v/>
      </c>
      <c r="D1298" s="398">
        <f t="array" ref="D1298">IF($A1298="n/a",0,iferror(index('Trade Log'!$AD$5:$AD$2004,match($A1298,'Trade Log'!$AA$5:$AA$2004,0),0),0))</f>
        <v>0</v>
      </c>
      <c r="E1298" s="398">
        <f t="shared" si="35"/>
        <v>0</v>
      </c>
      <c r="F1298" s="100" t="str">
        <f t="array" ref="F1298">IF($A1298="n/a","",iferror(index('Trade Log'!$D$5:$D$2004,match($A1298,'Trade Log'!$AA$5:$AA$2004,0),0),"n/a"))</f>
        <v/>
      </c>
      <c r="G1298" s="100" t="str">
        <f t="array" ref="G1298">IF($A1298="n/a","",IFERROR(index(Setup!$D$52:$D$201,match($F1298,Setup!$B$52:$B$201,0),0),"n/a"))</f>
        <v/>
      </c>
      <c r="H1298" s="81"/>
      <c r="I1298" s="398">
        <f t="shared" ref="I1298:AG1298" si="1045">IF($A1298="n/a",0,IFERROR(IF($G1298=I$287,$E1298,0),0))</f>
        <v>0</v>
      </c>
      <c r="J1298" s="398">
        <f t="shared" si="1045"/>
        <v>0</v>
      </c>
      <c r="K1298" s="398">
        <f t="shared" si="1045"/>
        <v>0</v>
      </c>
      <c r="L1298" s="398">
        <f t="shared" si="1045"/>
        <v>0</v>
      </c>
      <c r="M1298" s="398">
        <f t="shared" si="1045"/>
        <v>0</v>
      </c>
      <c r="N1298" s="398">
        <f t="shared" si="1045"/>
        <v>0</v>
      </c>
      <c r="O1298" s="398">
        <f t="shared" si="1045"/>
        <v>0</v>
      </c>
      <c r="P1298" s="398">
        <f t="shared" si="1045"/>
        <v>0</v>
      </c>
      <c r="Q1298" s="398">
        <f t="shared" si="1045"/>
        <v>0</v>
      </c>
      <c r="R1298" s="398">
        <f t="shared" si="1045"/>
        <v>0</v>
      </c>
      <c r="S1298" s="398">
        <f t="shared" si="1045"/>
        <v>0</v>
      </c>
      <c r="T1298" s="398">
        <f t="shared" si="1045"/>
        <v>0</v>
      </c>
      <c r="U1298" s="398">
        <f t="shared" si="1045"/>
        <v>0</v>
      </c>
      <c r="V1298" s="398">
        <f t="shared" si="1045"/>
        <v>0</v>
      </c>
      <c r="W1298" s="398">
        <f t="shared" si="1045"/>
        <v>0</v>
      </c>
      <c r="X1298" s="398">
        <f t="shared" si="1045"/>
        <v>0</v>
      </c>
      <c r="Y1298" s="398">
        <f t="shared" si="1045"/>
        <v>0</v>
      </c>
      <c r="Z1298" s="398">
        <f t="shared" si="1045"/>
        <v>0</v>
      </c>
      <c r="AA1298" s="398">
        <f t="shared" si="1045"/>
        <v>0</v>
      </c>
      <c r="AB1298" s="398">
        <f t="shared" si="1045"/>
        <v>0</v>
      </c>
      <c r="AC1298" s="398">
        <f t="shared" si="1045"/>
        <v>0</v>
      </c>
      <c r="AD1298" s="398">
        <f t="shared" si="1045"/>
        <v>0</v>
      </c>
      <c r="AE1298" s="398">
        <f t="shared" si="1045"/>
        <v>0</v>
      </c>
      <c r="AF1298" s="398">
        <f t="shared" si="1045"/>
        <v>0</v>
      </c>
      <c r="AG1298" s="398">
        <f t="shared" si="1045"/>
        <v>0</v>
      </c>
    </row>
    <row r="1299">
      <c r="A1299" s="100" t="str">
        <f t="shared" si="37"/>
        <v>n/a</v>
      </c>
      <c r="B1299" s="396">
        <f t="array" ref="B1299">IF($A1299="n/a",Dashboard!$C$54,iferror(index('Trade Log'!$B$5:$B$2004,match($A1299,'Trade Log'!$AA$5:$AA$2004,0),0),Dashboard!$C$54))</f>
        <v>43100</v>
      </c>
      <c r="C1299" s="100" t="str">
        <f t="array" ref="C1299">IF($A1299="n/a","",iferror(index('Trade Log'!$C$5:$C$2004,match($A1299,'Trade Log'!$AA$5:$AA$2004,0),0),""))</f>
        <v/>
      </c>
      <c r="D1299" s="398">
        <f t="array" ref="D1299">IF($A1299="n/a",0,iferror(index('Trade Log'!$AD$5:$AD$2004,match($A1299,'Trade Log'!$AA$5:$AA$2004,0),0),0))</f>
        <v>0</v>
      </c>
      <c r="E1299" s="398">
        <f t="shared" si="35"/>
        <v>0</v>
      </c>
      <c r="F1299" s="100" t="str">
        <f t="array" ref="F1299">IF($A1299="n/a","",iferror(index('Trade Log'!$D$5:$D$2004,match($A1299,'Trade Log'!$AA$5:$AA$2004,0),0),"n/a"))</f>
        <v/>
      </c>
      <c r="G1299" s="100" t="str">
        <f t="array" ref="G1299">IF($A1299="n/a","",IFERROR(index(Setup!$D$52:$D$201,match($F1299,Setup!$B$52:$B$201,0),0),"n/a"))</f>
        <v/>
      </c>
      <c r="H1299" s="81"/>
      <c r="I1299" s="398">
        <f t="shared" ref="I1299:AG1299" si="1046">IF($A1299="n/a",0,IFERROR(IF($G1299=I$287,$E1299,0),0))</f>
        <v>0</v>
      </c>
      <c r="J1299" s="398">
        <f t="shared" si="1046"/>
        <v>0</v>
      </c>
      <c r="K1299" s="398">
        <f t="shared" si="1046"/>
        <v>0</v>
      </c>
      <c r="L1299" s="398">
        <f t="shared" si="1046"/>
        <v>0</v>
      </c>
      <c r="M1299" s="398">
        <f t="shared" si="1046"/>
        <v>0</v>
      </c>
      <c r="N1299" s="398">
        <f t="shared" si="1046"/>
        <v>0</v>
      </c>
      <c r="O1299" s="398">
        <f t="shared" si="1046"/>
        <v>0</v>
      </c>
      <c r="P1299" s="398">
        <f t="shared" si="1046"/>
        <v>0</v>
      </c>
      <c r="Q1299" s="398">
        <f t="shared" si="1046"/>
        <v>0</v>
      </c>
      <c r="R1299" s="398">
        <f t="shared" si="1046"/>
        <v>0</v>
      </c>
      <c r="S1299" s="398">
        <f t="shared" si="1046"/>
        <v>0</v>
      </c>
      <c r="T1299" s="398">
        <f t="shared" si="1046"/>
        <v>0</v>
      </c>
      <c r="U1299" s="398">
        <f t="shared" si="1046"/>
        <v>0</v>
      </c>
      <c r="V1299" s="398">
        <f t="shared" si="1046"/>
        <v>0</v>
      </c>
      <c r="W1299" s="398">
        <f t="shared" si="1046"/>
        <v>0</v>
      </c>
      <c r="X1299" s="398">
        <f t="shared" si="1046"/>
        <v>0</v>
      </c>
      <c r="Y1299" s="398">
        <f t="shared" si="1046"/>
        <v>0</v>
      </c>
      <c r="Z1299" s="398">
        <f t="shared" si="1046"/>
        <v>0</v>
      </c>
      <c r="AA1299" s="398">
        <f t="shared" si="1046"/>
        <v>0</v>
      </c>
      <c r="AB1299" s="398">
        <f t="shared" si="1046"/>
        <v>0</v>
      </c>
      <c r="AC1299" s="398">
        <f t="shared" si="1046"/>
        <v>0</v>
      </c>
      <c r="AD1299" s="398">
        <f t="shared" si="1046"/>
        <v>0</v>
      </c>
      <c r="AE1299" s="398">
        <f t="shared" si="1046"/>
        <v>0</v>
      </c>
      <c r="AF1299" s="398">
        <f t="shared" si="1046"/>
        <v>0</v>
      </c>
      <c r="AG1299" s="398">
        <f t="shared" si="1046"/>
        <v>0</v>
      </c>
    </row>
    <row r="1300">
      <c r="A1300" s="100" t="str">
        <f t="shared" si="37"/>
        <v>n/a</v>
      </c>
      <c r="B1300" s="396">
        <f t="array" ref="B1300">IF($A1300="n/a",Dashboard!$C$54,iferror(index('Trade Log'!$B$5:$B$2004,match($A1300,'Trade Log'!$AA$5:$AA$2004,0),0),Dashboard!$C$54))</f>
        <v>43100</v>
      </c>
      <c r="C1300" s="100" t="str">
        <f t="array" ref="C1300">IF($A1300="n/a","",iferror(index('Trade Log'!$C$5:$C$2004,match($A1300,'Trade Log'!$AA$5:$AA$2004,0),0),""))</f>
        <v/>
      </c>
      <c r="D1300" s="398">
        <f t="array" ref="D1300">IF($A1300="n/a",0,iferror(index('Trade Log'!$AD$5:$AD$2004,match($A1300,'Trade Log'!$AA$5:$AA$2004,0),0),0))</f>
        <v>0</v>
      </c>
      <c r="E1300" s="398">
        <f t="shared" si="35"/>
        <v>0</v>
      </c>
      <c r="F1300" s="100" t="str">
        <f t="array" ref="F1300">IF($A1300="n/a","",iferror(index('Trade Log'!$D$5:$D$2004,match($A1300,'Trade Log'!$AA$5:$AA$2004,0),0),"n/a"))</f>
        <v/>
      </c>
      <c r="G1300" s="100" t="str">
        <f t="array" ref="G1300">IF($A1300="n/a","",IFERROR(index(Setup!$D$52:$D$201,match($F1300,Setup!$B$52:$B$201,0),0),"n/a"))</f>
        <v/>
      </c>
      <c r="H1300" s="81"/>
      <c r="I1300" s="398">
        <f t="shared" ref="I1300:AG1300" si="1047">IF($A1300="n/a",0,IFERROR(IF($G1300=I$287,$E1300,0),0))</f>
        <v>0</v>
      </c>
      <c r="J1300" s="398">
        <f t="shared" si="1047"/>
        <v>0</v>
      </c>
      <c r="K1300" s="398">
        <f t="shared" si="1047"/>
        <v>0</v>
      </c>
      <c r="L1300" s="398">
        <f t="shared" si="1047"/>
        <v>0</v>
      </c>
      <c r="M1300" s="398">
        <f t="shared" si="1047"/>
        <v>0</v>
      </c>
      <c r="N1300" s="398">
        <f t="shared" si="1047"/>
        <v>0</v>
      </c>
      <c r="O1300" s="398">
        <f t="shared" si="1047"/>
        <v>0</v>
      </c>
      <c r="P1300" s="398">
        <f t="shared" si="1047"/>
        <v>0</v>
      </c>
      <c r="Q1300" s="398">
        <f t="shared" si="1047"/>
        <v>0</v>
      </c>
      <c r="R1300" s="398">
        <f t="shared" si="1047"/>
        <v>0</v>
      </c>
      <c r="S1300" s="398">
        <f t="shared" si="1047"/>
        <v>0</v>
      </c>
      <c r="T1300" s="398">
        <f t="shared" si="1047"/>
        <v>0</v>
      </c>
      <c r="U1300" s="398">
        <f t="shared" si="1047"/>
        <v>0</v>
      </c>
      <c r="V1300" s="398">
        <f t="shared" si="1047"/>
        <v>0</v>
      </c>
      <c r="W1300" s="398">
        <f t="shared" si="1047"/>
        <v>0</v>
      </c>
      <c r="X1300" s="398">
        <f t="shared" si="1047"/>
        <v>0</v>
      </c>
      <c r="Y1300" s="398">
        <f t="shared" si="1047"/>
        <v>0</v>
      </c>
      <c r="Z1300" s="398">
        <f t="shared" si="1047"/>
        <v>0</v>
      </c>
      <c r="AA1300" s="398">
        <f t="shared" si="1047"/>
        <v>0</v>
      </c>
      <c r="AB1300" s="398">
        <f t="shared" si="1047"/>
        <v>0</v>
      </c>
      <c r="AC1300" s="398">
        <f t="shared" si="1047"/>
        <v>0</v>
      </c>
      <c r="AD1300" s="398">
        <f t="shared" si="1047"/>
        <v>0</v>
      </c>
      <c r="AE1300" s="398">
        <f t="shared" si="1047"/>
        <v>0</v>
      </c>
      <c r="AF1300" s="398">
        <f t="shared" si="1047"/>
        <v>0</v>
      </c>
      <c r="AG1300" s="398">
        <f t="shared" si="1047"/>
        <v>0</v>
      </c>
    </row>
    <row r="1301">
      <c r="A1301" s="100" t="str">
        <f t="shared" si="37"/>
        <v>n/a</v>
      </c>
      <c r="B1301" s="396">
        <f t="array" ref="B1301">IF($A1301="n/a",Dashboard!$C$54,iferror(index('Trade Log'!$B$5:$B$2004,match($A1301,'Trade Log'!$AA$5:$AA$2004,0),0),Dashboard!$C$54))</f>
        <v>43100</v>
      </c>
      <c r="C1301" s="100" t="str">
        <f t="array" ref="C1301">IF($A1301="n/a","",iferror(index('Trade Log'!$C$5:$C$2004,match($A1301,'Trade Log'!$AA$5:$AA$2004,0),0),""))</f>
        <v/>
      </c>
      <c r="D1301" s="398">
        <f t="array" ref="D1301">IF($A1301="n/a",0,iferror(index('Trade Log'!$AD$5:$AD$2004,match($A1301,'Trade Log'!$AA$5:$AA$2004,0),0),0))</f>
        <v>0</v>
      </c>
      <c r="E1301" s="398">
        <f t="shared" si="35"/>
        <v>0</v>
      </c>
      <c r="F1301" s="100" t="str">
        <f t="array" ref="F1301">IF($A1301="n/a","",iferror(index('Trade Log'!$D$5:$D$2004,match($A1301,'Trade Log'!$AA$5:$AA$2004,0),0),"n/a"))</f>
        <v/>
      </c>
      <c r="G1301" s="100" t="str">
        <f t="array" ref="G1301">IF($A1301="n/a","",IFERROR(index(Setup!$D$52:$D$201,match($F1301,Setup!$B$52:$B$201,0),0),"n/a"))</f>
        <v/>
      </c>
      <c r="H1301" s="81"/>
      <c r="I1301" s="398">
        <f t="shared" ref="I1301:AG1301" si="1048">IF($A1301="n/a",0,IFERROR(IF($G1301=I$287,$E1301,0),0))</f>
        <v>0</v>
      </c>
      <c r="J1301" s="398">
        <f t="shared" si="1048"/>
        <v>0</v>
      </c>
      <c r="K1301" s="398">
        <f t="shared" si="1048"/>
        <v>0</v>
      </c>
      <c r="L1301" s="398">
        <f t="shared" si="1048"/>
        <v>0</v>
      </c>
      <c r="M1301" s="398">
        <f t="shared" si="1048"/>
        <v>0</v>
      </c>
      <c r="N1301" s="398">
        <f t="shared" si="1048"/>
        <v>0</v>
      </c>
      <c r="O1301" s="398">
        <f t="shared" si="1048"/>
        <v>0</v>
      </c>
      <c r="P1301" s="398">
        <f t="shared" si="1048"/>
        <v>0</v>
      </c>
      <c r="Q1301" s="398">
        <f t="shared" si="1048"/>
        <v>0</v>
      </c>
      <c r="R1301" s="398">
        <f t="shared" si="1048"/>
        <v>0</v>
      </c>
      <c r="S1301" s="398">
        <f t="shared" si="1048"/>
        <v>0</v>
      </c>
      <c r="T1301" s="398">
        <f t="shared" si="1048"/>
        <v>0</v>
      </c>
      <c r="U1301" s="398">
        <f t="shared" si="1048"/>
        <v>0</v>
      </c>
      <c r="V1301" s="398">
        <f t="shared" si="1048"/>
        <v>0</v>
      </c>
      <c r="W1301" s="398">
        <f t="shared" si="1048"/>
        <v>0</v>
      </c>
      <c r="X1301" s="398">
        <f t="shared" si="1048"/>
        <v>0</v>
      </c>
      <c r="Y1301" s="398">
        <f t="shared" si="1048"/>
        <v>0</v>
      </c>
      <c r="Z1301" s="398">
        <f t="shared" si="1048"/>
        <v>0</v>
      </c>
      <c r="AA1301" s="398">
        <f t="shared" si="1048"/>
        <v>0</v>
      </c>
      <c r="AB1301" s="398">
        <f t="shared" si="1048"/>
        <v>0</v>
      </c>
      <c r="AC1301" s="398">
        <f t="shared" si="1048"/>
        <v>0</v>
      </c>
      <c r="AD1301" s="398">
        <f t="shared" si="1048"/>
        <v>0</v>
      </c>
      <c r="AE1301" s="398">
        <f t="shared" si="1048"/>
        <v>0</v>
      </c>
      <c r="AF1301" s="398">
        <f t="shared" si="1048"/>
        <v>0</v>
      </c>
      <c r="AG1301" s="398">
        <f t="shared" si="1048"/>
        <v>0</v>
      </c>
    </row>
    <row r="1302">
      <c r="A1302" s="100" t="str">
        <f t="shared" si="37"/>
        <v>n/a</v>
      </c>
      <c r="B1302" s="396">
        <f t="array" ref="B1302">IF($A1302="n/a",Dashboard!$C$54,iferror(index('Trade Log'!$B$5:$B$2004,match($A1302,'Trade Log'!$AA$5:$AA$2004,0),0),Dashboard!$C$54))</f>
        <v>43100</v>
      </c>
      <c r="C1302" s="100" t="str">
        <f t="array" ref="C1302">IF($A1302="n/a","",iferror(index('Trade Log'!$C$5:$C$2004,match($A1302,'Trade Log'!$AA$5:$AA$2004,0),0),""))</f>
        <v/>
      </c>
      <c r="D1302" s="398">
        <f t="array" ref="D1302">IF($A1302="n/a",0,iferror(index('Trade Log'!$AD$5:$AD$2004,match($A1302,'Trade Log'!$AA$5:$AA$2004,0),0),0))</f>
        <v>0</v>
      </c>
      <c r="E1302" s="398">
        <f t="shared" si="35"/>
        <v>0</v>
      </c>
      <c r="F1302" s="100" t="str">
        <f t="array" ref="F1302">IF($A1302="n/a","",iferror(index('Trade Log'!$D$5:$D$2004,match($A1302,'Trade Log'!$AA$5:$AA$2004,0),0),"n/a"))</f>
        <v/>
      </c>
      <c r="G1302" s="100" t="str">
        <f t="array" ref="G1302">IF($A1302="n/a","",IFERROR(index(Setup!$D$52:$D$201,match($F1302,Setup!$B$52:$B$201,0),0),"n/a"))</f>
        <v/>
      </c>
      <c r="H1302" s="81"/>
      <c r="I1302" s="398">
        <f t="shared" ref="I1302:AG1302" si="1049">IF($A1302="n/a",0,IFERROR(IF($G1302=I$287,$E1302,0),0))</f>
        <v>0</v>
      </c>
      <c r="J1302" s="398">
        <f t="shared" si="1049"/>
        <v>0</v>
      </c>
      <c r="K1302" s="398">
        <f t="shared" si="1049"/>
        <v>0</v>
      </c>
      <c r="L1302" s="398">
        <f t="shared" si="1049"/>
        <v>0</v>
      </c>
      <c r="M1302" s="398">
        <f t="shared" si="1049"/>
        <v>0</v>
      </c>
      <c r="N1302" s="398">
        <f t="shared" si="1049"/>
        <v>0</v>
      </c>
      <c r="O1302" s="398">
        <f t="shared" si="1049"/>
        <v>0</v>
      </c>
      <c r="P1302" s="398">
        <f t="shared" si="1049"/>
        <v>0</v>
      </c>
      <c r="Q1302" s="398">
        <f t="shared" si="1049"/>
        <v>0</v>
      </c>
      <c r="R1302" s="398">
        <f t="shared" si="1049"/>
        <v>0</v>
      </c>
      <c r="S1302" s="398">
        <f t="shared" si="1049"/>
        <v>0</v>
      </c>
      <c r="T1302" s="398">
        <f t="shared" si="1049"/>
        <v>0</v>
      </c>
      <c r="U1302" s="398">
        <f t="shared" si="1049"/>
        <v>0</v>
      </c>
      <c r="V1302" s="398">
        <f t="shared" si="1049"/>
        <v>0</v>
      </c>
      <c r="W1302" s="398">
        <f t="shared" si="1049"/>
        <v>0</v>
      </c>
      <c r="X1302" s="398">
        <f t="shared" si="1049"/>
        <v>0</v>
      </c>
      <c r="Y1302" s="398">
        <f t="shared" si="1049"/>
        <v>0</v>
      </c>
      <c r="Z1302" s="398">
        <f t="shared" si="1049"/>
        <v>0</v>
      </c>
      <c r="AA1302" s="398">
        <f t="shared" si="1049"/>
        <v>0</v>
      </c>
      <c r="AB1302" s="398">
        <f t="shared" si="1049"/>
        <v>0</v>
      </c>
      <c r="AC1302" s="398">
        <f t="shared" si="1049"/>
        <v>0</v>
      </c>
      <c r="AD1302" s="398">
        <f t="shared" si="1049"/>
        <v>0</v>
      </c>
      <c r="AE1302" s="398">
        <f t="shared" si="1049"/>
        <v>0</v>
      </c>
      <c r="AF1302" s="398">
        <f t="shared" si="1049"/>
        <v>0</v>
      </c>
      <c r="AG1302" s="398">
        <f t="shared" si="1049"/>
        <v>0</v>
      </c>
    </row>
    <row r="1303">
      <c r="A1303" s="100" t="str">
        <f t="shared" si="37"/>
        <v>n/a</v>
      </c>
      <c r="B1303" s="396">
        <f t="array" ref="B1303">IF($A1303="n/a",Dashboard!$C$54,iferror(index('Trade Log'!$B$5:$B$2004,match($A1303,'Trade Log'!$AA$5:$AA$2004,0),0),Dashboard!$C$54))</f>
        <v>43100</v>
      </c>
      <c r="C1303" s="100" t="str">
        <f t="array" ref="C1303">IF($A1303="n/a","",iferror(index('Trade Log'!$C$5:$C$2004,match($A1303,'Trade Log'!$AA$5:$AA$2004,0),0),""))</f>
        <v/>
      </c>
      <c r="D1303" s="398">
        <f t="array" ref="D1303">IF($A1303="n/a",0,iferror(index('Trade Log'!$AD$5:$AD$2004,match($A1303,'Trade Log'!$AA$5:$AA$2004,0),0),0))</f>
        <v>0</v>
      </c>
      <c r="E1303" s="398">
        <f t="shared" si="35"/>
        <v>0</v>
      </c>
      <c r="F1303" s="100" t="str">
        <f t="array" ref="F1303">IF($A1303="n/a","",iferror(index('Trade Log'!$D$5:$D$2004,match($A1303,'Trade Log'!$AA$5:$AA$2004,0),0),"n/a"))</f>
        <v/>
      </c>
      <c r="G1303" s="100" t="str">
        <f t="array" ref="G1303">IF($A1303="n/a","",IFERROR(index(Setup!$D$52:$D$201,match($F1303,Setup!$B$52:$B$201,0),0),"n/a"))</f>
        <v/>
      </c>
      <c r="H1303" s="81"/>
      <c r="I1303" s="398">
        <f t="shared" ref="I1303:AG1303" si="1050">IF($A1303="n/a",0,IFERROR(IF($G1303=I$287,$E1303,0),0))</f>
        <v>0</v>
      </c>
      <c r="J1303" s="398">
        <f t="shared" si="1050"/>
        <v>0</v>
      </c>
      <c r="K1303" s="398">
        <f t="shared" si="1050"/>
        <v>0</v>
      </c>
      <c r="L1303" s="398">
        <f t="shared" si="1050"/>
        <v>0</v>
      </c>
      <c r="M1303" s="398">
        <f t="shared" si="1050"/>
        <v>0</v>
      </c>
      <c r="N1303" s="398">
        <f t="shared" si="1050"/>
        <v>0</v>
      </c>
      <c r="O1303" s="398">
        <f t="shared" si="1050"/>
        <v>0</v>
      </c>
      <c r="P1303" s="398">
        <f t="shared" si="1050"/>
        <v>0</v>
      </c>
      <c r="Q1303" s="398">
        <f t="shared" si="1050"/>
        <v>0</v>
      </c>
      <c r="R1303" s="398">
        <f t="shared" si="1050"/>
        <v>0</v>
      </c>
      <c r="S1303" s="398">
        <f t="shared" si="1050"/>
        <v>0</v>
      </c>
      <c r="T1303" s="398">
        <f t="shared" si="1050"/>
        <v>0</v>
      </c>
      <c r="U1303" s="398">
        <f t="shared" si="1050"/>
        <v>0</v>
      </c>
      <c r="V1303" s="398">
        <f t="shared" si="1050"/>
        <v>0</v>
      </c>
      <c r="W1303" s="398">
        <f t="shared" si="1050"/>
        <v>0</v>
      </c>
      <c r="X1303" s="398">
        <f t="shared" si="1050"/>
        <v>0</v>
      </c>
      <c r="Y1303" s="398">
        <f t="shared" si="1050"/>
        <v>0</v>
      </c>
      <c r="Z1303" s="398">
        <f t="shared" si="1050"/>
        <v>0</v>
      </c>
      <c r="AA1303" s="398">
        <f t="shared" si="1050"/>
        <v>0</v>
      </c>
      <c r="AB1303" s="398">
        <f t="shared" si="1050"/>
        <v>0</v>
      </c>
      <c r="AC1303" s="398">
        <f t="shared" si="1050"/>
        <v>0</v>
      </c>
      <c r="AD1303" s="398">
        <f t="shared" si="1050"/>
        <v>0</v>
      </c>
      <c r="AE1303" s="398">
        <f t="shared" si="1050"/>
        <v>0</v>
      </c>
      <c r="AF1303" s="398">
        <f t="shared" si="1050"/>
        <v>0</v>
      </c>
      <c r="AG1303" s="398">
        <f t="shared" si="1050"/>
        <v>0</v>
      </c>
    </row>
    <row r="1304">
      <c r="A1304" s="100" t="str">
        <f t="shared" si="37"/>
        <v>n/a</v>
      </c>
      <c r="B1304" s="396">
        <f t="array" ref="B1304">IF($A1304="n/a",Dashboard!$C$54,iferror(index('Trade Log'!$B$5:$B$2004,match($A1304,'Trade Log'!$AA$5:$AA$2004,0),0),Dashboard!$C$54))</f>
        <v>43100</v>
      </c>
      <c r="C1304" s="100" t="str">
        <f t="array" ref="C1304">IF($A1304="n/a","",iferror(index('Trade Log'!$C$5:$C$2004,match($A1304,'Trade Log'!$AA$5:$AA$2004,0),0),""))</f>
        <v/>
      </c>
      <c r="D1304" s="398">
        <f t="array" ref="D1304">IF($A1304="n/a",0,iferror(index('Trade Log'!$AD$5:$AD$2004,match($A1304,'Trade Log'!$AA$5:$AA$2004,0),0),0))</f>
        <v>0</v>
      </c>
      <c r="E1304" s="398">
        <f t="shared" si="35"/>
        <v>0</v>
      </c>
      <c r="F1304" s="100" t="str">
        <f t="array" ref="F1304">IF($A1304="n/a","",iferror(index('Trade Log'!$D$5:$D$2004,match($A1304,'Trade Log'!$AA$5:$AA$2004,0),0),"n/a"))</f>
        <v/>
      </c>
      <c r="G1304" s="100" t="str">
        <f t="array" ref="G1304">IF($A1304="n/a","",IFERROR(index(Setup!$D$52:$D$201,match($F1304,Setup!$B$52:$B$201,0),0),"n/a"))</f>
        <v/>
      </c>
      <c r="H1304" s="81"/>
      <c r="I1304" s="398">
        <f t="shared" ref="I1304:AG1304" si="1051">IF($A1304="n/a",0,IFERROR(IF($G1304=I$287,$E1304,0),0))</f>
        <v>0</v>
      </c>
      <c r="J1304" s="398">
        <f t="shared" si="1051"/>
        <v>0</v>
      </c>
      <c r="K1304" s="398">
        <f t="shared" si="1051"/>
        <v>0</v>
      </c>
      <c r="L1304" s="398">
        <f t="shared" si="1051"/>
        <v>0</v>
      </c>
      <c r="M1304" s="398">
        <f t="shared" si="1051"/>
        <v>0</v>
      </c>
      <c r="N1304" s="398">
        <f t="shared" si="1051"/>
        <v>0</v>
      </c>
      <c r="O1304" s="398">
        <f t="shared" si="1051"/>
        <v>0</v>
      </c>
      <c r="P1304" s="398">
        <f t="shared" si="1051"/>
        <v>0</v>
      </c>
      <c r="Q1304" s="398">
        <f t="shared" si="1051"/>
        <v>0</v>
      </c>
      <c r="R1304" s="398">
        <f t="shared" si="1051"/>
        <v>0</v>
      </c>
      <c r="S1304" s="398">
        <f t="shared" si="1051"/>
        <v>0</v>
      </c>
      <c r="T1304" s="398">
        <f t="shared" si="1051"/>
        <v>0</v>
      </c>
      <c r="U1304" s="398">
        <f t="shared" si="1051"/>
        <v>0</v>
      </c>
      <c r="V1304" s="398">
        <f t="shared" si="1051"/>
        <v>0</v>
      </c>
      <c r="W1304" s="398">
        <f t="shared" si="1051"/>
        <v>0</v>
      </c>
      <c r="X1304" s="398">
        <f t="shared" si="1051"/>
        <v>0</v>
      </c>
      <c r="Y1304" s="398">
        <f t="shared" si="1051"/>
        <v>0</v>
      </c>
      <c r="Z1304" s="398">
        <f t="shared" si="1051"/>
        <v>0</v>
      </c>
      <c r="AA1304" s="398">
        <f t="shared" si="1051"/>
        <v>0</v>
      </c>
      <c r="AB1304" s="398">
        <f t="shared" si="1051"/>
        <v>0</v>
      </c>
      <c r="AC1304" s="398">
        <f t="shared" si="1051"/>
        <v>0</v>
      </c>
      <c r="AD1304" s="398">
        <f t="shared" si="1051"/>
        <v>0</v>
      </c>
      <c r="AE1304" s="398">
        <f t="shared" si="1051"/>
        <v>0</v>
      </c>
      <c r="AF1304" s="398">
        <f t="shared" si="1051"/>
        <v>0</v>
      </c>
      <c r="AG1304" s="398">
        <f t="shared" si="1051"/>
        <v>0</v>
      </c>
    </row>
    <row r="1305">
      <c r="A1305" s="100" t="str">
        <f t="shared" si="37"/>
        <v>n/a</v>
      </c>
      <c r="B1305" s="396">
        <f t="array" ref="B1305">IF($A1305="n/a",Dashboard!$C$54,iferror(index('Trade Log'!$B$5:$B$2004,match($A1305,'Trade Log'!$AA$5:$AA$2004,0),0),Dashboard!$C$54))</f>
        <v>43100</v>
      </c>
      <c r="C1305" s="100" t="str">
        <f t="array" ref="C1305">IF($A1305="n/a","",iferror(index('Trade Log'!$C$5:$C$2004,match($A1305,'Trade Log'!$AA$5:$AA$2004,0),0),""))</f>
        <v/>
      </c>
      <c r="D1305" s="398">
        <f t="array" ref="D1305">IF($A1305="n/a",0,iferror(index('Trade Log'!$AD$5:$AD$2004,match($A1305,'Trade Log'!$AA$5:$AA$2004,0),0),0))</f>
        <v>0</v>
      </c>
      <c r="E1305" s="398">
        <f t="shared" si="35"/>
        <v>0</v>
      </c>
      <c r="F1305" s="100" t="str">
        <f t="array" ref="F1305">IF($A1305="n/a","",iferror(index('Trade Log'!$D$5:$D$2004,match($A1305,'Trade Log'!$AA$5:$AA$2004,0),0),"n/a"))</f>
        <v/>
      </c>
      <c r="G1305" s="100" t="str">
        <f t="array" ref="G1305">IF($A1305="n/a","",IFERROR(index(Setup!$D$52:$D$201,match($F1305,Setup!$B$52:$B$201,0),0),"n/a"))</f>
        <v/>
      </c>
      <c r="H1305" s="81"/>
      <c r="I1305" s="398">
        <f t="shared" ref="I1305:AG1305" si="1052">IF($A1305="n/a",0,IFERROR(IF($G1305=I$287,$E1305,0),0))</f>
        <v>0</v>
      </c>
      <c r="J1305" s="398">
        <f t="shared" si="1052"/>
        <v>0</v>
      </c>
      <c r="K1305" s="398">
        <f t="shared" si="1052"/>
        <v>0</v>
      </c>
      <c r="L1305" s="398">
        <f t="shared" si="1052"/>
        <v>0</v>
      </c>
      <c r="M1305" s="398">
        <f t="shared" si="1052"/>
        <v>0</v>
      </c>
      <c r="N1305" s="398">
        <f t="shared" si="1052"/>
        <v>0</v>
      </c>
      <c r="O1305" s="398">
        <f t="shared" si="1052"/>
        <v>0</v>
      </c>
      <c r="P1305" s="398">
        <f t="shared" si="1052"/>
        <v>0</v>
      </c>
      <c r="Q1305" s="398">
        <f t="shared" si="1052"/>
        <v>0</v>
      </c>
      <c r="R1305" s="398">
        <f t="shared" si="1052"/>
        <v>0</v>
      </c>
      <c r="S1305" s="398">
        <f t="shared" si="1052"/>
        <v>0</v>
      </c>
      <c r="T1305" s="398">
        <f t="shared" si="1052"/>
        <v>0</v>
      </c>
      <c r="U1305" s="398">
        <f t="shared" si="1052"/>
        <v>0</v>
      </c>
      <c r="V1305" s="398">
        <f t="shared" si="1052"/>
        <v>0</v>
      </c>
      <c r="W1305" s="398">
        <f t="shared" si="1052"/>
        <v>0</v>
      </c>
      <c r="X1305" s="398">
        <f t="shared" si="1052"/>
        <v>0</v>
      </c>
      <c r="Y1305" s="398">
        <f t="shared" si="1052"/>
        <v>0</v>
      </c>
      <c r="Z1305" s="398">
        <f t="shared" si="1052"/>
        <v>0</v>
      </c>
      <c r="AA1305" s="398">
        <f t="shared" si="1052"/>
        <v>0</v>
      </c>
      <c r="AB1305" s="398">
        <f t="shared" si="1052"/>
        <v>0</v>
      </c>
      <c r="AC1305" s="398">
        <f t="shared" si="1052"/>
        <v>0</v>
      </c>
      <c r="AD1305" s="398">
        <f t="shared" si="1052"/>
        <v>0</v>
      </c>
      <c r="AE1305" s="398">
        <f t="shared" si="1052"/>
        <v>0</v>
      </c>
      <c r="AF1305" s="398">
        <f t="shared" si="1052"/>
        <v>0</v>
      </c>
      <c r="AG1305" s="398">
        <f t="shared" si="1052"/>
        <v>0</v>
      </c>
    </row>
    <row r="1306">
      <c r="A1306" s="100" t="str">
        <f t="shared" si="37"/>
        <v>n/a</v>
      </c>
      <c r="B1306" s="396">
        <f t="array" ref="B1306">IF($A1306="n/a",Dashboard!$C$54,iferror(index('Trade Log'!$B$5:$B$2004,match($A1306,'Trade Log'!$AA$5:$AA$2004,0),0),Dashboard!$C$54))</f>
        <v>43100</v>
      </c>
      <c r="C1306" s="100" t="str">
        <f t="array" ref="C1306">IF($A1306="n/a","",iferror(index('Trade Log'!$C$5:$C$2004,match($A1306,'Trade Log'!$AA$5:$AA$2004,0),0),""))</f>
        <v/>
      </c>
      <c r="D1306" s="398">
        <f t="array" ref="D1306">IF($A1306="n/a",0,iferror(index('Trade Log'!$AD$5:$AD$2004,match($A1306,'Trade Log'!$AA$5:$AA$2004,0),0),0))</f>
        <v>0</v>
      </c>
      <c r="E1306" s="398">
        <f t="shared" si="35"/>
        <v>0</v>
      </c>
      <c r="F1306" s="100" t="str">
        <f t="array" ref="F1306">IF($A1306="n/a","",iferror(index('Trade Log'!$D$5:$D$2004,match($A1306,'Trade Log'!$AA$5:$AA$2004,0),0),"n/a"))</f>
        <v/>
      </c>
      <c r="G1306" s="100" t="str">
        <f t="array" ref="G1306">IF($A1306="n/a","",IFERROR(index(Setup!$D$52:$D$201,match($F1306,Setup!$B$52:$B$201,0),0),"n/a"))</f>
        <v/>
      </c>
      <c r="H1306" s="81"/>
      <c r="I1306" s="398">
        <f t="shared" ref="I1306:AG1306" si="1053">IF($A1306="n/a",0,IFERROR(IF($G1306=I$287,$E1306,0),0))</f>
        <v>0</v>
      </c>
      <c r="J1306" s="398">
        <f t="shared" si="1053"/>
        <v>0</v>
      </c>
      <c r="K1306" s="398">
        <f t="shared" si="1053"/>
        <v>0</v>
      </c>
      <c r="L1306" s="398">
        <f t="shared" si="1053"/>
        <v>0</v>
      </c>
      <c r="M1306" s="398">
        <f t="shared" si="1053"/>
        <v>0</v>
      </c>
      <c r="N1306" s="398">
        <f t="shared" si="1053"/>
        <v>0</v>
      </c>
      <c r="O1306" s="398">
        <f t="shared" si="1053"/>
        <v>0</v>
      </c>
      <c r="P1306" s="398">
        <f t="shared" si="1053"/>
        <v>0</v>
      </c>
      <c r="Q1306" s="398">
        <f t="shared" si="1053"/>
        <v>0</v>
      </c>
      <c r="R1306" s="398">
        <f t="shared" si="1053"/>
        <v>0</v>
      </c>
      <c r="S1306" s="398">
        <f t="shared" si="1053"/>
        <v>0</v>
      </c>
      <c r="T1306" s="398">
        <f t="shared" si="1053"/>
        <v>0</v>
      </c>
      <c r="U1306" s="398">
        <f t="shared" si="1053"/>
        <v>0</v>
      </c>
      <c r="V1306" s="398">
        <f t="shared" si="1053"/>
        <v>0</v>
      </c>
      <c r="W1306" s="398">
        <f t="shared" si="1053"/>
        <v>0</v>
      </c>
      <c r="X1306" s="398">
        <f t="shared" si="1053"/>
        <v>0</v>
      </c>
      <c r="Y1306" s="398">
        <f t="shared" si="1053"/>
        <v>0</v>
      </c>
      <c r="Z1306" s="398">
        <f t="shared" si="1053"/>
        <v>0</v>
      </c>
      <c r="AA1306" s="398">
        <f t="shared" si="1053"/>
        <v>0</v>
      </c>
      <c r="AB1306" s="398">
        <f t="shared" si="1053"/>
        <v>0</v>
      </c>
      <c r="AC1306" s="398">
        <f t="shared" si="1053"/>
        <v>0</v>
      </c>
      <c r="AD1306" s="398">
        <f t="shared" si="1053"/>
        <v>0</v>
      </c>
      <c r="AE1306" s="398">
        <f t="shared" si="1053"/>
        <v>0</v>
      </c>
      <c r="AF1306" s="398">
        <f t="shared" si="1053"/>
        <v>0</v>
      </c>
      <c r="AG1306" s="398">
        <f t="shared" si="1053"/>
        <v>0</v>
      </c>
    </row>
    <row r="1307">
      <c r="A1307" s="100" t="str">
        <f t="shared" si="37"/>
        <v>n/a</v>
      </c>
      <c r="B1307" s="396">
        <f t="array" ref="B1307">IF($A1307="n/a",Dashboard!$C$54,iferror(index('Trade Log'!$B$5:$B$2004,match($A1307,'Trade Log'!$AA$5:$AA$2004,0),0),Dashboard!$C$54))</f>
        <v>43100</v>
      </c>
      <c r="C1307" s="100" t="str">
        <f t="array" ref="C1307">IF($A1307="n/a","",iferror(index('Trade Log'!$C$5:$C$2004,match($A1307,'Trade Log'!$AA$5:$AA$2004,0),0),""))</f>
        <v/>
      </c>
      <c r="D1307" s="398">
        <f t="array" ref="D1307">IF($A1307="n/a",0,iferror(index('Trade Log'!$AD$5:$AD$2004,match($A1307,'Trade Log'!$AA$5:$AA$2004,0),0),0))</f>
        <v>0</v>
      </c>
      <c r="E1307" s="398">
        <f t="shared" si="35"/>
        <v>0</v>
      </c>
      <c r="F1307" s="100" t="str">
        <f t="array" ref="F1307">IF($A1307="n/a","",iferror(index('Trade Log'!$D$5:$D$2004,match($A1307,'Trade Log'!$AA$5:$AA$2004,0),0),"n/a"))</f>
        <v/>
      </c>
      <c r="G1307" s="100" t="str">
        <f t="array" ref="G1307">IF($A1307="n/a","",IFERROR(index(Setup!$D$52:$D$201,match($F1307,Setup!$B$52:$B$201,0),0),"n/a"))</f>
        <v/>
      </c>
      <c r="H1307" s="81"/>
      <c r="I1307" s="398">
        <f t="shared" ref="I1307:AG1307" si="1054">IF($A1307="n/a",0,IFERROR(IF($G1307=I$287,$E1307,0),0))</f>
        <v>0</v>
      </c>
      <c r="J1307" s="398">
        <f t="shared" si="1054"/>
        <v>0</v>
      </c>
      <c r="K1307" s="398">
        <f t="shared" si="1054"/>
        <v>0</v>
      </c>
      <c r="L1307" s="398">
        <f t="shared" si="1054"/>
        <v>0</v>
      </c>
      <c r="M1307" s="398">
        <f t="shared" si="1054"/>
        <v>0</v>
      </c>
      <c r="N1307" s="398">
        <f t="shared" si="1054"/>
        <v>0</v>
      </c>
      <c r="O1307" s="398">
        <f t="shared" si="1054"/>
        <v>0</v>
      </c>
      <c r="P1307" s="398">
        <f t="shared" si="1054"/>
        <v>0</v>
      </c>
      <c r="Q1307" s="398">
        <f t="shared" si="1054"/>
        <v>0</v>
      </c>
      <c r="R1307" s="398">
        <f t="shared" si="1054"/>
        <v>0</v>
      </c>
      <c r="S1307" s="398">
        <f t="shared" si="1054"/>
        <v>0</v>
      </c>
      <c r="T1307" s="398">
        <f t="shared" si="1054"/>
        <v>0</v>
      </c>
      <c r="U1307" s="398">
        <f t="shared" si="1054"/>
        <v>0</v>
      </c>
      <c r="V1307" s="398">
        <f t="shared" si="1054"/>
        <v>0</v>
      </c>
      <c r="W1307" s="398">
        <f t="shared" si="1054"/>
        <v>0</v>
      </c>
      <c r="X1307" s="398">
        <f t="shared" si="1054"/>
        <v>0</v>
      </c>
      <c r="Y1307" s="398">
        <f t="shared" si="1054"/>
        <v>0</v>
      </c>
      <c r="Z1307" s="398">
        <f t="shared" si="1054"/>
        <v>0</v>
      </c>
      <c r="AA1307" s="398">
        <f t="shared" si="1054"/>
        <v>0</v>
      </c>
      <c r="AB1307" s="398">
        <f t="shared" si="1054"/>
        <v>0</v>
      </c>
      <c r="AC1307" s="398">
        <f t="shared" si="1054"/>
        <v>0</v>
      </c>
      <c r="AD1307" s="398">
        <f t="shared" si="1054"/>
        <v>0</v>
      </c>
      <c r="AE1307" s="398">
        <f t="shared" si="1054"/>
        <v>0</v>
      </c>
      <c r="AF1307" s="398">
        <f t="shared" si="1054"/>
        <v>0</v>
      </c>
      <c r="AG1307" s="398">
        <f t="shared" si="1054"/>
        <v>0</v>
      </c>
    </row>
    <row r="1308">
      <c r="A1308" s="100" t="str">
        <f t="shared" si="37"/>
        <v>n/a</v>
      </c>
      <c r="B1308" s="396">
        <f t="array" ref="B1308">IF($A1308="n/a",Dashboard!$C$54,iferror(index('Trade Log'!$B$5:$B$2004,match($A1308,'Trade Log'!$AA$5:$AA$2004,0),0),Dashboard!$C$54))</f>
        <v>43100</v>
      </c>
      <c r="C1308" s="100" t="str">
        <f t="array" ref="C1308">IF($A1308="n/a","",iferror(index('Trade Log'!$C$5:$C$2004,match($A1308,'Trade Log'!$AA$5:$AA$2004,0),0),""))</f>
        <v/>
      </c>
      <c r="D1308" s="398">
        <f t="array" ref="D1308">IF($A1308="n/a",0,iferror(index('Trade Log'!$AD$5:$AD$2004,match($A1308,'Trade Log'!$AA$5:$AA$2004,0),0),0))</f>
        <v>0</v>
      </c>
      <c r="E1308" s="398">
        <f t="shared" si="35"/>
        <v>0</v>
      </c>
      <c r="F1308" s="100" t="str">
        <f t="array" ref="F1308">IF($A1308="n/a","",iferror(index('Trade Log'!$D$5:$D$2004,match($A1308,'Trade Log'!$AA$5:$AA$2004,0),0),"n/a"))</f>
        <v/>
      </c>
      <c r="G1308" s="100" t="str">
        <f t="array" ref="G1308">IF($A1308="n/a","",IFERROR(index(Setup!$D$52:$D$201,match($F1308,Setup!$B$52:$B$201,0),0),"n/a"))</f>
        <v/>
      </c>
      <c r="H1308" s="81"/>
      <c r="I1308" s="398">
        <f t="shared" ref="I1308:AG1308" si="1055">IF($A1308="n/a",0,IFERROR(IF($G1308=I$287,$E1308,0),0))</f>
        <v>0</v>
      </c>
      <c r="J1308" s="398">
        <f t="shared" si="1055"/>
        <v>0</v>
      </c>
      <c r="K1308" s="398">
        <f t="shared" si="1055"/>
        <v>0</v>
      </c>
      <c r="L1308" s="398">
        <f t="shared" si="1055"/>
        <v>0</v>
      </c>
      <c r="M1308" s="398">
        <f t="shared" si="1055"/>
        <v>0</v>
      </c>
      <c r="N1308" s="398">
        <f t="shared" si="1055"/>
        <v>0</v>
      </c>
      <c r="O1308" s="398">
        <f t="shared" si="1055"/>
        <v>0</v>
      </c>
      <c r="P1308" s="398">
        <f t="shared" si="1055"/>
        <v>0</v>
      </c>
      <c r="Q1308" s="398">
        <f t="shared" si="1055"/>
        <v>0</v>
      </c>
      <c r="R1308" s="398">
        <f t="shared" si="1055"/>
        <v>0</v>
      </c>
      <c r="S1308" s="398">
        <f t="shared" si="1055"/>
        <v>0</v>
      </c>
      <c r="T1308" s="398">
        <f t="shared" si="1055"/>
        <v>0</v>
      </c>
      <c r="U1308" s="398">
        <f t="shared" si="1055"/>
        <v>0</v>
      </c>
      <c r="V1308" s="398">
        <f t="shared" si="1055"/>
        <v>0</v>
      </c>
      <c r="W1308" s="398">
        <f t="shared" si="1055"/>
        <v>0</v>
      </c>
      <c r="X1308" s="398">
        <f t="shared" si="1055"/>
        <v>0</v>
      </c>
      <c r="Y1308" s="398">
        <f t="shared" si="1055"/>
        <v>0</v>
      </c>
      <c r="Z1308" s="398">
        <f t="shared" si="1055"/>
        <v>0</v>
      </c>
      <c r="AA1308" s="398">
        <f t="shared" si="1055"/>
        <v>0</v>
      </c>
      <c r="AB1308" s="398">
        <f t="shared" si="1055"/>
        <v>0</v>
      </c>
      <c r="AC1308" s="398">
        <f t="shared" si="1055"/>
        <v>0</v>
      </c>
      <c r="AD1308" s="398">
        <f t="shared" si="1055"/>
        <v>0</v>
      </c>
      <c r="AE1308" s="398">
        <f t="shared" si="1055"/>
        <v>0</v>
      </c>
      <c r="AF1308" s="398">
        <f t="shared" si="1055"/>
        <v>0</v>
      </c>
      <c r="AG1308" s="398">
        <f t="shared" si="1055"/>
        <v>0</v>
      </c>
    </row>
    <row r="1309">
      <c r="A1309" s="100" t="str">
        <f t="shared" si="37"/>
        <v>n/a</v>
      </c>
      <c r="B1309" s="396">
        <f t="array" ref="B1309">IF($A1309="n/a",Dashboard!$C$54,iferror(index('Trade Log'!$B$5:$B$2004,match($A1309,'Trade Log'!$AA$5:$AA$2004,0),0),Dashboard!$C$54))</f>
        <v>43100</v>
      </c>
      <c r="C1309" s="100" t="str">
        <f t="array" ref="C1309">IF($A1309="n/a","",iferror(index('Trade Log'!$C$5:$C$2004,match($A1309,'Trade Log'!$AA$5:$AA$2004,0),0),""))</f>
        <v/>
      </c>
      <c r="D1309" s="398">
        <f t="array" ref="D1309">IF($A1309="n/a",0,iferror(index('Trade Log'!$AD$5:$AD$2004,match($A1309,'Trade Log'!$AA$5:$AA$2004,0),0),0))</f>
        <v>0</v>
      </c>
      <c r="E1309" s="398">
        <f t="shared" si="35"/>
        <v>0</v>
      </c>
      <c r="F1309" s="100" t="str">
        <f t="array" ref="F1309">IF($A1309="n/a","",iferror(index('Trade Log'!$D$5:$D$2004,match($A1309,'Trade Log'!$AA$5:$AA$2004,0),0),"n/a"))</f>
        <v/>
      </c>
      <c r="G1309" s="100" t="str">
        <f t="array" ref="G1309">IF($A1309="n/a","",IFERROR(index(Setup!$D$52:$D$201,match($F1309,Setup!$B$52:$B$201,0),0),"n/a"))</f>
        <v/>
      </c>
      <c r="H1309" s="81"/>
      <c r="I1309" s="398">
        <f t="shared" ref="I1309:AG1309" si="1056">IF($A1309="n/a",0,IFERROR(IF($G1309=I$287,$E1309,0),0))</f>
        <v>0</v>
      </c>
      <c r="J1309" s="398">
        <f t="shared" si="1056"/>
        <v>0</v>
      </c>
      <c r="K1309" s="398">
        <f t="shared" si="1056"/>
        <v>0</v>
      </c>
      <c r="L1309" s="398">
        <f t="shared" si="1056"/>
        <v>0</v>
      </c>
      <c r="M1309" s="398">
        <f t="shared" si="1056"/>
        <v>0</v>
      </c>
      <c r="N1309" s="398">
        <f t="shared" si="1056"/>
        <v>0</v>
      </c>
      <c r="O1309" s="398">
        <f t="shared" si="1056"/>
        <v>0</v>
      </c>
      <c r="P1309" s="398">
        <f t="shared" si="1056"/>
        <v>0</v>
      </c>
      <c r="Q1309" s="398">
        <f t="shared" si="1056"/>
        <v>0</v>
      </c>
      <c r="R1309" s="398">
        <f t="shared" si="1056"/>
        <v>0</v>
      </c>
      <c r="S1309" s="398">
        <f t="shared" si="1056"/>
        <v>0</v>
      </c>
      <c r="T1309" s="398">
        <f t="shared" si="1056"/>
        <v>0</v>
      </c>
      <c r="U1309" s="398">
        <f t="shared" si="1056"/>
        <v>0</v>
      </c>
      <c r="V1309" s="398">
        <f t="shared" si="1056"/>
        <v>0</v>
      </c>
      <c r="W1309" s="398">
        <f t="shared" si="1056"/>
        <v>0</v>
      </c>
      <c r="X1309" s="398">
        <f t="shared" si="1056"/>
        <v>0</v>
      </c>
      <c r="Y1309" s="398">
        <f t="shared" si="1056"/>
        <v>0</v>
      </c>
      <c r="Z1309" s="398">
        <f t="shared" si="1056"/>
        <v>0</v>
      </c>
      <c r="AA1309" s="398">
        <f t="shared" si="1056"/>
        <v>0</v>
      </c>
      <c r="AB1309" s="398">
        <f t="shared" si="1056"/>
        <v>0</v>
      </c>
      <c r="AC1309" s="398">
        <f t="shared" si="1056"/>
        <v>0</v>
      </c>
      <c r="AD1309" s="398">
        <f t="shared" si="1056"/>
        <v>0</v>
      </c>
      <c r="AE1309" s="398">
        <f t="shared" si="1056"/>
        <v>0</v>
      </c>
      <c r="AF1309" s="398">
        <f t="shared" si="1056"/>
        <v>0</v>
      </c>
      <c r="AG1309" s="398">
        <f t="shared" si="1056"/>
        <v>0</v>
      </c>
    </row>
    <row r="1310">
      <c r="A1310" s="100" t="str">
        <f t="shared" si="37"/>
        <v>n/a</v>
      </c>
      <c r="B1310" s="396">
        <f t="array" ref="B1310">IF($A1310="n/a",Dashboard!$C$54,iferror(index('Trade Log'!$B$5:$B$2004,match($A1310,'Trade Log'!$AA$5:$AA$2004,0),0),Dashboard!$C$54))</f>
        <v>43100</v>
      </c>
      <c r="C1310" s="100" t="str">
        <f t="array" ref="C1310">IF($A1310="n/a","",iferror(index('Trade Log'!$C$5:$C$2004,match($A1310,'Trade Log'!$AA$5:$AA$2004,0),0),""))</f>
        <v/>
      </c>
      <c r="D1310" s="398">
        <f t="array" ref="D1310">IF($A1310="n/a",0,iferror(index('Trade Log'!$AD$5:$AD$2004,match($A1310,'Trade Log'!$AA$5:$AA$2004,0),0),0))</f>
        <v>0</v>
      </c>
      <c r="E1310" s="398">
        <f t="shared" si="35"/>
        <v>0</v>
      </c>
      <c r="F1310" s="100" t="str">
        <f t="array" ref="F1310">IF($A1310="n/a","",iferror(index('Trade Log'!$D$5:$D$2004,match($A1310,'Trade Log'!$AA$5:$AA$2004,0),0),"n/a"))</f>
        <v/>
      </c>
      <c r="G1310" s="100" t="str">
        <f t="array" ref="G1310">IF($A1310="n/a","",IFERROR(index(Setup!$D$52:$D$201,match($F1310,Setup!$B$52:$B$201,0),0),"n/a"))</f>
        <v/>
      </c>
      <c r="H1310" s="81"/>
      <c r="I1310" s="398">
        <f t="shared" ref="I1310:AG1310" si="1057">IF($A1310="n/a",0,IFERROR(IF($G1310=I$287,$E1310,0),0))</f>
        <v>0</v>
      </c>
      <c r="J1310" s="398">
        <f t="shared" si="1057"/>
        <v>0</v>
      </c>
      <c r="K1310" s="398">
        <f t="shared" si="1057"/>
        <v>0</v>
      </c>
      <c r="L1310" s="398">
        <f t="shared" si="1057"/>
        <v>0</v>
      </c>
      <c r="M1310" s="398">
        <f t="shared" si="1057"/>
        <v>0</v>
      </c>
      <c r="N1310" s="398">
        <f t="shared" si="1057"/>
        <v>0</v>
      </c>
      <c r="O1310" s="398">
        <f t="shared" si="1057"/>
        <v>0</v>
      </c>
      <c r="P1310" s="398">
        <f t="shared" si="1057"/>
        <v>0</v>
      </c>
      <c r="Q1310" s="398">
        <f t="shared" si="1057"/>
        <v>0</v>
      </c>
      <c r="R1310" s="398">
        <f t="shared" si="1057"/>
        <v>0</v>
      </c>
      <c r="S1310" s="398">
        <f t="shared" si="1057"/>
        <v>0</v>
      </c>
      <c r="T1310" s="398">
        <f t="shared" si="1057"/>
        <v>0</v>
      </c>
      <c r="U1310" s="398">
        <f t="shared" si="1057"/>
        <v>0</v>
      </c>
      <c r="V1310" s="398">
        <f t="shared" si="1057"/>
        <v>0</v>
      </c>
      <c r="W1310" s="398">
        <f t="shared" si="1057"/>
        <v>0</v>
      </c>
      <c r="X1310" s="398">
        <f t="shared" si="1057"/>
        <v>0</v>
      </c>
      <c r="Y1310" s="398">
        <f t="shared" si="1057"/>
        <v>0</v>
      </c>
      <c r="Z1310" s="398">
        <f t="shared" si="1057"/>
        <v>0</v>
      </c>
      <c r="AA1310" s="398">
        <f t="shared" si="1057"/>
        <v>0</v>
      </c>
      <c r="AB1310" s="398">
        <f t="shared" si="1057"/>
        <v>0</v>
      </c>
      <c r="AC1310" s="398">
        <f t="shared" si="1057"/>
        <v>0</v>
      </c>
      <c r="AD1310" s="398">
        <f t="shared" si="1057"/>
        <v>0</v>
      </c>
      <c r="AE1310" s="398">
        <f t="shared" si="1057"/>
        <v>0</v>
      </c>
      <c r="AF1310" s="398">
        <f t="shared" si="1057"/>
        <v>0</v>
      </c>
      <c r="AG1310" s="398">
        <f t="shared" si="1057"/>
        <v>0</v>
      </c>
    </row>
    <row r="1311">
      <c r="A1311" s="100" t="str">
        <f t="shared" si="37"/>
        <v>n/a</v>
      </c>
      <c r="B1311" s="396">
        <f t="array" ref="B1311">IF($A1311="n/a",Dashboard!$C$54,iferror(index('Trade Log'!$B$5:$B$2004,match($A1311,'Trade Log'!$AA$5:$AA$2004,0),0),Dashboard!$C$54))</f>
        <v>43100</v>
      </c>
      <c r="C1311" s="100" t="str">
        <f t="array" ref="C1311">IF($A1311="n/a","",iferror(index('Trade Log'!$C$5:$C$2004,match($A1311,'Trade Log'!$AA$5:$AA$2004,0),0),""))</f>
        <v/>
      </c>
      <c r="D1311" s="398">
        <f t="array" ref="D1311">IF($A1311="n/a",0,iferror(index('Trade Log'!$AD$5:$AD$2004,match($A1311,'Trade Log'!$AA$5:$AA$2004,0),0),0))</f>
        <v>0</v>
      </c>
      <c r="E1311" s="398">
        <f t="shared" si="35"/>
        <v>0</v>
      </c>
      <c r="F1311" s="100" t="str">
        <f t="array" ref="F1311">IF($A1311="n/a","",iferror(index('Trade Log'!$D$5:$D$2004,match($A1311,'Trade Log'!$AA$5:$AA$2004,0),0),"n/a"))</f>
        <v/>
      </c>
      <c r="G1311" s="100" t="str">
        <f t="array" ref="G1311">IF($A1311="n/a","",IFERROR(index(Setup!$D$52:$D$201,match($F1311,Setup!$B$52:$B$201,0),0),"n/a"))</f>
        <v/>
      </c>
      <c r="H1311" s="81"/>
      <c r="I1311" s="398">
        <f t="shared" ref="I1311:AG1311" si="1058">IF($A1311="n/a",0,IFERROR(IF($G1311=I$287,$E1311,0),0))</f>
        <v>0</v>
      </c>
      <c r="J1311" s="398">
        <f t="shared" si="1058"/>
        <v>0</v>
      </c>
      <c r="K1311" s="398">
        <f t="shared" si="1058"/>
        <v>0</v>
      </c>
      <c r="L1311" s="398">
        <f t="shared" si="1058"/>
        <v>0</v>
      </c>
      <c r="M1311" s="398">
        <f t="shared" si="1058"/>
        <v>0</v>
      </c>
      <c r="N1311" s="398">
        <f t="shared" si="1058"/>
        <v>0</v>
      </c>
      <c r="O1311" s="398">
        <f t="shared" si="1058"/>
        <v>0</v>
      </c>
      <c r="P1311" s="398">
        <f t="shared" si="1058"/>
        <v>0</v>
      </c>
      <c r="Q1311" s="398">
        <f t="shared" si="1058"/>
        <v>0</v>
      </c>
      <c r="R1311" s="398">
        <f t="shared" si="1058"/>
        <v>0</v>
      </c>
      <c r="S1311" s="398">
        <f t="shared" si="1058"/>
        <v>0</v>
      </c>
      <c r="T1311" s="398">
        <f t="shared" si="1058"/>
        <v>0</v>
      </c>
      <c r="U1311" s="398">
        <f t="shared" si="1058"/>
        <v>0</v>
      </c>
      <c r="V1311" s="398">
        <f t="shared" si="1058"/>
        <v>0</v>
      </c>
      <c r="W1311" s="398">
        <f t="shared" si="1058"/>
        <v>0</v>
      </c>
      <c r="X1311" s="398">
        <f t="shared" si="1058"/>
        <v>0</v>
      </c>
      <c r="Y1311" s="398">
        <f t="shared" si="1058"/>
        <v>0</v>
      </c>
      <c r="Z1311" s="398">
        <f t="shared" si="1058"/>
        <v>0</v>
      </c>
      <c r="AA1311" s="398">
        <f t="shared" si="1058"/>
        <v>0</v>
      </c>
      <c r="AB1311" s="398">
        <f t="shared" si="1058"/>
        <v>0</v>
      </c>
      <c r="AC1311" s="398">
        <f t="shared" si="1058"/>
        <v>0</v>
      </c>
      <c r="AD1311" s="398">
        <f t="shared" si="1058"/>
        <v>0</v>
      </c>
      <c r="AE1311" s="398">
        <f t="shared" si="1058"/>
        <v>0</v>
      </c>
      <c r="AF1311" s="398">
        <f t="shared" si="1058"/>
        <v>0</v>
      </c>
      <c r="AG1311" s="398">
        <f t="shared" si="1058"/>
        <v>0</v>
      </c>
    </row>
    <row r="1312">
      <c r="A1312" s="100" t="str">
        <f t="shared" si="37"/>
        <v>n/a</v>
      </c>
      <c r="B1312" s="396">
        <f t="array" ref="B1312">IF($A1312="n/a",Dashboard!$C$54,iferror(index('Trade Log'!$B$5:$B$2004,match($A1312,'Trade Log'!$AA$5:$AA$2004,0),0),Dashboard!$C$54))</f>
        <v>43100</v>
      </c>
      <c r="C1312" s="100" t="str">
        <f t="array" ref="C1312">IF($A1312="n/a","",iferror(index('Trade Log'!$C$5:$C$2004,match($A1312,'Trade Log'!$AA$5:$AA$2004,0),0),""))</f>
        <v/>
      </c>
      <c r="D1312" s="398">
        <f t="array" ref="D1312">IF($A1312="n/a",0,iferror(index('Trade Log'!$AD$5:$AD$2004,match($A1312,'Trade Log'!$AA$5:$AA$2004,0),0),0))</f>
        <v>0</v>
      </c>
      <c r="E1312" s="398">
        <f t="shared" si="35"/>
        <v>0</v>
      </c>
      <c r="F1312" s="100" t="str">
        <f t="array" ref="F1312">IF($A1312="n/a","",iferror(index('Trade Log'!$D$5:$D$2004,match($A1312,'Trade Log'!$AA$5:$AA$2004,0),0),"n/a"))</f>
        <v/>
      </c>
      <c r="G1312" s="100" t="str">
        <f t="array" ref="G1312">IF($A1312="n/a","",IFERROR(index(Setup!$D$52:$D$201,match($F1312,Setup!$B$52:$B$201,0),0),"n/a"))</f>
        <v/>
      </c>
      <c r="H1312" s="81"/>
      <c r="I1312" s="398">
        <f t="shared" ref="I1312:AG1312" si="1059">IF($A1312="n/a",0,IFERROR(IF($G1312=I$287,$E1312,0),0))</f>
        <v>0</v>
      </c>
      <c r="J1312" s="398">
        <f t="shared" si="1059"/>
        <v>0</v>
      </c>
      <c r="K1312" s="398">
        <f t="shared" si="1059"/>
        <v>0</v>
      </c>
      <c r="L1312" s="398">
        <f t="shared" si="1059"/>
        <v>0</v>
      </c>
      <c r="M1312" s="398">
        <f t="shared" si="1059"/>
        <v>0</v>
      </c>
      <c r="N1312" s="398">
        <f t="shared" si="1059"/>
        <v>0</v>
      </c>
      <c r="O1312" s="398">
        <f t="shared" si="1059"/>
        <v>0</v>
      </c>
      <c r="P1312" s="398">
        <f t="shared" si="1059"/>
        <v>0</v>
      </c>
      <c r="Q1312" s="398">
        <f t="shared" si="1059"/>
        <v>0</v>
      </c>
      <c r="R1312" s="398">
        <f t="shared" si="1059"/>
        <v>0</v>
      </c>
      <c r="S1312" s="398">
        <f t="shared" si="1059"/>
        <v>0</v>
      </c>
      <c r="T1312" s="398">
        <f t="shared" si="1059"/>
        <v>0</v>
      </c>
      <c r="U1312" s="398">
        <f t="shared" si="1059"/>
        <v>0</v>
      </c>
      <c r="V1312" s="398">
        <f t="shared" si="1059"/>
        <v>0</v>
      </c>
      <c r="W1312" s="398">
        <f t="shared" si="1059"/>
        <v>0</v>
      </c>
      <c r="X1312" s="398">
        <f t="shared" si="1059"/>
        <v>0</v>
      </c>
      <c r="Y1312" s="398">
        <f t="shared" si="1059"/>
        <v>0</v>
      </c>
      <c r="Z1312" s="398">
        <f t="shared" si="1059"/>
        <v>0</v>
      </c>
      <c r="AA1312" s="398">
        <f t="shared" si="1059"/>
        <v>0</v>
      </c>
      <c r="AB1312" s="398">
        <f t="shared" si="1059"/>
        <v>0</v>
      </c>
      <c r="AC1312" s="398">
        <f t="shared" si="1059"/>
        <v>0</v>
      </c>
      <c r="AD1312" s="398">
        <f t="shared" si="1059"/>
        <v>0</v>
      </c>
      <c r="AE1312" s="398">
        <f t="shared" si="1059"/>
        <v>0</v>
      </c>
      <c r="AF1312" s="398">
        <f t="shared" si="1059"/>
        <v>0</v>
      </c>
      <c r="AG1312" s="398">
        <f t="shared" si="1059"/>
        <v>0</v>
      </c>
    </row>
    <row r="1313">
      <c r="A1313" s="100" t="str">
        <f t="shared" si="37"/>
        <v>n/a</v>
      </c>
      <c r="B1313" s="396">
        <f t="array" ref="B1313">IF($A1313="n/a",Dashboard!$C$54,iferror(index('Trade Log'!$B$5:$B$2004,match($A1313,'Trade Log'!$AA$5:$AA$2004,0),0),Dashboard!$C$54))</f>
        <v>43100</v>
      </c>
      <c r="C1313" s="100" t="str">
        <f t="array" ref="C1313">IF($A1313="n/a","",iferror(index('Trade Log'!$C$5:$C$2004,match($A1313,'Trade Log'!$AA$5:$AA$2004,0),0),""))</f>
        <v/>
      </c>
      <c r="D1313" s="398">
        <f t="array" ref="D1313">IF($A1313="n/a",0,iferror(index('Trade Log'!$AD$5:$AD$2004,match($A1313,'Trade Log'!$AA$5:$AA$2004,0),0),0))</f>
        <v>0</v>
      </c>
      <c r="E1313" s="398">
        <f t="shared" si="35"/>
        <v>0</v>
      </c>
      <c r="F1313" s="100" t="str">
        <f t="array" ref="F1313">IF($A1313="n/a","",iferror(index('Trade Log'!$D$5:$D$2004,match($A1313,'Trade Log'!$AA$5:$AA$2004,0),0),"n/a"))</f>
        <v/>
      </c>
      <c r="G1313" s="100" t="str">
        <f t="array" ref="G1313">IF($A1313="n/a","",IFERROR(index(Setup!$D$52:$D$201,match($F1313,Setup!$B$52:$B$201,0),0),"n/a"))</f>
        <v/>
      </c>
      <c r="H1313" s="81"/>
      <c r="I1313" s="398">
        <f t="shared" ref="I1313:AG1313" si="1060">IF($A1313="n/a",0,IFERROR(IF($G1313=I$287,$E1313,0),0))</f>
        <v>0</v>
      </c>
      <c r="J1313" s="398">
        <f t="shared" si="1060"/>
        <v>0</v>
      </c>
      <c r="K1313" s="398">
        <f t="shared" si="1060"/>
        <v>0</v>
      </c>
      <c r="L1313" s="398">
        <f t="shared" si="1060"/>
        <v>0</v>
      </c>
      <c r="M1313" s="398">
        <f t="shared" si="1060"/>
        <v>0</v>
      </c>
      <c r="N1313" s="398">
        <f t="shared" si="1060"/>
        <v>0</v>
      </c>
      <c r="O1313" s="398">
        <f t="shared" si="1060"/>
        <v>0</v>
      </c>
      <c r="P1313" s="398">
        <f t="shared" si="1060"/>
        <v>0</v>
      </c>
      <c r="Q1313" s="398">
        <f t="shared" si="1060"/>
        <v>0</v>
      </c>
      <c r="R1313" s="398">
        <f t="shared" si="1060"/>
        <v>0</v>
      </c>
      <c r="S1313" s="398">
        <f t="shared" si="1060"/>
        <v>0</v>
      </c>
      <c r="T1313" s="398">
        <f t="shared" si="1060"/>
        <v>0</v>
      </c>
      <c r="U1313" s="398">
        <f t="shared" si="1060"/>
        <v>0</v>
      </c>
      <c r="V1313" s="398">
        <f t="shared" si="1060"/>
        <v>0</v>
      </c>
      <c r="W1313" s="398">
        <f t="shared" si="1060"/>
        <v>0</v>
      </c>
      <c r="X1313" s="398">
        <f t="shared" si="1060"/>
        <v>0</v>
      </c>
      <c r="Y1313" s="398">
        <f t="shared" si="1060"/>
        <v>0</v>
      </c>
      <c r="Z1313" s="398">
        <f t="shared" si="1060"/>
        <v>0</v>
      </c>
      <c r="AA1313" s="398">
        <f t="shared" si="1060"/>
        <v>0</v>
      </c>
      <c r="AB1313" s="398">
        <f t="shared" si="1060"/>
        <v>0</v>
      </c>
      <c r="AC1313" s="398">
        <f t="shared" si="1060"/>
        <v>0</v>
      </c>
      <c r="AD1313" s="398">
        <f t="shared" si="1060"/>
        <v>0</v>
      </c>
      <c r="AE1313" s="398">
        <f t="shared" si="1060"/>
        <v>0</v>
      </c>
      <c r="AF1313" s="398">
        <f t="shared" si="1060"/>
        <v>0</v>
      </c>
      <c r="AG1313" s="398">
        <f t="shared" si="1060"/>
        <v>0</v>
      </c>
    </row>
    <row r="1314">
      <c r="A1314" s="100" t="str">
        <f t="shared" si="37"/>
        <v>n/a</v>
      </c>
      <c r="B1314" s="396">
        <f t="array" ref="B1314">IF($A1314="n/a",Dashboard!$C$54,iferror(index('Trade Log'!$B$5:$B$2004,match($A1314,'Trade Log'!$AA$5:$AA$2004,0),0),Dashboard!$C$54))</f>
        <v>43100</v>
      </c>
      <c r="C1314" s="100" t="str">
        <f t="array" ref="C1314">IF($A1314="n/a","",iferror(index('Trade Log'!$C$5:$C$2004,match($A1314,'Trade Log'!$AA$5:$AA$2004,0),0),""))</f>
        <v/>
      </c>
      <c r="D1314" s="398">
        <f t="array" ref="D1314">IF($A1314="n/a",0,iferror(index('Trade Log'!$AD$5:$AD$2004,match($A1314,'Trade Log'!$AA$5:$AA$2004,0),0),0))</f>
        <v>0</v>
      </c>
      <c r="E1314" s="398">
        <f t="shared" si="35"/>
        <v>0</v>
      </c>
      <c r="F1314" s="100" t="str">
        <f t="array" ref="F1314">IF($A1314="n/a","",iferror(index('Trade Log'!$D$5:$D$2004,match($A1314,'Trade Log'!$AA$5:$AA$2004,0),0),"n/a"))</f>
        <v/>
      </c>
      <c r="G1314" s="100" t="str">
        <f t="array" ref="G1314">IF($A1314="n/a","",IFERROR(index(Setup!$D$52:$D$201,match($F1314,Setup!$B$52:$B$201,0),0),"n/a"))</f>
        <v/>
      </c>
      <c r="H1314" s="81"/>
      <c r="I1314" s="398">
        <f t="shared" ref="I1314:AG1314" si="1061">IF($A1314="n/a",0,IFERROR(IF($G1314=I$287,$E1314,0),0))</f>
        <v>0</v>
      </c>
      <c r="J1314" s="398">
        <f t="shared" si="1061"/>
        <v>0</v>
      </c>
      <c r="K1314" s="398">
        <f t="shared" si="1061"/>
        <v>0</v>
      </c>
      <c r="L1314" s="398">
        <f t="shared" si="1061"/>
        <v>0</v>
      </c>
      <c r="M1314" s="398">
        <f t="shared" si="1061"/>
        <v>0</v>
      </c>
      <c r="N1314" s="398">
        <f t="shared" si="1061"/>
        <v>0</v>
      </c>
      <c r="O1314" s="398">
        <f t="shared" si="1061"/>
        <v>0</v>
      </c>
      <c r="P1314" s="398">
        <f t="shared" si="1061"/>
        <v>0</v>
      </c>
      <c r="Q1314" s="398">
        <f t="shared" si="1061"/>
        <v>0</v>
      </c>
      <c r="R1314" s="398">
        <f t="shared" si="1061"/>
        <v>0</v>
      </c>
      <c r="S1314" s="398">
        <f t="shared" si="1061"/>
        <v>0</v>
      </c>
      <c r="T1314" s="398">
        <f t="shared" si="1061"/>
        <v>0</v>
      </c>
      <c r="U1314" s="398">
        <f t="shared" si="1061"/>
        <v>0</v>
      </c>
      <c r="V1314" s="398">
        <f t="shared" si="1061"/>
        <v>0</v>
      </c>
      <c r="W1314" s="398">
        <f t="shared" si="1061"/>
        <v>0</v>
      </c>
      <c r="X1314" s="398">
        <f t="shared" si="1061"/>
        <v>0</v>
      </c>
      <c r="Y1314" s="398">
        <f t="shared" si="1061"/>
        <v>0</v>
      </c>
      <c r="Z1314" s="398">
        <f t="shared" si="1061"/>
        <v>0</v>
      </c>
      <c r="AA1314" s="398">
        <f t="shared" si="1061"/>
        <v>0</v>
      </c>
      <c r="AB1314" s="398">
        <f t="shared" si="1061"/>
        <v>0</v>
      </c>
      <c r="AC1314" s="398">
        <f t="shared" si="1061"/>
        <v>0</v>
      </c>
      <c r="AD1314" s="398">
        <f t="shared" si="1061"/>
        <v>0</v>
      </c>
      <c r="AE1314" s="398">
        <f t="shared" si="1061"/>
        <v>0</v>
      </c>
      <c r="AF1314" s="398">
        <f t="shared" si="1061"/>
        <v>0</v>
      </c>
      <c r="AG1314" s="398">
        <f t="shared" si="1061"/>
        <v>0</v>
      </c>
    </row>
    <row r="1315">
      <c r="A1315" s="100" t="str">
        <f t="shared" si="37"/>
        <v>n/a</v>
      </c>
      <c r="B1315" s="396">
        <f t="array" ref="B1315">IF($A1315="n/a",Dashboard!$C$54,iferror(index('Trade Log'!$B$5:$B$2004,match($A1315,'Trade Log'!$AA$5:$AA$2004,0),0),Dashboard!$C$54))</f>
        <v>43100</v>
      </c>
      <c r="C1315" s="100" t="str">
        <f t="array" ref="C1315">IF($A1315="n/a","",iferror(index('Trade Log'!$C$5:$C$2004,match($A1315,'Trade Log'!$AA$5:$AA$2004,0),0),""))</f>
        <v/>
      </c>
      <c r="D1315" s="398">
        <f t="array" ref="D1315">IF($A1315="n/a",0,iferror(index('Trade Log'!$AD$5:$AD$2004,match($A1315,'Trade Log'!$AA$5:$AA$2004,0),0),0))</f>
        <v>0</v>
      </c>
      <c r="E1315" s="398">
        <f t="shared" si="35"/>
        <v>0</v>
      </c>
      <c r="F1315" s="100" t="str">
        <f t="array" ref="F1315">IF($A1315="n/a","",iferror(index('Trade Log'!$D$5:$D$2004,match($A1315,'Trade Log'!$AA$5:$AA$2004,0),0),"n/a"))</f>
        <v/>
      </c>
      <c r="G1315" s="100" t="str">
        <f t="array" ref="G1315">IF($A1315="n/a","",IFERROR(index(Setup!$D$52:$D$201,match($F1315,Setup!$B$52:$B$201,0),0),"n/a"))</f>
        <v/>
      </c>
      <c r="H1315" s="81"/>
      <c r="I1315" s="398">
        <f t="shared" ref="I1315:AG1315" si="1062">IF($A1315="n/a",0,IFERROR(IF($G1315=I$287,$E1315,0),0))</f>
        <v>0</v>
      </c>
      <c r="J1315" s="398">
        <f t="shared" si="1062"/>
        <v>0</v>
      </c>
      <c r="K1315" s="398">
        <f t="shared" si="1062"/>
        <v>0</v>
      </c>
      <c r="L1315" s="398">
        <f t="shared" si="1062"/>
        <v>0</v>
      </c>
      <c r="M1315" s="398">
        <f t="shared" si="1062"/>
        <v>0</v>
      </c>
      <c r="N1315" s="398">
        <f t="shared" si="1062"/>
        <v>0</v>
      </c>
      <c r="O1315" s="398">
        <f t="shared" si="1062"/>
        <v>0</v>
      </c>
      <c r="P1315" s="398">
        <f t="shared" si="1062"/>
        <v>0</v>
      </c>
      <c r="Q1315" s="398">
        <f t="shared" si="1062"/>
        <v>0</v>
      </c>
      <c r="R1315" s="398">
        <f t="shared" si="1062"/>
        <v>0</v>
      </c>
      <c r="S1315" s="398">
        <f t="shared" si="1062"/>
        <v>0</v>
      </c>
      <c r="T1315" s="398">
        <f t="shared" si="1062"/>
        <v>0</v>
      </c>
      <c r="U1315" s="398">
        <f t="shared" si="1062"/>
        <v>0</v>
      </c>
      <c r="V1315" s="398">
        <f t="shared" si="1062"/>
        <v>0</v>
      </c>
      <c r="W1315" s="398">
        <f t="shared" si="1062"/>
        <v>0</v>
      </c>
      <c r="X1315" s="398">
        <f t="shared" si="1062"/>
        <v>0</v>
      </c>
      <c r="Y1315" s="398">
        <f t="shared" si="1062"/>
        <v>0</v>
      </c>
      <c r="Z1315" s="398">
        <f t="shared" si="1062"/>
        <v>0</v>
      </c>
      <c r="AA1315" s="398">
        <f t="shared" si="1062"/>
        <v>0</v>
      </c>
      <c r="AB1315" s="398">
        <f t="shared" si="1062"/>
        <v>0</v>
      </c>
      <c r="AC1315" s="398">
        <f t="shared" si="1062"/>
        <v>0</v>
      </c>
      <c r="AD1315" s="398">
        <f t="shared" si="1062"/>
        <v>0</v>
      </c>
      <c r="AE1315" s="398">
        <f t="shared" si="1062"/>
        <v>0</v>
      </c>
      <c r="AF1315" s="398">
        <f t="shared" si="1062"/>
        <v>0</v>
      </c>
      <c r="AG1315" s="398">
        <f t="shared" si="1062"/>
        <v>0</v>
      </c>
    </row>
    <row r="1316">
      <c r="A1316" s="100" t="str">
        <f t="shared" si="37"/>
        <v>n/a</v>
      </c>
      <c r="B1316" s="396">
        <f t="array" ref="B1316">IF($A1316="n/a",Dashboard!$C$54,iferror(index('Trade Log'!$B$5:$B$2004,match($A1316,'Trade Log'!$AA$5:$AA$2004,0),0),Dashboard!$C$54))</f>
        <v>43100</v>
      </c>
      <c r="C1316" s="100" t="str">
        <f t="array" ref="C1316">IF($A1316="n/a","",iferror(index('Trade Log'!$C$5:$C$2004,match($A1316,'Trade Log'!$AA$5:$AA$2004,0),0),""))</f>
        <v/>
      </c>
      <c r="D1316" s="398">
        <f t="array" ref="D1316">IF($A1316="n/a",0,iferror(index('Trade Log'!$AD$5:$AD$2004,match($A1316,'Trade Log'!$AA$5:$AA$2004,0),0),0))</f>
        <v>0</v>
      </c>
      <c r="E1316" s="398">
        <f t="shared" si="35"/>
        <v>0</v>
      </c>
      <c r="F1316" s="100" t="str">
        <f t="array" ref="F1316">IF($A1316="n/a","",iferror(index('Trade Log'!$D$5:$D$2004,match($A1316,'Trade Log'!$AA$5:$AA$2004,0),0),"n/a"))</f>
        <v/>
      </c>
      <c r="G1316" s="100" t="str">
        <f t="array" ref="G1316">IF($A1316="n/a","",IFERROR(index(Setup!$D$52:$D$201,match($F1316,Setup!$B$52:$B$201,0),0),"n/a"))</f>
        <v/>
      </c>
      <c r="H1316" s="81"/>
      <c r="I1316" s="398">
        <f t="shared" ref="I1316:AG1316" si="1063">IF($A1316="n/a",0,IFERROR(IF($G1316=I$287,$E1316,0),0))</f>
        <v>0</v>
      </c>
      <c r="J1316" s="398">
        <f t="shared" si="1063"/>
        <v>0</v>
      </c>
      <c r="K1316" s="398">
        <f t="shared" si="1063"/>
        <v>0</v>
      </c>
      <c r="L1316" s="398">
        <f t="shared" si="1063"/>
        <v>0</v>
      </c>
      <c r="M1316" s="398">
        <f t="shared" si="1063"/>
        <v>0</v>
      </c>
      <c r="N1316" s="398">
        <f t="shared" si="1063"/>
        <v>0</v>
      </c>
      <c r="O1316" s="398">
        <f t="shared" si="1063"/>
        <v>0</v>
      </c>
      <c r="P1316" s="398">
        <f t="shared" si="1063"/>
        <v>0</v>
      </c>
      <c r="Q1316" s="398">
        <f t="shared" si="1063"/>
        <v>0</v>
      </c>
      <c r="R1316" s="398">
        <f t="shared" si="1063"/>
        <v>0</v>
      </c>
      <c r="S1316" s="398">
        <f t="shared" si="1063"/>
        <v>0</v>
      </c>
      <c r="T1316" s="398">
        <f t="shared" si="1063"/>
        <v>0</v>
      </c>
      <c r="U1316" s="398">
        <f t="shared" si="1063"/>
        <v>0</v>
      </c>
      <c r="V1316" s="398">
        <f t="shared" si="1063"/>
        <v>0</v>
      </c>
      <c r="W1316" s="398">
        <f t="shared" si="1063"/>
        <v>0</v>
      </c>
      <c r="X1316" s="398">
        <f t="shared" si="1063"/>
        <v>0</v>
      </c>
      <c r="Y1316" s="398">
        <f t="shared" si="1063"/>
        <v>0</v>
      </c>
      <c r="Z1316" s="398">
        <f t="shared" si="1063"/>
        <v>0</v>
      </c>
      <c r="AA1316" s="398">
        <f t="shared" si="1063"/>
        <v>0</v>
      </c>
      <c r="AB1316" s="398">
        <f t="shared" si="1063"/>
        <v>0</v>
      </c>
      <c r="AC1316" s="398">
        <f t="shared" si="1063"/>
        <v>0</v>
      </c>
      <c r="AD1316" s="398">
        <f t="shared" si="1063"/>
        <v>0</v>
      </c>
      <c r="AE1316" s="398">
        <f t="shared" si="1063"/>
        <v>0</v>
      </c>
      <c r="AF1316" s="398">
        <f t="shared" si="1063"/>
        <v>0</v>
      </c>
      <c r="AG1316" s="398">
        <f t="shared" si="1063"/>
        <v>0</v>
      </c>
    </row>
    <row r="1317">
      <c r="A1317" s="100" t="str">
        <f t="shared" si="37"/>
        <v>n/a</v>
      </c>
      <c r="B1317" s="396">
        <f t="array" ref="B1317">IF($A1317="n/a",Dashboard!$C$54,iferror(index('Trade Log'!$B$5:$B$2004,match($A1317,'Trade Log'!$AA$5:$AA$2004,0),0),Dashboard!$C$54))</f>
        <v>43100</v>
      </c>
      <c r="C1317" s="100" t="str">
        <f t="array" ref="C1317">IF($A1317="n/a","",iferror(index('Trade Log'!$C$5:$C$2004,match($A1317,'Trade Log'!$AA$5:$AA$2004,0),0),""))</f>
        <v/>
      </c>
      <c r="D1317" s="398">
        <f t="array" ref="D1317">IF($A1317="n/a",0,iferror(index('Trade Log'!$AD$5:$AD$2004,match($A1317,'Trade Log'!$AA$5:$AA$2004,0),0),0))</f>
        <v>0</v>
      </c>
      <c r="E1317" s="398">
        <f t="shared" si="35"/>
        <v>0</v>
      </c>
      <c r="F1317" s="100" t="str">
        <f t="array" ref="F1317">IF($A1317="n/a","",iferror(index('Trade Log'!$D$5:$D$2004,match($A1317,'Trade Log'!$AA$5:$AA$2004,0),0),"n/a"))</f>
        <v/>
      </c>
      <c r="G1317" s="100" t="str">
        <f t="array" ref="G1317">IF($A1317="n/a","",IFERROR(index(Setup!$D$52:$D$201,match($F1317,Setup!$B$52:$B$201,0),0),"n/a"))</f>
        <v/>
      </c>
      <c r="H1317" s="81"/>
      <c r="I1317" s="398">
        <f t="shared" ref="I1317:AG1317" si="1064">IF($A1317="n/a",0,IFERROR(IF($G1317=I$287,$E1317,0),0))</f>
        <v>0</v>
      </c>
      <c r="J1317" s="398">
        <f t="shared" si="1064"/>
        <v>0</v>
      </c>
      <c r="K1317" s="398">
        <f t="shared" si="1064"/>
        <v>0</v>
      </c>
      <c r="L1317" s="398">
        <f t="shared" si="1064"/>
        <v>0</v>
      </c>
      <c r="M1317" s="398">
        <f t="shared" si="1064"/>
        <v>0</v>
      </c>
      <c r="N1317" s="398">
        <f t="shared" si="1064"/>
        <v>0</v>
      </c>
      <c r="O1317" s="398">
        <f t="shared" si="1064"/>
        <v>0</v>
      </c>
      <c r="P1317" s="398">
        <f t="shared" si="1064"/>
        <v>0</v>
      </c>
      <c r="Q1317" s="398">
        <f t="shared" si="1064"/>
        <v>0</v>
      </c>
      <c r="R1317" s="398">
        <f t="shared" si="1064"/>
        <v>0</v>
      </c>
      <c r="S1317" s="398">
        <f t="shared" si="1064"/>
        <v>0</v>
      </c>
      <c r="T1317" s="398">
        <f t="shared" si="1064"/>
        <v>0</v>
      </c>
      <c r="U1317" s="398">
        <f t="shared" si="1064"/>
        <v>0</v>
      </c>
      <c r="V1317" s="398">
        <f t="shared" si="1064"/>
        <v>0</v>
      </c>
      <c r="W1317" s="398">
        <f t="shared" si="1064"/>
        <v>0</v>
      </c>
      <c r="X1317" s="398">
        <f t="shared" si="1064"/>
        <v>0</v>
      </c>
      <c r="Y1317" s="398">
        <f t="shared" si="1064"/>
        <v>0</v>
      </c>
      <c r="Z1317" s="398">
        <f t="shared" si="1064"/>
        <v>0</v>
      </c>
      <c r="AA1317" s="398">
        <f t="shared" si="1064"/>
        <v>0</v>
      </c>
      <c r="AB1317" s="398">
        <f t="shared" si="1064"/>
        <v>0</v>
      </c>
      <c r="AC1317" s="398">
        <f t="shared" si="1064"/>
        <v>0</v>
      </c>
      <c r="AD1317" s="398">
        <f t="shared" si="1064"/>
        <v>0</v>
      </c>
      <c r="AE1317" s="398">
        <f t="shared" si="1064"/>
        <v>0</v>
      </c>
      <c r="AF1317" s="398">
        <f t="shared" si="1064"/>
        <v>0</v>
      </c>
      <c r="AG1317" s="398">
        <f t="shared" si="1064"/>
        <v>0</v>
      </c>
    </row>
    <row r="1318">
      <c r="A1318" s="100" t="str">
        <f t="shared" si="37"/>
        <v>n/a</v>
      </c>
      <c r="B1318" s="396">
        <f t="array" ref="B1318">IF($A1318="n/a",Dashboard!$C$54,iferror(index('Trade Log'!$B$5:$B$2004,match($A1318,'Trade Log'!$AA$5:$AA$2004,0),0),Dashboard!$C$54))</f>
        <v>43100</v>
      </c>
      <c r="C1318" s="100" t="str">
        <f t="array" ref="C1318">IF($A1318="n/a","",iferror(index('Trade Log'!$C$5:$C$2004,match($A1318,'Trade Log'!$AA$5:$AA$2004,0),0),""))</f>
        <v/>
      </c>
      <c r="D1318" s="398">
        <f t="array" ref="D1318">IF($A1318="n/a",0,iferror(index('Trade Log'!$AD$5:$AD$2004,match($A1318,'Trade Log'!$AA$5:$AA$2004,0),0),0))</f>
        <v>0</v>
      </c>
      <c r="E1318" s="398">
        <f t="shared" si="35"/>
        <v>0</v>
      </c>
      <c r="F1318" s="100" t="str">
        <f t="array" ref="F1318">IF($A1318="n/a","",iferror(index('Trade Log'!$D$5:$D$2004,match($A1318,'Trade Log'!$AA$5:$AA$2004,0),0),"n/a"))</f>
        <v/>
      </c>
      <c r="G1318" s="100" t="str">
        <f t="array" ref="G1318">IF($A1318="n/a","",IFERROR(index(Setup!$D$52:$D$201,match($F1318,Setup!$B$52:$B$201,0),0),"n/a"))</f>
        <v/>
      </c>
      <c r="H1318" s="81"/>
      <c r="I1318" s="398">
        <f t="shared" ref="I1318:AG1318" si="1065">IF($A1318="n/a",0,IFERROR(IF($G1318=I$287,$E1318,0),0))</f>
        <v>0</v>
      </c>
      <c r="J1318" s="398">
        <f t="shared" si="1065"/>
        <v>0</v>
      </c>
      <c r="K1318" s="398">
        <f t="shared" si="1065"/>
        <v>0</v>
      </c>
      <c r="L1318" s="398">
        <f t="shared" si="1065"/>
        <v>0</v>
      </c>
      <c r="M1318" s="398">
        <f t="shared" si="1065"/>
        <v>0</v>
      </c>
      <c r="N1318" s="398">
        <f t="shared" si="1065"/>
        <v>0</v>
      </c>
      <c r="O1318" s="398">
        <f t="shared" si="1065"/>
        <v>0</v>
      </c>
      <c r="P1318" s="398">
        <f t="shared" si="1065"/>
        <v>0</v>
      </c>
      <c r="Q1318" s="398">
        <f t="shared" si="1065"/>
        <v>0</v>
      </c>
      <c r="R1318" s="398">
        <f t="shared" si="1065"/>
        <v>0</v>
      </c>
      <c r="S1318" s="398">
        <f t="shared" si="1065"/>
        <v>0</v>
      </c>
      <c r="T1318" s="398">
        <f t="shared" si="1065"/>
        <v>0</v>
      </c>
      <c r="U1318" s="398">
        <f t="shared" si="1065"/>
        <v>0</v>
      </c>
      <c r="V1318" s="398">
        <f t="shared" si="1065"/>
        <v>0</v>
      </c>
      <c r="W1318" s="398">
        <f t="shared" si="1065"/>
        <v>0</v>
      </c>
      <c r="X1318" s="398">
        <f t="shared" si="1065"/>
        <v>0</v>
      </c>
      <c r="Y1318" s="398">
        <f t="shared" si="1065"/>
        <v>0</v>
      </c>
      <c r="Z1318" s="398">
        <f t="shared" si="1065"/>
        <v>0</v>
      </c>
      <c r="AA1318" s="398">
        <f t="shared" si="1065"/>
        <v>0</v>
      </c>
      <c r="AB1318" s="398">
        <f t="shared" si="1065"/>
        <v>0</v>
      </c>
      <c r="AC1318" s="398">
        <f t="shared" si="1065"/>
        <v>0</v>
      </c>
      <c r="AD1318" s="398">
        <f t="shared" si="1065"/>
        <v>0</v>
      </c>
      <c r="AE1318" s="398">
        <f t="shared" si="1065"/>
        <v>0</v>
      </c>
      <c r="AF1318" s="398">
        <f t="shared" si="1065"/>
        <v>0</v>
      </c>
      <c r="AG1318" s="398">
        <f t="shared" si="1065"/>
        <v>0</v>
      </c>
    </row>
    <row r="1319">
      <c r="A1319" s="100" t="str">
        <f t="shared" si="37"/>
        <v>n/a</v>
      </c>
      <c r="B1319" s="396">
        <f t="array" ref="B1319">IF($A1319="n/a",Dashboard!$C$54,iferror(index('Trade Log'!$B$5:$B$2004,match($A1319,'Trade Log'!$AA$5:$AA$2004,0),0),Dashboard!$C$54))</f>
        <v>43100</v>
      </c>
      <c r="C1319" s="100" t="str">
        <f t="array" ref="C1319">IF($A1319="n/a","",iferror(index('Trade Log'!$C$5:$C$2004,match($A1319,'Trade Log'!$AA$5:$AA$2004,0),0),""))</f>
        <v/>
      </c>
      <c r="D1319" s="398">
        <f t="array" ref="D1319">IF($A1319="n/a",0,iferror(index('Trade Log'!$AD$5:$AD$2004,match($A1319,'Trade Log'!$AA$5:$AA$2004,0),0),0))</f>
        <v>0</v>
      </c>
      <c r="E1319" s="398">
        <f t="shared" si="35"/>
        <v>0</v>
      </c>
      <c r="F1319" s="100" t="str">
        <f t="array" ref="F1319">IF($A1319="n/a","",iferror(index('Trade Log'!$D$5:$D$2004,match($A1319,'Trade Log'!$AA$5:$AA$2004,0),0),"n/a"))</f>
        <v/>
      </c>
      <c r="G1319" s="100" t="str">
        <f t="array" ref="G1319">IF($A1319="n/a","",IFERROR(index(Setup!$D$52:$D$201,match($F1319,Setup!$B$52:$B$201,0),0),"n/a"))</f>
        <v/>
      </c>
      <c r="H1319" s="81"/>
      <c r="I1319" s="398">
        <f t="shared" ref="I1319:AG1319" si="1066">IF($A1319="n/a",0,IFERROR(IF($G1319=I$287,$E1319,0),0))</f>
        <v>0</v>
      </c>
      <c r="J1319" s="398">
        <f t="shared" si="1066"/>
        <v>0</v>
      </c>
      <c r="K1319" s="398">
        <f t="shared" si="1066"/>
        <v>0</v>
      </c>
      <c r="L1319" s="398">
        <f t="shared" si="1066"/>
        <v>0</v>
      </c>
      <c r="M1319" s="398">
        <f t="shared" si="1066"/>
        <v>0</v>
      </c>
      <c r="N1319" s="398">
        <f t="shared" si="1066"/>
        <v>0</v>
      </c>
      <c r="O1319" s="398">
        <f t="shared" si="1066"/>
        <v>0</v>
      </c>
      <c r="P1319" s="398">
        <f t="shared" si="1066"/>
        <v>0</v>
      </c>
      <c r="Q1319" s="398">
        <f t="shared" si="1066"/>
        <v>0</v>
      </c>
      <c r="R1319" s="398">
        <f t="shared" si="1066"/>
        <v>0</v>
      </c>
      <c r="S1319" s="398">
        <f t="shared" si="1066"/>
        <v>0</v>
      </c>
      <c r="T1319" s="398">
        <f t="shared" si="1066"/>
        <v>0</v>
      </c>
      <c r="U1319" s="398">
        <f t="shared" si="1066"/>
        <v>0</v>
      </c>
      <c r="V1319" s="398">
        <f t="shared" si="1066"/>
        <v>0</v>
      </c>
      <c r="W1319" s="398">
        <f t="shared" si="1066"/>
        <v>0</v>
      </c>
      <c r="X1319" s="398">
        <f t="shared" si="1066"/>
        <v>0</v>
      </c>
      <c r="Y1319" s="398">
        <f t="shared" si="1066"/>
        <v>0</v>
      </c>
      <c r="Z1319" s="398">
        <f t="shared" si="1066"/>
        <v>0</v>
      </c>
      <c r="AA1319" s="398">
        <f t="shared" si="1066"/>
        <v>0</v>
      </c>
      <c r="AB1319" s="398">
        <f t="shared" si="1066"/>
        <v>0</v>
      </c>
      <c r="AC1319" s="398">
        <f t="shared" si="1066"/>
        <v>0</v>
      </c>
      <c r="AD1319" s="398">
        <f t="shared" si="1066"/>
        <v>0</v>
      </c>
      <c r="AE1319" s="398">
        <f t="shared" si="1066"/>
        <v>0</v>
      </c>
      <c r="AF1319" s="398">
        <f t="shared" si="1066"/>
        <v>0</v>
      </c>
      <c r="AG1319" s="398">
        <f t="shared" si="1066"/>
        <v>0</v>
      </c>
    </row>
    <row r="1320">
      <c r="A1320" s="100" t="str">
        <f t="shared" si="37"/>
        <v>n/a</v>
      </c>
      <c r="B1320" s="396">
        <f t="array" ref="B1320">IF($A1320="n/a",Dashboard!$C$54,iferror(index('Trade Log'!$B$5:$B$2004,match($A1320,'Trade Log'!$AA$5:$AA$2004,0),0),Dashboard!$C$54))</f>
        <v>43100</v>
      </c>
      <c r="C1320" s="100" t="str">
        <f t="array" ref="C1320">IF($A1320="n/a","",iferror(index('Trade Log'!$C$5:$C$2004,match($A1320,'Trade Log'!$AA$5:$AA$2004,0),0),""))</f>
        <v/>
      </c>
      <c r="D1320" s="398">
        <f t="array" ref="D1320">IF($A1320="n/a",0,iferror(index('Trade Log'!$AD$5:$AD$2004,match($A1320,'Trade Log'!$AA$5:$AA$2004,0),0),0))</f>
        <v>0</v>
      </c>
      <c r="E1320" s="398">
        <f t="shared" si="35"/>
        <v>0</v>
      </c>
      <c r="F1320" s="100" t="str">
        <f t="array" ref="F1320">IF($A1320="n/a","",iferror(index('Trade Log'!$D$5:$D$2004,match($A1320,'Trade Log'!$AA$5:$AA$2004,0),0),"n/a"))</f>
        <v/>
      </c>
      <c r="G1320" s="100" t="str">
        <f t="array" ref="G1320">IF($A1320="n/a","",IFERROR(index(Setup!$D$52:$D$201,match($F1320,Setup!$B$52:$B$201,0),0),"n/a"))</f>
        <v/>
      </c>
      <c r="H1320" s="81"/>
      <c r="I1320" s="398">
        <f t="shared" ref="I1320:AG1320" si="1067">IF($A1320="n/a",0,IFERROR(IF($G1320=I$287,$E1320,0),0))</f>
        <v>0</v>
      </c>
      <c r="J1320" s="398">
        <f t="shared" si="1067"/>
        <v>0</v>
      </c>
      <c r="K1320" s="398">
        <f t="shared" si="1067"/>
        <v>0</v>
      </c>
      <c r="L1320" s="398">
        <f t="shared" si="1067"/>
        <v>0</v>
      </c>
      <c r="M1320" s="398">
        <f t="shared" si="1067"/>
        <v>0</v>
      </c>
      <c r="N1320" s="398">
        <f t="shared" si="1067"/>
        <v>0</v>
      </c>
      <c r="O1320" s="398">
        <f t="shared" si="1067"/>
        <v>0</v>
      </c>
      <c r="P1320" s="398">
        <f t="shared" si="1067"/>
        <v>0</v>
      </c>
      <c r="Q1320" s="398">
        <f t="shared" si="1067"/>
        <v>0</v>
      </c>
      <c r="R1320" s="398">
        <f t="shared" si="1067"/>
        <v>0</v>
      </c>
      <c r="S1320" s="398">
        <f t="shared" si="1067"/>
        <v>0</v>
      </c>
      <c r="T1320" s="398">
        <f t="shared" si="1067"/>
        <v>0</v>
      </c>
      <c r="U1320" s="398">
        <f t="shared" si="1067"/>
        <v>0</v>
      </c>
      <c r="V1320" s="398">
        <f t="shared" si="1067"/>
        <v>0</v>
      </c>
      <c r="W1320" s="398">
        <f t="shared" si="1067"/>
        <v>0</v>
      </c>
      <c r="X1320" s="398">
        <f t="shared" si="1067"/>
        <v>0</v>
      </c>
      <c r="Y1320" s="398">
        <f t="shared" si="1067"/>
        <v>0</v>
      </c>
      <c r="Z1320" s="398">
        <f t="shared" si="1067"/>
        <v>0</v>
      </c>
      <c r="AA1320" s="398">
        <f t="shared" si="1067"/>
        <v>0</v>
      </c>
      <c r="AB1320" s="398">
        <f t="shared" si="1067"/>
        <v>0</v>
      </c>
      <c r="AC1320" s="398">
        <f t="shared" si="1067"/>
        <v>0</v>
      </c>
      <c r="AD1320" s="398">
        <f t="shared" si="1067"/>
        <v>0</v>
      </c>
      <c r="AE1320" s="398">
        <f t="shared" si="1067"/>
        <v>0</v>
      </c>
      <c r="AF1320" s="398">
        <f t="shared" si="1067"/>
        <v>0</v>
      </c>
      <c r="AG1320" s="398">
        <f t="shared" si="1067"/>
        <v>0</v>
      </c>
    </row>
    <row r="1321">
      <c r="A1321" s="100" t="str">
        <f t="shared" si="37"/>
        <v>n/a</v>
      </c>
      <c r="B1321" s="396">
        <f t="array" ref="B1321">IF($A1321="n/a",Dashboard!$C$54,iferror(index('Trade Log'!$B$5:$B$2004,match($A1321,'Trade Log'!$AA$5:$AA$2004,0),0),Dashboard!$C$54))</f>
        <v>43100</v>
      </c>
      <c r="C1321" s="100" t="str">
        <f t="array" ref="C1321">IF($A1321="n/a","",iferror(index('Trade Log'!$C$5:$C$2004,match($A1321,'Trade Log'!$AA$5:$AA$2004,0),0),""))</f>
        <v/>
      </c>
      <c r="D1321" s="398">
        <f t="array" ref="D1321">IF($A1321="n/a",0,iferror(index('Trade Log'!$AD$5:$AD$2004,match($A1321,'Trade Log'!$AA$5:$AA$2004,0),0),0))</f>
        <v>0</v>
      </c>
      <c r="E1321" s="398">
        <f t="shared" si="35"/>
        <v>0</v>
      </c>
      <c r="F1321" s="100" t="str">
        <f t="array" ref="F1321">IF($A1321="n/a","",iferror(index('Trade Log'!$D$5:$D$2004,match($A1321,'Trade Log'!$AA$5:$AA$2004,0),0),"n/a"))</f>
        <v/>
      </c>
      <c r="G1321" s="100" t="str">
        <f t="array" ref="G1321">IF($A1321="n/a","",IFERROR(index(Setup!$D$52:$D$201,match($F1321,Setup!$B$52:$B$201,0),0),"n/a"))</f>
        <v/>
      </c>
      <c r="H1321" s="81"/>
      <c r="I1321" s="398">
        <f t="shared" ref="I1321:AG1321" si="1068">IF($A1321="n/a",0,IFERROR(IF($G1321=I$287,$E1321,0),0))</f>
        <v>0</v>
      </c>
      <c r="J1321" s="398">
        <f t="shared" si="1068"/>
        <v>0</v>
      </c>
      <c r="K1321" s="398">
        <f t="shared" si="1068"/>
        <v>0</v>
      </c>
      <c r="L1321" s="398">
        <f t="shared" si="1068"/>
        <v>0</v>
      </c>
      <c r="M1321" s="398">
        <f t="shared" si="1068"/>
        <v>0</v>
      </c>
      <c r="N1321" s="398">
        <f t="shared" si="1068"/>
        <v>0</v>
      </c>
      <c r="O1321" s="398">
        <f t="shared" si="1068"/>
        <v>0</v>
      </c>
      <c r="P1321" s="398">
        <f t="shared" si="1068"/>
        <v>0</v>
      </c>
      <c r="Q1321" s="398">
        <f t="shared" si="1068"/>
        <v>0</v>
      </c>
      <c r="R1321" s="398">
        <f t="shared" si="1068"/>
        <v>0</v>
      </c>
      <c r="S1321" s="398">
        <f t="shared" si="1068"/>
        <v>0</v>
      </c>
      <c r="T1321" s="398">
        <f t="shared" si="1068"/>
        <v>0</v>
      </c>
      <c r="U1321" s="398">
        <f t="shared" si="1068"/>
        <v>0</v>
      </c>
      <c r="V1321" s="398">
        <f t="shared" si="1068"/>
        <v>0</v>
      </c>
      <c r="W1321" s="398">
        <f t="shared" si="1068"/>
        <v>0</v>
      </c>
      <c r="X1321" s="398">
        <f t="shared" si="1068"/>
        <v>0</v>
      </c>
      <c r="Y1321" s="398">
        <f t="shared" si="1068"/>
        <v>0</v>
      </c>
      <c r="Z1321" s="398">
        <f t="shared" si="1068"/>
        <v>0</v>
      </c>
      <c r="AA1321" s="398">
        <f t="shared" si="1068"/>
        <v>0</v>
      </c>
      <c r="AB1321" s="398">
        <f t="shared" si="1068"/>
        <v>0</v>
      </c>
      <c r="AC1321" s="398">
        <f t="shared" si="1068"/>
        <v>0</v>
      </c>
      <c r="AD1321" s="398">
        <f t="shared" si="1068"/>
        <v>0</v>
      </c>
      <c r="AE1321" s="398">
        <f t="shared" si="1068"/>
        <v>0</v>
      </c>
      <c r="AF1321" s="398">
        <f t="shared" si="1068"/>
        <v>0</v>
      </c>
      <c r="AG1321" s="398">
        <f t="shared" si="1068"/>
        <v>0</v>
      </c>
    </row>
    <row r="1322">
      <c r="A1322" s="100" t="str">
        <f t="shared" si="37"/>
        <v>n/a</v>
      </c>
      <c r="B1322" s="396">
        <f t="array" ref="B1322">IF($A1322="n/a",Dashboard!$C$54,iferror(index('Trade Log'!$B$5:$B$2004,match($A1322,'Trade Log'!$AA$5:$AA$2004,0),0),Dashboard!$C$54))</f>
        <v>43100</v>
      </c>
      <c r="C1322" s="100" t="str">
        <f t="array" ref="C1322">IF($A1322="n/a","",iferror(index('Trade Log'!$C$5:$C$2004,match($A1322,'Trade Log'!$AA$5:$AA$2004,0),0),""))</f>
        <v/>
      </c>
      <c r="D1322" s="398">
        <f t="array" ref="D1322">IF($A1322="n/a",0,iferror(index('Trade Log'!$AD$5:$AD$2004,match($A1322,'Trade Log'!$AA$5:$AA$2004,0),0),0))</f>
        <v>0</v>
      </c>
      <c r="E1322" s="398">
        <f t="shared" si="35"/>
        <v>0</v>
      </c>
      <c r="F1322" s="100" t="str">
        <f t="array" ref="F1322">IF($A1322="n/a","",iferror(index('Trade Log'!$D$5:$D$2004,match($A1322,'Trade Log'!$AA$5:$AA$2004,0),0),"n/a"))</f>
        <v/>
      </c>
      <c r="G1322" s="100" t="str">
        <f t="array" ref="G1322">IF($A1322="n/a","",IFERROR(index(Setup!$D$52:$D$201,match($F1322,Setup!$B$52:$B$201,0),0),"n/a"))</f>
        <v/>
      </c>
      <c r="H1322" s="81"/>
      <c r="I1322" s="398">
        <f t="shared" ref="I1322:AG1322" si="1069">IF($A1322="n/a",0,IFERROR(IF($G1322=I$287,$E1322,0),0))</f>
        <v>0</v>
      </c>
      <c r="J1322" s="398">
        <f t="shared" si="1069"/>
        <v>0</v>
      </c>
      <c r="K1322" s="398">
        <f t="shared" si="1069"/>
        <v>0</v>
      </c>
      <c r="L1322" s="398">
        <f t="shared" si="1069"/>
        <v>0</v>
      </c>
      <c r="M1322" s="398">
        <f t="shared" si="1069"/>
        <v>0</v>
      </c>
      <c r="N1322" s="398">
        <f t="shared" si="1069"/>
        <v>0</v>
      </c>
      <c r="O1322" s="398">
        <f t="shared" si="1069"/>
        <v>0</v>
      </c>
      <c r="P1322" s="398">
        <f t="shared" si="1069"/>
        <v>0</v>
      </c>
      <c r="Q1322" s="398">
        <f t="shared" si="1069"/>
        <v>0</v>
      </c>
      <c r="R1322" s="398">
        <f t="shared" si="1069"/>
        <v>0</v>
      </c>
      <c r="S1322" s="398">
        <f t="shared" si="1069"/>
        <v>0</v>
      </c>
      <c r="T1322" s="398">
        <f t="shared" si="1069"/>
        <v>0</v>
      </c>
      <c r="U1322" s="398">
        <f t="shared" si="1069"/>
        <v>0</v>
      </c>
      <c r="V1322" s="398">
        <f t="shared" si="1069"/>
        <v>0</v>
      </c>
      <c r="W1322" s="398">
        <f t="shared" si="1069"/>
        <v>0</v>
      </c>
      <c r="X1322" s="398">
        <f t="shared" si="1069"/>
        <v>0</v>
      </c>
      <c r="Y1322" s="398">
        <f t="shared" si="1069"/>
        <v>0</v>
      </c>
      <c r="Z1322" s="398">
        <f t="shared" si="1069"/>
        <v>0</v>
      </c>
      <c r="AA1322" s="398">
        <f t="shared" si="1069"/>
        <v>0</v>
      </c>
      <c r="AB1322" s="398">
        <f t="shared" si="1069"/>
        <v>0</v>
      </c>
      <c r="AC1322" s="398">
        <f t="shared" si="1069"/>
        <v>0</v>
      </c>
      <c r="AD1322" s="398">
        <f t="shared" si="1069"/>
        <v>0</v>
      </c>
      <c r="AE1322" s="398">
        <f t="shared" si="1069"/>
        <v>0</v>
      </c>
      <c r="AF1322" s="398">
        <f t="shared" si="1069"/>
        <v>0</v>
      </c>
      <c r="AG1322" s="398">
        <f t="shared" si="1069"/>
        <v>0</v>
      </c>
    </row>
    <row r="1323">
      <c r="A1323" s="100" t="str">
        <f t="shared" si="37"/>
        <v>n/a</v>
      </c>
      <c r="B1323" s="396">
        <f t="array" ref="B1323">IF($A1323="n/a",Dashboard!$C$54,iferror(index('Trade Log'!$B$5:$B$2004,match($A1323,'Trade Log'!$AA$5:$AA$2004,0),0),Dashboard!$C$54))</f>
        <v>43100</v>
      </c>
      <c r="C1323" s="100" t="str">
        <f t="array" ref="C1323">IF($A1323="n/a","",iferror(index('Trade Log'!$C$5:$C$2004,match($A1323,'Trade Log'!$AA$5:$AA$2004,0),0),""))</f>
        <v/>
      </c>
      <c r="D1323" s="398">
        <f t="array" ref="D1323">IF($A1323="n/a",0,iferror(index('Trade Log'!$AD$5:$AD$2004,match($A1323,'Trade Log'!$AA$5:$AA$2004,0),0),0))</f>
        <v>0</v>
      </c>
      <c r="E1323" s="398">
        <f t="shared" si="35"/>
        <v>0</v>
      </c>
      <c r="F1323" s="100" t="str">
        <f t="array" ref="F1323">IF($A1323="n/a","",iferror(index('Trade Log'!$D$5:$D$2004,match($A1323,'Trade Log'!$AA$5:$AA$2004,0),0),"n/a"))</f>
        <v/>
      </c>
      <c r="G1323" s="100" t="str">
        <f t="array" ref="G1323">IF($A1323="n/a","",IFERROR(index(Setup!$D$52:$D$201,match($F1323,Setup!$B$52:$B$201,0),0),"n/a"))</f>
        <v/>
      </c>
      <c r="H1323" s="81"/>
      <c r="I1323" s="398">
        <f t="shared" ref="I1323:AG1323" si="1070">IF($A1323="n/a",0,IFERROR(IF($G1323=I$287,$E1323,0),0))</f>
        <v>0</v>
      </c>
      <c r="J1323" s="398">
        <f t="shared" si="1070"/>
        <v>0</v>
      </c>
      <c r="K1323" s="398">
        <f t="shared" si="1070"/>
        <v>0</v>
      </c>
      <c r="L1323" s="398">
        <f t="shared" si="1070"/>
        <v>0</v>
      </c>
      <c r="M1323" s="398">
        <f t="shared" si="1070"/>
        <v>0</v>
      </c>
      <c r="N1323" s="398">
        <f t="shared" si="1070"/>
        <v>0</v>
      </c>
      <c r="O1323" s="398">
        <f t="shared" si="1070"/>
        <v>0</v>
      </c>
      <c r="P1323" s="398">
        <f t="shared" si="1070"/>
        <v>0</v>
      </c>
      <c r="Q1323" s="398">
        <f t="shared" si="1070"/>
        <v>0</v>
      </c>
      <c r="R1323" s="398">
        <f t="shared" si="1070"/>
        <v>0</v>
      </c>
      <c r="S1323" s="398">
        <f t="shared" si="1070"/>
        <v>0</v>
      </c>
      <c r="T1323" s="398">
        <f t="shared" si="1070"/>
        <v>0</v>
      </c>
      <c r="U1323" s="398">
        <f t="shared" si="1070"/>
        <v>0</v>
      </c>
      <c r="V1323" s="398">
        <f t="shared" si="1070"/>
        <v>0</v>
      </c>
      <c r="W1323" s="398">
        <f t="shared" si="1070"/>
        <v>0</v>
      </c>
      <c r="X1323" s="398">
        <f t="shared" si="1070"/>
        <v>0</v>
      </c>
      <c r="Y1323" s="398">
        <f t="shared" si="1070"/>
        <v>0</v>
      </c>
      <c r="Z1323" s="398">
        <f t="shared" si="1070"/>
        <v>0</v>
      </c>
      <c r="AA1323" s="398">
        <f t="shared" si="1070"/>
        <v>0</v>
      </c>
      <c r="AB1323" s="398">
        <f t="shared" si="1070"/>
        <v>0</v>
      </c>
      <c r="AC1323" s="398">
        <f t="shared" si="1070"/>
        <v>0</v>
      </c>
      <c r="AD1323" s="398">
        <f t="shared" si="1070"/>
        <v>0</v>
      </c>
      <c r="AE1323" s="398">
        <f t="shared" si="1070"/>
        <v>0</v>
      </c>
      <c r="AF1323" s="398">
        <f t="shared" si="1070"/>
        <v>0</v>
      </c>
      <c r="AG1323" s="398">
        <f t="shared" si="1070"/>
        <v>0</v>
      </c>
    </row>
    <row r="1324">
      <c r="A1324" s="100" t="str">
        <f t="shared" si="37"/>
        <v>n/a</v>
      </c>
      <c r="B1324" s="396">
        <f t="array" ref="B1324">IF($A1324="n/a",Dashboard!$C$54,iferror(index('Trade Log'!$B$5:$B$2004,match($A1324,'Trade Log'!$AA$5:$AA$2004,0),0),Dashboard!$C$54))</f>
        <v>43100</v>
      </c>
      <c r="C1324" s="100" t="str">
        <f t="array" ref="C1324">IF($A1324="n/a","",iferror(index('Trade Log'!$C$5:$C$2004,match($A1324,'Trade Log'!$AA$5:$AA$2004,0),0),""))</f>
        <v/>
      </c>
      <c r="D1324" s="398">
        <f t="array" ref="D1324">IF($A1324="n/a",0,iferror(index('Trade Log'!$AD$5:$AD$2004,match($A1324,'Trade Log'!$AA$5:$AA$2004,0),0),0))</f>
        <v>0</v>
      </c>
      <c r="E1324" s="398">
        <f t="shared" si="35"/>
        <v>0</v>
      </c>
      <c r="F1324" s="100" t="str">
        <f t="array" ref="F1324">IF($A1324="n/a","",iferror(index('Trade Log'!$D$5:$D$2004,match($A1324,'Trade Log'!$AA$5:$AA$2004,0),0),"n/a"))</f>
        <v/>
      </c>
      <c r="G1324" s="100" t="str">
        <f t="array" ref="G1324">IF($A1324="n/a","",IFERROR(index(Setup!$D$52:$D$201,match($F1324,Setup!$B$52:$B$201,0),0),"n/a"))</f>
        <v/>
      </c>
      <c r="H1324" s="81"/>
      <c r="I1324" s="398">
        <f t="shared" ref="I1324:AG1324" si="1071">IF($A1324="n/a",0,IFERROR(IF($G1324=I$287,$E1324,0),0))</f>
        <v>0</v>
      </c>
      <c r="J1324" s="398">
        <f t="shared" si="1071"/>
        <v>0</v>
      </c>
      <c r="K1324" s="398">
        <f t="shared" si="1071"/>
        <v>0</v>
      </c>
      <c r="L1324" s="398">
        <f t="shared" si="1071"/>
        <v>0</v>
      </c>
      <c r="M1324" s="398">
        <f t="shared" si="1071"/>
        <v>0</v>
      </c>
      <c r="N1324" s="398">
        <f t="shared" si="1071"/>
        <v>0</v>
      </c>
      <c r="O1324" s="398">
        <f t="shared" si="1071"/>
        <v>0</v>
      </c>
      <c r="P1324" s="398">
        <f t="shared" si="1071"/>
        <v>0</v>
      </c>
      <c r="Q1324" s="398">
        <f t="shared" si="1071"/>
        <v>0</v>
      </c>
      <c r="R1324" s="398">
        <f t="shared" si="1071"/>
        <v>0</v>
      </c>
      <c r="S1324" s="398">
        <f t="shared" si="1071"/>
        <v>0</v>
      </c>
      <c r="T1324" s="398">
        <f t="shared" si="1071"/>
        <v>0</v>
      </c>
      <c r="U1324" s="398">
        <f t="shared" si="1071"/>
        <v>0</v>
      </c>
      <c r="V1324" s="398">
        <f t="shared" si="1071"/>
        <v>0</v>
      </c>
      <c r="W1324" s="398">
        <f t="shared" si="1071"/>
        <v>0</v>
      </c>
      <c r="X1324" s="398">
        <f t="shared" si="1071"/>
        <v>0</v>
      </c>
      <c r="Y1324" s="398">
        <f t="shared" si="1071"/>
        <v>0</v>
      </c>
      <c r="Z1324" s="398">
        <f t="shared" si="1071"/>
        <v>0</v>
      </c>
      <c r="AA1324" s="398">
        <f t="shared" si="1071"/>
        <v>0</v>
      </c>
      <c r="AB1324" s="398">
        <f t="shared" si="1071"/>
        <v>0</v>
      </c>
      <c r="AC1324" s="398">
        <f t="shared" si="1071"/>
        <v>0</v>
      </c>
      <c r="AD1324" s="398">
        <f t="shared" si="1071"/>
        <v>0</v>
      </c>
      <c r="AE1324" s="398">
        <f t="shared" si="1071"/>
        <v>0</v>
      </c>
      <c r="AF1324" s="398">
        <f t="shared" si="1071"/>
        <v>0</v>
      </c>
      <c r="AG1324" s="398">
        <f t="shared" si="1071"/>
        <v>0</v>
      </c>
    </row>
    <row r="1325">
      <c r="A1325" s="100" t="str">
        <f t="shared" si="37"/>
        <v>n/a</v>
      </c>
      <c r="B1325" s="396">
        <f t="array" ref="B1325">IF($A1325="n/a",Dashboard!$C$54,iferror(index('Trade Log'!$B$5:$B$2004,match($A1325,'Trade Log'!$AA$5:$AA$2004,0),0),Dashboard!$C$54))</f>
        <v>43100</v>
      </c>
      <c r="C1325" s="100" t="str">
        <f t="array" ref="C1325">IF($A1325="n/a","",iferror(index('Trade Log'!$C$5:$C$2004,match($A1325,'Trade Log'!$AA$5:$AA$2004,0),0),""))</f>
        <v/>
      </c>
      <c r="D1325" s="398">
        <f t="array" ref="D1325">IF($A1325="n/a",0,iferror(index('Trade Log'!$AD$5:$AD$2004,match($A1325,'Trade Log'!$AA$5:$AA$2004,0),0),0))</f>
        <v>0</v>
      </c>
      <c r="E1325" s="398">
        <f t="shared" si="35"/>
        <v>0</v>
      </c>
      <c r="F1325" s="100" t="str">
        <f t="array" ref="F1325">IF($A1325="n/a","",iferror(index('Trade Log'!$D$5:$D$2004,match($A1325,'Trade Log'!$AA$5:$AA$2004,0),0),"n/a"))</f>
        <v/>
      </c>
      <c r="G1325" s="100" t="str">
        <f t="array" ref="G1325">IF($A1325="n/a","",IFERROR(index(Setup!$D$52:$D$201,match($F1325,Setup!$B$52:$B$201,0),0),"n/a"))</f>
        <v/>
      </c>
      <c r="H1325" s="81"/>
      <c r="I1325" s="398">
        <f t="shared" ref="I1325:AG1325" si="1072">IF($A1325="n/a",0,IFERROR(IF($G1325=I$287,$E1325,0),0))</f>
        <v>0</v>
      </c>
      <c r="J1325" s="398">
        <f t="shared" si="1072"/>
        <v>0</v>
      </c>
      <c r="K1325" s="398">
        <f t="shared" si="1072"/>
        <v>0</v>
      </c>
      <c r="L1325" s="398">
        <f t="shared" si="1072"/>
        <v>0</v>
      </c>
      <c r="M1325" s="398">
        <f t="shared" si="1072"/>
        <v>0</v>
      </c>
      <c r="N1325" s="398">
        <f t="shared" si="1072"/>
        <v>0</v>
      </c>
      <c r="O1325" s="398">
        <f t="shared" si="1072"/>
        <v>0</v>
      </c>
      <c r="P1325" s="398">
        <f t="shared" si="1072"/>
        <v>0</v>
      </c>
      <c r="Q1325" s="398">
        <f t="shared" si="1072"/>
        <v>0</v>
      </c>
      <c r="R1325" s="398">
        <f t="shared" si="1072"/>
        <v>0</v>
      </c>
      <c r="S1325" s="398">
        <f t="shared" si="1072"/>
        <v>0</v>
      </c>
      <c r="T1325" s="398">
        <f t="shared" si="1072"/>
        <v>0</v>
      </c>
      <c r="U1325" s="398">
        <f t="shared" si="1072"/>
        <v>0</v>
      </c>
      <c r="V1325" s="398">
        <f t="shared" si="1072"/>
        <v>0</v>
      </c>
      <c r="W1325" s="398">
        <f t="shared" si="1072"/>
        <v>0</v>
      </c>
      <c r="X1325" s="398">
        <f t="shared" si="1072"/>
        <v>0</v>
      </c>
      <c r="Y1325" s="398">
        <f t="shared" si="1072"/>
        <v>0</v>
      </c>
      <c r="Z1325" s="398">
        <f t="shared" si="1072"/>
        <v>0</v>
      </c>
      <c r="AA1325" s="398">
        <f t="shared" si="1072"/>
        <v>0</v>
      </c>
      <c r="AB1325" s="398">
        <f t="shared" si="1072"/>
        <v>0</v>
      </c>
      <c r="AC1325" s="398">
        <f t="shared" si="1072"/>
        <v>0</v>
      </c>
      <c r="AD1325" s="398">
        <f t="shared" si="1072"/>
        <v>0</v>
      </c>
      <c r="AE1325" s="398">
        <f t="shared" si="1072"/>
        <v>0</v>
      </c>
      <c r="AF1325" s="398">
        <f t="shared" si="1072"/>
        <v>0</v>
      </c>
      <c r="AG1325" s="398">
        <f t="shared" si="1072"/>
        <v>0</v>
      </c>
    </row>
    <row r="1326">
      <c r="A1326" s="100" t="str">
        <f t="shared" si="37"/>
        <v>n/a</v>
      </c>
      <c r="B1326" s="396">
        <f t="array" ref="B1326">IF($A1326="n/a",Dashboard!$C$54,iferror(index('Trade Log'!$B$5:$B$2004,match($A1326,'Trade Log'!$AA$5:$AA$2004,0),0),Dashboard!$C$54))</f>
        <v>43100</v>
      </c>
      <c r="C1326" s="100" t="str">
        <f t="array" ref="C1326">IF($A1326="n/a","",iferror(index('Trade Log'!$C$5:$C$2004,match($A1326,'Trade Log'!$AA$5:$AA$2004,0),0),""))</f>
        <v/>
      </c>
      <c r="D1326" s="398">
        <f t="array" ref="D1326">IF($A1326="n/a",0,iferror(index('Trade Log'!$AD$5:$AD$2004,match($A1326,'Trade Log'!$AA$5:$AA$2004,0),0),0))</f>
        <v>0</v>
      </c>
      <c r="E1326" s="398">
        <f t="shared" si="35"/>
        <v>0</v>
      </c>
      <c r="F1326" s="100" t="str">
        <f t="array" ref="F1326">IF($A1326="n/a","",iferror(index('Trade Log'!$D$5:$D$2004,match($A1326,'Trade Log'!$AA$5:$AA$2004,0),0),"n/a"))</f>
        <v/>
      </c>
      <c r="G1326" s="100" t="str">
        <f t="array" ref="G1326">IF($A1326="n/a","",IFERROR(index(Setup!$D$52:$D$201,match($F1326,Setup!$B$52:$B$201,0),0),"n/a"))</f>
        <v/>
      </c>
      <c r="H1326" s="81"/>
      <c r="I1326" s="398">
        <f t="shared" ref="I1326:AG1326" si="1073">IF($A1326="n/a",0,IFERROR(IF($G1326=I$287,$E1326,0),0))</f>
        <v>0</v>
      </c>
      <c r="J1326" s="398">
        <f t="shared" si="1073"/>
        <v>0</v>
      </c>
      <c r="K1326" s="398">
        <f t="shared" si="1073"/>
        <v>0</v>
      </c>
      <c r="L1326" s="398">
        <f t="shared" si="1073"/>
        <v>0</v>
      </c>
      <c r="M1326" s="398">
        <f t="shared" si="1073"/>
        <v>0</v>
      </c>
      <c r="N1326" s="398">
        <f t="shared" si="1073"/>
        <v>0</v>
      </c>
      <c r="O1326" s="398">
        <f t="shared" si="1073"/>
        <v>0</v>
      </c>
      <c r="P1326" s="398">
        <f t="shared" si="1073"/>
        <v>0</v>
      </c>
      <c r="Q1326" s="398">
        <f t="shared" si="1073"/>
        <v>0</v>
      </c>
      <c r="R1326" s="398">
        <f t="shared" si="1073"/>
        <v>0</v>
      </c>
      <c r="S1326" s="398">
        <f t="shared" si="1073"/>
        <v>0</v>
      </c>
      <c r="T1326" s="398">
        <f t="shared" si="1073"/>
        <v>0</v>
      </c>
      <c r="U1326" s="398">
        <f t="shared" si="1073"/>
        <v>0</v>
      </c>
      <c r="V1326" s="398">
        <f t="shared" si="1073"/>
        <v>0</v>
      </c>
      <c r="W1326" s="398">
        <f t="shared" si="1073"/>
        <v>0</v>
      </c>
      <c r="X1326" s="398">
        <f t="shared" si="1073"/>
        <v>0</v>
      </c>
      <c r="Y1326" s="398">
        <f t="shared" si="1073"/>
        <v>0</v>
      </c>
      <c r="Z1326" s="398">
        <f t="shared" si="1073"/>
        <v>0</v>
      </c>
      <c r="AA1326" s="398">
        <f t="shared" si="1073"/>
        <v>0</v>
      </c>
      <c r="AB1326" s="398">
        <f t="shared" si="1073"/>
        <v>0</v>
      </c>
      <c r="AC1326" s="398">
        <f t="shared" si="1073"/>
        <v>0</v>
      </c>
      <c r="AD1326" s="398">
        <f t="shared" si="1073"/>
        <v>0</v>
      </c>
      <c r="AE1326" s="398">
        <f t="shared" si="1073"/>
        <v>0</v>
      </c>
      <c r="AF1326" s="398">
        <f t="shared" si="1073"/>
        <v>0</v>
      </c>
      <c r="AG1326" s="398">
        <f t="shared" si="1073"/>
        <v>0</v>
      </c>
    </row>
    <row r="1327">
      <c r="A1327" s="100" t="str">
        <f t="shared" si="37"/>
        <v>n/a</v>
      </c>
      <c r="B1327" s="396">
        <f t="array" ref="B1327">IF($A1327="n/a",Dashboard!$C$54,iferror(index('Trade Log'!$B$5:$B$2004,match($A1327,'Trade Log'!$AA$5:$AA$2004,0),0),Dashboard!$C$54))</f>
        <v>43100</v>
      </c>
      <c r="C1327" s="100" t="str">
        <f t="array" ref="C1327">IF($A1327="n/a","",iferror(index('Trade Log'!$C$5:$C$2004,match($A1327,'Trade Log'!$AA$5:$AA$2004,0),0),""))</f>
        <v/>
      </c>
      <c r="D1327" s="398">
        <f t="array" ref="D1327">IF($A1327="n/a",0,iferror(index('Trade Log'!$AD$5:$AD$2004,match($A1327,'Trade Log'!$AA$5:$AA$2004,0),0),0))</f>
        <v>0</v>
      </c>
      <c r="E1327" s="398">
        <f t="shared" si="35"/>
        <v>0</v>
      </c>
      <c r="F1327" s="100" t="str">
        <f t="array" ref="F1327">IF($A1327="n/a","",iferror(index('Trade Log'!$D$5:$D$2004,match($A1327,'Trade Log'!$AA$5:$AA$2004,0),0),"n/a"))</f>
        <v/>
      </c>
      <c r="G1327" s="100" t="str">
        <f t="array" ref="G1327">IF($A1327="n/a","",IFERROR(index(Setup!$D$52:$D$201,match($F1327,Setup!$B$52:$B$201,0),0),"n/a"))</f>
        <v/>
      </c>
      <c r="H1327" s="81"/>
      <c r="I1327" s="398">
        <f t="shared" ref="I1327:AG1327" si="1074">IF($A1327="n/a",0,IFERROR(IF($G1327=I$287,$E1327,0),0))</f>
        <v>0</v>
      </c>
      <c r="J1327" s="398">
        <f t="shared" si="1074"/>
        <v>0</v>
      </c>
      <c r="K1327" s="398">
        <f t="shared" si="1074"/>
        <v>0</v>
      </c>
      <c r="L1327" s="398">
        <f t="shared" si="1074"/>
        <v>0</v>
      </c>
      <c r="M1327" s="398">
        <f t="shared" si="1074"/>
        <v>0</v>
      </c>
      <c r="N1327" s="398">
        <f t="shared" si="1074"/>
        <v>0</v>
      </c>
      <c r="O1327" s="398">
        <f t="shared" si="1074"/>
        <v>0</v>
      </c>
      <c r="P1327" s="398">
        <f t="shared" si="1074"/>
        <v>0</v>
      </c>
      <c r="Q1327" s="398">
        <f t="shared" si="1074"/>
        <v>0</v>
      </c>
      <c r="R1327" s="398">
        <f t="shared" si="1074"/>
        <v>0</v>
      </c>
      <c r="S1327" s="398">
        <f t="shared" si="1074"/>
        <v>0</v>
      </c>
      <c r="T1327" s="398">
        <f t="shared" si="1074"/>
        <v>0</v>
      </c>
      <c r="U1327" s="398">
        <f t="shared" si="1074"/>
        <v>0</v>
      </c>
      <c r="V1327" s="398">
        <f t="shared" si="1074"/>
        <v>0</v>
      </c>
      <c r="W1327" s="398">
        <f t="shared" si="1074"/>
        <v>0</v>
      </c>
      <c r="X1327" s="398">
        <f t="shared" si="1074"/>
        <v>0</v>
      </c>
      <c r="Y1327" s="398">
        <f t="shared" si="1074"/>
        <v>0</v>
      </c>
      <c r="Z1327" s="398">
        <f t="shared" si="1074"/>
        <v>0</v>
      </c>
      <c r="AA1327" s="398">
        <f t="shared" si="1074"/>
        <v>0</v>
      </c>
      <c r="AB1327" s="398">
        <f t="shared" si="1074"/>
        <v>0</v>
      </c>
      <c r="AC1327" s="398">
        <f t="shared" si="1074"/>
        <v>0</v>
      </c>
      <c r="AD1327" s="398">
        <f t="shared" si="1074"/>
        <v>0</v>
      </c>
      <c r="AE1327" s="398">
        <f t="shared" si="1074"/>
        <v>0</v>
      </c>
      <c r="AF1327" s="398">
        <f t="shared" si="1074"/>
        <v>0</v>
      </c>
      <c r="AG1327" s="398">
        <f t="shared" si="1074"/>
        <v>0</v>
      </c>
    </row>
    <row r="1328">
      <c r="A1328" s="100" t="str">
        <f t="shared" si="37"/>
        <v>n/a</v>
      </c>
      <c r="B1328" s="396">
        <f t="array" ref="B1328">IF($A1328="n/a",Dashboard!$C$54,iferror(index('Trade Log'!$B$5:$B$2004,match($A1328,'Trade Log'!$AA$5:$AA$2004,0),0),Dashboard!$C$54))</f>
        <v>43100</v>
      </c>
      <c r="C1328" s="100" t="str">
        <f t="array" ref="C1328">IF($A1328="n/a","",iferror(index('Trade Log'!$C$5:$C$2004,match($A1328,'Trade Log'!$AA$5:$AA$2004,0),0),""))</f>
        <v/>
      </c>
      <c r="D1328" s="398">
        <f t="array" ref="D1328">IF($A1328="n/a",0,iferror(index('Trade Log'!$AD$5:$AD$2004,match($A1328,'Trade Log'!$AA$5:$AA$2004,0),0),0))</f>
        <v>0</v>
      </c>
      <c r="E1328" s="398">
        <f t="shared" si="35"/>
        <v>0</v>
      </c>
      <c r="F1328" s="100" t="str">
        <f t="array" ref="F1328">IF($A1328="n/a","",iferror(index('Trade Log'!$D$5:$D$2004,match($A1328,'Trade Log'!$AA$5:$AA$2004,0),0),"n/a"))</f>
        <v/>
      </c>
      <c r="G1328" s="100" t="str">
        <f t="array" ref="G1328">IF($A1328="n/a","",IFERROR(index(Setup!$D$52:$D$201,match($F1328,Setup!$B$52:$B$201,0),0),"n/a"))</f>
        <v/>
      </c>
      <c r="H1328" s="81"/>
      <c r="I1328" s="398">
        <f t="shared" ref="I1328:AG1328" si="1075">IF($A1328="n/a",0,IFERROR(IF($G1328=I$287,$E1328,0),0))</f>
        <v>0</v>
      </c>
      <c r="J1328" s="398">
        <f t="shared" si="1075"/>
        <v>0</v>
      </c>
      <c r="K1328" s="398">
        <f t="shared" si="1075"/>
        <v>0</v>
      </c>
      <c r="L1328" s="398">
        <f t="shared" si="1075"/>
        <v>0</v>
      </c>
      <c r="M1328" s="398">
        <f t="shared" si="1075"/>
        <v>0</v>
      </c>
      <c r="N1328" s="398">
        <f t="shared" si="1075"/>
        <v>0</v>
      </c>
      <c r="O1328" s="398">
        <f t="shared" si="1075"/>
        <v>0</v>
      </c>
      <c r="P1328" s="398">
        <f t="shared" si="1075"/>
        <v>0</v>
      </c>
      <c r="Q1328" s="398">
        <f t="shared" si="1075"/>
        <v>0</v>
      </c>
      <c r="R1328" s="398">
        <f t="shared" si="1075"/>
        <v>0</v>
      </c>
      <c r="S1328" s="398">
        <f t="shared" si="1075"/>
        <v>0</v>
      </c>
      <c r="T1328" s="398">
        <f t="shared" si="1075"/>
        <v>0</v>
      </c>
      <c r="U1328" s="398">
        <f t="shared" si="1075"/>
        <v>0</v>
      </c>
      <c r="V1328" s="398">
        <f t="shared" si="1075"/>
        <v>0</v>
      </c>
      <c r="W1328" s="398">
        <f t="shared" si="1075"/>
        <v>0</v>
      </c>
      <c r="X1328" s="398">
        <f t="shared" si="1075"/>
        <v>0</v>
      </c>
      <c r="Y1328" s="398">
        <f t="shared" si="1075"/>
        <v>0</v>
      </c>
      <c r="Z1328" s="398">
        <f t="shared" si="1075"/>
        <v>0</v>
      </c>
      <c r="AA1328" s="398">
        <f t="shared" si="1075"/>
        <v>0</v>
      </c>
      <c r="AB1328" s="398">
        <f t="shared" si="1075"/>
        <v>0</v>
      </c>
      <c r="AC1328" s="398">
        <f t="shared" si="1075"/>
        <v>0</v>
      </c>
      <c r="AD1328" s="398">
        <f t="shared" si="1075"/>
        <v>0</v>
      </c>
      <c r="AE1328" s="398">
        <f t="shared" si="1075"/>
        <v>0</v>
      </c>
      <c r="AF1328" s="398">
        <f t="shared" si="1075"/>
        <v>0</v>
      </c>
      <c r="AG1328" s="398">
        <f t="shared" si="1075"/>
        <v>0</v>
      </c>
    </row>
    <row r="1329">
      <c r="A1329" s="100" t="str">
        <f t="shared" si="37"/>
        <v>n/a</v>
      </c>
      <c r="B1329" s="396">
        <f t="array" ref="B1329">IF($A1329="n/a",Dashboard!$C$54,iferror(index('Trade Log'!$B$5:$B$2004,match($A1329,'Trade Log'!$AA$5:$AA$2004,0),0),Dashboard!$C$54))</f>
        <v>43100</v>
      </c>
      <c r="C1329" s="100" t="str">
        <f t="array" ref="C1329">IF($A1329="n/a","",iferror(index('Trade Log'!$C$5:$C$2004,match($A1329,'Trade Log'!$AA$5:$AA$2004,0),0),""))</f>
        <v/>
      </c>
      <c r="D1329" s="398">
        <f t="array" ref="D1329">IF($A1329="n/a",0,iferror(index('Trade Log'!$AD$5:$AD$2004,match($A1329,'Trade Log'!$AA$5:$AA$2004,0),0),0))</f>
        <v>0</v>
      </c>
      <c r="E1329" s="398">
        <f t="shared" si="35"/>
        <v>0</v>
      </c>
      <c r="F1329" s="100" t="str">
        <f t="array" ref="F1329">IF($A1329="n/a","",iferror(index('Trade Log'!$D$5:$D$2004,match($A1329,'Trade Log'!$AA$5:$AA$2004,0),0),"n/a"))</f>
        <v/>
      </c>
      <c r="G1329" s="100" t="str">
        <f t="array" ref="G1329">IF($A1329="n/a","",IFERROR(index(Setup!$D$52:$D$201,match($F1329,Setup!$B$52:$B$201,0),0),"n/a"))</f>
        <v/>
      </c>
      <c r="H1329" s="81"/>
      <c r="I1329" s="398">
        <f t="shared" ref="I1329:AG1329" si="1076">IF($A1329="n/a",0,IFERROR(IF($G1329=I$287,$E1329,0),0))</f>
        <v>0</v>
      </c>
      <c r="J1329" s="398">
        <f t="shared" si="1076"/>
        <v>0</v>
      </c>
      <c r="K1329" s="398">
        <f t="shared" si="1076"/>
        <v>0</v>
      </c>
      <c r="L1329" s="398">
        <f t="shared" si="1076"/>
        <v>0</v>
      </c>
      <c r="M1329" s="398">
        <f t="shared" si="1076"/>
        <v>0</v>
      </c>
      <c r="N1329" s="398">
        <f t="shared" si="1076"/>
        <v>0</v>
      </c>
      <c r="O1329" s="398">
        <f t="shared" si="1076"/>
        <v>0</v>
      </c>
      <c r="P1329" s="398">
        <f t="shared" si="1076"/>
        <v>0</v>
      </c>
      <c r="Q1329" s="398">
        <f t="shared" si="1076"/>
        <v>0</v>
      </c>
      <c r="R1329" s="398">
        <f t="shared" si="1076"/>
        <v>0</v>
      </c>
      <c r="S1329" s="398">
        <f t="shared" si="1076"/>
        <v>0</v>
      </c>
      <c r="T1329" s="398">
        <f t="shared" si="1076"/>
        <v>0</v>
      </c>
      <c r="U1329" s="398">
        <f t="shared" si="1076"/>
        <v>0</v>
      </c>
      <c r="V1329" s="398">
        <f t="shared" si="1076"/>
        <v>0</v>
      </c>
      <c r="W1329" s="398">
        <f t="shared" si="1076"/>
        <v>0</v>
      </c>
      <c r="X1329" s="398">
        <f t="shared" si="1076"/>
        <v>0</v>
      </c>
      <c r="Y1329" s="398">
        <f t="shared" si="1076"/>
        <v>0</v>
      </c>
      <c r="Z1329" s="398">
        <f t="shared" si="1076"/>
        <v>0</v>
      </c>
      <c r="AA1329" s="398">
        <f t="shared" si="1076"/>
        <v>0</v>
      </c>
      <c r="AB1329" s="398">
        <f t="shared" si="1076"/>
        <v>0</v>
      </c>
      <c r="AC1329" s="398">
        <f t="shared" si="1076"/>
        <v>0</v>
      </c>
      <c r="AD1329" s="398">
        <f t="shared" si="1076"/>
        <v>0</v>
      </c>
      <c r="AE1329" s="398">
        <f t="shared" si="1076"/>
        <v>0</v>
      </c>
      <c r="AF1329" s="398">
        <f t="shared" si="1076"/>
        <v>0</v>
      </c>
      <c r="AG1329" s="398">
        <f t="shared" si="1076"/>
        <v>0</v>
      </c>
    </row>
    <row r="1330">
      <c r="A1330" s="100" t="str">
        <f t="shared" si="37"/>
        <v>n/a</v>
      </c>
      <c r="B1330" s="396">
        <f t="array" ref="B1330">IF($A1330="n/a",Dashboard!$C$54,iferror(index('Trade Log'!$B$5:$B$2004,match($A1330,'Trade Log'!$AA$5:$AA$2004,0),0),Dashboard!$C$54))</f>
        <v>43100</v>
      </c>
      <c r="C1330" s="100" t="str">
        <f t="array" ref="C1330">IF($A1330="n/a","",iferror(index('Trade Log'!$C$5:$C$2004,match($A1330,'Trade Log'!$AA$5:$AA$2004,0),0),""))</f>
        <v/>
      </c>
      <c r="D1330" s="398">
        <f t="array" ref="D1330">IF($A1330="n/a",0,iferror(index('Trade Log'!$AD$5:$AD$2004,match($A1330,'Trade Log'!$AA$5:$AA$2004,0),0),0))</f>
        <v>0</v>
      </c>
      <c r="E1330" s="398">
        <f t="shared" si="35"/>
        <v>0</v>
      </c>
      <c r="F1330" s="100" t="str">
        <f t="array" ref="F1330">IF($A1330="n/a","",iferror(index('Trade Log'!$D$5:$D$2004,match($A1330,'Trade Log'!$AA$5:$AA$2004,0),0),"n/a"))</f>
        <v/>
      </c>
      <c r="G1330" s="100" t="str">
        <f t="array" ref="G1330">IF($A1330="n/a","",IFERROR(index(Setup!$D$52:$D$201,match($F1330,Setup!$B$52:$B$201,0),0),"n/a"))</f>
        <v/>
      </c>
      <c r="H1330" s="81"/>
      <c r="I1330" s="398">
        <f t="shared" ref="I1330:AG1330" si="1077">IF($A1330="n/a",0,IFERROR(IF($G1330=I$287,$E1330,0),0))</f>
        <v>0</v>
      </c>
      <c r="J1330" s="398">
        <f t="shared" si="1077"/>
        <v>0</v>
      </c>
      <c r="K1330" s="398">
        <f t="shared" si="1077"/>
        <v>0</v>
      </c>
      <c r="L1330" s="398">
        <f t="shared" si="1077"/>
        <v>0</v>
      </c>
      <c r="M1330" s="398">
        <f t="shared" si="1077"/>
        <v>0</v>
      </c>
      <c r="N1330" s="398">
        <f t="shared" si="1077"/>
        <v>0</v>
      </c>
      <c r="O1330" s="398">
        <f t="shared" si="1077"/>
        <v>0</v>
      </c>
      <c r="P1330" s="398">
        <f t="shared" si="1077"/>
        <v>0</v>
      </c>
      <c r="Q1330" s="398">
        <f t="shared" si="1077"/>
        <v>0</v>
      </c>
      <c r="R1330" s="398">
        <f t="shared" si="1077"/>
        <v>0</v>
      </c>
      <c r="S1330" s="398">
        <f t="shared" si="1077"/>
        <v>0</v>
      </c>
      <c r="T1330" s="398">
        <f t="shared" si="1077"/>
        <v>0</v>
      </c>
      <c r="U1330" s="398">
        <f t="shared" si="1077"/>
        <v>0</v>
      </c>
      <c r="V1330" s="398">
        <f t="shared" si="1077"/>
        <v>0</v>
      </c>
      <c r="W1330" s="398">
        <f t="shared" si="1077"/>
        <v>0</v>
      </c>
      <c r="X1330" s="398">
        <f t="shared" si="1077"/>
        <v>0</v>
      </c>
      <c r="Y1330" s="398">
        <f t="shared" si="1077"/>
        <v>0</v>
      </c>
      <c r="Z1330" s="398">
        <f t="shared" si="1077"/>
        <v>0</v>
      </c>
      <c r="AA1330" s="398">
        <f t="shared" si="1077"/>
        <v>0</v>
      </c>
      <c r="AB1330" s="398">
        <f t="shared" si="1077"/>
        <v>0</v>
      </c>
      <c r="AC1330" s="398">
        <f t="shared" si="1077"/>
        <v>0</v>
      </c>
      <c r="AD1330" s="398">
        <f t="shared" si="1077"/>
        <v>0</v>
      </c>
      <c r="AE1330" s="398">
        <f t="shared" si="1077"/>
        <v>0</v>
      </c>
      <c r="AF1330" s="398">
        <f t="shared" si="1077"/>
        <v>0</v>
      </c>
      <c r="AG1330" s="398">
        <f t="shared" si="1077"/>
        <v>0</v>
      </c>
    </row>
    <row r="1331">
      <c r="A1331" s="100" t="str">
        <f t="shared" si="37"/>
        <v>n/a</v>
      </c>
      <c r="B1331" s="396">
        <f t="array" ref="B1331">IF($A1331="n/a",Dashboard!$C$54,iferror(index('Trade Log'!$B$5:$B$2004,match($A1331,'Trade Log'!$AA$5:$AA$2004,0),0),Dashboard!$C$54))</f>
        <v>43100</v>
      </c>
      <c r="C1331" s="100" t="str">
        <f t="array" ref="C1331">IF($A1331="n/a","",iferror(index('Trade Log'!$C$5:$C$2004,match($A1331,'Trade Log'!$AA$5:$AA$2004,0),0),""))</f>
        <v/>
      </c>
      <c r="D1331" s="398">
        <f t="array" ref="D1331">IF($A1331="n/a",0,iferror(index('Trade Log'!$AD$5:$AD$2004,match($A1331,'Trade Log'!$AA$5:$AA$2004,0),0),0))</f>
        <v>0</v>
      </c>
      <c r="E1331" s="398">
        <f t="shared" si="35"/>
        <v>0</v>
      </c>
      <c r="F1331" s="100" t="str">
        <f t="array" ref="F1331">IF($A1331="n/a","",iferror(index('Trade Log'!$D$5:$D$2004,match($A1331,'Trade Log'!$AA$5:$AA$2004,0),0),"n/a"))</f>
        <v/>
      </c>
      <c r="G1331" s="100" t="str">
        <f t="array" ref="G1331">IF($A1331="n/a","",IFERROR(index(Setup!$D$52:$D$201,match($F1331,Setup!$B$52:$B$201,0),0),"n/a"))</f>
        <v/>
      </c>
      <c r="H1331" s="81"/>
      <c r="I1331" s="398">
        <f t="shared" ref="I1331:AG1331" si="1078">IF($A1331="n/a",0,IFERROR(IF($G1331=I$287,$E1331,0),0))</f>
        <v>0</v>
      </c>
      <c r="J1331" s="398">
        <f t="shared" si="1078"/>
        <v>0</v>
      </c>
      <c r="K1331" s="398">
        <f t="shared" si="1078"/>
        <v>0</v>
      </c>
      <c r="L1331" s="398">
        <f t="shared" si="1078"/>
        <v>0</v>
      </c>
      <c r="M1331" s="398">
        <f t="shared" si="1078"/>
        <v>0</v>
      </c>
      <c r="N1331" s="398">
        <f t="shared" si="1078"/>
        <v>0</v>
      </c>
      <c r="O1331" s="398">
        <f t="shared" si="1078"/>
        <v>0</v>
      </c>
      <c r="P1331" s="398">
        <f t="shared" si="1078"/>
        <v>0</v>
      </c>
      <c r="Q1331" s="398">
        <f t="shared" si="1078"/>
        <v>0</v>
      </c>
      <c r="R1331" s="398">
        <f t="shared" si="1078"/>
        <v>0</v>
      </c>
      <c r="S1331" s="398">
        <f t="shared" si="1078"/>
        <v>0</v>
      </c>
      <c r="T1331" s="398">
        <f t="shared" si="1078"/>
        <v>0</v>
      </c>
      <c r="U1331" s="398">
        <f t="shared" si="1078"/>
        <v>0</v>
      </c>
      <c r="V1331" s="398">
        <f t="shared" si="1078"/>
        <v>0</v>
      </c>
      <c r="W1331" s="398">
        <f t="shared" si="1078"/>
        <v>0</v>
      </c>
      <c r="X1331" s="398">
        <f t="shared" si="1078"/>
        <v>0</v>
      </c>
      <c r="Y1331" s="398">
        <f t="shared" si="1078"/>
        <v>0</v>
      </c>
      <c r="Z1331" s="398">
        <f t="shared" si="1078"/>
        <v>0</v>
      </c>
      <c r="AA1331" s="398">
        <f t="shared" si="1078"/>
        <v>0</v>
      </c>
      <c r="AB1331" s="398">
        <f t="shared" si="1078"/>
        <v>0</v>
      </c>
      <c r="AC1331" s="398">
        <f t="shared" si="1078"/>
        <v>0</v>
      </c>
      <c r="AD1331" s="398">
        <f t="shared" si="1078"/>
        <v>0</v>
      </c>
      <c r="AE1331" s="398">
        <f t="shared" si="1078"/>
        <v>0</v>
      </c>
      <c r="AF1331" s="398">
        <f t="shared" si="1078"/>
        <v>0</v>
      </c>
      <c r="AG1331" s="398">
        <f t="shared" si="1078"/>
        <v>0</v>
      </c>
    </row>
    <row r="1332">
      <c r="A1332" s="100" t="str">
        <f t="shared" si="37"/>
        <v>n/a</v>
      </c>
      <c r="B1332" s="396">
        <f t="array" ref="B1332">IF($A1332="n/a",Dashboard!$C$54,iferror(index('Trade Log'!$B$5:$B$2004,match($A1332,'Trade Log'!$AA$5:$AA$2004,0),0),Dashboard!$C$54))</f>
        <v>43100</v>
      </c>
      <c r="C1332" s="100" t="str">
        <f t="array" ref="C1332">IF($A1332="n/a","",iferror(index('Trade Log'!$C$5:$C$2004,match($A1332,'Trade Log'!$AA$5:$AA$2004,0),0),""))</f>
        <v/>
      </c>
      <c r="D1332" s="398">
        <f t="array" ref="D1332">IF($A1332="n/a",0,iferror(index('Trade Log'!$AD$5:$AD$2004,match($A1332,'Trade Log'!$AA$5:$AA$2004,0),0),0))</f>
        <v>0</v>
      </c>
      <c r="E1332" s="398">
        <f t="shared" si="35"/>
        <v>0</v>
      </c>
      <c r="F1332" s="100" t="str">
        <f t="array" ref="F1332">IF($A1332="n/a","",iferror(index('Trade Log'!$D$5:$D$2004,match($A1332,'Trade Log'!$AA$5:$AA$2004,0),0),"n/a"))</f>
        <v/>
      </c>
      <c r="G1332" s="100" t="str">
        <f t="array" ref="G1332">IF($A1332="n/a","",IFERROR(index(Setup!$D$52:$D$201,match($F1332,Setup!$B$52:$B$201,0),0),"n/a"))</f>
        <v/>
      </c>
      <c r="H1332" s="81"/>
      <c r="I1332" s="398">
        <f t="shared" ref="I1332:AG1332" si="1079">IF($A1332="n/a",0,IFERROR(IF($G1332=I$287,$E1332,0),0))</f>
        <v>0</v>
      </c>
      <c r="J1332" s="398">
        <f t="shared" si="1079"/>
        <v>0</v>
      </c>
      <c r="K1332" s="398">
        <f t="shared" si="1079"/>
        <v>0</v>
      </c>
      <c r="L1332" s="398">
        <f t="shared" si="1079"/>
        <v>0</v>
      </c>
      <c r="M1332" s="398">
        <f t="shared" si="1079"/>
        <v>0</v>
      </c>
      <c r="N1332" s="398">
        <f t="shared" si="1079"/>
        <v>0</v>
      </c>
      <c r="O1332" s="398">
        <f t="shared" si="1079"/>
        <v>0</v>
      </c>
      <c r="P1332" s="398">
        <f t="shared" si="1079"/>
        <v>0</v>
      </c>
      <c r="Q1332" s="398">
        <f t="shared" si="1079"/>
        <v>0</v>
      </c>
      <c r="R1332" s="398">
        <f t="shared" si="1079"/>
        <v>0</v>
      </c>
      <c r="S1332" s="398">
        <f t="shared" si="1079"/>
        <v>0</v>
      </c>
      <c r="T1332" s="398">
        <f t="shared" si="1079"/>
        <v>0</v>
      </c>
      <c r="U1332" s="398">
        <f t="shared" si="1079"/>
        <v>0</v>
      </c>
      <c r="V1332" s="398">
        <f t="shared" si="1079"/>
        <v>0</v>
      </c>
      <c r="W1332" s="398">
        <f t="shared" si="1079"/>
        <v>0</v>
      </c>
      <c r="X1332" s="398">
        <f t="shared" si="1079"/>
        <v>0</v>
      </c>
      <c r="Y1332" s="398">
        <f t="shared" si="1079"/>
        <v>0</v>
      </c>
      <c r="Z1332" s="398">
        <f t="shared" si="1079"/>
        <v>0</v>
      </c>
      <c r="AA1332" s="398">
        <f t="shared" si="1079"/>
        <v>0</v>
      </c>
      <c r="AB1332" s="398">
        <f t="shared" si="1079"/>
        <v>0</v>
      </c>
      <c r="AC1332" s="398">
        <f t="shared" si="1079"/>
        <v>0</v>
      </c>
      <c r="AD1332" s="398">
        <f t="shared" si="1079"/>
        <v>0</v>
      </c>
      <c r="AE1332" s="398">
        <f t="shared" si="1079"/>
        <v>0</v>
      </c>
      <c r="AF1332" s="398">
        <f t="shared" si="1079"/>
        <v>0</v>
      </c>
      <c r="AG1332" s="398">
        <f t="shared" si="1079"/>
        <v>0</v>
      </c>
    </row>
    <row r="1333">
      <c r="A1333" s="100" t="str">
        <f t="shared" si="37"/>
        <v>n/a</v>
      </c>
      <c r="B1333" s="396">
        <f t="array" ref="B1333">IF($A1333="n/a",Dashboard!$C$54,iferror(index('Trade Log'!$B$5:$B$2004,match($A1333,'Trade Log'!$AA$5:$AA$2004,0),0),Dashboard!$C$54))</f>
        <v>43100</v>
      </c>
      <c r="C1333" s="100" t="str">
        <f t="array" ref="C1333">IF($A1333="n/a","",iferror(index('Trade Log'!$C$5:$C$2004,match($A1333,'Trade Log'!$AA$5:$AA$2004,0),0),""))</f>
        <v/>
      </c>
      <c r="D1333" s="398">
        <f t="array" ref="D1333">IF($A1333="n/a",0,iferror(index('Trade Log'!$AD$5:$AD$2004,match($A1333,'Trade Log'!$AA$5:$AA$2004,0),0),0))</f>
        <v>0</v>
      </c>
      <c r="E1333" s="398">
        <f t="shared" si="35"/>
        <v>0</v>
      </c>
      <c r="F1333" s="100" t="str">
        <f t="array" ref="F1333">IF($A1333="n/a","",iferror(index('Trade Log'!$D$5:$D$2004,match($A1333,'Trade Log'!$AA$5:$AA$2004,0),0),"n/a"))</f>
        <v/>
      </c>
      <c r="G1333" s="100" t="str">
        <f t="array" ref="G1333">IF($A1333="n/a","",IFERROR(index(Setup!$D$52:$D$201,match($F1333,Setup!$B$52:$B$201,0),0),"n/a"))</f>
        <v/>
      </c>
      <c r="H1333" s="81"/>
      <c r="I1333" s="398">
        <f t="shared" ref="I1333:AG1333" si="1080">IF($A1333="n/a",0,IFERROR(IF($G1333=I$287,$E1333,0),0))</f>
        <v>0</v>
      </c>
      <c r="J1333" s="398">
        <f t="shared" si="1080"/>
        <v>0</v>
      </c>
      <c r="K1333" s="398">
        <f t="shared" si="1080"/>
        <v>0</v>
      </c>
      <c r="L1333" s="398">
        <f t="shared" si="1080"/>
        <v>0</v>
      </c>
      <c r="M1333" s="398">
        <f t="shared" si="1080"/>
        <v>0</v>
      </c>
      <c r="N1333" s="398">
        <f t="shared" si="1080"/>
        <v>0</v>
      </c>
      <c r="O1333" s="398">
        <f t="shared" si="1080"/>
        <v>0</v>
      </c>
      <c r="P1333" s="398">
        <f t="shared" si="1080"/>
        <v>0</v>
      </c>
      <c r="Q1333" s="398">
        <f t="shared" si="1080"/>
        <v>0</v>
      </c>
      <c r="R1333" s="398">
        <f t="shared" si="1080"/>
        <v>0</v>
      </c>
      <c r="S1333" s="398">
        <f t="shared" si="1080"/>
        <v>0</v>
      </c>
      <c r="T1333" s="398">
        <f t="shared" si="1080"/>
        <v>0</v>
      </c>
      <c r="U1333" s="398">
        <f t="shared" si="1080"/>
        <v>0</v>
      </c>
      <c r="V1333" s="398">
        <f t="shared" si="1080"/>
        <v>0</v>
      </c>
      <c r="W1333" s="398">
        <f t="shared" si="1080"/>
        <v>0</v>
      </c>
      <c r="X1333" s="398">
        <f t="shared" si="1080"/>
        <v>0</v>
      </c>
      <c r="Y1333" s="398">
        <f t="shared" si="1080"/>
        <v>0</v>
      </c>
      <c r="Z1333" s="398">
        <f t="shared" si="1080"/>
        <v>0</v>
      </c>
      <c r="AA1333" s="398">
        <f t="shared" si="1080"/>
        <v>0</v>
      </c>
      <c r="AB1333" s="398">
        <f t="shared" si="1080"/>
        <v>0</v>
      </c>
      <c r="AC1333" s="398">
        <f t="shared" si="1080"/>
        <v>0</v>
      </c>
      <c r="AD1333" s="398">
        <f t="shared" si="1080"/>
        <v>0</v>
      </c>
      <c r="AE1333" s="398">
        <f t="shared" si="1080"/>
        <v>0</v>
      </c>
      <c r="AF1333" s="398">
        <f t="shared" si="1080"/>
        <v>0</v>
      </c>
      <c r="AG1333" s="398">
        <f t="shared" si="1080"/>
        <v>0</v>
      </c>
    </row>
    <row r="1334">
      <c r="A1334" s="100" t="str">
        <f t="shared" si="37"/>
        <v>n/a</v>
      </c>
      <c r="B1334" s="396">
        <f t="array" ref="B1334">IF($A1334="n/a",Dashboard!$C$54,iferror(index('Trade Log'!$B$5:$B$2004,match($A1334,'Trade Log'!$AA$5:$AA$2004,0),0),Dashboard!$C$54))</f>
        <v>43100</v>
      </c>
      <c r="C1334" s="100" t="str">
        <f t="array" ref="C1334">IF($A1334="n/a","",iferror(index('Trade Log'!$C$5:$C$2004,match($A1334,'Trade Log'!$AA$5:$AA$2004,0),0),""))</f>
        <v/>
      </c>
      <c r="D1334" s="398">
        <f t="array" ref="D1334">IF($A1334="n/a",0,iferror(index('Trade Log'!$AD$5:$AD$2004,match($A1334,'Trade Log'!$AA$5:$AA$2004,0),0),0))</f>
        <v>0</v>
      </c>
      <c r="E1334" s="398">
        <f t="shared" si="35"/>
        <v>0</v>
      </c>
      <c r="F1334" s="100" t="str">
        <f t="array" ref="F1334">IF($A1334="n/a","",iferror(index('Trade Log'!$D$5:$D$2004,match($A1334,'Trade Log'!$AA$5:$AA$2004,0),0),"n/a"))</f>
        <v/>
      </c>
      <c r="G1334" s="100" t="str">
        <f t="array" ref="G1334">IF($A1334="n/a","",IFERROR(index(Setup!$D$52:$D$201,match($F1334,Setup!$B$52:$B$201,0),0),"n/a"))</f>
        <v/>
      </c>
      <c r="H1334" s="81"/>
      <c r="I1334" s="398">
        <f t="shared" ref="I1334:AG1334" si="1081">IF($A1334="n/a",0,IFERROR(IF($G1334=I$287,$E1334,0),0))</f>
        <v>0</v>
      </c>
      <c r="J1334" s="398">
        <f t="shared" si="1081"/>
        <v>0</v>
      </c>
      <c r="K1334" s="398">
        <f t="shared" si="1081"/>
        <v>0</v>
      </c>
      <c r="L1334" s="398">
        <f t="shared" si="1081"/>
        <v>0</v>
      </c>
      <c r="M1334" s="398">
        <f t="shared" si="1081"/>
        <v>0</v>
      </c>
      <c r="N1334" s="398">
        <f t="shared" si="1081"/>
        <v>0</v>
      </c>
      <c r="O1334" s="398">
        <f t="shared" si="1081"/>
        <v>0</v>
      </c>
      <c r="P1334" s="398">
        <f t="shared" si="1081"/>
        <v>0</v>
      </c>
      <c r="Q1334" s="398">
        <f t="shared" si="1081"/>
        <v>0</v>
      </c>
      <c r="R1334" s="398">
        <f t="shared" si="1081"/>
        <v>0</v>
      </c>
      <c r="S1334" s="398">
        <f t="shared" si="1081"/>
        <v>0</v>
      </c>
      <c r="T1334" s="398">
        <f t="shared" si="1081"/>
        <v>0</v>
      </c>
      <c r="U1334" s="398">
        <f t="shared" si="1081"/>
        <v>0</v>
      </c>
      <c r="V1334" s="398">
        <f t="shared" si="1081"/>
        <v>0</v>
      </c>
      <c r="W1334" s="398">
        <f t="shared" si="1081"/>
        <v>0</v>
      </c>
      <c r="X1334" s="398">
        <f t="shared" si="1081"/>
        <v>0</v>
      </c>
      <c r="Y1334" s="398">
        <f t="shared" si="1081"/>
        <v>0</v>
      </c>
      <c r="Z1334" s="398">
        <f t="shared" si="1081"/>
        <v>0</v>
      </c>
      <c r="AA1334" s="398">
        <f t="shared" si="1081"/>
        <v>0</v>
      </c>
      <c r="AB1334" s="398">
        <f t="shared" si="1081"/>
        <v>0</v>
      </c>
      <c r="AC1334" s="398">
        <f t="shared" si="1081"/>
        <v>0</v>
      </c>
      <c r="AD1334" s="398">
        <f t="shared" si="1081"/>
        <v>0</v>
      </c>
      <c r="AE1334" s="398">
        <f t="shared" si="1081"/>
        <v>0</v>
      </c>
      <c r="AF1334" s="398">
        <f t="shared" si="1081"/>
        <v>0</v>
      </c>
      <c r="AG1334" s="398">
        <f t="shared" si="1081"/>
        <v>0</v>
      </c>
    </row>
    <row r="1335">
      <c r="A1335" s="100" t="str">
        <f t="shared" si="37"/>
        <v>n/a</v>
      </c>
      <c r="B1335" s="396">
        <f t="array" ref="B1335">IF($A1335="n/a",Dashboard!$C$54,iferror(index('Trade Log'!$B$5:$B$2004,match($A1335,'Trade Log'!$AA$5:$AA$2004,0),0),Dashboard!$C$54))</f>
        <v>43100</v>
      </c>
      <c r="C1335" s="100" t="str">
        <f t="array" ref="C1335">IF($A1335="n/a","",iferror(index('Trade Log'!$C$5:$C$2004,match($A1335,'Trade Log'!$AA$5:$AA$2004,0),0),""))</f>
        <v/>
      </c>
      <c r="D1335" s="398">
        <f t="array" ref="D1335">IF($A1335="n/a",0,iferror(index('Trade Log'!$AD$5:$AD$2004,match($A1335,'Trade Log'!$AA$5:$AA$2004,0),0),0))</f>
        <v>0</v>
      </c>
      <c r="E1335" s="398">
        <f t="shared" si="35"/>
        <v>0</v>
      </c>
      <c r="F1335" s="100" t="str">
        <f t="array" ref="F1335">IF($A1335="n/a","",iferror(index('Trade Log'!$D$5:$D$2004,match($A1335,'Trade Log'!$AA$5:$AA$2004,0),0),"n/a"))</f>
        <v/>
      </c>
      <c r="G1335" s="100" t="str">
        <f t="array" ref="G1335">IF($A1335="n/a","",IFERROR(index(Setup!$D$52:$D$201,match($F1335,Setup!$B$52:$B$201,0),0),"n/a"))</f>
        <v/>
      </c>
      <c r="H1335" s="81"/>
      <c r="I1335" s="398">
        <f t="shared" ref="I1335:AG1335" si="1082">IF($A1335="n/a",0,IFERROR(IF($G1335=I$287,$E1335,0),0))</f>
        <v>0</v>
      </c>
      <c r="J1335" s="398">
        <f t="shared" si="1082"/>
        <v>0</v>
      </c>
      <c r="K1335" s="398">
        <f t="shared" si="1082"/>
        <v>0</v>
      </c>
      <c r="L1335" s="398">
        <f t="shared" si="1082"/>
        <v>0</v>
      </c>
      <c r="M1335" s="398">
        <f t="shared" si="1082"/>
        <v>0</v>
      </c>
      <c r="N1335" s="398">
        <f t="shared" si="1082"/>
        <v>0</v>
      </c>
      <c r="O1335" s="398">
        <f t="shared" si="1082"/>
        <v>0</v>
      </c>
      <c r="P1335" s="398">
        <f t="shared" si="1082"/>
        <v>0</v>
      </c>
      <c r="Q1335" s="398">
        <f t="shared" si="1082"/>
        <v>0</v>
      </c>
      <c r="R1335" s="398">
        <f t="shared" si="1082"/>
        <v>0</v>
      </c>
      <c r="S1335" s="398">
        <f t="shared" si="1082"/>
        <v>0</v>
      </c>
      <c r="T1335" s="398">
        <f t="shared" si="1082"/>
        <v>0</v>
      </c>
      <c r="U1335" s="398">
        <f t="shared" si="1082"/>
        <v>0</v>
      </c>
      <c r="V1335" s="398">
        <f t="shared" si="1082"/>
        <v>0</v>
      </c>
      <c r="W1335" s="398">
        <f t="shared" si="1082"/>
        <v>0</v>
      </c>
      <c r="X1335" s="398">
        <f t="shared" si="1082"/>
        <v>0</v>
      </c>
      <c r="Y1335" s="398">
        <f t="shared" si="1082"/>
        <v>0</v>
      </c>
      <c r="Z1335" s="398">
        <f t="shared" si="1082"/>
        <v>0</v>
      </c>
      <c r="AA1335" s="398">
        <f t="shared" si="1082"/>
        <v>0</v>
      </c>
      <c r="AB1335" s="398">
        <f t="shared" si="1082"/>
        <v>0</v>
      </c>
      <c r="AC1335" s="398">
        <f t="shared" si="1082"/>
        <v>0</v>
      </c>
      <c r="AD1335" s="398">
        <f t="shared" si="1082"/>
        <v>0</v>
      </c>
      <c r="AE1335" s="398">
        <f t="shared" si="1082"/>
        <v>0</v>
      </c>
      <c r="AF1335" s="398">
        <f t="shared" si="1082"/>
        <v>0</v>
      </c>
      <c r="AG1335" s="398">
        <f t="shared" si="1082"/>
        <v>0</v>
      </c>
    </row>
    <row r="1336">
      <c r="A1336" s="100" t="str">
        <f t="shared" si="37"/>
        <v>n/a</v>
      </c>
      <c r="B1336" s="396">
        <f t="array" ref="B1336">IF($A1336="n/a",Dashboard!$C$54,iferror(index('Trade Log'!$B$5:$B$2004,match($A1336,'Trade Log'!$AA$5:$AA$2004,0),0),Dashboard!$C$54))</f>
        <v>43100</v>
      </c>
      <c r="C1336" s="100" t="str">
        <f t="array" ref="C1336">IF($A1336="n/a","",iferror(index('Trade Log'!$C$5:$C$2004,match($A1336,'Trade Log'!$AA$5:$AA$2004,0),0),""))</f>
        <v/>
      </c>
      <c r="D1336" s="398">
        <f t="array" ref="D1336">IF($A1336="n/a",0,iferror(index('Trade Log'!$AD$5:$AD$2004,match($A1336,'Trade Log'!$AA$5:$AA$2004,0),0),0))</f>
        <v>0</v>
      </c>
      <c r="E1336" s="398">
        <f t="shared" si="35"/>
        <v>0</v>
      </c>
      <c r="F1336" s="100" t="str">
        <f t="array" ref="F1336">IF($A1336="n/a","",iferror(index('Trade Log'!$D$5:$D$2004,match($A1336,'Trade Log'!$AA$5:$AA$2004,0),0),"n/a"))</f>
        <v/>
      </c>
      <c r="G1336" s="100" t="str">
        <f t="array" ref="G1336">IF($A1336="n/a","",IFERROR(index(Setup!$D$52:$D$201,match($F1336,Setup!$B$52:$B$201,0),0),"n/a"))</f>
        <v/>
      </c>
      <c r="H1336" s="81"/>
      <c r="I1336" s="398">
        <f t="shared" ref="I1336:AG1336" si="1083">IF($A1336="n/a",0,IFERROR(IF($G1336=I$287,$E1336,0),0))</f>
        <v>0</v>
      </c>
      <c r="J1336" s="398">
        <f t="shared" si="1083"/>
        <v>0</v>
      </c>
      <c r="K1336" s="398">
        <f t="shared" si="1083"/>
        <v>0</v>
      </c>
      <c r="L1336" s="398">
        <f t="shared" si="1083"/>
        <v>0</v>
      </c>
      <c r="M1336" s="398">
        <f t="shared" si="1083"/>
        <v>0</v>
      </c>
      <c r="N1336" s="398">
        <f t="shared" si="1083"/>
        <v>0</v>
      </c>
      <c r="O1336" s="398">
        <f t="shared" si="1083"/>
        <v>0</v>
      </c>
      <c r="P1336" s="398">
        <f t="shared" si="1083"/>
        <v>0</v>
      </c>
      <c r="Q1336" s="398">
        <f t="shared" si="1083"/>
        <v>0</v>
      </c>
      <c r="R1336" s="398">
        <f t="shared" si="1083"/>
        <v>0</v>
      </c>
      <c r="S1336" s="398">
        <f t="shared" si="1083"/>
        <v>0</v>
      </c>
      <c r="T1336" s="398">
        <f t="shared" si="1083"/>
        <v>0</v>
      </c>
      <c r="U1336" s="398">
        <f t="shared" si="1083"/>
        <v>0</v>
      </c>
      <c r="V1336" s="398">
        <f t="shared" si="1083"/>
        <v>0</v>
      </c>
      <c r="W1336" s="398">
        <f t="shared" si="1083"/>
        <v>0</v>
      </c>
      <c r="X1336" s="398">
        <f t="shared" si="1083"/>
        <v>0</v>
      </c>
      <c r="Y1336" s="398">
        <f t="shared" si="1083"/>
        <v>0</v>
      </c>
      <c r="Z1336" s="398">
        <f t="shared" si="1083"/>
        <v>0</v>
      </c>
      <c r="AA1336" s="398">
        <f t="shared" si="1083"/>
        <v>0</v>
      </c>
      <c r="AB1336" s="398">
        <f t="shared" si="1083"/>
        <v>0</v>
      </c>
      <c r="AC1336" s="398">
        <f t="shared" si="1083"/>
        <v>0</v>
      </c>
      <c r="AD1336" s="398">
        <f t="shared" si="1083"/>
        <v>0</v>
      </c>
      <c r="AE1336" s="398">
        <f t="shared" si="1083"/>
        <v>0</v>
      </c>
      <c r="AF1336" s="398">
        <f t="shared" si="1083"/>
        <v>0</v>
      </c>
      <c r="AG1336" s="398">
        <f t="shared" si="1083"/>
        <v>0</v>
      </c>
    </row>
    <row r="1337">
      <c r="A1337" s="100" t="str">
        <f t="shared" si="37"/>
        <v>n/a</v>
      </c>
      <c r="B1337" s="396">
        <f t="array" ref="B1337">IF($A1337="n/a",Dashboard!$C$54,iferror(index('Trade Log'!$B$5:$B$2004,match($A1337,'Trade Log'!$AA$5:$AA$2004,0),0),Dashboard!$C$54))</f>
        <v>43100</v>
      </c>
      <c r="C1337" s="100" t="str">
        <f t="array" ref="C1337">IF($A1337="n/a","",iferror(index('Trade Log'!$C$5:$C$2004,match($A1337,'Trade Log'!$AA$5:$AA$2004,0),0),""))</f>
        <v/>
      </c>
      <c r="D1337" s="398">
        <f t="array" ref="D1337">IF($A1337="n/a",0,iferror(index('Trade Log'!$AD$5:$AD$2004,match($A1337,'Trade Log'!$AA$5:$AA$2004,0),0),0))</f>
        <v>0</v>
      </c>
      <c r="E1337" s="398">
        <f t="shared" si="35"/>
        <v>0</v>
      </c>
      <c r="F1337" s="100" t="str">
        <f t="array" ref="F1337">IF($A1337="n/a","",iferror(index('Trade Log'!$D$5:$D$2004,match($A1337,'Trade Log'!$AA$5:$AA$2004,0),0),"n/a"))</f>
        <v/>
      </c>
      <c r="G1337" s="100" t="str">
        <f t="array" ref="G1337">IF($A1337="n/a","",IFERROR(index(Setup!$D$52:$D$201,match($F1337,Setup!$B$52:$B$201,0),0),"n/a"))</f>
        <v/>
      </c>
      <c r="H1337" s="81"/>
      <c r="I1337" s="398">
        <f t="shared" ref="I1337:AG1337" si="1084">IF($A1337="n/a",0,IFERROR(IF($G1337=I$287,$E1337,0),0))</f>
        <v>0</v>
      </c>
      <c r="J1337" s="398">
        <f t="shared" si="1084"/>
        <v>0</v>
      </c>
      <c r="K1337" s="398">
        <f t="shared" si="1084"/>
        <v>0</v>
      </c>
      <c r="L1337" s="398">
        <f t="shared" si="1084"/>
        <v>0</v>
      </c>
      <c r="M1337" s="398">
        <f t="shared" si="1084"/>
        <v>0</v>
      </c>
      <c r="N1337" s="398">
        <f t="shared" si="1084"/>
        <v>0</v>
      </c>
      <c r="O1337" s="398">
        <f t="shared" si="1084"/>
        <v>0</v>
      </c>
      <c r="P1337" s="398">
        <f t="shared" si="1084"/>
        <v>0</v>
      </c>
      <c r="Q1337" s="398">
        <f t="shared" si="1084"/>
        <v>0</v>
      </c>
      <c r="R1337" s="398">
        <f t="shared" si="1084"/>
        <v>0</v>
      </c>
      <c r="S1337" s="398">
        <f t="shared" si="1084"/>
        <v>0</v>
      </c>
      <c r="T1337" s="398">
        <f t="shared" si="1084"/>
        <v>0</v>
      </c>
      <c r="U1337" s="398">
        <f t="shared" si="1084"/>
        <v>0</v>
      </c>
      <c r="V1337" s="398">
        <f t="shared" si="1084"/>
        <v>0</v>
      </c>
      <c r="W1337" s="398">
        <f t="shared" si="1084"/>
        <v>0</v>
      </c>
      <c r="X1337" s="398">
        <f t="shared" si="1084"/>
        <v>0</v>
      </c>
      <c r="Y1337" s="398">
        <f t="shared" si="1084"/>
        <v>0</v>
      </c>
      <c r="Z1337" s="398">
        <f t="shared" si="1084"/>
        <v>0</v>
      </c>
      <c r="AA1337" s="398">
        <f t="shared" si="1084"/>
        <v>0</v>
      </c>
      <c r="AB1337" s="398">
        <f t="shared" si="1084"/>
        <v>0</v>
      </c>
      <c r="AC1337" s="398">
        <f t="shared" si="1084"/>
        <v>0</v>
      </c>
      <c r="AD1337" s="398">
        <f t="shared" si="1084"/>
        <v>0</v>
      </c>
      <c r="AE1337" s="398">
        <f t="shared" si="1084"/>
        <v>0</v>
      </c>
      <c r="AF1337" s="398">
        <f t="shared" si="1084"/>
        <v>0</v>
      </c>
      <c r="AG1337" s="398">
        <f t="shared" si="1084"/>
        <v>0</v>
      </c>
    </row>
    <row r="1338">
      <c r="A1338" s="100" t="str">
        <f t="shared" si="37"/>
        <v>n/a</v>
      </c>
      <c r="B1338" s="396">
        <f t="array" ref="B1338">IF($A1338="n/a",Dashboard!$C$54,iferror(index('Trade Log'!$B$5:$B$2004,match($A1338,'Trade Log'!$AA$5:$AA$2004,0),0),Dashboard!$C$54))</f>
        <v>43100</v>
      </c>
      <c r="C1338" s="100" t="str">
        <f t="array" ref="C1338">IF($A1338="n/a","",iferror(index('Trade Log'!$C$5:$C$2004,match($A1338,'Trade Log'!$AA$5:$AA$2004,0),0),""))</f>
        <v/>
      </c>
      <c r="D1338" s="398">
        <f t="array" ref="D1338">IF($A1338="n/a",0,iferror(index('Trade Log'!$AD$5:$AD$2004,match($A1338,'Trade Log'!$AA$5:$AA$2004,0),0),0))</f>
        <v>0</v>
      </c>
      <c r="E1338" s="398">
        <f t="shared" si="35"/>
        <v>0</v>
      </c>
      <c r="F1338" s="100" t="str">
        <f t="array" ref="F1338">IF($A1338="n/a","",iferror(index('Trade Log'!$D$5:$D$2004,match($A1338,'Trade Log'!$AA$5:$AA$2004,0),0),"n/a"))</f>
        <v/>
      </c>
      <c r="G1338" s="100" t="str">
        <f t="array" ref="G1338">IF($A1338="n/a","",IFERROR(index(Setup!$D$52:$D$201,match($F1338,Setup!$B$52:$B$201,0),0),"n/a"))</f>
        <v/>
      </c>
      <c r="H1338" s="81"/>
      <c r="I1338" s="398">
        <f t="shared" ref="I1338:AG1338" si="1085">IF($A1338="n/a",0,IFERROR(IF($G1338=I$287,$E1338,0),0))</f>
        <v>0</v>
      </c>
      <c r="J1338" s="398">
        <f t="shared" si="1085"/>
        <v>0</v>
      </c>
      <c r="K1338" s="398">
        <f t="shared" si="1085"/>
        <v>0</v>
      </c>
      <c r="L1338" s="398">
        <f t="shared" si="1085"/>
        <v>0</v>
      </c>
      <c r="M1338" s="398">
        <f t="shared" si="1085"/>
        <v>0</v>
      </c>
      <c r="N1338" s="398">
        <f t="shared" si="1085"/>
        <v>0</v>
      </c>
      <c r="O1338" s="398">
        <f t="shared" si="1085"/>
        <v>0</v>
      </c>
      <c r="P1338" s="398">
        <f t="shared" si="1085"/>
        <v>0</v>
      </c>
      <c r="Q1338" s="398">
        <f t="shared" si="1085"/>
        <v>0</v>
      </c>
      <c r="R1338" s="398">
        <f t="shared" si="1085"/>
        <v>0</v>
      </c>
      <c r="S1338" s="398">
        <f t="shared" si="1085"/>
        <v>0</v>
      </c>
      <c r="T1338" s="398">
        <f t="shared" si="1085"/>
        <v>0</v>
      </c>
      <c r="U1338" s="398">
        <f t="shared" si="1085"/>
        <v>0</v>
      </c>
      <c r="V1338" s="398">
        <f t="shared" si="1085"/>
        <v>0</v>
      </c>
      <c r="W1338" s="398">
        <f t="shared" si="1085"/>
        <v>0</v>
      </c>
      <c r="X1338" s="398">
        <f t="shared" si="1085"/>
        <v>0</v>
      </c>
      <c r="Y1338" s="398">
        <f t="shared" si="1085"/>
        <v>0</v>
      </c>
      <c r="Z1338" s="398">
        <f t="shared" si="1085"/>
        <v>0</v>
      </c>
      <c r="AA1338" s="398">
        <f t="shared" si="1085"/>
        <v>0</v>
      </c>
      <c r="AB1338" s="398">
        <f t="shared" si="1085"/>
        <v>0</v>
      </c>
      <c r="AC1338" s="398">
        <f t="shared" si="1085"/>
        <v>0</v>
      </c>
      <c r="AD1338" s="398">
        <f t="shared" si="1085"/>
        <v>0</v>
      </c>
      <c r="AE1338" s="398">
        <f t="shared" si="1085"/>
        <v>0</v>
      </c>
      <c r="AF1338" s="398">
        <f t="shared" si="1085"/>
        <v>0</v>
      </c>
      <c r="AG1338" s="398">
        <f t="shared" si="1085"/>
        <v>0</v>
      </c>
    </row>
    <row r="1339">
      <c r="A1339" s="100" t="str">
        <f t="shared" si="37"/>
        <v>n/a</v>
      </c>
      <c r="B1339" s="396">
        <f t="array" ref="B1339">IF($A1339="n/a",Dashboard!$C$54,iferror(index('Trade Log'!$B$5:$B$2004,match($A1339,'Trade Log'!$AA$5:$AA$2004,0),0),Dashboard!$C$54))</f>
        <v>43100</v>
      </c>
      <c r="C1339" s="100" t="str">
        <f t="array" ref="C1339">IF($A1339="n/a","",iferror(index('Trade Log'!$C$5:$C$2004,match($A1339,'Trade Log'!$AA$5:$AA$2004,0),0),""))</f>
        <v/>
      </c>
      <c r="D1339" s="398">
        <f t="array" ref="D1339">IF($A1339="n/a",0,iferror(index('Trade Log'!$AD$5:$AD$2004,match($A1339,'Trade Log'!$AA$5:$AA$2004,0),0),0))</f>
        <v>0</v>
      </c>
      <c r="E1339" s="398">
        <f t="shared" si="35"/>
        <v>0</v>
      </c>
      <c r="F1339" s="100" t="str">
        <f t="array" ref="F1339">IF($A1339="n/a","",iferror(index('Trade Log'!$D$5:$D$2004,match($A1339,'Trade Log'!$AA$5:$AA$2004,0),0),"n/a"))</f>
        <v/>
      </c>
      <c r="G1339" s="100" t="str">
        <f t="array" ref="G1339">IF($A1339="n/a","",IFERROR(index(Setup!$D$52:$D$201,match($F1339,Setup!$B$52:$B$201,0),0),"n/a"))</f>
        <v/>
      </c>
      <c r="H1339" s="81"/>
      <c r="I1339" s="398">
        <f t="shared" ref="I1339:AG1339" si="1086">IF($A1339="n/a",0,IFERROR(IF($G1339=I$287,$E1339,0),0))</f>
        <v>0</v>
      </c>
      <c r="J1339" s="398">
        <f t="shared" si="1086"/>
        <v>0</v>
      </c>
      <c r="K1339" s="398">
        <f t="shared" si="1086"/>
        <v>0</v>
      </c>
      <c r="L1339" s="398">
        <f t="shared" si="1086"/>
        <v>0</v>
      </c>
      <c r="M1339" s="398">
        <f t="shared" si="1086"/>
        <v>0</v>
      </c>
      <c r="N1339" s="398">
        <f t="shared" si="1086"/>
        <v>0</v>
      </c>
      <c r="O1339" s="398">
        <f t="shared" si="1086"/>
        <v>0</v>
      </c>
      <c r="P1339" s="398">
        <f t="shared" si="1086"/>
        <v>0</v>
      </c>
      <c r="Q1339" s="398">
        <f t="shared" si="1086"/>
        <v>0</v>
      </c>
      <c r="R1339" s="398">
        <f t="shared" si="1086"/>
        <v>0</v>
      </c>
      <c r="S1339" s="398">
        <f t="shared" si="1086"/>
        <v>0</v>
      </c>
      <c r="T1339" s="398">
        <f t="shared" si="1086"/>
        <v>0</v>
      </c>
      <c r="U1339" s="398">
        <f t="shared" si="1086"/>
        <v>0</v>
      </c>
      <c r="V1339" s="398">
        <f t="shared" si="1086"/>
        <v>0</v>
      </c>
      <c r="W1339" s="398">
        <f t="shared" si="1086"/>
        <v>0</v>
      </c>
      <c r="X1339" s="398">
        <f t="shared" si="1086"/>
        <v>0</v>
      </c>
      <c r="Y1339" s="398">
        <f t="shared" si="1086"/>
        <v>0</v>
      </c>
      <c r="Z1339" s="398">
        <f t="shared" si="1086"/>
        <v>0</v>
      </c>
      <c r="AA1339" s="398">
        <f t="shared" si="1086"/>
        <v>0</v>
      </c>
      <c r="AB1339" s="398">
        <f t="shared" si="1086"/>
        <v>0</v>
      </c>
      <c r="AC1339" s="398">
        <f t="shared" si="1086"/>
        <v>0</v>
      </c>
      <c r="AD1339" s="398">
        <f t="shared" si="1086"/>
        <v>0</v>
      </c>
      <c r="AE1339" s="398">
        <f t="shared" si="1086"/>
        <v>0</v>
      </c>
      <c r="AF1339" s="398">
        <f t="shared" si="1086"/>
        <v>0</v>
      </c>
      <c r="AG1339" s="398">
        <f t="shared" si="1086"/>
        <v>0</v>
      </c>
    </row>
    <row r="1340">
      <c r="A1340" s="100" t="str">
        <f t="shared" si="37"/>
        <v>n/a</v>
      </c>
      <c r="B1340" s="396">
        <f t="array" ref="B1340">IF($A1340="n/a",Dashboard!$C$54,iferror(index('Trade Log'!$B$5:$B$2004,match($A1340,'Trade Log'!$AA$5:$AA$2004,0),0),Dashboard!$C$54))</f>
        <v>43100</v>
      </c>
      <c r="C1340" s="100" t="str">
        <f t="array" ref="C1340">IF($A1340="n/a","",iferror(index('Trade Log'!$C$5:$C$2004,match($A1340,'Trade Log'!$AA$5:$AA$2004,0),0),""))</f>
        <v/>
      </c>
      <c r="D1340" s="398">
        <f t="array" ref="D1340">IF($A1340="n/a",0,iferror(index('Trade Log'!$AD$5:$AD$2004,match($A1340,'Trade Log'!$AA$5:$AA$2004,0),0),0))</f>
        <v>0</v>
      </c>
      <c r="E1340" s="398">
        <f t="shared" si="35"/>
        <v>0</v>
      </c>
      <c r="F1340" s="100" t="str">
        <f t="array" ref="F1340">IF($A1340="n/a","",iferror(index('Trade Log'!$D$5:$D$2004,match($A1340,'Trade Log'!$AA$5:$AA$2004,0),0),"n/a"))</f>
        <v/>
      </c>
      <c r="G1340" s="100" t="str">
        <f t="array" ref="G1340">IF($A1340="n/a","",IFERROR(index(Setup!$D$52:$D$201,match($F1340,Setup!$B$52:$B$201,0),0),"n/a"))</f>
        <v/>
      </c>
      <c r="H1340" s="81"/>
      <c r="I1340" s="398">
        <f t="shared" ref="I1340:AG1340" si="1087">IF($A1340="n/a",0,IFERROR(IF($G1340=I$287,$E1340,0),0))</f>
        <v>0</v>
      </c>
      <c r="J1340" s="398">
        <f t="shared" si="1087"/>
        <v>0</v>
      </c>
      <c r="K1340" s="398">
        <f t="shared" si="1087"/>
        <v>0</v>
      </c>
      <c r="L1340" s="398">
        <f t="shared" si="1087"/>
        <v>0</v>
      </c>
      <c r="M1340" s="398">
        <f t="shared" si="1087"/>
        <v>0</v>
      </c>
      <c r="N1340" s="398">
        <f t="shared" si="1087"/>
        <v>0</v>
      </c>
      <c r="O1340" s="398">
        <f t="shared" si="1087"/>
        <v>0</v>
      </c>
      <c r="P1340" s="398">
        <f t="shared" si="1087"/>
        <v>0</v>
      </c>
      <c r="Q1340" s="398">
        <f t="shared" si="1087"/>
        <v>0</v>
      </c>
      <c r="R1340" s="398">
        <f t="shared" si="1087"/>
        <v>0</v>
      </c>
      <c r="S1340" s="398">
        <f t="shared" si="1087"/>
        <v>0</v>
      </c>
      <c r="T1340" s="398">
        <f t="shared" si="1087"/>
        <v>0</v>
      </c>
      <c r="U1340" s="398">
        <f t="shared" si="1087"/>
        <v>0</v>
      </c>
      <c r="V1340" s="398">
        <f t="shared" si="1087"/>
        <v>0</v>
      </c>
      <c r="W1340" s="398">
        <f t="shared" si="1087"/>
        <v>0</v>
      </c>
      <c r="X1340" s="398">
        <f t="shared" si="1087"/>
        <v>0</v>
      </c>
      <c r="Y1340" s="398">
        <f t="shared" si="1087"/>
        <v>0</v>
      </c>
      <c r="Z1340" s="398">
        <f t="shared" si="1087"/>
        <v>0</v>
      </c>
      <c r="AA1340" s="398">
        <f t="shared" si="1087"/>
        <v>0</v>
      </c>
      <c r="AB1340" s="398">
        <f t="shared" si="1087"/>
        <v>0</v>
      </c>
      <c r="AC1340" s="398">
        <f t="shared" si="1087"/>
        <v>0</v>
      </c>
      <c r="AD1340" s="398">
        <f t="shared" si="1087"/>
        <v>0</v>
      </c>
      <c r="AE1340" s="398">
        <f t="shared" si="1087"/>
        <v>0</v>
      </c>
      <c r="AF1340" s="398">
        <f t="shared" si="1087"/>
        <v>0</v>
      </c>
      <c r="AG1340" s="398">
        <f t="shared" si="1087"/>
        <v>0</v>
      </c>
    </row>
    <row r="1341">
      <c r="A1341" s="100" t="str">
        <f t="shared" si="37"/>
        <v>n/a</v>
      </c>
      <c r="B1341" s="396">
        <f t="array" ref="B1341">IF($A1341="n/a",Dashboard!$C$54,iferror(index('Trade Log'!$B$5:$B$2004,match($A1341,'Trade Log'!$AA$5:$AA$2004,0),0),Dashboard!$C$54))</f>
        <v>43100</v>
      </c>
      <c r="C1341" s="100" t="str">
        <f t="array" ref="C1341">IF($A1341="n/a","",iferror(index('Trade Log'!$C$5:$C$2004,match($A1341,'Trade Log'!$AA$5:$AA$2004,0),0),""))</f>
        <v/>
      </c>
      <c r="D1341" s="398">
        <f t="array" ref="D1341">IF($A1341="n/a",0,iferror(index('Trade Log'!$AD$5:$AD$2004,match($A1341,'Trade Log'!$AA$5:$AA$2004,0),0),0))</f>
        <v>0</v>
      </c>
      <c r="E1341" s="398">
        <f t="shared" si="35"/>
        <v>0</v>
      </c>
      <c r="F1341" s="100" t="str">
        <f t="array" ref="F1341">IF($A1341="n/a","",iferror(index('Trade Log'!$D$5:$D$2004,match($A1341,'Trade Log'!$AA$5:$AA$2004,0),0),"n/a"))</f>
        <v/>
      </c>
      <c r="G1341" s="100" t="str">
        <f t="array" ref="G1341">IF($A1341="n/a","",IFERROR(index(Setup!$D$52:$D$201,match($F1341,Setup!$B$52:$B$201,0),0),"n/a"))</f>
        <v/>
      </c>
      <c r="H1341" s="81"/>
      <c r="I1341" s="398">
        <f t="shared" ref="I1341:AG1341" si="1088">IF($A1341="n/a",0,IFERROR(IF($G1341=I$287,$E1341,0),0))</f>
        <v>0</v>
      </c>
      <c r="J1341" s="398">
        <f t="shared" si="1088"/>
        <v>0</v>
      </c>
      <c r="K1341" s="398">
        <f t="shared" si="1088"/>
        <v>0</v>
      </c>
      <c r="L1341" s="398">
        <f t="shared" si="1088"/>
        <v>0</v>
      </c>
      <c r="M1341" s="398">
        <f t="shared" si="1088"/>
        <v>0</v>
      </c>
      <c r="N1341" s="398">
        <f t="shared" si="1088"/>
        <v>0</v>
      </c>
      <c r="O1341" s="398">
        <f t="shared" si="1088"/>
        <v>0</v>
      </c>
      <c r="P1341" s="398">
        <f t="shared" si="1088"/>
        <v>0</v>
      </c>
      <c r="Q1341" s="398">
        <f t="shared" si="1088"/>
        <v>0</v>
      </c>
      <c r="R1341" s="398">
        <f t="shared" si="1088"/>
        <v>0</v>
      </c>
      <c r="S1341" s="398">
        <f t="shared" si="1088"/>
        <v>0</v>
      </c>
      <c r="T1341" s="398">
        <f t="shared" si="1088"/>
        <v>0</v>
      </c>
      <c r="U1341" s="398">
        <f t="shared" si="1088"/>
        <v>0</v>
      </c>
      <c r="V1341" s="398">
        <f t="shared" si="1088"/>
        <v>0</v>
      </c>
      <c r="W1341" s="398">
        <f t="shared" si="1088"/>
        <v>0</v>
      </c>
      <c r="X1341" s="398">
        <f t="shared" si="1088"/>
        <v>0</v>
      </c>
      <c r="Y1341" s="398">
        <f t="shared" si="1088"/>
        <v>0</v>
      </c>
      <c r="Z1341" s="398">
        <f t="shared" si="1088"/>
        <v>0</v>
      </c>
      <c r="AA1341" s="398">
        <f t="shared" si="1088"/>
        <v>0</v>
      </c>
      <c r="AB1341" s="398">
        <f t="shared" si="1088"/>
        <v>0</v>
      </c>
      <c r="AC1341" s="398">
        <f t="shared" si="1088"/>
        <v>0</v>
      </c>
      <c r="AD1341" s="398">
        <f t="shared" si="1088"/>
        <v>0</v>
      </c>
      <c r="AE1341" s="398">
        <f t="shared" si="1088"/>
        <v>0</v>
      </c>
      <c r="AF1341" s="398">
        <f t="shared" si="1088"/>
        <v>0</v>
      </c>
      <c r="AG1341" s="398">
        <f t="shared" si="1088"/>
        <v>0</v>
      </c>
    </row>
    <row r="1342">
      <c r="A1342" s="100" t="str">
        <f t="shared" si="37"/>
        <v>n/a</v>
      </c>
      <c r="B1342" s="396">
        <f t="array" ref="B1342">IF($A1342="n/a",Dashboard!$C$54,iferror(index('Trade Log'!$B$5:$B$2004,match($A1342,'Trade Log'!$AA$5:$AA$2004,0),0),Dashboard!$C$54))</f>
        <v>43100</v>
      </c>
      <c r="C1342" s="100" t="str">
        <f t="array" ref="C1342">IF($A1342="n/a","",iferror(index('Trade Log'!$C$5:$C$2004,match($A1342,'Trade Log'!$AA$5:$AA$2004,0),0),""))</f>
        <v/>
      </c>
      <c r="D1342" s="398">
        <f t="array" ref="D1342">IF($A1342="n/a",0,iferror(index('Trade Log'!$AD$5:$AD$2004,match($A1342,'Trade Log'!$AA$5:$AA$2004,0),0),0))</f>
        <v>0</v>
      </c>
      <c r="E1342" s="398">
        <f t="shared" si="35"/>
        <v>0</v>
      </c>
      <c r="F1342" s="100" t="str">
        <f t="array" ref="F1342">IF($A1342="n/a","",iferror(index('Trade Log'!$D$5:$D$2004,match($A1342,'Trade Log'!$AA$5:$AA$2004,0),0),"n/a"))</f>
        <v/>
      </c>
      <c r="G1342" s="100" t="str">
        <f t="array" ref="G1342">IF($A1342="n/a","",IFERROR(index(Setup!$D$52:$D$201,match($F1342,Setup!$B$52:$B$201,0),0),"n/a"))</f>
        <v/>
      </c>
      <c r="H1342" s="81"/>
      <c r="I1342" s="398">
        <f t="shared" ref="I1342:AG1342" si="1089">IF($A1342="n/a",0,IFERROR(IF($G1342=I$287,$E1342,0),0))</f>
        <v>0</v>
      </c>
      <c r="J1342" s="398">
        <f t="shared" si="1089"/>
        <v>0</v>
      </c>
      <c r="K1342" s="398">
        <f t="shared" si="1089"/>
        <v>0</v>
      </c>
      <c r="L1342" s="398">
        <f t="shared" si="1089"/>
        <v>0</v>
      </c>
      <c r="M1342" s="398">
        <f t="shared" si="1089"/>
        <v>0</v>
      </c>
      <c r="N1342" s="398">
        <f t="shared" si="1089"/>
        <v>0</v>
      </c>
      <c r="O1342" s="398">
        <f t="shared" si="1089"/>
        <v>0</v>
      </c>
      <c r="P1342" s="398">
        <f t="shared" si="1089"/>
        <v>0</v>
      </c>
      <c r="Q1342" s="398">
        <f t="shared" si="1089"/>
        <v>0</v>
      </c>
      <c r="R1342" s="398">
        <f t="shared" si="1089"/>
        <v>0</v>
      </c>
      <c r="S1342" s="398">
        <f t="shared" si="1089"/>
        <v>0</v>
      </c>
      <c r="T1342" s="398">
        <f t="shared" si="1089"/>
        <v>0</v>
      </c>
      <c r="U1342" s="398">
        <f t="shared" si="1089"/>
        <v>0</v>
      </c>
      <c r="V1342" s="398">
        <f t="shared" si="1089"/>
        <v>0</v>
      </c>
      <c r="W1342" s="398">
        <f t="shared" si="1089"/>
        <v>0</v>
      </c>
      <c r="X1342" s="398">
        <f t="shared" si="1089"/>
        <v>0</v>
      </c>
      <c r="Y1342" s="398">
        <f t="shared" si="1089"/>
        <v>0</v>
      </c>
      <c r="Z1342" s="398">
        <f t="shared" si="1089"/>
        <v>0</v>
      </c>
      <c r="AA1342" s="398">
        <f t="shared" si="1089"/>
        <v>0</v>
      </c>
      <c r="AB1342" s="398">
        <f t="shared" si="1089"/>
        <v>0</v>
      </c>
      <c r="AC1342" s="398">
        <f t="shared" si="1089"/>
        <v>0</v>
      </c>
      <c r="AD1342" s="398">
        <f t="shared" si="1089"/>
        <v>0</v>
      </c>
      <c r="AE1342" s="398">
        <f t="shared" si="1089"/>
        <v>0</v>
      </c>
      <c r="AF1342" s="398">
        <f t="shared" si="1089"/>
        <v>0</v>
      </c>
      <c r="AG1342" s="398">
        <f t="shared" si="1089"/>
        <v>0</v>
      </c>
    </row>
    <row r="1343">
      <c r="A1343" s="100" t="str">
        <f t="shared" si="37"/>
        <v>n/a</v>
      </c>
      <c r="B1343" s="396">
        <f t="array" ref="B1343">IF($A1343="n/a",Dashboard!$C$54,iferror(index('Trade Log'!$B$5:$B$2004,match($A1343,'Trade Log'!$AA$5:$AA$2004,0),0),Dashboard!$C$54))</f>
        <v>43100</v>
      </c>
      <c r="C1343" s="100" t="str">
        <f t="array" ref="C1343">IF($A1343="n/a","",iferror(index('Trade Log'!$C$5:$C$2004,match($A1343,'Trade Log'!$AA$5:$AA$2004,0),0),""))</f>
        <v/>
      </c>
      <c r="D1343" s="398">
        <f t="array" ref="D1343">IF($A1343="n/a",0,iferror(index('Trade Log'!$AD$5:$AD$2004,match($A1343,'Trade Log'!$AA$5:$AA$2004,0),0),0))</f>
        <v>0</v>
      </c>
      <c r="E1343" s="398">
        <f t="shared" si="35"/>
        <v>0</v>
      </c>
      <c r="F1343" s="100" t="str">
        <f t="array" ref="F1343">IF($A1343="n/a","",iferror(index('Trade Log'!$D$5:$D$2004,match($A1343,'Trade Log'!$AA$5:$AA$2004,0),0),"n/a"))</f>
        <v/>
      </c>
      <c r="G1343" s="100" t="str">
        <f t="array" ref="G1343">IF($A1343="n/a","",IFERROR(index(Setup!$D$52:$D$201,match($F1343,Setup!$B$52:$B$201,0),0),"n/a"))</f>
        <v/>
      </c>
      <c r="H1343" s="81"/>
      <c r="I1343" s="398">
        <f t="shared" ref="I1343:AG1343" si="1090">IF($A1343="n/a",0,IFERROR(IF($G1343=I$287,$E1343,0),0))</f>
        <v>0</v>
      </c>
      <c r="J1343" s="398">
        <f t="shared" si="1090"/>
        <v>0</v>
      </c>
      <c r="K1343" s="398">
        <f t="shared" si="1090"/>
        <v>0</v>
      </c>
      <c r="L1343" s="398">
        <f t="shared" si="1090"/>
        <v>0</v>
      </c>
      <c r="M1343" s="398">
        <f t="shared" si="1090"/>
        <v>0</v>
      </c>
      <c r="N1343" s="398">
        <f t="shared" si="1090"/>
        <v>0</v>
      </c>
      <c r="O1343" s="398">
        <f t="shared" si="1090"/>
        <v>0</v>
      </c>
      <c r="P1343" s="398">
        <f t="shared" si="1090"/>
        <v>0</v>
      </c>
      <c r="Q1343" s="398">
        <f t="shared" si="1090"/>
        <v>0</v>
      </c>
      <c r="R1343" s="398">
        <f t="shared" si="1090"/>
        <v>0</v>
      </c>
      <c r="S1343" s="398">
        <f t="shared" si="1090"/>
        <v>0</v>
      </c>
      <c r="T1343" s="398">
        <f t="shared" si="1090"/>
        <v>0</v>
      </c>
      <c r="U1343" s="398">
        <f t="shared" si="1090"/>
        <v>0</v>
      </c>
      <c r="V1343" s="398">
        <f t="shared" si="1090"/>
        <v>0</v>
      </c>
      <c r="W1343" s="398">
        <f t="shared" si="1090"/>
        <v>0</v>
      </c>
      <c r="X1343" s="398">
        <f t="shared" si="1090"/>
        <v>0</v>
      </c>
      <c r="Y1343" s="398">
        <f t="shared" si="1090"/>
        <v>0</v>
      </c>
      <c r="Z1343" s="398">
        <f t="shared" si="1090"/>
        <v>0</v>
      </c>
      <c r="AA1343" s="398">
        <f t="shared" si="1090"/>
        <v>0</v>
      </c>
      <c r="AB1343" s="398">
        <f t="shared" si="1090"/>
        <v>0</v>
      </c>
      <c r="AC1343" s="398">
        <f t="shared" si="1090"/>
        <v>0</v>
      </c>
      <c r="AD1343" s="398">
        <f t="shared" si="1090"/>
        <v>0</v>
      </c>
      <c r="AE1343" s="398">
        <f t="shared" si="1090"/>
        <v>0</v>
      </c>
      <c r="AF1343" s="398">
        <f t="shared" si="1090"/>
        <v>0</v>
      </c>
      <c r="AG1343" s="398">
        <f t="shared" si="1090"/>
        <v>0</v>
      </c>
    </row>
    <row r="1344">
      <c r="A1344" s="100" t="str">
        <f t="shared" si="37"/>
        <v>n/a</v>
      </c>
      <c r="B1344" s="396">
        <f t="array" ref="B1344">IF($A1344="n/a",Dashboard!$C$54,iferror(index('Trade Log'!$B$5:$B$2004,match($A1344,'Trade Log'!$AA$5:$AA$2004,0),0),Dashboard!$C$54))</f>
        <v>43100</v>
      </c>
      <c r="C1344" s="100" t="str">
        <f t="array" ref="C1344">IF($A1344="n/a","",iferror(index('Trade Log'!$C$5:$C$2004,match($A1344,'Trade Log'!$AA$5:$AA$2004,0),0),""))</f>
        <v/>
      </c>
      <c r="D1344" s="398">
        <f t="array" ref="D1344">IF($A1344="n/a",0,iferror(index('Trade Log'!$AD$5:$AD$2004,match($A1344,'Trade Log'!$AA$5:$AA$2004,0),0),0))</f>
        <v>0</v>
      </c>
      <c r="E1344" s="398">
        <f t="shared" si="35"/>
        <v>0</v>
      </c>
      <c r="F1344" s="100" t="str">
        <f t="array" ref="F1344">IF($A1344="n/a","",iferror(index('Trade Log'!$D$5:$D$2004,match($A1344,'Trade Log'!$AA$5:$AA$2004,0),0),"n/a"))</f>
        <v/>
      </c>
      <c r="G1344" s="100" t="str">
        <f t="array" ref="G1344">IF($A1344="n/a","",IFERROR(index(Setup!$D$52:$D$201,match($F1344,Setup!$B$52:$B$201,0),0),"n/a"))</f>
        <v/>
      </c>
      <c r="H1344" s="81"/>
      <c r="I1344" s="398">
        <f t="shared" ref="I1344:AG1344" si="1091">IF($A1344="n/a",0,IFERROR(IF($G1344=I$287,$E1344,0),0))</f>
        <v>0</v>
      </c>
      <c r="J1344" s="398">
        <f t="shared" si="1091"/>
        <v>0</v>
      </c>
      <c r="K1344" s="398">
        <f t="shared" si="1091"/>
        <v>0</v>
      </c>
      <c r="L1344" s="398">
        <f t="shared" si="1091"/>
        <v>0</v>
      </c>
      <c r="M1344" s="398">
        <f t="shared" si="1091"/>
        <v>0</v>
      </c>
      <c r="N1344" s="398">
        <f t="shared" si="1091"/>
        <v>0</v>
      </c>
      <c r="O1344" s="398">
        <f t="shared" si="1091"/>
        <v>0</v>
      </c>
      <c r="P1344" s="398">
        <f t="shared" si="1091"/>
        <v>0</v>
      </c>
      <c r="Q1344" s="398">
        <f t="shared" si="1091"/>
        <v>0</v>
      </c>
      <c r="R1344" s="398">
        <f t="shared" si="1091"/>
        <v>0</v>
      </c>
      <c r="S1344" s="398">
        <f t="shared" si="1091"/>
        <v>0</v>
      </c>
      <c r="T1344" s="398">
        <f t="shared" si="1091"/>
        <v>0</v>
      </c>
      <c r="U1344" s="398">
        <f t="shared" si="1091"/>
        <v>0</v>
      </c>
      <c r="V1344" s="398">
        <f t="shared" si="1091"/>
        <v>0</v>
      </c>
      <c r="W1344" s="398">
        <f t="shared" si="1091"/>
        <v>0</v>
      </c>
      <c r="X1344" s="398">
        <f t="shared" si="1091"/>
        <v>0</v>
      </c>
      <c r="Y1344" s="398">
        <f t="shared" si="1091"/>
        <v>0</v>
      </c>
      <c r="Z1344" s="398">
        <f t="shared" si="1091"/>
        <v>0</v>
      </c>
      <c r="AA1344" s="398">
        <f t="shared" si="1091"/>
        <v>0</v>
      </c>
      <c r="AB1344" s="398">
        <f t="shared" si="1091"/>
        <v>0</v>
      </c>
      <c r="AC1344" s="398">
        <f t="shared" si="1091"/>
        <v>0</v>
      </c>
      <c r="AD1344" s="398">
        <f t="shared" si="1091"/>
        <v>0</v>
      </c>
      <c r="AE1344" s="398">
        <f t="shared" si="1091"/>
        <v>0</v>
      </c>
      <c r="AF1344" s="398">
        <f t="shared" si="1091"/>
        <v>0</v>
      </c>
      <c r="AG1344" s="398">
        <f t="shared" si="1091"/>
        <v>0</v>
      </c>
    </row>
    <row r="1345">
      <c r="A1345" s="100" t="str">
        <f t="shared" si="37"/>
        <v>n/a</v>
      </c>
      <c r="B1345" s="396">
        <f t="array" ref="B1345">IF($A1345="n/a",Dashboard!$C$54,iferror(index('Trade Log'!$B$5:$B$2004,match($A1345,'Trade Log'!$AA$5:$AA$2004,0),0),Dashboard!$C$54))</f>
        <v>43100</v>
      </c>
      <c r="C1345" s="100" t="str">
        <f t="array" ref="C1345">IF($A1345="n/a","",iferror(index('Trade Log'!$C$5:$C$2004,match($A1345,'Trade Log'!$AA$5:$AA$2004,0),0),""))</f>
        <v/>
      </c>
      <c r="D1345" s="398">
        <f t="array" ref="D1345">IF($A1345="n/a",0,iferror(index('Trade Log'!$AD$5:$AD$2004,match($A1345,'Trade Log'!$AA$5:$AA$2004,0),0),0))</f>
        <v>0</v>
      </c>
      <c r="E1345" s="398">
        <f t="shared" si="35"/>
        <v>0</v>
      </c>
      <c r="F1345" s="100" t="str">
        <f t="array" ref="F1345">IF($A1345="n/a","",iferror(index('Trade Log'!$D$5:$D$2004,match($A1345,'Trade Log'!$AA$5:$AA$2004,0),0),"n/a"))</f>
        <v/>
      </c>
      <c r="G1345" s="100" t="str">
        <f t="array" ref="G1345">IF($A1345="n/a","",IFERROR(index(Setup!$D$52:$D$201,match($F1345,Setup!$B$52:$B$201,0),0),"n/a"))</f>
        <v/>
      </c>
      <c r="H1345" s="81"/>
      <c r="I1345" s="398">
        <f t="shared" ref="I1345:AG1345" si="1092">IF($A1345="n/a",0,IFERROR(IF($G1345=I$287,$E1345,0),0))</f>
        <v>0</v>
      </c>
      <c r="J1345" s="398">
        <f t="shared" si="1092"/>
        <v>0</v>
      </c>
      <c r="K1345" s="398">
        <f t="shared" si="1092"/>
        <v>0</v>
      </c>
      <c r="L1345" s="398">
        <f t="shared" si="1092"/>
        <v>0</v>
      </c>
      <c r="M1345" s="398">
        <f t="shared" si="1092"/>
        <v>0</v>
      </c>
      <c r="N1345" s="398">
        <f t="shared" si="1092"/>
        <v>0</v>
      </c>
      <c r="O1345" s="398">
        <f t="shared" si="1092"/>
        <v>0</v>
      </c>
      <c r="P1345" s="398">
        <f t="shared" si="1092"/>
        <v>0</v>
      </c>
      <c r="Q1345" s="398">
        <f t="shared" si="1092"/>
        <v>0</v>
      </c>
      <c r="R1345" s="398">
        <f t="shared" si="1092"/>
        <v>0</v>
      </c>
      <c r="S1345" s="398">
        <f t="shared" si="1092"/>
        <v>0</v>
      </c>
      <c r="T1345" s="398">
        <f t="shared" si="1092"/>
        <v>0</v>
      </c>
      <c r="U1345" s="398">
        <f t="shared" si="1092"/>
        <v>0</v>
      </c>
      <c r="V1345" s="398">
        <f t="shared" si="1092"/>
        <v>0</v>
      </c>
      <c r="W1345" s="398">
        <f t="shared" si="1092"/>
        <v>0</v>
      </c>
      <c r="X1345" s="398">
        <f t="shared" si="1092"/>
        <v>0</v>
      </c>
      <c r="Y1345" s="398">
        <f t="shared" si="1092"/>
        <v>0</v>
      </c>
      <c r="Z1345" s="398">
        <f t="shared" si="1092"/>
        <v>0</v>
      </c>
      <c r="AA1345" s="398">
        <f t="shared" si="1092"/>
        <v>0</v>
      </c>
      <c r="AB1345" s="398">
        <f t="shared" si="1092"/>
        <v>0</v>
      </c>
      <c r="AC1345" s="398">
        <f t="shared" si="1092"/>
        <v>0</v>
      </c>
      <c r="AD1345" s="398">
        <f t="shared" si="1092"/>
        <v>0</v>
      </c>
      <c r="AE1345" s="398">
        <f t="shared" si="1092"/>
        <v>0</v>
      </c>
      <c r="AF1345" s="398">
        <f t="shared" si="1092"/>
        <v>0</v>
      </c>
      <c r="AG1345" s="398">
        <f t="shared" si="1092"/>
        <v>0</v>
      </c>
    </row>
    <row r="1346">
      <c r="A1346" s="100" t="str">
        <f t="shared" si="37"/>
        <v>n/a</v>
      </c>
      <c r="B1346" s="396">
        <f t="array" ref="B1346">IF($A1346="n/a",Dashboard!$C$54,iferror(index('Trade Log'!$B$5:$B$2004,match($A1346,'Trade Log'!$AA$5:$AA$2004,0),0),Dashboard!$C$54))</f>
        <v>43100</v>
      </c>
      <c r="C1346" s="100" t="str">
        <f t="array" ref="C1346">IF($A1346="n/a","",iferror(index('Trade Log'!$C$5:$C$2004,match($A1346,'Trade Log'!$AA$5:$AA$2004,0),0),""))</f>
        <v/>
      </c>
      <c r="D1346" s="398">
        <f t="array" ref="D1346">IF($A1346="n/a",0,iferror(index('Trade Log'!$AD$5:$AD$2004,match($A1346,'Trade Log'!$AA$5:$AA$2004,0),0),0))</f>
        <v>0</v>
      </c>
      <c r="E1346" s="398">
        <f t="shared" si="35"/>
        <v>0</v>
      </c>
      <c r="F1346" s="100" t="str">
        <f t="array" ref="F1346">IF($A1346="n/a","",iferror(index('Trade Log'!$D$5:$D$2004,match($A1346,'Trade Log'!$AA$5:$AA$2004,0),0),"n/a"))</f>
        <v/>
      </c>
      <c r="G1346" s="100" t="str">
        <f t="array" ref="G1346">IF($A1346="n/a","",IFERROR(index(Setup!$D$52:$D$201,match($F1346,Setup!$B$52:$B$201,0),0),"n/a"))</f>
        <v/>
      </c>
      <c r="H1346" s="81"/>
      <c r="I1346" s="398">
        <f t="shared" ref="I1346:AG1346" si="1093">IF($A1346="n/a",0,IFERROR(IF($G1346=I$287,$E1346,0),0))</f>
        <v>0</v>
      </c>
      <c r="J1346" s="398">
        <f t="shared" si="1093"/>
        <v>0</v>
      </c>
      <c r="K1346" s="398">
        <f t="shared" si="1093"/>
        <v>0</v>
      </c>
      <c r="L1346" s="398">
        <f t="shared" si="1093"/>
        <v>0</v>
      </c>
      <c r="M1346" s="398">
        <f t="shared" si="1093"/>
        <v>0</v>
      </c>
      <c r="N1346" s="398">
        <f t="shared" si="1093"/>
        <v>0</v>
      </c>
      <c r="O1346" s="398">
        <f t="shared" si="1093"/>
        <v>0</v>
      </c>
      <c r="P1346" s="398">
        <f t="shared" si="1093"/>
        <v>0</v>
      </c>
      <c r="Q1346" s="398">
        <f t="shared" si="1093"/>
        <v>0</v>
      </c>
      <c r="R1346" s="398">
        <f t="shared" si="1093"/>
        <v>0</v>
      </c>
      <c r="S1346" s="398">
        <f t="shared" si="1093"/>
        <v>0</v>
      </c>
      <c r="T1346" s="398">
        <f t="shared" si="1093"/>
        <v>0</v>
      </c>
      <c r="U1346" s="398">
        <f t="shared" si="1093"/>
        <v>0</v>
      </c>
      <c r="V1346" s="398">
        <f t="shared" si="1093"/>
        <v>0</v>
      </c>
      <c r="W1346" s="398">
        <f t="shared" si="1093"/>
        <v>0</v>
      </c>
      <c r="X1346" s="398">
        <f t="shared" si="1093"/>
        <v>0</v>
      </c>
      <c r="Y1346" s="398">
        <f t="shared" si="1093"/>
        <v>0</v>
      </c>
      <c r="Z1346" s="398">
        <f t="shared" si="1093"/>
        <v>0</v>
      </c>
      <c r="AA1346" s="398">
        <f t="shared" si="1093"/>
        <v>0</v>
      </c>
      <c r="AB1346" s="398">
        <f t="shared" si="1093"/>
        <v>0</v>
      </c>
      <c r="AC1346" s="398">
        <f t="shared" si="1093"/>
        <v>0</v>
      </c>
      <c r="AD1346" s="398">
        <f t="shared" si="1093"/>
        <v>0</v>
      </c>
      <c r="AE1346" s="398">
        <f t="shared" si="1093"/>
        <v>0</v>
      </c>
      <c r="AF1346" s="398">
        <f t="shared" si="1093"/>
        <v>0</v>
      </c>
      <c r="AG1346" s="398">
        <f t="shared" si="1093"/>
        <v>0</v>
      </c>
    </row>
    <row r="1347">
      <c r="A1347" s="100" t="str">
        <f t="shared" si="37"/>
        <v>n/a</v>
      </c>
      <c r="B1347" s="396">
        <f t="array" ref="B1347">IF($A1347="n/a",Dashboard!$C$54,iferror(index('Trade Log'!$B$5:$B$2004,match($A1347,'Trade Log'!$AA$5:$AA$2004,0),0),Dashboard!$C$54))</f>
        <v>43100</v>
      </c>
      <c r="C1347" s="100" t="str">
        <f t="array" ref="C1347">IF($A1347="n/a","",iferror(index('Trade Log'!$C$5:$C$2004,match($A1347,'Trade Log'!$AA$5:$AA$2004,0),0),""))</f>
        <v/>
      </c>
      <c r="D1347" s="398">
        <f t="array" ref="D1347">IF($A1347="n/a",0,iferror(index('Trade Log'!$AD$5:$AD$2004,match($A1347,'Trade Log'!$AA$5:$AA$2004,0),0),0))</f>
        <v>0</v>
      </c>
      <c r="E1347" s="398">
        <f t="shared" si="35"/>
        <v>0</v>
      </c>
      <c r="F1347" s="100" t="str">
        <f t="array" ref="F1347">IF($A1347="n/a","",iferror(index('Trade Log'!$D$5:$D$2004,match($A1347,'Trade Log'!$AA$5:$AA$2004,0),0),"n/a"))</f>
        <v/>
      </c>
      <c r="G1347" s="100" t="str">
        <f t="array" ref="G1347">IF($A1347="n/a","",IFERROR(index(Setup!$D$52:$D$201,match($F1347,Setup!$B$52:$B$201,0),0),"n/a"))</f>
        <v/>
      </c>
      <c r="H1347" s="81"/>
      <c r="I1347" s="398">
        <f t="shared" ref="I1347:AG1347" si="1094">IF($A1347="n/a",0,IFERROR(IF($G1347=I$287,$E1347,0),0))</f>
        <v>0</v>
      </c>
      <c r="J1347" s="398">
        <f t="shared" si="1094"/>
        <v>0</v>
      </c>
      <c r="K1347" s="398">
        <f t="shared" si="1094"/>
        <v>0</v>
      </c>
      <c r="L1347" s="398">
        <f t="shared" si="1094"/>
        <v>0</v>
      </c>
      <c r="M1347" s="398">
        <f t="shared" si="1094"/>
        <v>0</v>
      </c>
      <c r="N1347" s="398">
        <f t="shared" si="1094"/>
        <v>0</v>
      </c>
      <c r="O1347" s="398">
        <f t="shared" si="1094"/>
        <v>0</v>
      </c>
      <c r="P1347" s="398">
        <f t="shared" si="1094"/>
        <v>0</v>
      </c>
      <c r="Q1347" s="398">
        <f t="shared" si="1094"/>
        <v>0</v>
      </c>
      <c r="R1347" s="398">
        <f t="shared" si="1094"/>
        <v>0</v>
      </c>
      <c r="S1347" s="398">
        <f t="shared" si="1094"/>
        <v>0</v>
      </c>
      <c r="T1347" s="398">
        <f t="shared" si="1094"/>
        <v>0</v>
      </c>
      <c r="U1347" s="398">
        <f t="shared" si="1094"/>
        <v>0</v>
      </c>
      <c r="V1347" s="398">
        <f t="shared" si="1094"/>
        <v>0</v>
      </c>
      <c r="W1347" s="398">
        <f t="shared" si="1094"/>
        <v>0</v>
      </c>
      <c r="X1347" s="398">
        <f t="shared" si="1094"/>
        <v>0</v>
      </c>
      <c r="Y1347" s="398">
        <f t="shared" si="1094"/>
        <v>0</v>
      </c>
      <c r="Z1347" s="398">
        <f t="shared" si="1094"/>
        <v>0</v>
      </c>
      <c r="AA1347" s="398">
        <f t="shared" si="1094"/>
        <v>0</v>
      </c>
      <c r="AB1347" s="398">
        <f t="shared" si="1094"/>
        <v>0</v>
      </c>
      <c r="AC1347" s="398">
        <f t="shared" si="1094"/>
        <v>0</v>
      </c>
      <c r="AD1347" s="398">
        <f t="shared" si="1094"/>
        <v>0</v>
      </c>
      <c r="AE1347" s="398">
        <f t="shared" si="1094"/>
        <v>0</v>
      </c>
      <c r="AF1347" s="398">
        <f t="shared" si="1094"/>
        <v>0</v>
      </c>
      <c r="AG1347" s="398">
        <f t="shared" si="1094"/>
        <v>0</v>
      </c>
    </row>
    <row r="1348">
      <c r="A1348" s="100" t="str">
        <f t="shared" si="37"/>
        <v>n/a</v>
      </c>
      <c r="B1348" s="396">
        <f t="array" ref="B1348">IF($A1348="n/a",Dashboard!$C$54,iferror(index('Trade Log'!$B$5:$B$2004,match($A1348,'Trade Log'!$AA$5:$AA$2004,0),0),Dashboard!$C$54))</f>
        <v>43100</v>
      </c>
      <c r="C1348" s="100" t="str">
        <f t="array" ref="C1348">IF($A1348="n/a","",iferror(index('Trade Log'!$C$5:$C$2004,match($A1348,'Trade Log'!$AA$5:$AA$2004,0),0),""))</f>
        <v/>
      </c>
      <c r="D1348" s="398">
        <f t="array" ref="D1348">IF($A1348="n/a",0,iferror(index('Trade Log'!$AD$5:$AD$2004,match($A1348,'Trade Log'!$AA$5:$AA$2004,0),0),0))</f>
        <v>0</v>
      </c>
      <c r="E1348" s="398">
        <f t="shared" si="35"/>
        <v>0</v>
      </c>
      <c r="F1348" s="100" t="str">
        <f t="array" ref="F1348">IF($A1348="n/a","",iferror(index('Trade Log'!$D$5:$D$2004,match($A1348,'Trade Log'!$AA$5:$AA$2004,0),0),"n/a"))</f>
        <v/>
      </c>
      <c r="G1348" s="100" t="str">
        <f t="array" ref="G1348">IF($A1348="n/a","",IFERROR(index(Setup!$D$52:$D$201,match($F1348,Setup!$B$52:$B$201,0),0),"n/a"))</f>
        <v/>
      </c>
      <c r="H1348" s="81"/>
      <c r="I1348" s="398">
        <f t="shared" ref="I1348:AG1348" si="1095">IF($A1348="n/a",0,IFERROR(IF($G1348=I$287,$E1348,0),0))</f>
        <v>0</v>
      </c>
      <c r="J1348" s="398">
        <f t="shared" si="1095"/>
        <v>0</v>
      </c>
      <c r="K1348" s="398">
        <f t="shared" si="1095"/>
        <v>0</v>
      </c>
      <c r="L1348" s="398">
        <f t="shared" si="1095"/>
        <v>0</v>
      </c>
      <c r="M1348" s="398">
        <f t="shared" si="1095"/>
        <v>0</v>
      </c>
      <c r="N1348" s="398">
        <f t="shared" si="1095"/>
        <v>0</v>
      </c>
      <c r="O1348" s="398">
        <f t="shared" si="1095"/>
        <v>0</v>
      </c>
      <c r="P1348" s="398">
        <f t="shared" si="1095"/>
        <v>0</v>
      </c>
      <c r="Q1348" s="398">
        <f t="shared" si="1095"/>
        <v>0</v>
      </c>
      <c r="R1348" s="398">
        <f t="shared" si="1095"/>
        <v>0</v>
      </c>
      <c r="S1348" s="398">
        <f t="shared" si="1095"/>
        <v>0</v>
      </c>
      <c r="T1348" s="398">
        <f t="shared" si="1095"/>
        <v>0</v>
      </c>
      <c r="U1348" s="398">
        <f t="shared" si="1095"/>
        <v>0</v>
      </c>
      <c r="V1348" s="398">
        <f t="shared" si="1095"/>
        <v>0</v>
      </c>
      <c r="W1348" s="398">
        <f t="shared" si="1095"/>
        <v>0</v>
      </c>
      <c r="X1348" s="398">
        <f t="shared" si="1095"/>
        <v>0</v>
      </c>
      <c r="Y1348" s="398">
        <f t="shared" si="1095"/>
        <v>0</v>
      </c>
      <c r="Z1348" s="398">
        <f t="shared" si="1095"/>
        <v>0</v>
      </c>
      <c r="AA1348" s="398">
        <f t="shared" si="1095"/>
        <v>0</v>
      </c>
      <c r="AB1348" s="398">
        <f t="shared" si="1095"/>
        <v>0</v>
      </c>
      <c r="AC1348" s="398">
        <f t="shared" si="1095"/>
        <v>0</v>
      </c>
      <c r="AD1348" s="398">
        <f t="shared" si="1095"/>
        <v>0</v>
      </c>
      <c r="AE1348" s="398">
        <f t="shared" si="1095"/>
        <v>0</v>
      </c>
      <c r="AF1348" s="398">
        <f t="shared" si="1095"/>
        <v>0</v>
      </c>
      <c r="AG1348" s="398">
        <f t="shared" si="1095"/>
        <v>0</v>
      </c>
    </row>
    <row r="1349">
      <c r="A1349" s="100" t="str">
        <f t="shared" si="37"/>
        <v>n/a</v>
      </c>
      <c r="B1349" s="396">
        <f t="array" ref="B1349">IF($A1349="n/a",Dashboard!$C$54,iferror(index('Trade Log'!$B$5:$B$2004,match($A1349,'Trade Log'!$AA$5:$AA$2004,0),0),Dashboard!$C$54))</f>
        <v>43100</v>
      </c>
      <c r="C1349" s="100" t="str">
        <f t="array" ref="C1349">IF($A1349="n/a","",iferror(index('Trade Log'!$C$5:$C$2004,match($A1349,'Trade Log'!$AA$5:$AA$2004,0),0),""))</f>
        <v/>
      </c>
      <c r="D1349" s="398">
        <f t="array" ref="D1349">IF($A1349="n/a",0,iferror(index('Trade Log'!$AD$5:$AD$2004,match($A1349,'Trade Log'!$AA$5:$AA$2004,0),0),0))</f>
        <v>0</v>
      </c>
      <c r="E1349" s="398">
        <f t="shared" si="35"/>
        <v>0</v>
      </c>
      <c r="F1349" s="100" t="str">
        <f t="array" ref="F1349">IF($A1349="n/a","",iferror(index('Trade Log'!$D$5:$D$2004,match($A1349,'Trade Log'!$AA$5:$AA$2004,0),0),"n/a"))</f>
        <v/>
      </c>
      <c r="G1349" s="100" t="str">
        <f t="array" ref="G1349">IF($A1349="n/a","",IFERROR(index(Setup!$D$52:$D$201,match($F1349,Setup!$B$52:$B$201,0),0),"n/a"))</f>
        <v/>
      </c>
      <c r="H1349" s="81"/>
      <c r="I1349" s="398">
        <f t="shared" ref="I1349:AG1349" si="1096">IF($A1349="n/a",0,IFERROR(IF($G1349=I$287,$E1349,0),0))</f>
        <v>0</v>
      </c>
      <c r="J1349" s="398">
        <f t="shared" si="1096"/>
        <v>0</v>
      </c>
      <c r="K1349" s="398">
        <f t="shared" si="1096"/>
        <v>0</v>
      </c>
      <c r="L1349" s="398">
        <f t="shared" si="1096"/>
        <v>0</v>
      </c>
      <c r="M1349" s="398">
        <f t="shared" si="1096"/>
        <v>0</v>
      </c>
      <c r="N1349" s="398">
        <f t="shared" si="1096"/>
        <v>0</v>
      </c>
      <c r="O1349" s="398">
        <f t="shared" si="1096"/>
        <v>0</v>
      </c>
      <c r="P1349" s="398">
        <f t="shared" si="1096"/>
        <v>0</v>
      </c>
      <c r="Q1349" s="398">
        <f t="shared" si="1096"/>
        <v>0</v>
      </c>
      <c r="R1349" s="398">
        <f t="shared" si="1096"/>
        <v>0</v>
      </c>
      <c r="S1349" s="398">
        <f t="shared" si="1096"/>
        <v>0</v>
      </c>
      <c r="T1349" s="398">
        <f t="shared" si="1096"/>
        <v>0</v>
      </c>
      <c r="U1349" s="398">
        <f t="shared" si="1096"/>
        <v>0</v>
      </c>
      <c r="V1349" s="398">
        <f t="shared" si="1096"/>
        <v>0</v>
      </c>
      <c r="W1349" s="398">
        <f t="shared" si="1096"/>
        <v>0</v>
      </c>
      <c r="X1349" s="398">
        <f t="shared" si="1096"/>
        <v>0</v>
      </c>
      <c r="Y1349" s="398">
        <f t="shared" si="1096"/>
        <v>0</v>
      </c>
      <c r="Z1349" s="398">
        <f t="shared" si="1096"/>
        <v>0</v>
      </c>
      <c r="AA1349" s="398">
        <f t="shared" si="1096"/>
        <v>0</v>
      </c>
      <c r="AB1349" s="398">
        <f t="shared" si="1096"/>
        <v>0</v>
      </c>
      <c r="AC1349" s="398">
        <f t="shared" si="1096"/>
        <v>0</v>
      </c>
      <c r="AD1349" s="398">
        <f t="shared" si="1096"/>
        <v>0</v>
      </c>
      <c r="AE1349" s="398">
        <f t="shared" si="1096"/>
        <v>0</v>
      </c>
      <c r="AF1349" s="398">
        <f t="shared" si="1096"/>
        <v>0</v>
      </c>
      <c r="AG1349" s="398">
        <f t="shared" si="1096"/>
        <v>0</v>
      </c>
    </row>
    <row r="1350">
      <c r="A1350" s="100" t="str">
        <f t="shared" si="37"/>
        <v>n/a</v>
      </c>
      <c r="B1350" s="396">
        <f t="array" ref="B1350">IF($A1350="n/a",Dashboard!$C$54,iferror(index('Trade Log'!$B$5:$B$2004,match($A1350,'Trade Log'!$AA$5:$AA$2004,0),0),Dashboard!$C$54))</f>
        <v>43100</v>
      </c>
      <c r="C1350" s="100" t="str">
        <f t="array" ref="C1350">IF($A1350="n/a","",iferror(index('Trade Log'!$C$5:$C$2004,match($A1350,'Trade Log'!$AA$5:$AA$2004,0),0),""))</f>
        <v/>
      </c>
      <c r="D1350" s="398">
        <f t="array" ref="D1350">IF($A1350="n/a",0,iferror(index('Trade Log'!$AD$5:$AD$2004,match($A1350,'Trade Log'!$AA$5:$AA$2004,0),0),0))</f>
        <v>0</v>
      </c>
      <c r="E1350" s="398">
        <f t="shared" si="35"/>
        <v>0</v>
      </c>
      <c r="F1350" s="100" t="str">
        <f t="array" ref="F1350">IF($A1350="n/a","",iferror(index('Trade Log'!$D$5:$D$2004,match($A1350,'Trade Log'!$AA$5:$AA$2004,0),0),"n/a"))</f>
        <v/>
      </c>
      <c r="G1350" s="100" t="str">
        <f t="array" ref="G1350">IF($A1350="n/a","",IFERROR(index(Setup!$D$52:$D$201,match($F1350,Setup!$B$52:$B$201,0),0),"n/a"))</f>
        <v/>
      </c>
      <c r="H1350" s="81"/>
      <c r="I1350" s="398">
        <f t="shared" ref="I1350:AG1350" si="1097">IF($A1350="n/a",0,IFERROR(IF($G1350=I$287,$E1350,0),0))</f>
        <v>0</v>
      </c>
      <c r="J1350" s="398">
        <f t="shared" si="1097"/>
        <v>0</v>
      </c>
      <c r="K1350" s="398">
        <f t="shared" si="1097"/>
        <v>0</v>
      </c>
      <c r="L1350" s="398">
        <f t="shared" si="1097"/>
        <v>0</v>
      </c>
      <c r="M1350" s="398">
        <f t="shared" si="1097"/>
        <v>0</v>
      </c>
      <c r="N1350" s="398">
        <f t="shared" si="1097"/>
        <v>0</v>
      </c>
      <c r="O1350" s="398">
        <f t="shared" si="1097"/>
        <v>0</v>
      </c>
      <c r="P1350" s="398">
        <f t="shared" si="1097"/>
        <v>0</v>
      </c>
      <c r="Q1350" s="398">
        <f t="shared" si="1097"/>
        <v>0</v>
      </c>
      <c r="R1350" s="398">
        <f t="shared" si="1097"/>
        <v>0</v>
      </c>
      <c r="S1350" s="398">
        <f t="shared" si="1097"/>
        <v>0</v>
      </c>
      <c r="T1350" s="398">
        <f t="shared" si="1097"/>
        <v>0</v>
      </c>
      <c r="U1350" s="398">
        <f t="shared" si="1097"/>
        <v>0</v>
      </c>
      <c r="V1350" s="398">
        <f t="shared" si="1097"/>
        <v>0</v>
      </c>
      <c r="W1350" s="398">
        <f t="shared" si="1097"/>
        <v>0</v>
      </c>
      <c r="X1350" s="398">
        <f t="shared" si="1097"/>
        <v>0</v>
      </c>
      <c r="Y1350" s="398">
        <f t="shared" si="1097"/>
        <v>0</v>
      </c>
      <c r="Z1350" s="398">
        <f t="shared" si="1097"/>
        <v>0</v>
      </c>
      <c r="AA1350" s="398">
        <f t="shared" si="1097"/>
        <v>0</v>
      </c>
      <c r="AB1350" s="398">
        <f t="shared" si="1097"/>
        <v>0</v>
      </c>
      <c r="AC1350" s="398">
        <f t="shared" si="1097"/>
        <v>0</v>
      </c>
      <c r="AD1350" s="398">
        <f t="shared" si="1097"/>
        <v>0</v>
      </c>
      <c r="AE1350" s="398">
        <f t="shared" si="1097"/>
        <v>0</v>
      </c>
      <c r="AF1350" s="398">
        <f t="shared" si="1097"/>
        <v>0</v>
      </c>
      <c r="AG1350" s="398">
        <f t="shared" si="1097"/>
        <v>0</v>
      </c>
    </row>
    <row r="1351">
      <c r="A1351" s="100" t="str">
        <f t="shared" si="37"/>
        <v>n/a</v>
      </c>
      <c r="B1351" s="396">
        <f t="array" ref="B1351">IF($A1351="n/a",Dashboard!$C$54,iferror(index('Trade Log'!$B$5:$B$2004,match($A1351,'Trade Log'!$AA$5:$AA$2004,0),0),Dashboard!$C$54))</f>
        <v>43100</v>
      </c>
      <c r="C1351" s="100" t="str">
        <f t="array" ref="C1351">IF($A1351="n/a","",iferror(index('Trade Log'!$C$5:$C$2004,match($A1351,'Trade Log'!$AA$5:$AA$2004,0),0),""))</f>
        <v/>
      </c>
      <c r="D1351" s="398">
        <f t="array" ref="D1351">IF($A1351="n/a",0,iferror(index('Trade Log'!$AD$5:$AD$2004,match($A1351,'Trade Log'!$AA$5:$AA$2004,0),0),0))</f>
        <v>0</v>
      </c>
      <c r="E1351" s="398">
        <f t="shared" si="35"/>
        <v>0</v>
      </c>
      <c r="F1351" s="100" t="str">
        <f t="array" ref="F1351">IF($A1351="n/a","",iferror(index('Trade Log'!$D$5:$D$2004,match($A1351,'Trade Log'!$AA$5:$AA$2004,0),0),"n/a"))</f>
        <v/>
      </c>
      <c r="G1351" s="100" t="str">
        <f t="array" ref="G1351">IF($A1351="n/a","",IFERROR(index(Setup!$D$52:$D$201,match($F1351,Setup!$B$52:$B$201,0),0),"n/a"))</f>
        <v/>
      </c>
      <c r="H1351" s="81"/>
      <c r="I1351" s="398">
        <f t="shared" ref="I1351:AG1351" si="1098">IF($A1351="n/a",0,IFERROR(IF($G1351=I$287,$E1351,0),0))</f>
        <v>0</v>
      </c>
      <c r="J1351" s="398">
        <f t="shared" si="1098"/>
        <v>0</v>
      </c>
      <c r="K1351" s="398">
        <f t="shared" si="1098"/>
        <v>0</v>
      </c>
      <c r="L1351" s="398">
        <f t="shared" si="1098"/>
        <v>0</v>
      </c>
      <c r="M1351" s="398">
        <f t="shared" si="1098"/>
        <v>0</v>
      </c>
      <c r="N1351" s="398">
        <f t="shared" si="1098"/>
        <v>0</v>
      </c>
      <c r="O1351" s="398">
        <f t="shared" si="1098"/>
        <v>0</v>
      </c>
      <c r="P1351" s="398">
        <f t="shared" si="1098"/>
        <v>0</v>
      </c>
      <c r="Q1351" s="398">
        <f t="shared" si="1098"/>
        <v>0</v>
      </c>
      <c r="R1351" s="398">
        <f t="shared" si="1098"/>
        <v>0</v>
      </c>
      <c r="S1351" s="398">
        <f t="shared" si="1098"/>
        <v>0</v>
      </c>
      <c r="T1351" s="398">
        <f t="shared" si="1098"/>
        <v>0</v>
      </c>
      <c r="U1351" s="398">
        <f t="shared" si="1098"/>
        <v>0</v>
      </c>
      <c r="V1351" s="398">
        <f t="shared" si="1098"/>
        <v>0</v>
      </c>
      <c r="W1351" s="398">
        <f t="shared" si="1098"/>
        <v>0</v>
      </c>
      <c r="X1351" s="398">
        <f t="shared" si="1098"/>
        <v>0</v>
      </c>
      <c r="Y1351" s="398">
        <f t="shared" si="1098"/>
        <v>0</v>
      </c>
      <c r="Z1351" s="398">
        <f t="shared" si="1098"/>
        <v>0</v>
      </c>
      <c r="AA1351" s="398">
        <f t="shared" si="1098"/>
        <v>0</v>
      </c>
      <c r="AB1351" s="398">
        <f t="shared" si="1098"/>
        <v>0</v>
      </c>
      <c r="AC1351" s="398">
        <f t="shared" si="1098"/>
        <v>0</v>
      </c>
      <c r="AD1351" s="398">
        <f t="shared" si="1098"/>
        <v>0</v>
      </c>
      <c r="AE1351" s="398">
        <f t="shared" si="1098"/>
        <v>0</v>
      </c>
      <c r="AF1351" s="398">
        <f t="shared" si="1098"/>
        <v>0</v>
      </c>
      <c r="AG1351" s="398">
        <f t="shared" si="1098"/>
        <v>0</v>
      </c>
    </row>
    <row r="1352">
      <c r="A1352" s="100" t="str">
        <f t="shared" si="37"/>
        <v>n/a</v>
      </c>
      <c r="B1352" s="396">
        <f t="array" ref="B1352">IF($A1352="n/a",Dashboard!$C$54,iferror(index('Trade Log'!$B$5:$B$2004,match($A1352,'Trade Log'!$AA$5:$AA$2004,0),0),Dashboard!$C$54))</f>
        <v>43100</v>
      </c>
      <c r="C1352" s="100" t="str">
        <f t="array" ref="C1352">IF($A1352="n/a","",iferror(index('Trade Log'!$C$5:$C$2004,match($A1352,'Trade Log'!$AA$5:$AA$2004,0),0),""))</f>
        <v/>
      </c>
      <c r="D1352" s="398">
        <f t="array" ref="D1352">IF($A1352="n/a",0,iferror(index('Trade Log'!$AD$5:$AD$2004,match($A1352,'Trade Log'!$AA$5:$AA$2004,0),0),0))</f>
        <v>0</v>
      </c>
      <c r="E1352" s="398">
        <f t="shared" si="35"/>
        <v>0</v>
      </c>
      <c r="F1352" s="100" t="str">
        <f t="array" ref="F1352">IF($A1352="n/a","",iferror(index('Trade Log'!$D$5:$D$2004,match($A1352,'Trade Log'!$AA$5:$AA$2004,0),0),"n/a"))</f>
        <v/>
      </c>
      <c r="G1352" s="100" t="str">
        <f t="array" ref="G1352">IF($A1352="n/a","",IFERROR(index(Setup!$D$52:$D$201,match($F1352,Setup!$B$52:$B$201,0),0),"n/a"))</f>
        <v/>
      </c>
      <c r="H1352" s="81"/>
      <c r="I1352" s="398">
        <f t="shared" ref="I1352:AG1352" si="1099">IF($A1352="n/a",0,IFERROR(IF($G1352=I$287,$E1352,0),0))</f>
        <v>0</v>
      </c>
      <c r="J1352" s="398">
        <f t="shared" si="1099"/>
        <v>0</v>
      </c>
      <c r="K1352" s="398">
        <f t="shared" si="1099"/>
        <v>0</v>
      </c>
      <c r="L1352" s="398">
        <f t="shared" si="1099"/>
        <v>0</v>
      </c>
      <c r="M1352" s="398">
        <f t="shared" si="1099"/>
        <v>0</v>
      </c>
      <c r="N1352" s="398">
        <f t="shared" si="1099"/>
        <v>0</v>
      </c>
      <c r="O1352" s="398">
        <f t="shared" si="1099"/>
        <v>0</v>
      </c>
      <c r="P1352" s="398">
        <f t="shared" si="1099"/>
        <v>0</v>
      </c>
      <c r="Q1352" s="398">
        <f t="shared" si="1099"/>
        <v>0</v>
      </c>
      <c r="R1352" s="398">
        <f t="shared" si="1099"/>
        <v>0</v>
      </c>
      <c r="S1352" s="398">
        <f t="shared" si="1099"/>
        <v>0</v>
      </c>
      <c r="T1352" s="398">
        <f t="shared" si="1099"/>
        <v>0</v>
      </c>
      <c r="U1352" s="398">
        <f t="shared" si="1099"/>
        <v>0</v>
      </c>
      <c r="V1352" s="398">
        <f t="shared" si="1099"/>
        <v>0</v>
      </c>
      <c r="W1352" s="398">
        <f t="shared" si="1099"/>
        <v>0</v>
      </c>
      <c r="X1352" s="398">
        <f t="shared" si="1099"/>
        <v>0</v>
      </c>
      <c r="Y1352" s="398">
        <f t="shared" si="1099"/>
        <v>0</v>
      </c>
      <c r="Z1352" s="398">
        <f t="shared" si="1099"/>
        <v>0</v>
      </c>
      <c r="AA1352" s="398">
        <f t="shared" si="1099"/>
        <v>0</v>
      </c>
      <c r="AB1352" s="398">
        <f t="shared" si="1099"/>
        <v>0</v>
      </c>
      <c r="AC1352" s="398">
        <f t="shared" si="1099"/>
        <v>0</v>
      </c>
      <c r="AD1352" s="398">
        <f t="shared" si="1099"/>
        <v>0</v>
      </c>
      <c r="AE1352" s="398">
        <f t="shared" si="1099"/>
        <v>0</v>
      </c>
      <c r="AF1352" s="398">
        <f t="shared" si="1099"/>
        <v>0</v>
      </c>
      <c r="AG1352" s="398">
        <f t="shared" si="1099"/>
        <v>0</v>
      </c>
    </row>
    <row r="1353">
      <c r="A1353" s="100" t="str">
        <f t="shared" si="37"/>
        <v>n/a</v>
      </c>
      <c r="B1353" s="396">
        <f t="array" ref="B1353">IF($A1353="n/a",Dashboard!$C$54,iferror(index('Trade Log'!$B$5:$B$2004,match($A1353,'Trade Log'!$AA$5:$AA$2004,0),0),Dashboard!$C$54))</f>
        <v>43100</v>
      </c>
      <c r="C1353" s="100" t="str">
        <f t="array" ref="C1353">IF($A1353="n/a","",iferror(index('Trade Log'!$C$5:$C$2004,match($A1353,'Trade Log'!$AA$5:$AA$2004,0),0),""))</f>
        <v/>
      </c>
      <c r="D1353" s="398">
        <f t="array" ref="D1353">IF($A1353="n/a",0,iferror(index('Trade Log'!$AD$5:$AD$2004,match($A1353,'Trade Log'!$AA$5:$AA$2004,0),0),0))</f>
        <v>0</v>
      </c>
      <c r="E1353" s="398">
        <f t="shared" si="35"/>
        <v>0</v>
      </c>
      <c r="F1353" s="100" t="str">
        <f t="array" ref="F1353">IF($A1353="n/a","",iferror(index('Trade Log'!$D$5:$D$2004,match($A1353,'Trade Log'!$AA$5:$AA$2004,0),0),"n/a"))</f>
        <v/>
      </c>
      <c r="G1353" s="100" t="str">
        <f t="array" ref="G1353">IF($A1353="n/a","",IFERROR(index(Setup!$D$52:$D$201,match($F1353,Setup!$B$52:$B$201,0),0),"n/a"))</f>
        <v/>
      </c>
      <c r="H1353" s="81"/>
      <c r="I1353" s="398">
        <f t="shared" ref="I1353:AG1353" si="1100">IF($A1353="n/a",0,IFERROR(IF($G1353=I$287,$E1353,0),0))</f>
        <v>0</v>
      </c>
      <c r="J1353" s="398">
        <f t="shared" si="1100"/>
        <v>0</v>
      </c>
      <c r="K1353" s="398">
        <f t="shared" si="1100"/>
        <v>0</v>
      </c>
      <c r="L1353" s="398">
        <f t="shared" si="1100"/>
        <v>0</v>
      </c>
      <c r="M1353" s="398">
        <f t="shared" si="1100"/>
        <v>0</v>
      </c>
      <c r="N1353" s="398">
        <f t="shared" si="1100"/>
        <v>0</v>
      </c>
      <c r="O1353" s="398">
        <f t="shared" si="1100"/>
        <v>0</v>
      </c>
      <c r="P1353" s="398">
        <f t="shared" si="1100"/>
        <v>0</v>
      </c>
      <c r="Q1353" s="398">
        <f t="shared" si="1100"/>
        <v>0</v>
      </c>
      <c r="R1353" s="398">
        <f t="shared" si="1100"/>
        <v>0</v>
      </c>
      <c r="S1353" s="398">
        <f t="shared" si="1100"/>
        <v>0</v>
      </c>
      <c r="T1353" s="398">
        <f t="shared" si="1100"/>
        <v>0</v>
      </c>
      <c r="U1353" s="398">
        <f t="shared" si="1100"/>
        <v>0</v>
      </c>
      <c r="V1353" s="398">
        <f t="shared" si="1100"/>
        <v>0</v>
      </c>
      <c r="W1353" s="398">
        <f t="shared" si="1100"/>
        <v>0</v>
      </c>
      <c r="X1353" s="398">
        <f t="shared" si="1100"/>
        <v>0</v>
      </c>
      <c r="Y1353" s="398">
        <f t="shared" si="1100"/>
        <v>0</v>
      </c>
      <c r="Z1353" s="398">
        <f t="shared" si="1100"/>
        <v>0</v>
      </c>
      <c r="AA1353" s="398">
        <f t="shared" si="1100"/>
        <v>0</v>
      </c>
      <c r="AB1353" s="398">
        <f t="shared" si="1100"/>
        <v>0</v>
      </c>
      <c r="AC1353" s="398">
        <f t="shared" si="1100"/>
        <v>0</v>
      </c>
      <c r="AD1353" s="398">
        <f t="shared" si="1100"/>
        <v>0</v>
      </c>
      <c r="AE1353" s="398">
        <f t="shared" si="1100"/>
        <v>0</v>
      </c>
      <c r="AF1353" s="398">
        <f t="shared" si="1100"/>
        <v>0</v>
      </c>
      <c r="AG1353" s="398">
        <f t="shared" si="1100"/>
        <v>0</v>
      </c>
    </row>
    <row r="1354">
      <c r="A1354" s="100" t="str">
        <f t="shared" si="37"/>
        <v>n/a</v>
      </c>
      <c r="B1354" s="396">
        <f t="array" ref="B1354">IF($A1354="n/a",Dashboard!$C$54,iferror(index('Trade Log'!$B$5:$B$2004,match($A1354,'Trade Log'!$AA$5:$AA$2004,0),0),Dashboard!$C$54))</f>
        <v>43100</v>
      </c>
      <c r="C1354" s="100" t="str">
        <f t="array" ref="C1354">IF($A1354="n/a","",iferror(index('Trade Log'!$C$5:$C$2004,match($A1354,'Trade Log'!$AA$5:$AA$2004,0),0),""))</f>
        <v/>
      </c>
      <c r="D1354" s="398">
        <f t="array" ref="D1354">IF($A1354="n/a",0,iferror(index('Trade Log'!$AD$5:$AD$2004,match($A1354,'Trade Log'!$AA$5:$AA$2004,0),0),0))</f>
        <v>0</v>
      </c>
      <c r="E1354" s="398">
        <f t="shared" si="35"/>
        <v>0</v>
      </c>
      <c r="F1354" s="100" t="str">
        <f t="array" ref="F1354">IF($A1354="n/a","",iferror(index('Trade Log'!$D$5:$D$2004,match($A1354,'Trade Log'!$AA$5:$AA$2004,0),0),"n/a"))</f>
        <v/>
      </c>
      <c r="G1354" s="100" t="str">
        <f t="array" ref="G1354">IF($A1354="n/a","",IFERROR(index(Setup!$D$52:$D$201,match($F1354,Setup!$B$52:$B$201,0),0),"n/a"))</f>
        <v/>
      </c>
      <c r="H1354" s="81"/>
      <c r="I1354" s="398">
        <f t="shared" ref="I1354:AG1354" si="1101">IF($A1354="n/a",0,IFERROR(IF($G1354=I$287,$E1354,0),0))</f>
        <v>0</v>
      </c>
      <c r="J1354" s="398">
        <f t="shared" si="1101"/>
        <v>0</v>
      </c>
      <c r="K1354" s="398">
        <f t="shared" si="1101"/>
        <v>0</v>
      </c>
      <c r="L1354" s="398">
        <f t="shared" si="1101"/>
        <v>0</v>
      </c>
      <c r="M1354" s="398">
        <f t="shared" si="1101"/>
        <v>0</v>
      </c>
      <c r="N1354" s="398">
        <f t="shared" si="1101"/>
        <v>0</v>
      </c>
      <c r="O1354" s="398">
        <f t="shared" si="1101"/>
        <v>0</v>
      </c>
      <c r="P1354" s="398">
        <f t="shared" si="1101"/>
        <v>0</v>
      </c>
      <c r="Q1354" s="398">
        <f t="shared" si="1101"/>
        <v>0</v>
      </c>
      <c r="R1354" s="398">
        <f t="shared" si="1101"/>
        <v>0</v>
      </c>
      <c r="S1354" s="398">
        <f t="shared" si="1101"/>
        <v>0</v>
      </c>
      <c r="T1354" s="398">
        <f t="shared" si="1101"/>
        <v>0</v>
      </c>
      <c r="U1354" s="398">
        <f t="shared" si="1101"/>
        <v>0</v>
      </c>
      <c r="V1354" s="398">
        <f t="shared" si="1101"/>
        <v>0</v>
      </c>
      <c r="W1354" s="398">
        <f t="shared" si="1101"/>
        <v>0</v>
      </c>
      <c r="X1354" s="398">
        <f t="shared" si="1101"/>
        <v>0</v>
      </c>
      <c r="Y1354" s="398">
        <f t="shared" si="1101"/>
        <v>0</v>
      </c>
      <c r="Z1354" s="398">
        <f t="shared" si="1101"/>
        <v>0</v>
      </c>
      <c r="AA1354" s="398">
        <f t="shared" si="1101"/>
        <v>0</v>
      </c>
      <c r="AB1354" s="398">
        <f t="shared" si="1101"/>
        <v>0</v>
      </c>
      <c r="AC1354" s="398">
        <f t="shared" si="1101"/>
        <v>0</v>
      </c>
      <c r="AD1354" s="398">
        <f t="shared" si="1101"/>
        <v>0</v>
      </c>
      <c r="AE1354" s="398">
        <f t="shared" si="1101"/>
        <v>0</v>
      </c>
      <c r="AF1354" s="398">
        <f t="shared" si="1101"/>
        <v>0</v>
      </c>
      <c r="AG1354" s="398">
        <f t="shared" si="1101"/>
        <v>0</v>
      </c>
    </row>
    <row r="1355">
      <c r="A1355" s="100" t="str">
        <f t="shared" si="37"/>
        <v>n/a</v>
      </c>
      <c r="B1355" s="396">
        <f t="array" ref="B1355">IF($A1355="n/a",Dashboard!$C$54,iferror(index('Trade Log'!$B$5:$B$2004,match($A1355,'Trade Log'!$AA$5:$AA$2004,0),0),Dashboard!$C$54))</f>
        <v>43100</v>
      </c>
      <c r="C1355" s="100" t="str">
        <f t="array" ref="C1355">IF($A1355="n/a","",iferror(index('Trade Log'!$C$5:$C$2004,match($A1355,'Trade Log'!$AA$5:$AA$2004,0),0),""))</f>
        <v/>
      </c>
      <c r="D1355" s="398">
        <f t="array" ref="D1355">IF($A1355="n/a",0,iferror(index('Trade Log'!$AD$5:$AD$2004,match($A1355,'Trade Log'!$AA$5:$AA$2004,0),0),0))</f>
        <v>0</v>
      </c>
      <c r="E1355" s="398">
        <f t="shared" si="35"/>
        <v>0</v>
      </c>
      <c r="F1355" s="100" t="str">
        <f t="array" ref="F1355">IF($A1355="n/a","",iferror(index('Trade Log'!$D$5:$D$2004,match($A1355,'Trade Log'!$AA$5:$AA$2004,0),0),"n/a"))</f>
        <v/>
      </c>
      <c r="G1355" s="100" t="str">
        <f t="array" ref="G1355">IF($A1355="n/a","",IFERROR(index(Setup!$D$52:$D$201,match($F1355,Setup!$B$52:$B$201,0),0),"n/a"))</f>
        <v/>
      </c>
      <c r="H1355" s="81"/>
      <c r="I1355" s="398">
        <f t="shared" ref="I1355:AG1355" si="1102">IF($A1355="n/a",0,IFERROR(IF($G1355=I$287,$E1355,0),0))</f>
        <v>0</v>
      </c>
      <c r="J1355" s="398">
        <f t="shared" si="1102"/>
        <v>0</v>
      </c>
      <c r="K1355" s="398">
        <f t="shared" si="1102"/>
        <v>0</v>
      </c>
      <c r="L1355" s="398">
        <f t="shared" si="1102"/>
        <v>0</v>
      </c>
      <c r="M1355" s="398">
        <f t="shared" si="1102"/>
        <v>0</v>
      </c>
      <c r="N1355" s="398">
        <f t="shared" si="1102"/>
        <v>0</v>
      </c>
      <c r="O1355" s="398">
        <f t="shared" si="1102"/>
        <v>0</v>
      </c>
      <c r="P1355" s="398">
        <f t="shared" si="1102"/>
        <v>0</v>
      </c>
      <c r="Q1355" s="398">
        <f t="shared" si="1102"/>
        <v>0</v>
      </c>
      <c r="R1355" s="398">
        <f t="shared" si="1102"/>
        <v>0</v>
      </c>
      <c r="S1355" s="398">
        <f t="shared" si="1102"/>
        <v>0</v>
      </c>
      <c r="T1355" s="398">
        <f t="shared" si="1102"/>
        <v>0</v>
      </c>
      <c r="U1355" s="398">
        <f t="shared" si="1102"/>
        <v>0</v>
      </c>
      <c r="V1355" s="398">
        <f t="shared" si="1102"/>
        <v>0</v>
      </c>
      <c r="W1355" s="398">
        <f t="shared" si="1102"/>
        <v>0</v>
      </c>
      <c r="X1355" s="398">
        <f t="shared" si="1102"/>
        <v>0</v>
      </c>
      <c r="Y1355" s="398">
        <f t="shared" si="1102"/>
        <v>0</v>
      </c>
      <c r="Z1355" s="398">
        <f t="shared" si="1102"/>
        <v>0</v>
      </c>
      <c r="AA1355" s="398">
        <f t="shared" si="1102"/>
        <v>0</v>
      </c>
      <c r="AB1355" s="398">
        <f t="shared" si="1102"/>
        <v>0</v>
      </c>
      <c r="AC1355" s="398">
        <f t="shared" si="1102"/>
        <v>0</v>
      </c>
      <c r="AD1355" s="398">
        <f t="shared" si="1102"/>
        <v>0</v>
      </c>
      <c r="AE1355" s="398">
        <f t="shared" si="1102"/>
        <v>0</v>
      </c>
      <c r="AF1355" s="398">
        <f t="shared" si="1102"/>
        <v>0</v>
      </c>
      <c r="AG1355" s="398">
        <f t="shared" si="1102"/>
        <v>0</v>
      </c>
    </row>
    <row r="1356">
      <c r="A1356" s="100" t="str">
        <f t="shared" si="37"/>
        <v>n/a</v>
      </c>
      <c r="B1356" s="396">
        <f t="array" ref="B1356">IF($A1356="n/a",Dashboard!$C$54,iferror(index('Trade Log'!$B$5:$B$2004,match($A1356,'Trade Log'!$AA$5:$AA$2004,0),0),Dashboard!$C$54))</f>
        <v>43100</v>
      </c>
      <c r="C1356" s="100" t="str">
        <f t="array" ref="C1356">IF($A1356="n/a","",iferror(index('Trade Log'!$C$5:$C$2004,match($A1356,'Trade Log'!$AA$5:$AA$2004,0),0),""))</f>
        <v/>
      </c>
      <c r="D1356" s="398">
        <f t="array" ref="D1356">IF($A1356="n/a",0,iferror(index('Trade Log'!$AD$5:$AD$2004,match($A1356,'Trade Log'!$AA$5:$AA$2004,0),0),0))</f>
        <v>0</v>
      </c>
      <c r="E1356" s="398">
        <f t="shared" si="35"/>
        <v>0</v>
      </c>
      <c r="F1356" s="100" t="str">
        <f t="array" ref="F1356">IF($A1356="n/a","",iferror(index('Trade Log'!$D$5:$D$2004,match($A1356,'Trade Log'!$AA$5:$AA$2004,0),0),"n/a"))</f>
        <v/>
      </c>
      <c r="G1356" s="100" t="str">
        <f t="array" ref="G1356">IF($A1356="n/a","",IFERROR(index(Setup!$D$52:$D$201,match($F1356,Setup!$B$52:$B$201,0),0),"n/a"))</f>
        <v/>
      </c>
      <c r="H1356" s="81"/>
      <c r="I1356" s="398">
        <f t="shared" ref="I1356:AG1356" si="1103">IF($A1356="n/a",0,IFERROR(IF($G1356=I$287,$E1356,0),0))</f>
        <v>0</v>
      </c>
      <c r="J1356" s="398">
        <f t="shared" si="1103"/>
        <v>0</v>
      </c>
      <c r="K1356" s="398">
        <f t="shared" si="1103"/>
        <v>0</v>
      </c>
      <c r="L1356" s="398">
        <f t="shared" si="1103"/>
        <v>0</v>
      </c>
      <c r="M1356" s="398">
        <f t="shared" si="1103"/>
        <v>0</v>
      </c>
      <c r="N1356" s="398">
        <f t="shared" si="1103"/>
        <v>0</v>
      </c>
      <c r="O1356" s="398">
        <f t="shared" si="1103"/>
        <v>0</v>
      </c>
      <c r="P1356" s="398">
        <f t="shared" si="1103"/>
        <v>0</v>
      </c>
      <c r="Q1356" s="398">
        <f t="shared" si="1103"/>
        <v>0</v>
      </c>
      <c r="R1356" s="398">
        <f t="shared" si="1103"/>
        <v>0</v>
      </c>
      <c r="S1356" s="398">
        <f t="shared" si="1103"/>
        <v>0</v>
      </c>
      <c r="T1356" s="398">
        <f t="shared" si="1103"/>
        <v>0</v>
      </c>
      <c r="U1356" s="398">
        <f t="shared" si="1103"/>
        <v>0</v>
      </c>
      <c r="V1356" s="398">
        <f t="shared" si="1103"/>
        <v>0</v>
      </c>
      <c r="W1356" s="398">
        <f t="shared" si="1103"/>
        <v>0</v>
      </c>
      <c r="X1356" s="398">
        <f t="shared" si="1103"/>
        <v>0</v>
      </c>
      <c r="Y1356" s="398">
        <f t="shared" si="1103"/>
        <v>0</v>
      </c>
      <c r="Z1356" s="398">
        <f t="shared" si="1103"/>
        <v>0</v>
      </c>
      <c r="AA1356" s="398">
        <f t="shared" si="1103"/>
        <v>0</v>
      </c>
      <c r="AB1356" s="398">
        <f t="shared" si="1103"/>
        <v>0</v>
      </c>
      <c r="AC1356" s="398">
        <f t="shared" si="1103"/>
        <v>0</v>
      </c>
      <c r="AD1356" s="398">
        <f t="shared" si="1103"/>
        <v>0</v>
      </c>
      <c r="AE1356" s="398">
        <f t="shared" si="1103"/>
        <v>0</v>
      </c>
      <c r="AF1356" s="398">
        <f t="shared" si="1103"/>
        <v>0</v>
      </c>
      <c r="AG1356" s="398">
        <f t="shared" si="1103"/>
        <v>0</v>
      </c>
    </row>
    <row r="1357">
      <c r="A1357" s="100" t="str">
        <f t="shared" si="37"/>
        <v>n/a</v>
      </c>
      <c r="B1357" s="396">
        <f t="array" ref="B1357">IF($A1357="n/a",Dashboard!$C$54,iferror(index('Trade Log'!$B$5:$B$2004,match($A1357,'Trade Log'!$AA$5:$AA$2004,0),0),Dashboard!$C$54))</f>
        <v>43100</v>
      </c>
      <c r="C1357" s="100" t="str">
        <f t="array" ref="C1357">IF($A1357="n/a","",iferror(index('Trade Log'!$C$5:$C$2004,match($A1357,'Trade Log'!$AA$5:$AA$2004,0),0),""))</f>
        <v/>
      </c>
      <c r="D1357" s="398">
        <f t="array" ref="D1357">IF($A1357="n/a",0,iferror(index('Trade Log'!$AD$5:$AD$2004,match($A1357,'Trade Log'!$AA$5:$AA$2004,0),0),0))</f>
        <v>0</v>
      </c>
      <c r="E1357" s="398">
        <f t="shared" si="35"/>
        <v>0</v>
      </c>
      <c r="F1357" s="100" t="str">
        <f t="array" ref="F1357">IF($A1357="n/a","",iferror(index('Trade Log'!$D$5:$D$2004,match($A1357,'Trade Log'!$AA$5:$AA$2004,0),0),"n/a"))</f>
        <v/>
      </c>
      <c r="G1357" s="100" t="str">
        <f t="array" ref="G1357">IF($A1357="n/a","",IFERROR(index(Setup!$D$52:$D$201,match($F1357,Setup!$B$52:$B$201,0),0),"n/a"))</f>
        <v/>
      </c>
      <c r="H1357" s="81"/>
      <c r="I1357" s="398">
        <f t="shared" ref="I1357:AG1357" si="1104">IF($A1357="n/a",0,IFERROR(IF($G1357=I$287,$E1357,0),0))</f>
        <v>0</v>
      </c>
      <c r="J1357" s="398">
        <f t="shared" si="1104"/>
        <v>0</v>
      </c>
      <c r="K1357" s="398">
        <f t="shared" si="1104"/>
        <v>0</v>
      </c>
      <c r="L1357" s="398">
        <f t="shared" si="1104"/>
        <v>0</v>
      </c>
      <c r="M1357" s="398">
        <f t="shared" si="1104"/>
        <v>0</v>
      </c>
      <c r="N1357" s="398">
        <f t="shared" si="1104"/>
        <v>0</v>
      </c>
      <c r="O1357" s="398">
        <f t="shared" si="1104"/>
        <v>0</v>
      </c>
      <c r="P1357" s="398">
        <f t="shared" si="1104"/>
        <v>0</v>
      </c>
      <c r="Q1357" s="398">
        <f t="shared" si="1104"/>
        <v>0</v>
      </c>
      <c r="R1357" s="398">
        <f t="shared" si="1104"/>
        <v>0</v>
      </c>
      <c r="S1357" s="398">
        <f t="shared" si="1104"/>
        <v>0</v>
      </c>
      <c r="T1357" s="398">
        <f t="shared" si="1104"/>
        <v>0</v>
      </c>
      <c r="U1357" s="398">
        <f t="shared" si="1104"/>
        <v>0</v>
      </c>
      <c r="V1357" s="398">
        <f t="shared" si="1104"/>
        <v>0</v>
      </c>
      <c r="W1357" s="398">
        <f t="shared" si="1104"/>
        <v>0</v>
      </c>
      <c r="X1357" s="398">
        <f t="shared" si="1104"/>
        <v>0</v>
      </c>
      <c r="Y1357" s="398">
        <f t="shared" si="1104"/>
        <v>0</v>
      </c>
      <c r="Z1357" s="398">
        <f t="shared" si="1104"/>
        <v>0</v>
      </c>
      <c r="AA1357" s="398">
        <f t="shared" si="1104"/>
        <v>0</v>
      </c>
      <c r="AB1357" s="398">
        <f t="shared" si="1104"/>
        <v>0</v>
      </c>
      <c r="AC1357" s="398">
        <f t="shared" si="1104"/>
        <v>0</v>
      </c>
      <c r="AD1357" s="398">
        <f t="shared" si="1104"/>
        <v>0</v>
      </c>
      <c r="AE1357" s="398">
        <f t="shared" si="1104"/>
        <v>0</v>
      </c>
      <c r="AF1357" s="398">
        <f t="shared" si="1104"/>
        <v>0</v>
      </c>
      <c r="AG1357" s="398">
        <f t="shared" si="1104"/>
        <v>0</v>
      </c>
    </row>
    <row r="1358">
      <c r="A1358" s="100" t="str">
        <f t="shared" si="37"/>
        <v>n/a</v>
      </c>
      <c r="B1358" s="396">
        <f t="array" ref="B1358">IF($A1358="n/a",Dashboard!$C$54,iferror(index('Trade Log'!$B$5:$B$2004,match($A1358,'Trade Log'!$AA$5:$AA$2004,0),0),Dashboard!$C$54))</f>
        <v>43100</v>
      </c>
      <c r="C1358" s="100" t="str">
        <f t="array" ref="C1358">IF($A1358="n/a","",iferror(index('Trade Log'!$C$5:$C$2004,match($A1358,'Trade Log'!$AA$5:$AA$2004,0),0),""))</f>
        <v/>
      </c>
      <c r="D1358" s="398">
        <f t="array" ref="D1358">IF($A1358="n/a",0,iferror(index('Trade Log'!$AD$5:$AD$2004,match($A1358,'Trade Log'!$AA$5:$AA$2004,0),0),0))</f>
        <v>0</v>
      </c>
      <c r="E1358" s="398">
        <f t="shared" si="35"/>
        <v>0</v>
      </c>
      <c r="F1358" s="100" t="str">
        <f t="array" ref="F1358">IF($A1358="n/a","",iferror(index('Trade Log'!$D$5:$D$2004,match($A1358,'Trade Log'!$AA$5:$AA$2004,0),0),"n/a"))</f>
        <v/>
      </c>
      <c r="G1358" s="100" t="str">
        <f t="array" ref="G1358">IF($A1358="n/a","",IFERROR(index(Setup!$D$52:$D$201,match($F1358,Setup!$B$52:$B$201,0),0),"n/a"))</f>
        <v/>
      </c>
      <c r="H1358" s="81"/>
      <c r="I1358" s="398">
        <f t="shared" ref="I1358:AG1358" si="1105">IF($A1358="n/a",0,IFERROR(IF($G1358=I$287,$E1358,0),0))</f>
        <v>0</v>
      </c>
      <c r="J1358" s="398">
        <f t="shared" si="1105"/>
        <v>0</v>
      </c>
      <c r="K1358" s="398">
        <f t="shared" si="1105"/>
        <v>0</v>
      </c>
      <c r="L1358" s="398">
        <f t="shared" si="1105"/>
        <v>0</v>
      </c>
      <c r="M1358" s="398">
        <f t="shared" si="1105"/>
        <v>0</v>
      </c>
      <c r="N1358" s="398">
        <f t="shared" si="1105"/>
        <v>0</v>
      </c>
      <c r="O1358" s="398">
        <f t="shared" si="1105"/>
        <v>0</v>
      </c>
      <c r="P1358" s="398">
        <f t="shared" si="1105"/>
        <v>0</v>
      </c>
      <c r="Q1358" s="398">
        <f t="shared" si="1105"/>
        <v>0</v>
      </c>
      <c r="R1358" s="398">
        <f t="shared" si="1105"/>
        <v>0</v>
      </c>
      <c r="S1358" s="398">
        <f t="shared" si="1105"/>
        <v>0</v>
      </c>
      <c r="T1358" s="398">
        <f t="shared" si="1105"/>
        <v>0</v>
      </c>
      <c r="U1358" s="398">
        <f t="shared" si="1105"/>
        <v>0</v>
      </c>
      <c r="V1358" s="398">
        <f t="shared" si="1105"/>
        <v>0</v>
      </c>
      <c r="W1358" s="398">
        <f t="shared" si="1105"/>
        <v>0</v>
      </c>
      <c r="X1358" s="398">
        <f t="shared" si="1105"/>
        <v>0</v>
      </c>
      <c r="Y1358" s="398">
        <f t="shared" si="1105"/>
        <v>0</v>
      </c>
      <c r="Z1358" s="398">
        <f t="shared" si="1105"/>
        <v>0</v>
      </c>
      <c r="AA1358" s="398">
        <f t="shared" si="1105"/>
        <v>0</v>
      </c>
      <c r="AB1358" s="398">
        <f t="shared" si="1105"/>
        <v>0</v>
      </c>
      <c r="AC1358" s="398">
        <f t="shared" si="1105"/>
        <v>0</v>
      </c>
      <c r="AD1358" s="398">
        <f t="shared" si="1105"/>
        <v>0</v>
      </c>
      <c r="AE1358" s="398">
        <f t="shared" si="1105"/>
        <v>0</v>
      </c>
      <c r="AF1358" s="398">
        <f t="shared" si="1105"/>
        <v>0</v>
      </c>
      <c r="AG1358" s="398">
        <f t="shared" si="1105"/>
        <v>0</v>
      </c>
    </row>
    <row r="1359">
      <c r="A1359" s="100" t="str">
        <f t="shared" si="37"/>
        <v>n/a</v>
      </c>
      <c r="B1359" s="396">
        <f t="array" ref="B1359">IF($A1359="n/a",Dashboard!$C$54,iferror(index('Trade Log'!$B$5:$B$2004,match($A1359,'Trade Log'!$AA$5:$AA$2004,0),0),Dashboard!$C$54))</f>
        <v>43100</v>
      </c>
      <c r="C1359" s="100" t="str">
        <f t="array" ref="C1359">IF($A1359="n/a","",iferror(index('Trade Log'!$C$5:$C$2004,match($A1359,'Trade Log'!$AA$5:$AA$2004,0),0),""))</f>
        <v/>
      </c>
      <c r="D1359" s="398">
        <f t="array" ref="D1359">IF($A1359="n/a",0,iferror(index('Trade Log'!$AD$5:$AD$2004,match($A1359,'Trade Log'!$AA$5:$AA$2004,0),0),0))</f>
        <v>0</v>
      </c>
      <c r="E1359" s="398">
        <f t="shared" si="35"/>
        <v>0</v>
      </c>
      <c r="F1359" s="100" t="str">
        <f t="array" ref="F1359">IF($A1359="n/a","",iferror(index('Trade Log'!$D$5:$D$2004,match($A1359,'Trade Log'!$AA$5:$AA$2004,0),0),"n/a"))</f>
        <v/>
      </c>
      <c r="G1359" s="100" t="str">
        <f t="array" ref="G1359">IF($A1359="n/a","",IFERROR(index(Setup!$D$52:$D$201,match($F1359,Setup!$B$52:$B$201,0),0),"n/a"))</f>
        <v/>
      </c>
      <c r="H1359" s="81"/>
      <c r="I1359" s="398">
        <f t="shared" ref="I1359:AG1359" si="1106">IF($A1359="n/a",0,IFERROR(IF($G1359=I$287,$E1359,0),0))</f>
        <v>0</v>
      </c>
      <c r="J1359" s="398">
        <f t="shared" si="1106"/>
        <v>0</v>
      </c>
      <c r="K1359" s="398">
        <f t="shared" si="1106"/>
        <v>0</v>
      </c>
      <c r="L1359" s="398">
        <f t="shared" si="1106"/>
        <v>0</v>
      </c>
      <c r="M1359" s="398">
        <f t="shared" si="1106"/>
        <v>0</v>
      </c>
      <c r="N1359" s="398">
        <f t="shared" si="1106"/>
        <v>0</v>
      </c>
      <c r="O1359" s="398">
        <f t="shared" si="1106"/>
        <v>0</v>
      </c>
      <c r="P1359" s="398">
        <f t="shared" si="1106"/>
        <v>0</v>
      </c>
      <c r="Q1359" s="398">
        <f t="shared" si="1106"/>
        <v>0</v>
      </c>
      <c r="R1359" s="398">
        <f t="shared" si="1106"/>
        <v>0</v>
      </c>
      <c r="S1359" s="398">
        <f t="shared" si="1106"/>
        <v>0</v>
      </c>
      <c r="T1359" s="398">
        <f t="shared" si="1106"/>
        <v>0</v>
      </c>
      <c r="U1359" s="398">
        <f t="shared" si="1106"/>
        <v>0</v>
      </c>
      <c r="V1359" s="398">
        <f t="shared" si="1106"/>
        <v>0</v>
      </c>
      <c r="W1359" s="398">
        <f t="shared" si="1106"/>
        <v>0</v>
      </c>
      <c r="X1359" s="398">
        <f t="shared" si="1106"/>
        <v>0</v>
      </c>
      <c r="Y1359" s="398">
        <f t="shared" si="1106"/>
        <v>0</v>
      </c>
      <c r="Z1359" s="398">
        <f t="shared" si="1106"/>
        <v>0</v>
      </c>
      <c r="AA1359" s="398">
        <f t="shared" si="1106"/>
        <v>0</v>
      </c>
      <c r="AB1359" s="398">
        <f t="shared" si="1106"/>
        <v>0</v>
      </c>
      <c r="AC1359" s="398">
        <f t="shared" si="1106"/>
        <v>0</v>
      </c>
      <c r="AD1359" s="398">
        <f t="shared" si="1106"/>
        <v>0</v>
      </c>
      <c r="AE1359" s="398">
        <f t="shared" si="1106"/>
        <v>0</v>
      </c>
      <c r="AF1359" s="398">
        <f t="shared" si="1106"/>
        <v>0</v>
      </c>
      <c r="AG1359" s="398">
        <f t="shared" si="1106"/>
        <v>0</v>
      </c>
    </row>
    <row r="1360">
      <c r="A1360" s="100" t="str">
        <f t="shared" si="37"/>
        <v>n/a</v>
      </c>
      <c r="B1360" s="396">
        <f t="array" ref="B1360">IF($A1360="n/a",Dashboard!$C$54,iferror(index('Trade Log'!$B$5:$B$2004,match($A1360,'Trade Log'!$AA$5:$AA$2004,0),0),Dashboard!$C$54))</f>
        <v>43100</v>
      </c>
      <c r="C1360" s="100" t="str">
        <f t="array" ref="C1360">IF($A1360="n/a","",iferror(index('Trade Log'!$C$5:$C$2004,match($A1360,'Trade Log'!$AA$5:$AA$2004,0),0),""))</f>
        <v/>
      </c>
      <c r="D1360" s="398">
        <f t="array" ref="D1360">IF($A1360="n/a",0,iferror(index('Trade Log'!$AD$5:$AD$2004,match($A1360,'Trade Log'!$AA$5:$AA$2004,0),0),0))</f>
        <v>0</v>
      </c>
      <c r="E1360" s="398">
        <f t="shared" si="35"/>
        <v>0</v>
      </c>
      <c r="F1360" s="100" t="str">
        <f t="array" ref="F1360">IF($A1360="n/a","",iferror(index('Trade Log'!$D$5:$D$2004,match($A1360,'Trade Log'!$AA$5:$AA$2004,0),0),"n/a"))</f>
        <v/>
      </c>
      <c r="G1360" s="100" t="str">
        <f t="array" ref="G1360">IF($A1360="n/a","",IFERROR(index(Setup!$D$52:$D$201,match($F1360,Setup!$B$52:$B$201,0),0),"n/a"))</f>
        <v/>
      </c>
      <c r="H1360" s="81"/>
      <c r="I1360" s="398">
        <f t="shared" ref="I1360:AG1360" si="1107">IF($A1360="n/a",0,IFERROR(IF($G1360=I$287,$E1360,0),0))</f>
        <v>0</v>
      </c>
      <c r="J1360" s="398">
        <f t="shared" si="1107"/>
        <v>0</v>
      </c>
      <c r="K1360" s="398">
        <f t="shared" si="1107"/>
        <v>0</v>
      </c>
      <c r="L1360" s="398">
        <f t="shared" si="1107"/>
        <v>0</v>
      </c>
      <c r="M1360" s="398">
        <f t="shared" si="1107"/>
        <v>0</v>
      </c>
      <c r="N1360" s="398">
        <f t="shared" si="1107"/>
        <v>0</v>
      </c>
      <c r="O1360" s="398">
        <f t="shared" si="1107"/>
        <v>0</v>
      </c>
      <c r="P1360" s="398">
        <f t="shared" si="1107"/>
        <v>0</v>
      </c>
      <c r="Q1360" s="398">
        <f t="shared" si="1107"/>
        <v>0</v>
      </c>
      <c r="R1360" s="398">
        <f t="shared" si="1107"/>
        <v>0</v>
      </c>
      <c r="S1360" s="398">
        <f t="shared" si="1107"/>
        <v>0</v>
      </c>
      <c r="T1360" s="398">
        <f t="shared" si="1107"/>
        <v>0</v>
      </c>
      <c r="U1360" s="398">
        <f t="shared" si="1107"/>
        <v>0</v>
      </c>
      <c r="V1360" s="398">
        <f t="shared" si="1107"/>
        <v>0</v>
      </c>
      <c r="W1360" s="398">
        <f t="shared" si="1107"/>
        <v>0</v>
      </c>
      <c r="X1360" s="398">
        <f t="shared" si="1107"/>
        <v>0</v>
      </c>
      <c r="Y1360" s="398">
        <f t="shared" si="1107"/>
        <v>0</v>
      </c>
      <c r="Z1360" s="398">
        <f t="shared" si="1107"/>
        <v>0</v>
      </c>
      <c r="AA1360" s="398">
        <f t="shared" si="1107"/>
        <v>0</v>
      </c>
      <c r="AB1360" s="398">
        <f t="shared" si="1107"/>
        <v>0</v>
      </c>
      <c r="AC1360" s="398">
        <f t="shared" si="1107"/>
        <v>0</v>
      </c>
      <c r="AD1360" s="398">
        <f t="shared" si="1107"/>
        <v>0</v>
      </c>
      <c r="AE1360" s="398">
        <f t="shared" si="1107"/>
        <v>0</v>
      </c>
      <c r="AF1360" s="398">
        <f t="shared" si="1107"/>
        <v>0</v>
      </c>
      <c r="AG1360" s="398">
        <f t="shared" si="1107"/>
        <v>0</v>
      </c>
    </row>
    <row r="1361">
      <c r="A1361" s="100" t="str">
        <f t="shared" si="37"/>
        <v>n/a</v>
      </c>
      <c r="B1361" s="396">
        <f t="array" ref="B1361">IF($A1361="n/a",Dashboard!$C$54,iferror(index('Trade Log'!$B$5:$B$2004,match($A1361,'Trade Log'!$AA$5:$AA$2004,0),0),Dashboard!$C$54))</f>
        <v>43100</v>
      </c>
      <c r="C1361" s="100" t="str">
        <f t="array" ref="C1361">IF($A1361="n/a","",iferror(index('Trade Log'!$C$5:$C$2004,match($A1361,'Trade Log'!$AA$5:$AA$2004,0),0),""))</f>
        <v/>
      </c>
      <c r="D1361" s="398">
        <f t="array" ref="D1361">IF($A1361="n/a",0,iferror(index('Trade Log'!$AD$5:$AD$2004,match($A1361,'Trade Log'!$AA$5:$AA$2004,0),0),0))</f>
        <v>0</v>
      </c>
      <c r="E1361" s="398">
        <f t="shared" si="35"/>
        <v>0</v>
      </c>
      <c r="F1361" s="100" t="str">
        <f t="array" ref="F1361">IF($A1361="n/a","",iferror(index('Trade Log'!$D$5:$D$2004,match($A1361,'Trade Log'!$AA$5:$AA$2004,0),0),"n/a"))</f>
        <v/>
      </c>
      <c r="G1361" s="100" t="str">
        <f t="array" ref="G1361">IF($A1361="n/a","",IFERROR(index(Setup!$D$52:$D$201,match($F1361,Setup!$B$52:$B$201,0),0),"n/a"))</f>
        <v/>
      </c>
      <c r="H1361" s="81"/>
      <c r="I1361" s="398">
        <f t="shared" ref="I1361:AG1361" si="1108">IF($A1361="n/a",0,IFERROR(IF($G1361=I$287,$E1361,0),0))</f>
        <v>0</v>
      </c>
      <c r="J1361" s="398">
        <f t="shared" si="1108"/>
        <v>0</v>
      </c>
      <c r="K1361" s="398">
        <f t="shared" si="1108"/>
        <v>0</v>
      </c>
      <c r="L1361" s="398">
        <f t="shared" si="1108"/>
        <v>0</v>
      </c>
      <c r="M1361" s="398">
        <f t="shared" si="1108"/>
        <v>0</v>
      </c>
      <c r="N1361" s="398">
        <f t="shared" si="1108"/>
        <v>0</v>
      </c>
      <c r="O1361" s="398">
        <f t="shared" si="1108"/>
        <v>0</v>
      </c>
      <c r="P1361" s="398">
        <f t="shared" si="1108"/>
        <v>0</v>
      </c>
      <c r="Q1361" s="398">
        <f t="shared" si="1108"/>
        <v>0</v>
      </c>
      <c r="R1361" s="398">
        <f t="shared" si="1108"/>
        <v>0</v>
      </c>
      <c r="S1361" s="398">
        <f t="shared" si="1108"/>
        <v>0</v>
      </c>
      <c r="T1361" s="398">
        <f t="shared" si="1108"/>
        <v>0</v>
      </c>
      <c r="U1361" s="398">
        <f t="shared" si="1108"/>
        <v>0</v>
      </c>
      <c r="V1361" s="398">
        <f t="shared" si="1108"/>
        <v>0</v>
      </c>
      <c r="W1361" s="398">
        <f t="shared" si="1108"/>
        <v>0</v>
      </c>
      <c r="X1361" s="398">
        <f t="shared" si="1108"/>
        <v>0</v>
      </c>
      <c r="Y1361" s="398">
        <f t="shared" si="1108"/>
        <v>0</v>
      </c>
      <c r="Z1361" s="398">
        <f t="shared" si="1108"/>
        <v>0</v>
      </c>
      <c r="AA1361" s="398">
        <f t="shared" si="1108"/>
        <v>0</v>
      </c>
      <c r="AB1361" s="398">
        <f t="shared" si="1108"/>
        <v>0</v>
      </c>
      <c r="AC1361" s="398">
        <f t="shared" si="1108"/>
        <v>0</v>
      </c>
      <c r="AD1361" s="398">
        <f t="shared" si="1108"/>
        <v>0</v>
      </c>
      <c r="AE1361" s="398">
        <f t="shared" si="1108"/>
        <v>0</v>
      </c>
      <c r="AF1361" s="398">
        <f t="shared" si="1108"/>
        <v>0</v>
      </c>
      <c r="AG1361" s="398">
        <f t="shared" si="1108"/>
        <v>0</v>
      </c>
    </row>
    <row r="1362">
      <c r="A1362" s="100" t="str">
        <f t="shared" si="37"/>
        <v>n/a</v>
      </c>
      <c r="B1362" s="396">
        <f t="array" ref="B1362">IF($A1362="n/a",Dashboard!$C$54,iferror(index('Trade Log'!$B$5:$B$2004,match($A1362,'Trade Log'!$AA$5:$AA$2004,0),0),Dashboard!$C$54))</f>
        <v>43100</v>
      </c>
      <c r="C1362" s="100" t="str">
        <f t="array" ref="C1362">IF($A1362="n/a","",iferror(index('Trade Log'!$C$5:$C$2004,match($A1362,'Trade Log'!$AA$5:$AA$2004,0),0),""))</f>
        <v/>
      </c>
      <c r="D1362" s="398">
        <f t="array" ref="D1362">IF($A1362="n/a",0,iferror(index('Trade Log'!$AD$5:$AD$2004,match($A1362,'Trade Log'!$AA$5:$AA$2004,0),0),0))</f>
        <v>0</v>
      </c>
      <c r="E1362" s="398">
        <f t="shared" si="35"/>
        <v>0</v>
      </c>
      <c r="F1362" s="100" t="str">
        <f t="array" ref="F1362">IF($A1362="n/a","",iferror(index('Trade Log'!$D$5:$D$2004,match($A1362,'Trade Log'!$AA$5:$AA$2004,0),0),"n/a"))</f>
        <v/>
      </c>
      <c r="G1362" s="100" t="str">
        <f t="array" ref="G1362">IF($A1362="n/a","",IFERROR(index(Setup!$D$52:$D$201,match($F1362,Setup!$B$52:$B$201,0),0),"n/a"))</f>
        <v/>
      </c>
      <c r="H1362" s="81"/>
      <c r="I1362" s="398">
        <f t="shared" ref="I1362:AG1362" si="1109">IF($A1362="n/a",0,IFERROR(IF($G1362=I$287,$E1362,0),0))</f>
        <v>0</v>
      </c>
      <c r="J1362" s="398">
        <f t="shared" si="1109"/>
        <v>0</v>
      </c>
      <c r="K1362" s="398">
        <f t="shared" si="1109"/>
        <v>0</v>
      </c>
      <c r="L1362" s="398">
        <f t="shared" si="1109"/>
        <v>0</v>
      </c>
      <c r="M1362" s="398">
        <f t="shared" si="1109"/>
        <v>0</v>
      </c>
      <c r="N1362" s="398">
        <f t="shared" si="1109"/>
        <v>0</v>
      </c>
      <c r="O1362" s="398">
        <f t="shared" si="1109"/>
        <v>0</v>
      </c>
      <c r="P1362" s="398">
        <f t="shared" si="1109"/>
        <v>0</v>
      </c>
      <c r="Q1362" s="398">
        <f t="shared" si="1109"/>
        <v>0</v>
      </c>
      <c r="R1362" s="398">
        <f t="shared" si="1109"/>
        <v>0</v>
      </c>
      <c r="S1362" s="398">
        <f t="shared" si="1109"/>
        <v>0</v>
      </c>
      <c r="T1362" s="398">
        <f t="shared" si="1109"/>
        <v>0</v>
      </c>
      <c r="U1362" s="398">
        <f t="shared" si="1109"/>
        <v>0</v>
      </c>
      <c r="V1362" s="398">
        <f t="shared" si="1109"/>
        <v>0</v>
      </c>
      <c r="W1362" s="398">
        <f t="shared" si="1109"/>
        <v>0</v>
      </c>
      <c r="X1362" s="398">
        <f t="shared" si="1109"/>
        <v>0</v>
      </c>
      <c r="Y1362" s="398">
        <f t="shared" si="1109"/>
        <v>0</v>
      </c>
      <c r="Z1362" s="398">
        <f t="shared" si="1109"/>
        <v>0</v>
      </c>
      <c r="AA1362" s="398">
        <f t="shared" si="1109"/>
        <v>0</v>
      </c>
      <c r="AB1362" s="398">
        <f t="shared" si="1109"/>
        <v>0</v>
      </c>
      <c r="AC1362" s="398">
        <f t="shared" si="1109"/>
        <v>0</v>
      </c>
      <c r="AD1362" s="398">
        <f t="shared" si="1109"/>
        <v>0</v>
      </c>
      <c r="AE1362" s="398">
        <f t="shared" si="1109"/>
        <v>0</v>
      </c>
      <c r="AF1362" s="398">
        <f t="shared" si="1109"/>
        <v>0</v>
      </c>
      <c r="AG1362" s="398">
        <f t="shared" si="1109"/>
        <v>0</v>
      </c>
    </row>
    <row r="1363">
      <c r="A1363" s="100" t="str">
        <f t="shared" si="37"/>
        <v>n/a</v>
      </c>
      <c r="B1363" s="396">
        <f t="array" ref="B1363">IF($A1363="n/a",Dashboard!$C$54,iferror(index('Trade Log'!$B$5:$B$2004,match($A1363,'Trade Log'!$AA$5:$AA$2004,0),0),Dashboard!$C$54))</f>
        <v>43100</v>
      </c>
      <c r="C1363" s="100" t="str">
        <f t="array" ref="C1363">IF($A1363="n/a","",iferror(index('Trade Log'!$C$5:$C$2004,match($A1363,'Trade Log'!$AA$5:$AA$2004,0),0),""))</f>
        <v/>
      </c>
      <c r="D1363" s="398">
        <f t="array" ref="D1363">IF($A1363="n/a",0,iferror(index('Trade Log'!$AD$5:$AD$2004,match($A1363,'Trade Log'!$AA$5:$AA$2004,0),0),0))</f>
        <v>0</v>
      </c>
      <c r="E1363" s="398">
        <f t="shared" si="35"/>
        <v>0</v>
      </c>
      <c r="F1363" s="100" t="str">
        <f t="array" ref="F1363">IF($A1363="n/a","",iferror(index('Trade Log'!$D$5:$D$2004,match($A1363,'Trade Log'!$AA$5:$AA$2004,0),0),"n/a"))</f>
        <v/>
      </c>
      <c r="G1363" s="100" t="str">
        <f t="array" ref="G1363">IF($A1363="n/a","",IFERROR(index(Setup!$D$52:$D$201,match($F1363,Setup!$B$52:$B$201,0),0),"n/a"))</f>
        <v/>
      </c>
      <c r="H1363" s="81"/>
      <c r="I1363" s="398">
        <f t="shared" ref="I1363:AG1363" si="1110">IF($A1363="n/a",0,IFERROR(IF($G1363=I$287,$E1363,0),0))</f>
        <v>0</v>
      </c>
      <c r="J1363" s="398">
        <f t="shared" si="1110"/>
        <v>0</v>
      </c>
      <c r="K1363" s="398">
        <f t="shared" si="1110"/>
        <v>0</v>
      </c>
      <c r="L1363" s="398">
        <f t="shared" si="1110"/>
        <v>0</v>
      </c>
      <c r="M1363" s="398">
        <f t="shared" si="1110"/>
        <v>0</v>
      </c>
      <c r="N1363" s="398">
        <f t="shared" si="1110"/>
        <v>0</v>
      </c>
      <c r="O1363" s="398">
        <f t="shared" si="1110"/>
        <v>0</v>
      </c>
      <c r="P1363" s="398">
        <f t="shared" si="1110"/>
        <v>0</v>
      </c>
      <c r="Q1363" s="398">
        <f t="shared" si="1110"/>
        <v>0</v>
      </c>
      <c r="R1363" s="398">
        <f t="shared" si="1110"/>
        <v>0</v>
      </c>
      <c r="S1363" s="398">
        <f t="shared" si="1110"/>
        <v>0</v>
      </c>
      <c r="T1363" s="398">
        <f t="shared" si="1110"/>
        <v>0</v>
      </c>
      <c r="U1363" s="398">
        <f t="shared" si="1110"/>
        <v>0</v>
      </c>
      <c r="V1363" s="398">
        <f t="shared" si="1110"/>
        <v>0</v>
      </c>
      <c r="W1363" s="398">
        <f t="shared" si="1110"/>
        <v>0</v>
      </c>
      <c r="X1363" s="398">
        <f t="shared" si="1110"/>
        <v>0</v>
      </c>
      <c r="Y1363" s="398">
        <f t="shared" si="1110"/>
        <v>0</v>
      </c>
      <c r="Z1363" s="398">
        <f t="shared" si="1110"/>
        <v>0</v>
      </c>
      <c r="AA1363" s="398">
        <f t="shared" si="1110"/>
        <v>0</v>
      </c>
      <c r="AB1363" s="398">
        <f t="shared" si="1110"/>
        <v>0</v>
      </c>
      <c r="AC1363" s="398">
        <f t="shared" si="1110"/>
        <v>0</v>
      </c>
      <c r="AD1363" s="398">
        <f t="shared" si="1110"/>
        <v>0</v>
      </c>
      <c r="AE1363" s="398">
        <f t="shared" si="1110"/>
        <v>0</v>
      </c>
      <c r="AF1363" s="398">
        <f t="shared" si="1110"/>
        <v>0</v>
      </c>
      <c r="AG1363" s="398">
        <f t="shared" si="1110"/>
        <v>0</v>
      </c>
    </row>
    <row r="1364">
      <c r="A1364" s="100" t="str">
        <f t="shared" si="37"/>
        <v>n/a</v>
      </c>
      <c r="B1364" s="396">
        <f t="array" ref="B1364">IF($A1364="n/a",Dashboard!$C$54,iferror(index('Trade Log'!$B$5:$B$2004,match($A1364,'Trade Log'!$AA$5:$AA$2004,0),0),Dashboard!$C$54))</f>
        <v>43100</v>
      </c>
      <c r="C1364" s="100" t="str">
        <f t="array" ref="C1364">IF($A1364="n/a","",iferror(index('Trade Log'!$C$5:$C$2004,match($A1364,'Trade Log'!$AA$5:$AA$2004,0),0),""))</f>
        <v/>
      </c>
      <c r="D1364" s="398">
        <f t="array" ref="D1364">IF($A1364="n/a",0,iferror(index('Trade Log'!$AD$5:$AD$2004,match($A1364,'Trade Log'!$AA$5:$AA$2004,0),0),0))</f>
        <v>0</v>
      </c>
      <c r="E1364" s="398">
        <f t="shared" si="35"/>
        <v>0</v>
      </c>
      <c r="F1364" s="100" t="str">
        <f t="array" ref="F1364">IF($A1364="n/a","",iferror(index('Trade Log'!$D$5:$D$2004,match($A1364,'Trade Log'!$AA$5:$AA$2004,0),0),"n/a"))</f>
        <v/>
      </c>
      <c r="G1364" s="100" t="str">
        <f t="array" ref="G1364">IF($A1364="n/a","",IFERROR(index(Setup!$D$52:$D$201,match($F1364,Setup!$B$52:$B$201,0),0),"n/a"))</f>
        <v/>
      </c>
      <c r="H1364" s="81"/>
      <c r="I1364" s="398">
        <f t="shared" ref="I1364:AG1364" si="1111">IF($A1364="n/a",0,IFERROR(IF($G1364=I$287,$E1364,0),0))</f>
        <v>0</v>
      </c>
      <c r="J1364" s="398">
        <f t="shared" si="1111"/>
        <v>0</v>
      </c>
      <c r="K1364" s="398">
        <f t="shared" si="1111"/>
        <v>0</v>
      </c>
      <c r="L1364" s="398">
        <f t="shared" si="1111"/>
        <v>0</v>
      </c>
      <c r="M1364" s="398">
        <f t="shared" si="1111"/>
        <v>0</v>
      </c>
      <c r="N1364" s="398">
        <f t="shared" si="1111"/>
        <v>0</v>
      </c>
      <c r="O1364" s="398">
        <f t="shared" si="1111"/>
        <v>0</v>
      </c>
      <c r="P1364" s="398">
        <f t="shared" si="1111"/>
        <v>0</v>
      </c>
      <c r="Q1364" s="398">
        <f t="shared" si="1111"/>
        <v>0</v>
      </c>
      <c r="R1364" s="398">
        <f t="shared" si="1111"/>
        <v>0</v>
      </c>
      <c r="S1364" s="398">
        <f t="shared" si="1111"/>
        <v>0</v>
      </c>
      <c r="T1364" s="398">
        <f t="shared" si="1111"/>
        <v>0</v>
      </c>
      <c r="U1364" s="398">
        <f t="shared" si="1111"/>
        <v>0</v>
      </c>
      <c r="V1364" s="398">
        <f t="shared" si="1111"/>
        <v>0</v>
      </c>
      <c r="W1364" s="398">
        <f t="shared" si="1111"/>
        <v>0</v>
      </c>
      <c r="X1364" s="398">
        <f t="shared" si="1111"/>
        <v>0</v>
      </c>
      <c r="Y1364" s="398">
        <f t="shared" si="1111"/>
        <v>0</v>
      </c>
      <c r="Z1364" s="398">
        <f t="shared" si="1111"/>
        <v>0</v>
      </c>
      <c r="AA1364" s="398">
        <f t="shared" si="1111"/>
        <v>0</v>
      </c>
      <c r="AB1364" s="398">
        <f t="shared" si="1111"/>
        <v>0</v>
      </c>
      <c r="AC1364" s="398">
        <f t="shared" si="1111"/>
        <v>0</v>
      </c>
      <c r="AD1364" s="398">
        <f t="shared" si="1111"/>
        <v>0</v>
      </c>
      <c r="AE1364" s="398">
        <f t="shared" si="1111"/>
        <v>0</v>
      </c>
      <c r="AF1364" s="398">
        <f t="shared" si="1111"/>
        <v>0</v>
      </c>
      <c r="AG1364" s="398">
        <f t="shared" si="1111"/>
        <v>0</v>
      </c>
    </row>
    <row r="1365">
      <c r="A1365" s="100" t="str">
        <f t="shared" si="37"/>
        <v>n/a</v>
      </c>
      <c r="B1365" s="396">
        <f t="array" ref="B1365">IF($A1365="n/a",Dashboard!$C$54,iferror(index('Trade Log'!$B$5:$B$2004,match($A1365,'Trade Log'!$AA$5:$AA$2004,0),0),Dashboard!$C$54))</f>
        <v>43100</v>
      </c>
      <c r="C1365" s="100" t="str">
        <f t="array" ref="C1365">IF($A1365="n/a","",iferror(index('Trade Log'!$C$5:$C$2004,match($A1365,'Trade Log'!$AA$5:$AA$2004,0),0),""))</f>
        <v/>
      </c>
      <c r="D1365" s="398">
        <f t="array" ref="D1365">IF($A1365="n/a",0,iferror(index('Trade Log'!$AD$5:$AD$2004,match($A1365,'Trade Log'!$AA$5:$AA$2004,0),0),0))</f>
        <v>0</v>
      </c>
      <c r="E1365" s="398">
        <f t="shared" si="35"/>
        <v>0</v>
      </c>
      <c r="F1365" s="100" t="str">
        <f t="array" ref="F1365">IF($A1365="n/a","",iferror(index('Trade Log'!$D$5:$D$2004,match($A1365,'Trade Log'!$AA$5:$AA$2004,0),0),"n/a"))</f>
        <v/>
      </c>
      <c r="G1365" s="100" t="str">
        <f t="array" ref="G1365">IF($A1365="n/a","",IFERROR(index(Setup!$D$52:$D$201,match($F1365,Setup!$B$52:$B$201,0),0),"n/a"))</f>
        <v/>
      </c>
      <c r="H1365" s="81"/>
      <c r="I1365" s="398">
        <f t="shared" ref="I1365:AG1365" si="1112">IF($A1365="n/a",0,IFERROR(IF($G1365=I$287,$E1365,0),0))</f>
        <v>0</v>
      </c>
      <c r="J1365" s="398">
        <f t="shared" si="1112"/>
        <v>0</v>
      </c>
      <c r="K1365" s="398">
        <f t="shared" si="1112"/>
        <v>0</v>
      </c>
      <c r="L1365" s="398">
        <f t="shared" si="1112"/>
        <v>0</v>
      </c>
      <c r="M1365" s="398">
        <f t="shared" si="1112"/>
        <v>0</v>
      </c>
      <c r="N1365" s="398">
        <f t="shared" si="1112"/>
        <v>0</v>
      </c>
      <c r="O1365" s="398">
        <f t="shared" si="1112"/>
        <v>0</v>
      </c>
      <c r="P1365" s="398">
        <f t="shared" si="1112"/>
        <v>0</v>
      </c>
      <c r="Q1365" s="398">
        <f t="shared" si="1112"/>
        <v>0</v>
      </c>
      <c r="R1365" s="398">
        <f t="shared" si="1112"/>
        <v>0</v>
      </c>
      <c r="S1365" s="398">
        <f t="shared" si="1112"/>
        <v>0</v>
      </c>
      <c r="T1365" s="398">
        <f t="shared" si="1112"/>
        <v>0</v>
      </c>
      <c r="U1365" s="398">
        <f t="shared" si="1112"/>
        <v>0</v>
      </c>
      <c r="V1365" s="398">
        <f t="shared" si="1112"/>
        <v>0</v>
      </c>
      <c r="W1365" s="398">
        <f t="shared" si="1112"/>
        <v>0</v>
      </c>
      <c r="X1365" s="398">
        <f t="shared" si="1112"/>
        <v>0</v>
      </c>
      <c r="Y1365" s="398">
        <f t="shared" si="1112"/>
        <v>0</v>
      </c>
      <c r="Z1365" s="398">
        <f t="shared" si="1112"/>
        <v>0</v>
      </c>
      <c r="AA1365" s="398">
        <f t="shared" si="1112"/>
        <v>0</v>
      </c>
      <c r="AB1365" s="398">
        <f t="shared" si="1112"/>
        <v>0</v>
      </c>
      <c r="AC1365" s="398">
        <f t="shared" si="1112"/>
        <v>0</v>
      </c>
      <c r="AD1365" s="398">
        <f t="shared" si="1112"/>
        <v>0</v>
      </c>
      <c r="AE1365" s="398">
        <f t="shared" si="1112"/>
        <v>0</v>
      </c>
      <c r="AF1365" s="398">
        <f t="shared" si="1112"/>
        <v>0</v>
      </c>
      <c r="AG1365" s="398">
        <f t="shared" si="1112"/>
        <v>0</v>
      </c>
    </row>
    <row r="1366">
      <c r="A1366" s="100" t="str">
        <f t="shared" si="37"/>
        <v>n/a</v>
      </c>
      <c r="B1366" s="396">
        <f t="array" ref="B1366">IF($A1366="n/a",Dashboard!$C$54,iferror(index('Trade Log'!$B$5:$B$2004,match($A1366,'Trade Log'!$AA$5:$AA$2004,0),0),Dashboard!$C$54))</f>
        <v>43100</v>
      </c>
      <c r="C1366" s="100" t="str">
        <f t="array" ref="C1366">IF($A1366="n/a","",iferror(index('Trade Log'!$C$5:$C$2004,match($A1366,'Trade Log'!$AA$5:$AA$2004,0),0),""))</f>
        <v/>
      </c>
      <c r="D1366" s="398">
        <f t="array" ref="D1366">IF($A1366="n/a",0,iferror(index('Trade Log'!$AD$5:$AD$2004,match($A1366,'Trade Log'!$AA$5:$AA$2004,0),0),0))</f>
        <v>0</v>
      </c>
      <c r="E1366" s="398">
        <f t="shared" si="35"/>
        <v>0</v>
      </c>
      <c r="F1366" s="100" t="str">
        <f t="array" ref="F1366">IF($A1366="n/a","",iferror(index('Trade Log'!$D$5:$D$2004,match($A1366,'Trade Log'!$AA$5:$AA$2004,0),0),"n/a"))</f>
        <v/>
      </c>
      <c r="G1366" s="100" t="str">
        <f t="array" ref="G1366">IF($A1366="n/a","",IFERROR(index(Setup!$D$52:$D$201,match($F1366,Setup!$B$52:$B$201,0),0),"n/a"))</f>
        <v/>
      </c>
      <c r="H1366" s="81"/>
      <c r="I1366" s="398">
        <f t="shared" ref="I1366:AG1366" si="1113">IF($A1366="n/a",0,IFERROR(IF($G1366=I$287,$E1366,0),0))</f>
        <v>0</v>
      </c>
      <c r="J1366" s="398">
        <f t="shared" si="1113"/>
        <v>0</v>
      </c>
      <c r="K1366" s="398">
        <f t="shared" si="1113"/>
        <v>0</v>
      </c>
      <c r="L1366" s="398">
        <f t="shared" si="1113"/>
        <v>0</v>
      </c>
      <c r="M1366" s="398">
        <f t="shared" si="1113"/>
        <v>0</v>
      </c>
      <c r="N1366" s="398">
        <f t="shared" si="1113"/>
        <v>0</v>
      </c>
      <c r="O1366" s="398">
        <f t="shared" si="1113"/>
        <v>0</v>
      </c>
      <c r="P1366" s="398">
        <f t="shared" si="1113"/>
        <v>0</v>
      </c>
      <c r="Q1366" s="398">
        <f t="shared" si="1113"/>
        <v>0</v>
      </c>
      <c r="R1366" s="398">
        <f t="shared" si="1113"/>
        <v>0</v>
      </c>
      <c r="S1366" s="398">
        <f t="shared" si="1113"/>
        <v>0</v>
      </c>
      <c r="T1366" s="398">
        <f t="shared" si="1113"/>
        <v>0</v>
      </c>
      <c r="U1366" s="398">
        <f t="shared" si="1113"/>
        <v>0</v>
      </c>
      <c r="V1366" s="398">
        <f t="shared" si="1113"/>
        <v>0</v>
      </c>
      <c r="W1366" s="398">
        <f t="shared" si="1113"/>
        <v>0</v>
      </c>
      <c r="X1366" s="398">
        <f t="shared" si="1113"/>
        <v>0</v>
      </c>
      <c r="Y1366" s="398">
        <f t="shared" si="1113"/>
        <v>0</v>
      </c>
      <c r="Z1366" s="398">
        <f t="shared" si="1113"/>
        <v>0</v>
      </c>
      <c r="AA1366" s="398">
        <f t="shared" si="1113"/>
        <v>0</v>
      </c>
      <c r="AB1366" s="398">
        <f t="shared" si="1113"/>
        <v>0</v>
      </c>
      <c r="AC1366" s="398">
        <f t="shared" si="1113"/>
        <v>0</v>
      </c>
      <c r="AD1366" s="398">
        <f t="shared" si="1113"/>
        <v>0</v>
      </c>
      <c r="AE1366" s="398">
        <f t="shared" si="1113"/>
        <v>0</v>
      </c>
      <c r="AF1366" s="398">
        <f t="shared" si="1113"/>
        <v>0</v>
      </c>
      <c r="AG1366" s="398">
        <f t="shared" si="1113"/>
        <v>0</v>
      </c>
    </row>
    <row r="1367">
      <c r="A1367" s="100" t="str">
        <f t="shared" si="37"/>
        <v>n/a</v>
      </c>
      <c r="B1367" s="396">
        <f t="array" ref="B1367">IF($A1367="n/a",Dashboard!$C$54,iferror(index('Trade Log'!$B$5:$B$2004,match($A1367,'Trade Log'!$AA$5:$AA$2004,0),0),Dashboard!$C$54))</f>
        <v>43100</v>
      </c>
      <c r="C1367" s="100" t="str">
        <f t="array" ref="C1367">IF($A1367="n/a","",iferror(index('Trade Log'!$C$5:$C$2004,match($A1367,'Trade Log'!$AA$5:$AA$2004,0),0),""))</f>
        <v/>
      </c>
      <c r="D1367" s="398">
        <f t="array" ref="D1367">IF($A1367="n/a",0,iferror(index('Trade Log'!$AD$5:$AD$2004,match($A1367,'Trade Log'!$AA$5:$AA$2004,0),0),0))</f>
        <v>0</v>
      </c>
      <c r="E1367" s="398">
        <f t="shared" si="35"/>
        <v>0</v>
      </c>
      <c r="F1367" s="100" t="str">
        <f t="array" ref="F1367">IF($A1367="n/a","",iferror(index('Trade Log'!$D$5:$D$2004,match($A1367,'Trade Log'!$AA$5:$AA$2004,0),0),"n/a"))</f>
        <v/>
      </c>
      <c r="G1367" s="100" t="str">
        <f t="array" ref="G1367">IF($A1367="n/a","",IFERROR(index(Setup!$D$52:$D$201,match($F1367,Setup!$B$52:$B$201,0),0),"n/a"))</f>
        <v/>
      </c>
      <c r="H1367" s="81"/>
      <c r="I1367" s="398">
        <f t="shared" ref="I1367:AG1367" si="1114">IF($A1367="n/a",0,IFERROR(IF($G1367=I$287,$E1367,0),0))</f>
        <v>0</v>
      </c>
      <c r="J1367" s="398">
        <f t="shared" si="1114"/>
        <v>0</v>
      </c>
      <c r="K1367" s="398">
        <f t="shared" si="1114"/>
        <v>0</v>
      </c>
      <c r="L1367" s="398">
        <f t="shared" si="1114"/>
        <v>0</v>
      </c>
      <c r="M1367" s="398">
        <f t="shared" si="1114"/>
        <v>0</v>
      </c>
      <c r="N1367" s="398">
        <f t="shared" si="1114"/>
        <v>0</v>
      </c>
      <c r="O1367" s="398">
        <f t="shared" si="1114"/>
        <v>0</v>
      </c>
      <c r="P1367" s="398">
        <f t="shared" si="1114"/>
        <v>0</v>
      </c>
      <c r="Q1367" s="398">
        <f t="shared" si="1114"/>
        <v>0</v>
      </c>
      <c r="R1367" s="398">
        <f t="shared" si="1114"/>
        <v>0</v>
      </c>
      <c r="S1367" s="398">
        <f t="shared" si="1114"/>
        <v>0</v>
      </c>
      <c r="T1367" s="398">
        <f t="shared" si="1114"/>
        <v>0</v>
      </c>
      <c r="U1367" s="398">
        <f t="shared" si="1114"/>
        <v>0</v>
      </c>
      <c r="V1367" s="398">
        <f t="shared" si="1114"/>
        <v>0</v>
      </c>
      <c r="W1367" s="398">
        <f t="shared" si="1114"/>
        <v>0</v>
      </c>
      <c r="X1367" s="398">
        <f t="shared" si="1114"/>
        <v>0</v>
      </c>
      <c r="Y1367" s="398">
        <f t="shared" si="1114"/>
        <v>0</v>
      </c>
      <c r="Z1367" s="398">
        <f t="shared" si="1114"/>
        <v>0</v>
      </c>
      <c r="AA1367" s="398">
        <f t="shared" si="1114"/>
        <v>0</v>
      </c>
      <c r="AB1367" s="398">
        <f t="shared" si="1114"/>
        <v>0</v>
      </c>
      <c r="AC1367" s="398">
        <f t="shared" si="1114"/>
        <v>0</v>
      </c>
      <c r="AD1367" s="398">
        <f t="shared" si="1114"/>
        <v>0</v>
      </c>
      <c r="AE1367" s="398">
        <f t="shared" si="1114"/>
        <v>0</v>
      </c>
      <c r="AF1367" s="398">
        <f t="shared" si="1114"/>
        <v>0</v>
      </c>
      <c r="AG1367" s="398">
        <f t="shared" si="1114"/>
        <v>0</v>
      </c>
    </row>
    <row r="1368">
      <c r="A1368" s="100" t="str">
        <f t="shared" si="37"/>
        <v>n/a</v>
      </c>
      <c r="B1368" s="396">
        <f t="array" ref="B1368">IF($A1368="n/a",Dashboard!$C$54,iferror(index('Trade Log'!$B$5:$B$2004,match($A1368,'Trade Log'!$AA$5:$AA$2004,0),0),Dashboard!$C$54))</f>
        <v>43100</v>
      </c>
      <c r="C1368" s="100" t="str">
        <f t="array" ref="C1368">IF($A1368="n/a","",iferror(index('Trade Log'!$C$5:$C$2004,match($A1368,'Trade Log'!$AA$5:$AA$2004,0),0),""))</f>
        <v/>
      </c>
      <c r="D1368" s="398">
        <f t="array" ref="D1368">IF($A1368="n/a",0,iferror(index('Trade Log'!$AD$5:$AD$2004,match($A1368,'Trade Log'!$AA$5:$AA$2004,0),0),0))</f>
        <v>0</v>
      </c>
      <c r="E1368" s="398">
        <f t="shared" si="35"/>
        <v>0</v>
      </c>
      <c r="F1368" s="100" t="str">
        <f t="array" ref="F1368">IF($A1368="n/a","",iferror(index('Trade Log'!$D$5:$D$2004,match($A1368,'Trade Log'!$AA$5:$AA$2004,0),0),"n/a"))</f>
        <v/>
      </c>
      <c r="G1368" s="100" t="str">
        <f t="array" ref="G1368">IF($A1368="n/a","",IFERROR(index(Setup!$D$52:$D$201,match($F1368,Setup!$B$52:$B$201,0),0),"n/a"))</f>
        <v/>
      </c>
      <c r="H1368" s="81"/>
      <c r="I1368" s="398">
        <f t="shared" ref="I1368:AG1368" si="1115">IF($A1368="n/a",0,IFERROR(IF($G1368=I$287,$E1368,0),0))</f>
        <v>0</v>
      </c>
      <c r="J1368" s="398">
        <f t="shared" si="1115"/>
        <v>0</v>
      </c>
      <c r="K1368" s="398">
        <f t="shared" si="1115"/>
        <v>0</v>
      </c>
      <c r="L1368" s="398">
        <f t="shared" si="1115"/>
        <v>0</v>
      </c>
      <c r="M1368" s="398">
        <f t="shared" si="1115"/>
        <v>0</v>
      </c>
      <c r="N1368" s="398">
        <f t="shared" si="1115"/>
        <v>0</v>
      </c>
      <c r="O1368" s="398">
        <f t="shared" si="1115"/>
        <v>0</v>
      </c>
      <c r="P1368" s="398">
        <f t="shared" si="1115"/>
        <v>0</v>
      </c>
      <c r="Q1368" s="398">
        <f t="shared" si="1115"/>
        <v>0</v>
      </c>
      <c r="R1368" s="398">
        <f t="shared" si="1115"/>
        <v>0</v>
      </c>
      <c r="S1368" s="398">
        <f t="shared" si="1115"/>
        <v>0</v>
      </c>
      <c r="T1368" s="398">
        <f t="shared" si="1115"/>
        <v>0</v>
      </c>
      <c r="U1368" s="398">
        <f t="shared" si="1115"/>
        <v>0</v>
      </c>
      <c r="V1368" s="398">
        <f t="shared" si="1115"/>
        <v>0</v>
      </c>
      <c r="W1368" s="398">
        <f t="shared" si="1115"/>
        <v>0</v>
      </c>
      <c r="X1368" s="398">
        <f t="shared" si="1115"/>
        <v>0</v>
      </c>
      <c r="Y1368" s="398">
        <f t="shared" si="1115"/>
        <v>0</v>
      </c>
      <c r="Z1368" s="398">
        <f t="shared" si="1115"/>
        <v>0</v>
      </c>
      <c r="AA1368" s="398">
        <f t="shared" si="1115"/>
        <v>0</v>
      </c>
      <c r="AB1368" s="398">
        <f t="shared" si="1115"/>
        <v>0</v>
      </c>
      <c r="AC1368" s="398">
        <f t="shared" si="1115"/>
        <v>0</v>
      </c>
      <c r="AD1368" s="398">
        <f t="shared" si="1115"/>
        <v>0</v>
      </c>
      <c r="AE1368" s="398">
        <f t="shared" si="1115"/>
        <v>0</v>
      </c>
      <c r="AF1368" s="398">
        <f t="shared" si="1115"/>
        <v>0</v>
      </c>
      <c r="AG1368" s="398">
        <f t="shared" si="1115"/>
        <v>0</v>
      </c>
    </row>
    <row r="1369">
      <c r="A1369" s="100" t="str">
        <f t="shared" si="37"/>
        <v>n/a</v>
      </c>
      <c r="B1369" s="396">
        <f t="array" ref="B1369">IF($A1369="n/a",Dashboard!$C$54,iferror(index('Trade Log'!$B$5:$B$2004,match($A1369,'Trade Log'!$AA$5:$AA$2004,0),0),Dashboard!$C$54))</f>
        <v>43100</v>
      </c>
      <c r="C1369" s="100" t="str">
        <f t="array" ref="C1369">IF($A1369="n/a","",iferror(index('Trade Log'!$C$5:$C$2004,match($A1369,'Trade Log'!$AA$5:$AA$2004,0),0),""))</f>
        <v/>
      </c>
      <c r="D1369" s="398">
        <f t="array" ref="D1369">IF($A1369="n/a",0,iferror(index('Trade Log'!$AD$5:$AD$2004,match($A1369,'Trade Log'!$AA$5:$AA$2004,0),0),0))</f>
        <v>0</v>
      </c>
      <c r="E1369" s="398">
        <f t="shared" si="35"/>
        <v>0</v>
      </c>
      <c r="F1369" s="100" t="str">
        <f t="array" ref="F1369">IF($A1369="n/a","",iferror(index('Trade Log'!$D$5:$D$2004,match($A1369,'Trade Log'!$AA$5:$AA$2004,0),0),"n/a"))</f>
        <v/>
      </c>
      <c r="G1369" s="100" t="str">
        <f t="array" ref="G1369">IF($A1369="n/a","",IFERROR(index(Setup!$D$52:$D$201,match($F1369,Setup!$B$52:$B$201,0),0),"n/a"))</f>
        <v/>
      </c>
      <c r="H1369" s="81"/>
      <c r="I1369" s="398">
        <f t="shared" ref="I1369:AG1369" si="1116">IF($A1369="n/a",0,IFERROR(IF($G1369=I$287,$E1369,0),0))</f>
        <v>0</v>
      </c>
      <c r="J1369" s="398">
        <f t="shared" si="1116"/>
        <v>0</v>
      </c>
      <c r="K1369" s="398">
        <f t="shared" si="1116"/>
        <v>0</v>
      </c>
      <c r="L1369" s="398">
        <f t="shared" si="1116"/>
        <v>0</v>
      </c>
      <c r="M1369" s="398">
        <f t="shared" si="1116"/>
        <v>0</v>
      </c>
      <c r="N1369" s="398">
        <f t="shared" si="1116"/>
        <v>0</v>
      </c>
      <c r="O1369" s="398">
        <f t="shared" si="1116"/>
        <v>0</v>
      </c>
      <c r="P1369" s="398">
        <f t="shared" si="1116"/>
        <v>0</v>
      </c>
      <c r="Q1369" s="398">
        <f t="shared" si="1116"/>
        <v>0</v>
      </c>
      <c r="R1369" s="398">
        <f t="shared" si="1116"/>
        <v>0</v>
      </c>
      <c r="S1369" s="398">
        <f t="shared" si="1116"/>
        <v>0</v>
      </c>
      <c r="T1369" s="398">
        <f t="shared" si="1116"/>
        <v>0</v>
      </c>
      <c r="U1369" s="398">
        <f t="shared" si="1116"/>
        <v>0</v>
      </c>
      <c r="V1369" s="398">
        <f t="shared" si="1116"/>
        <v>0</v>
      </c>
      <c r="W1369" s="398">
        <f t="shared" si="1116"/>
        <v>0</v>
      </c>
      <c r="X1369" s="398">
        <f t="shared" si="1116"/>
        <v>0</v>
      </c>
      <c r="Y1369" s="398">
        <f t="shared" si="1116"/>
        <v>0</v>
      </c>
      <c r="Z1369" s="398">
        <f t="shared" si="1116"/>
        <v>0</v>
      </c>
      <c r="AA1369" s="398">
        <f t="shared" si="1116"/>
        <v>0</v>
      </c>
      <c r="AB1369" s="398">
        <f t="shared" si="1116"/>
        <v>0</v>
      </c>
      <c r="AC1369" s="398">
        <f t="shared" si="1116"/>
        <v>0</v>
      </c>
      <c r="AD1369" s="398">
        <f t="shared" si="1116"/>
        <v>0</v>
      </c>
      <c r="AE1369" s="398">
        <f t="shared" si="1116"/>
        <v>0</v>
      </c>
      <c r="AF1369" s="398">
        <f t="shared" si="1116"/>
        <v>0</v>
      </c>
      <c r="AG1369" s="398">
        <f t="shared" si="1116"/>
        <v>0</v>
      </c>
    </row>
    <row r="1370">
      <c r="A1370" s="100" t="str">
        <f t="shared" si="37"/>
        <v>n/a</v>
      </c>
      <c r="B1370" s="396">
        <f t="array" ref="B1370">IF($A1370="n/a",Dashboard!$C$54,iferror(index('Trade Log'!$B$5:$B$2004,match($A1370,'Trade Log'!$AA$5:$AA$2004,0),0),Dashboard!$C$54))</f>
        <v>43100</v>
      </c>
      <c r="C1370" s="100" t="str">
        <f t="array" ref="C1370">IF($A1370="n/a","",iferror(index('Trade Log'!$C$5:$C$2004,match($A1370,'Trade Log'!$AA$5:$AA$2004,0),0),""))</f>
        <v/>
      </c>
      <c r="D1370" s="398">
        <f t="array" ref="D1370">IF($A1370="n/a",0,iferror(index('Trade Log'!$AD$5:$AD$2004,match($A1370,'Trade Log'!$AA$5:$AA$2004,0),0),0))</f>
        <v>0</v>
      </c>
      <c r="E1370" s="398">
        <f t="shared" si="35"/>
        <v>0</v>
      </c>
      <c r="F1370" s="100" t="str">
        <f t="array" ref="F1370">IF($A1370="n/a","",iferror(index('Trade Log'!$D$5:$D$2004,match($A1370,'Trade Log'!$AA$5:$AA$2004,0),0),"n/a"))</f>
        <v/>
      </c>
      <c r="G1370" s="100" t="str">
        <f t="array" ref="G1370">IF($A1370="n/a","",IFERROR(index(Setup!$D$52:$D$201,match($F1370,Setup!$B$52:$B$201,0),0),"n/a"))</f>
        <v/>
      </c>
      <c r="H1370" s="81"/>
      <c r="I1370" s="398">
        <f t="shared" ref="I1370:AG1370" si="1117">IF($A1370="n/a",0,IFERROR(IF($G1370=I$287,$E1370,0),0))</f>
        <v>0</v>
      </c>
      <c r="J1370" s="398">
        <f t="shared" si="1117"/>
        <v>0</v>
      </c>
      <c r="K1370" s="398">
        <f t="shared" si="1117"/>
        <v>0</v>
      </c>
      <c r="L1370" s="398">
        <f t="shared" si="1117"/>
        <v>0</v>
      </c>
      <c r="M1370" s="398">
        <f t="shared" si="1117"/>
        <v>0</v>
      </c>
      <c r="N1370" s="398">
        <f t="shared" si="1117"/>
        <v>0</v>
      </c>
      <c r="O1370" s="398">
        <f t="shared" si="1117"/>
        <v>0</v>
      </c>
      <c r="P1370" s="398">
        <f t="shared" si="1117"/>
        <v>0</v>
      </c>
      <c r="Q1370" s="398">
        <f t="shared" si="1117"/>
        <v>0</v>
      </c>
      <c r="R1370" s="398">
        <f t="shared" si="1117"/>
        <v>0</v>
      </c>
      <c r="S1370" s="398">
        <f t="shared" si="1117"/>
        <v>0</v>
      </c>
      <c r="T1370" s="398">
        <f t="shared" si="1117"/>
        <v>0</v>
      </c>
      <c r="U1370" s="398">
        <f t="shared" si="1117"/>
        <v>0</v>
      </c>
      <c r="V1370" s="398">
        <f t="shared" si="1117"/>
        <v>0</v>
      </c>
      <c r="W1370" s="398">
        <f t="shared" si="1117"/>
        <v>0</v>
      </c>
      <c r="X1370" s="398">
        <f t="shared" si="1117"/>
        <v>0</v>
      </c>
      <c r="Y1370" s="398">
        <f t="shared" si="1117"/>
        <v>0</v>
      </c>
      <c r="Z1370" s="398">
        <f t="shared" si="1117"/>
        <v>0</v>
      </c>
      <c r="AA1370" s="398">
        <f t="shared" si="1117"/>
        <v>0</v>
      </c>
      <c r="AB1370" s="398">
        <f t="shared" si="1117"/>
        <v>0</v>
      </c>
      <c r="AC1370" s="398">
        <f t="shared" si="1117"/>
        <v>0</v>
      </c>
      <c r="AD1370" s="398">
        <f t="shared" si="1117"/>
        <v>0</v>
      </c>
      <c r="AE1370" s="398">
        <f t="shared" si="1117"/>
        <v>0</v>
      </c>
      <c r="AF1370" s="398">
        <f t="shared" si="1117"/>
        <v>0</v>
      </c>
      <c r="AG1370" s="398">
        <f t="shared" si="1117"/>
        <v>0</v>
      </c>
    </row>
    <row r="1371">
      <c r="A1371" s="100" t="str">
        <f t="shared" si="37"/>
        <v>n/a</v>
      </c>
      <c r="B1371" s="396">
        <f t="array" ref="B1371">IF($A1371="n/a",Dashboard!$C$54,iferror(index('Trade Log'!$B$5:$B$2004,match($A1371,'Trade Log'!$AA$5:$AA$2004,0),0),Dashboard!$C$54))</f>
        <v>43100</v>
      </c>
      <c r="C1371" s="100" t="str">
        <f t="array" ref="C1371">IF($A1371="n/a","",iferror(index('Trade Log'!$C$5:$C$2004,match($A1371,'Trade Log'!$AA$5:$AA$2004,0),0),""))</f>
        <v/>
      </c>
      <c r="D1371" s="398">
        <f t="array" ref="D1371">IF($A1371="n/a",0,iferror(index('Trade Log'!$AD$5:$AD$2004,match($A1371,'Trade Log'!$AA$5:$AA$2004,0),0),0))</f>
        <v>0</v>
      </c>
      <c r="E1371" s="398">
        <f t="shared" si="35"/>
        <v>0</v>
      </c>
      <c r="F1371" s="100" t="str">
        <f t="array" ref="F1371">IF($A1371="n/a","",iferror(index('Trade Log'!$D$5:$D$2004,match($A1371,'Trade Log'!$AA$5:$AA$2004,0),0),"n/a"))</f>
        <v/>
      </c>
      <c r="G1371" s="100" t="str">
        <f t="array" ref="G1371">IF($A1371="n/a","",IFERROR(index(Setup!$D$52:$D$201,match($F1371,Setup!$B$52:$B$201,0),0),"n/a"))</f>
        <v/>
      </c>
      <c r="H1371" s="81"/>
      <c r="I1371" s="398">
        <f t="shared" ref="I1371:AG1371" si="1118">IF($A1371="n/a",0,IFERROR(IF($G1371=I$287,$E1371,0),0))</f>
        <v>0</v>
      </c>
      <c r="J1371" s="398">
        <f t="shared" si="1118"/>
        <v>0</v>
      </c>
      <c r="K1371" s="398">
        <f t="shared" si="1118"/>
        <v>0</v>
      </c>
      <c r="L1371" s="398">
        <f t="shared" si="1118"/>
        <v>0</v>
      </c>
      <c r="M1371" s="398">
        <f t="shared" si="1118"/>
        <v>0</v>
      </c>
      <c r="N1371" s="398">
        <f t="shared" si="1118"/>
        <v>0</v>
      </c>
      <c r="O1371" s="398">
        <f t="shared" si="1118"/>
        <v>0</v>
      </c>
      <c r="P1371" s="398">
        <f t="shared" si="1118"/>
        <v>0</v>
      </c>
      <c r="Q1371" s="398">
        <f t="shared" si="1118"/>
        <v>0</v>
      </c>
      <c r="R1371" s="398">
        <f t="shared" si="1118"/>
        <v>0</v>
      </c>
      <c r="S1371" s="398">
        <f t="shared" si="1118"/>
        <v>0</v>
      </c>
      <c r="T1371" s="398">
        <f t="shared" si="1118"/>
        <v>0</v>
      </c>
      <c r="U1371" s="398">
        <f t="shared" si="1118"/>
        <v>0</v>
      </c>
      <c r="V1371" s="398">
        <f t="shared" si="1118"/>
        <v>0</v>
      </c>
      <c r="W1371" s="398">
        <f t="shared" si="1118"/>
        <v>0</v>
      </c>
      <c r="X1371" s="398">
        <f t="shared" si="1118"/>
        <v>0</v>
      </c>
      <c r="Y1371" s="398">
        <f t="shared" si="1118"/>
        <v>0</v>
      </c>
      <c r="Z1371" s="398">
        <f t="shared" si="1118"/>
        <v>0</v>
      </c>
      <c r="AA1371" s="398">
        <f t="shared" si="1118"/>
        <v>0</v>
      </c>
      <c r="AB1371" s="398">
        <f t="shared" si="1118"/>
        <v>0</v>
      </c>
      <c r="AC1371" s="398">
        <f t="shared" si="1118"/>
        <v>0</v>
      </c>
      <c r="AD1371" s="398">
        <f t="shared" si="1118"/>
        <v>0</v>
      </c>
      <c r="AE1371" s="398">
        <f t="shared" si="1118"/>
        <v>0</v>
      </c>
      <c r="AF1371" s="398">
        <f t="shared" si="1118"/>
        <v>0</v>
      </c>
      <c r="AG1371" s="398">
        <f t="shared" si="1118"/>
        <v>0</v>
      </c>
    </row>
    <row r="1372">
      <c r="A1372" s="100" t="str">
        <f t="shared" si="37"/>
        <v>n/a</v>
      </c>
      <c r="B1372" s="396">
        <f t="array" ref="B1372">IF($A1372="n/a",Dashboard!$C$54,iferror(index('Trade Log'!$B$5:$B$2004,match($A1372,'Trade Log'!$AA$5:$AA$2004,0),0),Dashboard!$C$54))</f>
        <v>43100</v>
      </c>
      <c r="C1372" s="100" t="str">
        <f t="array" ref="C1372">IF($A1372="n/a","",iferror(index('Trade Log'!$C$5:$C$2004,match($A1372,'Trade Log'!$AA$5:$AA$2004,0),0),""))</f>
        <v/>
      </c>
      <c r="D1372" s="398">
        <f t="array" ref="D1372">IF($A1372="n/a",0,iferror(index('Trade Log'!$AD$5:$AD$2004,match($A1372,'Trade Log'!$AA$5:$AA$2004,0),0),0))</f>
        <v>0</v>
      </c>
      <c r="E1372" s="398">
        <f t="shared" si="35"/>
        <v>0</v>
      </c>
      <c r="F1372" s="100" t="str">
        <f t="array" ref="F1372">IF($A1372="n/a","",iferror(index('Trade Log'!$D$5:$D$2004,match($A1372,'Trade Log'!$AA$5:$AA$2004,0),0),"n/a"))</f>
        <v/>
      </c>
      <c r="G1372" s="100" t="str">
        <f t="array" ref="G1372">IF($A1372="n/a","",IFERROR(index(Setup!$D$52:$D$201,match($F1372,Setup!$B$52:$B$201,0),0),"n/a"))</f>
        <v/>
      </c>
      <c r="H1372" s="81"/>
      <c r="I1372" s="398">
        <f t="shared" ref="I1372:AG1372" si="1119">IF($A1372="n/a",0,IFERROR(IF($G1372=I$287,$E1372,0),0))</f>
        <v>0</v>
      </c>
      <c r="J1372" s="398">
        <f t="shared" si="1119"/>
        <v>0</v>
      </c>
      <c r="K1372" s="398">
        <f t="shared" si="1119"/>
        <v>0</v>
      </c>
      <c r="L1372" s="398">
        <f t="shared" si="1119"/>
        <v>0</v>
      </c>
      <c r="M1372" s="398">
        <f t="shared" si="1119"/>
        <v>0</v>
      </c>
      <c r="N1372" s="398">
        <f t="shared" si="1119"/>
        <v>0</v>
      </c>
      <c r="O1372" s="398">
        <f t="shared" si="1119"/>
        <v>0</v>
      </c>
      <c r="P1372" s="398">
        <f t="shared" si="1119"/>
        <v>0</v>
      </c>
      <c r="Q1372" s="398">
        <f t="shared" si="1119"/>
        <v>0</v>
      </c>
      <c r="R1372" s="398">
        <f t="shared" si="1119"/>
        <v>0</v>
      </c>
      <c r="S1372" s="398">
        <f t="shared" si="1119"/>
        <v>0</v>
      </c>
      <c r="T1372" s="398">
        <f t="shared" si="1119"/>
        <v>0</v>
      </c>
      <c r="U1372" s="398">
        <f t="shared" si="1119"/>
        <v>0</v>
      </c>
      <c r="V1372" s="398">
        <f t="shared" si="1119"/>
        <v>0</v>
      </c>
      <c r="W1372" s="398">
        <f t="shared" si="1119"/>
        <v>0</v>
      </c>
      <c r="X1372" s="398">
        <f t="shared" si="1119"/>
        <v>0</v>
      </c>
      <c r="Y1372" s="398">
        <f t="shared" si="1119"/>
        <v>0</v>
      </c>
      <c r="Z1372" s="398">
        <f t="shared" si="1119"/>
        <v>0</v>
      </c>
      <c r="AA1372" s="398">
        <f t="shared" si="1119"/>
        <v>0</v>
      </c>
      <c r="AB1372" s="398">
        <f t="shared" si="1119"/>
        <v>0</v>
      </c>
      <c r="AC1372" s="398">
        <f t="shared" si="1119"/>
        <v>0</v>
      </c>
      <c r="AD1372" s="398">
        <f t="shared" si="1119"/>
        <v>0</v>
      </c>
      <c r="AE1372" s="398">
        <f t="shared" si="1119"/>
        <v>0</v>
      </c>
      <c r="AF1372" s="398">
        <f t="shared" si="1119"/>
        <v>0</v>
      </c>
      <c r="AG1372" s="398">
        <f t="shared" si="1119"/>
        <v>0</v>
      </c>
    </row>
    <row r="1373">
      <c r="A1373" s="100" t="str">
        <f t="shared" si="37"/>
        <v>n/a</v>
      </c>
      <c r="B1373" s="396">
        <f t="array" ref="B1373">IF($A1373="n/a",Dashboard!$C$54,iferror(index('Trade Log'!$B$5:$B$2004,match($A1373,'Trade Log'!$AA$5:$AA$2004,0),0),Dashboard!$C$54))</f>
        <v>43100</v>
      </c>
      <c r="C1373" s="100" t="str">
        <f t="array" ref="C1373">IF($A1373="n/a","",iferror(index('Trade Log'!$C$5:$C$2004,match($A1373,'Trade Log'!$AA$5:$AA$2004,0),0),""))</f>
        <v/>
      </c>
      <c r="D1373" s="398">
        <f t="array" ref="D1373">IF($A1373="n/a",0,iferror(index('Trade Log'!$AD$5:$AD$2004,match($A1373,'Trade Log'!$AA$5:$AA$2004,0),0),0))</f>
        <v>0</v>
      </c>
      <c r="E1373" s="398">
        <f t="shared" si="35"/>
        <v>0</v>
      </c>
      <c r="F1373" s="100" t="str">
        <f t="array" ref="F1373">IF($A1373="n/a","",iferror(index('Trade Log'!$D$5:$D$2004,match($A1373,'Trade Log'!$AA$5:$AA$2004,0),0),"n/a"))</f>
        <v/>
      </c>
      <c r="G1373" s="100" t="str">
        <f t="array" ref="G1373">IF($A1373="n/a","",IFERROR(index(Setup!$D$52:$D$201,match($F1373,Setup!$B$52:$B$201,0),0),"n/a"))</f>
        <v/>
      </c>
      <c r="H1373" s="81"/>
      <c r="I1373" s="398">
        <f t="shared" ref="I1373:AG1373" si="1120">IF($A1373="n/a",0,IFERROR(IF($G1373=I$287,$E1373,0),0))</f>
        <v>0</v>
      </c>
      <c r="J1373" s="398">
        <f t="shared" si="1120"/>
        <v>0</v>
      </c>
      <c r="K1373" s="398">
        <f t="shared" si="1120"/>
        <v>0</v>
      </c>
      <c r="L1373" s="398">
        <f t="shared" si="1120"/>
        <v>0</v>
      </c>
      <c r="M1373" s="398">
        <f t="shared" si="1120"/>
        <v>0</v>
      </c>
      <c r="N1373" s="398">
        <f t="shared" si="1120"/>
        <v>0</v>
      </c>
      <c r="O1373" s="398">
        <f t="shared" si="1120"/>
        <v>0</v>
      </c>
      <c r="P1373" s="398">
        <f t="shared" si="1120"/>
        <v>0</v>
      </c>
      <c r="Q1373" s="398">
        <f t="shared" si="1120"/>
        <v>0</v>
      </c>
      <c r="R1373" s="398">
        <f t="shared" si="1120"/>
        <v>0</v>
      </c>
      <c r="S1373" s="398">
        <f t="shared" si="1120"/>
        <v>0</v>
      </c>
      <c r="T1373" s="398">
        <f t="shared" si="1120"/>
        <v>0</v>
      </c>
      <c r="U1373" s="398">
        <f t="shared" si="1120"/>
        <v>0</v>
      </c>
      <c r="V1373" s="398">
        <f t="shared" si="1120"/>
        <v>0</v>
      </c>
      <c r="W1373" s="398">
        <f t="shared" si="1120"/>
        <v>0</v>
      </c>
      <c r="X1373" s="398">
        <f t="shared" si="1120"/>
        <v>0</v>
      </c>
      <c r="Y1373" s="398">
        <f t="shared" si="1120"/>
        <v>0</v>
      </c>
      <c r="Z1373" s="398">
        <f t="shared" si="1120"/>
        <v>0</v>
      </c>
      <c r="AA1373" s="398">
        <f t="shared" si="1120"/>
        <v>0</v>
      </c>
      <c r="AB1373" s="398">
        <f t="shared" si="1120"/>
        <v>0</v>
      </c>
      <c r="AC1373" s="398">
        <f t="shared" si="1120"/>
        <v>0</v>
      </c>
      <c r="AD1373" s="398">
        <f t="shared" si="1120"/>
        <v>0</v>
      </c>
      <c r="AE1373" s="398">
        <f t="shared" si="1120"/>
        <v>0</v>
      </c>
      <c r="AF1373" s="398">
        <f t="shared" si="1120"/>
        <v>0</v>
      </c>
      <c r="AG1373" s="398">
        <f t="shared" si="1120"/>
        <v>0</v>
      </c>
    </row>
    <row r="1374">
      <c r="A1374" s="100" t="str">
        <f t="shared" si="37"/>
        <v>n/a</v>
      </c>
      <c r="B1374" s="396">
        <f t="array" ref="B1374">IF($A1374="n/a",Dashboard!$C$54,iferror(index('Trade Log'!$B$5:$B$2004,match($A1374,'Trade Log'!$AA$5:$AA$2004,0),0),Dashboard!$C$54))</f>
        <v>43100</v>
      </c>
      <c r="C1374" s="100" t="str">
        <f t="array" ref="C1374">IF($A1374="n/a","",iferror(index('Trade Log'!$C$5:$C$2004,match($A1374,'Trade Log'!$AA$5:$AA$2004,0),0),""))</f>
        <v/>
      </c>
      <c r="D1374" s="398">
        <f t="array" ref="D1374">IF($A1374="n/a",0,iferror(index('Trade Log'!$AD$5:$AD$2004,match($A1374,'Trade Log'!$AA$5:$AA$2004,0),0),0))</f>
        <v>0</v>
      </c>
      <c r="E1374" s="398">
        <f t="shared" si="35"/>
        <v>0</v>
      </c>
      <c r="F1374" s="100" t="str">
        <f t="array" ref="F1374">IF($A1374="n/a","",iferror(index('Trade Log'!$D$5:$D$2004,match($A1374,'Trade Log'!$AA$5:$AA$2004,0),0),"n/a"))</f>
        <v/>
      </c>
      <c r="G1374" s="100" t="str">
        <f t="array" ref="G1374">IF($A1374="n/a","",IFERROR(index(Setup!$D$52:$D$201,match($F1374,Setup!$B$52:$B$201,0),0),"n/a"))</f>
        <v/>
      </c>
      <c r="H1374" s="81"/>
      <c r="I1374" s="398">
        <f t="shared" ref="I1374:AG1374" si="1121">IF($A1374="n/a",0,IFERROR(IF($G1374=I$287,$E1374,0),0))</f>
        <v>0</v>
      </c>
      <c r="J1374" s="398">
        <f t="shared" si="1121"/>
        <v>0</v>
      </c>
      <c r="K1374" s="398">
        <f t="shared" si="1121"/>
        <v>0</v>
      </c>
      <c r="L1374" s="398">
        <f t="shared" si="1121"/>
        <v>0</v>
      </c>
      <c r="M1374" s="398">
        <f t="shared" si="1121"/>
        <v>0</v>
      </c>
      <c r="N1374" s="398">
        <f t="shared" si="1121"/>
        <v>0</v>
      </c>
      <c r="O1374" s="398">
        <f t="shared" si="1121"/>
        <v>0</v>
      </c>
      <c r="P1374" s="398">
        <f t="shared" si="1121"/>
        <v>0</v>
      </c>
      <c r="Q1374" s="398">
        <f t="shared" si="1121"/>
        <v>0</v>
      </c>
      <c r="R1374" s="398">
        <f t="shared" si="1121"/>
        <v>0</v>
      </c>
      <c r="S1374" s="398">
        <f t="shared" si="1121"/>
        <v>0</v>
      </c>
      <c r="T1374" s="398">
        <f t="shared" si="1121"/>
        <v>0</v>
      </c>
      <c r="U1374" s="398">
        <f t="shared" si="1121"/>
        <v>0</v>
      </c>
      <c r="V1374" s="398">
        <f t="shared" si="1121"/>
        <v>0</v>
      </c>
      <c r="W1374" s="398">
        <f t="shared" si="1121"/>
        <v>0</v>
      </c>
      <c r="X1374" s="398">
        <f t="shared" si="1121"/>
        <v>0</v>
      </c>
      <c r="Y1374" s="398">
        <f t="shared" si="1121"/>
        <v>0</v>
      </c>
      <c r="Z1374" s="398">
        <f t="shared" si="1121"/>
        <v>0</v>
      </c>
      <c r="AA1374" s="398">
        <f t="shared" si="1121"/>
        <v>0</v>
      </c>
      <c r="AB1374" s="398">
        <f t="shared" si="1121"/>
        <v>0</v>
      </c>
      <c r="AC1374" s="398">
        <f t="shared" si="1121"/>
        <v>0</v>
      </c>
      <c r="AD1374" s="398">
        <f t="shared" si="1121"/>
        <v>0</v>
      </c>
      <c r="AE1374" s="398">
        <f t="shared" si="1121"/>
        <v>0</v>
      </c>
      <c r="AF1374" s="398">
        <f t="shared" si="1121"/>
        <v>0</v>
      </c>
      <c r="AG1374" s="398">
        <f t="shared" si="1121"/>
        <v>0</v>
      </c>
    </row>
    <row r="1375">
      <c r="A1375" s="100" t="str">
        <f t="shared" si="37"/>
        <v>n/a</v>
      </c>
      <c r="B1375" s="396">
        <f t="array" ref="B1375">IF($A1375="n/a",Dashboard!$C$54,iferror(index('Trade Log'!$B$5:$B$2004,match($A1375,'Trade Log'!$AA$5:$AA$2004,0),0),Dashboard!$C$54))</f>
        <v>43100</v>
      </c>
      <c r="C1375" s="100" t="str">
        <f t="array" ref="C1375">IF($A1375="n/a","",iferror(index('Trade Log'!$C$5:$C$2004,match($A1375,'Trade Log'!$AA$5:$AA$2004,0),0),""))</f>
        <v/>
      </c>
      <c r="D1375" s="398">
        <f t="array" ref="D1375">IF($A1375="n/a",0,iferror(index('Trade Log'!$AD$5:$AD$2004,match($A1375,'Trade Log'!$AA$5:$AA$2004,0),0),0))</f>
        <v>0</v>
      </c>
      <c r="E1375" s="398">
        <f t="shared" si="35"/>
        <v>0</v>
      </c>
      <c r="F1375" s="100" t="str">
        <f t="array" ref="F1375">IF($A1375="n/a","",iferror(index('Trade Log'!$D$5:$D$2004,match($A1375,'Trade Log'!$AA$5:$AA$2004,0),0),"n/a"))</f>
        <v/>
      </c>
      <c r="G1375" s="100" t="str">
        <f t="array" ref="G1375">IF($A1375="n/a","",IFERROR(index(Setup!$D$52:$D$201,match($F1375,Setup!$B$52:$B$201,0),0),"n/a"))</f>
        <v/>
      </c>
      <c r="H1375" s="81"/>
      <c r="I1375" s="398">
        <f t="shared" ref="I1375:AG1375" si="1122">IF($A1375="n/a",0,IFERROR(IF($G1375=I$287,$E1375,0),0))</f>
        <v>0</v>
      </c>
      <c r="J1375" s="398">
        <f t="shared" si="1122"/>
        <v>0</v>
      </c>
      <c r="K1375" s="398">
        <f t="shared" si="1122"/>
        <v>0</v>
      </c>
      <c r="L1375" s="398">
        <f t="shared" si="1122"/>
        <v>0</v>
      </c>
      <c r="M1375" s="398">
        <f t="shared" si="1122"/>
        <v>0</v>
      </c>
      <c r="N1375" s="398">
        <f t="shared" si="1122"/>
        <v>0</v>
      </c>
      <c r="O1375" s="398">
        <f t="shared" si="1122"/>
        <v>0</v>
      </c>
      <c r="P1375" s="398">
        <f t="shared" si="1122"/>
        <v>0</v>
      </c>
      <c r="Q1375" s="398">
        <f t="shared" si="1122"/>
        <v>0</v>
      </c>
      <c r="R1375" s="398">
        <f t="shared" si="1122"/>
        <v>0</v>
      </c>
      <c r="S1375" s="398">
        <f t="shared" si="1122"/>
        <v>0</v>
      </c>
      <c r="T1375" s="398">
        <f t="shared" si="1122"/>
        <v>0</v>
      </c>
      <c r="U1375" s="398">
        <f t="shared" si="1122"/>
        <v>0</v>
      </c>
      <c r="V1375" s="398">
        <f t="shared" si="1122"/>
        <v>0</v>
      </c>
      <c r="W1375" s="398">
        <f t="shared" si="1122"/>
        <v>0</v>
      </c>
      <c r="X1375" s="398">
        <f t="shared" si="1122"/>
        <v>0</v>
      </c>
      <c r="Y1375" s="398">
        <f t="shared" si="1122"/>
        <v>0</v>
      </c>
      <c r="Z1375" s="398">
        <f t="shared" si="1122"/>
        <v>0</v>
      </c>
      <c r="AA1375" s="398">
        <f t="shared" si="1122"/>
        <v>0</v>
      </c>
      <c r="AB1375" s="398">
        <f t="shared" si="1122"/>
        <v>0</v>
      </c>
      <c r="AC1375" s="398">
        <f t="shared" si="1122"/>
        <v>0</v>
      </c>
      <c r="AD1375" s="398">
        <f t="shared" si="1122"/>
        <v>0</v>
      </c>
      <c r="AE1375" s="398">
        <f t="shared" si="1122"/>
        <v>0</v>
      </c>
      <c r="AF1375" s="398">
        <f t="shared" si="1122"/>
        <v>0</v>
      </c>
      <c r="AG1375" s="398">
        <f t="shared" si="1122"/>
        <v>0</v>
      </c>
    </row>
    <row r="1376">
      <c r="A1376" s="100" t="str">
        <f t="shared" si="37"/>
        <v>n/a</v>
      </c>
      <c r="B1376" s="396">
        <f t="array" ref="B1376">IF($A1376="n/a",Dashboard!$C$54,iferror(index('Trade Log'!$B$5:$B$2004,match($A1376,'Trade Log'!$AA$5:$AA$2004,0),0),Dashboard!$C$54))</f>
        <v>43100</v>
      </c>
      <c r="C1376" s="100" t="str">
        <f t="array" ref="C1376">IF($A1376="n/a","",iferror(index('Trade Log'!$C$5:$C$2004,match($A1376,'Trade Log'!$AA$5:$AA$2004,0),0),""))</f>
        <v/>
      </c>
      <c r="D1376" s="398">
        <f t="array" ref="D1376">IF($A1376="n/a",0,iferror(index('Trade Log'!$AD$5:$AD$2004,match($A1376,'Trade Log'!$AA$5:$AA$2004,0),0),0))</f>
        <v>0</v>
      </c>
      <c r="E1376" s="398">
        <f t="shared" si="35"/>
        <v>0</v>
      </c>
      <c r="F1376" s="100" t="str">
        <f t="array" ref="F1376">IF($A1376="n/a","",iferror(index('Trade Log'!$D$5:$D$2004,match($A1376,'Trade Log'!$AA$5:$AA$2004,0),0),"n/a"))</f>
        <v/>
      </c>
      <c r="G1376" s="100" t="str">
        <f t="array" ref="G1376">IF($A1376="n/a","",IFERROR(index(Setup!$D$52:$D$201,match($F1376,Setup!$B$52:$B$201,0),0),"n/a"))</f>
        <v/>
      </c>
      <c r="H1376" s="81"/>
      <c r="I1376" s="398">
        <f t="shared" ref="I1376:AG1376" si="1123">IF($A1376="n/a",0,IFERROR(IF($G1376=I$287,$E1376,0),0))</f>
        <v>0</v>
      </c>
      <c r="J1376" s="398">
        <f t="shared" si="1123"/>
        <v>0</v>
      </c>
      <c r="K1376" s="398">
        <f t="shared" si="1123"/>
        <v>0</v>
      </c>
      <c r="L1376" s="398">
        <f t="shared" si="1123"/>
        <v>0</v>
      </c>
      <c r="M1376" s="398">
        <f t="shared" si="1123"/>
        <v>0</v>
      </c>
      <c r="N1376" s="398">
        <f t="shared" si="1123"/>
        <v>0</v>
      </c>
      <c r="O1376" s="398">
        <f t="shared" si="1123"/>
        <v>0</v>
      </c>
      <c r="P1376" s="398">
        <f t="shared" si="1123"/>
        <v>0</v>
      </c>
      <c r="Q1376" s="398">
        <f t="shared" si="1123"/>
        <v>0</v>
      </c>
      <c r="R1376" s="398">
        <f t="shared" si="1123"/>
        <v>0</v>
      </c>
      <c r="S1376" s="398">
        <f t="shared" si="1123"/>
        <v>0</v>
      </c>
      <c r="T1376" s="398">
        <f t="shared" si="1123"/>
        <v>0</v>
      </c>
      <c r="U1376" s="398">
        <f t="shared" si="1123"/>
        <v>0</v>
      </c>
      <c r="V1376" s="398">
        <f t="shared" si="1123"/>
        <v>0</v>
      </c>
      <c r="W1376" s="398">
        <f t="shared" si="1123"/>
        <v>0</v>
      </c>
      <c r="X1376" s="398">
        <f t="shared" si="1123"/>
        <v>0</v>
      </c>
      <c r="Y1376" s="398">
        <f t="shared" si="1123"/>
        <v>0</v>
      </c>
      <c r="Z1376" s="398">
        <f t="shared" si="1123"/>
        <v>0</v>
      </c>
      <c r="AA1376" s="398">
        <f t="shared" si="1123"/>
        <v>0</v>
      </c>
      <c r="AB1376" s="398">
        <f t="shared" si="1123"/>
        <v>0</v>
      </c>
      <c r="AC1376" s="398">
        <f t="shared" si="1123"/>
        <v>0</v>
      </c>
      <c r="AD1376" s="398">
        <f t="shared" si="1123"/>
        <v>0</v>
      </c>
      <c r="AE1376" s="398">
        <f t="shared" si="1123"/>
        <v>0</v>
      </c>
      <c r="AF1376" s="398">
        <f t="shared" si="1123"/>
        <v>0</v>
      </c>
      <c r="AG1376" s="398">
        <f t="shared" si="1123"/>
        <v>0</v>
      </c>
    </row>
    <row r="1377">
      <c r="A1377" s="100" t="str">
        <f t="shared" si="37"/>
        <v>n/a</v>
      </c>
      <c r="B1377" s="396">
        <f t="array" ref="B1377">IF($A1377="n/a",Dashboard!$C$54,iferror(index('Trade Log'!$B$5:$B$2004,match($A1377,'Trade Log'!$AA$5:$AA$2004,0),0),Dashboard!$C$54))</f>
        <v>43100</v>
      </c>
      <c r="C1377" s="100" t="str">
        <f t="array" ref="C1377">IF($A1377="n/a","",iferror(index('Trade Log'!$C$5:$C$2004,match($A1377,'Trade Log'!$AA$5:$AA$2004,0),0),""))</f>
        <v/>
      </c>
      <c r="D1377" s="398">
        <f t="array" ref="D1377">IF($A1377="n/a",0,iferror(index('Trade Log'!$AD$5:$AD$2004,match($A1377,'Trade Log'!$AA$5:$AA$2004,0),0),0))</f>
        <v>0</v>
      </c>
      <c r="E1377" s="398">
        <f t="shared" si="35"/>
        <v>0</v>
      </c>
      <c r="F1377" s="100" t="str">
        <f t="array" ref="F1377">IF($A1377="n/a","",iferror(index('Trade Log'!$D$5:$D$2004,match($A1377,'Trade Log'!$AA$5:$AA$2004,0),0),"n/a"))</f>
        <v/>
      </c>
      <c r="G1377" s="100" t="str">
        <f t="array" ref="G1377">IF($A1377="n/a","",IFERROR(index(Setup!$D$52:$D$201,match($F1377,Setup!$B$52:$B$201,0),0),"n/a"))</f>
        <v/>
      </c>
      <c r="H1377" s="81"/>
      <c r="I1377" s="398">
        <f t="shared" ref="I1377:AG1377" si="1124">IF($A1377="n/a",0,IFERROR(IF($G1377=I$287,$E1377,0),0))</f>
        <v>0</v>
      </c>
      <c r="J1377" s="398">
        <f t="shared" si="1124"/>
        <v>0</v>
      </c>
      <c r="K1377" s="398">
        <f t="shared" si="1124"/>
        <v>0</v>
      </c>
      <c r="L1377" s="398">
        <f t="shared" si="1124"/>
        <v>0</v>
      </c>
      <c r="M1377" s="398">
        <f t="shared" si="1124"/>
        <v>0</v>
      </c>
      <c r="N1377" s="398">
        <f t="shared" si="1124"/>
        <v>0</v>
      </c>
      <c r="O1377" s="398">
        <f t="shared" si="1124"/>
        <v>0</v>
      </c>
      <c r="P1377" s="398">
        <f t="shared" si="1124"/>
        <v>0</v>
      </c>
      <c r="Q1377" s="398">
        <f t="shared" si="1124"/>
        <v>0</v>
      </c>
      <c r="R1377" s="398">
        <f t="shared" si="1124"/>
        <v>0</v>
      </c>
      <c r="S1377" s="398">
        <f t="shared" si="1124"/>
        <v>0</v>
      </c>
      <c r="T1377" s="398">
        <f t="shared" si="1124"/>
        <v>0</v>
      </c>
      <c r="U1377" s="398">
        <f t="shared" si="1124"/>
        <v>0</v>
      </c>
      <c r="V1377" s="398">
        <f t="shared" si="1124"/>
        <v>0</v>
      </c>
      <c r="W1377" s="398">
        <f t="shared" si="1124"/>
        <v>0</v>
      </c>
      <c r="X1377" s="398">
        <f t="shared" si="1124"/>
        <v>0</v>
      </c>
      <c r="Y1377" s="398">
        <f t="shared" si="1124"/>
        <v>0</v>
      </c>
      <c r="Z1377" s="398">
        <f t="shared" si="1124"/>
        <v>0</v>
      </c>
      <c r="AA1377" s="398">
        <f t="shared" si="1124"/>
        <v>0</v>
      </c>
      <c r="AB1377" s="398">
        <f t="shared" si="1124"/>
        <v>0</v>
      </c>
      <c r="AC1377" s="398">
        <f t="shared" si="1124"/>
        <v>0</v>
      </c>
      <c r="AD1377" s="398">
        <f t="shared" si="1124"/>
        <v>0</v>
      </c>
      <c r="AE1377" s="398">
        <f t="shared" si="1124"/>
        <v>0</v>
      </c>
      <c r="AF1377" s="398">
        <f t="shared" si="1124"/>
        <v>0</v>
      </c>
      <c r="AG1377" s="398">
        <f t="shared" si="1124"/>
        <v>0</v>
      </c>
    </row>
    <row r="1378">
      <c r="A1378" s="100" t="str">
        <f t="shared" si="37"/>
        <v>n/a</v>
      </c>
      <c r="B1378" s="396">
        <f t="array" ref="B1378">IF($A1378="n/a",Dashboard!$C$54,iferror(index('Trade Log'!$B$5:$B$2004,match($A1378,'Trade Log'!$AA$5:$AA$2004,0),0),Dashboard!$C$54))</f>
        <v>43100</v>
      </c>
      <c r="C1378" s="100" t="str">
        <f t="array" ref="C1378">IF($A1378="n/a","",iferror(index('Trade Log'!$C$5:$C$2004,match($A1378,'Trade Log'!$AA$5:$AA$2004,0),0),""))</f>
        <v/>
      </c>
      <c r="D1378" s="398">
        <f t="array" ref="D1378">IF($A1378="n/a",0,iferror(index('Trade Log'!$AD$5:$AD$2004,match($A1378,'Trade Log'!$AA$5:$AA$2004,0),0),0))</f>
        <v>0</v>
      </c>
      <c r="E1378" s="398">
        <f t="shared" si="35"/>
        <v>0</v>
      </c>
      <c r="F1378" s="100" t="str">
        <f t="array" ref="F1378">IF($A1378="n/a","",iferror(index('Trade Log'!$D$5:$D$2004,match($A1378,'Trade Log'!$AA$5:$AA$2004,0),0),"n/a"))</f>
        <v/>
      </c>
      <c r="G1378" s="100" t="str">
        <f t="array" ref="G1378">IF($A1378="n/a","",IFERROR(index(Setup!$D$52:$D$201,match($F1378,Setup!$B$52:$B$201,0),0),"n/a"))</f>
        <v/>
      </c>
      <c r="H1378" s="81"/>
      <c r="I1378" s="398">
        <f t="shared" ref="I1378:AG1378" si="1125">IF($A1378="n/a",0,IFERROR(IF($G1378=I$287,$E1378,0),0))</f>
        <v>0</v>
      </c>
      <c r="J1378" s="398">
        <f t="shared" si="1125"/>
        <v>0</v>
      </c>
      <c r="K1378" s="398">
        <f t="shared" si="1125"/>
        <v>0</v>
      </c>
      <c r="L1378" s="398">
        <f t="shared" si="1125"/>
        <v>0</v>
      </c>
      <c r="M1378" s="398">
        <f t="shared" si="1125"/>
        <v>0</v>
      </c>
      <c r="N1378" s="398">
        <f t="shared" si="1125"/>
        <v>0</v>
      </c>
      <c r="O1378" s="398">
        <f t="shared" si="1125"/>
        <v>0</v>
      </c>
      <c r="P1378" s="398">
        <f t="shared" si="1125"/>
        <v>0</v>
      </c>
      <c r="Q1378" s="398">
        <f t="shared" si="1125"/>
        <v>0</v>
      </c>
      <c r="R1378" s="398">
        <f t="shared" si="1125"/>
        <v>0</v>
      </c>
      <c r="S1378" s="398">
        <f t="shared" si="1125"/>
        <v>0</v>
      </c>
      <c r="T1378" s="398">
        <f t="shared" si="1125"/>
        <v>0</v>
      </c>
      <c r="U1378" s="398">
        <f t="shared" si="1125"/>
        <v>0</v>
      </c>
      <c r="V1378" s="398">
        <f t="shared" si="1125"/>
        <v>0</v>
      </c>
      <c r="W1378" s="398">
        <f t="shared" si="1125"/>
        <v>0</v>
      </c>
      <c r="X1378" s="398">
        <f t="shared" si="1125"/>
        <v>0</v>
      </c>
      <c r="Y1378" s="398">
        <f t="shared" si="1125"/>
        <v>0</v>
      </c>
      <c r="Z1378" s="398">
        <f t="shared" si="1125"/>
        <v>0</v>
      </c>
      <c r="AA1378" s="398">
        <f t="shared" si="1125"/>
        <v>0</v>
      </c>
      <c r="AB1378" s="398">
        <f t="shared" si="1125"/>
        <v>0</v>
      </c>
      <c r="AC1378" s="398">
        <f t="shared" si="1125"/>
        <v>0</v>
      </c>
      <c r="AD1378" s="398">
        <f t="shared" si="1125"/>
        <v>0</v>
      </c>
      <c r="AE1378" s="398">
        <f t="shared" si="1125"/>
        <v>0</v>
      </c>
      <c r="AF1378" s="398">
        <f t="shared" si="1125"/>
        <v>0</v>
      </c>
      <c r="AG1378" s="398">
        <f t="shared" si="1125"/>
        <v>0</v>
      </c>
    </row>
    <row r="1379">
      <c r="A1379" s="100" t="str">
        <f t="shared" si="37"/>
        <v>n/a</v>
      </c>
      <c r="B1379" s="396">
        <f t="array" ref="B1379">IF($A1379="n/a",Dashboard!$C$54,iferror(index('Trade Log'!$B$5:$B$2004,match($A1379,'Trade Log'!$AA$5:$AA$2004,0),0),Dashboard!$C$54))</f>
        <v>43100</v>
      </c>
      <c r="C1379" s="100" t="str">
        <f t="array" ref="C1379">IF($A1379="n/a","",iferror(index('Trade Log'!$C$5:$C$2004,match($A1379,'Trade Log'!$AA$5:$AA$2004,0),0),""))</f>
        <v/>
      </c>
      <c r="D1379" s="398">
        <f t="array" ref="D1379">IF($A1379="n/a",0,iferror(index('Trade Log'!$AD$5:$AD$2004,match($A1379,'Trade Log'!$AA$5:$AA$2004,0),0),0))</f>
        <v>0</v>
      </c>
      <c r="E1379" s="398">
        <f t="shared" si="35"/>
        <v>0</v>
      </c>
      <c r="F1379" s="100" t="str">
        <f t="array" ref="F1379">IF($A1379="n/a","",iferror(index('Trade Log'!$D$5:$D$2004,match($A1379,'Trade Log'!$AA$5:$AA$2004,0),0),"n/a"))</f>
        <v/>
      </c>
      <c r="G1379" s="100" t="str">
        <f t="array" ref="G1379">IF($A1379="n/a","",IFERROR(index(Setup!$D$52:$D$201,match($F1379,Setup!$B$52:$B$201,0),0),"n/a"))</f>
        <v/>
      </c>
      <c r="H1379" s="81"/>
      <c r="I1379" s="398">
        <f t="shared" ref="I1379:AG1379" si="1126">IF($A1379="n/a",0,IFERROR(IF($G1379=I$287,$E1379,0),0))</f>
        <v>0</v>
      </c>
      <c r="J1379" s="398">
        <f t="shared" si="1126"/>
        <v>0</v>
      </c>
      <c r="K1379" s="398">
        <f t="shared" si="1126"/>
        <v>0</v>
      </c>
      <c r="L1379" s="398">
        <f t="shared" si="1126"/>
        <v>0</v>
      </c>
      <c r="M1379" s="398">
        <f t="shared" si="1126"/>
        <v>0</v>
      </c>
      <c r="N1379" s="398">
        <f t="shared" si="1126"/>
        <v>0</v>
      </c>
      <c r="O1379" s="398">
        <f t="shared" si="1126"/>
        <v>0</v>
      </c>
      <c r="P1379" s="398">
        <f t="shared" si="1126"/>
        <v>0</v>
      </c>
      <c r="Q1379" s="398">
        <f t="shared" si="1126"/>
        <v>0</v>
      </c>
      <c r="R1379" s="398">
        <f t="shared" si="1126"/>
        <v>0</v>
      </c>
      <c r="S1379" s="398">
        <f t="shared" si="1126"/>
        <v>0</v>
      </c>
      <c r="T1379" s="398">
        <f t="shared" si="1126"/>
        <v>0</v>
      </c>
      <c r="U1379" s="398">
        <f t="shared" si="1126"/>
        <v>0</v>
      </c>
      <c r="V1379" s="398">
        <f t="shared" si="1126"/>
        <v>0</v>
      </c>
      <c r="W1379" s="398">
        <f t="shared" si="1126"/>
        <v>0</v>
      </c>
      <c r="X1379" s="398">
        <f t="shared" si="1126"/>
        <v>0</v>
      </c>
      <c r="Y1379" s="398">
        <f t="shared" si="1126"/>
        <v>0</v>
      </c>
      <c r="Z1379" s="398">
        <f t="shared" si="1126"/>
        <v>0</v>
      </c>
      <c r="AA1379" s="398">
        <f t="shared" si="1126"/>
        <v>0</v>
      </c>
      <c r="AB1379" s="398">
        <f t="shared" si="1126"/>
        <v>0</v>
      </c>
      <c r="AC1379" s="398">
        <f t="shared" si="1126"/>
        <v>0</v>
      </c>
      <c r="AD1379" s="398">
        <f t="shared" si="1126"/>
        <v>0</v>
      </c>
      <c r="AE1379" s="398">
        <f t="shared" si="1126"/>
        <v>0</v>
      </c>
      <c r="AF1379" s="398">
        <f t="shared" si="1126"/>
        <v>0</v>
      </c>
      <c r="AG1379" s="398">
        <f t="shared" si="1126"/>
        <v>0</v>
      </c>
    </row>
    <row r="1380">
      <c r="A1380" s="100" t="str">
        <f t="shared" si="37"/>
        <v>n/a</v>
      </c>
      <c r="B1380" s="396">
        <f t="array" ref="B1380">IF($A1380="n/a",Dashboard!$C$54,iferror(index('Trade Log'!$B$5:$B$2004,match($A1380,'Trade Log'!$AA$5:$AA$2004,0),0),Dashboard!$C$54))</f>
        <v>43100</v>
      </c>
      <c r="C1380" s="100" t="str">
        <f t="array" ref="C1380">IF($A1380="n/a","",iferror(index('Trade Log'!$C$5:$C$2004,match($A1380,'Trade Log'!$AA$5:$AA$2004,0),0),""))</f>
        <v/>
      </c>
      <c r="D1380" s="398">
        <f t="array" ref="D1380">IF($A1380="n/a",0,iferror(index('Trade Log'!$AD$5:$AD$2004,match($A1380,'Trade Log'!$AA$5:$AA$2004,0),0),0))</f>
        <v>0</v>
      </c>
      <c r="E1380" s="398">
        <f t="shared" si="35"/>
        <v>0</v>
      </c>
      <c r="F1380" s="100" t="str">
        <f t="array" ref="F1380">IF($A1380="n/a","",iferror(index('Trade Log'!$D$5:$D$2004,match($A1380,'Trade Log'!$AA$5:$AA$2004,0),0),"n/a"))</f>
        <v/>
      </c>
      <c r="G1380" s="100" t="str">
        <f t="array" ref="G1380">IF($A1380="n/a","",IFERROR(index(Setup!$D$52:$D$201,match($F1380,Setup!$B$52:$B$201,0),0),"n/a"))</f>
        <v/>
      </c>
      <c r="H1380" s="81"/>
      <c r="I1380" s="398">
        <f t="shared" ref="I1380:AG1380" si="1127">IF($A1380="n/a",0,IFERROR(IF($G1380=I$287,$E1380,0),0))</f>
        <v>0</v>
      </c>
      <c r="J1380" s="398">
        <f t="shared" si="1127"/>
        <v>0</v>
      </c>
      <c r="K1380" s="398">
        <f t="shared" si="1127"/>
        <v>0</v>
      </c>
      <c r="L1380" s="398">
        <f t="shared" si="1127"/>
        <v>0</v>
      </c>
      <c r="M1380" s="398">
        <f t="shared" si="1127"/>
        <v>0</v>
      </c>
      <c r="N1380" s="398">
        <f t="shared" si="1127"/>
        <v>0</v>
      </c>
      <c r="O1380" s="398">
        <f t="shared" si="1127"/>
        <v>0</v>
      </c>
      <c r="P1380" s="398">
        <f t="shared" si="1127"/>
        <v>0</v>
      </c>
      <c r="Q1380" s="398">
        <f t="shared" si="1127"/>
        <v>0</v>
      </c>
      <c r="R1380" s="398">
        <f t="shared" si="1127"/>
        <v>0</v>
      </c>
      <c r="S1380" s="398">
        <f t="shared" si="1127"/>
        <v>0</v>
      </c>
      <c r="T1380" s="398">
        <f t="shared" si="1127"/>
        <v>0</v>
      </c>
      <c r="U1380" s="398">
        <f t="shared" si="1127"/>
        <v>0</v>
      </c>
      <c r="V1380" s="398">
        <f t="shared" si="1127"/>
        <v>0</v>
      </c>
      <c r="W1380" s="398">
        <f t="shared" si="1127"/>
        <v>0</v>
      </c>
      <c r="X1380" s="398">
        <f t="shared" si="1127"/>
        <v>0</v>
      </c>
      <c r="Y1380" s="398">
        <f t="shared" si="1127"/>
        <v>0</v>
      </c>
      <c r="Z1380" s="398">
        <f t="shared" si="1127"/>
        <v>0</v>
      </c>
      <c r="AA1380" s="398">
        <f t="shared" si="1127"/>
        <v>0</v>
      </c>
      <c r="AB1380" s="398">
        <f t="shared" si="1127"/>
        <v>0</v>
      </c>
      <c r="AC1380" s="398">
        <f t="shared" si="1127"/>
        <v>0</v>
      </c>
      <c r="AD1380" s="398">
        <f t="shared" si="1127"/>
        <v>0</v>
      </c>
      <c r="AE1380" s="398">
        <f t="shared" si="1127"/>
        <v>0</v>
      </c>
      <c r="AF1380" s="398">
        <f t="shared" si="1127"/>
        <v>0</v>
      </c>
      <c r="AG1380" s="398">
        <f t="shared" si="1127"/>
        <v>0</v>
      </c>
    </row>
    <row r="1381">
      <c r="A1381" s="100" t="str">
        <f t="shared" si="37"/>
        <v>n/a</v>
      </c>
      <c r="B1381" s="396">
        <f t="array" ref="B1381">IF($A1381="n/a",Dashboard!$C$54,iferror(index('Trade Log'!$B$5:$B$2004,match($A1381,'Trade Log'!$AA$5:$AA$2004,0),0),Dashboard!$C$54))</f>
        <v>43100</v>
      </c>
      <c r="C1381" s="100" t="str">
        <f t="array" ref="C1381">IF($A1381="n/a","",iferror(index('Trade Log'!$C$5:$C$2004,match($A1381,'Trade Log'!$AA$5:$AA$2004,0),0),""))</f>
        <v/>
      </c>
      <c r="D1381" s="398">
        <f t="array" ref="D1381">IF($A1381="n/a",0,iferror(index('Trade Log'!$AD$5:$AD$2004,match($A1381,'Trade Log'!$AA$5:$AA$2004,0),0),0))</f>
        <v>0</v>
      </c>
      <c r="E1381" s="398">
        <f t="shared" si="35"/>
        <v>0</v>
      </c>
      <c r="F1381" s="100" t="str">
        <f t="array" ref="F1381">IF($A1381="n/a","",iferror(index('Trade Log'!$D$5:$D$2004,match($A1381,'Trade Log'!$AA$5:$AA$2004,0),0),"n/a"))</f>
        <v/>
      </c>
      <c r="G1381" s="100" t="str">
        <f t="array" ref="G1381">IF($A1381="n/a","",IFERROR(index(Setup!$D$52:$D$201,match($F1381,Setup!$B$52:$B$201,0),0),"n/a"))</f>
        <v/>
      </c>
      <c r="H1381" s="81"/>
      <c r="I1381" s="398">
        <f t="shared" ref="I1381:AG1381" si="1128">IF($A1381="n/a",0,IFERROR(IF($G1381=I$287,$E1381,0),0))</f>
        <v>0</v>
      </c>
      <c r="J1381" s="398">
        <f t="shared" si="1128"/>
        <v>0</v>
      </c>
      <c r="K1381" s="398">
        <f t="shared" si="1128"/>
        <v>0</v>
      </c>
      <c r="L1381" s="398">
        <f t="shared" si="1128"/>
        <v>0</v>
      </c>
      <c r="M1381" s="398">
        <f t="shared" si="1128"/>
        <v>0</v>
      </c>
      <c r="N1381" s="398">
        <f t="shared" si="1128"/>
        <v>0</v>
      </c>
      <c r="O1381" s="398">
        <f t="shared" si="1128"/>
        <v>0</v>
      </c>
      <c r="P1381" s="398">
        <f t="shared" si="1128"/>
        <v>0</v>
      </c>
      <c r="Q1381" s="398">
        <f t="shared" si="1128"/>
        <v>0</v>
      </c>
      <c r="R1381" s="398">
        <f t="shared" si="1128"/>
        <v>0</v>
      </c>
      <c r="S1381" s="398">
        <f t="shared" si="1128"/>
        <v>0</v>
      </c>
      <c r="T1381" s="398">
        <f t="shared" si="1128"/>
        <v>0</v>
      </c>
      <c r="U1381" s="398">
        <f t="shared" si="1128"/>
        <v>0</v>
      </c>
      <c r="V1381" s="398">
        <f t="shared" si="1128"/>
        <v>0</v>
      </c>
      <c r="W1381" s="398">
        <f t="shared" si="1128"/>
        <v>0</v>
      </c>
      <c r="X1381" s="398">
        <f t="shared" si="1128"/>
        <v>0</v>
      </c>
      <c r="Y1381" s="398">
        <f t="shared" si="1128"/>
        <v>0</v>
      </c>
      <c r="Z1381" s="398">
        <f t="shared" si="1128"/>
        <v>0</v>
      </c>
      <c r="AA1381" s="398">
        <f t="shared" si="1128"/>
        <v>0</v>
      </c>
      <c r="AB1381" s="398">
        <f t="shared" si="1128"/>
        <v>0</v>
      </c>
      <c r="AC1381" s="398">
        <f t="shared" si="1128"/>
        <v>0</v>
      </c>
      <c r="AD1381" s="398">
        <f t="shared" si="1128"/>
        <v>0</v>
      </c>
      <c r="AE1381" s="398">
        <f t="shared" si="1128"/>
        <v>0</v>
      </c>
      <c r="AF1381" s="398">
        <f t="shared" si="1128"/>
        <v>0</v>
      </c>
      <c r="AG1381" s="398">
        <f t="shared" si="1128"/>
        <v>0</v>
      </c>
    </row>
    <row r="1382">
      <c r="A1382" s="100" t="str">
        <f t="shared" si="37"/>
        <v>n/a</v>
      </c>
      <c r="B1382" s="396">
        <f t="array" ref="B1382">IF($A1382="n/a",Dashboard!$C$54,iferror(index('Trade Log'!$B$5:$B$2004,match($A1382,'Trade Log'!$AA$5:$AA$2004,0),0),Dashboard!$C$54))</f>
        <v>43100</v>
      </c>
      <c r="C1382" s="100" t="str">
        <f t="array" ref="C1382">IF($A1382="n/a","",iferror(index('Trade Log'!$C$5:$C$2004,match($A1382,'Trade Log'!$AA$5:$AA$2004,0),0),""))</f>
        <v/>
      </c>
      <c r="D1382" s="398">
        <f t="array" ref="D1382">IF($A1382="n/a",0,iferror(index('Trade Log'!$AD$5:$AD$2004,match($A1382,'Trade Log'!$AA$5:$AA$2004,0),0),0))</f>
        <v>0</v>
      </c>
      <c r="E1382" s="398">
        <f t="shared" si="35"/>
        <v>0</v>
      </c>
      <c r="F1382" s="100" t="str">
        <f t="array" ref="F1382">IF($A1382="n/a","",iferror(index('Trade Log'!$D$5:$D$2004,match($A1382,'Trade Log'!$AA$5:$AA$2004,0),0),"n/a"))</f>
        <v/>
      </c>
      <c r="G1382" s="100" t="str">
        <f t="array" ref="G1382">IF($A1382="n/a","",IFERROR(index(Setup!$D$52:$D$201,match($F1382,Setup!$B$52:$B$201,0),0),"n/a"))</f>
        <v/>
      </c>
      <c r="H1382" s="81"/>
      <c r="I1382" s="398">
        <f t="shared" ref="I1382:AG1382" si="1129">IF($A1382="n/a",0,IFERROR(IF($G1382=I$287,$E1382,0),0))</f>
        <v>0</v>
      </c>
      <c r="J1382" s="398">
        <f t="shared" si="1129"/>
        <v>0</v>
      </c>
      <c r="K1382" s="398">
        <f t="shared" si="1129"/>
        <v>0</v>
      </c>
      <c r="L1382" s="398">
        <f t="shared" si="1129"/>
        <v>0</v>
      </c>
      <c r="M1382" s="398">
        <f t="shared" si="1129"/>
        <v>0</v>
      </c>
      <c r="N1382" s="398">
        <f t="shared" si="1129"/>
        <v>0</v>
      </c>
      <c r="O1382" s="398">
        <f t="shared" si="1129"/>
        <v>0</v>
      </c>
      <c r="P1382" s="398">
        <f t="shared" si="1129"/>
        <v>0</v>
      </c>
      <c r="Q1382" s="398">
        <f t="shared" si="1129"/>
        <v>0</v>
      </c>
      <c r="R1382" s="398">
        <f t="shared" si="1129"/>
        <v>0</v>
      </c>
      <c r="S1382" s="398">
        <f t="shared" si="1129"/>
        <v>0</v>
      </c>
      <c r="T1382" s="398">
        <f t="shared" si="1129"/>
        <v>0</v>
      </c>
      <c r="U1382" s="398">
        <f t="shared" si="1129"/>
        <v>0</v>
      </c>
      <c r="V1382" s="398">
        <f t="shared" si="1129"/>
        <v>0</v>
      </c>
      <c r="W1382" s="398">
        <f t="shared" si="1129"/>
        <v>0</v>
      </c>
      <c r="X1382" s="398">
        <f t="shared" si="1129"/>
        <v>0</v>
      </c>
      <c r="Y1382" s="398">
        <f t="shared" si="1129"/>
        <v>0</v>
      </c>
      <c r="Z1382" s="398">
        <f t="shared" si="1129"/>
        <v>0</v>
      </c>
      <c r="AA1382" s="398">
        <f t="shared" si="1129"/>
        <v>0</v>
      </c>
      <c r="AB1382" s="398">
        <f t="shared" si="1129"/>
        <v>0</v>
      </c>
      <c r="AC1382" s="398">
        <f t="shared" si="1129"/>
        <v>0</v>
      </c>
      <c r="AD1382" s="398">
        <f t="shared" si="1129"/>
        <v>0</v>
      </c>
      <c r="AE1382" s="398">
        <f t="shared" si="1129"/>
        <v>0</v>
      </c>
      <c r="AF1382" s="398">
        <f t="shared" si="1129"/>
        <v>0</v>
      </c>
      <c r="AG1382" s="398">
        <f t="shared" si="1129"/>
        <v>0</v>
      </c>
    </row>
    <row r="1383">
      <c r="A1383" s="100" t="str">
        <f t="shared" si="37"/>
        <v>n/a</v>
      </c>
      <c r="B1383" s="396">
        <f t="array" ref="B1383">IF($A1383="n/a",Dashboard!$C$54,iferror(index('Trade Log'!$B$5:$B$2004,match($A1383,'Trade Log'!$AA$5:$AA$2004,0),0),Dashboard!$C$54))</f>
        <v>43100</v>
      </c>
      <c r="C1383" s="100" t="str">
        <f t="array" ref="C1383">IF($A1383="n/a","",iferror(index('Trade Log'!$C$5:$C$2004,match($A1383,'Trade Log'!$AA$5:$AA$2004,0),0),""))</f>
        <v/>
      </c>
      <c r="D1383" s="398">
        <f t="array" ref="D1383">IF($A1383="n/a",0,iferror(index('Trade Log'!$AD$5:$AD$2004,match($A1383,'Trade Log'!$AA$5:$AA$2004,0),0),0))</f>
        <v>0</v>
      </c>
      <c r="E1383" s="398">
        <f t="shared" si="35"/>
        <v>0</v>
      </c>
      <c r="F1383" s="100" t="str">
        <f t="array" ref="F1383">IF($A1383="n/a","",iferror(index('Trade Log'!$D$5:$D$2004,match($A1383,'Trade Log'!$AA$5:$AA$2004,0),0),"n/a"))</f>
        <v/>
      </c>
      <c r="G1383" s="100" t="str">
        <f t="array" ref="G1383">IF($A1383="n/a","",IFERROR(index(Setup!$D$52:$D$201,match($F1383,Setup!$B$52:$B$201,0),0),"n/a"))</f>
        <v/>
      </c>
      <c r="H1383" s="81"/>
      <c r="I1383" s="398">
        <f t="shared" ref="I1383:AG1383" si="1130">IF($A1383="n/a",0,IFERROR(IF($G1383=I$287,$E1383,0),0))</f>
        <v>0</v>
      </c>
      <c r="J1383" s="398">
        <f t="shared" si="1130"/>
        <v>0</v>
      </c>
      <c r="K1383" s="398">
        <f t="shared" si="1130"/>
        <v>0</v>
      </c>
      <c r="L1383" s="398">
        <f t="shared" si="1130"/>
        <v>0</v>
      </c>
      <c r="M1383" s="398">
        <f t="shared" si="1130"/>
        <v>0</v>
      </c>
      <c r="N1383" s="398">
        <f t="shared" si="1130"/>
        <v>0</v>
      </c>
      <c r="O1383" s="398">
        <f t="shared" si="1130"/>
        <v>0</v>
      </c>
      <c r="P1383" s="398">
        <f t="shared" si="1130"/>
        <v>0</v>
      </c>
      <c r="Q1383" s="398">
        <f t="shared" si="1130"/>
        <v>0</v>
      </c>
      <c r="R1383" s="398">
        <f t="shared" si="1130"/>
        <v>0</v>
      </c>
      <c r="S1383" s="398">
        <f t="shared" si="1130"/>
        <v>0</v>
      </c>
      <c r="T1383" s="398">
        <f t="shared" si="1130"/>
        <v>0</v>
      </c>
      <c r="U1383" s="398">
        <f t="shared" si="1130"/>
        <v>0</v>
      </c>
      <c r="V1383" s="398">
        <f t="shared" si="1130"/>
        <v>0</v>
      </c>
      <c r="W1383" s="398">
        <f t="shared" si="1130"/>
        <v>0</v>
      </c>
      <c r="X1383" s="398">
        <f t="shared" si="1130"/>
        <v>0</v>
      </c>
      <c r="Y1383" s="398">
        <f t="shared" si="1130"/>
        <v>0</v>
      </c>
      <c r="Z1383" s="398">
        <f t="shared" si="1130"/>
        <v>0</v>
      </c>
      <c r="AA1383" s="398">
        <f t="shared" si="1130"/>
        <v>0</v>
      </c>
      <c r="AB1383" s="398">
        <f t="shared" si="1130"/>
        <v>0</v>
      </c>
      <c r="AC1383" s="398">
        <f t="shared" si="1130"/>
        <v>0</v>
      </c>
      <c r="AD1383" s="398">
        <f t="shared" si="1130"/>
        <v>0</v>
      </c>
      <c r="AE1383" s="398">
        <f t="shared" si="1130"/>
        <v>0</v>
      </c>
      <c r="AF1383" s="398">
        <f t="shared" si="1130"/>
        <v>0</v>
      </c>
      <c r="AG1383" s="398">
        <f t="shared" si="1130"/>
        <v>0</v>
      </c>
    </row>
    <row r="1384">
      <c r="A1384" s="100" t="str">
        <f t="shared" si="37"/>
        <v>n/a</v>
      </c>
      <c r="B1384" s="396">
        <f t="array" ref="B1384">IF($A1384="n/a",Dashboard!$C$54,iferror(index('Trade Log'!$B$5:$B$2004,match($A1384,'Trade Log'!$AA$5:$AA$2004,0),0),Dashboard!$C$54))</f>
        <v>43100</v>
      </c>
      <c r="C1384" s="100" t="str">
        <f t="array" ref="C1384">IF($A1384="n/a","",iferror(index('Trade Log'!$C$5:$C$2004,match($A1384,'Trade Log'!$AA$5:$AA$2004,0),0),""))</f>
        <v/>
      </c>
      <c r="D1384" s="398">
        <f t="array" ref="D1384">IF($A1384="n/a",0,iferror(index('Trade Log'!$AD$5:$AD$2004,match($A1384,'Trade Log'!$AA$5:$AA$2004,0),0),0))</f>
        <v>0</v>
      </c>
      <c r="E1384" s="398">
        <f t="shared" si="35"/>
        <v>0</v>
      </c>
      <c r="F1384" s="100" t="str">
        <f t="array" ref="F1384">IF($A1384="n/a","",iferror(index('Trade Log'!$D$5:$D$2004,match($A1384,'Trade Log'!$AA$5:$AA$2004,0),0),"n/a"))</f>
        <v/>
      </c>
      <c r="G1384" s="100" t="str">
        <f t="array" ref="G1384">IF($A1384="n/a","",IFERROR(index(Setup!$D$52:$D$201,match($F1384,Setup!$B$52:$B$201,0),0),"n/a"))</f>
        <v/>
      </c>
      <c r="H1384" s="81"/>
      <c r="I1384" s="398">
        <f t="shared" ref="I1384:AG1384" si="1131">IF($A1384="n/a",0,IFERROR(IF($G1384=I$287,$E1384,0),0))</f>
        <v>0</v>
      </c>
      <c r="J1384" s="398">
        <f t="shared" si="1131"/>
        <v>0</v>
      </c>
      <c r="K1384" s="398">
        <f t="shared" si="1131"/>
        <v>0</v>
      </c>
      <c r="L1384" s="398">
        <f t="shared" si="1131"/>
        <v>0</v>
      </c>
      <c r="M1384" s="398">
        <f t="shared" si="1131"/>
        <v>0</v>
      </c>
      <c r="N1384" s="398">
        <f t="shared" si="1131"/>
        <v>0</v>
      </c>
      <c r="O1384" s="398">
        <f t="shared" si="1131"/>
        <v>0</v>
      </c>
      <c r="P1384" s="398">
        <f t="shared" si="1131"/>
        <v>0</v>
      </c>
      <c r="Q1384" s="398">
        <f t="shared" si="1131"/>
        <v>0</v>
      </c>
      <c r="R1384" s="398">
        <f t="shared" si="1131"/>
        <v>0</v>
      </c>
      <c r="S1384" s="398">
        <f t="shared" si="1131"/>
        <v>0</v>
      </c>
      <c r="T1384" s="398">
        <f t="shared" si="1131"/>
        <v>0</v>
      </c>
      <c r="U1384" s="398">
        <f t="shared" si="1131"/>
        <v>0</v>
      </c>
      <c r="V1384" s="398">
        <f t="shared" si="1131"/>
        <v>0</v>
      </c>
      <c r="W1384" s="398">
        <f t="shared" si="1131"/>
        <v>0</v>
      </c>
      <c r="X1384" s="398">
        <f t="shared" si="1131"/>
        <v>0</v>
      </c>
      <c r="Y1384" s="398">
        <f t="shared" si="1131"/>
        <v>0</v>
      </c>
      <c r="Z1384" s="398">
        <f t="shared" si="1131"/>
        <v>0</v>
      </c>
      <c r="AA1384" s="398">
        <f t="shared" si="1131"/>
        <v>0</v>
      </c>
      <c r="AB1384" s="398">
        <f t="shared" si="1131"/>
        <v>0</v>
      </c>
      <c r="AC1384" s="398">
        <f t="shared" si="1131"/>
        <v>0</v>
      </c>
      <c r="AD1384" s="398">
        <f t="shared" si="1131"/>
        <v>0</v>
      </c>
      <c r="AE1384" s="398">
        <f t="shared" si="1131"/>
        <v>0</v>
      </c>
      <c r="AF1384" s="398">
        <f t="shared" si="1131"/>
        <v>0</v>
      </c>
      <c r="AG1384" s="398">
        <f t="shared" si="1131"/>
        <v>0</v>
      </c>
    </row>
    <row r="1385">
      <c r="A1385" s="100" t="str">
        <f t="shared" si="37"/>
        <v>n/a</v>
      </c>
      <c r="B1385" s="396">
        <f t="array" ref="B1385">IF($A1385="n/a",Dashboard!$C$54,iferror(index('Trade Log'!$B$5:$B$2004,match($A1385,'Trade Log'!$AA$5:$AA$2004,0),0),Dashboard!$C$54))</f>
        <v>43100</v>
      </c>
      <c r="C1385" s="100" t="str">
        <f t="array" ref="C1385">IF($A1385="n/a","",iferror(index('Trade Log'!$C$5:$C$2004,match($A1385,'Trade Log'!$AA$5:$AA$2004,0),0),""))</f>
        <v/>
      </c>
      <c r="D1385" s="398">
        <f t="array" ref="D1385">IF($A1385="n/a",0,iferror(index('Trade Log'!$AD$5:$AD$2004,match($A1385,'Trade Log'!$AA$5:$AA$2004,0),0),0))</f>
        <v>0</v>
      </c>
      <c r="E1385" s="398">
        <f t="shared" si="35"/>
        <v>0</v>
      </c>
      <c r="F1385" s="100" t="str">
        <f t="array" ref="F1385">IF($A1385="n/a","",iferror(index('Trade Log'!$D$5:$D$2004,match($A1385,'Trade Log'!$AA$5:$AA$2004,0),0),"n/a"))</f>
        <v/>
      </c>
      <c r="G1385" s="100" t="str">
        <f t="array" ref="G1385">IF($A1385="n/a","",IFERROR(index(Setup!$D$52:$D$201,match($F1385,Setup!$B$52:$B$201,0),0),"n/a"))</f>
        <v/>
      </c>
      <c r="H1385" s="81"/>
      <c r="I1385" s="398">
        <f t="shared" ref="I1385:AG1385" si="1132">IF($A1385="n/a",0,IFERROR(IF($G1385=I$287,$E1385,0),0))</f>
        <v>0</v>
      </c>
      <c r="J1385" s="398">
        <f t="shared" si="1132"/>
        <v>0</v>
      </c>
      <c r="K1385" s="398">
        <f t="shared" si="1132"/>
        <v>0</v>
      </c>
      <c r="L1385" s="398">
        <f t="shared" si="1132"/>
        <v>0</v>
      </c>
      <c r="M1385" s="398">
        <f t="shared" si="1132"/>
        <v>0</v>
      </c>
      <c r="N1385" s="398">
        <f t="shared" si="1132"/>
        <v>0</v>
      </c>
      <c r="O1385" s="398">
        <f t="shared" si="1132"/>
        <v>0</v>
      </c>
      <c r="P1385" s="398">
        <f t="shared" si="1132"/>
        <v>0</v>
      </c>
      <c r="Q1385" s="398">
        <f t="shared" si="1132"/>
        <v>0</v>
      </c>
      <c r="R1385" s="398">
        <f t="shared" si="1132"/>
        <v>0</v>
      </c>
      <c r="S1385" s="398">
        <f t="shared" si="1132"/>
        <v>0</v>
      </c>
      <c r="T1385" s="398">
        <f t="shared" si="1132"/>
        <v>0</v>
      </c>
      <c r="U1385" s="398">
        <f t="shared" si="1132"/>
        <v>0</v>
      </c>
      <c r="V1385" s="398">
        <f t="shared" si="1132"/>
        <v>0</v>
      </c>
      <c r="W1385" s="398">
        <f t="shared" si="1132"/>
        <v>0</v>
      </c>
      <c r="X1385" s="398">
        <f t="shared" si="1132"/>
        <v>0</v>
      </c>
      <c r="Y1385" s="398">
        <f t="shared" si="1132"/>
        <v>0</v>
      </c>
      <c r="Z1385" s="398">
        <f t="shared" si="1132"/>
        <v>0</v>
      </c>
      <c r="AA1385" s="398">
        <f t="shared" si="1132"/>
        <v>0</v>
      </c>
      <c r="AB1385" s="398">
        <f t="shared" si="1132"/>
        <v>0</v>
      </c>
      <c r="AC1385" s="398">
        <f t="shared" si="1132"/>
        <v>0</v>
      </c>
      <c r="AD1385" s="398">
        <f t="shared" si="1132"/>
        <v>0</v>
      </c>
      <c r="AE1385" s="398">
        <f t="shared" si="1132"/>
        <v>0</v>
      </c>
      <c r="AF1385" s="398">
        <f t="shared" si="1132"/>
        <v>0</v>
      </c>
      <c r="AG1385" s="398">
        <f t="shared" si="1132"/>
        <v>0</v>
      </c>
    </row>
    <row r="1386">
      <c r="A1386" s="100" t="str">
        <f t="shared" si="37"/>
        <v>n/a</v>
      </c>
      <c r="B1386" s="396">
        <f t="array" ref="B1386">IF($A1386="n/a",Dashboard!$C$54,iferror(index('Trade Log'!$B$5:$B$2004,match($A1386,'Trade Log'!$AA$5:$AA$2004,0),0),Dashboard!$C$54))</f>
        <v>43100</v>
      </c>
      <c r="C1386" s="100" t="str">
        <f t="array" ref="C1386">IF($A1386="n/a","",iferror(index('Trade Log'!$C$5:$C$2004,match($A1386,'Trade Log'!$AA$5:$AA$2004,0),0),""))</f>
        <v/>
      </c>
      <c r="D1386" s="398">
        <f t="array" ref="D1386">IF($A1386="n/a",0,iferror(index('Trade Log'!$AD$5:$AD$2004,match($A1386,'Trade Log'!$AA$5:$AA$2004,0),0),0))</f>
        <v>0</v>
      </c>
      <c r="E1386" s="398">
        <f t="shared" si="35"/>
        <v>0</v>
      </c>
      <c r="F1386" s="100" t="str">
        <f t="array" ref="F1386">IF($A1386="n/a","",iferror(index('Trade Log'!$D$5:$D$2004,match($A1386,'Trade Log'!$AA$5:$AA$2004,0),0),"n/a"))</f>
        <v/>
      </c>
      <c r="G1386" s="100" t="str">
        <f t="array" ref="G1386">IF($A1386="n/a","",IFERROR(index(Setup!$D$52:$D$201,match($F1386,Setup!$B$52:$B$201,0),0),"n/a"))</f>
        <v/>
      </c>
      <c r="H1386" s="81"/>
      <c r="I1386" s="398">
        <f t="shared" ref="I1386:AG1386" si="1133">IF($A1386="n/a",0,IFERROR(IF($G1386=I$287,$E1386,0),0))</f>
        <v>0</v>
      </c>
      <c r="J1386" s="398">
        <f t="shared" si="1133"/>
        <v>0</v>
      </c>
      <c r="K1386" s="398">
        <f t="shared" si="1133"/>
        <v>0</v>
      </c>
      <c r="L1386" s="398">
        <f t="shared" si="1133"/>
        <v>0</v>
      </c>
      <c r="M1386" s="398">
        <f t="shared" si="1133"/>
        <v>0</v>
      </c>
      <c r="N1386" s="398">
        <f t="shared" si="1133"/>
        <v>0</v>
      </c>
      <c r="O1386" s="398">
        <f t="shared" si="1133"/>
        <v>0</v>
      </c>
      <c r="P1386" s="398">
        <f t="shared" si="1133"/>
        <v>0</v>
      </c>
      <c r="Q1386" s="398">
        <f t="shared" si="1133"/>
        <v>0</v>
      </c>
      <c r="R1386" s="398">
        <f t="shared" si="1133"/>
        <v>0</v>
      </c>
      <c r="S1386" s="398">
        <f t="shared" si="1133"/>
        <v>0</v>
      </c>
      <c r="T1386" s="398">
        <f t="shared" si="1133"/>
        <v>0</v>
      </c>
      <c r="U1386" s="398">
        <f t="shared" si="1133"/>
        <v>0</v>
      </c>
      <c r="V1386" s="398">
        <f t="shared" si="1133"/>
        <v>0</v>
      </c>
      <c r="W1386" s="398">
        <f t="shared" si="1133"/>
        <v>0</v>
      </c>
      <c r="X1386" s="398">
        <f t="shared" si="1133"/>
        <v>0</v>
      </c>
      <c r="Y1386" s="398">
        <f t="shared" si="1133"/>
        <v>0</v>
      </c>
      <c r="Z1386" s="398">
        <f t="shared" si="1133"/>
        <v>0</v>
      </c>
      <c r="AA1386" s="398">
        <f t="shared" si="1133"/>
        <v>0</v>
      </c>
      <c r="AB1386" s="398">
        <f t="shared" si="1133"/>
        <v>0</v>
      </c>
      <c r="AC1386" s="398">
        <f t="shared" si="1133"/>
        <v>0</v>
      </c>
      <c r="AD1386" s="398">
        <f t="shared" si="1133"/>
        <v>0</v>
      </c>
      <c r="AE1386" s="398">
        <f t="shared" si="1133"/>
        <v>0</v>
      </c>
      <c r="AF1386" s="398">
        <f t="shared" si="1133"/>
        <v>0</v>
      </c>
      <c r="AG1386" s="398">
        <f t="shared" si="1133"/>
        <v>0</v>
      </c>
    </row>
    <row r="1387">
      <c r="A1387" s="100" t="str">
        <f t="shared" si="37"/>
        <v>n/a</v>
      </c>
      <c r="B1387" s="396">
        <f t="array" ref="B1387">IF($A1387="n/a",Dashboard!$C$54,iferror(index('Trade Log'!$B$5:$B$2004,match($A1387,'Trade Log'!$AA$5:$AA$2004,0),0),Dashboard!$C$54))</f>
        <v>43100</v>
      </c>
      <c r="C1387" s="100" t="str">
        <f t="array" ref="C1387">IF($A1387="n/a","",iferror(index('Trade Log'!$C$5:$C$2004,match($A1387,'Trade Log'!$AA$5:$AA$2004,0),0),""))</f>
        <v/>
      </c>
      <c r="D1387" s="398">
        <f t="array" ref="D1387">IF($A1387="n/a",0,iferror(index('Trade Log'!$AD$5:$AD$2004,match($A1387,'Trade Log'!$AA$5:$AA$2004,0),0),0))</f>
        <v>0</v>
      </c>
      <c r="E1387" s="398">
        <f t="shared" si="35"/>
        <v>0</v>
      </c>
      <c r="F1387" s="100" t="str">
        <f t="array" ref="F1387">IF($A1387="n/a","",iferror(index('Trade Log'!$D$5:$D$2004,match($A1387,'Trade Log'!$AA$5:$AA$2004,0),0),"n/a"))</f>
        <v/>
      </c>
      <c r="G1387" s="100" t="str">
        <f t="array" ref="G1387">IF($A1387="n/a","",IFERROR(index(Setup!$D$52:$D$201,match($F1387,Setup!$B$52:$B$201,0),0),"n/a"))</f>
        <v/>
      </c>
      <c r="H1387" s="81"/>
      <c r="I1387" s="398">
        <f t="shared" ref="I1387:AG1387" si="1134">IF($A1387="n/a",0,IFERROR(IF($G1387=I$287,$E1387,0),0))</f>
        <v>0</v>
      </c>
      <c r="J1387" s="398">
        <f t="shared" si="1134"/>
        <v>0</v>
      </c>
      <c r="K1387" s="398">
        <f t="shared" si="1134"/>
        <v>0</v>
      </c>
      <c r="L1387" s="398">
        <f t="shared" si="1134"/>
        <v>0</v>
      </c>
      <c r="M1387" s="398">
        <f t="shared" si="1134"/>
        <v>0</v>
      </c>
      <c r="N1387" s="398">
        <f t="shared" si="1134"/>
        <v>0</v>
      </c>
      <c r="O1387" s="398">
        <f t="shared" si="1134"/>
        <v>0</v>
      </c>
      <c r="P1387" s="398">
        <f t="shared" si="1134"/>
        <v>0</v>
      </c>
      <c r="Q1387" s="398">
        <f t="shared" si="1134"/>
        <v>0</v>
      </c>
      <c r="R1387" s="398">
        <f t="shared" si="1134"/>
        <v>0</v>
      </c>
      <c r="S1387" s="398">
        <f t="shared" si="1134"/>
        <v>0</v>
      </c>
      <c r="T1387" s="398">
        <f t="shared" si="1134"/>
        <v>0</v>
      </c>
      <c r="U1387" s="398">
        <f t="shared" si="1134"/>
        <v>0</v>
      </c>
      <c r="V1387" s="398">
        <f t="shared" si="1134"/>
        <v>0</v>
      </c>
      <c r="W1387" s="398">
        <f t="shared" si="1134"/>
        <v>0</v>
      </c>
      <c r="X1387" s="398">
        <f t="shared" si="1134"/>
        <v>0</v>
      </c>
      <c r="Y1387" s="398">
        <f t="shared" si="1134"/>
        <v>0</v>
      </c>
      <c r="Z1387" s="398">
        <f t="shared" si="1134"/>
        <v>0</v>
      </c>
      <c r="AA1387" s="398">
        <f t="shared" si="1134"/>
        <v>0</v>
      </c>
      <c r="AB1387" s="398">
        <f t="shared" si="1134"/>
        <v>0</v>
      </c>
      <c r="AC1387" s="398">
        <f t="shared" si="1134"/>
        <v>0</v>
      </c>
      <c r="AD1387" s="398">
        <f t="shared" si="1134"/>
        <v>0</v>
      </c>
      <c r="AE1387" s="398">
        <f t="shared" si="1134"/>
        <v>0</v>
      </c>
      <c r="AF1387" s="398">
        <f t="shared" si="1134"/>
        <v>0</v>
      </c>
      <c r="AG1387" s="398">
        <f t="shared" si="1134"/>
        <v>0</v>
      </c>
    </row>
    <row r="1388">
      <c r="A1388" s="100" t="str">
        <f t="shared" si="37"/>
        <v>n/a</v>
      </c>
      <c r="B1388" s="396">
        <f t="array" ref="B1388">IF($A1388="n/a",Dashboard!$C$54,iferror(index('Trade Log'!$B$5:$B$2004,match($A1388,'Trade Log'!$AA$5:$AA$2004,0),0),Dashboard!$C$54))</f>
        <v>43100</v>
      </c>
      <c r="C1388" s="100" t="str">
        <f t="array" ref="C1388">IF($A1388="n/a","",iferror(index('Trade Log'!$C$5:$C$2004,match($A1388,'Trade Log'!$AA$5:$AA$2004,0),0),""))</f>
        <v/>
      </c>
      <c r="D1388" s="398">
        <f t="array" ref="D1388">IF($A1388="n/a",0,iferror(index('Trade Log'!$AD$5:$AD$2004,match($A1388,'Trade Log'!$AA$5:$AA$2004,0),0),0))</f>
        <v>0</v>
      </c>
      <c r="E1388" s="398">
        <f t="shared" si="35"/>
        <v>0</v>
      </c>
      <c r="F1388" s="100" t="str">
        <f t="array" ref="F1388">IF($A1388="n/a","",iferror(index('Trade Log'!$D$5:$D$2004,match($A1388,'Trade Log'!$AA$5:$AA$2004,0),0),"n/a"))</f>
        <v/>
      </c>
      <c r="G1388" s="100" t="str">
        <f t="array" ref="G1388">IF($A1388="n/a","",IFERROR(index(Setup!$D$52:$D$201,match($F1388,Setup!$B$52:$B$201,0),0),"n/a"))</f>
        <v/>
      </c>
      <c r="H1388" s="81"/>
      <c r="I1388" s="398">
        <f t="shared" ref="I1388:AG1388" si="1135">IF($A1388="n/a",0,IFERROR(IF($G1388=I$287,$E1388,0),0))</f>
        <v>0</v>
      </c>
      <c r="J1388" s="398">
        <f t="shared" si="1135"/>
        <v>0</v>
      </c>
      <c r="K1388" s="398">
        <f t="shared" si="1135"/>
        <v>0</v>
      </c>
      <c r="L1388" s="398">
        <f t="shared" si="1135"/>
        <v>0</v>
      </c>
      <c r="M1388" s="398">
        <f t="shared" si="1135"/>
        <v>0</v>
      </c>
      <c r="N1388" s="398">
        <f t="shared" si="1135"/>
        <v>0</v>
      </c>
      <c r="O1388" s="398">
        <f t="shared" si="1135"/>
        <v>0</v>
      </c>
      <c r="P1388" s="398">
        <f t="shared" si="1135"/>
        <v>0</v>
      </c>
      <c r="Q1388" s="398">
        <f t="shared" si="1135"/>
        <v>0</v>
      </c>
      <c r="R1388" s="398">
        <f t="shared" si="1135"/>
        <v>0</v>
      </c>
      <c r="S1388" s="398">
        <f t="shared" si="1135"/>
        <v>0</v>
      </c>
      <c r="T1388" s="398">
        <f t="shared" si="1135"/>
        <v>0</v>
      </c>
      <c r="U1388" s="398">
        <f t="shared" si="1135"/>
        <v>0</v>
      </c>
      <c r="V1388" s="398">
        <f t="shared" si="1135"/>
        <v>0</v>
      </c>
      <c r="W1388" s="398">
        <f t="shared" si="1135"/>
        <v>0</v>
      </c>
      <c r="X1388" s="398">
        <f t="shared" si="1135"/>
        <v>0</v>
      </c>
      <c r="Y1388" s="398">
        <f t="shared" si="1135"/>
        <v>0</v>
      </c>
      <c r="Z1388" s="398">
        <f t="shared" si="1135"/>
        <v>0</v>
      </c>
      <c r="AA1388" s="398">
        <f t="shared" si="1135"/>
        <v>0</v>
      </c>
      <c r="AB1388" s="398">
        <f t="shared" si="1135"/>
        <v>0</v>
      </c>
      <c r="AC1388" s="398">
        <f t="shared" si="1135"/>
        <v>0</v>
      </c>
      <c r="AD1388" s="398">
        <f t="shared" si="1135"/>
        <v>0</v>
      </c>
      <c r="AE1388" s="398">
        <f t="shared" si="1135"/>
        <v>0</v>
      </c>
      <c r="AF1388" s="398">
        <f t="shared" si="1135"/>
        <v>0</v>
      </c>
      <c r="AG1388" s="398">
        <f t="shared" si="1135"/>
        <v>0</v>
      </c>
    </row>
    <row r="1389">
      <c r="A1389" s="100" t="str">
        <f t="shared" si="37"/>
        <v>n/a</v>
      </c>
      <c r="B1389" s="396">
        <f t="array" ref="B1389">IF($A1389="n/a",Dashboard!$C$54,iferror(index('Trade Log'!$B$5:$B$2004,match($A1389,'Trade Log'!$AA$5:$AA$2004,0),0),Dashboard!$C$54))</f>
        <v>43100</v>
      </c>
      <c r="C1389" s="100" t="str">
        <f t="array" ref="C1389">IF($A1389="n/a","",iferror(index('Trade Log'!$C$5:$C$2004,match($A1389,'Trade Log'!$AA$5:$AA$2004,0),0),""))</f>
        <v/>
      </c>
      <c r="D1389" s="398">
        <f t="array" ref="D1389">IF($A1389="n/a",0,iferror(index('Trade Log'!$AD$5:$AD$2004,match($A1389,'Trade Log'!$AA$5:$AA$2004,0),0),0))</f>
        <v>0</v>
      </c>
      <c r="E1389" s="398">
        <f t="shared" si="35"/>
        <v>0</v>
      </c>
      <c r="F1389" s="100" t="str">
        <f t="array" ref="F1389">IF($A1389="n/a","",iferror(index('Trade Log'!$D$5:$D$2004,match($A1389,'Trade Log'!$AA$5:$AA$2004,0),0),"n/a"))</f>
        <v/>
      </c>
      <c r="G1389" s="100" t="str">
        <f t="array" ref="G1389">IF($A1389="n/a","",IFERROR(index(Setup!$D$52:$D$201,match($F1389,Setup!$B$52:$B$201,0),0),"n/a"))</f>
        <v/>
      </c>
      <c r="H1389" s="81"/>
      <c r="I1389" s="398">
        <f t="shared" ref="I1389:AG1389" si="1136">IF($A1389="n/a",0,IFERROR(IF($G1389=I$287,$E1389,0),0))</f>
        <v>0</v>
      </c>
      <c r="J1389" s="398">
        <f t="shared" si="1136"/>
        <v>0</v>
      </c>
      <c r="K1389" s="398">
        <f t="shared" si="1136"/>
        <v>0</v>
      </c>
      <c r="L1389" s="398">
        <f t="shared" si="1136"/>
        <v>0</v>
      </c>
      <c r="M1389" s="398">
        <f t="shared" si="1136"/>
        <v>0</v>
      </c>
      <c r="N1389" s="398">
        <f t="shared" si="1136"/>
        <v>0</v>
      </c>
      <c r="O1389" s="398">
        <f t="shared" si="1136"/>
        <v>0</v>
      </c>
      <c r="P1389" s="398">
        <f t="shared" si="1136"/>
        <v>0</v>
      </c>
      <c r="Q1389" s="398">
        <f t="shared" si="1136"/>
        <v>0</v>
      </c>
      <c r="R1389" s="398">
        <f t="shared" si="1136"/>
        <v>0</v>
      </c>
      <c r="S1389" s="398">
        <f t="shared" si="1136"/>
        <v>0</v>
      </c>
      <c r="T1389" s="398">
        <f t="shared" si="1136"/>
        <v>0</v>
      </c>
      <c r="U1389" s="398">
        <f t="shared" si="1136"/>
        <v>0</v>
      </c>
      <c r="V1389" s="398">
        <f t="shared" si="1136"/>
        <v>0</v>
      </c>
      <c r="W1389" s="398">
        <f t="shared" si="1136"/>
        <v>0</v>
      </c>
      <c r="X1389" s="398">
        <f t="shared" si="1136"/>
        <v>0</v>
      </c>
      <c r="Y1389" s="398">
        <f t="shared" si="1136"/>
        <v>0</v>
      </c>
      <c r="Z1389" s="398">
        <f t="shared" si="1136"/>
        <v>0</v>
      </c>
      <c r="AA1389" s="398">
        <f t="shared" si="1136"/>
        <v>0</v>
      </c>
      <c r="AB1389" s="398">
        <f t="shared" si="1136"/>
        <v>0</v>
      </c>
      <c r="AC1389" s="398">
        <f t="shared" si="1136"/>
        <v>0</v>
      </c>
      <c r="AD1389" s="398">
        <f t="shared" si="1136"/>
        <v>0</v>
      </c>
      <c r="AE1389" s="398">
        <f t="shared" si="1136"/>
        <v>0</v>
      </c>
      <c r="AF1389" s="398">
        <f t="shared" si="1136"/>
        <v>0</v>
      </c>
      <c r="AG1389" s="398">
        <f t="shared" si="1136"/>
        <v>0</v>
      </c>
    </row>
    <row r="1390">
      <c r="A1390" s="100" t="str">
        <f t="shared" si="37"/>
        <v>n/a</v>
      </c>
      <c r="B1390" s="396">
        <f t="array" ref="B1390">IF($A1390="n/a",Dashboard!$C$54,iferror(index('Trade Log'!$B$5:$B$2004,match($A1390,'Trade Log'!$AA$5:$AA$2004,0),0),Dashboard!$C$54))</f>
        <v>43100</v>
      </c>
      <c r="C1390" s="100" t="str">
        <f t="array" ref="C1390">IF($A1390="n/a","",iferror(index('Trade Log'!$C$5:$C$2004,match($A1390,'Trade Log'!$AA$5:$AA$2004,0),0),""))</f>
        <v/>
      </c>
      <c r="D1390" s="398">
        <f t="array" ref="D1390">IF($A1390="n/a",0,iferror(index('Trade Log'!$AD$5:$AD$2004,match($A1390,'Trade Log'!$AA$5:$AA$2004,0),0),0))</f>
        <v>0</v>
      </c>
      <c r="E1390" s="398">
        <f t="shared" si="35"/>
        <v>0</v>
      </c>
      <c r="F1390" s="100" t="str">
        <f t="array" ref="F1390">IF($A1390="n/a","",iferror(index('Trade Log'!$D$5:$D$2004,match($A1390,'Trade Log'!$AA$5:$AA$2004,0),0),"n/a"))</f>
        <v/>
      </c>
      <c r="G1390" s="100" t="str">
        <f t="array" ref="G1390">IF($A1390="n/a","",IFERROR(index(Setup!$D$52:$D$201,match($F1390,Setup!$B$52:$B$201,0),0),"n/a"))</f>
        <v/>
      </c>
      <c r="H1390" s="81"/>
      <c r="I1390" s="398">
        <f t="shared" ref="I1390:AG1390" si="1137">IF($A1390="n/a",0,IFERROR(IF($G1390=I$287,$E1390,0),0))</f>
        <v>0</v>
      </c>
      <c r="J1390" s="398">
        <f t="shared" si="1137"/>
        <v>0</v>
      </c>
      <c r="K1390" s="398">
        <f t="shared" si="1137"/>
        <v>0</v>
      </c>
      <c r="L1390" s="398">
        <f t="shared" si="1137"/>
        <v>0</v>
      </c>
      <c r="M1390" s="398">
        <f t="shared" si="1137"/>
        <v>0</v>
      </c>
      <c r="N1390" s="398">
        <f t="shared" si="1137"/>
        <v>0</v>
      </c>
      <c r="O1390" s="398">
        <f t="shared" si="1137"/>
        <v>0</v>
      </c>
      <c r="P1390" s="398">
        <f t="shared" si="1137"/>
        <v>0</v>
      </c>
      <c r="Q1390" s="398">
        <f t="shared" si="1137"/>
        <v>0</v>
      </c>
      <c r="R1390" s="398">
        <f t="shared" si="1137"/>
        <v>0</v>
      </c>
      <c r="S1390" s="398">
        <f t="shared" si="1137"/>
        <v>0</v>
      </c>
      <c r="T1390" s="398">
        <f t="shared" si="1137"/>
        <v>0</v>
      </c>
      <c r="U1390" s="398">
        <f t="shared" si="1137"/>
        <v>0</v>
      </c>
      <c r="V1390" s="398">
        <f t="shared" si="1137"/>
        <v>0</v>
      </c>
      <c r="W1390" s="398">
        <f t="shared" si="1137"/>
        <v>0</v>
      </c>
      <c r="X1390" s="398">
        <f t="shared" si="1137"/>
        <v>0</v>
      </c>
      <c r="Y1390" s="398">
        <f t="shared" si="1137"/>
        <v>0</v>
      </c>
      <c r="Z1390" s="398">
        <f t="shared" si="1137"/>
        <v>0</v>
      </c>
      <c r="AA1390" s="398">
        <f t="shared" si="1137"/>
        <v>0</v>
      </c>
      <c r="AB1390" s="398">
        <f t="shared" si="1137"/>
        <v>0</v>
      </c>
      <c r="AC1390" s="398">
        <f t="shared" si="1137"/>
        <v>0</v>
      </c>
      <c r="AD1390" s="398">
        <f t="shared" si="1137"/>
        <v>0</v>
      </c>
      <c r="AE1390" s="398">
        <f t="shared" si="1137"/>
        <v>0</v>
      </c>
      <c r="AF1390" s="398">
        <f t="shared" si="1137"/>
        <v>0</v>
      </c>
      <c r="AG1390" s="398">
        <f t="shared" si="1137"/>
        <v>0</v>
      </c>
    </row>
    <row r="1391">
      <c r="A1391" s="100" t="str">
        <f t="shared" si="37"/>
        <v>n/a</v>
      </c>
      <c r="B1391" s="396">
        <f t="array" ref="B1391">IF($A1391="n/a",Dashboard!$C$54,iferror(index('Trade Log'!$B$5:$B$2004,match($A1391,'Trade Log'!$AA$5:$AA$2004,0),0),Dashboard!$C$54))</f>
        <v>43100</v>
      </c>
      <c r="C1391" s="100" t="str">
        <f t="array" ref="C1391">IF($A1391="n/a","",iferror(index('Trade Log'!$C$5:$C$2004,match($A1391,'Trade Log'!$AA$5:$AA$2004,0),0),""))</f>
        <v/>
      </c>
      <c r="D1391" s="398">
        <f t="array" ref="D1391">IF($A1391="n/a",0,iferror(index('Trade Log'!$AD$5:$AD$2004,match($A1391,'Trade Log'!$AA$5:$AA$2004,0),0),0))</f>
        <v>0</v>
      </c>
      <c r="E1391" s="398">
        <f t="shared" si="35"/>
        <v>0</v>
      </c>
      <c r="F1391" s="100" t="str">
        <f t="array" ref="F1391">IF($A1391="n/a","",iferror(index('Trade Log'!$D$5:$D$2004,match($A1391,'Trade Log'!$AA$5:$AA$2004,0),0),"n/a"))</f>
        <v/>
      </c>
      <c r="G1391" s="100" t="str">
        <f t="array" ref="G1391">IF($A1391="n/a","",IFERROR(index(Setup!$D$52:$D$201,match($F1391,Setup!$B$52:$B$201,0),0),"n/a"))</f>
        <v/>
      </c>
      <c r="H1391" s="81"/>
      <c r="I1391" s="398">
        <f t="shared" ref="I1391:AG1391" si="1138">IF($A1391="n/a",0,IFERROR(IF($G1391=I$287,$E1391,0),0))</f>
        <v>0</v>
      </c>
      <c r="J1391" s="398">
        <f t="shared" si="1138"/>
        <v>0</v>
      </c>
      <c r="K1391" s="398">
        <f t="shared" si="1138"/>
        <v>0</v>
      </c>
      <c r="L1391" s="398">
        <f t="shared" si="1138"/>
        <v>0</v>
      </c>
      <c r="M1391" s="398">
        <f t="shared" si="1138"/>
        <v>0</v>
      </c>
      <c r="N1391" s="398">
        <f t="shared" si="1138"/>
        <v>0</v>
      </c>
      <c r="O1391" s="398">
        <f t="shared" si="1138"/>
        <v>0</v>
      </c>
      <c r="P1391" s="398">
        <f t="shared" si="1138"/>
        <v>0</v>
      </c>
      <c r="Q1391" s="398">
        <f t="shared" si="1138"/>
        <v>0</v>
      </c>
      <c r="R1391" s="398">
        <f t="shared" si="1138"/>
        <v>0</v>
      </c>
      <c r="S1391" s="398">
        <f t="shared" si="1138"/>
        <v>0</v>
      </c>
      <c r="T1391" s="398">
        <f t="shared" si="1138"/>
        <v>0</v>
      </c>
      <c r="U1391" s="398">
        <f t="shared" si="1138"/>
        <v>0</v>
      </c>
      <c r="V1391" s="398">
        <f t="shared" si="1138"/>
        <v>0</v>
      </c>
      <c r="W1391" s="398">
        <f t="shared" si="1138"/>
        <v>0</v>
      </c>
      <c r="X1391" s="398">
        <f t="shared" si="1138"/>
        <v>0</v>
      </c>
      <c r="Y1391" s="398">
        <f t="shared" si="1138"/>
        <v>0</v>
      </c>
      <c r="Z1391" s="398">
        <f t="shared" si="1138"/>
        <v>0</v>
      </c>
      <c r="AA1391" s="398">
        <f t="shared" si="1138"/>
        <v>0</v>
      </c>
      <c r="AB1391" s="398">
        <f t="shared" si="1138"/>
        <v>0</v>
      </c>
      <c r="AC1391" s="398">
        <f t="shared" si="1138"/>
        <v>0</v>
      </c>
      <c r="AD1391" s="398">
        <f t="shared" si="1138"/>
        <v>0</v>
      </c>
      <c r="AE1391" s="398">
        <f t="shared" si="1138"/>
        <v>0</v>
      </c>
      <c r="AF1391" s="398">
        <f t="shared" si="1138"/>
        <v>0</v>
      </c>
      <c r="AG1391" s="398">
        <f t="shared" si="1138"/>
        <v>0</v>
      </c>
    </row>
    <row r="1392">
      <c r="A1392" s="100" t="str">
        <f t="shared" si="37"/>
        <v>n/a</v>
      </c>
      <c r="B1392" s="396">
        <f t="array" ref="B1392">IF($A1392="n/a",Dashboard!$C$54,iferror(index('Trade Log'!$B$5:$B$2004,match($A1392,'Trade Log'!$AA$5:$AA$2004,0),0),Dashboard!$C$54))</f>
        <v>43100</v>
      </c>
      <c r="C1392" s="100" t="str">
        <f t="array" ref="C1392">IF($A1392="n/a","",iferror(index('Trade Log'!$C$5:$C$2004,match($A1392,'Trade Log'!$AA$5:$AA$2004,0),0),""))</f>
        <v/>
      </c>
      <c r="D1392" s="398">
        <f t="array" ref="D1392">IF($A1392="n/a",0,iferror(index('Trade Log'!$AD$5:$AD$2004,match($A1392,'Trade Log'!$AA$5:$AA$2004,0),0),0))</f>
        <v>0</v>
      </c>
      <c r="E1392" s="398">
        <f t="shared" si="35"/>
        <v>0</v>
      </c>
      <c r="F1392" s="100" t="str">
        <f t="array" ref="F1392">IF($A1392="n/a","",iferror(index('Trade Log'!$D$5:$D$2004,match($A1392,'Trade Log'!$AA$5:$AA$2004,0),0),"n/a"))</f>
        <v/>
      </c>
      <c r="G1392" s="100" t="str">
        <f t="array" ref="G1392">IF($A1392="n/a","",IFERROR(index(Setup!$D$52:$D$201,match($F1392,Setup!$B$52:$B$201,0),0),"n/a"))</f>
        <v/>
      </c>
      <c r="H1392" s="81"/>
      <c r="I1392" s="398">
        <f t="shared" ref="I1392:AG1392" si="1139">IF($A1392="n/a",0,IFERROR(IF($G1392=I$287,$E1392,0),0))</f>
        <v>0</v>
      </c>
      <c r="J1392" s="398">
        <f t="shared" si="1139"/>
        <v>0</v>
      </c>
      <c r="K1392" s="398">
        <f t="shared" si="1139"/>
        <v>0</v>
      </c>
      <c r="L1392" s="398">
        <f t="shared" si="1139"/>
        <v>0</v>
      </c>
      <c r="M1392" s="398">
        <f t="shared" si="1139"/>
        <v>0</v>
      </c>
      <c r="N1392" s="398">
        <f t="shared" si="1139"/>
        <v>0</v>
      </c>
      <c r="O1392" s="398">
        <f t="shared" si="1139"/>
        <v>0</v>
      </c>
      <c r="P1392" s="398">
        <f t="shared" si="1139"/>
        <v>0</v>
      </c>
      <c r="Q1392" s="398">
        <f t="shared" si="1139"/>
        <v>0</v>
      </c>
      <c r="R1392" s="398">
        <f t="shared" si="1139"/>
        <v>0</v>
      </c>
      <c r="S1392" s="398">
        <f t="shared" si="1139"/>
        <v>0</v>
      </c>
      <c r="T1392" s="398">
        <f t="shared" si="1139"/>
        <v>0</v>
      </c>
      <c r="U1392" s="398">
        <f t="shared" si="1139"/>
        <v>0</v>
      </c>
      <c r="V1392" s="398">
        <f t="shared" si="1139"/>
        <v>0</v>
      </c>
      <c r="W1392" s="398">
        <f t="shared" si="1139"/>
        <v>0</v>
      </c>
      <c r="X1392" s="398">
        <f t="shared" si="1139"/>
        <v>0</v>
      </c>
      <c r="Y1392" s="398">
        <f t="shared" si="1139"/>
        <v>0</v>
      </c>
      <c r="Z1392" s="398">
        <f t="shared" si="1139"/>
        <v>0</v>
      </c>
      <c r="AA1392" s="398">
        <f t="shared" si="1139"/>
        <v>0</v>
      </c>
      <c r="AB1392" s="398">
        <f t="shared" si="1139"/>
        <v>0</v>
      </c>
      <c r="AC1392" s="398">
        <f t="shared" si="1139"/>
        <v>0</v>
      </c>
      <c r="AD1392" s="398">
        <f t="shared" si="1139"/>
        <v>0</v>
      </c>
      <c r="AE1392" s="398">
        <f t="shared" si="1139"/>
        <v>0</v>
      </c>
      <c r="AF1392" s="398">
        <f t="shared" si="1139"/>
        <v>0</v>
      </c>
      <c r="AG1392" s="398">
        <f t="shared" si="1139"/>
        <v>0</v>
      </c>
    </row>
    <row r="1393">
      <c r="A1393" s="100" t="str">
        <f t="shared" si="37"/>
        <v>n/a</v>
      </c>
      <c r="B1393" s="396">
        <f t="array" ref="B1393">IF($A1393="n/a",Dashboard!$C$54,iferror(index('Trade Log'!$B$5:$B$2004,match($A1393,'Trade Log'!$AA$5:$AA$2004,0),0),Dashboard!$C$54))</f>
        <v>43100</v>
      </c>
      <c r="C1393" s="100" t="str">
        <f t="array" ref="C1393">IF($A1393="n/a","",iferror(index('Trade Log'!$C$5:$C$2004,match($A1393,'Trade Log'!$AA$5:$AA$2004,0),0),""))</f>
        <v/>
      </c>
      <c r="D1393" s="398">
        <f t="array" ref="D1393">IF($A1393="n/a",0,iferror(index('Trade Log'!$AD$5:$AD$2004,match($A1393,'Trade Log'!$AA$5:$AA$2004,0),0),0))</f>
        <v>0</v>
      </c>
      <c r="E1393" s="398">
        <f t="shared" si="35"/>
        <v>0</v>
      </c>
      <c r="F1393" s="100" t="str">
        <f t="array" ref="F1393">IF($A1393="n/a","",iferror(index('Trade Log'!$D$5:$D$2004,match($A1393,'Trade Log'!$AA$5:$AA$2004,0),0),"n/a"))</f>
        <v/>
      </c>
      <c r="G1393" s="100" t="str">
        <f t="array" ref="G1393">IF($A1393="n/a","",IFERROR(index(Setup!$D$52:$D$201,match($F1393,Setup!$B$52:$B$201,0),0),"n/a"))</f>
        <v/>
      </c>
      <c r="H1393" s="81"/>
      <c r="I1393" s="398">
        <f t="shared" ref="I1393:AG1393" si="1140">IF($A1393="n/a",0,IFERROR(IF($G1393=I$287,$E1393,0),0))</f>
        <v>0</v>
      </c>
      <c r="J1393" s="398">
        <f t="shared" si="1140"/>
        <v>0</v>
      </c>
      <c r="K1393" s="398">
        <f t="shared" si="1140"/>
        <v>0</v>
      </c>
      <c r="L1393" s="398">
        <f t="shared" si="1140"/>
        <v>0</v>
      </c>
      <c r="M1393" s="398">
        <f t="shared" si="1140"/>
        <v>0</v>
      </c>
      <c r="N1393" s="398">
        <f t="shared" si="1140"/>
        <v>0</v>
      </c>
      <c r="O1393" s="398">
        <f t="shared" si="1140"/>
        <v>0</v>
      </c>
      <c r="P1393" s="398">
        <f t="shared" si="1140"/>
        <v>0</v>
      </c>
      <c r="Q1393" s="398">
        <f t="shared" si="1140"/>
        <v>0</v>
      </c>
      <c r="R1393" s="398">
        <f t="shared" si="1140"/>
        <v>0</v>
      </c>
      <c r="S1393" s="398">
        <f t="shared" si="1140"/>
        <v>0</v>
      </c>
      <c r="T1393" s="398">
        <f t="shared" si="1140"/>
        <v>0</v>
      </c>
      <c r="U1393" s="398">
        <f t="shared" si="1140"/>
        <v>0</v>
      </c>
      <c r="V1393" s="398">
        <f t="shared" si="1140"/>
        <v>0</v>
      </c>
      <c r="W1393" s="398">
        <f t="shared" si="1140"/>
        <v>0</v>
      </c>
      <c r="X1393" s="398">
        <f t="shared" si="1140"/>
        <v>0</v>
      </c>
      <c r="Y1393" s="398">
        <f t="shared" si="1140"/>
        <v>0</v>
      </c>
      <c r="Z1393" s="398">
        <f t="shared" si="1140"/>
        <v>0</v>
      </c>
      <c r="AA1393" s="398">
        <f t="shared" si="1140"/>
        <v>0</v>
      </c>
      <c r="AB1393" s="398">
        <f t="shared" si="1140"/>
        <v>0</v>
      </c>
      <c r="AC1393" s="398">
        <f t="shared" si="1140"/>
        <v>0</v>
      </c>
      <c r="AD1393" s="398">
        <f t="shared" si="1140"/>
        <v>0</v>
      </c>
      <c r="AE1393" s="398">
        <f t="shared" si="1140"/>
        <v>0</v>
      </c>
      <c r="AF1393" s="398">
        <f t="shared" si="1140"/>
        <v>0</v>
      </c>
      <c r="AG1393" s="398">
        <f t="shared" si="1140"/>
        <v>0</v>
      </c>
    </row>
    <row r="1394">
      <c r="A1394" s="100" t="str">
        <f t="shared" si="37"/>
        <v>n/a</v>
      </c>
      <c r="B1394" s="396">
        <f t="array" ref="B1394">IF($A1394="n/a",Dashboard!$C$54,iferror(index('Trade Log'!$B$5:$B$2004,match($A1394,'Trade Log'!$AA$5:$AA$2004,0),0),Dashboard!$C$54))</f>
        <v>43100</v>
      </c>
      <c r="C1394" s="100" t="str">
        <f t="array" ref="C1394">IF($A1394="n/a","",iferror(index('Trade Log'!$C$5:$C$2004,match($A1394,'Trade Log'!$AA$5:$AA$2004,0),0),""))</f>
        <v/>
      </c>
      <c r="D1394" s="398">
        <f t="array" ref="D1394">IF($A1394="n/a",0,iferror(index('Trade Log'!$AD$5:$AD$2004,match($A1394,'Trade Log'!$AA$5:$AA$2004,0),0),0))</f>
        <v>0</v>
      </c>
      <c r="E1394" s="398">
        <f t="shared" si="35"/>
        <v>0</v>
      </c>
      <c r="F1394" s="100" t="str">
        <f t="array" ref="F1394">IF($A1394="n/a","",iferror(index('Trade Log'!$D$5:$D$2004,match($A1394,'Trade Log'!$AA$5:$AA$2004,0),0),"n/a"))</f>
        <v/>
      </c>
      <c r="G1394" s="100" t="str">
        <f t="array" ref="G1394">IF($A1394="n/a","",IFERROR(index(Setup!$D$52:$D$201,match($F1394,Setup!$B$52:$B$201,0),0),"n/a"))</f>
        <v/>
      </c>
      <c r="H1394" s="81"/>
      <c r="I1394" s="398">
        <f t="shared" ref="I1394:AG1394" si="1141">IF($A1394="n/a",0,IFERROR(IF($G1394=I$287,$E1394,0),0))</f>
        <v>0</v>
      </c>
      <c r="J1394" s="398">
        <f t="shared" si="1141"/>
        <v>0</v>
      </c>
      <c r="K1394" s="398">
        <f t="shared" si="1141"/>
        <v>0</v>
      </c>
      <c r="L1394" s="398">
        <f t="shared" si="1141"/>
        <v>0</v>
      </c>
      <c r="M1394" s="398">
        <f t="shared" si="1141"/>
        <v>0</v>
      </c>
      <c r="N1394" s="398">
        <f t="shared" si="1141"/>
        <v>0</v>
      </c>
      <c r="O1394" s="398">
        <f t="shared" si="1141"/>
        <v>0</v>
      </c>
      <c r="P1394" s="398">
        <f t="shared" si="1141"/>
        <v>0</v>
      </c>
      <c r="Q1394" s="398">
        <f t="shared" si="1141"/>
        <v>0</v>
      </c>
      <c r="R1394" s="398">
        <f t="shared" si="1141"/>
        <v>0</v>
      </c>
      <c r="S1394" s="398">
        <f t="shared" si="1141"/>
        <v>0</v>
      </c>
      <c r="T1394" s="398">
        <f t="shared" si="1141"/>
        <v>0</v>
      </c>
      <c r="U1394" s="398">
        <f t="shared" si="1141"/>
        <v>0</v>
      </c>
      <c r="V1394" s="398">
        <f t="shared" si="1141"/>
        <v>0</v>
      </c>
      <c r="W1394" s="398">
        <f t="shared" si="1141"/>
        <v>0</v>
      </c>
      <c r="X1394" s="398">
        <f t="shared" si="1141"/>
        <v>0</v>
      </c>
      <c r="Y1394" s="398">
        <f t="shared" si="1141"/>
        <v>0</v>
      </c>
      <c r="Z1394" s="398">
        <f t="shared" si="1141"/>
        <v>0</v>
      </c>
      <c r="AA1394" s="398">
        <f t="shared" si="1141"/>
        <v>0</v>
      </c>
      <c r="AB1394" s="398">
        <f t="shared" si="1141"/>
        <v>0</v>
      </c>
      <c r="AC1394" s="398">
        <f t="shared" si="1141"/>
        <v>0</v>
      </c>
      <c r="AD1394" s="398">
        <f t="shared" si="1141"/>
        <v>0</v>
      </c>
      <c r="AE1394" s="398">
        <f t="shared" si="1141"/>
        <v>0</v>
      </c>
      <c r="AF1394" s="398">
        <f t="shared" si="1141"/>
        <v>0</v>
      </c>
      <c r="AG1394" s="398">
        <f t="shared" si="1141"/>
        <v>0</v>
      </c>
    </row>
    <row r="1395">
      <c r="A1395" s="100" t="str">
        <f t="shared" si="37"/>
        <v>n/a</v>
      </c>
      <c r="B1395" s="396">
        <f t="array" ref="B1395">IF($A1395="n/a",Dashboard!$C$54,iferror(index('Trade Log'!$B$5:$B$2004,match($A1395,'Trade Log'!$AA$5:$AA$2004,0),0),Dashboard!$C$54))</f>
        <v>43100</v>
      </c>
      <c r="C1395" s="100" t="str">
        <f t="array" ref="C1395">IF($A1395="n/a","",iferror(index('Trade Log'!$C$5:$C$2004,match($A1395,'Trade Log'!$AA$5:$AA$2004,0),0),""))</f>
        <v/>
      </c>
      <c r="D1395" s="398">
        <f t="array" ref="D1395">IF($A1395="n/a",0,iferror(index('Trade Log'!$AD$5:$AD$2004,match($A1395,'Trade Log'!$AA$5:$AA$2004,0),0),0))</f>
        <v>0</v>
      </c>
      <c r="E1395" s="398">
        <f t="shared" si="35"/>
        <v>0</v>
      </c>
      <c r="F1395" s="100" t="str">
        <f t="array" ref="F1395">IF($A1395="n/a","",iferror(index('Trade Log'!$D$5:$D$2004,match($A1395,'Trade Log'!$AA$5:$AA$2004,0),0),"n/a"))</f>
        <v/>
      </c>
      <c r="G1395" s="100" t="str">
        <f t="array" ref="G1395">IF($A1395="n/a","",IFERROR(index(Setup!$D$52:$D$201,match($F1395,Setup!$B$52:$B$201,0),0),"n/a"))</f>
        <v/>
      </c>
      <c r="H1395" s="81"/>
      <c r="I1395" s="398">
        <f t="shared" ref="I1395:AG1395" si="1142">IF($A1395="n/a",0,IFERROR(IF($G1395=I$287,$E1395,0),0))</f>
        <v>0</v>
      </c>
      <c r="J1395" s="398">
        <f t="shared" si="1142"/>
        <v>0</v>
      </c>
      <c r="K1395" s="398">
        <f t="shared" si="1142"/>
        <v>0</v>
      </c>
      <c r="L1395" s="398">
        <f t="shared" si="1142"/>
        <v>0</v>
      </c>
      <c r="M1395" s="398">
        <f t="shared" si="1142"/>
        <v>0</v>
      </c>
      <c r="N1395" s="398">
        <f t="shared" si="1142"/>
        <v>0</v>
      </c>
      <c r="O1395" s="398">
        <f t="shared" si="1142"/>
        <v>0</v>
      </c>
      <c r="P1395" s="398">
        <f t="shared" si="1142"/>
        <v>0</v>
      </c>
      <c r="Q1395" s="398">
        <f t="shared" si="1142"/>
        <v>0</v>
      </c>
      <c r="R1395" s="398">
        <f t="shared" si="1142"/>
        <v>0</v>
      </c>
      <c r="S1395" s="398">
        <f t="shared" si="1142"/>
        <v>0</v>
      </c>
      <c r="T1395" s="398">
        <f t="shared" si="1142"/>
        <v>0</v>
      </c>
      <c r="U1395" s="398">
        <f t="shared" si="1142"/>
        <v>0</v>
      </c>
      <c r="V1395" s="398">
        <f t="shared" si="1142"/>
        <v>0</v>
      </c>
      <c r="W1395" s="398">
        <f t="shared" si="1142"/>
        <v>0</v>
      </c>
      <c r="X1395" s="398">
        <f t="shared" si="1142"/>
        <v>0</v>
      </c>
      <c r="Y1395" s="398">
        <f t="shared" si="1142"/>
        <v>0</v>
      </c>
      <c r="Z1395" s="398">
        <f t="shared" si="1142"/>
        <v>0</v>
      </c>
      <c r="AA1395" s="398">
        <f t="shared" si="1142"/>
        <v>0</v>
      </c>
      <c r="AB1395" s="398">
        <f t="shared" si="1142"/>
        <v>0</v>
      </c>
      <c r="AC1395" s="398">
        <f t="shared" si="1142"/>
        <v>0</v>
      </c>
      <c r="AD1395" s="398">
        <f t="shared" si="1142"/>
        <v>0</v>
      </c>
      <c r="AE1395" s="398">
        <f t="shared" si="1142"/>
        <v>0</v>
      </c>
      <c r="AF1395" s="398">
        <f t="shared" si="1142"/>
        <v>0</v>
      </c>
      <c r="AG1395" s="398">
        <f t="shared" si="1142"/>
        <v>0</v>
      </c>
    </row>
    <row r="1396">
      <c r="A1396" s="100" t="str">
        <f t="shared" si="37"/>
        <v>n/a</v>
      </c>
      <c r="B1396" s="396">
        <f t="array" ref="B1396">IF($A1396="n/a",Dashboard!$C$54,iferror(index('Trade Log'!$B$5:$B$2004,match($A1396,'Trade Log'!$AA$5:$AA$2004,0),0),Dashboard!$C$54))</f>
        <v>43100</v>
      </c>
      <c r="C1396" s="100" t="str">
        <f t="array" ref="C1396">IF($A1396="n/a","",iferror(index('Trade Log'!$C$5:$C$2004,match($A1396,'Trade Log'!$AA$5:$AA$2004,0),0),""))</f>
        <v/>
      </c>
      <c r="D1396" s="398">
        <f t="array" ref="D1396">IF($A1396="n/a",0,iferror(index('Trade Log'!$AD$5:$AD$2004,match($A1396,'Trade Log'!$AA$5:$AA$2004,0),0),0))</f>
        <v>0</v>
      </c>
      <c r="E1396" s="398">
        <f t="shared" si="35"/>
        <v>0</v>
      </c>
      <c r="F1396" s="100" t="str">
        <f t="array" ref="F1396">IF($A1396="n/a","",iferror(index('Trade Log'!$D$5:$D$2004,match($A1396,'Trade Log'!$AA$5:$AA$2004,0),0),"n/a"))</f>
        <v/>
      </c>
      <c r="G1396" s="100" t="str">
        <f t="array" ref="G1396">IF($A1396="n/a","",IFERROR(index(Setup!$D$52:$D$201,match($F1396,Setup!$B$52:$B$201,0),0),"n/a"))</f>
        <v/>
      </c>
      <c r="H1396" s="81"/>
      <c r="I1396" s="398">
        <f t="shared" ref="I1396:AG1396" si="1143">IF($A1396="n/a",0,IFERROR(IF($G1396=I$287,$E1396,0),0))</f>
        <v>0</v>
      </c>
      <c r="J1396" s="398">
        <f t="shared" si="1143"/>
        <v>0</v>
      </c>
      <c r="K1396" s="398">
        <f t="shared" si="1143"/>
        <v>0</v>
      </c>
      <c r="L1396" s="398">
        <f t="shared" si="1143"/>
        <v>0</v>
      </c>
      <c r="M1396" s="398">
        <f t="shared" si="1143"/>
        <v>0</v>
      </c>
      <c r="N1396" s="398">
        <f t="shared" si="1143"/>
        <v>0</v>
      </c>
      <c r="O1396" s="398">
        <f t="shared" si="1143"/>
        <v>0</v>
      </c>
      <c r="P1396" s="398">
        <f t="shared" si="1143"/>
        <v>0</v>
      </c>
      <c r="Q1396" s="398">
        <f t="shared" si="1143"/>
        <v>0</v>
      </c>
      <c r="R1396" s="398">
        <f t="shared" si="1143"/>
        <v>0</v>
      </c>
      <c r="S1396" s="398">
        <f t="shared" si="1143"/>
        <v>0</v>
      </c>
      <c r="T1396" s="398">
        <f t="shared" si="1143"/>
        <v>0</v>
      </c>
      <c r="U1396" s="398">
        <f t="shared" si="1143"/>
        <v>0</v>
      </c>
      <c r="V1396" s="398">
        <f t="shared" si="1143"/>
        <v>0</v>
      </c>
      <c r="W1396" s="398">
        <f t="shared" si="1143"/>
        <v>0</v>
      </c>
      <c r="X1396" s="398">
        <f t="shared" si="1143"/>
        <v>0</v>
      </c>
      <c r="Y1396" s="398">
        <f t="shared" si="1143"/>
        <v>0</v>
      </c>
      <c r="Z1396" s="398">
        <f t="shared" si="1143"/>
        <v>0</v>
      </c>
      <c r="AA1396" s="398">
        <f t="shared" si="1143"/>
        <v>0</v>
      </c>
      <c r="AB1396" s="398">
        <f t="shared" si="1143"/>
        <v>0</v>
      </c>
      <c r="AC1396" s="398">
        <f t="shared" si="1143"/>
        <v>0</v>
      </c>
      <c r="AD1396" s="398">
        <f t="shared" si="1143"/>
        <v>0</v>
      </c>
      <c r="AE1396" s="398">
        <f t="shared" si="1143"/>
        <v>0</v>
      </c>
      <c r="AF1396" s="398">
        <f t="shared" si="1143"/>
        <v>0</v>
      </c>
      <c r="AG1396" s="398">
        <f t="shared" si="1143"/>
        <v>0</v>
      </c>
    </row>
    <row r="1397">
      <c r="A1397" s="100" t="str">
        <f t="shared" si="37"/>
        <v>n/a</v>
      </c>
      <c r="B1397" s="396">
        <f t="array" ref="B1397">IF($A1397="n/a",Dashboard!$C$54,iferror(index('Trade Log'!$B$5:$B$2004,match($A1397,'Trade Log'!$AA$5:$AA$2004,0),0),Dashboard!$C$54))</f>
        <v>43100</v>
      </c>
      <c r="C1397" s="100" t="str">
        <f t="array" ref="C1397">IF($A1397="n/a","",iferror(index('Trade Log'!$C$5:$C$2004,match($A1397,'Trade Log'!$AA$5:$AA$2004,0),0),""))</f>
        <v/>
      </c>
      <c r="D1397" s="398">
        <f t="array" ref="D1397">IF($A1397="n/a",0,iferror(index('Trade Log'!$AD$5:$AD$2004,match($A1397,'Trade Log'!$AA$5:$AA$2004,0),0),0))</f>
        <v>0</v>
      </c>
      <c r="E1397" s="398">
        <f t="shared" si="35"/>
        <v>0</v>
      </c>
      <c r="F1397" s="100" t="str">
        <f t="array" ref="F1397">IF($A1397="n/a","",iferror(index('Trade Log'!$D$5:$D$2004,match($A1397,'Trade Log'!$AA$5:$AA$2004,0),0),"n/a"))</f>
        <v/>
      </c>
      <c r="G1397" s="100" t="str">
        <f t="array" ref="G1397">IF($A1397="n/a","",IFERROR(index(Setup!$D$52:$D$201,match($F1397,Setup!$B$52:$B$201,0),0),"n/a"))</f>
        <v/>
      </c>
      <c r="H1397" s="81"/>
      <c r="I1397" s="398">
        <f t="shared" ref="I1397:AG1397" si="1144">IF($A1397="n/a",0,IFERROR(IF($G1397=I$287,$E1397,0),0))</f>
        <v>0</v>
      </c>
      <c r="J1397" s="398">
        <f t="shared" si="1144"/>
        <v>0</v>
      </c>
      <c r="K1397" s="398">
        <f t="shared" si="1144"/>
        <v>0</v>
      </c>
      <c r="L1397" s="398">
        <f t="shared" si="1144"/>
        <v>0</v>
      </c>
      <c r="M1397" s="398">
        <f t="shared" si="1144"/>
        <v>0</v>
      </c>
      <c r="N1397" s="398">
        <f t="shared" si="1144"/>
        <v>0</v>
      </c>
      <c r="O1397" s="398">
        <f t="shared" si="1144"/>
        <v>0</v>
      </c>
      <c r="P1397" s="398">
        <f t="shared" si="1144"/>
        <v>0</v>
      </c>
      <c r="Q1397" s="398">
        <f t="shared" si="1144"/>
        <v>0</v>
      </c>
      <c r="R1397" s="398">
        <f t="shared" si="1144"/>
        <v>0</v>
      </c>
      <c r="S1397" s="398">
        <f t="shared" si="1144"/>
        <v>0</v>
      </c>
      <c r="T1397" s="398">
        <f t="shared" si="1144"/>
        <v>0</v>
      </c>
      <c r="U1397" s="398">
        <f t="shared" si="1144"/>
        <v>0</v>
      </c>
      <c r="V1397" s="398">
        <f t="shared" si="1144"/>
        <v>0</v>
      </c>
      <c r="W1397" s="398">
        <f t="shared" si="1144"/>
        <v>0</v>
      </c>
      <c r="X1397" s="398">
        <f t="shared" si="1144"/>
        <v>0</v>
      </c>
      <c r="Y1397" s="398">
        <f t="shared" si="1144"/>
        <v>0</v>
      </c>
      <c r="Z1397" s="398">
        <f t="shared" si="1144"/>
        <v>0</v>
      </c>
      <c r="AA1397" s="398">
        <f t="shared" si="1144"/>
        <v>0</v>
      </c>
      <c r="AB1397" s="398">
        <f t="shared" si="1144"/>
        <v>0</v>
      </c>
      <c r="AC1397" s="398">
        <f t="shared" si="1144"/>
        <v>0</v>
      </c>
      <c r="AD1397" s="398">
        <f t="shared" si="1144"/>
        <v>0</v>
      </c>
      <c r="AE1397" s="398">
        <f t="shared" si="1144"/>
        <v>0</v>
      </c>
      <c r="AF1397" s="398">
        <f t="shared" si="1144"/>
        <v>0</v>
      </c>
      <c r="AG1397" s="398">
        <f t="shared" si="1144"/>
        <v>0</v>
      </c>
    </row>
    <row r="1398">
      <c r="A1398" s="100" t="str">
        <f t="shared" si="37"/>
        <v>n/a</v>
      </c>
      <c r="B1398" s="396">
        <f t="array" ref="B1398">IF($A1398="n/a",Dashboard!$C$54,iferror(index('Trade Log'!$B$5:$B$2004,match($A1398,'Trade Log'!$AA$5:$AA$2004,0),0),Dashboard!$C$54))</f>
        <v>43100</v>
      </c>
      <c r="C1398" s="100" t="str">
        <f t="array" ref="C1398">IF($A1398="n/a","",iferror(index('Trade Log'!$C$5:$C$2004,match($A1398,'Trade Log'!$AA$5:$AA$2004,0),0),""))</f>
        <v/>
      </c>
      <c r="D1398" s="398">
        <f t="array" ref="D1398">IF($A1398="n/a",0,iferror(index('Trade Log'!$AD$5:$AD$2004,match($A1398,'Trade Log'!$AA$5:$AA$2004,0),0),0))</f>
        <v>0</v>
      </c>
      <c r="E1398" s="398">
        <f t="shared" si="35"/>
        <v>0</v>
      </c>
      <c r="F1398" s="100" t="str">
        <f t="array" ref="F1398">IF($A1398="n/a","",iferror(index('Trade Log'!$D$5:$D$2004,match($A1398,'Trade Log'!$AA$5:$AA$2004,0),0),"n/a"))</f>
        <v/>
      </c>
      <c r="G1398" s="100" t="str">
        <f t="array" ref="G1398">IF($A1398="n/a","",IFERROR(index(Setup!$D$52:$D$201,match($F1398,Setup!$B$52:$B$201,0),0),"n/a"))</f>
        <v/>
      </c>
      <c r="H1398" s="81"/>
      <c r="I1398" s="398">
        <f t="shared" ref="I1398:AG1398" si="1145">IF($A1398="n/a",0,IFERROR(IF($G1398=I$287,$E1398,0),0))</f>
        <v>0</v>
      </c>
      <c r="J1398" s="398">
        <f t="shared" si="1145"/>
        <v>0</v>
      </c>
      <c r="K1398" s="398">
        <f t="shared" si="1145"/>
        <v>0</v>
      </c>
      <c r="L1398" s="398">
        <f t="shared" si="1145"/>
        <v>0</v>
      </c>
      <c r="M1398" s="398">
        <f t="shared" si="1145"/>
        <v>0</v>
      </c>
      <c r="N1398" s="398">
        <f t="shared" si="1145"/>
        <v>0</v>
      </c>
      <c r="O1398" s="398">
        <f t="shared" si="1145"/>
        <v>0</v>
      </c>
      <c r="P1398" s="398">
        <f t="shared" si="1145"/>
        <v>0</v>
      </c>
      <c r="Q1398" s="398">
        <f t="shared" si="1145"/>
        <v>0</v>
      </c>
      <c r="R1398" s="398">
        <f t="shared" si="1145"/>
        <v>0</v>
      </c>
      <c r="S1398" s="398">
        <f t="shared" si="1145"/>
        <v>0</v>
      </c>
      <c r="T1398" s="398">
        <f t="shared" si="1145"/>
        <v>0</v>
      </c>
      <c r="U1398" s="398">
        <f t="shared" si="1145"/>
        <v>0</v>
      </c>
      <c r="V1398" s="398">
        <f t="shared" si="1145"/>
        <v>0</v>
      </c>
      <c r="W1398" s="398">
        <f t="shared" si="1145"/>
        <v>0</v>
      </c>
      <c r="X1398" s="398">
        <f t="shared" si="1145"/>
        <v>0</v>
      </c>
      <c r="Y1398" s="398">
        <f t="shared" si="1145"/>
        <v>0</v>
      </c>
      <c r="Z1398" s="398">
        <f t="shared" si="1145"/>
        <v>0</v>
      </c>
      <c r="AA1398" s="398">
        <f t="shared" si="1145"/>
        <v>0</v>
      </c>
      <c r="AB1398" s="398">
        <f t="shared" si="1145"/>
        <v>0</v>
      </c>
      <c r="AC1398" s="398">
        <f t="shared" si="1145"/>
        <v>0</v>
      </c>
      <c r="AD1398" s="398">
        <f t="shared" si="1145"/>
        <v>0</v>
      </c>
      <c r="AE1398" s="398">
        <f t="shared" si="1145"/>
        <v>0</v>
      </c>
      <c r="AF1398" s="398">
        <f t="shared" si="1145"/>
        <v>0</v>
      </c>
      <c r="AG1398" s="398">
        <f t="shared" si="1145"/>
        <v>0</v>
      </c>
    </row>
    <row r="1399">
      <c r="A1399" s="100" t="str">
        <f t="shared" si="37"/>
        <v>n/a</v>
      </c>
      <c r="B1399" s="396">
        <f t="array" ref="B1399">IF($A1399="n/a",Dashboard!$C$54,iferror(index('Trade Log'!$B$5:$B$2004,match($A1399,'Trade Log'!$AA$5:$AA$2004,0),0),Dashboard!$C$54))</f>
        <v>43100</v>
      </c>
      <c r="C1399" s="100" t="str">
        <f t="array" ref="C1399">IF($A1399="n/a","",iferror(index('Trade Log'!$C$5:$C$2004,match($A1399,'Trade Log'!$AA$5:$AA$2004,0),0),""))</f>
        <v/>
      </c>
      <c r="D1399" s="398">
        <f t="array" ref="D1399">IF($A1399="n/a",0,iferror(index('Trade Log'!$AD$5:$AD$2004,match($A1399,'Trade Log'!$AA$5:$AA$2004,0),0),0))</f>
        <v>0</v>
      </c>
      <c r="E1399" s="398">
        <f t="shared" si="35"/>
        <v>0</v>
      </c>
      <c r="F1399" s="100" t="str">
        <f t="array" ref="F1399">IF($A1399="n/a","",iferror(index('Trade Log'!$D$5:$D$2004,match($A1399,'Trade Log'!$AA$5:$AA$2004,0),0),"n/a"))</f>
        <v/>
      </c>
      <c r="G1399" s="100" t="str">
        <f t="array" ref="G1399">IF($A1399="n/a","",IFERROR(index(Setup!$D$52:$D$201,match($F1399,Setup!$B$52:$B$201,0),0),"n/a"))</f>
        <v/>
      </c>
      <c r="H1399" s="81"/>
      <c r="I1399" s="398">
        <f t="shared" ref="I1399:AG1399" si="1146">IF($A1399="n/a",0,IFERROR(IF($G1399=I$287,$E1399,0),0))</f>
        <v>0</v>
      </c>
      <c r="J1399" s="398">
        <f t="shared" si="1146"/>
        <v>0</v>
      </c>
      <c r="K1399" s="398">
        <f t="shared" si="1146"/>
        <v>0</v>
      </c>
      <c r="L1399" s="398">
        <f t="shared" si="1146"/>
        <v>0</v>
      </c>
      <c r="M1399" s="398">
        <f t="shared" si="1146"/>
        <v>0</v>
      </c>
      <c r="N1399" s="398">
        <f t="shared" si="1146"/>
        <v>0</v>
      </c>
      <c r="O1399" s="398">
        <f t="shared" si="1146"/>
        <v>0</v>
      </c>
      <c r="P1399" s="398">
        <f t="shared" si="1146"/>
        <v>0</v>
      </c>
      <c r="Q1399" s="398">
        <f t="shared" si="1146"/>
        <v>0</v>
      </c>
      <c r="R1399" s="398">
        <f t="shared" si="1146"/>
        <v>0</v>
      </c>
      <c r="S1399" s="398">
        <f t="shared" si="1146"/>
        <v>0</v>
      </c>
      <c r="T1399" s="398">
        <f t="shared" si="1146"/>
        <v>0</v>
      </c>
      <c r="U1399" s="398">
        <f t="shared" si="1146"/>
        <v>0</v>
      </c>
      <c r="V1399" s="398">
        <f t="shared" si="1146"/>
        <v>0</v>
      </c>
      <c r="W1399" s="398">
        <f t="shared" si="1146"/>
        <v>0</v>
      </c>
      <c r="X1399" s="398">
        <f t="shared" si="1146"/>
        <v>0</v>
      </c>
      <c r="Y1399" s="398">
        <f t="shared" si="1146"/>
        <v>0</v>
      </c>
      <c r="Z1399" s="398">
        <f t="shared" si="1146"/>
        <v>0</v>
      </c>
      <c r="AA1399" s="398">
        <f t="shared" si="1146"/>
        <v>0</v>
      </c>
      <c r="AB1399" s="398">
        <f t="shared" si="1146"/>
        <v>0</v>
      </c>
      <c r="AC1399" s="398">
        <f t="shared" si="1146"/>
        <v>0</v>
      </c>
      <c r="AD1399" s="398">
        <f t="shared" si="1146"/>
        <v>0</v>
      </c>
      <c r="AE1399" s="398">
        <f t="shared" si="1146"/>
        <v>0</v>
      </c>
      <c r="AF1399" s="398">
        <f t="shared" si="1146"/>
        <v>0</v>
      </c>
      <c r="AG1399" s="398">
        <f t="shared" si="1146"/>
        <v>0</v>
      </c>
    </row>
    <row r="1400">
      <c r="A1400" s="100" t="str">
        <f t="shared" si="37"/>
        <v>n/a</v>
      </c>
      <c r="B1400" s="396">
        <f t="array" ref="B1400">IF($A1400="n/a",Dashboard!$C$54,iferror(index('Trade Log'!$B$5:$B$2004,match($A1400,'Trade Log'!$AA$5:$AA$2004,0),0),Dashboard!$C$54))</f>
        <v>43100</v>
      </c>
      <c r="C1400" s="100" t="str">
        <f t="array" ref="C1400">IF($A1400="n/a","",iferror(index('Trade Log'!$C$5:$C$2004,match($A1400,'Trade Log'!$AA$5:$AA$2004,0),0),""))</f>
        <v/>
      </c>
      <c r="D1400" s="398">
        <f t="array" ref="D1400">IF($A1400="n/a",0,iferror(index('Trade Log'!$AD$5:$AD$2004,match($A1400,'Trade Log'!$AA$5:$AA$2004,0),0),0))</f>
        <v>0</v>
      </c>
      <c r="E1400" s="398">
        <f t="shared" si="35"/>
        <v>0</v>
      </c>
      <c r="F1400" s="100" t="str">
        <f t="array" ref="F1400">IF($A1400="n/a","",iferror(index('Trade Log'!$D$5:$D$2004,match($A1400,'Trade Log'!$AA$5:$AA$2004,0),0),"n/a"))</f>
        <v/>
      </c>
      <c r="G1400" s="100" t="str">
        <f t="array" ref="G1400">IF($A1400="n/a","",IFERROR(index(Setup!$D$52:$D$201,match($F1400,Setup!$B$52:$B$201,0),0),"n/a"))</f>
        <v/>
      </c>
      <c r="H1400" s="81"/>
      <c r="I1400" s="398">
        <f t="shared" ref="I1400:AG1400" si="1147">IF($A1400="n/a",0,IFERROR(IF($G1400=I$287,$E1400,0),0))</f>
        <v>0</v>
      </c>
      <c r="J1400" s="398">
        <f t="shared" si="1147"/>
        <v>0</v>
      </c>
      <c r="K1400" s="398">
        <f t="shared" si="1147"/>
        <v>0</v>
      </c>
      <c r="L1400" s="398">
        <f t="shared" si="1147"/>
        <v>0</v>
      </c>
      <c r="M1400" s="398">
        <f t="shared" si="1147"/>
        <v>0</v>
      </c>
      <c r="N1400" s="398">
        <f t="shared" si="1147"/>
        <v>0</v>
      </c>
      <c r="O1400" s="398">
        <f t="shared" si="1147"/>
        <v>0</v>
      </c>
      <c r="P1400" s="398">
        <f t="shared" si="1147"/>
        <v>0</v>
      </c>
      <c r="Q1400" s="398">
        <f t="shared" si="1147"/>
        <v>0</v>
      </c>
      <c r="R1400" s="398">
        <f t="shared" si="1147"/>
        <v>0</v>
      </c>
      <c r="S1400" s="398">
        <f t="shared" si="1147"/>
        <v>0</v>
      </c>
      <c r="T1400" s="398">
        <f t="shared" si="1147"/>
        <v>0</v>
      </c>
      <c r="U1400" s="398">
        <f t="shared" si="1147"/>
        <v>0</v>
      </c>
      <c r="V1400" s="398">
        <f t="shared" si="1147"/>
        <v>0</v>
      </c>
      <c r="W1400" s="398">
        <f t="shared" si="1147"/>
        <v>0</v>
      </c>
      <c r="X1400" s="398">
        <f t="shared" si="1147"/>
        <v>0</v>
      </c>
      <c r="Y1400" s="398">
        <f t="shared" si="1147"/>
        <v>0</v>
      </c>
      <c r="Z1400" s="398">
        <f t="shared" si="1147"/>
        <v>0</v>
      </c>
      <c r="AA1400" s="398">
        <f t="shared" si="1147"/>
        <v>0</v>
      </c>
      <c r="AB1400" s="398">
        <f t="shared" si="1147"/>
        <v>0</v>
      </c>
      <c r="AC1400" s="398">
        <f t="shared" si="1147"/>
        <v>0</v>
      </c>
      <c r="AD1400" s="398">
        <f t="shared" si="1147"/>
        <v>0</v>
      </c>
      <c r="AE1400" s="398">
        <f t="shared" si="1147"/>
        <v>0</v>
      </c>
      <c r="AF1400" s="398">
        <f t="shared" si="1147"/>
        <v>0</v>
      </c>
      <c r="AG1400" s="398">
        <f t="shared" si="1147"/>
        <v>0</v>
      </c>
    </row>
    <row r="1401">
      <c r="A1401" s="100" t="str">
        <f t="shared" si="37"/>
        <v>n/a</v>
      </c>
      <c r="B1401" s="396">
        <f t="array" ref="B1401">IF($A1401="n/a",Dashboard!$C$54,iferror(index('Trade Log'!$B$5:$B$2004,match($A1401,'Trade Log'!$AA$5:$AA$2004,0),0),Dashboard!$C$54))</f>
        <v>43100</v>
      </c>
      <c r="C1401" s="100" t="str">
        <f t="array" ref="C1401">IF($A1401="n/a","",iferror(index('Trade Log'!$C$5:$C$2004,match($A1401,'Trade Log'!$AA$5:$AA$2004,0),0),""))</f>
        <v/>
      </c>
      <c r="D1401" s="398">
        <f t="array" ref="D1401">IF($A1401="n/a",0,iferror(index('Trade Log'!$AD$5:$AD$2004,match($A1401,'Trade Log'!$AA$5:$AA$2004,0),0),0))</f>
        <v>0</v>
      </c>
      <c r="E1401" s="398">
        <f t="shared" si="35"/>
        <v>0</v>
      </c>
      <c r="F1401" s="100" t="str">
        <f t="array" ref="F1401">IF($A1401="n/a","",iferror(index('Trade Log'!$D$5:$D$2004,match($A1401,'Trade Log'!$AA$5:$AA$2004,0),0),"n/a"))</f>
        <v/>
      </c>
      <c r="G1401" s="100" t="str">
        <f t="array" ref="G1401">IF($A1401="n/a","",IFERROR(index(Setup!$D$52:$D$201,match($F1401,Setup!$B$52:$B$201,0),0),"n/a"))</f>
        <v/>
      </c>
      <c r="H1401" s="81"/>
      <c r="I1401" s="398">
        <f t="shared" ref="I1401:AG1401" si="1148">IF($A1401="n/a",0,IFERROR(IF($G1401=I$287,$E1401,0),0))</f>
        <v>0</v>
      </c>
      <c r="J1401" s="398">
        <f t="shared" si="1148"/>
        <v>0</v>
      </c>
      <c r="K1401" s="398">
        <f t="shared" si="1148"/>
        <v>0</v>
      </c>
      <c r="L1401" s="398">
        <f t="shared" si="1148"/>
        <v>0</v>
      </c>
      <c r="M1401" s="398">
        <f t="shared" si="1148"/>
        <v>0</v>
      </c>
      <c r="N1401" s="398">
        <f t="shared" si="1148"/>
        <v>0</v>
      </c>
      <c r="O1401" s="398">
        <f t="shared" si="1148"/>
        <v>0</v>
      </c>
      <c r="P1401" s="398">
        <f t="shared" si="1148"/>
        <v>0</v>
      </c>
      <c r="Q1401" s="398">
        <f t="shared" si="1148"/>
        <v>0</v>
      </c>
      <c r="R1401" s="398">
        <f t="shared" si="1148"/>
        <v>0</v>
      </c>
      <c r="S1401" s="398">
        <f t="shared" si="1148"/>
        <v>0</v>
      </c>
      <c r="T1401" s="398">
        <f t="shared" si="1148"/>
        <v>0</v>
      </c>
      <c r="U1401" s="398">
        <f t="shared" si="1148"/>
        <v>0</v>
      </c>
      <c r="V1401" s="398">
        <f t="shared" si="1148"/>
        <v>0</v>
      </c>
      <c r="W1401" s="398">
        <f t="shared" si="1148"/>
        <v>0</v>
      </c>
      <c r="X1401" s="398">
        <f t="shared" si="1148"/>
        <v>0</v>
      </c>
      <c r="Y1401" s="398">
        <f t="shared" si="1148"/>
        <v>0</v>
      </c>
      <c r="Z1401" s="398">
        <f t="shared" si="1148"/>
        <v>0</v>
      </c>
      <c r="AA1401" s="398">
        <f t="shared" si="1148"/>
        <v>0</v>
      </c>
      <c r="AB1401" s="398">
        <f t="shared" si="1148"/>
        <v>0</v>
      </c>
      <c r="AC1401" s="398">
        <f t="shared" si="1148"/>
        <v>0</v>
      </c>
      <c r="AD1401" s="398">
        <f t="shared" si="1148"/>
        <v>0</v>
      </c>
      <c r="AE1401" s="398">
        <f t="shared" si="1148"/>
        <v>0</v>
      </c>
      <c r="AF1401" s="398">
        <f t="shared" si="1148"/>
        <v>0</v>
      </c>
      <c r="AG1401" s="398">
        <f t="shared" si="1148"/>
        <v>0</v>
      </c>
    </row>
    <row r="1402">
      <c r="A1402" s="100" t="str">
        <f t="shared" si="37"/>
        <v>n/a</v>
      </c>
      <c r="B1402" s="396">
        <f t="array" ref="B1402">IF($A1402="n/a",Dashboard!$C$54,iferror(index('Trade Log'!$B$5:$B$2004,match($A1402,'Trade Log'!$AA$5:$AA$2004,0),0),Dashboard!$C$54))</f>
        <v>43100</v>
      </c>
      <c r="C1402" s="100" t="str">
        <f t="array" ref="C1402">IF($A1402="n/a","",iferror(index('Trade Log'!$C$5:$C$2004,match($A1402,'Trade Log'!$AA$5:$AA$2004,0),0),""))</f>
        <v/>
      </c>
      <c r="D1402" s="398">
        <f t="array" ref="D1402">IF($A1402="n/a",0,iferror(index('Trade Log'!$AD$5:$AD$2004,match($A1402,'Trade Log'!$AA$5:$AA$2004,0),0),0))</f>
        <v>0</v>
      </c>
      <c r="E1402" s="398">
        <f t="shared" si="35"/>
        <v>0</v>
      </c>
      <c r="F1402" s="100" t="str">
        <f t="array" ref="F1402">IF($A1402="n/a","",iferror(index('Trade Log'!$D$5:$D$2004,match($A1402,'Trade Log'!$AA$5:$AA$2004,0),0),"n/a"))</f>
        <v/>
      </c>
      <c r="G1402" s="100" t="str">
        <f t="array" ref="G1402">IF($A1402="n/a","",IFERROR(index(Setup!$D$52:$D$201,match($F1402,Setup!$B$52:$B$201,0),0),"n/a"))</f>
        <v/>
      </c>
      <c r="H1402" s="81"/>
      <c r="I1402" s="398">
        <f t="shared" ref="I1402:AG1402" si="1149">IF($A1402="n/a",0,IFERROR(IF($G1402=I$287,$E1402,0),0))</f>
        <v>0</v>
      </c>
      <c r="J1402" s="398">
        <f t="shared" si="1149"/>
        <v>0</v>
      </c>
      <c r="K1402" s="398">
        <f t="shared" si="1149"/>
        <v>0</v>
      </c>
      <c r="L1402" s="398">
        <f t="shared" si="1149"/>
        <v>0</v>
      </c>
      <c r="M1402" s="398">
        <f t="shared" si="1149"/>
        <v>0</v>
      </c>
      <c r="N1402" s="398">
        <f t="shared" si="1149"/>
        <v>0</v>
      </c>
      <c r="O1402" s="398">
        <f t="shared" si="1149"/>
        <v>0</v>
      </c>
      <c r="P1402" s="398">
        <f t="shared" si="1149"/>
        <v>0</v>
      </c>
      <c r="Q1402" s="398">
        <f t="shared" si="1149"/>
        <v>0</v>
      </c>
      <c r="R1402" s="398">
        <f t="shared" si="1149"/>
        <v>0</v>
      </c>
      <c r="S1402" s="398">
        <f t="shared" si="1149"/>
        <v>0</v>
      </c>
      <c r="T1402" s="398">
        <f t="shared" si="1149"/>
        <v>0</v>
      </c>
      <c r="U1402" s="398">
        <f t="shared" si="1149"/>
        <v>0</v>
      </c>
      <c r="V1402" s="398">
        <f t="shared" si="1149"/>
        <v>0</v>
      </c>
      <c r="W1402" s="398">
        <f t="shared" si="1149"/>
        <v>0</v>
      </c>
      <c r="X1402" s="398">
        <f t="shared" si="1149"/>
        <v>0</v>
      </c>
      <c r="Y1402" s="398">
        <f t="shared" si="1149"/>
        <v>0</v>
      </c>
      <c r="Z1402" s="398">
        <f t="shared" si="1149"/>
        <v>0</v>
      </c>
      <c r="AA1402" s="398">
        <f t="shared" si="1149"/>
        <v>0</v>
      </c>
      <c r="AB1402" s="398">
        <f t="shared" si="1149"/>
        <v>0</v>
      </c>
      <c r="AC1402" s="398">
        <f t="shared" si="1149"/>
        <v>0</v>
      </c>
      <c r="AD1402" s="398">
        <f t="shared" si="1149"/>
        <v>0</v>
      </c>
      <c r="AE1402" s="398">
        <f t="shared" si="1149"/>
        <v>0</v>
      </c>
      <c r="AF1402" s="398">
        <f t="shared" si="1149"/>
        <v>0</v>
      </c>
      <c r="AG1402" s="398">
        <f t="shared" si="1149"/>
        <v>0</v>
      </c>
    </row>
    <row r="1403">
      <c r="A1403" s="100" t="str">
        <f t="shared" si="37"/>
        <v>n/a</v>
      </c>
      <c r="B1403" s="396">
        <f t="array" ref="B1403">IF($A1403="n/a",Dashboard!$C$54,iferror(index('Trade Log'!$B$5:$B$2004,match($A1403,'Trade Log'!$AA$5:$AA$2004,0),0),Dashboard!$C$54))</f>
        <v>43100</v>
      </c>
      <c r="C1403" s="100" t="str">
        <f t="array" ref="C1403">IF($A1403="n/a","",iferror(index('Trade Log'!$C$5:$C$2004,match($A1403,'Trade Log'!$AA$5:$AA$2004,0),0),""))</f>
        <v/>
      </c>
      <c r="D1403" s="398">
        <f t="array" ref="D1403">IF($A1403="n/a",0,iferror(index('Trade Log'!$AD$5:$AD$2004,match($A1403,'Trade Log'!$AA$5:$AA$2004,0),0),0))</f>
        <v>0</v>
      </c>
      <c r="E1403" s="398">
        <f t="shared" si="35"/>
        <v>0</v>
      </c>
      <c r="F1403" s="100" t="str">
        <f t="array" ref="F1403">IF($A1403="n/a","",iferror(index('Trade Log'!$D$5:$D$2004,match($A1403,'Trade Log'!$AA$5:$AA$2004,0),0),"n/a"))</f>
        <v/>
      </c>
      <c r="G1403" s="100" t="str">
        <f t="array" ref="G1403">IF($A1403="n/a","",IFERROR(index(Setup!$D$52:$D$201,match($F1403,Setup!$B$52:$B$201,0),0),"n/a"))</f>
        <v/>
      </c>
      <c r="H1403" s="81"/>
      <c r="I1403" s="398">
        <f t="shared" ref="I1403:AG1403" si="1150">IF($A1403="n/a",0,IFERROR(IF($G1403=I$287,$E1403,0),0))</f>
        <v>0</v>
      </c>
      <c r="J1403" s="398">
        <f t="shared" si="1150"/>
        <v>0</v>
      </c>
      <c r="K1403" s="398">
        <f t="shared" si="1150"/>
        <v>0</v>
      </c>
      <c r="L1403" s="398">
        <f t="shared" si="1150"/>
        <v>0</v>
      </c>
      <c r="M1403" s="398">
        <f t="shared" si="1150"/>
        <v>0</v>
      </c>
      <c r="N1403" s="398">
        <f t="shared" si="1150"/>
        <v>0</v>
      </c>
      <c r="O1403" s="398">
        <f t="shared" si="1150"/>
        <v>0</v>
      </c>
      <c r="P1403" s="398">
        <f t="shared" si="1150"/>
        <v>0</v>
      </c>
      <c r="Q1403" s="398">
        <f t="shared" si="1150"/>
        <v>0</v>
      </c>
      <c r="R1403" s="398">
        <f t="shared" si="1150"/>
        <v>0</v>
      </c>
      <c r="S1403" s="398">
        <f t="shared" si="1150"/>
        <v>0</v>
      </c>
      <c r="T1403" s="398">
        <f t="shared" si="1150"/>
        <v>0</v>
      </c>
      <c r="U1403" s="398">
        <f t="shared" si="1150"/>
        <v>0</v>
      </c>
      <c r="V1403" s="398">
        <f t="shared" si="1150"/>
        <v>0</v>
      </c>
      <c r="W1403" s="398">
        <f t="shared" si="1150"/>
        <v>0</v>
      </c>
      <c r="X1403" s="398">
        <f t="shared" si="1150"/>
        <v>0</v>
      </c>
      <c r="Y1403" s="398">
        <f t="shared" si="1150"/>
        <v>0</v>
      </c>
      <c r="Z1403" s="398">
        <f t="shared" si="1150"/>
        <v>0</v>
      </c>
      <c r="AA1403" s="398">
        <f t="shared" si="1150"/>
        <v>0</v>
      </c>
      <c r="AB1403" s="398">
        <f t="shared" si="1150"/>
        <v>0</v>
      </c>
      <c r="AC1403" s="398">
        <f t="shared" si="1150"/>
        <v>0</v>
      </c>
      <c r="AD1403" s="398">
        <f t="shared" si="1150"/>
        <v>0</v>
      </c>
      <c r="AE1403" s="398">
        <f t="shared" si="1150"/>
        <v>0</v>
      </c>
      <c r="AF1403" s="398">
        <f t="shared" si="1150"/>
        <v>0</v>
      </c>
      <c r="AG1403" s="398">
        <f t="shared" si="1150"/>
        <v>0</v>
      </c>
    </row>
    <row r="1404">
      <c r="A1404" s="100" t="str">
        <f t="shared" si="37"/>
        <v>n/a</v>
      </c>
      <c r="B1404" s="396">
        <f t="array" ref="B1404">IF($A1404="n/a",Dashboard!$C$54,iferror(index('Trade Log'!$B$5:$B$2004,match($A1404,'Trade Log'!$AA$5:$AA$2004,0),0),Dashboard!$C$54))</f>
        <v>43100</v>
      </c>
      <c r="C1404" s="100" t="str">
        <f t="array" ref="C1404">IF($A1404="n/a","",iferror(index('Trade Log'!$C$5:$C$2004,match($A1404,'Trade Log'!$AA$5:$AA$2004,0),0),""))</f>
        <v/>
      </c>
      <c r="D1404" s="398">
        <f t="array" ref="D1404">IF($A1404="n/a",0,iferror(index('Trade Log'!$AD$5:$AD$2004,match($A1404,'Trade Log'!$AA$5:$AA$2004,0),0),0))</f>
        <v>0</v>
      </c>
      <c r="E1404" s="398">
        <f t="shared" si="35"/>
        <v>0</v>
      </c>
      <c r="F1404" s="100" t="str">
        <f t="array" ref="F1404">IF($A1404="n/a","",iferror(index('Trade Log'!$D$5:$D$2004,match($A1404,'Trade Log'!$AA$5:$AA$2004,0),0),"n/a"))</f>
        <v/>
      </c>
      <c r="G1404" s="100" t="str">
        <f t="array" ref="G1404">IF($A1404="n/a","",IFERROR(index(Setup!$D$52:$D$201,match($F1404,Setup!$B$52:$B$201,0),0),"n/a"))</f>
        <v/>
      </c>
      <c r="H1404" s="81"/>
      <c r="I1404" s="398">
        <f t="shared" ref="I1404:AG1404" si="1151">IF($A1404="n/a",0,IFERROR(IF($G1404=I$287,$E1404,0),0))</f>
        <v>0</v>
      </c>
      <c r="J1404" s="398">
        <f t="shared" si="1151"/>
        <v>0</v>
      </c>
      <c r="K1404" s="398">
        <f t="shared" si="1151"/>
        <v>0</v>
      </c>
      <c r="L1404" s="398">
        <f t="shared" si="1151"/>
        <v>0</v>
      </c>
      <c r="M1404" s="398">
        <f t="shared" si="1151"/>
        <v>0</v>
      </c>
      <c r="N1404" s="398">
        <f t="shared" si="1151"/>
        <v>0</v>
      </c>
      <c r="O1404" s="398">
        <f t="shared" si="1151"/>
        <v>0</v>
      </c>
      <c r="P1404" s="398">
        <f t="shared" si="1151"/>
        <v>0</v>
      </c>
      <c r="Q1404" s="398">
        <f t="shared" si="1151"/>
        <v>0</v>
      </c>
      <c r="R1404" s="398">
        <f t="shared" si="1151"/>
        <v>0</v>
      </c>
      <c r="S1404" s="398">
        <f t="shared" si="1151"/>
        <v>0</v>
      </c>
      <c r="T1404" s="398">
        <f t="shared" si="1151"/>
        <v>0</v>
      </c>
      <c r="U1404" s="398">
        <f t="shared" si="1151"/>
        <v>0</v>
      </c>
      <c r="V1404" s="398">
        <f t="shared" si="1151"/>
        <v>0</v>
      </c>
      <c r="W1404" s="398">
        <f t="shared" si="1151"/>
        <v>0</v>
      </c>
      <c r="X1404" s="398">
        <f t="shared" si="1151"/>
        <v>0</v>
      </c>
      <c r="Y1404" s="398">
        <f t="shared" si="1151"/>
        <v>0</v>
      </c>
      <c r="Z1404" s="398">
        <f t="shared" si="1151"/>
        <v>0</v>
      </c>
      <c r="AA1404" s="398">
        <f t="shared" si="1151"/>
        <v>0</v>
      </c>
      <c r="AB1404" s="398">
        <f t="shared" si="1151"/>
        <v>0</v>
      </c>
      <c r="AC1404" s="398">
        <f t="shared" si="1151"/>
        <v>0</v>
      </c>
      <c r="AD1404" s="398">
        <f t="shared" si="1151"/>
        <v>0</v>
      </c>
      <c r="AE1404" s="398">
        <f t="shared" si="1151"/>
        <v>0</v>
      </c>
      <c r="AF1404" s="398">
        <f t="shared" si="1151"/>
        <v>0</v>
      </c>
      <c r="AG1404" s="398">
        <f t="shared" si="1151"/>
        <v>0</v>
      </c>
    </row>
    <row r="1405">
      <c r="A1405" s="100" t="str">
        <f t="shared" si="37"/>
        <v>n/a</v>
      </c>
      <c r="B1405" s="396">
        <f t="array" ref="B1405">IF($A1405="n/a",Dashboard!$C$54,iferror(index('Trade Log'!$B$5:$B$2004,match($A1405,'Trade Log'!$AA$5:$AA$2004,0),0),Dashboard!$C$54))</f>
        <v>43100</v>
      </c>
      <c r="C1405" s="100" t="str">
        <f t="array" ref="C1405">IF($A1405="n/a","",iferror(index('Trade Log'!$C$5:$C$2004,match($A1405,'Trade Log'!$AA$5:$AA$2004,0),0),""))</f>
        <v/>
      </c>
      <c r="D1405" s="398">
        <f t="array" ref="D1405">IF($A1405="n/a",0,iferror(index('Trade Log'!$AD$5:$AD$2004,match($A1405,'Trade Log'!$AA$5:$AA$2004,0),0),0))</f>
        <v>0</v>
      </c>
      <c r="E1405" s="398">
        <f t="shared" si="35"/>
        <v>0</v>
      </c>
      <c r="F1405" s="100" t="str">
        <f t="array" ref="F1405">IF($A1405="n/a","",iferror(index('Trade Log'!$D$5:$D$2004,match($A1405,'Trade Log'!$AA$5:$AA$2004,0),0),"n/a"))</f>
        <v/>
      </c>
      <c r="G1405" s="100" t="str">
        <f t="array" ref="G1405">IF($A1405="n/a","",IFERROR(index(Setup!$D$52:$D$201,match($F1405,Setup!$B$52:$B$201,0),0),"n/a"))</f>
        <v/>
      </c>
      <c r="H1405" s="81"/>
      <c r="I1405" s="398">
        <f t="shared" ref="I1405:AG1405" si="1152">IF($A1405="n/a",0,IFERROR(IF($G1405=I$287,$E1405,0),0))</f>
        <v>0</v>
      </c>
      <c r="J1405" s="398">
        <f t="shared" si="1152"/>
        <v>0</v>
      </c>
      <c r="K1405" s="398">
        <f t="shared" si="1152"/>
        <v>0</v>
      </c>
      <c r="L1405" s="398">
        <f t="shared" si="1152"/>
        <v>0</v>
      </c>
      <c r="M1405" s="398">
        <f t="shared" si="1152"/>
        <v>0</v>
      </c>
      <c r="N1405" s="398">
        <f t="shared" si="1152"/>
        <v>0</v>
      </c>
      <c r="O1405" s="398">
        <f t="shared" si="1152"/>
        <v>0</v>
      </c>
      <c r="P1405" s="398">
        <f t="shared" si="1152"/>
        <v>0</v>
      </c>
      <c r="Q1405" s="398">
        <f t="shared" si="1152"/>
        <v>0</v>
      </c>
      <c r="R1405" s="398">
        <f t="shared" si="1152"/>
        <v>0</v>
      </c>
      <c r="S1405" s="398">
        <f t="shared" si="1152"/>
        <v>0</v>
      </c>
      <c r="T1405" s="398">
        <f t="shared" si="1152"/>
        <v>0</v>
      </c>
      <c r="U1405" s="398">
        <f t="shared" si="1152"/>
        <v>0</v>
      </c>
      <c r="V1405" s="398">
        <f t="shared" si="1152"/>
        <v>0</v>
      </c>
      <c r="W1405" s="398">
        <f t="shared" si="1152"/>
        <v>0</v>
      </c>
      <c r="X1405" s="398">
        <f t="shared" si="1152"/>
        <v>0</v>
      </c>
      <c r="Y1405" s="398">
        <f t="shared" si="1152"/>
        <v>0</v>
      </c>
      <c r="Z1405" s="398">
        <f t="shared" si="1152"/>
        <v>0</v>
      </c>
      <c r="AA1405" s="398">
        <f t="shared" si="1152"/>
        <v>0</v>
      </c>
      <c r="AB1405" s="398">
        <f t="shared" si="1152"/>
        <v>0</v>
      </c>
      <c r="AC1405" s="398">
        <f t="shared" si="1152"/>
        <v>0</v>
      </c>
      <c r="AD1405" s="398">
        <f t="shared" si="1152"/>
        <v>0</v>
      </c>
      <c r="AE1405" s="398">
        <f t="shared" si="1152"/>
        <v>0</v>
      </c>
      <c r="AF1405" s="398">
        <f t="shared" si="1152"/>
        <v>0</v>
      </c>
      <c r="AG1405" s="398">
        <f t="shared" si="1152"/>
        <v>0</v>
      </c>
    </row>
    <row r="1406">
      <c r="A1406" s="100" t="str">
        <f t="shared" si="37"/>
        <v>n/a</v>
      </c>
      <c r="B1406" s="396">
        <f t="array" ref="B1406">IF($A1406="n/a",Dashboard!$C$54,iferror(index('Trade Log'!$B$5:$B$2004,match($A1406,'Trade Log'!$AA$5:$AA$2004,0),0),Dashboard!$C$54))</f>
        <v>43100</v>
      </c>
      <c r="C1406" s="100" t="str">
        <f t="array" ref="C1406">IF($A1406="n/a","",iferror(index('Trade Log'!$C$5:$C$2004,match($A1406,'Trade Log'!$AA$5:$AA$2004,0),0),""))</f>
        <v/>
      </c>
      <c r="D1406" s="398">
        <f t="array" ref="D1406">IF($A1406="n/a",0,iferror(index('Trade Log'!$AD$5:$AD$2004,match($A1406,'Trade Log'!$AA$5:$AA$2004,0),0),0))</f>
        <v>0</v>
      </c>
      <c r="E1406" s="398">
        <f t="shared" si="35"/>
        <v>0</v>
      </c>
      <c r="F1406" s="100" t="str">
        <f t="array" ref="F1406">IF($A1406="n/a","",iferror(index('Trade Log'!$D$5:$D$2004,match($A1406,'Trade Log'!$AA$5:$AA$2004,0),0),"n/a"))</f>
        <v/>
      </c>
      <c r="G1406" s="100" t="str">
        <f t="array" ref="G1406">IF($A1406="n/a","",IFERROR(index(Setup!$D$52:$D$201,match($F1406,Setup!$B$52:$B$201,0),0),"n/a"))</f>
        <v/>
      </c>
      <c r="H1406" s="81"/>
      <c r="I1406" s="398">
        <f t="shared" ref="I1406:AG1406" si="1153">IF($A1406="n/a",0,IFERROR(IF($G1406=I$287,$E1406,0),0))</f>
        <v>0</v>
      </c>
      <c r="J1406" s="398">
        <f t="shared" si="1153"/>
        <v>0</v>
      </c>
      <c r="K1406" s="398">
        <f t="shared" si="1153"/>
        <v>0</v>
      </c>
      <c r="L1406" s="398">
        <f t="shared" si="1153"/>
        <v>0</v>
      </c>
      <c r="M1406" s="398">
        <f t="shared" si="1153"/>
        <v>0</v>
      </c>
      <c r="N1406" s="398">
        <f t="shared" si="1153"/>
        <v>0</v>
      </c>
      <c r="O1406" s="398">
        <f t="shared" si="1153"/>
        <v>0</v>
      </c>
      <c r="P1406" s="398">
        <f t="shared" si="1153"/>
        <v>0</v>
      </c>
      <c r="Q1406" s="398">
        <f t="shared" si="1153"/>
        <v>0</v>
      </c>
      <c r="R1406" s="398">
        <f t="shared" si="1153"/>
        <v>0</v>
      </c>
      <c r="S1406" s="398">
        <f t="shared" si="1153"/>
        <v>0</v>
      </c>
      <c r="T1406" s="398">
        <f t="shared" si="1153"/>
        <v>0</v>
      </c>
      <c r="U1406" s="398">
        <f t="shared" si="1153"/>
        <v>0</v>
      </c>
      <c r="V1406" s="398">
        <f t="shared" si="1153"/>
        <v>0</v>
      </c>
      <c r="W1406" s="398">
        <f t="shared" si="1153"/>
        <v>0</v>
      </c>
      <c r="X1406" s="398">
        <f t="shared" si="1153"/>
        <v>0</v>
      </c>
      <c r="Y1406" s="398">
        <f t="shared" si="1153"/>
        <v>0</v>
      </c>
      <c r="Z1406" s="398">
        <f t="shared" si="1153"/>
        <v>0</v>
      </c>
      <c r="AA1406" s="398">
        <f t="shared" si="1153"/>
        <v>0</v>
      </c>
      <c r="AB1406" s="398">
        <f t="shared" si="1153"/>
        <v>0</v>
      </c>
      <c r="AC1406" s="398">
        <f t="shared" si="1153"/>
        <v>0</v>
      </c>
      <c r="AD1406" s="398">
        <f t="shared" si="1153"/>
        <v>0</v>
      </c>
      <c r="AE1406" s="398">
        <f t="shared" si="1153"/>
        <v>0</v>
      </c>
      <c r="AF1406" s="398">
        <f t="shared" si="1153"/>
        <v>0</v>
      </c>
      <c r="AG1406" s="398">
        <f t="shared" si="1153"/>
        <v>0</v>
      </c>
    </row>
    <row r="1407">
      <c r="A1407" s="100" t="str">
        <f t="shared" si="37"/>
        <v>n/a</v>
      </c>
      <c r="B1407" s="396">
        <f t="array" ref="B1407">IF($A1407="n/a",Dashboard!$C$54,iferror(index('Trade Log'!$B$5:$B$2004,match($A1407,'Trade Log'!$AA$5:$AA$2004,0),0),Dashboard!$C$54))</f>
        <v>43100</v>
      </c>
      <c r="C1407" s="100" t="str">
        <f t="array" ref="C1407">IF($A1407="n/a","",iferror(index('Trade Log'!$C$5:$C$2004,match($A1407,'Trade Log'!$AA$5:$AA$2004,0),0),""))</f>
        <v/>
      </c>
      <c r="D1407" s="398">
        <f t="array" ref="D1407">IF($A1407="n/a",0,iferror(index('Trade Log'!$AD$5:$AD$2004,match($A1407,'Trade Log'!$AA$5:$AA$2004,0),0),0))</f>
        <v>0</v>
      </c>
      <c r="E1407" s="398">
        <f t="shared" si="35"/>
        <v>0</v>
      </c>
      <c r="F1407" s="100" t="str">
        <f t="array" ref="F1407">IF($A1407="n/a","",iferror(index('Trade Log'!$D$5:$D$2004,match($A1407,'Trade Log'!$AA$5:$AA$2004,0),0),"n/a"))</f>
        <v/>
      </c>
      <c r="G1407" s="100" t="str">
        <f t="array" ref="G1407">IF($A1407="n/a","",IFERROR(index(Setup!$D$52:$D$201,match($F1407,Setup!$B$52:$B$201,0),0),"n/a"))</f>
        <v/>
      </c>
      <c r="H1407" s="81"/>
      <c r="I1407" s="398">
        <f t="shared" ref="I1407:AG1407" si="1154">IF($A1407="n/a",0,IFERROR(IF($G1407=I$287,$E1407,0),0))</f>
        <v>0</v>
      </c>
      <c r="J1407" s="398">
        <f t="shared" si="1154"/>
        <v>0</v>
      </c>
      <c r="K1407" s="398">
        <f t="shared" si="1154"/>
        <v>0</v>
      </c>
      <c r="L1407" s="398">
        <f t="shared" si="1154"/>
        <v>0</v>
      </c>
      <c r="M1407" s="398">
        <f t="shared" si="1154"/>
        <v>0</v>
      </c>
      <c r="N1407" s="398">
        <f t="shared" si="1154"/>
        <v>0</v>
      </c>
      <c r="O1407" s="398">
        <f t="shared" si="1154"/>
        <v>0</v>
      </c>
      <c r="P1407" s="398">
        <f t="shared" si="1154"/>
        <v>0</v>
      </c>
      <c r="Q1407" s="398">
        <f t="shared" si="1154"/>
        <v>0</v>
      </c>
      <c r="R1407" s="398">
        <f t="shared" si="1154"/>
        <v>0</v>
      </c>
      <c r="S1407" s="398">
        <f t="shared" si="1154"/>
        <v>0</v>
      </c>
      <c r="T1407" s="398">
        <f t="shared" si="1154"/>
        <v>0</v>
      </c>
      <c r="U1407" s="398">
        <f t="shared" si="1154"/>
        <v>0</v>
      </c>
      <c r="V1407" s="398">
        <f t="shared" si="1154"/>
        <v>0</v>
      </c>
      <c r="W1407" s="398">
        <f t="shared" si="1154"/>
        <v>0</v>
      </c>
      <c r="X1407" s="398">
        <f t="shared" si="1154"/>
        <v>0</v>
      </c>
      <c r="Y1407" s="398">
        <f t="shared" si="1154"/>
        <v>0</v>
      </c>
      <c r="Z1407" s="398">
        <f t="shared" si="1154"/>
        <v>0</v>
      </c>
      <c r="AA1407" s="398">
        <f t="shared" si="1154"/>
        <v>0</v>
      </c>
      <c r="AB1407" s="398">
        <f t="shared" si="1154"/>
        <v>0</v>
      </c>
      <c r="AC1407" s="398">
        <f t="shared" si="1154"/>
        <v>0</v>
      </c>
      <c r="AD1407" s="398">
        <f t="shared" si="1154"/>
        <v>0</v>
      </c>
      <c r="AE1407" s="398">
        <f t="shared" si="1154"/>
        <v>0</v>
      </c>
      <c r="AF1407" s="398">
        <f t="shared" si="1154"/>
        <v>0</v>
      </c>
      <c r="AG1407" s="398">
        <f t="shared" si="1154"/>
        <v>0</v>
      </c>
    </row>
    <row r="1408">
      <c r="A1408" s="100" t="str">
        <f t="shared" si="37"/>
        <v>n/a</v>
      </c>
      <c r="B1408" s="396">
        <f t="array" ref="B1408">IF($A1408="n/a",Dashboard!$C$54,iferror(index('Trade Log'!$B$5:$B$2004,match($A1408,'Trade Log'!$AA$5:$AA$2004,0),0),Dashboard!$C$54))</f>
        <v>43100</v>
      </c>
      <c r="C1408" s="100" t="str">
        <f t="array" ref="C1408">IF($A1408="n/a","",iferror(index('Trade Log'!$C$5:$C$2004,match($A1408,'Trade Log'!$AA$5:$AA$2004,0),0),""))</f>
        <v/>
      </c>
      <c r="D1408" s="398">
        <f t="array" ref="D1408">IF($A1408="n/a",0,iferror(index('Trade Log'!$AD$5:$AD$2004,match($A1408,'Trade Log'!$AA$5:$AA$2004,0),0),0))</f>
        <v>0</v>
      </c>
      <c r="E1408" s="398">
        <f t="shared" si="35"/>
        <v>0</v>
      </c>
      <c r="F1408" s="100" t="str">
        <f t="array" ref="F1408">IF($A1408="n/a","",iferror(index('Trade Log'!$D$5:$D$2004,match($A1408,'Trade Log'!$AA$5:$AA$2004,0),0),"n/a"))</f>
        <v/>
      </c>
      <c r="G1408" s="100" t="str">
        <f t="array" ref="G1408">IF($A1408="n/a","",IFERROR(index(Setup!$D$52:$D$201,match($F1408,Setup!$B$52:$B$201,0),0),"n/a"))</f>
        <v/>
      </c>
      <c r="H1408" s="81"/>
      <c r="I1408" s="398">
        <f t="shared" ref="I1408:AG1408" si="1155">IF($A1408="n/a",0,IFERROR(IF($G1408=I$287,$E1408,0),0))</f>
        <v>0</v>
      </c>
      <c r="J1408" s="398">
        <f t="shared" si="1155"/>
        <v>0</v>
      </c>
      <c r="K1408" s="398">
        <f t="shared" si="1155"/>
        <v>0</v>
      </c>
      <c r="L1408" s="398">
        <f t="shared" si="1155"/>
        <v>0</v>
      </c>
      <c r="M1408" s="398">
        <f t="shared" si="1155"/>
        <v>0</v>
      </c>
      <c r="N1408" s="398">
        <f t="shared" si="1155"/>
        <v>0</v>
      </c>
      <c r="O1408" s="398">
        <f t="shared" si="1155"/>
        <v>0</v>
      </c>
      <c r="P1408" s="398">
        <f t="shared" si="1155"/>
        <v>0</v>
      </c>
      <c r="Q1408" s="398">
        <f t="shared" si="1155"/>
        <v>0</v>
      </c>
      <c r="R1408" s="398">
        <f t="shared" si="1155"/>
        <v>0</v>
      </c>
      <c r="S1408" s="398">
        <f t="shared" si="1155"/>
        <v>0</v>
      </c>
      <c r="T1408" s="398">
        <f t="shared" si="1155"/>
        <v>0</v>
      </c>
      <c r="U1408" s="398">
        <f t="shared" si="1155"/>
        <v>0</v>
      </c>
      <c r="V1408" s="398">
        <f t="shared" si="1155"/>
        <v>0</v>
      </c>
      <c r="W1408" s="398">
        <f t="shared" si="1155"/>
        <v>0</v>
      </c>
      <c r="X1408" s="398">
        <f t="shared" si="1155"/>
        <v>0</v>
      </c>
      <c r="Y1408" s="398">
        <f t="shared" si="1155"/>
        <v>0</v>
      </c>
      <c r="Z1408" s="398">
        <f t="shared" si="1155"/>
        <v>0</v>
      </c>
      <c r="AA1408" s="398">
        <f t="shared" si="1155"/>
        <v>0</v>
      </c>
      <c r="AB1408" s="398">
        <f t="shared" si="1155"/>
        <v>0</v>
      </c>
      <c r="AC1408" s="398">
        <f t="shared" si="1155"/>
        <v>0</v>
      </c>
      <c r="AD1408" s="398">
        <f t="shared" si="1155"/>
        <v>0</v>
      </c>
      <c r="AE1408" s="398">
        <f t="shared" si="1155"/>
        <v>0</v>
      </c>
      <c r="AF1408" s="398">
        <f t="shared" si="1155"/>
        <v>0</v>
      </c>
      <c r="AG1408" s="398">
        <f t="shared" si="1155"/>
        <v>0</v>
      </c>
    </row>
    <row r="1409">
      <c r="A1409" s="100" t="str">
        <f t="shared" si="37"/>
        <v>n/a</v>
      </c>
      <c r="B1409" s="396">
        <f t="array" ref="B1409">IF($A1409="n/a",Dashboard!$C$54,iferror(index('Trade Log'!$B$5:$B$2004,match($A1409,'Trade Log'!$AA$5:$AA$2004,0),0),Dashboard!$C$54))</f>
        <v>43100</v>
      </c>
      <c r="C1409" s="100" t="str">
        <f t="array" ref="C1409">IF($A1409="n/a","",iferror(index('Trade Log'!$C$5:$C$2004,match($A1409,'Trade Log'!$AA$5:$AA$2004,0),0),""))</f>
        <v/>
      </c>
      <c r="D1409" s="398">
        <f t="array" ref="D1409">IF($A1409="n/a",0,iferror(index('Trade Log'!$AD$5:$AD$2004,match($A1409,'Trade Log'!$AA$5:$AA$2004,0),0),0))</f>
        <v>0</v>
      </c>
      <c r="E1409" s="398">
        <f t="shared" si="35"/>
        <v>0</v>
      </c>
      <c r="F1409" s="100" t="str">
        <f t="array" ref="F1409">IF($A1409="n/a","",iferror(index('Trade Log'!$D$5:$D$2004,match($A1409,'Trade Log'!$AA$5:$AA$2004,0),0),"n/a"))</f>
        <v/>
      </c>
      <c r="G1409" s="100" t="str">
        <f t="array" ref="G1409">IF($A1409="n/a","",IFERROR(index(Setup!$D$52:$D$201,match($F1409,Setup!$B$52:$B$201,0),0),"n/a"))</f>
        <v/>
      </c>
      <c r="H1409" s="81"/>
      <c r="I1409" s="398">
        <f t="shared" ref="I1409:AG1409" si="1156">IF($A1409="n/a",0,IFERROR(IF($G1409=I$287,$E1409,0),0))</f>
        <v>0</v>
      </c>
      <c r="J1409" s="398">
        <f t="shared" si="1156"/>
        <v>0</v>
      </c>
      <c r="K1409" s="398">
        <f t="shared" si="1156"/>
        <v>0</v>
      </c>
      <c r="L1409" s="398">
        <f t="shared" si="1156"/>
        <v>0</v>
      </c>
      <c r="M1409" s="398">
        <f t="shared" si="1156"/>
        <v>0</v>
      </c>
      <c r="N1409" s="398">
        <f t="shared" si="1156"/>
        <v>0</v>
      </c>
      <c r="O1409" s="398">
        <f t="shared" si="1156"/>
        <v>0</v>
      </c>
      <c r="P1409" s="398">
        <f t="shared" si="1156"/>
        <v>0</v>
      </c>
      <c r="Q1409" s="398">
        <f t="shared" si="1156"/>
        <v>0</v>
      </c>
      <c r="R1409" s="398">
        <f t="shared" si="1156"/>
        <v>0</v>
      </c>
      <c r="S1409" s="398">
        <f t="shared" si="1156"/>
        <v>0</v>
      </c>
      <c r="T1409" s="398">
        <f t="shared" si="1156"/>
        <v>0</v>
      </c>
      <c r="U1409" s="398">
        <f t="shared" si="1156"/>
        <v>0</v>
      </c>
      <c r="V1409" s="398">
        <f t="shared" si="1156"/>
        <v>0</v>
      </c>
      <c r="W1409" s="398">
        <f t="shared" si="1156"/>
        <v>0</v>
      </c>
      <c r="X1409" s="398">
        <f t="shared" si="1156"/>
        <v>0</v>
      </c>
      <c r="Y1409" s="398">
        <f t="shared" si="1156"/>
        <v>0</v>
      </c>
      <c r="Z1409" s="398">
        <f t="shared" si="1156"/>
        <v>0</v>
      </c>
      <c r="AA1409" s="398">
        <f t="shared" si="1156"/>
        <v>0</v>
      </c>
      <c r="AB1409" s="398">
        <f t="shared" si="1156"/>
        <v>0</v>
      </c>
      <c r="AC1409" s="398">
        <f t="shared" si="1156"/>
        <v>0</v>
      </c>
      <c r="AD1409" s="398">
        <f t="shared" si="1156"/>
        <v>0</v>
      </c>
      <c r="AE1409" s="398">
        <f t="shared" si="1156"/>
        <v>0</v>
      </c>
      <c r="AF1409" s="398">
        <f t="shared" si="1156"/>
        <v>0</v>
      </c>
      <c r="AG1409" s="398">
        <f t="shared" si="1156"/>
        <v>0</v>
      </c>
    </row>
    <row r="1410">
      <c r="A1410" s="100" t="str">
        <f t="shared" si="37"/>
        <v>n/a</v>
      </c>
      <c r="B1410" s="396">
        <f t="array" ref="B1410">IF($A1410="n/a",Dashboard!$C$54,iferror(index('Trade Log'!$B$5:$B$2004,match($A1410,'Trade Log'!$AA$5:$AA$2004,0),0),Dashboard!$C$54))</f>
        <v>43100</v>
      </c>
      <c r="C1410" s="100" t="str">
        <f t="array" ref="C1410">IF($A1410="n/a","",iferror(index('Trade Log'!$C$5:$C$2004,match($A1410,'Trade Log'!$AA$5:$AA$2004,0),0),""))</f>
        <v/>
      </c>
      <c r="D1410" s="398">
        <f t="array" ref="D1410">IF($A1410="n/a",0,iferror(index('Trade Log'!$AD$5:$AD$2004,match($A1410,'Trade Log'!$AA$5:$AA$2004,0),0),0))</f>
        <v>0</v>
      </c>
      <c r="E1410" s="398">
        <f t="shared" si="35"/>
        <v>0</v>
      </c>
      <c r="F1410" s="100" t="str">
        <f t="array" ref="F1410">IF($A1410="n/a","",iferror(index('Trade Log'!$D$5:$D$2004,match($A1410,'Trade Log'!$AA$5:$AA$2004,0),0),"n/a"))</f>
        <v/>
      </c>
      <c r="G1410" s="100" t="str">
        <f t="array" ref="G1410">IF($A1410="n/a","",IFERROR(index(Setup!$D$52:$D$201,match($F1410,Setup!$B$52:$B$201,0),0),"n/a"))</f>
        <v/>
      </c>
      <c r="H1410" s="81"/>
      <c r="I1410" s="398">
        <f t="shared" ref="I1410:AG1410" si="1157">IF($A1410="n/a",0,IFERROR(IF($G1410=I$287,$E1410,0),0))</f>
        <v>0</v>
      </c>
      <c r="J1410" s="398">
        <f t="shared" si="1157"/>
        <v>0</v>
      </c>
      <c r="K1410" s="398">
        <f t="shared" si="1157"/>
        <v>0</v>
      </c>
      <c r="L1410" s="398">
        <f t="shared" si="1157"/>
        <v>0</v>
      </c>
      <c r="M1410" s="398">
        <f t="shared" si="1157"/>
        <v>0</v>
      </c>
      <c r="N1410" s="398">
        <f t="shared" si="1157"/>
        <v>0</v>
      </c>
      <c r="O1410" s="398">
        <f t="shared" si="1157"/>
        <v>0</v>
      </c>
      <c r="P1410" s="398">
        <f t="shared" si="1157"/>
        <v>0</v>
      </c>
      <c r="Q1410" s="398">
        <f t="shared" si="1157"/>
        <v>0</v>
      </c>
      <c r="R1410" s="398">
        <f t="shared" si="1157"/>
        <v>0</v>
      </c>
      <c r="S1410" s="398">
        <f t="shared" si="1157"/>
        <v>0</v>
      </c>
      <c r="T1410" s="398">
        <f t="shared" si="1157"/>
        <v>0</v>
      </c>
      <c r="U1410" s="398">
        <f t="shared" si="1157"/>
        <v>0</v>
      </c>
      <c r="V1410" s="398">
        <f t="shared" si="1157"/>
        <v>0</v>
      </c>
      <c r="W1410" s="398">
        <f t="shared" si="1157"/>
        <v>0</v>
      </c>
      <c r="X1410" s="398">
        <f t="shared" si="1157"/>
        <v>0</v>
      </c>
      <c r="Y1410" s="398">
        <f t="shared" si="1157"/>
        <v>0</v>
      </c>
      <c r="Z1410" s="398">
        <f t="shared" si="1157"/>
        <v>0</v>
      </c>
      <c r="AA1410" s="398">
        <f t="shared" si="1157"/>
        <v>0</v>
      </c>
      <c r="AB1410" s="398">
        <f t="shared" si="1157"/>
        <v>0</v>
      </c>
      <c r="AC1410" s="398">
        <f t="shared" si="1157"/>
        <v>0</v>
      </c>
      <c r="AD1410" s="398">
        <f t="shared" si="1157"/>
        <v>0</v>
      </c>
      <c r="AE1410" s="398">
        <f t="shared" si="1157"/>
        <v>0</v>
      </c>
      <c r="AF1410" s="398">
        <f t="shared" si="1157"/>
        <v>0</v>
      </c>
      <c r="AG1410" s="398">
        <f t="shared" si="1157"/>
        <v>0</v>
      </c>
    </row>
    <row r="1411">
      <c r="A1411" s="100" t="str">
        <f t="shared" si="37"/>
        <v>n/a</v>
      </c>
      <c r="B1411" s="396">
        <f t="array" ref="B1411">IF($A1411="n/a",Dashboard!$C$54,iferror(index('Trade Log'!$B$5:$B$2004,match($A1411,'Trade Log'!$AA$5:$AA$2004,0),0),Dashboard!$C$54))</f>
        <v>43100</v>
      </c>
      <c r="C1411" s="100" t="str">
        <f t="array" ref="C1411">IF($A1411="n/a","",iferror(index('Trade Log'!$C$5:$C$2004,match($A1411,'Trade Log'!$AA$5:$AA$2004,0),0),""))</f>
        <v/>
      </c>
      <c r="D1411" s="398">
        <f t="array" ref="D1411">IF($A1411="n/a",0,iferror(index('Trade Log'!$AD$5:$AD$2004,match($A1411,'Trade Log'!$AA$5:$AA$2004,0),0),0))</f>
        <v>0</v>
      </c>
      <c r="E1411" s="398">
        <f t="shared" si="35"/>
        <v>0</v>
      </c>
      <c r="F1411" s="100" t="str">
        <f t="array" ref="F1411">IF($A1411="n/a","",iferror(index('Trade Log'!$D$5:$D$2004,match($A1411,'Trade Log'!$AA$5:$AA$2004,0),0),"n/a"))</f>
        <v/>
      </c>
      <c r="G1411" s="100" t="str">
        <f t="array" ref="G1411">IF($A1411="n/a","",IFERROR(index(Setup!$D$52:$D$201,match($F1411,Setup!$B$52:$B$201,0),0),"n/a"))</f>
        <v/>
      </c>
      <c r="H1411" s="81"/>
      <c r="I1411" s="398">
        <f t="shared" ref="I1411:AG1411" si="1158">IF($A1411="n/a",0,IFERROR(IF($G1411=I$287,$E1411,0),0))</f>
        <v>0</v>
      </c>
      <c r="J1411" s="398">
        <f t="shared" si="1158"/>
        <v>0</v>
      </c>
      <c r="K1411" s="398">
        <f t="shared" si="1158"/>
        <v>0</v>
      </c>
      <c r="L1411" s="398">
        <f t="shared" si="1158"/>
        <v>0</v>
      </c>
      <c r="M1411" s="398">
        <f t="shared" si="1158"/>
        <v>0</v>
      </c>
      <c r="N1411" s="398">
        <f t="shared" si="1158"/>
        <v>0</v>
      </c>
      <c r="O1411" s="398">
        <f t="shared" si="1158"/>
        <v>0</v>
      </c>
      <c r="P1411" s="398">
        <f t="shared" si="1158"/>
        <v>0</v>
      </c>
      <c r="Q1411" s="398">
        <f t="shared" si="1158"/>
        <v>0</v>
      </c>
      <c r="R1411" s="398">
        <f t="shared" si="1158"/>
        <v>0</v>
      </c>
      <c r="S1411" s="398">
        <f t="shared" si="1158"/>
        <v>0</v>
      </c>
      <c r="T1411" s="398">
        <f t="shared" si="1158"/>
        <v>0</v>
      </c>
      <c r="U1411" s="398">
        <f t="shared" si="1158"/>
        <v>0</v>
      </c>
      <c r="V1411" s="398">
        <f t="shared" si="1158"/>
        <v>0</v>
      </c>
      <c r="W1411" s="398">
        <f t="shared" si="1158"/>
        <v>0</v>
      </c>
      <c r="X1411" s="398">
        <f t="shared" si="1158"/>
        <v>0</v>
      </c>
      <c r="Y1411" s="398">
        <f t="shared" si="1158"/>
        <v>0</v>
      </c>
      <c r="Z1411" s="398">
        <f t="shared" si="1158"/>
        <v>0</v>
      </c>
      <c r="AA1411" s="398">
        <f t="shared" si="1158"/>
        <v>0</v>
      </c>
      <c r="AB1411" s="398">
        <f t="shared" si="1158"/>
        <v>0</v>
      </c>
      <c r="AC1411" s="398">
        <f t="shared" si="1158"/>
        <v>0</v>
      </c>
      <c r="AD1411" s="398">
        <f t="shared" si="1158"/>
        <v>0</v>
      </c>
      <c r="AE1411" s="398">
        <f t="shared" si="1158"/>
        <v>0</v>
      </c>
      <c r="AF1411" s="398">
        <f t="shared" si="1158"/>
        <v>0</v>
      </c>
      <c r="AG1411" s="398">
        <f t="shared" si="1158"/>
        <v>0</v>
      </c>
    </row>
    <row r="1412">
      <c r="A1412" s="100" t="str">
        <f t="shared" si="37"/>
        <v>n/a</v>
      </c>
      <c r="B1412" s="396">
        <f t="array" ref="B1412">IF($A1412="n/a",Dashboard!$C$54,iferror(index('Trade Log'!$B$5:$B$2004,match($A1412,'Trade Log'!$AA$5:$AA$2004,0),0),Dashboard!$C$54))</f>
        <v>43100</v>
      </c>
      <c r="C1412" s="100" t="str">
        <f t="array" ref="C1412">IF($A1412="n/a","",iferror(index('Trade Log'!$C$5:$C$2004,match($A1412,'Trade Log'!$AA$5:$AA$2004,0),0),""))</f>
        <v/>
      </c>
      <c r="D1412" s="398">
        <f t="array" ref="D1412">IF($A1412="n/a",0,iferror(index('Trade Log'!$AD$5:$AD$2004,match($A1412,'Trade Log'!$AA$5:$AA$2004,0),0),0))</f>
        <v>0</v>
      </c>
      <c r="E1412" s="398">
        <f t="shared" si="35"/>
        <v>0</v>
      </c>
      <c r="F1412" s="100" t="str">
        <f t="array" ref="F1412">IF($A1412="n/a","",iferror(index('Trade Log'!$D$5:$D$2004,match($A1412,'Trade Log'!$AA$5:$AA$2004,0),0),"n/a"))</f>
        <v/>
      </c>
      <c r="G1412" s="100" t="str">
        <f t="array" ref="G1412">IF($A1412="n/a","",IFERROR(index(Setup!$D$52:$D$201,match($F1412,Setup!$B$52:$B$201,0),0),"n/a"))</f>
        <v/>
      </c>
      <c r="H1412" s="81"/>
      <c r="I1412" s="398">
        <f t="shared" ref="I1412:AG1412" si="1159">IF($A1412="n/a",0,IFERROR(IF($G1412=I$287,$E1412,0),0))</f>
        <v>0</v>
      </c>
      <c r="J1412" s="398">
        <f t="shared" si="1159"/>
        <v>0</v>
      </c>
      <c r="K1412" s="398">
        <f t="shared" si="1159"/>
        <v>0</v>
      </c>
      <c r="L1412" s="398">
        <f t="shared" si="1159"/>
        <v>0</v>
      </c>
      <c r="M1412" s="398">
        <f t="shared" si="1159"/>
        <v>0</v>
      </c>
      <c r="N1412" s="398">
        <f t="shared" si="1159"/>
        <v>0</v>
      </c>
      <c r="O1412" s="398">
        <f t="shared" si="1159"/>
        <v>0</v>
      </c>
      <c r="P1412" s="398">
        <f t="shared" si="1159"/>
        <v>0</v>
      </c>
      <c r="Q1412" s="398">
        <f t="shared" si="1159"/>
        <v>0</v>
      </c>
      <c r="R1412" s="398">
        <f t="shared" si="1159"/>
        <v>0</v>
      </c>
      <c r="S1412" s="398">
        <f t="shared" si="1159"/>
        <v>0</v>
      </c>
      <c r="T1412" s="398">
        <f t="shared" si="1159"/>
        <v>0</v>
      </c>
      <c r="U1412" s="398">
        <f t="shared" si="1159"/>
        <v>0</v>
      </c>
      <c r="V1412" s="398">
        <f t="shared" si="1159"/>
        <v>0</v>
      </c>
      <c r="W1412" s="398">
        <f t="shared" si="1159"/>
        <v>0</v>
      </c>
      <c r="X1412" s="398">
        <f t="shared" si="1159"/>
        <v>0</v>
      </c>
      <c r="Y1412" s="398">
        <f t="shared" si="1159"/>
        <v>0</v>
      </c>
      <c r="Z1412" s="398">
        <f t="shared" si="1159"/>
        <v>0</v>
      </c>
      <c r="AA1412" s="398">
        <f t="shared" si="1159"/>
        <v>0</v>
      </c>
      <c r="AB1412" s="398">
        <f t="shared" si="1159"/>
        <v>0</v>
      </c>
      <c r="AC1412" s="398">
        <f t="shared" si="1159"/>
        <v>0</v>
      </c>
      <c r="AD1412" s="398">
        <f t="shared" si="1159"/>
        <v>0</v>
      </c>
      <c r="AE1412" s="398">
        <f t="shared" si="1159"/>
        <v>0</v>
      </c>
      <c r="AF1412" s="398">
        <f t="shared" si="1159"/>
        <v>0</v>
      </c>
      <c r="AG1412" s="398">
        <f t="shared" si="1159"/>
        <v>0</v>
      </c>
    </row>
    <row r="1413">
      <c r="A1413" s="100" t="str">
        <f t="shared" si="37"/>
        <v>n/a</v>
      </c>
      <c r="B1413" s="396">
        <f t="array" ref="B1413">IF($A1413="n/a",Dashboard!$C$54,iferror(index('Trade Log'!$B$5:$B$2004,match($A1413,'Trade Log'!$AA$5:$AA$2004,0),0),Dashboard!$C$54))</f>
        <v>43100</v>
      </c>
      <c r="C1413" s="100" t="str">
        <f t="array" ref="C1413">IF($A1413="n/a","",iferror(index('Trade Log'!$C$5:$C$2004,match($A1413,'Trade Log'!$AA$5:$AA$2004,0),0),""))</f>
        <v/>
      </c>
      <c r="D1413" s="398">
        <f t="array" ref="D1413">IF($A1413="n/a",0,iferror(index('Trade Log'!$AD$5:$AD$2004,match($A1413,'Trade Log'!$AA$5:$AA$2004,0),0),0))</f>
        <v>0</v>
      </c>
      <c r="E1413" s="398">
        <f t="shared" si="35"/>
        <v>0</v>
      </c>
      <c r="F1413" s="100" t="str">
        <f t="array" ref="F1413">IF($A1413="n/a","",iferror(index('Trade Log'!$D$5:$D$2004,match($A1413,'Trade Log'!$AA$5:$AA$2004,0),0),"n/a"))</f>
        <v/>
      </c>
      <c r="G1413" s="100" t="str">
        <f t="array" ref="G1413">IF($A1413="n/a","",IFERROR(index(Setup!$D$52:$D$201,match($F1413,Setup!$B$52:$B$201,0),0),"n/a"))</f>
        <v/>
      </c>
      <c r="H1413" s="81"/>
      <c r="I1413" s="398">
        <f t="shared" ref="I1413:AG1413" si="1160">IF($A1413="n/a",0,IFERROR(IF($G1413=I$287,$E1413,0),0))</f>
        <v>0</v>
      </c>
      <c r="J1413" s="398">
        <f t="shared" si="1160"/>
        <v>0</v>
      </c>
      <c r="K1413" s="398">
        <f t="shared" si="1160"/>
        <v>0</v>
      </c>
      <c r="L1413" s="398">
        <f t="shared" si="1160"/>
        <v>0</v>
      </c>
      <c r="M1413" s="398">
        <f t="shared" si="1160"/>
        <v>0</v>
      </c>
      <c r="N1413" s="398">
        <f t="shared" si="1160"/>
        <v>0</v>
      </c>
      <c r="O1413" s="398">
        <f t="shared" si="1160"/>
        <v>0</v>
      </c>
      <c r="P1413" s="398">
        <f t="shared" si="1160"/>
        <v>0</v>
      </c>
      <c r="Q1413" s="398">
        <f t="shared" si="1160"/>
        <v>0</v>
      </c>
      <c r="R1413" s="398">
        <f t="shared" si="1160"/>
        <v>0</v>
      </c>
      <c r="S1413" s="398">
        <f t="shared" si="1160"/>
        <v>0</v>
      </c>
      <c r="T1413" s="398">
        <f t="shared" si="1160"/>
        <v>0</v>
      </c>
      <c r="U1413" s="398">
        <f t="shared" si="1160"/>
        <v>0</v>
      </c>
      <c r="V1413" s="398">
        <f t="shared" si="1160"/>
        <v>0</v>
      </c>
      <c r="W1413" s="398">
        <f t="shared" si="1160"/>
        <v>0</v>
      </c>
      <c r="X1413" s="398">
        <f t="shared" si="1160"/>
        <v>0</v>
      </c>
      <c r="Y1413" s="398">
        <f t="shared" si="1160"/>
        <v>0</v>
      </c>
      <c r="Z1413" s="398">
        <f t="shared" si="1160"/>
        <v>0</v>
      </c>
      <c r="AA1413" s="398">
        <f t="shared" si="1160"/>
        <v>0</v>
      </c>
      <c r="AB1413" s="398">
        <f t="shared" si="1160"/>
        <v>0</v>
      </c>
      <c r="AC1413" s="398">
        <f t="shared" si="1160"/>
        <v>0</v>
      </c>
      <c r="AD1413" s="398">
        <f t="shared" si="1160"/>
        <v>0</v>
      </c>
      <c r="AE1413" s="398">
        <f t="shared" si="1160"/>
        <v>0</v>
      </c>
      <c r="AF1413" s="398">
        <f t="shared" si="1160"/>
        <v>0</v>
      </c>
      <c r="AG1413" s="398">
        <f t="shared" si="1160"/>
        <v>0</v>
      </c>
    </row>
    <row r="1414">
      <c r="A1414" s="100" t="str">
        <f t="shared" si="37"/>
        <v>n/a</v>
      </c>
      <c r="B1414" s="396">
        <f t="array" ref="B1414">IF($A1414="n/a",Dashboard!$C$54,iferror(index('Trade Log'!$B$5:$B$2004,match($A1414,'Trade Log'!$AA$5:$AA$2004,0),0),Dashboard!$C$54))</f>
        <v>43100</v>
      </c>
      <c r="C1414" s="100" t="str">
        <f t="array" ref="C1414">IF($A1414="n/a","",iferror(index('Trade Log'!$C$5:$C$2004,match($A1414,'Trade Log'!$AA$5:$AA$2004,0),0),""))</f>
        <v/>
      </c>
      <c r="D1414" s="398">
        <f t="array" ref="D1414">IF($A1414="n/a",0,iferror(index('Trade Log'!$AD$5:$AD$2004,match($A1414,'Trade Log'!$AA$5:$AA$2004,0),0),0))</f>
        <v>0</v>
      </c>
      <c r="E1414" s="398">
        <f t="shared" si="35"/>
        <v>0</v>
      </c>
      <c r="F1414" s="100" t="str">
        <f t="array" ref="F1414">IF($A1414="n/a","",iferror(index('Trade Log'!$D$5:$D$2004,match($A1414,'Trade Log'!$AA$5:$AA$2004,0),0),"n/a"))</f>
        <v/>
      </c>
      <c r="G1414" s="100" t="str">
        <f t="array" ref="G1414">IF($A1414="n/a","",IFERROR(index(Setup!$D$52:$D$201,match($F1414,Setup!$B$52:$B$201,0),0),"n/a"))</f>
        <v/>
      </c>
      <c r="H1414" s="81"/>
      <c r="I1414" s="398">
        <f t="shared" ref="I1414:AG1414" si="1161">IF($A1414="n/a",0,IFERROR(IF($G1414=I$287,$E1414,0),0))</f>
        <v>0</v>
      </c>
      <c r="J1414" s="398">
        <f t="shared" si="1161"/>
        <v>0</v>
      </c>
      <c r="K1414" s="398">
        <f t="shared" si="1161"/>
        <v>0</v>
      </c>
      <c r="L1414" s="398">
        <f t="shared" si="1161"/>
        <v>0</v>
      </c>
      <c r="M1414" s="398">
        <f t="shared" si="1161"/>
        <v>0</v>
      </c>
      <c r="N1414" s="398">
        <f t="shared" si="1161"/>
        <v>0</v>
      </c>
      <c r="O1414" s="398">
        <f t="shared" si="1161"/>
        <v>0</v>
      </c>
      <c r="P1414" s="398">
        <f t="shared" si="1161"/>
        <v>0</v>
      </c>
      <c r="Q1414" s="398">
        <f t="shared" si="1161"/>
        <v>0</v>
      </c>
      <c r="R1414" s="398">
        <f t="shared" si="1161"/>
        <v>0</v>
      </c>
      <c r="S1414" s="398">
        <f t="shared" si="1161"/>
        <v>0</v>
      </c>
      <c r="T1414" s="398">
        <f t="shared" si="1161"/>
        <v>0</v>
      </c>
      <c r="U1414" s="398">
        <f t="shared" si="1161"/>
        <v>0</v>
      </c>
      <c r="V1414" s="398">
        <f t="shared" si="1161"/>
        <v>0</v>
      </c>
      <c r="W1414" s="398">
        <f t="shared" si="1161"/>
        <v>0</v>
      </c>
      <c r="X1414" s="398">
        <f t="shared" si="1161"/>
        <v>0</v>
      </c>
      <c r="Y1414" s="398">
        <f t="shared" si="1161"/>
        <v>0</v>
      </c>
      <c r="Z1414" s="398">
        <f t="shared" si="1161"/>
        <v>0</v>
      </c>
      <c r="AA1414" s="398">
        <f t="shared" si="1161"/>
        <v>0</v>
      </c>
      <c r="AB1414" s="398">
        <f t="shared" si="1161"/>
        <v>0</v>
      </c>
      <c r="AC1414" s="398">
        <f t="shared" si="1161"/>
        <v>0</v>
      </c>
      <c r="AD1414" s="398">
        <f t="shared" si="1161"/>
        <v>0</v>
      </c>
      <c r="AE1414" s="398">
        <f t="shared" si="1161"/>
        <v>0</v>
      </c>
      <c r="AF1414" s="398">
        <f t="shared" si="1161"/>
        <v>0</v>
      </c>
      <c r="AG1414" s="398">
        <f t="shared" si="1161"/>
        <v>0</v>
      </c>
    </row>
    <row r="1415">
      <c r="A1415" s="100" t="str">
        <f t="shared" si="37"/>
        <v>n/a</v>
      </c>
      <c r="B1415" s="396">
        <f t="array" ref="B1415">IF($A1415="n/a",Dashboard!$C$54,iferror(index('Trade Log'!$B$5:$B$2004,match($A1415,'Trade Log'!$AA$5:$AA$2004,0),0),Dashboard!$C$54))</f>
        <v>43100</v>
      </c>
      <c r="C1415" s="100" t="str">
        <f t="array" ref="C1415">IF($A1415="n/a","",iferror(index('Trade Log'!$C$5:$C$2004,match($A1415,'Trade Log'!$AA$5:$AA$2004,0),0),""))</f>
        <v/>
      </c>
      <c r="D1415" s="398">
        <f t="array" ref="D1415">IF($A1415="n/a",0,iferror(index('Trade Log'!$AD$5:$AD$2004,match($A1415,'Trade Log'!$AA$5:$AA$2004,0),0),0))</f>
        <v>0</v>
      </c>
      <c r="E1415" s="398">
        <f t="shared" si="35"/>
        <v>0</v>
      </c>
      <c r="F1415" s="100" t="str">
        <f t="array" ref="F1415">IF($A1415="n/a","",iferror(index('Trade Log'!$D$5:$D$2004,match($A1415,'Trade Log'!$AA$5:$AA$2004,0),0),"n/a"))</f>
        <v/>
      </c>
      <c r="G1415" s="100" t="str">
        <f t="array" ref="G1415">IF($A1415="n/a","",IFERROR(index(Setup!$D$52:$D$201,match($F1415,Setup!$B$52:$B$201,0),0),"n/a"))</f>
        <v/>
      </c>
      <c r="H1415" s="81"/>
      <c r="I1415" s="398">
        <f t="shared" ref="I1415:AG1415" si="1162">IF($A1415="n/a",0,IFERROR(IF($G1415=I$287,$E1415,0),0))</f>
        <v>0</v>
      </c>
      <c r="J1415" s="398">
        <f t="shared" si="1162"/>
        <v>0</v>
      </c>
      <c r="K1415" s="398">
        <f t="shared" si="1162"/>
        <v>0</v>
      </c>
      <c r="L1415" s="398">
        <f t="shared" si="1162"/>
        <v>0</v>
      </c>
      <c r="M1415" s="398">
        <f t="shared" si="1162"/>
        <v>0</v>
      </c>
      <c r="N1415" s="398">
        <f t="shared" si="1162"/>
        <v>0</v>
      </c>
      <c r="O1415" s="398">
        <f t="shared" si="1162"/>
        <v>0</v>
      </c>
      <c r="P1415" s="398">
        <f t="shared" si="1162"/>
        <v>0</v>
      </c>
      <c r="Q1415" s="398">
        <f t="shared" si="1162"/>
        <v>0</v>
      </c>
      <c r="R1415" s="398">
        <f t="shared" si="1162"/>
        <v>0</v>
      </c>
      <c r="S1415" s="398">
        <f t="shared" si="1162"/>
        <v>0</v>
      </c>
      <c r="T1415" s="398">
        <f t="shared" si="1162"/>
        <v>0</v>
      </c>
      <c r="U1415" s="398">
        <f t="shared" si="1162"/>
        <v>0</v>
      </c>
      <c r="V1415" s="398">
        <f t="shared" si="1162"/>
        <v>0</v>
      </c>
      <c r="W1415" s="398">
        <f t="shared" si="1162"/>
        <v>0</v>
      </c>
      <c r="X1415" s="398">
        <f t="shared" si="1162"/>
        <v>0</v>
      </c>
      <c r="Y1415" s="398">
        <f t="shared" si="1162"/>
        <v>0</v>
      </c>
      <c r="Z1415" s="398">
        <f t="shared" si="1162"/>
        <v>0</v>
      </c>
      <c r="AA1415" s="398">
        <f t="shared" si="1162"/>
        <v>0</v>
      </c>
      <c r="AB1415" s="398">
        <f t="shared" si="1162"/>
        <v>0</v>
      </c>
      <c r="AC1415" s="398">
        <f t="shared" si="1162"/>
        <v>0</v>
      </c>
      <c r="AD1415" s="398">
        <f t="shared" si="1162"/>
        <v>0</v>
      </c>
      <c r="AE1415" s="398">
        <f t="shared" si="1162"/>
        <v>0</v>
      </c>
      <c r="AF1415" s="398">
        <f t="shared" si="1162"/>
        <v>0</v>
      </c>
      <c r="AG1415" s="398">
        <f t="shared" si="1162"/>
        <v>0</v>
      </c>
    </row>
    <row r="1416">
      <c r="A1416" s="100" t="str">
        <f t="shared" si="37"/>
        <v>n/a</v>
      </c>
      <c r="B1416" s="396">
        <f t="array" ref="B1416">IF($A1416="n/a",Dashboard!$C$54,iferror(index('Trade Log'!$B$5:$B$2004,match($A1416,'Trade Log'!$AA$5:$AA$2004,0),0),Dashboard!$C$54))</f>
        <v>43100</v>
      </c>
      <c r="C1416" s="100" t="str">
        <f t="array" ref="C1416">IF($A1416="n/a","",iferror(index('Trade Log'!$C$5:$C$2004,match($A1416,'Trade Log'!$AA$5:$AA$2004,0),0),""))</f>
        <v/>
      </c>
      <c r="D1416" s="398">
        <f t="array" ref="D1416">IF($A1416="n/a",0,iferror(index('Trade Log'!$AD$5:$AD$2004,match($A1416,'Trade Log'!$AA$5:$AA$2004,0),0),0))</f>
        <v>0</v>
      </c>
      <c r="E1416" s="398">
        <f t="shared" si="35"/>
        <v>0</v>
      </c>
      <c r="F1416" s="100" t="str">
        <f t="array" ref="F1416">IF($A1416="n/a","",iferror(index('Trade Log'!$D$5:$D$2004,match($A1416,'Trade Log'!$AA$5:$AA$2004,0),0),"n/a"))</f>
        <v/>
      </c>
      <c r="G1416" s="100" t="str">
        <f t="array" ref="G1416">IF($A1416="n/a","",IFERROR(index(Setup!$D$52:$D$201,match($F1416,Setup!$B$52:$B$201,0),0),"n/a"))</f>
        <v/>
      </c>
      <c r="H1416" s="81"/>
      <c r="I1416" s="398">
        <f t="shared" ref="I1416:AG1416" si="1163">IF($A1416="n/a",0,IFERROR(IF($G1416=I$287,$E1416,0),0))</f>
        <v>0</v>
      </c>
      <c r="J1416" s="398">
        <f t="shared" si="1163"/>
        <v>0</v>
      </c>
      <c r="K1416" s="398">
        <f t="shared" si="1163"/>
        <v>0</v>
      </c>
      <c r="L1416" s="398">
        <f t="shared" si="1163"/>
        <v>0</v>
      </c>
      <c r="M1416" s="398">
        <f t="shared" si="1163"/>
        <v>0</v>
      </c>
      <c r="N1416" s="398">
        <f t="shared" si="1163"/>
        <v>0</v>
      </c>
      <c r="O1416" s="398">
        <f t="shared" si="1163"/>
        <v>0</v>
      </c>
      <c r="P1416" s="398">
        <f t="shared" si="1163"/>
        <v>0</v>
      </c>
      <c r="Q1416" s="398">
        <f t="shared" si="1163"/>
        <v>0</v>
      </c>
      <c r="R1416" s="398">
        <f t="shared" si="1163"/>
        <v>0</v>
      </c>
      <c r="S1416" s="398">
        <f t="shared" si="1163"/>
        <v>0</v>
      </c>
      <c r="T1416" s="398">
        <f t="shared" si="1163"/>
        <v>0</v>
      </c>
      <c r="U1416" s="398">
        <f t="shared" si="1163"/>
        <v>0</v>
      </c>
      <c r="V1416" s="398">
        <f t="shared" si="1163"/>
        <v>0</v>
      </c>
      <c r="W1416" s="398">
        <f t="shared" si="1163"/>
        <v>0</v>
      </c>
      <c r="X1416" s="398">
        <f t="shared" si="1163"/>
        <v>0</v>
      </c>
      <c r="Y1416" s="398">
        <f t="shared" si="1163"/>
        <v>0</v>
      </c>
      <c r="Z1416" s="398">
        <f t="shared" si="1163"/>
        <v>0</v>
      </c>
      <c r="AA1416" s="398">
        <f t="shared" si="1163"/>
        <v>0</v>
      </c>
      <c r="AB1416" s="398">
        <f t="shared" si="1163"/>
        <v>0</v>
      </c>
      <c r="AC1416" s="398">
        <f t="shared" si="1163"/>
        <v>0</v>
      </c>
      <c r="AD1416" s="398">
        <f t="shared" si="1163"/>
        <v>0</v>
      </c>
      <c r="AE1416" s="398">
        <f t="shared" si="1163"/>
        <v>0</v>
      </c>
      <c r="AF1416" s="398">
        <f t="shared" si="1163"/>
        <v>0</v>
      </c>
      <c r="AG1416" s="398">
        <f t="shared" si="1163"/>
        <v>0</v>
      </c>
    </row>
    <row r="1417">
      <c r="A1417" s="100" t="str">
        <f t="shared" si="37"/>
        <v>n/a</v>
      </c>
      <c r="B1417" s="396">
        <f t="array" ref="B1417">IF($A1417="n/a",Dashboard!$C$54,iferror(index('Trade Log'!$B$5:$B$2004,match($A1417,'Trade Log'!$AA$5:$AA$2004,0),0),Dashboard!$C$54))</f>
        <v>43100</v>
      </c>
      <c r="C1417" s="100" t="str">
        <f t="array" ref="C1417">IF($A1417="n/a","",iferror(index('Trade Log'!$C$5:$C$2004,match($A1417,'Trade Log'!$AA$5:$AA$2004,0),0),""))</f>
        <v/>
      </c>
      <c r="D1417" s="398">
        <f t="array" ref="D1417">IF($A1417="n/a",0,iferror(index('Trade Log'!$AD$5:$AD$2004,match($A1417,'Trade Log'!$AA$5:$AA$2004,0),0),0))</f>
        <v>0</v>
      </c>
      <c r="E1417" s="398">
        <f t="shared" si="35"/>
        <v>0</v>
      </c>
      <c r="F1417" s="100" t="str">
        <f t="array" ref="F1417">IF($A1417="n/a","",iferror(index('Trade Log'!$D$5:$D$2004,match($A1417,'Trade Log'!$AA$5:$AA$2004,0),0),"n/a"))</f>
        <v/>
      </c>
      <c r="G1417" s="100" t="str">
        <f t="array" ref="G1417">IF($A1417="n/a","",IFERROR(index(Setup!$D$52:$D$201,match($F1417,Setup!$B$52:$B$201,0),0),"n/a"))</f>
        <v/>
      </c>
      <c r="H1417" s="81"/>
      <c r="I1417" s="398">
        <f t="shared" ref="I1417:AG1417" si="1164">IF($A1417="n/a",0,IFERROR(IF($G1417=I$287,$E1417,0),0))</f>
        <v>0</v>
      </c>
      <c r="J1417" s="398">
        <f t="shared" si="1164"/>
        <v>0</v>
      </c>
      <c r="K1417" s="398">
        <f t="shared" si="1164"/>
        <v>0</v>
      </c>
      <c r="L1417" s="398">
        <f t="shared" si="1164"/>
        <v>0</v>
      </c>
      <c r="M1417" s="398">
        <f t="shared" si="1164"/>
        <v>0</v>
      </c>
      <c r="N1417" s="398">
        <f t="shared" si="1164"/>
        <v>0</v>
      </c>
      <c r="O1417" s="398">
        <f t="shared" si="1164"/>
        <v>0</v>
      </c>
      <c r="P1417" s="398">
        <f t="shared" si="1164"/>
        <v>0</v>
      </c>
      <c r="Q1417" s="398">
        <f t="shared" si="1164"/>
        <v>0</v>
      </c>
      <c r="R1417" s="398">
        <f t="shared" si="1164"/>
        <v>0</v>
      </c>
      <c r="S1417" s="398">
        <f t="shared" si="1164"/>
        <v>0</v>
      </c>
      <c r="T1417" s="398">
        <f t="shared" si="1164"/>
        <v>0</v>
      </c>
      <c r="U1417" s="398">
        <f t="shared" si="1164"/>
        <v>0</v>
      </c>
      <c r="V1417" s="398">
        <f t="shared" si="1164"/>
        <v>0</v>
      </c>
      <c r="W1417" s="398">
        <f t="shared" si="1164"/>
        <v>0</v>
      </c>
      <c r="X1417" s="398">
        <f t="shared" si="1164"/>
        <v>0</v>
      </c>
      <c r="Y1417" s="398">
        <f t="shared" si="1164"/>
        <v>0</v>
      </c>
      <c r="Z1417" s="398">
        <f t="shared" si="1164"/>
        <v>0</v>
      </c>
      <c r="AA1417" s="398">
        <f t="shared" si="1164"/>
        <v>0</v>
      </c>
      <c r="AB1417" s="398">
        <f t="shared" si="1164"/>
        <v>0</v>
      </c>
      <c r="AC1417" s="398">
        <f t="shared" si="1164"/>
        <v>0</v>
      </c>
      <c r="AD1417" s="398">
        <f t="shared" si="1164"/>
        <v>0</v>
      </c>
      <c r="AE1417" s="398">
        <f t="shared" si="1164"/>
        <v>0</v>
      </c>
      <c r="AF1417" s="398">
        <f t="shared" si="1164"/>
        <v>0</v>
      </c>
      <c r="AG1417" s="398">
        <f t="shared" si="1164"/>
        <v>0</v>
      </c>
    </row>
    <row r="1418">
      <c r="A1418" s="100" t="str">
        <f t="shared" si="37"/>
        <v>n/a</v>
      </c>
      <c r="B1418" s="396">
        <f t="array" ref="B1418">IF($A1418="n/a",Dashboard!$C$54,iferror(index('Trade Log'!$B$5:$B$2004,match($A1418,'Trade Log'!$AA$5:$AA$2004,0),0),Dashboard!$C$54))</f>
        <v>43100</v>
      </c>
      <c r="C1418" s="100" t="str">
        <f t="array" ref="C1418">IF($A1418="n/a","",iferror(index('Trade Log'!$C$5:$C$2004,match($A1418,'Trade Log'!$AA$5:$AA$2004,0),0),""))</f>
        <v/>
      </c>
      <c r="D1418" s="398">
        <f t="array" ref="D1418">IF($A1418="n/a",0,iferror(index('Trade Log'!$AD$5:$AD$2004,match($A1418,'Trade Log'!$AA$5:$AA$2004,0),0),0))</f>
        <v>0</v>
      </c>
      <c r="E1418" s="398">
        <f t="shared" si="35"/>
        <v>0</v>
      </c>
      <c r="F1418" s="100" t="str">
        <f t="array" ref="F1418">IF($A1418="n/a","",iferror(index('Trade Log'!$D$5:$D$2004,match($A1418,'Trade Log'!$AA$5:$AA$2004,0),0),"n/a"))</f>
        <v/>
      </c>
      <c r="G1418" s="100" t="str">
        <f t="array" ref="G1418">IF($A1418="n/a","",IFERROR(index(Setup!$D$52:$D$201,match($F1418,Setup!$B$52:$B$201,0),0),"n/a"))</f>
        <v/>
      </c>
      <c r="H1418" s="81"/>
      <c r="I1418" s="398">
        <f t="shared" ref="I1418:AG1418" si="1165">IF($A1418="n/a",0,IFERROR(IF($G1418=I$287,$E1418,0),0))</f>
        <v>0</v>
      </c>
      <c r="J1418" s="398">
        <f t="shared" si="1165"/>
        <v>0</v>
      </c>
      <c r="K1418" s="398">
        <f t="shared" si="1165"/>
        <v>0</v>
      </c>
      <c r="L1418" s="398">
        <f t="shared" si="1165"/>
        <v>0</v>
      </c>
      <c r="M1418" s="398">
        <f t="shared" si="1165"/>
        <v>0</v>
      </c>
      <c r="N1418" s="398">
        <f t="shared" si="1165"/>
        <v>0</v>
      </c>
      <c r="O1418" s="398">
        <f t="shared" si="1165"/>
        <v>0</v>
      </c>
      <c r="P1418" s="398">
        <f t="shared" si="1165"/>
        <v>0</v>
      </c>
      <c r="Q1418" s="398">
        <f t="shared" si="1165"/>
        <v>0</v>
      </c>
      <c r="R1418" s="398">
        <f t="shared" si="1165"/>
        <v>0</v>
      </c>
      <c r="S1418" s="398">
        <f t="shared" si="1165"/>
        <v>0</v>
      </c>
      <c r="T1418" s="398">
        <f t="shared" si="1165"/>
        <v>0</v>
      </c>
      <c r="U1418" s="398">
        <f t="shared" si="1165"/>
        <v>0</v>
      </c>
      <c r="V1418" s="398">
        <f t="shared" si="1165"/>
        <v>0</v>
      </c>
      <c r="W1418" s="398">
        <f t="shared" si="1165"/>
        <v>0</v>
      </c>
      <c r="X1418" s="398">
        <f t="shared" si="1165"/>
        <v>0</v>
      </c>
      <c r="Y1418" s="398">
        <f t="shared" si="1165"/>
        <v>0</v>
      </c>
      <c r="Z1418" s="398">
        <f t="shared" si="1165"/>
        <v>0</v>
      </c>
      <c r="AA1418" s="398">
        <f t="shared" si="1165"/>
        <v>0</v>
      </c>
      <c r="AB1418" s="398">
        <f t="shared" si="1165"/>
        <v>0</v>
      </c>
      <c r="AC1418" s="398">
        <f t="shared" si="1165"/>
        <v>0</v>
      </c>
      <c r="AD1418" s="398">
        <f t="shared" si="1165"/>
        <v>0</v>
      </c>
      <c r="AE1418" s="398">
        <f t="shared" si="1165"/>
        <v>0</v>
      </c>
      <c r="AF1418" s="398">
        <f t="shared" si="1165"/>
        <v>0</v>
      </c>
      <c r="AG1418" s="398">
        <f t="shared" si="1165"/>
        <v>0</v>
      </c>
    </row>
    <row r="1419">
      <c r="A1419" s="100" t="str">
        <f t="shared" si="37"/>
        <v>n/a</v>
      </c>
      <c r="B1419" s="396">
        <f t="array" ref="B1419">IF($A1419="n/a",Dashboard!$C$54,iferror(index('Trade Log'!$B$5:$B$2004,match($A1419,'Trade Log'!$AA$5:$AA$2004,0),0),Dashboard!$C$54))</f>
        <v>43100</v>
      </c>
      <c r="C1419" s="100" t="str">
        <f t="array" ref="C1419">IF($A1419="n/a","",iferror(index('Trade Log'!$C$5:$C$2004,match($A1419,'Trade Log'!$AA$5:$AA$2004,0),0),""))</f>
        <v/>
      </c>
      <c r="D1419" s="398">
        <f t="array" ref="D1419">IF($A1419="n/a",0,iferror(index('Trade Log'!$AD$5:$AD$2004,match($A1419,'Trade Log'!$AA$5:$AA$2004,0),0),0))</f>
        <v>0</v>
      </c>
      <c r="E1419" s="398">
        <f t="shared" si="35"/>
        <v>0</v>
      </c>
      <c r="F1419" s="100" t="str">
        <f t="array" ref="F1419">IF($A1419="n/a","",iferror(index('Trade Log'!$D$5:$D$2004,match($A1419,'Trade Log'!$AA$5:$AA$2004,0),0),"n/a"))</f>
        <v/>
      </c>
      <c r="G1419" s="100" t="str">
        <f t="array" ref="G1419">IF($A1419="n/a","",IFERROR(index(Setup!$D$52:$D$201,match($F1419,Setup!$B$52:$B$201,0),0),"n/a"))</f>
        <v/>
      </c>
      <c r="H1419" s="81"/>
      <c r="I1419" s="398">
        <f t="shared" ref="I1419:AG1419" si="1166">IF($A1419="n/a",0,IFERROR(IF($G1419=I$287,$E1419,0),0))</f>
        <v>0</v>
      </c>
      <c r="J1419" s="398">
        <f t="shared" si="1166"/>
        <v>0</v>
      </c>
      <c r="K1419" s="398">
        <f t="shared" si="1166"/>
        <v>0</v>
      </c>
      <c r="L1419" s="398">
        <f t="shared" si="1166"/>
        <v>0</v>
      </c>
      <c r="M1419" s="398">
        <f t="shared" si="1166"/>
        <v>0</v>
      </c>
      <c r="N1419" s="398">
        <f t="shared" si="1166"/>
        <v>0</v>
      </c>
      <c r="O1419" s="398">
        <f t="shared" si="1166"/>
        <v>0</v>
      </c>
      <c r="P1419" s="398">
        <f t="shared" si="1166"/>
        <v>0</v>
      </c>
      <c r="Q1419" s="398">
        <f t="shared" si="1166"/>
        <v>0</v>
      </c>
      <c r="R1419" s="398">
        <f t="shared" si="1166"/>
        <v>0</v>
      </c>
      <c r="S1419" s="398">
        <f t="shared" si="1166"/>
        <v>0</v>
      </c>
      <c r="T1419" s="398">
        <f t="shared" si="1166"/>
        <v>0</v>
      </c>
      <c r="U1419" s="398">
        <f t="shared" si="1166"/>
        <v>0</v>
      </c>
      <c r="V1419" s="398">
        <f t="shared" si="1166"/>
        <v>0</v>
      </c>
      <c r="W1419" s="398">
        <f t="shared" si="1166"/>
        <v>0</v>
      </c>
      <c r="X1419" s="398">
        <f t="shared" si="1166"/>
        <v>0</v>
      </c>
      <c r="Y1419" s="398">
        <f t="shared" si="1166"/>
        <v>0</v>
      </c>
      <c r="Z1419" s="398">
        <f t="shared" si="1166"/>
        <v>0</v>
      </c>
      <c r="AA1419" s="398">
        <f t="shared" si="1166"/>
        <v>0</v>
      </c>
      <c r="AB1419" s="398">
        <f t="shared" si="1166"/>
        <v>0</v>
      </c>
      <c r="AC1419" s="398">
        <f t="shared" si="1166"/>
        <v>0</v>
      </c>
      <c r="AD1419" s="398">
        <f t="shared" si="1166"/>
        <v>0</v>
      </c>
      <c r="AE1419" s="398">
        <f t="shared" si="1166"/>
        <v>0</v>
      </c>
      <c r="AF1419" s="398">
        <f t="shared" si="1166"/>
        <v>0</v>
      </c>
      <c r="AG1419" s="398">
        <f t="shared" si="1166"/>
        <v>0</v>
      </c>
    </row>
    <row r="1420">
      <c r="A1420" s="100" t="str">
        <f t="shared" si="37"/>
        <v>n/a</v>
      </c>
      <c r="B1420" s="396">
        <f t="array" ref="B1420">IF($A1420="n/a",Dashboard!$C$54,iferror(index('Trade Log'!$B$5:$B$2004,match($A1420,'Trade Log'!$AA$5:$AA$2004,0),0),Dashboard!$C$54))</f>
        <v>43100</v>
      </c>
      <c r="C1420" s="100" t="str">
        <f t="array" ref="C1420">IF($A1420="n/a","",iferror(index('Trade Log'!$C$5:$C$2004,match($A1420,'Trade Log'!$AA$5:$AA$2004,0),0),""))</f>
        <v/>
      </c>
      <c r="D1420" s="398">
        <f t="array" ref="D1420">IF($A1420="n/a",0,iferror(index('Trade Log'!$AD$5:$AD$2004,match($A1420,'Trade Log'!$AA$5:$AA$2004,0),0),0))</f>
        <v>0</v>
      </c>
      <c r="E1420" s="398">
        <f t="shared" si="35"/>
        <v>0</v>
      </c>
      <c r="F1420" s="100" t="str">
        <f t="array" ref="F1420">IF($A1420="n/a","",iferror(index('Trade Log'!$D$5:$D$2004,match($A1420,'Trade Log'!$AA$5:$AA$2004,0),0),"n/a"))</f>
        <v/>
      </c>
      <c r="G1420" s="100" t="str">
        <f t="array" ref="G1420">IF($A1420="n/a","",IFERROR(index(Setup!$D$52:$D$201,match($F1420,Setup!$B$52:$B$201,0),0),"n/a"))</f>
        <v/>
      </c>
      <c r="H1420" s="81"/>
      <c r="I1420" s="398">
        <f t="shared" ref="I1420:AG1420" si="1167">IF($A1420="n/a",0,IFERROR(IF($G1420=I$287,$E1420,0),0))</f>
        <v>0</v>
      </c>
      <c r="J1420" s="398">
        <f t="shared" si="1167"/>
        <v>0</v>
      </c>
      <c r="K1420" s="398">
        <f t="shared" si="1167"/>
        <v>0</v>
      </c>
      <c r="L1420" s="398">
        <f t="shared" si="1167"/>
        <v>0</v>
      </c>
      <c r="M1420" s="398">
        <f t="shared" si="1167"/>
        <v>0</v>
      </c>
      <c r="N1420" s="398">
        <f t="shared" si="1167"/>
        <v>0</v>
      </c>
      <c r="O1420" s="398">
        <f t="shared" si="1167"/>
        <v>0</v>
      </c>
      <c r="P1420" s="398">
        <f t="shared" si="1167"/>
        <v>0</v>
      </c>
      <c r="Q1420" s="398">
        <f t="shared" si="1167"/>
        <v>0</v>
      </c>
      <c r="R1420" s="398">
        <f t="shared" si="1167"/>
        <v>0</v>
      </c>
      <c r="S1420" s="398">
        <f t="shared" si="1167"/>
        <v>0</v>
      </c>
      <c r="T1420" s="398">
        <f t="shared" si="1167"/>
        <v>0</v>
      </c>
      <c r="U1420" s="398">
        <f t="shared" si="1167"/>
        <v>0</v>
      </c>
      <c r="V1420" s="398">
        <f t="shared" si="1167"/>
        <v>0</v>
      </c>
      <c r="W1420" s="398">
        <f t="shared" si="1167"/>
        <v>0</v>
      </c>
      <c r="X1420" s="398">
        <f t="shared" si="1167"/>
        <v>0</v>
      </c>
      <c r="Y1420" s="398">
        <f t="shared" si="1167"/>
        <v>0</v>
      </c>
      <c r="Z1420" s="398">
        <f t="shared" si="1167"/>
        <v>0</v>
      </c>
      <c r="AA1420" s="398">
        <f t="shared" si="1167"/>
        <v>0</v>
      </c>
      <c r="AB1420" s="398">
        <f t="shared" si="1167"/>
        <v>0</v>
      </c>
      <c r="AC1420" s="398">
        <f t="shared" si="1167"/>
        <v>0</v>
      </c>
      <c r="AD1420" s="398">
        <f t="shared" si="1167"/>
        <v>0</v>
      </c>
      <c r="AE1420" s="398">
        <f t="shared" si="1167"/>
        <v>0</v>
      </c>
      <c r="AF1420" s="398">
        <f t="shared" si="1167"/>
        <v>0</v>
      </c>
      <c r="AG1420" s="398">
        <f t="shared" si="1167"/>
        <v>0</v>
      </c>
    </row>
    <row r="1421">
      <c r="A1421" s="100" t="str">
        <f t="shared" si="37"/>
        <v>n/a</v>
      </c>
      <c r="B1421" s="396">
        <f t="array" ref="B1421">IF($A1421="n/a",Dashboard!$C$54,iferror(index('Trade Log'!$B$5:$B$2004,match($A1421,'Trade Log'!$AA$5:$AA$2004,0),0),Dashboard!$C$54))</f>
        <v>43100</v>
      </c>
      <c r="C1421" s="100" t="str">
        <f t="array" ref="C1421">IF($A1421="n/a","",iferror(index('Trade Log'!$C$5:$C$2004,match($A1421,'Trade Log'!$AA$5:$AA$2004,0),0),""))</f>
        <v/>
      </c>
      <c r="D1421" s="398">
        <f t="array" ref="D1421">IF($A1421="n/a",0,iferror(index('Trade Log'!$AD$5:$AD$2004,match($A1421,'Trade Log'!$AA$5:$AA$2004,0),0),0))</f>
        <v>0</v>
      </c>
      <c r="E1421" s="398">
        <f t="shared" si="35"/>
        <v>0</v>
      </c>
      <c r="F1421" s="100" t="str">
        <f t="array" ref="F1421">IF($A1421="n/a","",iferror(index('Trade Log'!$D$5:$D$2004,match($A1421,'Trade Log'!$AA$5:$AA$2004,0),0),"n/a"))</f>
        <v/>
      </c>
      <c r="G1421" s="100" t="str">
        <f t="array" ref="G1421">IF($A1421="n/a","",IFERROR(index(Setup!$D$52:$D$201,match($F1421,Setup!$B$52:$B$201,0),0),"n/a"))</f>
        <v/>
      </c>
      <c r="H1421" s="81"/>
      <c r="I1421" s="398">
        <f t="shared" ref="I1421:AG1421" si="1168">IF($A1421="n/a",0,IFERROR(IF($G1421=I$287,$E1421,0),0))</f>
        <v>0</v>
      </c>
      <c r="J1421" s="398">
        <f t="shared" si="1168"/>
        <v>0</v>
      </c>
      <c r="K1421" s="398">
        <f t="shared" si="1168"/>
        <v>0</v>
      </c>
      <c r="L1421" s="398">
        <f t="shared" si="1168"/>
        <v>0</v>
      </c>
      <c r="M1421" s="398">
        <f t="shared" si="1168"/>
        <v>0</v>
      </c>
      <c r="N1421" s="398">
        <f t="shared" si="1168"/>
        <v>0</v>
      </c>
      <c r="O1421" s="398">
        <f t="shared" si="1168"/>
        <v>0</v>
      </c>
      <c r="P1421" s="398">
        <f t="shared" si="1168"/>
        <v>0</v>
      </c>
      <c r="Q1421" s="398">
        <f t="shared" si="1168"/>
        <v>0</v>
      </c>
      <c r="R1421" s="398">
        <f t="shared" si="1168"/>
        <v>0</v>
      </c>
      <c r="S1421" s="398">
        <f t="shared" si="1168"/>
        <v>0</v>
      </c>
      <c r="T1421" s="398">
        <f t="shared" si="1168"/>
        <v>0</v>
      </c>
      <c r="U1421" s="398">
        <f t="shared" si="1168"/>
        <v>0</v>
      </c>
      <c r="V1421" s="398">
        <f t="shared" si="1168"/>
        <v>0</v>
      </c>
      <c r="W1421" s="398">
        <f t="shared" si="1168"/>
        <v>0</v>
      </c>
      <c r="X1421" s="398">
        <f t="shared" si="1168"/>
        <v>0</v>
      </c>
      <c r="Y1421" s="398">
        <f t="shared" si="1168"/>
        <v>0</v>
      </c>
      <c r="Z1421" s="398">
        <f t="shared" si="1168"/>
        <v>0</v>
      </c>
      <c r="AA1421" s="398">
        <f t="shared" si="1168"/>
        <v>0</v>
      </c>
      <c r="AB1421" s="398">
        <f t="shared" si="1168"/>
        <v>0</v>
      </c>
      <c r="AC1421" s="398">
        <f t="shared" si="1168"/>
        <v>0</v>
      </c>
      <c r="AD1421" s="398">
        <f t="shared" si="1168"/>
        <v>0</v>
      </c>
      <c r="AE1421" s="398">
        <f t="shared" si="1168"/>
        <v>0</v>
      </c>
      <c r="AF1421" s="398">
        <f t="shared" si="1168"/>
        <v>0</v>
      </c>
      <c r="AG1421" s="398">
        <f t="shared" si="1168"/>
        <v>0</v>
      </c>
    </row>
    <row r="1422">
      <c r="A1422" s="100" t="str">
        <f t="shared" si="37"/>
        <v>n/a</v>
      </c>
      <c r="B1422" s="396">
        <f t="array" ref="B1422">IF($A1422="n/a",Dashboard!$C$54,iferror(index('Trade Log'!$B$5:$B$2004,match($A1422,'Trade Log'!$AA$5:$AA$2004,0),0),Dashboard!$C$54))</f>
        <v>43100</v>
      </c>
      <c r="C1422" s="100" t="str">
        <f t="array" ref="C1422">IF($A1422="n/a","",iferror(index('Trade Log'!$C$5:$C$2004,match($A1422,'Trade Log'!$AA$5:$AA$2004,0),0),""))</f>
        <v/>
      </c>
      <c r="D1422" s="398">
        <f t="array" ref="D1422">IF($A1422="n/a",0,iferror(index('Trade Log'!$AD$5:$AD$2004,match($A1422,'Trade Log'!$AA$5:$AA$2004,0),0),0))</f>
        <v>0</v>
      </c>
      <c r="E1422" s="398">
        <f t="shared" si="35"/>
        <v>0</v>
      </c>
      <c r="F1422" s="100" t="str">
        <f t="array" ref="F1422">IF($A1422="n/a","",iferror(index('Trade Log'!$D$5:$D$2004,match($A1422,'Trade Log'!$AA$5:$AA$2004,0),0),"n/a"))</f>
        <v/>
      </c>
      <c r="G1422" s="100" t="str">
        <f t="array" ref="G1422">IF($A1422="n/a","",IFERROR(index(Setup!$D$52:$D$201,match($F1422,Setup!$B$52:$B$201,0),0),"n/a"))</f>
        <v/>
      </c>
      <c r="H1422" s="81"/>
      <c r="I1422" s="398">
        <f t="shared" ref="I1422:AG1422" si="1169">IF($A1422="n/a",0,IFERROR(IF($G1422=I$287,$E1422,0),0))</f>
        <v>0</v>
      </c>
      <c r="J1422" s="398">
        <f t="shared" si="1169"/>
        <v>0</v>
      </c>
      <c r="K1422" s="398">
        <f t="shared" si="1169"/>
        <v>0</v>
      </c>
      <c r="L1422" s="398">
        <f t="shared" si="1169"/>
        <v>0</v>
      </c>
      <c r="M1422" s="398">
        <f t="shared" si="1169"/>
        <v>0</v>
      </c>
      <c r="N1422" s="398">
        <f t="shared" si="1169"/>
        <v>0</v>
      </c>
      <c r="O1422" s="398">
        <f t="shared" si="1169"/>
        <v>0</v>
      </c>
      <c r="P1422" s="398">
        <f t="shared" si="1169"/>
        <v>0</v>
      </c>
      <c r="Q1422" s="398">
        <f t="shared" si="1169"/>
        <v>0</v>
      </c>
      <c r="R1422" s="398">
        <f t="shared" si="1169"/>
        <v>0</v>
      </c>
      <c r="S1422" s="398">
        <f t="shared" si="1169"/>
        <v>0</v>
      </c>
      <c r="T1422" s="398">
        <f t="shared" si="1169"/>
        <v>0</v>
      </c>
      <c r="U1422" s="398">
        <f t="shared" si="1169"/>
        <v>0</v>
      </c>
      <c r="V1422" s="398">
        <f t="shared" si="1169"/>
        <v>0</v>
      </c>
      <c r="W1422" s="398">
        <f t="shared" si="1169"/>
        <v>0</v>
      </c>
      <c r="X1422" s="398">
        <f t="shared" si="1169"/>
        <v>0</v>
      </c>
      <c r="Y1422" s="398">
        <f t="shared" si="1169"/>
        <v>0</v>
      </c>
      <c r="Z1422" s="398">
        <f t="shared" si="1169"/>
        <v>0</v>
      </c>
      <c r="AA1422" s="398">
        <f t="shared" si="1169"/>
        <v>0</v>
      </c>
      <c r="AB1422" s="398">
        <f t="shared" si="1169"/>
        <v>0</v>
      </c>
      <c r="AC1422" s="398">
        <f t="shared" si="1169"/>
        <v>0</v>
      </c>
      <c r="AD1422" s="398">
        <f t="shared" si="1169"/>
        <v>0</v>
      </c>
      <c r="AE1422" s="398">
        <f t="shared" si="1169"/>
        <v>0</v>
      </c>
      <c r="AF1422" s="398">
        <f t="shared" si="1169"/>
        <v>0</v>
      </c>
      <c r="AG1422" s="398">
        <f t="shared" si="1169"/>
        <v>0</v>
      </c>
    </row>
    <row r="1423">
      <c r="A1423" s="100" t="str">
        <f t="shared" si="37"/>
        <v>n/a</v>
      </c>
      <c r="B1423" s="396">
        <f t="array" ref="B1423">IF($A1423="n/a",Dashboard!$C$54,iferror(index('Trade Log'!$B$5:$B$2004,match($A1423,'Trade Log'!$AA$5:$AA$2004,0),0),Dashboard!$C$54))</f>
        <v>43100</v>
      </c>
      <c r="C1423" s="100" t="str">
        <f t="array" ref="C1423">IF($A1423="n/a","",iferror(index('Trade Log'!$C$5:$C$2004,match($A1423,'Trade Log'!$AA$5:$AA$2004,0),0),""))</f>
        <v/>
      </c>
      <c r="D1423" s="398">
        <f t="array" ref="D1423">IF($A1423="n/a",0,iferror(index('Trade Log'!$AD$5:$AD$2004,match($A1423,'Trade Log'!$AA$5:$AA$2004,0),0),0))</f>
        <v>0</v>
      </c>
      <c r="E1423" s="398">
        <f t="shared" si="35"/>
        <v>0</v>
      </c>
      <c r="F1423" s="100" t="str">
        <f t="array" ref="F1423">IF($A1423="n/a","",iferror(index('Trade Log'!$D$5:$D$2004,match($A1423,'Trade Log'!$AA$5:$AA$2004,0),0),"n/a"))</f>
        <v/>
      </c>
      <c r="G1423" s="100" t="str">
        <f t="array" ref="G1423">IF($A1423="n/a","",IFERROR(index(Setup!$D$52:$D$201,match($F1423,Setup!$B$52:$B$201,0),0),"n/a"))</f>
        <v/>
      </c>
      <c r="H1423" s="81"/>
      <c r="I1423" s="398">
        <f t="shared" ref="I1423:AG1423" si="1170">IF($A1423="n/a",0,IFERROR(IF($G1423=I$287,$E1423,0),0))</f>
        <v>0</v>
      </c>
      <c r="J1423" s="398">
        <f t="shared" si="1170"/>
        <v>0</v>
      </c>
      <c r="K1423" s="398">
        <f t="shared" si="1170"/>
        <v>0</v>
      </c>
      <c r="L1423" s="398">
        <f t="shared" si="1170"/>
        <v>0</v>
      </c>
      <c r="M1423" s="398">
        <f t="shared" si="1170"/>
        <v>0</v>
      </c>
      <c r="N1423" s="398">
        <f t="shared" si="1170"/>
        <v>0</v>
      </c>
      <c r="O1423" s="398">
        <f t="shared" si="1170"/>
        <v>0</v>
      </c>
      <c r="P1423" s="398">
        <f t="shared" si="1170"/>
        <v>0</v>
      </c>
      <c r="Q1423" s="398">
        <f t="shared" si="1170"/>
        <v>0</v>
      </c>
      <c r="R1423" s="398">
        <f t="shared" si="1170"/>
        <v>0</v>
      </c>
      <c r="S1423" s="398">
        <f t="shared" si="1170"/>
        <v>0</v>
      </c>
      <c r="T1423" s="398">
        <f t="shared" si="1170"/>
        <v>0</v>
      </c>
      <c r="U1423" s="398">
        <f t="shared" si="1170"/>
        <v>0</v>
      </c>
      <c r="V1423" s="398">
        <f t="shared" si="1170"/>
        <v>0</v>
      </c>
      <c r="W1423" s="398">
        <f t="shared" si="1170"/>
        <v>0</v>
      </c>
      <c r="X1423" s="398">
        <f t="shared" si="1170"/>
        <v>0</v>
      </c>
      <c r="Y1423" s="398">
        <f t="shared" si="1170"/>
        <v>0</v>
      </c>
      <c r="Z1423" s="398">
        <f t="shared" si="1170"/>
        <v>0</v>
      </c>
      <c r="AA1423" s="398">
        <f t="shared" si="1170"/>
        <v>0</v>
      </c>
      <c r="AB1423" s="398">
        <f t="shared" si="1170"/>
        <v>0</v>
      </c>
      <c r="AC1423" s="398">
        <f t="shared" si="1170"/>
        <v>0</v>
      </c>
      <c r="AD1423" s="398">
        <f t="shared" si="1170"/>
        <v>0</v>
      </c>
      <c r="AE1423" s="398">
        <f t="shared" si="1170"/>
        <v>0</v>
      </c>
      <c r="AF1423" s="398">
        <f t="shared" si="1170"/>
        <v>0</v>
      </c>
      <c r="AG1423" s="398">
        <f t="shared" si="1170"/>
        <v>0</v>
      </c>
    </row>
    <row r="1424">
      <c r="A1424" s="100" t="str">
        <f t="shared" si="37"/>
        <v>n/a</v>
      </c>
      <c r="B1424" s="396">
        <f t="array" ref="B1424">IF($A1424="n/a",Dashboard!$C$54,iferror(index('Trade Log'!$B$5:$B$2004,match($A1424,'Trade Log'!$AA$5:$AA$2004,0),0),Dashboard!$C$54))</f>
        <v>43100</v>
      </c>
      <c r="C1424" s="100" t="str">
        <f t="array" ref="C1424">IF($A1424="n/a","",iferror(index('Trade Log'!$C$5:$C$2004,match($A1424,'Trade Log'!$AA$5:$AA$2004,0),0),""))</f>
        <v/>
      </c>
      <c r="D1424" s="398">
        <f t="array" ref="D1424">IF($A1424="n/a",0,iferror(index('Trade Log'!$AD$5:$AD$2004,match($A1424,'Trade Log'!$AA$5:$AA$2004,0),0),0))</f>
        <v>0</v>
      </c>
      <c r="E1424" s="398">
        <f t="shared" si="35"/>
        <v>0</v>
      </c>
      <c r="F1424" s="100" t="str">
        <f t="array" ref="F1424">IF($A1424="n/a","",iferror(index('Trade Log'!$D$5:$D$2004,match($A1424,'Trade Log'!$AA$5:$AA$2004,0),0),"n/a"))</f>
        <v/>
      </c>
      <c r="G1424" s="100" t="str">
        <f t="array" ref="G1424">IF($A1424="n/a","",IFERROR(index(Setup!$D$52:$D$201,match($F1424,Setup!$B$52:$B$201,0),0),"n/a"))</f>
        <v/>
      </c>
      <c r="H1424" s="81"/>
      <c r="I1424" s="398">
        <f t="shared" ref="I1424:AG1424" si="1171">IF($A1424="n/a",0,IFERROR(IF($G1424=I$287,$E1424,0),0))</f>
        <v>0</v>
      </c>
      <c r="J1424" s="398">
        <f t="shared" si="1171"/>
        <v>0</v>
      </c>
      <c r="K1424" s="398">
        <f t="shared" si="1171"/>
        <v>0</v>
      </c>
      <c r="L1424" s="398">
        <f t="shared" si="1171"/>
        <v>0</v>
      </c>
      <c r="M1424" s="398">
        <f t="shared" si="1171"/>
        <v>0</v>
      </c>
      <c r="N1424" s="398">
        <f t="shared" si="1171"/>
        <v>0</v>
      </c>
      <c r="O1424" s="398">
        <f t="shared" si="1171"/>
        <v>0</v>
      </c>
      <c r="P1424" s="398">
        <f t="shared" si="1171"/>
        <v>0</v>
      </c>
      <c r="Q1424" s="398">
        <f t="shared" si="1171"/>
        <v>0</v>
      </c>
      <c r="R1424" s="398">
        <f t="shared" si="1171"/>
        <v>0</v>
      </c>
      <c r="S1424" s="398">
        <f t="shared" si="1171"/>
        <v>0</v>
      </c>
      <c r="T1424" s="398">
        <f t="shared" si="1171"/>
        <v>0</v>
      </c>
      <c r="U1424" s="398">
        <f t="shared" si="1171"/>
        <v>0</v>
      </c>
      <c r="V1424" s="398">
        <f t="shared" si="1171"/>
        <v>0</v>
      </c>
      <c r="W1424" s="398">
        <f t="shared" si="1171"/>
        <v>0</v>
      </c>
      <c r="X1424" s="398">
        <f t="shared" si="1171"/>
        <v>0</v>
      </c>
      <c r="Y1424" s="398">
        <f t="shared" si="1171"/>
        <v>0</v>
      </c>
      <c r="Z1424" s="398">
        <f t="shared" si="1171"/>
        <v>0</v>
      </c>
      <c r="AA1424" s="398">
        <f t="shared" si="1171"/>
        <v>0</v>
      </c>
      <c r="AB1424" s="398">
        <f t="shared" si="1171"/>
        <v>0</v>
      </c>
      <c r="AC1424" s="398">
        <f t="shared" si="1171"/>
        <v>0</v>
      </c>
      <c r="AD1424" s="398">
        <f t="shared" si="1171"/>
        <v>0</v>
      </c>
      <c r="AE1424" s="398">
        <f t="shared" si="1171"/>
        <v>0</v>
      </c>
      <c r="AF1424" s="398">
        <f t="shared" si="1171"/>
        <v>0</v>
      </c>
      <c r="AG1424" s="398">
        <f t="shared" si="1171"/>
        <v>0</v>
      </c>
    </row>
    <row r="1425">
      <c r="A1425" s="100" t="str">
        <f t="shared" si="37"/>
        <v>n/a</v>
      </c>
      <c r="B1425" s="396">
        <f t="array" ref="B1425">IF($A1425="n/a",Dashboard!$C$54,iferror(index('Trade Log'!$B$5:$B$2004,match($A1425,'Trade Log'!$AA$5:$AA$2004,0),0),Dashboard!$C$54))</f>
        <v>43100</v>
      </c>
      <c r="C1425" s="100" t="str">
        <f t="array" ref="C1425">IF($A1425="n/a","",iferror(index('Trade Log'!$C$5:$C$2004,match($A1425,'Trade Log'!$AA$5:$AA$2004,0),0),""))</f>
        <v/>
      </c>
      <c r="D1425" s="398">
        <f t="array" ref="D1425">IF($A1425="n/a",0,iferror(index('Trade Log'!$AD$5:$AD$2004,match($A1425,'Trade Log'!$AA$5:$AA$2004,0),0),0))</f>
        <v>0</v>
      </c>
      <c r="E1425" s="398">
        <f t="shared" si="35"/>
        <v>0</v>
      </c>
      <c r="F1425" s="100" t="str">
        <f t="array" ref="F1425">IF($A1425="n/a","",iferror(index('Trade Log'!$D$5:$D$2004,match($A1425,'Trade Log'!$AA$5:$AA$2004,0),0),"n/a"))</f>
        <v/>
      </c>
      <c r="G1425" s="100" t="str">
        <f t="array" ref="G1425">IF($A1425="n/a","",IFERROR(index(Setup!$D$52:$D$201,match($F1425,Setup!$B$52:$B$201,0),0),"n/a"))</f>
        <v/>
      </c>
      <c r="H1425" s="81"/>
      <c r="I1425" s="398">
        <f t="shared" ref="I1425:AG1425" si="1172">IF($A1425="n/a",0,IFERROR(IF($G1425=I$287,$E1425,0),0))</f>
        <v>0</v>
      </c>
      <c r="J1425" s="398">
        <f t="shared" si="1172"/>
        <v>0</v>
      </c>
      <c r="K1425" s="398">
        <f t="shared" si="1172"/>
        <v>0</v>
      </c>
      <c r="L1425" s="398">
        <f t="shared" si="1172"/>
        <v>0</v>
      </c>
      <c r="M1425" s="398">
        <f t="shared" si="1172"/>
        <v>0</v>
      </c>
      <c r="N1425" s="398">
        <f t="shared" si="1172"/>
        <v>0</v>
      </c>
      <c r="O1425" s="398">
        <f t="shared" si="1172"/>
        <v>0</v>
      </c>
      <c r="P1425" s="398">
        <f t="shared" si="1172"/>
        <v>0</v>
      </c>
      <c r="Q1425" s="398">
        <f t="shared" si="1172"/>
        <v>0</v>
      </c>
      <c r="R1425" s="398">
        <f t="shared" si="1172"/>
        <v>0</v>
      </c>
      <c r="S1425" s="398">
        <f t="shared" si="1172"/>
        <v>0</v>
      </c>
      <c r="T1425" s="398">
        <f t="shared" si="1172"/>
        <v>0</v>
      </c>
      <c r="U1425" s="398">
        <f t="shared" si="1172"/>
        <v>0</v>
      </c>
      <c r="V1425" s="398">
        <f t="shared" si="1172"/>
        <v>0</v>
      </c>
      <c r="W1425" s="398">
        <f t="shared" si="1172"/>
        <v>0</v>
      </c>
      <c r="X1425" s="398">
        <f t="shared" si="1172"/>
        <v>0</v>
      </c>
      <c r="Y1425" s="398">
        <f t="shared" si="1172"/>
        <v>0</v>
      </c>
      <c r="Z1425" s="398">
        <f t="shared" si="1172"/>
        <v>0</v>
      </c>
      <c r="AA1425" s="398">
        <f t="shared" si="1172"/>
        <v>0</v>
      </c>
      <c r="AB1425" s="398">
        <f t="shared" si="1172"/>
        <v>0</v>
      </c>
      <c r="AC1425" s="398">
        <f t="shared" si="1172"/>
        <v>0</v>
      </c>
      <c r="AD1425" s="398">
        <f t="shared" si="1172"/>
        <v>0</v>
      </c>
      <c r="AE1425" s="398">
        <f t="shared" si="1172"/>
        <v>0</v>
      </c>
      <c r="AF1425" s="398">
        <f t="shared" si="1172"/>
        <v>0</v>
      </c>
      <c r="AG1425" s="398">
        <f t="shared" si="1172"/>
        <v>0</v>
      </c>
    </row>
    <row r="1426">
      <c r="A1426" s="100" t="str">
        <f t="shared" si="37"/>
        <v>n/a</v>
      </c>
      <c r="B1426" s="396">
        <f t="array" ref="B1426">IF($A1426="n/a",Dashboard!$C$54,iferror(index('Trade Log'!$B$5:$B$2004,match($A1426,'Trade Log'!$AA$5:$AA$2004,0),0),Dashboard!$C$54))</f>
        <v>43100</v>
      </c>
      <c r="C1426" s="100" t="str">
        <f t="array" ref="C1426">IF($A1426="n/a","",iferror(index('Trade Log'!$C$5:$C$2004,match($A1426,'Trade Log'!$AA$5:$AA$2004,0),0),""))</f>
        <v/>
      </c>
      <c r="D1426" s="398">
        <f t="array" ref="D1426">IF($A1426="n/a",0,iferror(index('Trade Log'!$AD$5:$AD$2004,match($A1426,'Trade Log'!$AA$5:$AA$2004,0),0),0))</f>
        <v>0</v>
      </c>
      <c r="E1426" s="398">
        <f t="shared" si="35"/>
        <v>0</v>
      </c>
      <c r="F1426" s="100" t="str">
        <f t="array" ref="F1426">IF($A1426="n/a","",iferror(index('Trade Log'!$D$5:$D$2004,match($A1426,'Trade Log'!$AA$5:$AA$2004,0),0),"n/a"))</f>
        <v/>
      </c>
      <c r="G1426" s="100" t="str">
        <f t="array" ref="G1426">IF($A1426="n/a","",IFERROR(index(Setup!$D$52:$D$201,match($F1426,Setup!$B$52:$B$201,0),0),"n/a"))</f>
        <v/>
      </c>
      <c r="H1426" s="81"/>
      <c r="I1426" s="398">
        <f t="shared" ref="I1426:AG1426" si="1173">IF($A1426="n/a",0,IFERROR(IF($G1426=I$287,$E1426,0),0))</f>
        <v>0</v>
      </c>
      <c r="J1426" s="398">
        <f t="shared" si="1173"/>
        <v>0</v>
      </c>
      <c r="K1426" s="398">
        <f t="shared" si="1173"/>
        <v>0</v>
      </c>
      <c r="L1426" s="398">
        <f t="shared" si="1173"/>
        <v>0</v>
      </c>
      <c r="M1426" s="398">
        <f t="shared" si="1173"/>
        <v>0</v>
      </c>
      <c r="N1426" s="398">
        <f t="shared" si="1173"/>
        <v>0</v>
      </c>
      <c r="O1426" s="398">
        <f t="shared" si="1173"/>
        <v>0</v>
      </c>
      <c r="P1426" s="398">
        <f t="shared" si="1173"/>
        <v>0</v>
      </c>
      <c r="Q1426" s="398">
        <f t="shared" si="1173"/>
        <v>0</v>
      </c>
      <c r="R1426" s="398">
        <f t="shared" si="1173"/>
        <v>0</v>
      </c>
      <c r="S1426" s="398">
        <f t="shared" si="1173"/>
        <v>0</v>
      </c>
      <c r="T1426" s="398">
        <f t="shared" si="1173"/>
        <v>0</v>
      </c>
      <c r="U1426" s="398">
        <f t="shared" si="1173"/>
        <v>0</v>
      </c>
      <c r="V1426" s="398">
        <f t="shared" si="1173"/>
        <v>0</v>
      </c>
      <c r="W1426" s="398">
        <f t="shared" si="1173"/>
        <v>0</v>
      </c>
      <c r="X1426" s="398">
        <f t="shared" si="1173"/>
        <v>0</v>
      </c>
      <c r="Y1426" s="398">
        <f t="shared" si="1173"/>
        <v>0</v>
      </c>
      <c r="Z1426" s="398">
        <f t="shared" si="1173"/>
        <v>0</v>
      </c>
      <c r="AA1426" s="398">
        <f t="shared" si="1173"/>
        <v>0</v>
      </c>
      <c r="AB1426" s="398">
        <f t="shared" si="1173"/>
        <v>0</v>
      </c>
      <c r="AC1426" s="398">
        <f t="shared" si="1173"/>
        <v>0</v>
      </c>
      <c r="AD1426" s="398">
        <f t="shared" si="1173"/>
        <v>0</v>
      </c>
      <c r="AE1426" s="398">
        <f t="shared" si="1173"/>
        <v>0</v>
      </c>
      <c r="AF1426" s="398">
        <f t="shared" si="1173"/>
        <v>0</v>
      </c>
      <c r="AG1426" s="398">
        <f t="shared" si="1173"/>
        <v>0</v>
      </c>
    </row>
    <row r="1427">
      <c r="A1427" s="100" t="str">
        <f t="shared" si="37"/>
        <v>n/a</v>
      </c>
      <c r="B1427" s="396">
        <f t="array" ref="B1427">IF($A1427="n/a",Dashboard!$C$54,iferror(index('Trade Log'!$B$5:$B$2004,match($A1427,'Trade Log'!$AA$5:$AA$2004,0),0),Dashboard!$C$54))</f>
        <v>43100</v>
      </c>
      <c r="C1427" s="100" t="str">
        <f t="array" ref="C1427">IF($A1427="n/a","",iferror(index('Trade Log'!$C$5:$C$2004,match($A1427,'Trade Log'!$AA$5:$AA$2004,0),0),""))</f>
        <v/>
      </c>
      <c r="D1427" s="398">
        <f t="array" ref="D1427">IF($A1427="n/a",0,iferror(index('Trade Log'!$AD$5:$AD$2004,match($A1427,'Trade Log'!$AA$5:$AA$2004,0),0),0))</f>
        <v>0</v>
      </c>
      <c r="E1427" s="398">
        <f t="shared" si="35"/>
        <v>0</v>
      </c>
      <c r="F1427" s="100" t="str">
        <f t="array" ref="F1427">IF($A1427="n/a","",iferror(index('Trade Log'!$D$5:$D$2004,match($A1427,'Trade Log'!$AA$5:$AA$2004,0),0),"n/a"))</f>
        <v/>
      </c>
      <c r="G1427" s="100" t="str">
        <f t="array" ref="G1427">IF($A1427="n/a","",IFERROR(index(Setup!$D$52:$D$201,match($F1427,Setup!$B$52:$B$201,0),0),"n/a"))</f>
        <v/>
      </c>
      <c r="H1427" s="81"/>
      <c r="I1427" s="398">
        <f t="shared" ref="I1427:AG1427" si="1174">IF($A1427="n/a",0,IFERROR(IF($G1427=I$287,$E1427,0),0))</f>
        <v>0</v>
      </c>
      <c r="J1427" s="398">
        <f t="shared" si="1174"/>
        <v>0</v>
      </c>
      <c r="K1427" s="398">
        <f t="shared" si="1174"/>
        <v>0</v>
      </c>
      <c r="L1427" s="398">
        <f t="shared" si="1174"/>
        <v>0</v>
      </c>
      <c r="M1427" s="398">
        <f t="shared" si="1174"/>
        <v>0</v>
      </c>
      <c r="N1427" s="398">
        <f t="shared" si="1174"/>
        <v>0</v>
      </c>
      <c r="O1427" s="398">
        <f t="shared" si="1174"/>
        <v>0</v>
      </c>
      <c r="P1427" s="398">
        <f t="shared" si="1174"/>
        <v>0</v>
      </c>
      <c r="Q1427" s="398">
        <f t="shared" si="1174"/>
        <v>0</v>
      </c>
      <c r="R1427" s="398">
        <f t="shared" si="1174"/>
        <v>0</v>
      </c>
      <c r="S1427" s="398">
        <f t="shared" si="1174"/>
        <v>0</v>
      </c>
      <c r="T1427" s="398">
        <f t="shared" si="1174"/>
        <v>0</v>
      </c>
      <c r="U1427" s="398">
        <f t="shared" si="1174"/>
        <v>0</v>
      </c>
      <c r="V1427" s="398">
        <f t="shared" si="1174"/>
        <v>0</v>
      </c>
      <c r="W1427" s="398">
        <f t="shared" si="1174"/>
        <v>0</v>
      </c>
      <c r="X1427" s="398">
        <f t="shared" si="1174"/>
        <v>0</v>
      </c>
      <c r="Y1427" s="398">
        <f t="shared" si="1174"/>
        <v>0</v>
      </c>
      <c r="Z1427" s="398">
        <f t="shared" si="1174"/>
        <v>0</v>
      </c>
      <c r="AA1427" s="398">
        <f t="shared" si="1174"/>
        <v>0</v>
      </c>
      <c r="AB1427" s="398">
        <f t="shared" si="1174"/>
        <v>0</v>
      </c>
      <c r="AC1427" s="398">
        <f t="shared" si="1174"/>
        <v>0</v>
      </c>
      <c r="AD1427" s="398">
        <f t="shared" si="1174"/>
        <v>0</v>
      </c>
      <c r="AE1427" s="398">
        <f t="shared" si="1174"/>
        <v>0</v>
      </c>
      <c r="AF1427" s="398">
        <f t="shared" si="1174"/>
        <v>0</v>
      </c>
      <c r="AG1427" s="398">
        <f t="shared" si="1174"/>
        <v>0</v>
      </c>
    </row>
    <row r="1428">
      <c r="A1428" s="100" t="str">
        <f t="shared" si="37"/>
        <v>n/a</v>
      </c>
      <c r="B1428" s="396">
        <f t="array" ref="B1428">IF($A1428="n/a",Dashboard!$C$54,iferror(index('Trade Log'!$B$5:$B$2004,match($A1428,'Trade Log'!$AA$5:$AA$2004,0),0),Dashboard!$C$54))</f>
        <v>43100</v>
      </c>
      <c r="C1428" s="100" t="str">
        <f t="array" ref="C1428">IF($A1428="n/a","",iferror(index('Trade Log'!$C$5:$C$2004,match($A1428,'Trade Log'!$AA$5:$AA$2004,0),0),""))</f>
        <v/>
      </c>
      <c r="D1428" s="398">
        <f t="array" ref="D1428">IF($A1428="n/a",0,iferror(index('Trade Log'!$AD$5:$AD$2004,match($A1428,'Trade Log'!$AA$5:$AA$2004,0),0),0))</f>
        <v>0</v>
      </c>
      <c r="E1428" s="398">
        <f t="shared" si="35"/>
        <v>0</v>
      </c>
      <c r="F1428" s="100" t="str">
        <f t="array" ref="F1428">IF($A1428="n/a","",iferror(index('Trade Log'!$D$5:$D$2004,match($A1428,'Trade Log'!$AA$5:$AA$2004,0),0),"n/a"))</f>
        <v/>
      </c>
      <c r="G1428" s="100" t="str">
        <f t="array" ref="G1428">IF($A1428="n/a","",IFERROR(index(Setup!$D$52:$D$201,match($F1428,Setup!$B$52:$B$201,0),0),"n/a"))</f>
        <v/>
      </c>
      <c r="H1428" s="81"/>
      <c r="I1428" s="398">
        <f t="shared" ref="I1428:AG1428" si="1175">IF($A1428="n/a",0,IFERROR(IF($G1428=I$287,$E1428,0),0))</f>
        <v>0</v>
      </c>
      <c r="J1428" s="398">
        <f t="shared" si="1175"/>
        <v>0</v>
      </c>
      <c r="K1428" s="398">
        <f t="shared" si="1175"/>
        <v>0</v>
      </c>
      <c r="L1428" s="398">
        <f t="shared" si="1175"/>
        <v>0</v>
      </c>
      <c r="M1428" s="398">
        <f t="shared" si="1175"/>
        <v>0</v>
      </c>
      <c r="N1428" s="398">
        <f t="shared" si="1175"/>
        <v>0</v>
      </c>
      <c r="O1428" s="398">
        <f t="shared" si="1175"/>
        <v>0</v>
      </c>
      <c r="P1428" s="398">
        <f t="shared" si="1175"/>
        <v>0</v>
      </c>
      <c r="Q1428" s="398">
        <f t="shared" si="1175"/>
        <v>0</v>
      </c>
      <c r="R1428" s="398">
        <f t="shared" si="1175"/>
        <v>0</v>
      </c>
      <c r="S1428" s="398">
        <f t="shared" si="1175"/>
        <v>0</v>
      </c>
      <c r="T1428" s="398">
        <f t="shared" si="1175"/>
        <v>0</v>
      </c>
      <c r="U1428" s="398">
        <f t="shared" si="1175"/>
        <v>0</v>
      </c>
      <c r="V1428" s="398">
        <f t="shared" si="1175"/>
        <v>0</v>
      </c>
      <c r="W1428" s="398">
        <f t="shared" si="1175"/>
        <v>0</v>
      </c>
      <c r="X1428" s="398">
        <f t="shared" si="1175"/>
        <v>0</v>
      </c>
      <c r="Y1428" s="398">
        <f t="shared" si="1175"/>
        <v>0</v>
      </c>
      <c r="Z1428" s="398">
        <f t="shared" si="1175"/>
        <v>0</v>
      </c>
      <c r="AA1428" s="398">
        <f t="shared" si="1175"/>
        <v>0</v>
      </c>
      <c r="AB1428" s="398">
        <f t="shared" si="1175"/>
        <v>0</v>
      </c>
      <c r="AC1428" s="398">
        <f t="shared" si="1175"/>
        <v>0</v>
      </c>
      <c r="AD1428" s="398">
        <f t="shared" si="1175"/>
        <v>0</v>
      </c>
      <c r="AE1428" s="398">
        <f t="shared" si="1175"/>
        <v>0</v>
      </c>
      <c r="AF1428" s="398">
        <f t="shared" si="1175"/>
        <v>0</v>
      </c>
      <c r="AG1428" s="398">
        <f t="shared" si="1175"/>
        <v>0</v>
      </c>
    </row>
    <row r="1429">
      <c r="A1429" s="100" t="str">
        <f t="shared" si="37"/>
        <v>n/a</v>
      </c>
      <c r="B1429" s="396">
        <f t="array" ref="B1429">IF($A1429="n/a",Dashboard!$C$54,iferror(index('Trade Log'!$B$5:$B$2004,match($A1429,'Trade Log'!$AA$5:$AA$2004,0),0),Dashboard!$C$54))</f>
        <v>43100</v>
      </c>
      <c r="C1429" s="100" t="str">
        <f t="array" ref="C1429">IF($A1429="n/a","",iferror(index('Trade Log'!$C$5:$C$2004,match($A1429,'Trade Log'!$AA$5:$AA$2004,0),0),""))</f>
        <v/>
      </c>
      <c r="D1429" s="398">
        <f t="array" ref="D1429">IF($A1429="n/a",0,iferror(index('Trade Log'!$AD$5:$AD$2004,match($A1429,'Trade Log'!$AA$5:$AA$2004,0),0),0))</f>
        <v>0</v>
      </c>
      <c r="E1429" s="398">
        <f t="shared" si="35"/>
        <v>0</v>
      </c>
      <c r="F1429" s="100" t="str">
        <f t="array" ref="F1429">IF($A1429="n/a","",iferror(index('Trade Log'!$D$5:$D$2004,match($A1429,'Trade Log'!$AA$5:$AA$2004,0),0),"n/a"))</f>
        <v/>
      </c>
      <c r="G1429" s="100" t="str">
        <f t="array" ref="G1429">IF($A1429="n/a","",IFERROR(index(Setup!$D$52:$D$201,match($F1429,Setup!$B$52:$B$201,0),0),"n/a"))</f>
        <v/>
      </c>
      <c r="H1429" s="81"/>
      <c r="I1429" s="398">
        <f t="shared" ref="I1429:AG1429" si="1176">IF($A1429="n/a",0,IFERROR(IF($G1429=I$287,$E1429,0),0))</f>
        <v>0</v>
      </c>
      <c r="J1429" s="398">
        <f t="shared" si="1176"/>
        <v>0</v>
      </c>
      <c r="K1429" s="398">
        <f t="shared" si="1176"/>
        <v>0</v>
      </c>
      <c r="L1429" s="398">
        <f t="shared" si="1176"/>
        <v>0</v>
      </c>
      <c r="M1429" s="398">
        <f t="shared" si="1176"/>
        <v>0</v>
      </c>
      <c r="N1429" s="398">
        <f t="shared" si="1176"/>
        <v>0</v>
      </c>
      <c r="O1429" s="398">
        <f t="shared" si="1176"/>
        <v>0</v>
      </c>
      <c r="P1429" s="398">
        <f t="shared" si="1176"/>
        <v>0</v>
      </c>
      <c r="Q1429" s="398">
        <f t="shared" si="1176"/>
        <v>0</v>
      </c>
      <c r="R1429" s="398">
        <f t="shared" si="1176"/>
        <v>0</v>
      </c>
      <c r="S1429" s="398">
        <f t="shared" si="1176"/>
        <v>0</v>
      </c>
      <c r="T1429" s="398">
        <f t="shared" si="1176"/>
        <v>0</v>
      </c>
      <c r="U1429" s="398">
        <f t="shared" si="1176"/>
        <v>0</v>
      </c>
      <c r="V1429" s="398">
        <f t="shared" si="1176"/>
        <v>0</v>
      </c>
      <c r="W1429" s="398">
        <f t="shared" si="1176"/>
        <v>0</v>
      </c>
      <c r="X1429" s="398">
        <f t="shared" si="1176"/>
        <v>0</v>
      </c>
      <c r="Y1429" s="398">
        <f t="shared" si="1176"/>
        <v>0</v>
      </c>
      <c r="Z1429" s="398">
        <f t="shared" si="1176"/>
        <v>0</v>
      </c>
      <c r="AA1429" s="398">
        <f t="shared" si="1176"/>
        <v>0</v>
      </c>
      <c r="AB1429" s="398">
        <f t="shared" si="1176"/>
        <v>0</v>
      </c>
      <c r="AC1429" s="398">
        <f t="shared" si="1176"/>
        <v>0</v>
      </c>
      <c r="AD1429" s="398">
        <f t="shared" si="1176"/>
        <v>0</v>
      </c>
      <c r="AE1429" s="398">
        <f t="shared" si="1176"/>
        <v>0</v>
      </c>
      <c r="AF1429" s="398">
        <f t="shared" si="1176"/>
        <v>0</v>
      </c>
      <c r="AG1429" s="398">
        <f t="shared" si="1176"/>
        <v>0</v>
      </c>
    </row>
    <row r="1430">
      <c r="A1430" s="100" t="str">
        <f t="shared" si="37"/>
        <v>n/a</v>
      </c>
      <c r="B1430" s="396">
        <f t="array" ref="B1430">IF($A1430="n/a",Dashboard!$C$54,iferror(index('Trade Log'!$B$5:$B$2004,match($A1430,'Trade Log'!$AA$5:$AA$2004,0),0),Dashboard!$C$54))</f>
        <v>43100</v>
      </c>
      <c r="C1430" s="100" t="str">
        <f t="array" ref="C1430">IF($A1430="n/a","",iferror(index('Trade Log'!$C$5:$C$2004,match($A1430,'Trade Log'!$AA$5:$AA$2004,0),0),""))</f>
        <v/>
      </c>
      <c r="D1430" s="398">
        <f t="array" ref="D1430">IF($A1430="n/a",0,iferror(index('Trade Log'!$AD$5:$AD$2004,match($A1430,'Trade Log'!$AA$5:$AA$2004,0),0),0))</f>
        <v>0</v>
      </c>
      <c r="E1430" s="398">
        <f t="shared" si="35"/>
        <v>0</v>
      </c>
      <c r="F1430" s="100" t="str">
        <f t="array" ref="F1430">IF($A1430="n/a","",iferror(index('Trade Log'!$D$5:$D$2004,match($A1430,'Trade Log'!$AA$5:$AA$2004,0),0),"n/a"))</f>
        <v/>
      </c>
      <c r="G1430" s="100" t="str">
        <f t="array" ref="G1430">IF($A1430="n/a","",IFERROR(index(Setup!$D$52:$D$201,match($F1430,Setup!$B$52:$B$201,0),0),"n/a"))</f>
        <v/>
      </c>
      <c r="H1430" s="81"/>
      <c r="I1430" s="398">
        <f t="shared" ref="I1430:AG1430" si="1177">IF($A1430="n/a",0,IFERROR(IF($G1430=I$287,$E1430,0),0))</f>
        <v>0</v>
      </c>
      <c r="J1430" s="398">
        <f t="shared" si="1177"/>
        <v>0</v>
      </c>
      <c r="K1430" s="398">
        <f t="shared" si="1177"/>
        <v>0</v>
      </c>
      <c r="L1430" s="398">
        <f t="shared" si="1177"/>
        <v>0</v>
      </c>
      <c r="M1430" s="398">
        <f t="shared" si="1177"/>
        <v>0</v>
      </c>
      <c r="N1430" s="398">
        <f t="shared" si="1177"/>
        <v>0</v>
      </c>
      <c r="O1430" s="398">
        <f t="shared" si="1177"/>
        <v>0</v>
      </c>
      <c r="P1430" s="398">
        <f t="shared" si="1177"/>
        <v>0</v>
      </c>
      <c r="Q1430" s="398">
        <f t="shared" si="1177"/>
        <v>0</v>
      </c>
      <c r="R1430" s="398">
        <f t="shared" si="1177"/>
        <v>0</v>
      </c>
      <c r="S1430" s="398">
        <f t="shared" si="1177"/>
        <v>0</v>
      </c>
      <c r="T1430" s="398">
        <f t="shared" si="1177"/>
        <v>0</v>
      </c>
      <c r="U1430" s="398">
        <f t="shared" si="1177"/>
        <v>0</v>
      </c>
      <c r="V1430" s="398">
        <f t="shared" si="1177"/>
        <v>0</v>
      </c>
      <c r="W1430" s="398">
        <f t="shared" si="1177"/>
        <v>0</v>
      </c>
      <c r="X1430" s="398">
        <f t="shared" si="1177"/>
        <v>0</v>
      </c>
      <c r="Y1430" s="398">
        <f t="shared" si="1177"/>
        <v>0</v>
      </c>
      <c r="Z1430" s="398">
        <f t="shared" si="1177"/>
        <v>0</v>
      </c>
      <c r="AA1430" s="398">
        <f t="shared" si="1177"/>
        <v>0</v>
      </c>
      <c r="AB1430" s="398">
        <f t="shared" si="1177"/>
        <v>0</v>
      </c>
      <c r="AC1430" s="398">
        <f t="shared" si="1177"/>
        <v>0</v>
      </c>
      <c r="AD1430" s="398">
        <f t="shared" si="1177"/>
        <v>0</v>
      </c>
      <c r="AE1430" s="398">
        <f t="shared" si="1177"/>
        <v>0</v>
      </c>
      <c r="AF1430" s="398">
        <f t="shared" si="1177"/>
        <v>0</v>
      </c>
      <c r="AG1430" s="398">
        <f t="shared" si="1177"/>
        <v>0</v>
      </c>
    </row>
    <row r="1431">
      <c r="A1431" s="100" t="str">
        <f t="shared" si="37"/>
        <v>n/a</v>
      </c>
      <c r="B1431" s="396">
        <f t="array" ref="B1431">IF($A1431="n/a",Dashboard!$C$54,iferror(index('Trade Log'!$B$5:$B$2004,match($A1431,'Trade Log'!$AA$5:$AA$2004,0),0),Dashboard!$C$54))</f>
        <v>43100</v>
      </c>
      <c r="C1431" s="100" t="str">
        <f t="array" ref="C1431">IF($A1431="n/a","",iferror(index('Trade Log'!$C$5:$C$2004,match($A1431,'Trade Log'!$AA$5:$AA$2004,0),0),""))</f>
        <v/>
      </c>
      <c r="D1431" s="398">
        <f t="array" ref="D1431">IF($A1431="n/a",0,iferror(index('Trade Log'!$AD$5:$AD$2004,match($A1431,'Trade Log'!$AA$5:$AA$2004,0),0),0))</f>
        <v>0</v>
      </c>
      <c r="E1431" s="398">
        <f t="shared" si="35"/>
        <v>0</v>
      </c>
      <c r="F1431" s="100" t="str">
        <f t="array" ref="F1431">IF($A1431="n/a","",iferror(index('Trade Log'!$D$5:$D$2004,match($A1431,'Trade Log'!$AA$5:$AA$2004,0),0),"n/a"))</f>
        <v/>
      </c>
      <c r="G1431" s="100" t="str">
        <f t="array" ref="G1431">IF($A1431="n/a","",IFERROR(index(Setup!$D$52:$D$201,match($F1431,Setup!$B$52:$B$201,0),0),"n/a"))</f>
        <v/>
      </c>
      <c r="H1431" s="81"/>
      <c r="I1431" s="398">
        <f t="shared" ref="I1431:AG1431" si="1178">IF($A1431="n/a",0,IFERROR(IF($G1431=I$287,$E1431,0),0))</f>
        <v>0</v>
      </c>
      <c r="J1431" s="398">
        <f t="shared" si="1178"/>
        <v>0</v>
      </c>
      <c r="K1431" s="398">
        <f t="shared" si="1178"/>
        <v>0</v>
      </c>
      <c r="L1431" s="398">
        <f t="shared" si="1178"/>
        <v>0</v>
      </c>
      <c r="M1431" s="398">
        <f t="shared" si="1178"/>
        <v>0</v>
      </c>
      <c r="N1431" s="398">
        <f t="shared" si="1178"/>
        <v>0</v>
      </c>
      <c r="O1431" s="398">
        <f t="shared" si="1178"/>
        <v>0</v>
      </c>
      <c r="P1431" s="398">
        <f t="shared" si="1178"/>
        <v>0</v>
      </c>
      <c r="Q1431" s="398">
        <f t="shared" si="1178"/>
        <v>0</v>
      </c>
      <c r="R1431" s="398">
        <f t="shared" si="1178"/>
        <v>0</v>
      </c>
      <c r="S1431" s="398">
        <f t="shared" si="1178"/>
        <v>0</v>
      </c>
      <c r="T1431" s="398">
        <f t="shared" si="1178"/>
        <v>0</v>
      </c>
      <c r="U1431" s="398">
        <f t="shared" si="1178"/>
        <v>0</v>
      </c>
      <c r="V1431" s="398">
        <f t="shared" si="1178"/>
        <v>0</v>
      </c>
      <c r="W1431" s="398">
        <f t="shared" si="1178"/>
        <v>0</v>
      </c>
      <c r="X1431" s="398">
        <f t="shared" si="1178"/>
        <v>0</v>
      </c>
      <c r="Y1431" s="398">
        <f t="shared" si="1178"/>
        <v>0</v>
      </c>
      <c r="Z1431" s="398">
        <f t="shared" si="1178"/>
        <v>0</v>
      </c>
      <c r="AA1431" s="398">
        <f t="shared" si="1178"/>
        <v>0</v>
      </c>
      <c r="AB1431" s="398">
        <f t="shared" si="1178"/>
        <v>0</v>
      </c>
      <c r="AC1431" s="398">
        <f t="shared" si="1178"/>
        <v>0</v>
      </c>
      <c r="AD1431" s="398">
        <f t="shared" si="1178"/>
        <v>0</v>
      </c>
      <c r="AE1431" s="398">
        <f t="shared" si="1178"/>
        <v>0</v>
      </c>
      <c r="AF1431" s="398">
        <f t="shared" si="1178"/>
        <v>0</v>
      </c>
      <c r="AG1431" s="398">
        <f t="shared" si="1178"/>
        <v>0</v>
      </c>
    </row>
    <row r="1432">
      <c r="A1432" s="100" t="str">
        <f t="shared" si="37"/>
        <v>n/a</v>
      </c>
      <c r="B1432" s="396">
        <f t="array" ref="B1432">IF($A1432="n/a",Dashboard!$C$54,iferror(index('Trade Log'!$B$5:$B$2004,match($A1432,'Trade Log'!$AA$5:$AA$2004,0),0),Dashboard!$C$54))</f>
        <v>43100</v>
      </c>
      <c r="C1432" s="100" t="str">
        <f t="array" ref="C1432">IF($A1432="n/a","",iferror(index('Trade Log'!$C$5:$C$2004,match($A1432,'Trade Log'!$AA$5:$AA$2004,0),0),""))</f>
        <v/>
      </c>
      <c r="D1432" s="398">
        <f t="array" ref="D1432">IF($A1432="n/a",0,iferror(index('Trade Log'!$AD$5:$AD$2004,match($A1432,'Trade Log'!$AA$5:$AA$2004,0),0),0))</f>
        <v>0</v>
      </c>
      <c r="E1432" s="398">
        <f t="shared" si="35"/>
        <v>0</v>
      </c>
      <c r="F1432" s="100" t="str">
        <f t="array" ref="F1432">IF($A1432="n/a","",iferror(index('Trade Log'!$D$5:$D$2004,match($A1432,'Trade Log'!$AA$5:$AA$2004,0),0),"n/a"))</f>
        <v/>
      </c>
      <c r="G1432" s="100" t="str">
        <f t="array" ref="G1432">IF($A1432="n/a","",IFERROR(index(Setup!$D$52:$D$201,match($F1432,Setup!$B$52:$B$201,0),0),"n/a"))</f>
        <v/>
      </c>
      <c r="H1432" s="81"/>
      <c r="I1432" s="398">
        <f t="shared" ref="I1432:AG1432" si="1179">IF($A1432="n/a",0,IFERROR(IF($G1432=I$287,$E1432,0),0))</f>
        <v>0</v>
      </c>
      <c r="J1432" s="398">
        <f t="shared" si="1179"/>
        <v>0</v>
      </c>
      <c r="K1432" s="398">
        <f t="shared" si="1179"/>
        <v>0</v>
      </c>
      <c r="L1432" s="398">
        <f t="shared" si="1179"/>
        <v>0</v>
      </c>
      <c r="M1432" s="398">
        <f t="shared" si="1179"/>
        <v>0</v>
      </c>
      <c r="N1432" s="398">
        <f t="shared" si="1179"/>
        <v>0</v>
      </c>
      <c r="O1432" s="398">
        <f t="shared" si="1179"/>
        <v>0</v>
      </c>
      <c r="P1432" s="398">
        <f t="shared" si="1179"/>
        <v>0</v>
      </c>
      <c r="Q1432" s="398">
        <f t="shared" si="1179"/>
        <v>0</v>
      </c>
      <c r="R1432" s="398">
        <f t="shared" si="1179"/>
        <v>0</v>
      </c>
      <c r="S1432" s="398">
        <f t="shared" si="1179"/>
        <v>0</v>
      </c>
      <c r="T1432" s="398">
        <f t="shared" si="1179"/>
        <v>0</v>
      </c>
      <c r="U1432" s="398">
        <f t="shared" si="1179"/>
        <v>0</v>
      </c>
      <c r="V1432" s="398">
        <f t="shared" si="1179"/>
        <v>0</v>
      </c>
      <c r="W1432" s="398">
        <f t="shared" si="1179"/>
        <v>0</v>
      </c>
      <c r="X1432" s="398">
        <f t="shared" si="1179"/>
        <v>0</v>
      </c>
      <c r="Y1432" s="398">
        <f t="shared" si="1179"/>
        <v>0</v>
      </c>
      <c r="Z1432" s="398">
        <f t="shared" si="1179"/>
        <v>0</v>
      </c>
      <c r="AA1432" s="398">
        <f t="shared" si="1179"/>
        <v>0</v>
      </c>
      <c r="AB1432" s="398">
        <f t="shared" si="1179"/>
        <v>0</v>
      </c>
      <c r="AC1432" s="398">
        <f t="shared" si="1179"/>
        <v>0</v>
      </c>
      <c r="AD1432" s="398">
        <f t="shared" si="1179"/>
        <v>0</v>
      </c>
      <c r="AE1432" s="398">
        <f t="shared" si="1179"/>
        <v>0</v>
      </c>
      <c r="AF1432" s="398">
        <f t="shared" si="1179"/>
        <v>0</v>
      </c>
      <c r="AG1432" s="398">
        <f t="shared" si="1179"/>
        <v>0</v>
      </c>
    </row>
    <row r="1433">
      <c r="A1433" s="100" t="str">
        <f t="shared" si="37"/>
        <v>n/a</v>
      </c>
      <c r="B1433" s="396">
        <f t="array" ref="B1433">IF($A1433="n/a",Dashboard!$C$54,iferror(index('Trade Log'!$B$5:$B$2004,match($A1433,'Trade Log'!$AA$5:$AA$2004,0),0),Dashboard!$C$54))</f>
        <v>43100</v>
      </c>
      <c r="C1433" s="100" t="str">
        <f t="array" ref="C1433">IF($A1433="n/a","",iferror(index('Trade Log'!$C$5:$C$2004,match($A1433,'Trade Log'!$AA$5:$AA$2004,0),0),""))</f>
        <v/>
      </c>
      <c r="D1433" s="398">
        <f t="array" ref="D1433">IF($A1433="n/a",0,iferror(index('Trade Log'!$AD$5:$AD$2004,match($A1433,'Trade Log'!$AA$5:$AA$2004,0),0),0))</f>
        <v>0</v>
      </c>
      <c r="E1433" s="398">
        <f t="shared" si="35"/>
        <v>0</v>
      </c>
      <c r="F1433" s="100" t="str">
        <f t="array" ref="F1433">IF($A1433="n/a","",iferror(index('Trade Log'!$D$5:$D$2004,match($A1433,'Trade Log'!$AA$5:$AA$2004,0),0),"n/a"))</f>
        <v/>
      </c>
      <c r="G1433" s="100" t="str">
        <f t="array" ref="G1433">IF($A1433="n/a","",IFERROR(index(Setup!$D$52:$D$201,match($F1433,Setup!$B$52:$B$201,0),0),"n/a"))</f>
        <v/>
      </c>
      <c r="H1433" s="81"/>
      <c r="I1433" s="398">
        <f t="shared" ref="I1433:AG1433" si="1180">IF($A1433="n/a",0,IFERROR(IF($G1433=I$287,$E1433,0),0))</f>
        <v>0</v>
      </c>
      <c r="J1433" s="398">
        <f t="shared" si="1180"/>
        <v>0</v>
      </c>
      <c r="K1433" s="398">
        <f t="shared" si="1180"/>
        <v>0</v>
      </c>
      <c r="L1433" s="398">
        <f t="shared" si="1180"/>
        <v>0</v>
      </c>
      <c r="M1433" s="398">
        <f t="shared" si="1180"/>
        <v>0</v>
      </c>
      <c r="N1433" s="398">
        <f t="shared" si="1180"/>
        <v>0</v>
      </c>
      <c r="O1433" s="398">
        <f t="shared" si="1180"/>
        <v>0</v>
      </c>
      <c r="P1433" s="398">
        <f t="shared" si="1180"/>
        <v>0</v>
      </c>
      <c r="Q1433" s="398">
        <f t="shared" si="1180"/>
        <v>0</v>
      </c>
      <c r="R1433" s="398">
        <f t="shared" si="1180"/>
        <v>0</v>
      </c>
      <c r="S1433" s="398">
        <f t="shared" si="1180"/>
        <v>0</v>
      </c>
      <c r="T1433" s="398">
        <f t="shared" si="1180"/>
        <v>0</v>
      </c>
      <c r="U1433" s="398">
        <f t="shared" si="1180"/>
        <v>0</v>
      </c>
      <c r="V1433" s="398">
        <f t="shared" si="1180"/>
        <v>0</v>
      </c>
      <c r="W1433" s="398">
        <f t="shared" si="1180"/>
        <v>0</v>
      </c>
      <c r="X1433" s="398">
        <f t="shared" si="1180"/>
        <v>0</v>
      </c>
      <c r="Y1433" s="398">
        <f t="shared" si="1180"/>
        <v>0</v>
      </c>
      <c r="Z1433" s="398">
        <f t="shared" si="1180"/>
        <v>0</v>
      </c>
      <c r="AA1433" s="398">
        <f t="shared" si="1180"/>
        <v>0</v>
      </c>
      <c r="AB1433" s="398">
        <f t="shared" si="1180"/>
        <v>0</v>
      </c>
      <c r="AC1433" s="398">
        <f t="shared" si="1180"/>
        <v>0</v>
      </c>
      <c r="AD1433" s="398">
        <f t="shared" si="1180"/>
        <v>0</v>
      </c>
      <c r="AE1433" s="398">
        <f t="shared" si="1180"/>
        <v>0</v>
      </c>
      <c r="AF1433" s="398">
        <f t="shared" si="1180"/>
        <v>0</v>
      </c>
      <c r="AG1433" s="398">
        <f t="shared" si="1180"/>
        <v>0</v>
      </c>
    </row>
    <row r="1434">
      <c r="A1434" s="100" t="str">
        <f t="shared" si="37"/>
        <v>n/a</v>
      </c>
      <c r="B1434" s="396">
        <f t="array" ref="B1434">IF($A1434="n/a",Dashboard!$C$54,iferror(index('Trade Log'!$B$5:$B$2004,match($A1434,'Trade Log'!$AA$5:$AA$2004,0),0),Dashboard!$C$54))</f>
        <v>43100</v>
      </c>
      <c r="C1434" s="100" t="str">
        <f t="array" ref="C1434">IF($A1434="n/a","",iferror(index('Trade Log'!$C$5:$C$2004,match($A1434,'Trade Log'!$AA$5:$AA$2004,0),0),""))</f>
        <v/>
      </c>
      <c r="D1434" s="398">
        <f t="array" ref="D1434">IF($A1434="n/a",0,iferror(index('Trade Log'!$AD$5:$AD$2004,match($A1434,'Trade Log'!$AA$5:$AA$2004,0),0),0))</f>
        <v>0</v>
      </c>
      <c r="E1434" s="398">
        <f t="shared" si="35"/>
        <v>0</v>
      </c>
      <c r="F1434" s="100" t="str">
        <f t="array" ref="F1434">IF($A1434="n/a","",iferror(index('Trade Log'!$D$5:$D$2004,match($A1434,'Trade Log'!$AA$5:$AA$2004,0),0),"n/a"))</f>
        <v/>
      </c>
      <c r="G1434" s="100" t="str">
        <f t="array" ref="G1434">IF($A1434="n/a","",IFERROR(index(Setup!$D$52:$D$201,match($F1434,Setup!$B$52:$B$201,0),0),"n/a"))</f>
        <v/>
      </c>
      <c r="H1434" s="81"/>
      <c r="I1434" s="398">
        <f t="shared" ref="I1434:AG1434" si="1181">IF($A1434="n/a",0,IFERROR(IF($G1434=I$287,$E1434,0),0))</f>
        <v>0</v>
      </c>
      <c r="J1434" s="398">
        <f t="shared" si="1181"/>
        <v>0</v>
      </c>
      <c r="K1434" s="398">
        <f t="shared" si="1181"/>
        <v>0</v>
      </c>
      <c r="L1434" s="398">
        <f t="shared" si="1181"/>
        <v>0</v>
      </c>
      <c r="M1434" s="398">
        <f t="shared" si="1181"/>
        <v>0</v>
      </c>
      <c r="N1434" s="398">
        <f t="shared" si="1181"/>
        <v>0</v>
      </c>
      <c r="O1434" s="398">
        <f t="shared" si="1181"/>
        <v>0</v>
      </c>
      <c r="P1434" s="398">
        <f t="shared" si="1181"/>
        <v>0</v>
      </c>
      <c r="Q1434" s="398">
        <f t="shared" si="1181"/>
        <v>0</v>
      </c>
      <c r="R1434" s="398">
        <f t="shared" si="1181"/>
        <v>0</v>
      </c>
      <c r="S1434" s="398">
        <f t="shared" si="1181"/>
        <v>0</v>
      </c>
      <c r="T1434" s="398">
        <f t="shared" si="1181"/>
        <v>0</v>
      </c>
      <c r="U1434" s="398">
        <f t="shared" si="1181"/>
        <v>0</v>
      </c>
      <c r="V1434" s="398">
        <f t="shared" si="1181"/>
        <v>0</v>
      </c>
      <c r="W1434" s="398">
        <f t="shared" si="1181"/>
        <v>0</v>
      </c>
      <c r="X1434" s="398">
        <f t="shared" si="1181"/>
        <v>0</v>
      </c>
      <c r="Y1434" s="398">
        <f t="shared" si="1181"/>
        <v>0</v>
      </c>
      <c r="Z1434" s="398">
        <f t="shared" si="1181"/>
        <v>0</v>
      </c>
      <c r="AA1434" s="398">
        <f t="shared" si="1181"/>
        <v>0</v>
      </c>
      <c r="AB1434" s="398">
        <f t="shared" si="1181"/>
        <v>0</v>
      </c>
      <c r="AC1434" s="398">
        <f t="shared" si="1181"/>
        <v>0</v>
      </c>
      <c r="AD1434" s="398">
        <f t="shared" si="1181"/>
        <v>0</v>
      </c>
      <c r="AE1434" s="398">
        <f t="shared" si="1181"/>
        <v>0</v>
      </c>
      <c r="AF1434" s="398">
        <f t="shared" si="1181"/>
        <v>0</v>
      </c>
      <c r="AG1434" s="398">
        <f t="shared" si="1181"/>
        <v>0</v>
      </c>
    </row>
    <row r="1435">
      <c r="A1435" s="100" t="str">
        <f t="shared" si="37"/>
        <v>n/a</v>
      </c>
      <c r="B1435" s="396">
        <f t="array" ref="B1435">IF($A1435="n/a",Dashboard!$C$54,iferror(index('Trade Log'!$B$5:$B$2004,match($A1435,'Trade Log'!$AA$5:$AA$2004,0),0),Dashboard!$C$54))</f>
        <v>43100</v>
      </c>
      <c r="C1435" s="100" t="str">
        <f t="array" ref="C1435">IF($A1435="n/a","",iferror(index('Trade Log'!$C$5:$C$2004,match($A1435,'Trade Log'!$AA$5:$AA$2004,0),0),""))</f>
        <v/>
      </c>
      <c r="D1435" s="398">
        <f t="array" ref="D1435">IF($A1435="n/a",0,iferror(index('Trade Log'!$AD$5:$AD$2004,match($A1435,'Trade Log'!$AA$5:$AA$2004,0),0),0))</f>
        <v>0</v>
      </c>
      <c r="E1435" s="398">
        <f t="shared" si="35"/>
        <v>0</v>
      </c>
      <c r="F1435" s="100" t="str">
        <f t="array" ref="F1435">IF($A1435="n/a","",iferror(index('Trade Log'!$D$5:$D$2004,match($A1435,'Trade Log'!$AA$5:$AA$2004,0),0),"n/a"))</f>
        <v/>
      </c>
      <c r="G1435" s="100" t="str">
        <f t="array" ref="G1435">IF($A1435="n/a","",IFERROR(index(Setup!$D$52:$D$201,match($F1435,Setup!$B$52:$B$201,0),0),"n/a"))</f>
        <v/>
      </c>
      <c r="H1435" s="81"/>
      <c r="I1435" s="398">
        <f t="shared" ref="I1435:AG1435" si="1182">IF($A1435="n/a",0,IFERROR(IF($G1435=I$287,$E1435,0),0))</f>
        <v>0</v>
      </c>
      <c r="J1435" s="398">
        <f t="shared" si="1182"/>
        <v>0</v>
      </c>
      <c r="K1435" s="398">
        <f t="shared" si="1182"/>
        <v>0</v>
      </c>
      <c r="L1435" s="398">
        <f t="shared" si="1182"/>
        <v>0</v>
      </c>
      <c r="M1435" s="398">
        <f t="shared" si="1182"/>
        <v>0</v>
      </c>
      <c r="N1435" s="398">
        <f t="shared" si="1182"/>
        <v>0</v>
      </c>
      <c r="O1435" s="398">
        <f t="shared" si="1182"/>
        <v>0</v>
      </c>
      <c r="P1435" s="398">
        <f t="shared" si="1182"/>
        <v>0</v>
      </c>
      <c r="Q1435" s="398">
        <f t="shared" si="1182"/>
        <v>0</v>
      </c>
      <c r="R1435" s="398">
        <f t="shared" si="1182"/>
        <v>0</v>
      </c>
      <c r="S1435" s="398">
        <f t="shared" si="1182"/>
        <v>0</v>
      </c>
      <c r="T1435" s="398">
        <f t="shared" si="1182"/>
        <v>0</v>
      </c>
      <c r="U1435" s="398">
        <f t="shared" si="1182"/>
        <v>0</v>
      </c>
      <c r="V1435" s="398">
        <f t="shared" si="1182"/>
        <v>0</v>
      </c>
      <c r="W1435" s="398">
        <f t="shared" si="1182"/>
        <v>0</v>
      </c>
      <c r="X1435" s="398">
        <f t="shared" si="1182"/>
        <v>0</v>
      </c>
      <c r="Y1435" s="398">
        <f t="shared" si="1182"/>
        <v>0</v>
      </c>
      <c r="Z1435" s="398">
        <f t="shared" si="1182"/>
        <v>0</v>
      </c>
      <c r="AA1435" s="398">
        <f t="shared" si="1182"/>
        <v>0</v>
      </c>
      <c r="AB1435" s="398">
        <f t="shared" si="1182"/>
        <v>0</v>
      </c>
      <c r="AC1435" s="398">
        <f t="shared" si="1182"/>
        <v>0</v>
      </c>
      <c r="AD1435" s="398">
        <f t="shared" si="1182"/>
        <v>0</v>
      </c>
      <c r="AE1435" s="398">
        <f t="shared" si="1182"/>
        <v>0</v>
      </c>
      <c r="AF1435" s="398">
        <f t="shared" si="1182"/>
        <v>0</v>
      </c>
      <c r="AG1435" s="398">
        <f t="shared" si="1182"/>
        <v>0</v>
      </c>
    </row>
    <row r="1436">
      <c r="A1436" s="100" t="str">
        <f t="shared" si="37"/>
        <v>n/a</v>
      </c>
      <c r="B1436" s="396">
        <f t="array" ref="B1436">IF($A1436="n/a",Dashboard!$C$54,iferror(index('Trade Log'!$B$5:$B$2004,match($A1436,'Trade Log'!$AA$5:$AA$2004,0),0),Dashboard!$C$54))</f>
        <v>43100</v>
      </c>
      <c r="C1436" s="100" t="str">
        <f t="array" ref="C1436">IF($A1436="n/a","",iferror(index('Trade Log'!$C$5:$C$2004,match($A1436,'Trade Log'!$AA$5:$AA$2004,0),0),""))</f>
        <v/>
      </c>
      <c r="D1436" s="398">
        <f t="array" ref="D1436">IF($A1436="n/a",0,iferror(index('Trade Log'!$AD$5:$AD$2004,match($A1436,'Trade Log'!$AA$5:$AA$2004,0),0),0))</f>
        <v>0</v>
      </c>
      <c r="E1436" s="398">
        <f t="shared" si="35"/>
        <v>0</v>
      </c>
      <c r="F1436" s="100" t="str">
        <f t="array" ref="F1436">IF($A1436="n/a","",iferror(index('Trade Log'!$D$5:$D$2004,match($A1436,'Trade Log'!$AA$5:$AA$2004,0),0),"n/a"))</f>
        <v/>
      </c>
      <c r="G1436" s="100" t="str">
        <f t="array" ref="G1436">IF($A1436="n/a","",IFERROR(index(Setup!$D$52:$D$201,match($F1436,Setup!$B$52:$B$201,0),0),"n/a"))</f>
        <v/>
      </c>
      <c r="H1436" s="81"/>
      <c r="I1436" s="398">
        <f t="shared" ref="I1436:AG1436" si="1183">IF($A1436="n/a",0,IFERROR(IF($G1436=I$287,$E1436,0),0))</f>
        <v>0</v>
      </c>
      <c r="J1436" s="398">
        <f t="shared" si="1183"/>
        <v>0</v>
      </c>
      <c r="K1436" s="398">
        <f t="shared" si="1183"/>
        <v>0</v>
      </c>
      <c r="L1436" s="398">
        <f t="shared" si="1183"/>
        <v>0</v>
      </c>
      <c r="M1436" s="398">
        <f t="shared" si="1183"/>
        <v>0</v>
      </c>
      <c r="N1436" s="398">
        <f t="shared" si="1183"/>
        <v>0</v>
      </c>
      <c r="O1436" s="398">
        <f t="shared" si="1183"/>
        <v>0</v>
      </c>
      <c r="P1436" s="398">
        <f t="shared" si="1183"/>
        <v>0</v>
      </c>
      <c r="Q1436" s="398">
        <f t="shared" si="1183"/>
        <v>0</v>
      </c>
      <c r="R1436" s="398">
        <f t="shared" si="1183"/>
        <v>0</v>
      </c>
      <c r="S1436" s="398">
        <f t="shared" si="1183"/>
        <v>0</v>
      </c>
      <c r="T1436" s="398">
        <f t="shared" si="1183"/>
        <v>0</v>
      </c>
      <c r="U1436" s="398">
        <f t="shared" si="1183"/>
        <v>0</v>
      </c>
      <c r="V1436" s="398">
        <f t="shared" si="1183"/>
        <v>0</v>
      </c>
      <c r="W1436" s="398">
        <f t="shared" si="1183"/>
        <v>0</v>
      </c>
      <c r="X1436" s="398">
        <f t="shared" si="1183"/>
        <v>0</v>
      </c>
      <c r="Y1436" s="398">
        <f t="shared" si="1183"/>
        <v>0</v>
      </c>
      <c r="Z1436" s="398">
        <f t="shared" si="1183"/>
        <v>0</v>
      </c>
      <c r="AA1436" s="398">
        <f t="shared" si="1183"/>
        <v>0</v>
      </c>
      <c r="AB1436" s="398">
        <f t="shared" si="1183"/>
        <v>0</v>
      </c>
      <c r="AC1436" s="398">
        <f t="shared" si="1183"/>
        <v>0</v>
      </c>
      <c r="AD1436" s="398">
        <f t="shared" si="1183"/>
        <v>0</v>
      </c>
      <c r="AE1436" s="398">
        <f t="shared" si="1183"/>
        <v>0</v>
      </c>
      <c r="AF1436" s="398">
        <f t="shared" si="1183"/>
        <v>0</v>
      </c>
      <c r="AG1436" s="398">
        <f t="shared" si="1183"/>
        <v>0</v>
      </c>
    </row>
    <row r="1437">
      <c r="A1437" s="100" t="str">
        <f t="shared" si="37"/>
        <v>n/a</v>
      </c>
      <c r="B1437" s="396">
        <f t="array" ref="B1437">IF($A1437="n/a",Dashboard!$C$54,iferror(index('Trade Log'!$B$5:$B$2004,match($A1437,'Trade Log'!$AA$5:$AA$2004,0),0),Dashboard!$C$54))</f>
        <v>43100</v>
      </c>
      <c r="C1437" s="100" t="str">
        <f t="array" ref="C1437">IF($A1437="n/a","",iferror(index('Trade Log'!$C$5:$C$2004,match($A1437,'Trade Log'!$AA$5:$AA$2004,0),0),""))</f>
        <v/>
      </c>
      <c r="D1437" s="398">
        <f t="array" ref="D1437">IF($A1437="n/a",0,iferror(index('Trade Log'!$AD$5:$AD$2004,match($A1437,'Trade Log'!$AA$5:$AA$2004,0),0),0))</f>
        <v>0</v>
      </c>
      <c r="E1437" s="398">
        <f t="shared" si="35"/>
        <v>0</v>
      </c>
      <c r="F1437" s="100" t="str">
        <f t="array" ref="F1437">IF($A1437="n/a","",iferror(index('Trade Log'!$D$5:$D$2004,match($A1437,'Trade Log'!$AA$5:$AA$2004,0),0),"n/a"))</f>
        <v/>
      </c>
      <c r="G1437" s="100" t="str">
        <f t="array" ref="G1437">IF($A1437="n/a","",IFERROR(index(Setup!$D$52:$D$201,match($F1437,Setup!$B$52:$B$201,0),0),"n/a"))</f>
        <v/>
      </c>
      <c r="H1437" s="81"/>
      <c r="I1437" s="398">
        <f t="shared" ref="I1437:AG1437" si="1184">IF($A1437="n/a",0,IFERROR(IF($G1437=I$287,$E1437,0),0))</f>
        <v>0</v>
      </c>
      <c r="J1437" s="398">
        <f t="shared" si="1184"/>
        <v>0</v>
      </c>
      <c r="K1437" s="398">
        <f t="shared" si="1184"/>
        <v>0</v>
      </c>
      <c r="L1437" s="398">
        <f t="shared" si="1184"/>
        <v>0</v>
      </c>
      <c r="M1437" s="398">
        <f t="shared" si="1184"/>
        <v>0</v>
      </c>
      <c r="N1437" s="398">
        <f t="shared" si="1184"/>
        <v>0</v>
      </c>
      <c r="O1437" s="398">
        <f t="shared" si="1184"/>
        <v>0</v>
      </c>
      <c r="P1437" s="398">
        <f t="shared" si="1184"/>
        <v>0</v>
      </c>
      <c r="Q1437" s="398">
        <f t="shared" si="1184"/>
        <v>0</v>
      </c>
      <c r="R1437" s="398">
        <f t="shared" si="1184"/>
        <v>0</v>
      </c>
      <c r="S1437" s="398">
        <f t="shared" si="1184"/>
        <v>0</v>
      </c>
      <c r="T1437" s="398">
        <f t="shared" si="1184"/>
        <v>0</v>
      </c>
      <c r="U1437" s="398">
        <f t="shared" si="1184"/>
        <v>0</v>
      </c>
      <c r="V1437" s="398">
        <f t="shared" si="1184"/>
        <v>0</v>
      </c>
      <c r="W1437" s="398">
        <f t="shared" si="1184"/>
        <v>0</v>
      </c>
      <c r="X1437" s="398">
        <f t="shared" si="1184"/>
        <v>0</v>
      </c>
      <c r="Y1437" s="398">
        <f t="shared" si="1184"/>
        <v>0</v>
      </c>
      <c r="Z1437" s="398">
        <f t="shared" si="1184"/>
        <v>0</v>
      </c>
      <c r="AA1437" s="398">
        <f t="shared" si="1184"/>
        <v>0</v>
      </c>
      <c r="AB1437" s="398">
        <f t="shared" si="1184"/>
        <v>0</v>
      </c>
      <c r="AC1437" s="398">
        <f t="shared" si="1184"/>
        <v>0</v>
      </c>
      <c r="AD1437" s="398">
        <f t="shared" si="1184"/>
        <v>0</v>
      </c>
      <c r="AE1437" s="398">
        <f t="shared" si="1184"/>
        <v>0</v>
      </c>
      <c r="AF1437" s="398">
        <f t="shared" si="1184"/>
        <v>0</v>
      </c>
      <c r="AG1437" s="398">
        <f t="shared" si="1184"/>
        <v>0</v>
      </c>
    </row>
    <row r="1438">
      <c r="A1438" s="100" t="str">
        <f t="shared" si="37"/>
        <v>n/a</v>
      </c>
      <c r="B1438" s="396">
        <f t="array" ref="B1438">IF($A1438="n/a",Dashboard!$C$54,iferror(index('Trade Log'!$B$5:$B$2004,match($A1438,'Trade Log'!$AA$5:$AA$2004,0),0),Dashboard!$C$54))</f>
        <v>43100</v>
      </c>
      <c r="C1438" s="100" t="str">
        <f t="array" ref="C1438">IF($A1438="n/a","",iferror(index('Trade Log'!$C$5:$C$2004,match($A1438,'Trade Log'!$AA$5:$AA$2004,0),0),""))</f>
        <v/>
      </c>
      <c r="D1438" s="398">
        <f t="array" ref="D1438">IF($A1438="n/a",0,iferror(index('Trade Log'!$AD$5:$AD$2004,match($A1438,'Trade Log'!$AA$5:$AA$2004,0),0),0))</f>
        <v>0</v>
      </c>
      <c r="E1438" s="398">
        <f t="shared" si="35"/>
        <v>0</v>
      </c>
      <c r="F1438" s="100" t="str">
        <f t="array" ref="F1438">IF($A1438="n/a","",iferror(index('Trade Log'!$D$5:$D$2004,match($A1438,'Trade Log'!$AA$5:$AA$2004,0),0),"n/a"))</f>
        <v/>
      </c>
      <c r="G1438" s="100" t="str">
        <f t="array" ref="G1438">IF($A1438="n/a","",IFERROR(index(Setup!$D$52:$D$201,match($F1438,Setup!$B$52:$B$201,0),0),"n/a"))</f>
        <v/>
      </c>
      <c r="H1438" s="81"/>
      <c r="I1438" s="398">
        <f t="shared" ref="I1438:AG1438" si="1185">IF($A1438="n/a",0,IFERROR(IF($G1438=I$287,$E1438,0),0))</f>
        <v>0</v>
      </c>
      <c r="J1438" s="398">
        <f t="shared" si="1185"/>
        <v>0</v>
      </c>
      <c r="K1438" s="398">
        <f t="shared" si="1185"/>
        <v>0</v>
      </c>
      <c r="L1438" s="398">
        <f t="shared" si="1185"/>
        <v>0</v>
      </c>
      <c r="M1438" s="398">
        <f t="shared" si="1185"/>
        <v>0</v>
      </c>
      <c r="N1438" s="398">
        <f t="shared" si="1185"/>
        <v>0</v>
      </c>
      <c r="O1438" s="398">
        <f t="shared" si="1185"/>
        <v>0</v>
      </c>
      <c r="P1438" s="398">
        <f t="shared" si="1185"/>
        <v>0</v>
      </c>
      <c r="Q1438" s="398">
        <f t="shared" si="1185"/>
        <v>0</v>
      </c>
      <c r="R1438" s="398">
        <f t="shared" si="1185"/>
        <v>0</v>
      </c>
      <c r="S1438" s="398">
        <f t="shared" si="1185"/>
        <v>0</v>
      </c>
      <c r="T1438" s="398">
        <f t="shared" si="1185"/>
        <v>0</v>
      </c>
      <c r="U1438" s="398">
        <f t="shared" si="1185"/>
        <v>0</v>
      </c>
      <c r="V1438" s="398">
        <f t="shared" si="1185"/>
        <v>0</v>
      </c>
      <c r="W1438" s="398">
        <f t="shared" si="1185"/>
        <v>0</v>
      </c>
      <c r="X1438" s="398">
        <f t="shared" si="1185"/>
        <v>0</v>
      </c>
      <c r="Y1438" s="398">
        <f t="shared" si="1185"/>
        <v>0</v>
      </c>
      <c r="Z1438" s="398">
        <f t="shared" si="1185"/>
        <v>0</v>
      </c>
      <c r="AA1438" s="398">
        <f t="shared" si="1185"/>
        <v>0</v>
      </c>
      <c r="AB1438" s="398">
        <f t="shared" si="1185"/>
        <v>0</v>
      </c>
      <c r="AC1438" s="398">
        <f t="shared" si="1185"/>
        <v>0</v>
      </c>
      <c r="AD1438" s="398">
        <f t="shared" si="1185"/>
        <v>0</v>
      </c>
      <c r="AE1438" s="398">
        <f t="shared" si="1185"/>
        <v>0</v>
      </c>
      <c r="AF1438" s="398">
        <f t="shared" si="1185"/>
        <v>0</v>
      </c>
      <c r="AG1438" s="398">
        <f t="shared" si="1185"/>
        <v>0</v>
      </c>
    </row>
    <row r="1439">
      <c r="A1439" s="100" t="str">
        <f t="shared" si="37"/>
        <v>n/a</v>
      </c>
      <c r="B1439" s="396">
        <f t="array" ref="B1439">IF($A1439="n/a",Dashboard!$C$54,iferror(index('Trade Log'!$B$5:$B$2004,match($A1439,'Trade Log'!$AA$5:$AA$2004,0),0),Dashboard!$C$54))</f>
        <v>43100</v>
      </c>
      <c r="C1439" s="100" t="str">
        <f t="array" ref="C1439">IF($A1439="n/a","",iferror(index('Trade Log'!$C$5:$C$2004,match($A1439,'Trade Log'!$AA$5:$AA$2004,0),0),""))</f>
        <v/>
      </c>
      <c r="D1439" s="398">
        <f t="array" ref="D1439">IF($A1439="n/a",0,iferror(index('Trade Log'!$AD$5:$AD$2004,match($A1439,'Trade Log'!$AA$5:$AA$2004,0),0),0))</f>
        <v>0</v>
      </c>
      <c r="E1439" s="398">
        <f t="shared" si="35"/>
        <v>0</v>
      </c>
      <c r="F1439" s="100" t="str">
        <f t="array" ref="F1439">IF($A1439="n/a","",iferror(index('Trade Log'!$D$5:$D$2004,match($A1439,'Trade Log'!$AA$5:$AA$2004,0),0),"n/a"))</f>
        <v/>
      </c>
      <c r="G1439" s="100" t="str">
        <f t="array" ref="G1439">IF($A1439="n/a","",IFERROR(index(Setup!$D$52:$D$201,match($F1439,Setup!$B$52:$B$201,0),0),"n/a"))</f>
        <v/>
      </c>
      <c r="H1439" s="81"/>
      <c r="I1439" s="398">
        <f t="shared" ref="I1439:AG1439" si="1186">IF($A1439="n/a",0,IFERROR(IF($G1439=I$287,$E1439,0),0))</f>
        <v>0</v>
      </c>
      <c r="J1439" s="398">
        <f t="shared" si="1186"/>
        <v>0</v>
      </c>
      <c r="K1439" s="398">
        <f t="shared" si="1186"/>
        <v>0</v>
      </c>
      <c r="L1439" s="398">
        <f t="shared" si="1186"/>
        <v>0</v>
      </c>
      <c r="M1439" s="398">
        <f t="shared" si="1186"/>
        <v>0</v>
      </c>
      <c r="N1439" s="398">
        <f t="shared" si="1186"/>
        <v>0</v>
      </c>
      <c r="O1439" s="398">
        <f t="shared" si="1186"/>
        <v>0</v>
      </c>
      <c r="P1439" s="398">
        <f t="shared" si="1186"/>
        <v>0</v>
      </c>
      <c r="Q1439" s="398">
        <f t="shared" si="1186"/>
        <v>0</v>
      </c>
      <c r="R1439" s="398">
        <f t="shared" si="1186"/>
        <v>0</v>
      </c>
      <c r="S1439" s="398">
        <f t="shared" si="1186"/>
        <v>0</v>
      </c>
      <c r="T1439" s="398">
        <f t="shared" si="1186"/>
        <v>0</v>
      </c>
      <c r="U1439" s="398">
        <f t="shared" si="1186"/>
        <v>0</v>
      </c>
      <c r="V1439" s="398">
        <f t="shared" si="1186"/>
        <v>0</v>
      </c>
      <c r="W1439" s="398">
        <f t="shared" si="1186"/>
        <v>0</v>
      </c>
      <c r="X1439" s="398">
        <f t="shared" si="1186"/>
        <v>0</v>
      </c>
      <c r="Y1439" s="398">
        <f t="shared" si="1186"/>
        <v>0</v>
      </c>
      <c r="Z1439" s="398">
        <f t="shared" si="1186"/>
        <v>0</v>
      </c>
      <c r="AA1439" s="398">
        <f t="shared" si="1186"/>
        <v>0</v>
      </c>
      <c r="AB1439" s="398">
        <f t="shared" si="1186"/>
        <v>0</v>
      </c>
      <c r="AC1439" s="398">
        <f t="shared" si="1186"/>
        <v>0</v>
      </c>
      <c r="AD1439" s="398">
        <f t="shared" si="1186"/>
        <v>0</v>
      </c>
      <c r="AE1439" s="398">
        <f t="shared" si="1186"/>
        <v>0</v>
      </c>
      <c r="AF1439" s="398">
        <f t="shared" si="1186"/>
        <v>0</v>
      </c>
      <c r="AG1439" s="398">
        <f t="shared" si="1186"/>
        <v>0</v>
      </c>
    </row>
    <row r="1440">
      <c r="A1440" s="100" t="str">
        <f t="shared" si="37"/>
        <v>n/a</v>
      </c>
      <c r="B1440" s="396">
        <f t="array" ref="B1440">IF($A1440="n/a",Dashboard!$C$54,iferror(index('Trade Log'!$B$5:$B$2004,match($A1440,'Trade Log'!$AA$5:$AA$2004,0),0),Dashboard!$C$54))</f>
        <v>43100</v>
      </c>
      <c r="C1440" s="100" t="str">
        <f t="array" ref="C1440">IF($A1440="n/a","",iferror(index('Trade Log'!$C$5:$C$2004,match($A1440,'Trade Log'!$AA$5:$AA$2004,0),0),""))</f>
        <v/>
      </c>
      <c r="D1440" s="398">
        <f t="array" ref="D1440">IF($A1440="n/a",0,iferror(index('Trade Log'!$AD$5:$AD$2004,match($A1440,'Trade Log'!$AA$5:$AA$2004,0),0),0))</f>
        <v>0</v>
      </c>
      <c r="E1440" s="398">
        <f t="shared" si="35"/>
        <v>0</v>
      </c>
      <c r="F1440" s="100" t="str">
        <f t="array" ref="F1440">IF($A1440="n/a","",iferror(index('Trade Log'!$D$5:$D$2004,match($A1440,'Trade Log'!$AA$5:$AA$2004,0),0),"n/a"))</f>
        <v/>
      </c>
      <c r="G1440" s="100" t="str">
        <f t="array" ref="G1440">IF($A1440="n/a","",IFERROR(index(Setup!$D$52:$D$201,match($F1440,Setup!$B$52:$B$201,0),0),"n/a"))</f>
        <v/>
      </c>
      <c r="H1440" s="81"/>
      <c r="I1440" s="398">
        <f t="shared" ref="I1440:AG1440" si="1187">IF($A1440="n/a",0,IFERROR(IF($G1440=I$287,$E1440,0),0))</f>
        <v>0</v>
      </c>
      <c r="J1440" s="398">
        <f t="shared" si="1187"/>
        <v>0</v>
      </c>
      <c r="K1440" s="398">
        <f t="shared" si="1187"/>
        <v>0</v>
      </c>
      <c r="L1440" s="398">
        <f t="shared" si="1187"/>
        <v>0</v>
      </c>
      <c r="M1440" s="398">
        <f t="shared" si="1187"/>
        <v>0</v>
      </c>
      <c r="N1440" s="398">
        <f t="shared" si="1187"/>
        <v>0</v>
      </c>
      <c r="O1440" s="398">
        <f t="shared" si="1187"/>
        <v>0</v>
      </c>
      <c r="P1440" s="398">
        <f t="shared" si="1187"/>
        <v>0</v>
      </c>
      <c r="Q1440" s="398">
        <f t="shared" si="1187"/>
        <v>0</v>
      </c>
      <c r="R1440" s="398">
        <f t="shared" si="1187"/>
        <v>0</v>
      </c>
      <c r="S1440" s="398">
        <f t="shared" si="1187"/>
        <v>0</v>
      </c>
      <c r="T1440" s="398">
        <f t="shared" si="1187"/>
        <v>0</v>
      </c>
      <c r="U1440" s="398">
        <f t="shared" si="1187"/>
        <v>0</v>
      </c>
      <c r="V1440" s="398">
        <f t="shared" si="1187"/>
        <v>0</v>
      </c>
      <c r="W1440" s="398">
        <f t="shared" si="1187"/>
        <v>0</v>
      </c>
      <c r="X1440" s="398">
        <f t="shared" si="1187"/>
        <v>0</v>
      </c>
      <c r="Y1440" s="398">
        <f t="shared" si="1187"/>
        <v>0</v>
      </c>
      <c r="Z1440" s="398">
        <f t="shared" si="1187"/>
        <v>0</v>
      </c>
      <c r="AA1440" s="398">
        <f t="shared" si="1187"/>
        <v>0</v>
      </c>
      <c r="AB1440" s="398">
        <f t="shared" si="1187"/>
        <v>0</v>
      </c>
      <c r="AC1440" s="398">
        <f t="shared" si="1187"/>
        <v>0</v>
      </c>
      <c r="AD1440" s="398">
        <f t="shared" si="1187"/>
        <v>0</v>
      </c>
      <c r="AE1440" s="398">
        <f t="shared" si="1187"/>
        <v>0</v>
      </c>
      <c r="AF1440" s="398">
        <f t="shared" si="1187"/>
        <v>0</v>
      </c>
      <c r="AG1440" s="398">
        <f t="shared" si="1187"/>
        <v>0</v>
      </c>
    </row>
    <row r="1441">
      <c r="A1441" s="100" t="str">
        <f t="shared" si="37"/>
        <v>n/a</v>
      </c>
      <c r="B1441" s="396">
        <f t="array" ref="B1441">IF($A1441="n/a",Dashboard!$C$54,iferror(index('Trade Log'!$B$5:$B$2004,match($A1441,'Trade Log'!$AA$5:$AA$2004,0),0),Dashboard!$C$54))</f>
        <v>43100</v>
      </c>
      <c r="C1441" s="100" t="str">
        <f t="array" ref="C1441">IF($A1441="n/a","",iferror(index('Trade Log'!$C$5:$C$2004,match($A1441,'Trade Log'!$AA$5:$AA$2004,0),0),""))</f>
        <v/>
      </c>
      <c r="D1441" s="398">
        <f t="array" ref="D1441">IF($A1441="n/a",0,iferror(index('Trade Log'!$AD$5:$AD$2004,match($A1441,'Trade Log'!$AA$5:$AA$2004,0),0),0))</f>
        <v>0</v>
      </c>
      <c r="E1441" s="398">
        <f t="shared" si="35"/>
        <v>0</v>
      </c>
      <c r="F1441" s="100" t="str">
        <f t="array" ref="F1441">IF($A1441="n/a","",iferror(index('Trade Log'!$D$5:$D$2004,match($A1441,'Trade Log'!$AA$5:$AA$2004,0),0),"n/a"))</f>
        <v/>
      </c>
      <c r="G1441" s="100" t="str">
        <f t="array" ref="G1441">IF($A1441="n/a","",IFERROR(index(Setup!$D$52:$D$201,match($F1441,Setup!$B$52:$B$201,0),0),"n/a"))</f>
        <v/>
      </c>
      <c r="H1441" s="81"/>
      <c r="I1441" s="398">
        <f t="shared" ref="I1441:AG1441" si="1188">IF($A1441="n/a",0,IFERROR(IF($G1441=I$287,$E1441,0),0))</f>
        <v>0</v>
      </c>
      <c r="J1441" s="398">
        <f t="shared" si="1188"/>
        <v>0</v>
      </c>
      <c r="K1441" s="398">
        <f t="shared" si="1188"/>
        <v>0</v>
      </c>
      <c r="L1441" s="398">
        <f t="shared" si="1188"/>
        <v>0</v>
      </c>
      <c r="M1441" s="398">
        <f t="shared" si="1188"/>
        <v>0</v>
      </c>
      <c r="N1441" s="398">
        <f t="shared" si="1188"/>
        <v>0</v>
      </c>
      <c r="O1441" s="398">
        <f t="shared" si="1188"/>
        <v>0</v>
      </c>
      <c r="P1441" s="398">
        <f t="shared" si="1188"/>
        <v>0</v>
      </c>
      <c r="Q1441" s="398">
        <f t="shared" si="1188"/>
        <v>0</v>
      </c>
      <c r="R1441" s="398">
        <f t="shared" si="1188"/>
        <v>0</v>
      </c>
      <c r="S1441" s="398">
        <f t="shared" si="1188"/>
        <v>0</v>
      </c>
      <c r="T1441" s="398">
        <f t="shared" si="1188"/>
        <v>0</v>
      </c>
      <c r="U1441" s="398">
        <f t="shared" si="1188"/>
        <v>0</v>
      </c>
      <c r="V1441" s="398">
        <f t="shared" si="1188"/>
        <v>0</v>
      </c>
      <c r="W1441" s="398">
        <f t="shared" si="1188"/>
        <v>0</v>
      </c>
      <c r="X1441" s="398">
        <f t="shared" si="1188"/>
        <v>0</v>
      </c>
      <c r="Y1441" s="398">
        <f t="shared" si="1188"/>
        <v>0</v>
      </c>
      <c r="Z1441" s="398">
        <f t="shared" si="1188"/>
        <v>0</v>
      </c>
      <c r="AA1441" s="398">
        <f t="shared" si="1188"/>
        <v>0</v>
      </c>
      <c r="AB1441" s="398">
        <f t="shared" si="1188"/>
        <v>0</v>
      </c>
      <c r="AC1441" s="398">
        <f t="shared" si="1188"/>
        <v>0</v>
      </c>
      <c r="AD1441" s="398">
        <f t="shared" si="1188"/>
        <v>0</v>
      </c>
      <c r="AE1441" s="398">
        <f t="shared" si="1188"/>
        <v>0</v>
      </c>
      <c r="AF1441" s="398">
        <f t="shared" si="1188"/>
        <v>0</v>
      </c>
      <c r="AG1441" s="398">
        <f t="shared" si="1188"/>
        <v>0</v>
      </c>
    </row>
    <row r="1442">
      <c r="A1442" s="100" t="str">
        <f t="shared" si="37"/>
        <v>n/a</v>
      </c>
      <c r="B1442" s="396">
        <f t="array" ref="B1442">IF($A1442="n/a",Dashboard!$C$54,iferror(index('Trade Log'!$B$5:$B$2004,match($A1442,'Trade Log'!$AA$5:$AA$2004,0),0),Dashboard!$C$54))</f>
        <v>43100</v>
      </c>
      <c r="C1442" s="100" t="str">
        <f t="array" ref="C1442">IF($A1442="n/a","",iferror(index('Trade Log'!$C$5:$C$2004,match($A1442,'Trade Log'!$AA$5:$AA$2004,0),0),""))</f>
        <v/>
      </c>
      <c r="D1442" s="398">
        <f t="array" ref="D1442">IF($A1442="n/a",0,iferror(index('Trade Log'!$AD$5:$AD$2004,match($A1442,'Trade Log'!$AA$5:$AA$2004,0),0),0))</f>
        <v>0</v>
      </c>
      <c r="E1442" s="398">
        <f t="shared" si="35"/>
        <v>0</v>
      </c>
      <c r="F1442" s="100" t="str">
        <f t="array" ref="F1442">IF($A1442="n/a","",iferror(index('Trade Log'!$D$5:$D$2004,match($A1442,'Trade Log'!$AA$5:$AA$2004,0),0),"n/a"))</f>
        <v/>
      </c>
      <c r="G1442" s="100" t="str">
        <f t="array" ref="G1442">IF($A1442="n/a","",IFERROR(index(Setup!$D$52:$D$201,match($F1442,Setup!$B$52:$B$201,0),0),"n/a"))</f>
        <v/>
      </c>
      <c r="H1442" s="81"/>
      <c r="I1442" s="398">
        <f t="shared" ref="I1442:AG1442" si="1189">IF($A1442="n/a",0,IFERROR(IF($G1442=I$287,$E1442,0),0))</f>
        <v>0</v>
      </c>
      <c r="J1442" s="398">
        <f t="shared" si="1189"/>
        <v>0</v>
      </c>
      <c r="K1442" s="398">
        <f t="shared" si="1189"/>
        <v>0</v>
      </c>
      <c r="L1442" s="398">
        <f t="shared" si="1189"/>
        <v>0</v>
      </c>
      <c r="M1442" s="398">
        <f t="shared" si="1189"/>
        <v>0</v>
      </c>
      <c r="N1442" s="398">
        <f t="shared" si="1189"/>
        <v>0</v>
      </c>
      <c r="O1442" s="398">
        <f t="shared" si="1189"/>
        <v>0</v>
      </c>
      <c r="P1442" s="398">
        <f t="shared" si="1189"/>
        <v>0</v>
      </c>
      <c r="Q1442" s="398">
        <f t="shared" si="1189"/>
        <v>0</v>
      </c>
      <c r="R1442" s="398">
        <f t="shared" si="1189"/>
        <v>0</v>
      </c>
      <c r="S1442" s="398">
        <f t="shared" si="1189"/>
        <v>0</v>
      </c>
      <c r="T1442" s="398">
        <f t="shared" si="1189"/>
        <v>0</v>
      </c>
      <c r="U1442" s="398">
        <f t="shared" si="1189"/>
        <v>0</v>
      </c>
      <c r="V1442" s="398">
        <f t="shared" si="1189"/>
        <v>0</v>
      </c>
      <c r="W1442" s="398">
        <f t="shared" si="1189"/>
        <v>0</v>
      </c>
      <c r="X1442" s="398">
        <f t="shared" si="1189"/>
        <v>0</v>
      </c>
      <c r="Y1442" s="398">
        <f t="shared" si="1189"/>
        <v>0</v>
      </c>
      <c r="Z1442" s="398">
        <f t="shared" si="1189"/>
        <v>0</v>
      </c>
      <c r="AA1442" s="398">
        <f t="shared" si="1189"/>
        <v>0</v>
      </c>
      <c r="AB1442" s="398">
        <f t="shared" si="1189"/>
        <v>0</v>
      </c>
      <c r="AC1442" s="398">
        <f t="shared" si="1189"/>
        <v>0</v>
      </c>
      <c r="AD1442" s="398">
        <f t="shared" si="1189"/>
        <v>0</v>
      </c>
      <c r="AE1442" s="398">
        <f t="shared" si="1189"/>
        <v>0</v>
      </c>
      <c r="AF1442" s="398">
        <f t="shared" si="1189"/>
        <v>0</v>
      </c>
      <c r="AG1442" s="398">
        <f t="shared" si="1189"/>
        <v>0</v>
      </c>
    </row>
    <row r="1443">
      <c r="A1443" s="100" t="str">
        <f t="shared" si="37"/>
        <v>n/a</v>
      </c>
      <c r="B1443" s="396">
        <f t="array" ref="B1443">IF($A1443="n/a",Dashboard!$C$54,iferror(index('Trade Log'!$B$5:$B$2004,match($A1443,'Trade Log'!$AA$5:$AA$2004,0),0),Dashboard!$C$54))</f>
        <v>43100</v>
      </c>
      <c r="C1443" s="100" t="str">
        <f t="array" ref="C1443">IF($A1443="n/a","",iferror(index('Trade Log'!$C$5:$C$2004,match($A1443,'Trade Log'!$AA$5:$AA$2004,0),0),""))</f>
        <v/>
      </c>
      <c r="D1443" s="398">
        <f t="array" ref="D1443">IF($A1443="n/a",0,iferror(index('Trade Log'!$AD$5:$AD$2004,match($A1443,'Trade Log'!$AA$5:$AA$2004,0),0),0))</f>
        <v>0</v>
      </c>
      <c r="E1443" s="398">
        <f t="shared" si="35"/>
        <v>0</v>
      </c>
      <c r="F1443" s="100" t="str">
        <f t="array" ref="F1443">IF($A1443="n/a","",iferror(index('Trade Log'!$D$5:$D$2004,match($A1443,'Trade Log'!$AA$5:$AA$2004,0),0),"n/a"))</f>
        <v/>
      </c>
      <c r="G1443" s="100" t="str">
        <f t="array" ref="G1443">IF($A1443="n/a","",IFERROR(index(Setup!$D$52:$D$201,match($F1443,Setup!$B$52:$B$201,0),0),"n/a"))</f>
        <v/>
      </c>
      <c r="H1443" s="81"/>
      <c r="I1443" s="398">
        <f t="shared" ref="I1443:AG1443" si="1190">IF($A1443="n/a",0,IFERROR(IF($G1443=I$287,$E1443,0),0))</f>
        <v>0</v>
      </c>
      <c r="J1443" s="398">
        <f t="shared" si="1190"/>
        <v>0</v>
      </c>
      <c r="K1443" s="398">
        <f t="shared" si="1190"/>
        <v>0</v>
      </c>
      <c r="L1443" s="398">
        <f t="shared" si="1190"/>
        <v>0</v>
      </c>
      <c r="M1443" s="398">
        <f t="shared" si="1190"/>
        <v>0</v>
      </c>
      <c r="N1443" s="398">
        <f t="shared" si="1190"/>
        <v>0</v>
      </c>
      <c r="O1443" s="398">
        <f t="shared" si="1190"/>
        <v>0</v>
      </c>
      <c r="P1443" s="398">
        <f t="shared" si="1190"/>
        <v>0</v>
      </c>
      <c r="Q1443" s="398">
        <f t="shared" si="1190"/>
        <v>0</v>
      </c>
      <c r="R1443" s="398">
        <f t="shared" si="1190"/>
        <v>0</v>
      </c>
      <c r="S1443" s="398">
        <f t="shared" si="1190"/>
        <v>0</v>
      </c>
      <c r="T1443" s="398">
        <f t="shared" si="1190"/>
        <v>0</v>
      </c>
      <c r="U1443" s="398">
        <f t="shared" si="1190"/>
        <v>0</v>
      </c>
      <c r="V1443" s="398">
        <f t="shared" si="1190"/>
        <v>0</v>
      </c>
      <c r="W1443" s="398">
        <f t="shared" si="1190"/>
        <v>0</v>
      </c>
      <c r="X1443" s="398">
        <f t="shared" si="1190"/>
        <v>0</v>
      </c>
      <c r="Y1443" s="398">
        <f t="shared" si="1190"/>
        <v>0</v>
      </c>
      <c r="Z1443" s="398">
        <f t="shared" si="1190"/>
        <v>0</v>
      </c>
      <c r="AA1443" s="398">
        <f t="shared" si="1190"/>
        <v>0</v>
      </c>
      <c r="AB1443" s="398">
        <f t="shared" si="1190"/>
        <v>0</v>
      </c>
      <c r="AC1443" s="398">
        <f t="shared" si="1190"/>
        <v>0</v>
      </c>
      <c r="AD1443" s="398">
        <f t="shared" si="1190"/>
        <v>0</v>
      </c>
      <c r="AE1443" s="398">
        <f t="shared" si="1190"/>
        <v>0</v>
      </c>
      <c r="AF1443" s="398">
        <f t="shared" si="1190"/>
        <v>0</v>
      </c>
      <c r="AG1443" s="398">
        <f t="shared" si="1190"/>
        <v>0</v>
      </c>
    </row>
    <row r="1444">
      <c r="A1444" s="100" t="str">
        <f t="shared" si="37"/>
        <v>n/a</v>
      </c>
      <c r="B1444" s="396">
        <f t="array" ref="B1444">IF($A1444="n/a",Dashboard!$C$54,iferror(index('Trade Log'!$B$5:$B$2004,match($A1444,'Trade Log'!$AA$5:$AA$2004,0),0),Dashboard!$C$54))</f>
        <v>43100</v>
      </c>
      <c r="C1444" s="100" t="str">
        <f t="array" ref="C1444">IF($A1444="n/a","",iferror(index('Trade Log'!$C$5:$C$2004,match($A1444,'Trade Log'!$AA$5:$AA$2004,0),0),""))</f>
        <v/>
      </c>
      <c r="D1444" s="398">
        <f t="array" ref="D1444">IF($A1444="n/a",0,iferror(index('Trade Log'!$AD$5:$AD$2004,match($A1444,'Trade Log'!$AA$5:$AA$2004,0),0),0))</f>
        <v>0</v>
      </c>
      <c r="E1444" s="398">
        <f t="shared" si="35"/>
        <v>0</v>
      </c>
      <c r="F1444" s="100" t="str">
        <f t="array" ref="F1444">IF($A1444="n/a","",iferror(index('Trade Log'!$D$5:$D$2004,match($A1444,'Trade Log'!$AA$5:$AA$2004,0),0),"n/a"))</f>
        <v/>
      </c>
      <c r="G1444" s="100" t="str">
        <f t="array" ref="G1444">IF($A1444="n/a","",IFERROR(index(Setup!$D$52:$D$201,match($F1444,Setup!$B$52:$B$201,0),0),"n/a"))</f>
        <v/>
      </c>
      <c r="H1444" s="81"/>
      <c r="I1444" s="398">
        <f t="shared" ref="I1444:AG1444" si="1191">IF($A1444="n/a",0,IFERROR(IF($G1444=I$287,$E1444,0),0))</f>
        <v>0</v>
      </c>
      <c r="J1444" s="398">
        <f t="shared" si="1191"/>
        <v>0</v>
      </c>
      <c r="K1444" s="398">
        <f t="shared" si="1191"/>
        <v>0</v>
      </c>
      <c r="L1444" s="398">
        <f t="shared" si="1191"/>
        <v>0</v>
      </c>
      <c r="M1444" s="398">
        <f t="shared" si="1191"/>
        <v>0</v>
      </c>
      <c r="N1444" s="398">
        <f t="shared" si="1191"/>
        <v>0</v>
      </c>
      <c r="O1444" s="398">
        <f t="shared" si="1191"/>
        <v>0</v>
      </c>
      <c r="P1444" s="398">
        <f t="shared" si="1191"/>
        <v>0</v>
      </c>
      <c r="Q1444" s="398">
        <f t="shared" si="1191"/>
        <v>0</v>
      </c>
      <c r="R1444" s="398">
        <f t="shared" si="1191"/>
        <v>0</v>
      </c>
      <c r="S1444" s="398">
        <f t="shared" si="1191"/>
        <v>0</v>
      </c>
      <c r="T1444" s="398">
        <f t="shared" si="1191"/>
        <v>0</v>
      </c>
      <c r="U1444" s="398">
        <f t="shared" si="1191"/>
        <v>0</v>
      </c>
      <c r="V1444" s="398">
        <f t="shared" si="1191"/>
        <v>0</v>
      </c>
      <c r="W1444" s="398">
        <f t="shared" si="1191"/>
        <v>0</v>
      </c>
      <c r="X1444" s="398">
        <f t="shared" si="1191"/>
        <v>0</v>
      </c>
      <c r="Y1444" s="398">
        <f t="shared" si="1191"/>
        <v>0</v>
      </c>
      <c r="Z1444" s="398">
        <f t="shared" si="1191"/>
        <v>0</v>
      </c>
      <c r="AA1444" s="398">
        <f t="shared" si="1191"/>
        <v>0</v>
      </c>
      <c r="AB1444" s="398">
        <f t="shared" si="1191"/>
        <v>0</v>
      </c>
      <c r="AC1444" s="398">
        <f t="shared" si="1191"/>
        <v>0</v>
      </c>
      <c r="AD1444" s="398">
        <f t="shared" si="1191"/>
        <v>0</v>
      </c>
      <c r="AE1444" s="398">
        <f t="shared" si="1191"/>
        <v>0</v>
      </c>
      <c r="AF1444" s="398">
        <f t="shared" si="1191"/>
        <v>0</v>
      </c>
      <c r="AG1444" s="398">
        <f t="shared" si="1191"/>
        <v>0</v>
      </c>
    </row>
    <row r="1445">
      <c r="A1445" s="100" t="str">
        <f t="shared" si="37"/>
        <v>n/a</v>
      </c>
      <c r="B1445" s="396">
        <f t="array" ref="B1445">IF($A1445="n/a",Dashboard!$C$54,iferror(index('Trade Log'!$B$5:$B$2004,match($A1445,'Trade Log'!$AA$5:$AA$2004,0),0),Dashboard!$C$54))</f>
        <v>43100</v>
      </c>
      <c r="C1445" s="100" t="str">
        <f t="array" ref="C1445">IF($A1445="n/a","",iferror(index('Trade Log'!$C$5:$C$2004,match($A1445,'Trade Log'!$AA$5:$AA$2004,0),0),""))</f>
        <v/>
      </c>
      <c r="D1445" s="398">
        <f t="array" ref="D1445">IF($A1445="n/a",0,iferror(index('Trade Log'!$AD$5:$AD$2004,match($A1445,'Trade Log'!$AA$5:$AA$2004,0),0),0))</f>
        <v>0</v>
      </c>
      <c r="E1445" s="398">
        <f t="shared" si="35"/>
        <v>0</v>
      </c>
      <c r="F1445" s="100" t="str">
        <f t="array" ref="F1445">IF($A1445="n/a","",iferror(index('Trade Log'!$D$5:$D$2004,match($A1445,'Trade Log'!$AA$5:$AA$2004,0),0),"n/a"))</f>
        <v/>
      </c>
      <c r="G1445" s="100" t="str">
        <f t="array" ref="G1445">IF($A1445="n/a","",IFERROR(index(Setup!$D$52:$D$201,match($F1445,Setup!$B$52:$B$201,0),0),"n/a"))</f>
        <v/>
      </c>
      <c r="H1445" s="81"/>
      <c r="I1445" s="398">
        <f t="shared" ref="I1445:AG1445" si="1192">IF($A1445="n/a",0,IFERROR(IF($G1445=I$287,$E1445,0),0))</f>
        <v>0</v>
      </c>
      <c r="J1445" s="398">
        <f t="shared" si="1192"/>
        <v>0</v>
      </c>
      <c r="K1445" s="398">
        <f t="shared" si="1192"/>
        <v>0</v>
      </c>
      <c r="L1445" s="398">
        <f t="shared" si="1192"/>
        <v>0</v>
      </c>
      <c r="M1445" s="398">
        <f t="shared" si="1192"/>
        <v>0</v>
      </c>
      <c r="N1445" s="398">
        <f t="shared" si="1192"/>
        <v>0</v>
      </c>
      <c r="O1445" s="398">
        <f t="shared" si="1192"/>
        <v>0</v>
      </c>
      <c r="P1445" s="398">
        <f t="shared" si="1192"/>
        <v>0</v>
      </c>
      <c r="Q1445" s="398">
        <f t="shared" si="1192"/>
        <v>0</v>
      </c>
      <c r="R1445" s="398">
        <f t="shared" si="1192"/>
        <v>0</v>
      </c>
      <c r="S1445" s="398">
        <f t="shared" si="1192"/>
        <v>0</v>
      </c>
      <c r="T1445" s="398">
        <f t="shared" si="1192"/>
        <v>0</v>
      </c>
      <c r="U1445" s="398">
        <f t="shared" si="1192"/>
        <v>0</v>
      </c>
      <c r="V1445" s="398">
        <f t="shared" si="1192"/>
        <v>0</v>
      </c>
      <c r="W1445" s="398">
        <f t="shared" si="1192"/>
        <v>0</v>
      </c>
      <c r="X1445" s="398">
        <f t="shared" si="1192"/>
        <v>0</v>
      </c>
      <c r="Y1445" s="398">
        <f t="shared" si="1192"/>
        <v>0</v>
      </c>
      <c r="Z1445" s="398">
        <f t="shared" si="1192"/>
        <v>0</v>
      </c>
      <c r="AA1445" s="398">
        <f t="shared" si="1192"/>
        <v>0</v>
      </c>
      <c r="AB1445" s="398">
        <f t="shared" si="1192"/>
        <v>0</v>
      </c>
      <c r="AC1445" s="398">
        <f t="shared" si="1192"/>
        <v>0</v>
      </c>
      <c r="AD1445" s="398">
        <f t="shared" si="1192"/>
        <v>0</v>
      </c>
      <c r="AE1445" s="398">
        <f t="shared" si="1192"/>
        <v>0</v>
      </c>
      <c r="AF1445" s="398">
        <f t="shared" si="1192"/>
        <v>0</v>
      </c>
      <c r="AG1445" s="398">
        <f t="shared" si="1192"/>
        <v>0</v>
      </c>
    </row>
    <row r="1446">
      <c r="A1446" s="100" t="str">
        <f t="shared" si="37"/>
        <v>n/a</v>
      </c>
      <c r="B1446" s="396">
        <f t="array" ref="B1446">IF($A1446="n/a",Dashboard!$C$54,iferror(index('Trade Log'!$B$5:$B$2004,match($A1446,'Trade Log'!$AA$5:$AA$2004,0),0),Dashboard!$C$54))</f>
        <v>43100</v>
      </c>
      <c r="C1446" s="100" t="str">
        <f t="array" ref="C1446">IF($A1446="n/a","",iferror(index('Trade Log'!$C$5:$C$2004,match($A1446,'Trade Log'!$AA$5:$AA$2004,0),0),""))</f>
        <v/>
      </c>
      <c r="D1446" s="398">
        <f t="array" ref="D1446">IF($A1446="n/a",0,iferror(index('Trade Log'!$AD$5:$AD$2004,match($A1446,'Trade Log'!$AA$5:$AA$2004,0),0),0))</f>
        <v>0</v>
      </c>
      <c r="E1446" s="398">
        <f t="shared" si="35"/>
        <v>0</v>
      </c>
      <c r="F1446" s="100" t="str">
        <f t="array" ref="F1446">IF($A1446="n/a","",iferror(index('Trade Log'!$D$5:$D$2004,match($A1446,'Trade Log'!$AA$5:$AA$2004,0),0),"n/a"))</f>
        <v/>
      </c>
      <c r="G1446" s="100" t="str">
        <f t="array" ref="G1446">IF($A1446="n/a","",IFERROR(index(Setup!$D$52:$D$201,match($F1446,Setup!$B$52:$B$201,0),0),"n/a"))</f>
        <v/>
      </c>
      <c r="H1446" s="81"/>
      <c r="I1446" s="398">
        <f t="shared" ref="I1446:AG1446" si="1193">IF($A1446="n/a",0,IFERROR(IF($G1446=I$287,$E1446,0),0))</f>
        <v>0</v>
      </c>
      <c r="J1446" s="398">
        <f t="shared" si="1193"/>
        <v>0</v>
      </c>
      <c r="K1446" s="398">
        <f t="shared" si="1193"/>
        <v>0</v>
      </c>
      <c r="L1446" s="398">
        <f t="shared" si="1193"/>
        <v>0</v>
      </c>
      <c r="M1446" s="398">
        <f t="shared" si="1193"/>
        <v>0</v>
      </c>
      <c r="N1446" s="398">
        <f t="shared" si="1193"/>
        <v>0</v>
      </c>
      <c r="O1446" s="398">
        <f t="shared" si="1193"/>
        <v>0</v>
      </c>
      <c r="P1446" s="398">
        <f t="shared" si="1193"/>
        <v>0</v>
      </c>
      <c r="Q1446" s="398">
        <f t="shared" si="1193"/>
        <v>0</v>
      </c>
      <c r="R1446" s="398">
        <f t="shared" si="1193"/>
        <v>0</v>
      </c>
      <c r="S1446" s="398">
        <f t="shared" si="1193"/>
        <v>0</v>
      </c>
      <c r="T1446" s="398">
        <f t="shared" si="1193"/>
        <v>0</v>
      </c>
      <c r="U1446" s="398">
        <f t="shared" si="1193"/>
        <v>0</v>
      </c>
      <c r="V1446" s="398">
        <f t="shared" si="1193"/>
        <v>0</v>
      </c>
      <c r="W1446" s="398">
        <f t="shared" si="1193"/>
        <v>0</v>
      </c>
      <c r="X1446" s="398">
        <f t="shared" si="1193"/>
        <v>0</v>
      </c>
      <c r="Y1446" s="398">
        <f t="shared" si="1193"/>
        <v>0</v>
      </c>
      <c r="Z1446" s="398">
        <f t="shared" si="1193"/>
        <v>0</v>
      </c>
      <c r="AA1446" s="398">
        <f t="shared" si="1193"/>
        <v>0</v>
      </c>
      <c r="AB1446" s="398">
        <f t="shared" si="1193"/>
        <v>0</v>
      </c>
      <c r="AC1446" s="398">
        <f t="shared" si="1193"/>
        <v>0</v>
      </c>
      <c r="AD1446" s="398">
        <f t="shared" si="1193"/>
        <v>0</v>
      </c>
      <c r="AE1446" s="398">
        <f t="shared" si="1193"/>
        <v>0</v>
      </c>
      <c r="AF1446" s="398">
        <f t="shared" si="1193"/>
        <v>0</v>
      </c>
      <c r="AG1446" s="398">
        <f t="shared" si="1193"/>
        <v>0</v>
      </c>
    </row>
    <row r="1447">
      <c r="A1447" s="100" t="str">
        <f t="shared" si="37"/>
        <v>n/a</v>
      </c>
      <c r="B1447" s="396">
        <f t="array" ref="B1447">IF($A1447="n/a",Dashboard!$C$54,iferror(index('Trade Log'!$B$5:$B$2004,match($A1447,'Trade Log'!$AA$5:$AA$2004,0),0),Dashboard!$C$54))</f>
        <v>43100</v>
      </c>
      <c r="C1447" s="100" t="str">
        <f t="array" ref="C1447">IF($A1447="n/a","",iferror(index('Trade Log'!$C$5:$C$2004,match($A1447,'Trade Log'!$AA$5:$AA$2004,0),0),""))</f>
        <v/>
      </c>
      <c r="D1447" s="398">
        <f t="array" ref="D1447">IF($A1447="n/a",0,iferror(index('Trade Log'!$AD$5:$AD$2004,match($A1447,'Trade Log'!$AA$5:$AA$2004,0),0),0))</f>
        <v>0</v>
      </c>
      <c r="E1447" s="398">
        <f t="shared" si="35"/>
        <v>0</v>
      </c>
      <c r="F1447" s="100" t="str">
        <f t="array" ref="F1447">IF($A1447="n/a","",iferror(index('Trade Log'!$D$5:$D$2004,match($A1447,'Trade Log'!$AA$5:$AA$2004,0),0),"n/a"))</f>
        <v/>
      </c>
      <c r="G1447" s="100" t="str">
        <f t="array" ref="G1447">IF($A1447="n/a","",IFERROR(index(Setup!$D$52:$D$201,match($F1447,Setup!$B$52:$B$201,0),0),"n/a"))</f>
        <v/>
      </c>
      <c r="H1447" s="81"/>
      <c r="I1447" s="398">
        <f t="shared" ref="I1447:AG1447" si="1194">IF($A1447="n/a",0,IFERROR(IF($G1447=I$287,$E1447,0),0))</f>
        <v>0</v>
      </c>
      <c r="J1447" s="398">
        <f t="shared" si="1194"/>
        <v>0</v>
      </c>
      <c r="K1447" s="398">
        <f t="shared" si="1194"/>
        <v>0</v>
      </c>
      <c r="L1447" s="398">
        <f t="shared" si="1194"/>
        <v>0</v>
      </c>
      <c r="M1447" s="398">
        <f t="shared" si="1194"/>
        <v>0</v>
      </c>
      <c r="N1447" s="398">
        <f t="shared" si="1194"/>
        <v>0</v>
      </c>
      <c r="O1447" s="398">
        <f t="shared" si="1194"/>
        <v>0</v>
      </c>
      <c r="P1447" s="398">
        <f t="shared" si="1194"/>
        <v>0</v>
      </c>
      <c r="Q1447" s="398">
        <f t="shared" si="1194"/>
        <v>0</v>
      </c>
      <c r="R1447" s="398">
        <f t="shared" si="1194"/>
        <v>0</v>
      </c>
      <c r="S1447" s="398">
        <f t="shared" si="1194"/>
        <v>0</v>
      </c>
      <c r="T1447" s="398">
        <f t="shared" si="1194"/>
        <v>0</v>
      </c>
      <c r="U1447" s="398">
        <f t="shared" si="1194"/>
        <v>0</v>
      </c>
      <c r="V1447" s="398">
        <f t="shared" si="1194"/>
        <v>0</v>
      </c>
      <c r="W1447" s="398">
        <f t="shared" si="1194"/>
        <v>0</v>
      </c>
      <c r="X1447" s="398">
        <f t="shared" si="1194"/>
        <v>0</v>
      </c>
      <c r="Y1447" s="398">
        <f t="shared" si="1194"/>
        <v>0</v>
      </c>
      <c r="Z1447" s="398">
        <f t="shared" si="1194"/>
        <v>0</v>
      </c>
      <c r="AA1447" s="398">
        <f t="shared" si="1194"/>
        <v>0</v>
      </c>
      <c r="AB1447" s="398">
        <f t="shared" si="1194"/>
        <v>0</v>
      </c>
      <c r="AC1447" s="398">
        <f t="shared" si="1194"/>
        <v>0</v>
      </c>
      <c r="AD1447" s="398">
        <f t="shared" si="1194"/>
        <v>0</v>
      </c>
      <c r="AE1447" s="398">
        <f t="shared" si="1194"/>
        <v>0</v>
      </c>
      <c r="AF1447" s="398">
        <f t="shared" si="1194"/>
        <v>0</v>
      </c>
      <c r="AG1447" s="398">
        <f t="shared" si="1194"/>
        <v>0</v>
      </c>
    </row>
    <row r="1448">
      <c r="A1448" s="100" t="str">
        <f t="shared" si="37"/>
        <v>n/a</v>
      </c>
      <c r="B1448" s="396">
        <f t="array" ref="B1448">IF($A1448="n/a",Dashboard!$C$54,iferror(index('Trade Log'!$B$5:$B$2004,match($A1448,'Trade Log'!$AA$5:$AA$2004,0),0),Dashboard!$C$54))</f>
        <v>43100</v>
      </c>
      <c r="C1448" s="100" t="str">
        <f t="array" ref="C1448">IF($A1448="n/a","",iferror(index('Trade Log'!$C$5:$C$2004,match($A1448,'Trade Log'!$AA$5:$AA$2004,0),0),""))</f>
        <v/>
      </c>
      <c r="D1448" s="398">
        <f t="array" ref="D1448">IF($A1448="n/a",0,iferror(index('Trade Log'!$AD$5:$AD$2004,match($A1448,'Trade Log'!$AA$5:$AA$2004,0),0),0))</f>
        <v>0</v>
      </c>
      <c r="E1448" s="398">
        <f t="shared" si="35"/>
        <v>0</v>
      </c>
      <c r="F1448" s="100" t="str">
        <f t="array" ref="F1448">IF($A1448="n/a","",iferror(index('Trade Log'!$D$5:$D$2004,match($A1448,'Trade Log'!$AA$5:$AA$2004,0),0),"n/a"))</f>
        <v/>
      </c>
      <c r="G1448" s="100" t="str">
        <f t="array" ref="G1448">IF($A1448="n/a","",IFERROR(index(Setup!$D$52:$D$201,match($F1448,Setup!$B$52:$B$201,0),0),"n/a"))</f>
        <v/>
      </c>
      <c r="H1448" s="81"/>
      <c r="I1448" s="398">
        <f t="shared" ref="I1448:AG1448" si="1195">IF($A1448="n/a",0,IFERROR(IF($G1448=I$287,$E1448,0),0))</f>
        <v>0</v>
      </c>
      <c r="J1448" s="398">
        <f t="shared" si="1195"/>
        <v>0</v>
      </c>
      <c r="K1448" s="398">
        <f t="shared" si="1195"/>
        <v>0</v>
      </c>
      <c r="L1448" s="398">
        <f t="shared" si="1195"/>
        <v>0</v>
      </c>
      <c r="M1448" s="398">
        <f t="shared" si="1195"/>
        <v>0</v>
      </c>
      <c r="N1448" s="398">
        <f t="shared" si="1195"/>
        <v>0</v>
      </c>
      <c r="O1448" s="398">
        <f t="shared" si="1195"/>
        <v>0</v>
      </c>
      <c r="P1448" s="398">
        <f t="shared" si="1195"/>
        <v>0</v>
      </c>
      <c r="Q1448" s="398">
        <f t="shared" si="1195"/>
        <v>0</v>
      </c>
      <c r="R1448" s="398">
        <f t="shared" si="1195"/>
        <v>0</v>
      </c>
      <c r="S1448" s="398">
        <f t="shared" si="1195"/>
        <v>0</v>
      </c>
      <c r="T1448" s="398">
        <f t="shared" si="1195"/>
        <v>0</v>
      </c>
      <c r="U1448" s="398">
        <f t="shared" si="1195"/>
        <v>0</v>
      </c>
      <c r="V1448" s="398">
        <f t="shared" si="1195"/>
        <v>0</v>
      </c>
      <c r="W1448" s="398">
        <f t="shared" si="1195"/>
        <v>0</v>
      </c>
      <c r="X1448" s="398">
        <f t="shared" si="1195"/>
        <v>0</v>
      </c>
      <c r="Y1448" s="398">
        <f t="shared" si="1195"/>
        <v>0</v>
      </c>
      <c r="Z1448" s="398">
        <f t="shared" si="1195"/>
        <v>0</v>
      </c>
      <c r="AA1448" s="398">
        <f t="shared" si="1195"/>
        <v>0</v>
      </c>
      <c r="AB1448" s="398">
        <f t="shared" si="1195"/>
        <v>0</v>
      </c>
      <c r="AC1448" s="398">
        <f t="shared" si="1195"/>
        <v>0</v>
      </c>
      <c r="AD1448" s="398">
        <f t="shared" si="1195"/>
        <v>0</v>
      </c>
      <c r="AE1448" s="398">
        <f t="shared" si="1195"/>
        <v>0</v>
      </c>
      <c r="AF1448" s="398">
        <f t="shared" si="1195"/>
        <v>0</v>
      </c>
      <c r="AG1448" s="398">
        <f t="shared" si="1195"/>
        <v>0</v>
      </c>
    </row>
    <row r="1449">
      <c r="A1449" s="100" t="str">
        <f t="shared" si="37"/>
        <v>n/a</v>
      </c>
      <c r="B1449" s="396">
        <f t="array" ref="B1449">IF($A1449="n/a",Dashboard!$C$54,iferror(index('Trade Log'!$B$5:$B$2004,match($A1449,'Trade Log'!$AA$5:$AA$2004,0),0),Dashboard!$C$54))</f>
        <v>43100</v>
      </c>
      <c r="C1449" s="100" t="str">
        <f t="array" ref="C1449">IF($A1449="n/a","",iferror(index('Trade Log'!$C$5:$C$2004,match($A1449,'Trade Log'!$AA$5:$AA$2004,0),0),""))</f>
        <v/>
      </c>
      <c r="D1449" s="398">
        <f t="array" ref="D1449">IF($A1449="n/a",0,iferror(index('Trade Log'!$AD$5:$AD$2004,match($A1449,'Trade Log'!$AA$5:$AA$2004,0),0),0))</f>
        <v>0</v>
      </c>
      <c r="E1449" s="398">
        <f t="shared" si="35"/>
        <v>0</v>
      </c>
      <c r="F1449" s="100" t="str">
        <f t="array" ref="F1449">IF($A1449="n/a","",iferror(index('Trade Log'!$D$5:$D$2004,match($A1449,'Trade Log'!$AA$5:$AA$2004,0),0),"n/a"))</f>
        <v/>
      </c>
      <c r="G1449" s="100" t="str">
        <f t="array" ref="G1449">IF($A1449="n/a","",IFERROR(index(Setup!$D$52:$D$201,match($F1449,Setup!$B$52:$B$201,0),0),"n/a"))</f>
        <v/>
      </c>
      <c r="H1449" s="81"/>
      <c r="I1449" s="398">
        <f t="shared" ref="I1449:AG1449" si="1196">IF($A1449="n/a",0,IFERROR(IF($G1449=I$287,$E1449,0),0))</f>
        <v>0</v>
      </c>
      <c r="J1449" s="398">
        <f t="shared" si="1196"/>
        <v>0</v>
      </c>
      <c r="K1449" s="398">
        <f t="shared" si="1196"/>
        <v>0</v>
      </c>
      <c r="L1449" s="398">
        <f t="shared" si="1196"/>
        <v>0</v>
      </c>
      <c r="M1449" s="398">
        <f t="shared" si="1196"/>
        <v>0</v>
      </c>
      <c r="N1449" s="398">
        <f t="shared" si="1196"/>
        <v>0</v>
      </c>
      <c r="O1449" s="398">
        <f t="shared" si="1196"/>
        <v>0</v>
      </c>
      <c r="P1449" s="398">
        <f t="shared" si="1196"/>
        <v>0</v>
      </c>
      <c r="Q1449" s="398">
        <f t="shared" si="1196"/>
        <v>0</v>
      </c>
      <c r="R1449" s="398">
        <f t="shared" si="1196"/>
        <v>0</v>
      </c>
      <c r="S1449" s="398">
        <f t="shared" si="1196"/>
        <v>0</v>
      </c>
      <c r="T1449" s="398">
        <f t="shared" si="1196"/>
        <v>0</v>
      </c>
      <c r="U1449" s="398">
        <f t="shared" si="1196"/>
        <v>0</v>
      </c>
      <c r="V1449" s="398">
        <f t="shared" si="1196"/>
        <v>0</v>
      </c>
      <c r="W1449" s="398">
        <f t="shared" si="1196"/>
        <v>0</v>
      </c>
      <c r="X1449" s="398">
        <f t="shared" si="1196"/>
        <v>0</v>
      </c>
      <c r="Y1449" s="398">
        <f t="shared" si="1196"/>
        <v>0</v>
      </c>
      <c r="Z1449" s="398">
        <f t="shared" si="1196"/>
        <v>0</v>
      </c>
      <c r="AA1449" s="398">
        <f t="shared" si="1196"/>
        <v>0</v>
      </c>
      <c r="AB1449" s="398">
        <f t="shared" si="1196"/>
        <v>0</v>
      </c>
      <c r="AC1449" s="398">
        <f t="shared" si="1196"/>
        <v>0</v>
      </c>
      <c r="AD1449" s="398">
        <f t="shared" si="1196"/>
        <v>0</v>
      </c>
      <c r="AE1449" s="398">
        <f t="shared" si="1196"/>
        <v>0</v>
      </c>
      <c r="AF1449" s="398">
        <f t="shared" si="1196"/>
        <v>0</v>
      </c>
      <c r="AG1449" s="398">
        <f t="shared" si="1196"/>
        <v>0</v>
      </c>
    </row>
    <row r="1450">
      <c r="A1450" s="100" t="str">
        <f t="shared" si="37"/>
        <v>n/a</v>
      </c>
      <c r="B1450" s="396">
        <f t="array" ref="B1450">IF($A1450="n/a",Dashboard!$C$54,iferror(index('Trade Log'!$B$5:$B$2004,match($A1450,'Trade Log'!$AA$5:$AA$2004,0),0),Dashboard!$C$54))</f>
        <v>43100</v>
      </c>
      <c r="C1450" s="100" t="str">
        <f t="array" ref="C1450">IF($A1450="n/a","",iferror(index('Trade Log'!$C$5:$C$2004,match($A1450,'Trade Log'!$AA$5:$AA$2004,0),0),""))</f>
        <v/>
      </c>
      <c r="D1450" s="398">
        <f t="array" ref="D1450">IF($A1450="n/a",0,iferror(index('Trade Log'!$AD$5:$AD$2004,match($A1450,'Trade Log'!$AA$5:$AA$2004,0),0),0))</f>
        <v>0</v>
      </c>
      <c r="E1450" s="398">
        <f t="shared" si="35"/>
        <v>0</v>
      </c>
      <c r="F1450" s="100" t="str">
        <f t="array" ref="F1450">IF($A1450="n/a","",iferror(index('Trade Log'!$D$5:$D$2004,match($A1450,'Trade Log'!$AA$5:$AA$2004,0),0),"n/a"))</f>
        <v/>
      </c>
      <c r="G1450" s="100" t="str">
        <f t="array" ref="G1450">IF($A1450="n/a","",IFERROR(index(Setup!$D$52:$D$201,match($F1450,Setup!$B$52:$B$201,0),0),"n/a"))</f>
        <v/>
      </c>
      <c r="H1450" s="81"/>
      <c r="I1450" s="398">
        <f t="shared" ref="I1450:AG1450" si="1197">IF($A1450="n/a",0,IFERROR(IF($G1450=I$287,$E1450,0),0))</f>
        <v>0</v>
      </c>
      <c r="J1450" s="398">
        <f t="shared" si="1197"/>
        <v>0</v>
      </c>
      <c r="K1450" s="398">
        <f t="shared" si="1197"/>
        <v>0</v>
      </c>
      <c r="L1450" s="398">
        <f t="shared" si="1197"/>
        <v>0</v>
      </c>
      <c r="M1450" s="398">
        <f t="shared" si="1197"/>
        <v>0</v>
      </c>
      <c r="N1450" s="398">
        <f t="shared" si="1197"/>
        <v>0</v>
      </c>
      <c r="O1450" s="398">
        <f t="shared" si="1197"/>
        <v>0</v>
      </c>
      <c r="P1450" s="398">
        <f t="shared" si="1197"/>
        <v>0</v>
      </c>
      <c r="Q1450" s="398">
        <f t="shared" si="1197"/>
        <v>0</v>
      </c>
      <c r="R1450" s="398">
        <f t="shared" si="1197"/>
        <v>0</v>
      </c>
      <c r="S1450" s="398">
        <f t="shared" si="1197"/>
        <v>0</v>
      </c>
      <c r="T1450" s="398">
        <f t="shared" si="1197"/>
        <v>0</v>
      </c>
      <c r="U1450" s="398">
        <f t="shared" si="1197"/>
        <v>0</v>
      </c>
      <c r="V1450" s="398">
        <f t="shared" si="1197"/>
        <v>0</v>
      </c>
      <c r="W1450" s="398">
        <f t="shared" si="1197"/>
        <v>0</v>
      </c>
      <c r="X1450" s="398">
        <f t="shared" si="1197"/>
        <v>0</v>
      </c>
      <c r="Y1450" s="398">
        <f t="shared" si="1197"/>
        <v>0</v>
      </c>
      <c r="Z1450" s="398">
        <f t="shared" si="1197"/>
        <v>0</v>
      </c>
      <c r="AA1450" s="398">
        <f t="shared" si="1197"/>
        <v>0</v>
      </c>
      <c r="AB1450" s="398">
        <f t="shared" si="1197"/>
        <v>0</v>
      </c>
      <c r="AC1450" s="398">
        <f t="shared" si="1197"/>
        <v>0</v>
      </c>
      <c r="AD1450" s="398">
        <f t="shared" si="1197"/>
        <v>0</v>
      </c>
      <c r="AE1450" s="398">
        <f t="shared" si="1197"/>
        <v>0</v>
      </c>
      <c r="AF1450" s="398">
        <f t="shared" si="1197"/>
        <v>0</v>
      </c>
      <c r="AG1450" s="398">
        <f t="shared" si="1197"/>
        <v>0</v>
      </c>
    </row>
    <row r="1451">
      <c r="A1451" s="100" t="str">
        <f t="shared" si="37"/>
        <v>n/a</v>
      </c>
      <c r="B1451" s="396">
        <f t="array" ref="B1451">IF($A1451="n/a",Dashboard!$C$54,iferror(index('Trade Log'!$B$5:$B$2004,match($A1451,'Trade Log'!$AA$5:$AA$2004,0),0),Dashboard!$C$54))</f>
        <v>43100</v>
      </c>
      <c r="C1451" s="100" t="str">
        <f t="array" ref="C1451">IF($A1451="n/a","",iferror(index('Trade Log'!$C$5:$C$2004,match($A1451,'Trade Log'!$AA$5:$AA$2004,0),0),""))</f>
        <v/>
      </c>
      <c r="D1451" s="398">
        <f t="array" ref="D1451">IF($A1451="n/a",0,iferror(index('Trade Log'!$AD$5:$AD$2004,match($A1451,'Trade Log'!$AA$5:$AA$2004,0),0),0))</f>
        <v>0</v>
      </c>
      <c r="E1451" s="398">
        <f t="shared" si="35"/>
        <v>0</v>
      </c>
      <c r="F1451" s="100" t="str">
        <f t="array" ref="F1451">IF($A1451="n/a","",iferror(index('Trade Log'!$D$5:$D$2004,match($A1451,'Trade Log'!$AA$5:$AA$2004,0),0),"n/a"))</f>
        <v/>
      </c>
      <c r="G1451" s="100" t="str">
        <f t="array" ref="G1451">IF($A1451="n/a","",IFERROR(index(Setup!$D$52:$D$201,match($F1451,Setup!$B$52:$B$201,0),0),"n/a"))</f>
        <v/>
      </c>
      <c r="H1451" s="81"/>
      <c r="I1451" s="398">
        <f t="shared" ref="I1451:AG1451" si="1198">IF($A1451="n/a",0,IFERROR(IF($G1451=I$287,$E1451,0),0))</f>
        <v>0</v>
      </c>
      <c r="J1451" s="398">
        <f t="shared" si="1198"/>
        <v>0</v>
      </c>
      <c r="K1451" s="398">
        <f t="shared" si="1198"/>
        <v>0</v>
      </c>
      <c r="L1451" s="398">
        <f t="shared" si="1198"/>
        <v>0</v>
      </c>
      <c r="M1451" s="398">
        <f t="shared" si="1198"/>
        <v>0</v>
      </c>
      <c r="N1451" s="398">
        <f t="shared" si="1198"/>
        <v>0</v>
      </c>
      <c r="O1451" s="398">
        <f t="shared" si="1198"/>
        <v>0</v>
      </c>
      <c r="P1451" s="398">
        <f t="shared" si="1198"/>
        <v>0</v>
      </c>
      <c r="Q1451" s="398">
        <f t="shared" si="1198"/>
        <v>0</v>
      </c>
      <c r="R1451" s="398">
        <f t="shared" si="1198"/>
        <v>0</v>
      </c>
      <c r="S1451" s="398">
        <f t="shared" si="1198"/>
        <v>0</v>
      </c>
      <c r="T1451" s="398">
        <f t="shared" si="1198"/>
        <v>0</v>
      </c>
      <c r="U1451" s="398">
        <f t="shared" si="1198"/>
        <v>0</v>
      </c>
      <c r="V1451" s="398">
        <f t="shared" si="1198"/>
        <v>0</v>
      </c>
      <c r="W1451" s="398">
        <f t="shared" si="1198"/>
        <v>0</v>
      </c>
      <c r="X1451" s="398">
        <f t="shared" si="1198"/>
        <v>0</v>
      </c>
      <c r="Y1451" s="398">
        <f t="shared" si="1198"/>
        <v>0</v>
      </c>
      <c r="Z1451" s="398">
        <f t="shared" si="1198"/>
        <v>0</v>
      </c>
      <c r="AA1451" s="398">
        <f t="shared" si="1198"/>
        <v>0</v>
      </c>
      <c r="AB1451" s="398">
        <f t="shared" si="1198"/>
        <v>0</v>
      </c>
      <c r="AC1451" s="398">
        <f t="shared" si="1198"/>
        <v>0</v>
      </c>
      <c r="AD1451" s="398">
        <f t="shared" si="1198"/>
        <v>0</v>
      </c>
      <c r="AE1451" s="398">
        <f t="shared" si="1198"/>
        <v>0</v>
      </c>
      <c r="AF1451" s="398">
        <f t="shared" si="1198"/>
        <v>0</v>
      </c>
      <c r="AG1451" s="398">
        <f t="shared" si="1198"/>
        <v>0</v>
      </c>
    </row>
    <row r="1452">
      <c r="A1452" s="100" t="str">
        <f t="shared" si="37"/>
        <v>n/a</v>
      </c>
      <c r="B1452" s="396">
        <f t="array" ref="B1452">IF($A1452="n/a",Dashboard!$C$54,iferror(index('Trade Log'!$B$5:$B$2004,match($A1452,'Trade Log'!$AA$5:$AA$2004,0),0),Dashboard!$C$54))</f>
        <v>43100</v>
      </c>
      <c r="C1452" s="100" t="str">
        <f t="array" ref="C1452">IF($A1452="n/a","",iferror(index('Trade Log'!$C$5:$C$2004,match($A1452,'Trade Log'!$AA$5:$AA$2004,0),0),""))</f>
        <v/>
      </c>
      <c r="D1452" s="398">
        <f t="array" ref="D1452">IF($A1452="n/a",0,iferror(index('Trade Log'!$AD$5:$AD$2004,match($A1452,'Trade Log'!$AA$5:$AA$2004,0),0),0))</f>
        <v>0</v>
      </c>
      <c r="E1452" s="398">
        <f t="shared" si="35"/>
        <v>0</v>
      </c>
      <c r="F1452" s="100" t="str">
        <f t="array" ref="F1452">IF($A1452="n/a","",iferror(index('Trade Log'!$D$5:$D$2004,match($A1452,'Trade Log'!$AA$5:$AA$2004,0),0),"n/a"))</f>
        <v/>
      </c>
      <c r="G1452" s="100" t="str">
        <f t="array" ref="G1452">IF($A1452="n/a","",IFERROR(index(Setup!$D$52:$D$201,match($F1452,Setup!$B$52:$B$201,0),0),"n/a"))</f>
        <v/>
      </c>
      <c r="H1452" s="81"/>
      <c r="I1452" s="398">
        <f t="shared" ref="I1452:AG1452" si="1199">IF($A1452="n/a",0,IFERROR(IF($G1452=I$287,$E1452,0),0))</f>
        <v>0</v>
      </c>
      <c r="J1452" s="398">
        <f t="shared" si="1199"/>
        <v>0</v>
      </c>
      <c r="K1452" s="398">
        <f t="shared" si="1199"/>
        <v>0</v>
      </c>
      <c r="L1452" s="398">
        <f t="shared" si="1199"/>
        <v>0</v>
      </c>
      <c r="M1452" s="398">
        <f t="shared" si="1199"/>
        <v>0</v>
      </c>
      <c r="N1452" s="398">
        <f t="shared" si="1199"/>
        <v>0</v>
      </c>
      <c r="O1452" s="398">
        <f t="shared" si="1199"/>
        <v>0</v>
      </c>
      <c r="P1452" s="398">
        <f t="shared" si="1199"/>
        <v>0</v>
      </c>
      <c r="Q1452" s="398">
        <f t="shared" si="1199"/>
        <v>0</v>
      </c>
      <c r="R1452" s="398">
        <f t="shared" si="1199"/>
        <v>0</v>
      </c>
      <c r="S1452" s="398">
        <f t="shared" si="1199"/>
        <v>0</v>
      </c>
      <c r="T1452" s="398">
        <f t="shared" si="1199"/>
        <v>0</v>
      </c>
      <c r="U1452" s="398">
        <f t="shared" si="1199"/>
        <v>0</v>
      </c>
      <c r="V1452" s="398">
        <f t="shared" si="1199"/>
        <v>0</v>
      </c>
      <c r="W1452" s="398">
        <f t="shared" si="1199"/>
        <v>0</v>
      </c>
      <c r="X1452" s="398">
        <f t="shared" si="1199"/>
        <v>0</v>
      </c>
      <c r="Y1452" s="398">
        <f t="shared" si="1199"/>
        <v>0</v>
      </c>
      <c r="Z1452" s="398">
        <f t="shared" si="1199"/>
        <v>0</v>
      </c>
      <c r="AA1452" s="398">
        <f t="shared" si="1199"/>
        <v>0</v>
      </c>
      <c r="AB1452" s="398">
        <f t="shared" si="1199"/>
        <v>0</v>
      </c>
      <c r="AC1452" s="398">
        <f t="shared" si="1199"/>
        <v>0</v>
      </c>
      <c r="AD1452" s="398">
        <f t="shared" si="1199"/>
        <v>0</v>
      </c>
      <c r="AE1452" s="398">
        <f t="shared" si="1199"/>
        <v>0</v>
      </c>
      <c r="AF1452" s="398">
        <f t="shared" si="1199"/>
        <v>0</v>
      </c>
      <c r="AG1452" s="398">
        <f t="shared" si="1199"/>
        <v>0</v>
      </c>
    </row>
    <row r="1453">
      <c r="A1453" s="100" t="str">
        <f t="shared" si="37"/>
        <v>n/a</v>
      </c>
      <c r="B1453" s="396">
        <f t="array" ref="B1453">IF($A1453="n/a",Dashboard!$C$54,iferror(index('Trade Log'!$B$5:$B$2004,match($A1453,'Trade Log'!$AA$5:$AA$2004,0),0),Dashboard!$C$54))</f>
        <v>43100</v>
      </c>
      <c r="C1453" s="100" t="str">
        <f t="array" ref="C1453">IF($A1453="n/a","",iferror(index('Trade Log'!$C$5:$C$2004,match($A1453,'Trade Log'!$AA$5:$AA$2004,0),0),""))</f>
        <v/>
      </c>
      <c r="D1453" s="398">
        <f t="array" ref="D1453">IF($A1453="n/a",0,iferror(index('Trade Log'!$AD$5:$AD$2004,match($A1453,'Trade Log'!$AA$5:$AA$2004,0),0),0))</f>
        <v>0</v>
      </c>
      <c r="E1453" s="398">
        <f t="shared" si="35"/>
        <v>0</v>
      </c>
      <c r="F1453" s="100" t="str">
        <f t="array" ref="F1453">IF($A1453="n/a","",iferror(index('Trade Log'!$D$5:$D$2004,match($A1453,'Trade Log'!$AA$5:$AA$2004,0),0),"n/a"))</f>
        <v/>
      </c>
      <c r="G1453" s="100" t="str">
        <f t="array" ref="G1453">IF($A1453="n/a","",IFERROR(index(Setup!$D$52:$D$201,match($F1453,Setup!$B$52:$B$201,0),0),"n/a"))</f>
        <v/>
      </c>
      <c r="H1453" s="81"/>
      <c r="I1453" s="398">
        <f t="shared" ref="I1453:AG1453" si="1200">IF($A1453="n/a",0,IFERROR(IF($G1453=I$287,$E1453,0),0))</f>
        <v>0</v>
      </c>
      <c r="J1453" s="398">
        <f t="shared" si="1200"/>
        <v>0</v>
      </c>
      <c r="K1453" s="398">
        <f t="shared" si="1200"/>
        <v>0</v>
      </c>
      <c r="L1453" s="398">
        <f t="shared" si="1200"/>
        <v>0</v>
      </c>
      <c r="M1453" s="398">
        <f t="shared" si="1200"/>
        <v>0</v>
      </c>
      <c r="N1453" s="398">
        <f t="shared" si="1200"/>
        <v>0</v>
      </c>
      <c r="O1453" s="398">
        <f t="shared" si="1200"/>
        <v>0</v>
      </c>
      <c r="P1453" s="398">
        <f t="shared" si="1200"/>
        <v>0</v>
      </c>
      <c r="Q1453" s="398">
        <f t="shared" si="1200"/>
        <v>0</v>
      </c>
      <c r="R1453" s="398">
        <f t="shared" si="1200"/>
        <v>0</v>
      </c>
      <c r="S1453" s="398">
        <f t="shared" si="1200"/>
        <v>0</v>
      </c>
      <c r="T1453" s="398">
        <f t="shared" si="1200"/>
        <v>0</v>
      </c>
      <c r="U1453" s="398">
        <f t="shared" si="1200"/>
        <v>0</v>
      </c>
      <c r="V1453" s="398">
        <f t="shared" si="1200"/>
        <v>0</v>
      </c>
      <c r="W1453" s="398">
        <f t="shared" si="1200"/>
        <v>0</v>
      </c>
      <c r="X1453" s="398">
        <f t="shared" si="1200"/>
        <v>0</v>
      </c>
      <c r="Y1453" s="398">
        <f t="shared" si="1200"/>
        <v>0</v>
      </c>
      <c r="Z1453" s="398">
        <f t="shared" si="1200"/>
        <v>0</v>
      </c>
      <c r="AA1453" s="398">
        <f t="shared" si="1200"/>
        <v>0</v>
      </c>
      <c r="AB1453" s="398">
        <f t="shared" si="1200"/>
        <v>0</v>
      </c>
      <c r="AC1453" s="398">
        <f t="shared" si="1200"/>
        <v>0</v>
      </c>
      <c r="AD1453" s="398">
        <f t="shared" si="1200"/>
        <v>0</v>
      </c>
      <c r="AE1453" s="398">
        <f t="shared" si="1200"/>
        <v>0</v>
      </c>
      <c r="AF1453" s="398">
        <f t="shared" si="1200"/>
        <v>0</v>
      </c>
      <c r="AG1453" s="398">
        <f t="shared" si="1200"/>
        <v>0</v>
      </c>
    </row>
    <row r="1454">
      <c r="A1454" s="100" t="str">
        <f t="shared" si="37"/>
        <v>n/a</v>
      </c>
      <c r="B1454" s="396">
        <f t="array" ref="B1454">IF($A1454="n/a",Dashboard!$C$54,iferror(index('Trade Log'!$B$5:$B$2004,match($A1454,'Trade Log'!$AA$5:$AA$2004,0),0),Dashboard!$C$54))</f>
        <v>43100</v>
      </c>
      <c r="C1454" s="100" t="str">
        <f t="array" ref="C1454">IF($A1454="n/a","",iferror(index('Trade Log'!$C$5:$C$2004,match($A1454,'Trade Log'!$AA$5:$AA$2004,0),0),""))</f>
        <v/>
      </c>
      <c r="D1454" s="398">
        <f t="array" ref="D1454">IF($A1454="n/a",0,iferror(index('Trade Log'!$AD$5:$AD$2004,match($A1454,'Trade Log'!$AA$5:$AA$2004,0),0),0))</f>
        <v>0</v>
      </c>
      <c r="E1454" s="398">
        <f t="shared" si="35"/>
        <v>0</v>
      </c>
      <c r="F1454" s="100" t="str">
        <f t="array" ref="F1454">IF($A1454="n/a","",iferror(index('Trade Log'!$D$5:$D$2004,match($A1454,'Trade Log'!$AA$5:$AA$2004,0),0),"n/a"))</f>
        <v/>
      </c>
      <c r="G1454" s="100" t="str">
        <f t="array" ref="G1454">IF($A1454="n/a","",IFERROR(index(Setup!$D$52:$D$201,match($F1454,Setup!$B$52:$B$201,0),0),"n/a"))</f>
        <v/>
      </c>
      <c r="H1454" s="81"/>
      <c r="I1454" s="398">
        <f t="shared" ref="I1454:AG1454" si="1201">IF($A1454="n/a",0,IFERROR(IF($G1454=I$287,$E1454,0),0))</f>
        <v>0</v>
      </c>
      <c r="J1454" s="398">
        <f t="shared" si="1201"/>
        <v>0</v>
      </c>
      <c r="K1454" s="398">
        <f t="shared" si="1201"/>
        <v>0</v>
      </c>
      <c r="L1454" s="398">
        <f t="shared" si="1201"/>
        <v>0</v>
      </c>
      <c r="M1454" s="398">
        <f t="shared" si="1201"/>
        <v>0</v>
      </c>
      <c r="N1454" s="398">
        <f t="shared" si="1201"/>
        <v>0</v>
      </c>
      <c r="O1454" s="398">
        <f t="shared" si="1201"/>
        <v>0</v>
      </c>
      <c r="P1454" s="398">
        <f t="shared" si="1201"/>
        <v>0</v>
      </c>
      <c r="Q1454" s="398">
        <f t="shared" si="1201"/>
        <v>0</v>
      </c>
      <c r="R1454" s="398">
        <f t="shared" si="1201"/>
        <v>0</v>
      </c>
      <c r="S1454" s="398">
        <f t="shared" si="1201"/>
        <v>0</v>
      </c>
      <c r="T1454" s="398">
        <f t="shared" si="1201"/>
        <v>0</v>
      </c>
      <c r="U1454" s="398">
        <f t="shared" si="1201"/>
        <v>0</v>
      </c>
      <c r="V1454" s="398">
        <f t="shared" si="1201"/>
        <v>0</v>
      </c>
      <c r="W1454" s="398">
        <f t="shared" si="1201"/>
        <v>0</v>
      </c>
      <c r="X1454" s="398">
        <f t="shared" si="1201"/>
        <v>0</v>
      </c>
      <c r="Y1454" s="398">
        <f t="shared" si="1201"/>
        <v>0</v>
      </c>
      <c r="Z1454" s="398">
        <f t="shared" si="1201"/>
        <v>0</v>
      </c>
      <c r="AA1454" s="398">
        <f t="shared" si="1201"/>
        <v>0</v>
      </c>
      <c r="AB1454" s="398">
        <f t="shared" si="1201"/>
        <v>0</v>
      </c>
      <c r="AC1454" s="398">
        <f t="shared" si="1201"/>
        <v>0</v>
      </c>
      <c r="AD1454" s="398">
        <f t="shared" si="1201"/>
        <v>0</v>
      </c>
      <c r="AE1454" s="398">
        <f t="shared" si="1201"/>
        <v>0</v>
      </c>
      <c r="AF1454" s="398">
        <f t="shared" si="1201"/>
        <v>0</v>
      </c>
      <c r="AG1454" s="398">
        <f t="shared" si="1201"/>
        <v>0</v>
      </c>
    </row>
    <row r="1455">
      <c r="A1455" s="100" t="str">
        <f t="shared" si="37"/>
        <v>n/a</v>
      </c>
      <c r="B1455" s="396">
        <f t="array" ref="B1455">IF($A1455="n/a",Dashboard!$C$54,iferror(index('Trade Log'!$B$5:$B$2004,match($A1455,'Trade Log'!$AA$5:$AA$2004,0),0),Dashboard!$C$54))</f>
        <v>43100</v>
      </c>
      <c r="C1455" s="100" t="str">
        <f t="array" ref="C1455">IF($A1455="n/a","",iferror(index('Trade Log'!$C$5:$C$2004,match($A1455,'Trade Log'!$AA$5:$AA$2004,0),0),""))</f>
        <v/>
      </c>
      <c r="D1455" s="398">
        <f t="array" ref="D1455">IF($A1455="n/a",0,iferror(index('Trade Log'!$AD$5:$AD$2004,match($A1455,'Trade Log'!$AA$5:$AA$2004,0),0),0))</f>
        <v>0</v>
      </c>
      <c r="E1455" s="398">
        <f t="shared" si="35"/>
        <v>0</v>
      </c>
      <c r="F1455" s="100" t="str">
        <f t="array" ref="F1455">IF($A1455="n/a","",iferror(index('Trade Log'!$D$5:$D$2004,match($A1455,'Trade Log'!$AA$5:$AA$2004,0),0),"n/a"))</f>
        <v/>
      </c>
      <c r="G1455" s="100" t="str">
        <f t="array" ref="G1455">IF($A1455="n/a","",IFERROR(index(Setup!$D$52:$D$201,match($F1455,Setup!$B$52:$B$201,0),0),"n/a"))</f>
        <v/>
      </c>
      <c r="H1455" s="81"/>
      <c r="I1455" s="398">
        <f t="shared" ref="I1455:AG1455" si="1202">IF($A1455="n/a",0,IFERROR(IF($G1455=I$287,$E1455,0),0))</f>
        <v>0</v>
      </c>
      <c r="J1455" s="398">
        <f t="shared" si="1202"/>
        <v>0</v>
      </c>
      <c r="K1455" s="398">
        <f t="shared" si="1202"/>
        <v>0</v>
      </c>
      <c r="L1455" s="398">
        <f t="shared" si="1202"/>
        <v>0</v>
      </c>
      <c r="M1455" s="398">
        <f t="shared" si="1202"/>
        <v>0</v>
      </c>
      <c r="N1455" s="398">
        <f t="shared" si="1202"/>
        <v>0</v>
      </c>
      <c r="O1455" s="398">
        <f t="shared" si="1202"/>
        <v>0</v>
      </c>
      <c r="P1455" s="398">
        <f t="shared" si="1202"/>
        <v>0</v>
      </c>
      <c r="Q1455" s="398">
        <f t="shared" si="1202"/>
        <v>0</v>
      </c>
      <c r="R1455" s="398">
        <f t="shared" si="1202"/>
        <v>0</v>
      </c>
      <c r="S1455" s="398">
        <f t="shared" si="1202"/>
        <v>0</v>
      </c>
      <c r="T1455" s="398">
        <f t="shared" si="1202"/>
        <v>0</v>
      </c>
      <c r="U1455" s="398">
        <f t="shared" si="1202"/>
        <v>0</v>
      </c>
      <c r="V1455" s="398">
        <f t="shared" si="1202"/>
        <v>0</v>
      </c>
      <c r="W1455" s="398">
        <f t="shared" si="1202"/>
        <v>0</v>
      </c>
      <c r="X1455" s="398">
        <f t="shared" si="1202"/>
        <v>0</v>
      </c>
      <c r="Y1455" s="398">
        <f t="shared" si="1202"/>
        <v>0</v>
      </c>
      <c r="Z1455" s="398">
        <f t="shared" si="1202"/>
        <v>0</v>
      </c>
      <c r="AA1455" s="398">
        <f t="shared" si="1202"/>
        <v>0</v>
      </c>
      <c r="AB1455" s="398">
        <f t="shared" si="1202"/>
        <v>0</v>
      </c>
      <c r="AC1455" s="398">
        <f t="shared" si="1202"/>
        <v>0</v>
      </c>
      <c r="AD1455" s="398">
        <f t="shared" si="1202"/>
        <v>0</v>
      </c>
      <c r="AE1455" s="398">
        <f t="shared" si="1202"/>
        <v>0</v>
      </c>
      <c r="AF1455" s="398">
        <f t="shared" si="1202"/>
        <v>0</v>
      </c>
      <c r="AG1455" s="398">
        <f t="shared" si="1202"/>
        <v>0</v>
      </c>
    </row>
    <row r="1456">
      <c r="A1456" s="100" t="str">
        <f t="shared" si="37"/>
        <v>n/a</v>
      </c>
      <c r="B1456" s="396">
        <f t="array" ref="B1456">IF($A1456="n/a",Dashboard!$C$54,iferror(index('Trade Log'!$B$5:$B$2004,match($A1456,'Trade Log'!$AA$5:$AA$2004,0),0),Dashboard!$C$54))</f>
        <v>43100</v>
      </c>
      <c r="C1456" s="100" t="str">
        <f t="array" ref="C1456">IF($A1456="n/a","",iferror(index('Trade Log'!$C$5:$C$2004,match($A1456,'Trade Log'!$AA$5:$AA$2004,0),0),""))</f>
        <v/>
      </c>
      <c r="D1456" s="398">
        <f t="array" ref="D1456">IF($A1456="n/a",0,iferror(index('Trade Log'!$AD$5:$AD$2004,match($A1456,'Trade Log'!$AA$5:$AA$2004,0),0),0))</f>
        <v>0</v>
      </c>
      <c r="E1456" s="398">
        <f t="shared" si="35"/>
        <v>0</v>
      </c>
      <c r="F1456" s="100" t="str">
        <f t="array" ref="F1456">IF($A1456="n/a","",iferror(index('Trade Log'!$D$5:$D$2004,match($A1456,'Trade Log'!$AA$5:$AA$2004,0),0),"n/a"))</f>
        <v/>
      </c>
      <c r="G1456" s="100" t="str">
        <f t="array" ref="G1456">IF($A1456="n/a","",IFERROR(index(Setup!$D$52:$D$201,match($F1456,Setup!$B$52:$B$201,0),0),"n/a"))</f>
        <v/>
      </c>
      <c r="H1456" s="81"/>
      <c r="I1456" s="398">
        <f t="shared" ref="I1456:AG1456" si="1203">IF($A1456="n/a",0,IFERROR(IF($G1456=I$287,$E1456,0),0))</f>
        <v>0</v>
      </c>
      <c r="J1456" s="398">
        <f t="shared" si="1203"/>
        <v>0</v>
      </c>
      <c r="K1456" s="398">
        <f t="shared" si="1203"/>
        <v>0</v>
      </c>
      <c r="L1456" s="398">
        <f t="shared" si="1203"/>
        <v>0</v>
      </c>
      <c r="M1456" s="398">
        <f t="shared" si="1203"/>
        <v>0</v>
      </c>
      <c r="N1456" s="398">
        <f t="shared" si="1203"/>
        <v>0</v>
      </c>
      <c r="O1456" s="398">
        <f t="shared" si="1203"/>
        <v>0</v>
      </c>
      <c r="P1456" s="398">
        <f t="shared" si="1203"/>
        <v>0</v>
      </c>
      <c r="Q1456" s="398">
        <f t="shared" si="1203"/>
        <v>0</v>
      </c>
      <c r="R1456" s="398">
        <f t="shared" si="1203"/>
        <v>0</v>
      </c>
      <c r="S1456" s="398">
        <f t="shared" si="1203"/>
        <v>0</v>
      </c>
      <c r="T1456" s="398">
        <f t="shared" si="1203"/>
        <v>0</v>
      </c>
      <c r="U1456" s="398">
        <f t="shared" si="1203"/>
        <v>0</v>
      </c>
      <c r="V1456" s="398">
        <f t="shared" si="1203"/>
        <v>0</v>
      </c>
      <c r="W1456" s="398">
        <f t="shared" si="1203"/>
        <v>0</v>
      </c>
      <c r="X1456" s="398">
        <f t="shared" si="1203"/>
        <v>0</v>
      </c>
      <c r="Y1456" s="398">
        <f t="shared" si="1203"/>
        <v>0</v>
      </c>
      <c r="Z1456" s="398">
        <f t="shared" si="1203"/>
        <v>0</v>
      </c>
      <c r="AA1456" s="398">
        <f t="shared" si="1203"/>
        <v>0</v>
      </c>
      <c r="AB1456" s="398">
        <f t="shared" si="1203"/>
        <v>0</v>
      </c>
      <c r="AC1456" s="398">
        <f t="shared" si="1203"/>
        <v>0</v>
      </c>
      <c r="AD1456" s="398">
        <f t="shared" si="1203"/>
        <v>0</v>
      </c>
      <c r="AE1456" s="398">
        <f t="shared" si="1203"/>
        <v>0</v>
      </c>
      <c r="AF1456" s="398">
        <f t="shared" si="1203"/>
        <v>0</v>
      </c>
      <c r="AG1456" s="398">
        <f t="shared" si="1203"/>
        <v>0</v>
      </c>
    </row>
    <row r="1457">
      <c r="A1457" s="100" t="str">
        <f t="shared" si="37"/>
        <v>n/a</v>
      </c>
      <c r="B1457" s="396">
        <f t="array" ref="B1457">IF($A1457="n/a",Dashboard!$C$54,iferror(index('Trade Log'!$B$5:$B$2004,match($A1457,'Trade Log'!$AA$5:$AA$2004,0),0),Dashboard!$C$54))</f>
        <v>43100</v>
      </c>
      <c r="C1457" s="100" t="str">
        <f t="array" ref="C1457">IF($A1457="n/a","",iferror(index('Trade Log'!$C$5:$C$2004,match($A1457,'Trade Log'!$AA$5:$AA$2004,0),0),""))</f>
        <v/>
      </c>
      <c r="D1457" s="398">
        <f t="array" ref="D1457">IF($A1457="n/a",0,iferror(index('Trade Log'!$AD$5:$AD$2004,match($A1457,'Trade Log'!$AA$5:$AA$2004,0),0),0))</f>
        <v>0</v>
      </c>
      <c r="E1457" s="398">
        <f t="shared" si="35"/>
        <v>0</v>
      </c>
      <c r="F1457" s="100" t="str">
        <f t="array" ref="F1457">IF($A1457="n/a","",iferror(index('Trade Log'!$D$5:$D$2004,match($A1457,'Trade Log'!$AA$5:$AA$2004,0),0),"n/a"))</f>
        <v/>
      </c>
      <c r="G1457" s="100" t="str">
        <f t="array" ref="G1457">IF($A1457="n/a","",IFERROR(index(Setup!$D$52:$D$201,match($F1457,Setup!$B$52:$B$201,0),0),"n/a"))</f>
        <v/>
      </c>
      <c r="H1457" s="81"/>
      <c r="I1457" s="398">
        <f t="shared" ref="I1457:AG1457" si="1204">IF($A1457="n/a",0,IFERROR(IF($G1457=I$287,$E1457,0),0))</f>
        <v>0</v>
      </c>
      <c r="J1457" s="398">
        <f t="shared" si="1204"/>
        <v>0</v>
      </c>
      <c r="K1457" s="398">
        <f t="shared" si="1204"/>
        <v>0</v>
      </c>
      <c r="L1457" s="398">
        <f t="shared" si="1204"/>
        <v>0</v>
      </c>
      <c r="M1457" s="398">
        <f t="shared" si="1204"/>
        <v>0</v>
      </c>
      <c r="N1457" s="398">
        <f t="shared" si="1204"/>
        <v>0</v>
      </c>
      <c r="O1457" s="398">
        <f t="shared" si="1204"/>
        <v>0</v>
      </c>
      <c r="P1457" s="398">
        <f t="shared" si="1204"/>
        <v>0</v>
      </c>
      <c r="Q1457" s="398">
        <f t="shared" si="1204"/>
        <v>0</v>
      </c>
      <c r="R1457" s="398">
        <f t="shared" si="1204"/>
        <v>0</v>
      </c>
      <c r="S1457" s="398">
        <f t="shared" si="1204"/>
        <v>0</v>
      </c>
      <c r="T1457" s="398">
        <f t="shared" si="1204"/>
        <v>0</v>
      </c>
      <c r="U1457" s="398">
        <f t="shared" si="1204"/>
        <v>0</v>
      </c>
      <c r="V1457" s="398">
        <f t="shared" si="1204"/>
        <v>0</v>
      </c>
      <c r="W1457" s="398">
        <f t="shared" si="1204"/>
        <v>0</v>
      </c>
      <c r="X1457" s="398">
        <f t="shared" si="1204"/>
        <v>0</v>
      </c>
      <c r="Y1457" s="398">
        <f t="shared" si="1204"/>
        <v>0</v>
      </c>
      <c r="Z1457" s="398">
        <f t="shared" si="1204"/>
        <v>0</v>
      </c>
      <c r="AA1457" s="398">
        <f t="shared" si="1204"/>
        <v>0</v>
      </c>
      <c r="AB1457" s="398">
        <f t="shared" si="1204"/>
        <v>0</v>
      </c>
      <c r="AC1457" s="398">
        <f t="shared" si="1204"/>
        <v>0</v>
      </c>
      <c r="AD1457" s="398">
        <f t="shared" si="1204"/>
        <v>0</v>
      </c>
      <c r="AE1457" s="398">
        <f t="shared" si="1204"/>
        <v>0</v>
      </c>
      <c r="AF1457" s="398">
        <f t="shared" si="1204"/>
        <v>0</v>
      </c>
      <c r="AG1457" s="398">
        <f t="shared" si="1204"/>
        <v>0</v>
      </c>
    </row>
    <row r="1458">
      <c r="A1458" s="100" t="str">
        <f t="shared" si="37"/>
        <v>n/a</v>
      </c>
      <c r="B1458" s="396">
        <f t="array" ref="B1458">IF($A1458="n/a",Dashboard!$C$54,iferror(index('Trade Log'!$B$5:$B$2004,match($A1458,'Trade Log'!$AA$5:$AA$2004,0),0),Dashboard!$C$54))</f>
        <v>43100</v>
      </c>
      <c r="C1458" s="100" t="str">
        <f t="array" ref="C1458">IF($A1458="n/a","",iferror(index('Trade Log'!$C$5:$C$2004,match($A1458,'Trade Log'!$AA$5:$AA$2004,0),0),""))</f>
        <v/>
      </c>
      <c r="D1458" s="398">
        <f t="array" ref="D1458">IF($A1458="n/a",0,iferror(index('Trade Log'!$AD$5:$AD$2004,match($A1458,'Trade Log'!$AA$5:$AA$2004,0),0),0))</f>
        <v>0</v>
      </c>
      <c r="E1458" s="398">
        <f t="shared" si="35"/>
        <v>0</v>
      </c>
      <c r="F1458" s="100" t="str">
        <f t="array" ref="F1458">IF($A1458="n/a","",iferror(index('Trade Log'!$D$5:$D$2004,match($A1458,'Trade Log'!$AA$5:$AA$2004,0),0),"n/a"))</f>
        <v/>
      </c>
      <c r="G1458" s="100" t="str">
        <f t="array" ref="G1458">IF($A1458="n/a","",IFERROR(index(Setup!$D$52:$D$201,match($F1458,Setup!$B$52:$B$201,0),0),"n/a"))</f>
        <v/>
      </c>
      <c r="H1458" s="81"/>
      <c r="I1458" s="398">
        <f t="shared" ref="I1458:AG1458" si="1205">IF($A1458="n/a",0,IFERROR(IF($G1458=I$287,$E1458,0),0))</f>
        <v>0</v>
      </c>
      <c r="J1458" s="398">
        <f t="shared" si="1205"/>
        <v>0</v>
      </c>
      <c r="K1458" s="398">
        <f t="shared" si="1205"/>
        <v>0</v>
      </c>
      <c r="L1458" s="398">
        <f t="shared" si="1205"/>
        <v>0</v>
      </c>
      <c r="M1458" s="398">
        <f t="shared" si="1205"/>
        <v>0</v>
      </c>
      <c r="N1458" s="398">
        <f t="shared" si="1205"/>
        <v>0</v>
      </c>
      <c r="O1458" s="398">
        <f t="shared" si="1205"/>
        <v>0</v>
      </c>
      <c r="P1458" s="398">
        <f t="shared" si="1205"/>
        <v>0</v>
      </c>
      <c r="Q1458" s="398">
        <f t="shared" si="1205"/>
        <v>0</v>
      </c>
      <c r="R1458" s="398">
        <f t="shared" si="1205"/>
        <v>0</v>
      </c>
      <c r="S1458" s="398">
        <f t="shared" si="1205"/>
        <v>0</v>
      </c>
      <c r="T1458" s="398">
        <f t="shared" si="1205"/>
        <v>0</v>
      </c>
      <c r="U1458" s="398">
        <f t="shared" si="1205"/>
        <v>0</v>
      </c>
      <c r="V1458" s="398">
        <f t="shared" si="1205"/>
        <v>0</v>
      </c>
      <c r="W1458" s="398">
        <f t="shared" si="1205"/>
        <v>0</v>
      </c>
      <c r="X1458" s="398">
        <f t="shared" si="1205"/>
        <v>0</v>
      </c>
      <c r="Y1458" s="398">
        <f t="shared" si="1205"/>
        <v>0</v>
      </c>
      <c r="Z1458" s="398">
        <f t="shared" si="1205"/>
        <v>0</v>
      </c>
      <c r="AA1458" s="398">
        <f t="shared" si="1205"/>
        <v>0</v>
      </c>
      <c r="AB1458" s="398">
        <f t="shared" si="1205"/>
        <v>0</v>
      </c>
      <c r="AC1458" s="398">
        <f t="shared" si="1205"/>
        <v>0</v>
      </c>
      <c r="AD1458" s="398">
        <f t="shared" si="1205"/>
        <v>0</v>
      </c>
      <c r="AE1458" s="398">
        <f t="shared" si="1205"/>
        <v>0</v>
      </c>
      <c r="AF1458" s="398">
        <f t="shared" si="1205"/>
        <v>0</v>
      </c>
      <c r="AG1458" s="398">
        <f t="shared" si="1205"/>
        <v>0</v>
      </c>
    </row>
    <row r="1459">
      <c r="A1459" s="100" t="str">
        <f t="shared" si="37"/>
        <v>n/a</v>
      </c>
      <c r="B1459" s="396">
        <f t="array" ref="B1459">IF($A1459="n/a",Dashboard!$C$54,iferror(index('Trade Log'!$B$5:$B$2004,match($A1459,'Trade Log'!$AA$5:$AA$2004,0),0),Dashboard!$C$54))</f>
        <v>43100</v>
      </c>
      <c r="C1459" s="100" t="str">
        <f t="array" ref="C1459">IF($A1459="n/a","",iferror(index('Trade Log'!$C$5:$C$2004,match($A1459,'Trade Log'!$AA$5:$AA$2004,0),0),""))</f>
        <v/>
      </c>
      <c r="D1459" s="398">
        <f t="array" ref="D1459">IF($A1459="n/a",0,iferror(index('Trade Log'!$AD$5:$AD$2004,match($A1459,'Trade Log'!$AA$5:$AA$2004,0),0),0))</f>
        <v>0</v>
      </c>
      <c r="E1459" s="398">
        <f t="shared" si="35"/>
        <v>0</v>
      </c>
      <c r="F1459" s="100" t="str">
        <f t="array" ref="F1459">IF($A1459="n/a","",iferror(index('Trade Log'!$D$5:$D$2004,match($A1459,'Trade Log'!$AA$5:$AA$2004,0),0),"n/a"))</f>
        <v/>
      </c>
      <c r="G1459" s="100" t="str">
        <f t="array" ref="G1459">IF($A1459="n/a","",IFERROR(index(Setup!$D$52:$D$201,match($F1459,Setup!$B$52:$B$201,0),0),"n/a"))</f>
        <v/>
      </c>
      <c r="H1459" s="81"/>
      <c r="I1459" s="398">
        <f t="shared" ref="I1459:AG1459" si="1206">IF($A1459="n/a",0,IFERROR(IF($G1459=I$287,$E1459,0),0))</f>
        <v>0</v>
      </c>
      <c r="J1459" s="398">
        <f t="shared" si="1206"/>
        <v>0</v>
      </c>
      <c r="K1459" s="398">
        <f t="shared" si="1206"/>
        <v>0</v>
      </c>
      <c r="L1459" s="398">
        <f t="shared" si="1206"/>
        <v>0</v>
      </c>
      <c r="M1459" s="398">
        <f t="shared" si="1206"/>
        <v>0</v>
      </c>
      <c r="N1459" s="398">
        <f t="shared" si="1206"/>
        <v>0</v>
      </c>
      <c r="O1459" s="398">
        <f t="shared" si="1206"/>
        <v>0</v>
      </c>
      <c r="P1459" s="398">
        <f t="shared" si="1206"/>
        <v>0</v>
      </c>
      <c r="Q1459" s="398">
        <f t="shared" si="1206"/>
        <v>0</v>
      </c>
      <c r="R1459" s="398">
        <f t="shared" si="1206"/>
        <v>0</v>
      </c>
      <c r="S1459" s="398">
        <f t="shared" si="1206"/>
        <v>0</v>
      </c>
      <c r="T1459" s="398">
        <f t="shared" si="1206"/>
        <v>0</v>
      </c>
      <c r="U1459" s="398">
        <f t="shared" si="1206"/>
        <v>0</v>
      </c>
      <c r="V1459" s="398">
        <f t="shared" si="1206"/>
        <v>0</v>
      </c>
      <c r="W1459" s="398">
        <f t="shared" si="1206"/>
        <v>0</v>
      </c>
      <c r="X1459" s="398">
        <f t="shared" si="1206"/>
        <v>0</v>
      </c>
      <c r="Y1459" s="398">
        <f t="shared" si="1206"/>
        <v>0</v>
      </c>
      <c r="Z1459" s="398">
        <f t="shared" si="1206"/>
        <v>0</v>
      </c>
      <c r="AA1459" s="398">
        <f t="shared" si="1206"/>
        <v>0</v>
      </c>
      <c r="AB1459" s="398">
        <f t="shared" si="1206"/>
        <v>0</v>
      </c>
      <c r="AC1459" s="398">
        <f t="shared" si="1206"/>
        <v>0</v>
      </c>
      <c r="AD1459" s="398">
        <f t="shared" si="1206"/>
        <v>0</v>
      </c>
      <c r="AE1459" s="398">
        <f t="shared" si="1206"/>
        <v>0</v>
      </c>
      <c r="AF1459" s="398">
        <f t="shared" si="1206"/>
        <v>0</v>
      </c>
      <c r="AG1459" s="398">
        <f t="shared" si="1206"/>
        <v>0</v>
      </c>
    </row>
    <row r="1460">
      <c r="A1460" s="100" t="str">
        <f t="shared" si="37"/>
        <v>n/a</v>
      </c>
      <c r="B1460" s="396">
        <f t="array" ref="B1460">IF($A1460="n/a",Dashboard!$C$54,iferror(index('Trade Log'!$B$5:$B$2004,match($A1460,'Trade Log'!$AA$5:$AA$2004,0),0),Dashboard!$C$54))</f>
        <v>43100</v>
      </c>
      <c r="C1460" s="100" t="str">
        <f t="array" ref="C1460">IF($A1460="n/a","",iferror(index('Trade Log'!$C$5:$C$2004,match($A1460,'Trade Log'!$AA$5:$AA$2004,0),0),""))</f>
        <v/>
      </c>
      <c r="D1460" s="398">
        <f t="array" ref="D1460">IF($A1460="n/a",0,iferror(index('Trade Log'!$AD$5:$AD$2004,match($A1460,'Trade Log'!$AA$5:$AA$2004,0),0),0))</f>
        <v>0</v>
      </c>
      <c r="E1460" s="398">
        <f t="shared" si="35"/>
        <v>0</v>
      </c>
      <c r="F1460" s="100" t="str">
        <f t="array" ref="F1460">IF($A1460="n/a","",iferror(index('Trade Log'!$D$5:$D$2004,match($A1460,'Trade Log'!$AA$5:$AA$2004,0),0),"n/a"))</f>
        <v/>
      </c>
      <c r="G1460" s="100" t="str">
        <f t="array" ref="G1460">IF($A1460="n/a","",IFERROR(index(Setup!$D$52:$D$201,match($F1460,Setup!$B$52:$B$201,0),0),"n/a"))</f>
        <v/>
      </c>
      <c r="H1460" s="81"/>
      <c r="I1460" s="398">
        <f t="shared" ref="I1460:AG1460" si="1207">IF($A1460="n/a",0,IFERROR(IF($G1460=I$287,$E1460,0),0))</f>
        <v>0</v>
      </c>
      <c r="J1460" s="398">
        <f t="shared" si="1207"/>
        <v>0</v>
      </c>
      <c r="K1460" s="398">
        <f t="shared" si="1207"/>
        <v>0</v>
      </c>
      <c r="L1460" s="398">
        <f t="shared" si="1207"/>
        <v>0</v>
      </c>
      <c r="M1460" s="398">
        <f t="shared" si="1207"/>
        <v>0</v>
      </c>
      <c r="N1460" s="398">
        <f t="shared" si="1207"/>
        <v>0</v>
      </c>
      <c r="O1460" s="398">
        <f t="shared" si="1207"/>
        <v>0</v>
      </c>
      <c r="P1460" s="398">
        <f t="shared" si="1207"/>
        <v>0</v>
      </c>
      <c r="Q1460" s="398">
        <f t="shared" si="1207"/>
        <v>0</v>
      </c>
      <c r="R1460" s="398">
        <f t="shared" si="1207"/>
        <v>0</v>
      </c>
      <c r="S1460" s="398">
        <f t="shared" si="1207"/>
        <v>0</v>
      </c>
      <c r="T1460" s="398">
        <f t="shared" si="1207"/>
        <v>0</v>
      </c>
      <c r="U1460" s="398">
        <f t="shared" si="1207"/>
        <v>0</v>
      </c>
      <c r="V1460" s="398">
        <f t="shared" si="1207"/>
        <v>0</v>
      </c>
      <c r="W1460" s="398">
        <f t="shared" si="1207"/>
        <v>0</v>
      </c>
      <c r="X1460" s="398">
        <f t="shared" si="1207"/>
        <v>0</v>
      </c>
      <c r="Y1460" s="398">
        <f t="shared" si="1207"/>
        <v>0</v>
      </c>
      <c r="Z1460" s="398">
        <f t="shared" si="1207"/>
        <v>0</v>
      </c>
      <c r="AA1460" s="398">
        <f t="shared" si="1207"/>
        <v>0</v>
      </c>
      <c r="AB1460" s="398">
        <f t="shared" si="1207"/>
        <v>0</v>
      </c>
      <c r="AC1460" s="398">
        <f t="shared" si="1207"/>
        <v>0</v>
      </c>
      <c r="AD1460" s="398">
        <f t="shared" si="1207"/>
        <v>0</v>
      </c>
      <c r="AE1460" s="398">
        <f t="shared" si="1207"/>
        <v>0</v>
      </c>
      <c r="AF1460" s="398">
        <f t="shared" si="1207"/>
        <v>0</v>
      </c>
      <c r="AG1460" s="398">
        <f t="shared" si="1207"/>
        <v>0</v>
      </c>
    </row>
    <row r="1461">
      <c r="A1461" s="100" t="str">
        <f t="shared" si="37"/>
        <v>n/a</v>
      </c>
      <c r="B1461" s="396">
        <f t="array" ref="B1461">IF($A1461="n/a",Dashboard!$C$54,iferror(index('Trade Log'!$B$5:$B$2004,match($A1461,'Trade Log'!$AA$5:$AA$2004,0),0),Dashboard!$C$54))</f>
        <v>43100</v>
      </c>
      <c r="C1461" s="100" t="str">
        <f t="array" ref="C1461">IF($A1461="n/a","",iferror(index('Trade Log'!$C$5:$C$2004,match($A1461,'Trade Log'!$AA$5:$AA$2004,0),0),""))</f>
        <v/>
      </c>
      <c r="D1461" s="398">
        <f t="array" ref="D1461">IF($A1461="n/a",0,iferror(index('Trade Log'!$AD$5:$AD$2004,match($A1461,'Trade Log'!$AA$5:$AA$2004,0),0),0))</f>
        <v>0</v>
      </c>
      <c r="E1461" s="398">
        <f t="shared" si="35"/>
        <v>0</v>
      </c>
      <c r="F1461" s="100" t="str">
        <f t="array" ref="F1461">IF($A1461="n/a","",iferror(index('Trade Log'!$D$5:$D$2004,match($A1461,'Trade Log'!$AA$5:$AA$2004,0),0),"n/a"))</f>
        <v/>
      </c>
      <c r="G1461" s="100" t="str">
        <f t="array" ref="G1461">IF($A1461="n/a","",IFERROR(index(Setup!$D$52:$D$201,match($F1461,Setup!$B$52:$B$201,0),0),"n/a"))</f>
        <v/>
      </c>
      <c r="H1461" s="81"/>
      <c r="I1461" s="398">
        <f t="shared" ref="I1461:AG1461" si="1208">IF($A1461="n/a",0,IFERROR(IF($G1461=I$287,$E1461,0),0))</f>
        <v>0</v>
      </c>
      <c r="J1461" s="398">
        <f t="shared" si="1208"/>
        <v>0</v>
      </c>
      <c r="K1461" s="398">
        <f t="shared" si="1208"/>
        <v>0</v>
      </c>
      <c r="L1461" s="398">
        <f t="shared" si="1208"/>
        <v>0</v>
      </c>
      <c r="M1461" s="398">
        <f t="shared" si="1208"/>
        <v>0</v>
      </c>
      <c r="N1461" s="398">
        <f t="shared" si="1208"/>
        <v>0</v>
      </c>
      <c r="O1461" s="398">
        <f t="shared" si="1208"/>
        <v>0</v>
      </c>
      <c r="P1461" s="398">
        <f t="shared" si="1208"/>
        <v>0</v>
      </c>
      <c r="Q1461" s="398">
        <f t="shared" si="1208"/>
        <v>0</v>
      </c>
      <c r="R1461" s="398">
        <f t="shared" si="1208"/>
        <v>0</v>
      </c>
      <c r="S1461" s="398">
        <f t="shared" si="1208"/>
        <v>0</v>
      </c>
      <c r="T1461" s="398">
        <f t="shared" si="1208"/>
        <v>0</v>
      </c>
      <c r="U1461" s="398">
        <f t="shared" si="1208"/>
        <v>0</v>
      </c>
      <c r="V1461" s="398">
        <f t="shared" si="1208"/>
        <v>0</v>
      </c>
      <c r="W1461" s="398">
        <f t="shared" si="1208"/>
        <v>0</v>
      </c>
      <c r="X1461" s="398">
        <f t="shared" si="1208"/>
        <v>0</v>
      </c>
      <c r="Y1461" s="398">
        <f t="shared" si="1208"/>
        <v>0</v>
      </c>
      <c r="Z1461" s="398">
        <f t="shared" si="1208"/>
        <v>0</v>
      </c>
      <c r="AA1461" s="398">
        <f t="shared" si="1208"/>
        <v>0</v>
      </c>
      <c r="AB1461" s="398">
        <f t="shared" si="1208"/>
        <v>0</v>
      </c>
      <c r="AC1461" s="398">
        <f t="shared" si="1208"/>
        <v>0</v>
      </c>
      <c r="AD1461" s="398">
        <f t="shared" si="1208"/>
        <v>0</v>
      </c>
      <c r="AE1461" s="398">
        <f t="shared" si="1208"/>
        <v>0</v>
      </c>
      <c r="AF1461" s="398">
        <f t="shared" si="1208"/>
        <v>0</v>
      </c>
      <c r="AG1461" s="398">
        <f t="shared" si="1208"/>
        <v>0</v>
      </c>
    </row>
    <row r="1462">
      <c r="A1462" s="100" t="str">
        <f t="shared" si="37"/>
        <v>n/a</v>
      </c>
      <c r="B1462" s="396">
        <f t="array" ref="B1462">IF($A1462="n/a",Dashboard!$C$54,iferror(index('Trade Log'!$B$5:$B$2004,match($A1462,'Trade Log'!$AA$5:$AA$2004,0),0),Dashboard!$C$54))</f>
        <v>43100</v>
      </c>
      <c r="C1462" s="100" t="str">
        <f t="array" ref="C1462">IF($A1462="n/a","",iferror(index('Trade Log'!$C$5:$C$2004,match($A1462,'Trade Log'!$AA$5:$AA$2004,0),0),""))</f>
        <v/>
      </c>
      <c r="D1462" s="398">
        <f t="array" ref="D1462">IF($A1462="n/a",0,iferror(index('Trade Log'!$AD$5:$AD$2004,match($A1462,'Trade Log'!$AA$5:$AA$2004,0),0),0))</f>
        <v>0</v>
      </c>
      <c r="E1462" s="398">
        <f t="shared" si="35"/>
        <v>0</v>
      </c>
      <c r="F1462" s="100" t="str">
        <f t="array" ref="F1462">IF($A1462="n/a","",iferror(index('Trade Log'!$D$5:$D$2004,match($A1462,'Trade Log'!$AA$5:$AA$2004,0),0),"n/a"))</f>
        <v/>
      </c>
      <c r="G1462" s="100" t="str">
        <f t="array" ref="G1462">IF($A1462="n/a","",IFERROR(index(Setup!$D$52:$D$201,match($F1462,Setup!$B$52:$B$201,0),0),"n/a"))</f>
        <v/>
      </c>
      <c r="H1462" s="81"/>
      <c r="I1462" s="398">
        <f t="shared" ref="I1462:AG1462" si="1209">IF($A1462="n/a",0,IFERROR(IF($G1462=I$287,$E1462,0),0))</f>
        <v>0</v>
      </c>
      <c r="J1462" s="398">
        <f t="shared" si="1209"/>
        <v>0</v>
      </c>
      <c r="K1462" s="398">
        <f t="shared" si="1209"/>
        <v>0</v>
      </c>
      <c r="L1462" s="398">
        <f t="shared" si="1209"/>
        <v>0</v>
      </c>
      <c r="M1462" s="398">
        <f t="shared" si="1209"/>
        <v>0</v>
      </c>
      <c r="N1462" s="398">
        <f t="shared" si="1209"/>
        <v>0</v>
      </c>
      <c r="O1462" s="398">
        <f t="shared" si="1209"/>
        <v>0</v>
      </c>
      <c r="P1462" s="398">
        <f t="shared" si="1209"/>
        <v>0</v>
      </c>
      <c r="Q1462" s="398">
        <f t="shared" si="1209"/>
        <v>0</v>
      </c>
      <c r="R1462" s="398">
        <f t="shared" si="1209"/>
        <v>0</v>
      </c>
      <c r="S1462" s="398">
        <f t="shared" si="1209"/>
        <v>0</v>
      </c>
      <c r="T1462" s="398">
        <f t="shared" si="1209"/>
        <v>0</v>
      </c>
      <c r="U1462" s="398">
        <f t="shared" si="1209"/>
        <v>0</v>
      </c>
      <c r="V1462" s="398">
        <f t="shared" si="1209"/>
        <v>0</v>
      </c>
      <c r="W1462" s="398">
        <f t="shared" si="1209"/>
        <v>0</v>
      </c>
      <c r="X1462" s="398">
        <f t="shared" si="1209"/>
        <v>0</v>
      </c>
      <c r="Y1462" s="398">
        <f t="shared" si="1209"/>
        <v>0</v>
      </c>
      <c r="Z1462" s="398">
        <f t="shared" si="1209"/>
        <v>0</v>
      </c>
      <c r="AA1462" s="398">
        <f t="shared" si="1209"/>
        <v>0</v>
      </c>
      <c r="AB1462" s="398">
        <f t="shared" si="1209"/>
        <v>0</v>
      </c>
      <c r="AC1462" s="398">
        <f t="shared" si="1209"/>
        <v>0</v>
      </c>
      <c r="AD1462" s="398">
        <f t="shared" si="1209"/>
        <v>0</v>
      </c>
      <c r="AE1462" s="398">
        <f t="shared" si="1209"/>
        <v>0</v>
      </c>
      <c r="AF1462" s="398">
        <f t="shared" si="1209"/>
        <v>0</v>
      </c>
      <c r="AG1462" s="398">
        <f t="shared" si="1209"/>
        <v>0</v>
      </c>
    </row>
    <row r="1463">
      <c r="A1463" s="100" t="str">
        <f t="shared" si="37"/>
        <v>n/a</v>
      </c>
      <c r="B1463" s="396">
        <f t="array" ref="B1463">IF($A1463="n/a",Dashboard!$C$54,iferror(index('Trade Log'!$B$5:$B$2004,match($A1463,'Trade Log'!$AA$5:$AA$2004,0),0),Dashboard!$C$54))</f>
        <v>43100</v>
      </c>
      <c r="C1463" s="100" t="str">
        <f t="array" ref="C1463">IF($A1463="n/a","",iferror(index('Trade Log'!$C$5:$C$2004,match($A1463,'Trade Log'!$AA$5:$AA$2004,0),0),""))</f>
        <v/>
      </c>
      <c r="D1463" s="398">
        <f t="array" ref="D1463">IF($A1463="n/a",0,iferror(index('Trade Log'!$AD$5:$AD$2004,match($A1463,'Trade Log'!$AA$5:$AA$2004,0),0),0))</f>
        <v>0</v>
      </c>
      <c r="E1463" s="398">
        <f t="shared" si="35"/>
        <v>0</v>
      </c>
      <c r="F1463" s="100" t="str">
        <f t="array" ref="F1463">IF($A1463="n/a","",iferror(index('Trade Log'!$D$5:$D$2004,match($A1463,'Trade Log'!$AA$5:$AA$2004,0),0),"n/a"))</f>
        <v/>
      </c>
      <c r="G1463" s="100" t="str">
        <f t="array" ref="G1463">IF($A1463="n/a","",IFERROR(index(Setup!$D$52:$D$201,match($F1463,Setup!$B$52:$B$201,0),0),"n/a"))</f>
        <v/>
      </c>
      <c r="H1463" s="81"/>
      <c r="I1463" s="398">
        <f t="shared" ref="I1463:AG1463" si="1210">IF($A1463="n/a",0,IFERROR(IF($G1463=I$287,$E1463,0),0))</f>
        <v>0</v>
      </c>
      <c r="J1463" s="398">
        <f t="shared" si="1210"/>
        <v>0</v>
      </c>
      <c r="K1463" s="398">
        <f t="shared" si="1210"/>
        <v>0</v>
      </c>
      <c r="L1463" s="398">
        <f t="shared" si="1210"/>
        <v>0</v>
      </c>
      <c r="M1463" s="398">
        <f t="shared" si="1210"/>
        <v>0</v>
      </c>
      <c r="N1463" s="398">
        <f t="shared" si="1210"/>
        <v>0</v>
      </c>
      <c r="O1463" s="398">
        <f t="shared" si="1210"/>
        <v>0</v>
      </c>
      <c r="P1463" s="398">
        <f t="shared" si="1210"/>
        <v>0</v>
      </c>
      <c r="Q1463" s="398">
        <f t="shared" si="1210"/>
        <v>0</v>
      </c>
      <c r="R1463" s="398">
        <f t="shared" si="1210"/>
        <v>0</v>
      </c>
      <c r="S1463" s="398">
        <f t="shared" si="1210"/>
        <v>0</v>
      </c>
      <c r="T1463" s="398">
        <f t="shared" si="1210"/>
        <v>0</v>
      </c>
      <c r="U1463" s="398">
        <f t="shared" si="1210"/>
        <v>0</v>
      </c>
      <c r="V1463" s="398">
        <f t="shared" si="1210"/>
        <v>0</v>
      </c>
      <c r="W1463" s="398">
        <f t="shared" si="1210"/>
        <v>0</v>
      </c>
      <c r="X1463" s="398">
        <f t="shared" si="1210"/>
        <v>0</v>
      </c>
      <c r="Y1463" s="398">
        <f t="shared" si="1210"/>
        <v>0</v>
      </c>
      <c r="Z1463" s="398">
        <f t="shared" si="1210"/>
        <v>0</v>
      </c>
      <c r="AA1463" s="398">
        <f t="shared" si="1210"/>
        <v>0</v>
      </c>
      <c r="AB1463" s="398">
        <f t="shared" si="1210"/>
        <v>0</v>
      </c>
      <c r="AC1463" s="398">
        <f t="shared" si="1210"/>
        <v>0</v>
      </c>
      <c r="AD1463" s="398">
        <f t="shared" si="1210"/>
        <v>0</v>
      </c>
      <c r="AE1463" s="398">
        <f t="shared" si="1210"/>
        <v>0</v>
      </c>
      <c r="AF1463" s="398">
        <f t="shared" si="1210"/>
        <v>0</v>
      </c>
      <c r="AG1463" s="398">
        <f t="shared" si="1210"/>
        <v>0</v>
      </c>
    </row>
    <row r="1464">
      <c r="A1464" s="100" t="str">
        <f t="shared" si="37"/>
        <v>n/a</v>
      </c>
      <c r="B1464" s="396">
        <f t="array" ref="B1464">IF($A1464="n/a",Dashboard!$C$54,iferror(index('Trade Log'!$B$5:$B$2004,match($A1464,'Trade Log'!$AA$5:$AA$2004,0),0),Dashboard!$C$54))</f>
        <v>43100</v>
      </c>
      <c r="C1464" s="100" t="str">
        <f t="array" ref="C1464">IF($A1464="n/a","",iferror(index('Trade Log'!$C$5:$C$2004,match($A1464,'Trade Log'!$AA$5:$AA$2004,0),0),""))</f>
        <v/>
      </c>
      <c r="D1464" s="398">
        <f t="array" ref="D1464">IF($A1464="n/a",0,iferror(index('Trade Log'!$AD$5:$AD$2004,match($A1464,'Trade Log'!$AA$5:$AA$2004,0),0),0))</f>
        <v>0</v>
      </c>
      <c r="E1464" s="398">
        <f t="shared" si="35"/>
        <v>0</v>
      </c>
      <c r="F1464" s="100" t="str">
        <f t="array" ref="F1464">IF($A1464="n/a","",iferror(index('Trade Log'!$D$5:$D$2004,match($A1464,'Trade Log'!$AA$5:$AA$2004,0),0),"n/a"))</f>
        <v/>
      </c>
      <c r="G1464" s="100" t="str">
        <f t="array" ref="G1464">IF($A1464="n/a","",IFERROR(index(Setup!$D$52:$D$201,match($F1464,Setup!$B$52:$B$201,0),0),"n/a"))</f>
        <v/>
      </c>
      <c r="H1464" s="81"/>
      <c r="I1464" s="398">
        <f t="shared" ref="I1464:AG1464" si="1211">IF($A1464="n/a",0,IFERROR(IF($G1464=I$287,$E1464,0),0))</f>
        <v>0</v>
      </c>
      <c r="J1464" s="398">
        <f t="shared" si="1211"/>
        <v>0</v>
      </c>
      <c r="K1464" s="398">
        <f t="shared" si="1211"/>
        <v>0</v>
      </c>
      <c r="L1464" s="398">
        <f t="shared" si="1211"/>
        <v>0</v>
      </c>
      <c r="M1464" s="398">
        <f t="shared" si="1211"/>
        <v>0</v>
      </c>
      <c r="N1464" s="398">
        <f t="shared" si="1211"/>
        <v>0</v>
      </c>
      <c r="O1464" s="398">
        <f t="shared" si="1211"/>
        <v>0</v>
      </c>
      <c r="P1464" s="398">
        <f t="shared" si="1211"/>
        <v>0</v>
      </c>
      <c r="Q1464" s="398">
        <f t="shared" si="1211"/>
        <v>0</v>
      </c>
      <c r="R1464" s="398">
        <f t="shared" si="1211"/>
        <v>0</v>
      </c>
      <c r="S1464" s="398">
        <f t="shared" si="1211"/>
        <v>0</v>
      </c>
      <c r="T1464" s="398">
        <f t="shared" si="1211"/>
        <v>0</v>
      </c>
      <c r="U1464" s="398">
        <f t="shared" si="1211"/>
        <v>0</v>
      </c>
      <c r="V1464" s="398">
        <f t="shared" si="1211"/>
        <v>0</v>
      </c>
      <c r="W1464" s="398">
        <f t="shared" si="1211"/>
        <v>0</v>
      </c>
      <c r="X1464" s="398">
        <f t="shared" si="1211"/>
        <v>0</v>
      </c>
      <c r="Y1464" s="398">
        <f t="shared" si="1211"/>
        <v>0</v>
      </c>
      <c r="Z1464" s="398">
        <f t="shared" si="1211"/>
        <v>0</v>
      </c>
      <c r="AA1464" s="398">
        <f t="shared" si="1211"/>
        <v>0</v>
      </c>
      <c r="AB1464" s="398">
        <f t="shared" si="1211"/>
        <v>0</v>
      </c>
      <c r="AC1464" s="398">
        <f t="shared" si="1211"/>
        <v>0</v>
      </c>
      <c r="AD1464" s="398">
        <f t="shared" si="1211"/>
        <v>0</v>
      </c>
      <c r="AE1464" s="398">
        <f t="shared" si="1211"/>
        <v>0</v>
      </c>
      <c r="AF1464" s="398">
        <f t="shared" si="1211"/>
        <v>0</v>
      </c>
      <c r="AG1464" s="398">
        <f t="shared" si="1211"/>
        <v>0</v>
      </c>
    </row>
    <row r="1465">
      <c r="A1465" s="100" t="str">
        <f t="shared" si="37"/>
        <v>n/a</v>
      </c>
      <c r="B1465" s="396">
        <f t="array" ref="B1465">IF($A1465="n/a",Dashboard!$C$54,iferror(index('Trade Log'!$B$5:$B$2004,match($A1465,'Trade Log'!$AA$5:$AA$2004,0),0),Dashboard!$C$54))</f>
        <v>43100</v>
      </c>
      <c r="C1465" s="100" t="str">
        <f t="array" ref="C1465">IF($A1465="n/a","",iferror(index('Trade Log'!$C$5:$C$2004,match($A1465,'Trade Log'!$AA$5:$AA$2004,0),0),""))</f>
        <v/>
      </c>
      <c r="D1465" s="398">
        <f t="array" ref="D1465">IF($A1465="n/a",0,iferror(index('Trade Log'!$AD$5:$AD$2004,match($A1465,'Trade Log'!$AA$5:$AA$2004,0),0),0))</f>
        <v>0</v>
      </c>
      <c r="E1465" s="398">
        <f t="shared" si="35"/>
        <v>0</v>
      </c>
      <c r="F1465" s="100" t="str">
        <f t="array" ref="F1465">IF($A1465="n/a","",iferror(index('Trade Log'!$D$5:$D$2004,match($A1465,'Trade Log'!$AA$5:$AA$2004,0),0),"n/a"))</f>
        <v/>
      </c>
      <c r="G1465" s="100" t="str">
        <f t="array" ref="G1465">IF($A1465="n/a","",IFERROR(index(Setup!$D$52:$D$201,match($F1465,Setup!$B$52:$B$201,0),0),"n/a"))</f>
        <v/>
      </c>
      <c r="H1465" s="81"/>
      <c r="I1465" s="398">
        <f t="shared" ref="I1465:AG1465" si="1212">IF($A1465="n/a",0,IFERROR(IF($G1465=I$287,$E1465,0),0))</f>
        <v>0</v>
      </c>
      <c r="J1465" s="398">
        <f t="shared" si="1212"/>
        <v>0</v>
      </c>
      <c r="K1465" s="398">
        <f t="shared" si="1212"/>
        <v>0</v>
      </c>
      <c r="L1465" s="398">
        <f t="shared" si="1212"/>
        <v>0</v>
      </c>
      <c r="M1465" s="398">
        <f t="shared" si="1212"/>
        <v>0</v>
      </c>
      <c r="N1465" s="398">
        <f t="shared" si="1212"/>
        <v>0</v>
      </c>
      <c r="O1465" s="398">
        <f t="shared" si="1212"/>
        <v>0</v>
      </c>
      <c r="P1465" s="398">
        <f t="shared" si="1212"/>
        <v>0</v>
      </c>
      <c r="Q1465" s="398">
        <f t="shared" si="1212"/>
        <v>0</v>
      </c>
      <c r="R1465" s="398">
        <f t="shared" si="1212"/>
        <v>0</v>
      </c>
      <c r="S1465" s="398">
        <f t="shared" si="1212"/>
        <v>0</v>
      </c>
      <c r="T1465" s="398">
        <f t="shared" si="1212"/>
        <v>0</v>
      </c>
      <c r="U1465" s="398">
        <f t="shared" si="1212"/>
        <v>0</v>
      </c>
      <c r="V1465" s="398">
        <f t="shared" si="1212"/>
        <v>0</v>
      </c>
      <c r="W1465" s="398">
        <f t="shared" si="1212"/>
        <v>0</v>
      </c>
      <c r="X1465" s="398">
        <f t="shared" si="1212"/>
        <v>0</v>
      </c>
      <c r="Y1465" s="398">
        <f t="shared" si="1212"/>
        <v>0</v>
      </c>
      <c r="Z1465" s="398">
        <f t="shared" si="1212"/>
        <v>0</v>
      </c>
      <c r="AA1465" s="398">
        <f t="shared" si="1212"/>
        <v>0</v>
      </c>
      <c r="AB1465" s="398">
        <f t="shared" si="1212"/>
        <v>0</v>
      </c>
      <c r="AC1465" s="398">
        <f t="shared" si="1212"/>
        <v>0</v>
      </c>
      <c r="AD1465" s="398">
        <f t="shared" si="1212"/>
        <v>0</v>
      </c>
      <c r="AE1465" s="398">
        <f t="shared" si="1212"/>
        <v>0</v>
      </c>
      <c r="AF1465" s="398">
        <f t="shared" si="1212"/>
        <v>0</v>
      </c>
      <c r="AG1465" s="398">
        <f t="shared" si="1212"/>
        <v>0</v>
      </c>
    </row>
    <row r="1466">
      <c r="A1466" s="100" t="str">
        <f t="shared" si="37"/>
        <v>n/a</v>
      </c>
      <c r="B1466" s="396">
        <f t="array" ref="B1466">IF($A1466="n/a",Dashboard!$C$54,iferror(index('Trade Log'!$B$5:$B$2004,match($A1466,'Trade Log'!$AA$5:$AA$2004,0),0),Dashboard!$C$54))</f>
        <v>43100</v>
      </c>
      <c r="C1466" s="100" t="str">
        <f t="array" ref="C1466">IF($A1466="n/a","",iferror(index('Trade Log'!$C$5:$C$2004,match($A1466,'Trade Log'!$AA$5:$AA$2004,0),0),""))</f>
        <v/>
      </c>
      <c r="D1466" s="398">
        <f t="array" ref="D1466">IF($A1466="n/a",0,iferror(index('Trade Log'!$AD$5:$AD$2004,match($A1466,'Trade Log'!$AA$5:$AA$2004,0),0),0))</f>
        <v>0</v>
      </c>
      <c r="E1466" s="398">
        <f t="shared" si="35"/>
        <v>0</v>
      </c>
      <c r="F1466" s="100" t="str">
        <f t="array" ref="F1466">IF($A1466="n/a","",iferror(index('Trade Log'!$D$5:$D$2004,match($A1466,'Trade Log'!$AA$5:$AA$2004,0),0),"n/a"))</f>
        <v/>
      </c>
      <c r="G1466" s="100" t="str">
        <f t="array" ref="G1466">IF($A1466="n/a","",IFERROR(index(Setup!$D$52:$D$201,match($F1466,Setup!$B$52:$B$201,0),0),"n/a"))</f>
        <v/>
      </c>
      <c r="H1466" s="81"/>
      <c r="I1466" s="398">
        <f t="shared" ref="I1466:AG1466" si="1213">IF($A1466="n/a",0,IFERROR(IF($G1466=I$287,$E1466,0),0))</f>
        <v>0</v>
      </c>
      <c r="J1466" s="398">
        <f t="shared" si="1213"/>
        <v>0</v>
      </c>
      <c r="K1466" s="398">
        <f t="shared" si="1213"/>
        <v>0</v>
      </c>
      <c r="L1466" s="398">
        <f t="shared" si="1213"/>
        <v>0</v>
      </c>
      <c r="M1466" s="398">
        <f t="shared" si="1213"/>
        <v>0</v>
      </c>
      <c r="N1466" s="398">
        <f t="shared" si="1213"/>
        <v>0</v>
      </c>
      <c r="O1466" s="398">
        <f t="shared" si="1213"/>
        <v>0</v>
      </c>
      <c r="P1466" s="398">
        <f t="shared" si="1213"/>
        <v>0</v>
      </c>
      <c r="Q1466" s="398">
        <f t="shared" si="1213"/>
        <v>0</v>
      </c>
      <c r="R1466" s="398">
        <f t="shared" si="1213"/>
        <v>0</v>
      </c>
      <c r="S1466" s="398">
        <f t="shared" si="1213"/>
        <v>0</v>
      </c>
      <c r="T1466" s="398">
        <f t="shared" si="1213"/>
        <v>0</v>
      </c>
      <c r="U1466" s="398">
        <f t="shared" si="1213"/>
        <v>0</v>
      </c>
      <c r="V1466" s="398">
        <f t="shared" si="1213"/>
        <v>0</v>
      </c>
      <c r="W1466" s="398">
        <f t="shared" si="1213"/>
        <v>0</v>
      </c>
      <c r="X1466" s="398">
        <f t="shared" si="1213"/>
        <v>0</v>
      </c>
      <c r="Y1466" s="398">
        <f t="shared" si="1213"/>
        <v>0</v>
      </c>
      <c r="Z1466" s="398">
        <f t="shared" si="1213"/>
        <v>0</v>
      </c>
      <c r="AA1466" s="398">
        <f t="shared" si="1213"/>
        <v>0</v>
      </c>
      <c r="AB1466" s="398">
        <f t="shared" si="1213"/>
        <v>0</v>
      </c>
      <c r="AC1466" s="398">
        <f t="shared" si="1213"/>
        <v>0</v>
      </c>
      <c r="AD1466" s="398">
        <f t="shared" si="1213"/>
        <v>0</v>
      </c>
      <c r="AE1466" s="398">
        <f t="shared" si="1213"/>
        <v>0</v>
      </c>
      <c r="AF1466" s="398">
        <f t="shared" si="1213"/>
        <v>0</v>
      </c>
      <c r="AG1466" s="398">
        <f t="shared" si="1213"/>
        <v>0</v>
      </c>
    </row>
    <row r="1467">
      <c r="A1467" s="100" t="str">
        <f t="shared" si="37"/>
        <v>n/a</v>
      </c>
      <c r="B1467" s="396">
        <f t="array" ref="B1467">IF($A1467="n/a",Dashboard!$C$54,iferror(index('Trade Log'!$B$5:$B$2004,match($A1467,'Trade Log'!$AA$5:$AA$2004,0),0),Dashboard!$C$54))</f>
        <v>43100</v>
      </c>
      <c r="C1467" s="100" t="str">
        <f t="array" ref="C1467">IF($A1467="n/a","",iferror(index('Trade Log'!$C$5:$C$2004,match($A1467,'Trade Log'!$AA$5:$AA$2004,0),0),""))</f>
        <v/>
      </c>
      <c r="D1467" s="398">
        <f t="array" ref="D1467">IF($A1467="n/a",0,iferror(index('Trade Log'!$AD$5:$AD$2004,match($A1467,'Trade Log'!$AA$5:$AA$2004,0),0),0))</f>
        <v>0</v>
      </c>
      <c r="E1467" s="398">
        <f t="shared" si="35"/>
        <v>0</v>
      </c>
      <c r="F1467" s="100" t="str">
        <f t="array" ref="F1467">IF($A1467="n/a","",iferror(index('Trade Log'!$D$5:$D$2004,match($A1467,'Trade Log'!$AA$5:$AA$2004,0),0),"n/a"))</f>
        <v/>
      </c>
      <c r="G1467" s="100" t="str">
        <f t="array" ref="G1467">IF($A1467="n/a","",IFERROR(index(Setup!$D$52:$D$201,match($F1467,Setup!$B$52:$B$201,0),0),"n/a"))</f>
        <v/>
      </c>
      <c r="H1467" s="81"/>
      <c r="I1467" s="398">
        <f t="shared" ref="I1467:AG1467" si="1214">IF($A1467="n/a",0,IFERROR(IF($G1467=I$287,$E1467,0),0))</f>
        <v>0</v>
      </c>
      <c r="J1467" s="398">
        <f t="shared" si="1214"/>
        <v>0</v>
      </c>
      <c r="K1467" s="398">
        <f t="shared" si="1214"/>
        <v>0</v>
      </c>
      <c r="L1467" s="398">
        <f t="shared" si="1214"/>
        <v>0</v>
      </c>
      <c r="M1467" s="398">
        <f t="shared" si="1214"/>
        <v>0</v>
      </c>
      <c r="N1467" s="398">
        <f t="shared" si="1214"/>
        <v>0</v>
      </c>
      <c r="O1467" s="398">
        <f t="shared" si="1214"/>
        <v>0</v>
      </c>
      <c r="P1467" s="398">
        <f t="shared" si="1214"/>
        <v>0</v>
      </c>
      <c r="Q1467" s="398">
        <f t="shared" si="1214"/>
        <v>0</v>
      </c>
      <c r="R1467" s="398">
        <f t="shared" si="1214"/>
        <v>0</v>
      </c>
      <c r="S1467" s="398">
        <f t="shared" si="1214"/>
        <v>0</v>
      </c>
      <c r="T1467" s="398">
        <f t="shared" si="1214"/>
        <v>0</v>
      </c>
      <c r="U1467" s="398">
        <f t="shared" si="1214"/>
        <v>0</v>
      </c>
      <c r="V1467" s="398">
        <f t="shared" si="1214"/>
        <v>0</v>
      </c>
      <c r="W1467" s="398">
        <f t="shared" si="1214"/>
        <v>0</v>
      </c>
      <c r="X1467" s="398">
        <f t="shared" si="1214"/>
        <v>0</v>
      </c>
      <c r="Y1467" s="398">
        <f t="shared" si="1214"/>
        <v>0</v>
      </c>
      <c r="Z1467" s="398">
        <f t="shared" si="1214"/>
        <v>0</v>
      </c>
      <c r="AA1467" s="398">
        <f t="shared" si="1214"/>
        <v>0</v>
      </c>
      <c r="AB1467" s="398">
        <f t="shared" si="1214"/>
        <v>0</v>
      </c>
      <c r="AC1467" s="398">
        <f t="shared" si="1214"/>
        <v>0</v>
      </c>
      <c r="AD1467" s="398">
        <f t="shared" si="1214"/>
        <v>0</v>
      </c>
      <c r="AE1467" s="398">
        <f t="shared" si="1214"/>
        <v>0</v>
      </c>
      <c r="AF1467" s="398">
        <f t="shared" si="1214"/>
        <v>0</v>
      </c>
      <c r="AG1467" s="398">
        <f t="shared" si="1214"/>
        <v>0</v>
      </c>
    </row>
    <row r="1468">
      <c r="A1468" s="100" t="str">
        <f t="shared" si="37"/>
        <v>n/a</v>
      </c>
      <c r="B1468" s="396">
        <f t="array" ref="B1468">IF($A1468="n/a",Dashboard!$C$54,iferror(index('Trade Log'!$B$5:$B$2004,match($A1468,'Trade Log'!$AA$5:$AA$2004,0),0),Dashboard!$C$54))</f>
        <v>43100</v>
      </c>
      <c r="C1468" s="100" t="str">
        <f t="array" ref="C1468">IF($A1468="n/a","",iferror(index('Trade Log'!$C$5:$C$2004,match($A1468,'Trade Log'!$AA$5:$AA$2004,0),0),""))</f>
        <v/>
      </c>
      <c r="D1468" s="398">
        <f t="array" ref="D1468">IF($A1468="n/a",0,iferror(index('Trade Log'!$AD$5:$AD$2004,match($A1468,'Trade Log'!$AA$5:$AA$2004,0),0),0))</f>
        <v>0</v>
      </c>
      <c r="E1468" s="398">
        <f t="shared" si="35"/>
        <v>0</v>
      </c>
      <c r="F1468" s="100" t="str">
        <f t="array" ref="F1468">IF($A1468="n/a","",iferror(index('Trade Log'!$D$5:$D$2004,match($A1468,'Trade Log'!$AA$5:$AA$2004,0),0),"n/a"))</f>
        <v/>
      </c>
      <c r="G1468" s="100" t="str">
        <f t="array" ref="G1468">IF($A1468="n/a","",IFERROR(index(Setup!$D$52:$D$201,match($F1468,Setup!$B$52:$B$201,0),0),"n/a"))</f>
        <v/>
      </c>
      <c r="H1468" s="81"/>
      <c r="I1468" s="398">
        <f t="shared" ref="I1468:AG1468" si="1215">IF($A1468="n/a",0,IFERROR(IF($G1468=I$287,$E1468,0),0))</f>
        <v>0</v>
      </c>
      <c r="J1468" s="398">
        <f t="shared" si="1215"/>
        <v>0</v>
      </c>
      <c r="K1468" s="398">
        <f t="shared" si="1215"/>
        <v>0</v>
      </c>
      <c r="L1468" s="398">
        <f t="shared" si="1215"/>
        <v>0</v>
      </c>
      <c r="M1468" s="398">
        <f t="shared" si="1215"/>
        <v>0</v>
      </c>
      <c r="N1468" s="398">
        <f t="shared" si="1215"/>
        <v>0</v>
      </c>
      <c r="O1468" s="398">
        <f t="shared" si="1215"/>
        <v>0</v>
      </c>
      <c r="P1468" s="398">
        <f t="shared" si="1215"/>
        <v>0</v>
      </c>
      <c r="Q1468" s="398">
        <f t="shared" si="1215"/>
        <v>0</v>
      </c>
      <c r="R1468" s="398">
        <f t="shared" si="1215"/>
        <v>0</v>
      </c>
      <c r="S1468" s="398">
        <f t="shared" si="1215"/>
        <v>0</v>
      </c>
      <c r="T1468" s="398">
        <f t="shared" si="1215"/>
        <v>0</v>
      </c>
      <c r="U1468" s="398">
        <f t="shared" si="1215"/>
        <v>0</v>
      </c>
      <c r="V1468" s="398">
        <f t="shared" si="1215"/>
        <v>0</v>
      </c>
      <c r="W1468" s="398">
        <f t="shared" si="1215"/>
        <v>0</v>
      </c>
      <c r="X1468" s="398">
        <f t="shared" si="1215"/>
        <v>0</v>
      </c>
      <c r="Y1468" s="398">
        <f t="shared" si="1215"/>
        <v>0</v>
      </c>
      <c r="Z1468" s="398">
        <f t="shared" si="1215"/>
        <v>0</v>
      </c>
      <c r="AA1468" s="398">
        <f t="shared" si="1215"/>
        <v>0</v>
      </c>
      <c r="AB1468" s="398">
        <f t="shared" si="1215"/>
        <v>0</v>
      </c>
      <c r="AC1468" s="398">
        <f t="shared" si="1215"/>
        <v>0</v>
      </c>
      <c r="AD1468" s="398">
        <f t="shared" si="1215"/>
        <v>0</v>
      </c>
      <c r="AE1468" s="398">
        <f t="shared" si="1215"/>
        <v>0</v>
      </c>
      <c r="AF1468" s="398">
        <f t="shared" si="1215"/>
        <v>0</v>
      </c>
      <c r="AG1468" s="398">
        <f t="shared" si="1215"/>
        <v>0</v>
      </c>
    </row>
    <row r="1469">
      <c r="A1469" s="100" t="str">
        <f t="shared" si="37"/>
        <v>n/a</v>
      </c>
      <c r="B1469" s="396">
        <f t="array" ref="B1469">IF($A1469="n/a",Dashboard!$C$54,iferror(index('Trade Log'!$B$5:$B$2004,match($A1469,'Trade Log'!$AA$5:$AA$2004,0),0),Dashboard!$C$54))</f>
        <v>43100</v>
      </c>
      <c r="C1469" s="100" t="str">
        <f t="array" ref="C1469">IF($A1469="n/a","",iferror(index('Trade Log'!$C$5:$C$2004,match($A1469,'Trade Log'!$AA$5:$AA$2004,0),0),""))</f>
        <v/>
      </c>
      <c r="D1469" s="398">
        <f t="array" ref="D1469">IF($A1469="n/a",0,iferror(index('Trade Log'!$AD$5:$AD$2004,match($A1469,'Trade Log'!$AA$5:$AA$2004,0),0),0))</f>
        <v>0</v>
      </c>
      <c r="E1469" s="398">
        <f t="shared" si="35"/>
        <v>0</v>
      </c>
      <c r="F1469" s="100" t="str">
        <f t="array" ref="F1469">IF($A1469="n/a","",iferror(index('Trade Log'!$D$5:$D$2004,match($A1469,'Trade Log'!$AA$5:$AA$2004,0),0),"n/a"))</f>
        <v/>
      </c>
      <c r="G1469" s="100" t="str">
        <f t="array" ref="G1469">IF($A1469="n/a","",IFERROR(index(Setup!$D$52:$D$201,match($F1469,Setup!$B$52:$B$201,0),0),"n/a"))</f>
        <v/>
      </c>
      <c r="H1469" s="81"/>
      <c r="I1469" s="398">
        <f t="shared" ref="I1469:AG1469" si="1216">IF($A1469="n/a",0,IFERROR(IF($G1469=I$287,$E1469,0),0))</f>
        <v>0</v>
      </c>
      <c r="J1469" s="398">
        <f t="shared" si="1216"/>
        <v>0</v>
      </c>
      <c r="K1469" s="398">
        <f t="shared" si="1216"/>
        <v>0</v>
      </c>
      <c r="L1469" s="398">
        <f t="shared" si="1216"/>
        <v>0</v>
      </c>
      <c r="M1469" s="398">
        <f t="shared" si="1216"/>
        <v>0</v>
      </c>
      <c r="N1469" s="398">
        <f t="shared" si="1216"/>
        <v>0</v>
      </c>
      <c r="O1469" s="398">
        <f t="shared" si="1216"/>
        <v>0</v>
      </c>
      <c r="P1469" s="398">
        <f t="shared" si="1216"/>
        <v>0</v>
      </c>
      <c r="Q1469" s="398">
        <f t="shared" si="1216"/>
        <v>0</v>
      </c>
      <c r="R1469" s="398">
        <f t="shared" si="1216"/>
        <v>0</v>
      </c>
      <c r="S1469" s="398">
        <f t="shared" si="1216"/>
        <v>0</v>
      </c>
      <c r="T1469" s="398">
        <f t="shared" si="1216"/>
        <v>0</v>
      </c>
      <c r="U1469" s="398">
        <f t="shared" si="1216"/>
        <v>0</v>
      </c>
      <c r="V1469" s="398">
        <f t="shared" si="1216"/>
        <v>0</v>
      </c>
      <c r="W1469" s="398">
        <f t="shared" si="1216"/>
        <v>0</v>
      </c>
      <c r="X1469" s="398">
        <f t="shared" si="1216"/>
        <v>0</v>
      </c>
      <c r="Y1469" s="398">
        <f t="shared" si="1216"/>
        <v>0</v>
      </c>
      <c r="Z1469" s="398">
        <f t="shared" si="1216"/>
        <v>0</v>
      </c>
      <c r="AA1469" s="398">
        <f t="shared" si="1216"/>
        <v>0</v>
      </c>
      <c r="AB1469" s="398">
        <f t="shared" si="1216"/>
        <v>0</v>
      </c>
      <c r="AC1469" s="398">
        <f t="shared" si="1216"/>
        <v>0</v>
      </c>
      <c r="AD1469" s="398">
        <f t="shared" si="1216"/>
        <v>0</v>
      </c>
      <c r="AE1469" s="398">
        <f t="shared" si="1216"/>
        <v>0</v>
      </c>
      <c r="AF1469" s="398">
        <f t="shared" si="1216"/>
        <v>0</v>
      </c>
      <c r="AG1469" s="398">
        <f t="shared" si="1216"/>
        <v>0</v>
      </c>
    </row>
    <row r="1470">
      <c r="A1470" s="100" t="str">
        <f t="shared" si="37"/>
        <v>n/a</v>
      </c>
      <c r="B1470" s="396">
        <f t="array" ref="B1470">IF($A1470="n/a",Dashboard!$C$54,iferror(index('Trade Log'!$B$5:$B$2004,match($A1470,'Trade Log'!$AA$5:$AA$2004,0),0),Dashboard!$C$54))</f>
        <v>43100</v>
      </c>
      <c r="C1470" s="100" t="str">
        <f t="array" ref="C1470">IF($A1470="n/a","",iferror(index('Trade Log'!$C$5:$C$2004,match($A1470,'Trade Log'!$AA$5:$AA$2004,0),0),""))</f>
        <v/>
      </c>
      <c r="D1470" s="398">
        <f t="array" ref="D1470">IF($A1470="n/a",0,iferror(index('Trade Log'!$AD$5:$AD$2004,match($A1470,'Trade Log'!$AA$5:$AA$2004,0),0),0))</f>
        <v>0</v>
      </c>
      <c r="E1470" s="398">
        <f t="shared" si="35"/>
        <v>0</v>
      </c>
      <c r="F1470" s="100" t="str">
        <f t="array" ref="F1470">IF($A1470="n/a","",iferror(index('Trade Log'!$D$5:$D$2004,match($A1470,'Trade Log'!$AA$5:$AA$2004,0),0),"n/a"))</f>
        <v/>
      </c>
      <c r="G1470" s="100" t="str">
        <f t="array" ref="G1470">IF($A1470="n/a","",IFERROR(index(Setup!$D$52:$D$201,match($F1470,Setup!$B$52:$B$201,0),0),"n/a"))</f>
        <v/>
      </c>
      <c r="H1470" s="81"/>
      <c r="I1470" s="398">
        <f t="shared" ref="I1470:AG1470" si="1217">IF($A1470="n/a",0,IFERROR(IF($G1470=I$287,$E1470,0),0))</f>
        <v>0</v>
      </c>
      <c r="J1470" s="398">
        <f t="shared" si="1217"/>
        <v>0</v>
      </c>
      <c r="K1470" s="398">
        <f t="shared" si="1217"/>
        <v>0</v>
      </c>
      <c r="L1470" s="398">
        <f t="shared" si="1217"/>
        <v>0</v>
      </c>
      <c r="M1470" s="398">
        <f t="shared" si="1217"/>
        <v>0</v>
      </c>
      <c r="N1470" s="398">
        <f t="shared" si="1217"/>
        <v>0</v>
      </c>
      <c r="O1470" s="398">
        <f t="shared" si="1217"/>
        <v>0</v>
      </c>
      <c r="P1470" s="398">
        <f t="shared" si="1217"/>
        <v>0</v>
      </c>
      <c r="Q1470" s="398">
        <f t="shared" si="1217"/>
        <v>0</v>
      </c>
      <c r="R1470" s="398">
        <f t="shared" si="1217"/>
        <v>0</v>
      </c>
      <c r="S1470" s="398">
        <f t="shared" si="1217"/>
        <v>0</v>
      </c>
      <c r="T1470" s="398">
        <f t="shared" si="1217"/>
        <v>0</v>
      </c>
      <c r="U1470" s="398">
        <f t="shared" si="1217"/>
        <v>0</v>
      </c>
      <c r="V1470" s="398">
        <f t="shared" si="1217"/>
        <v>0</v>
      </c>
      <c r="W1470" s="398">
        <f t="shared" si="1217"/>
        <v>0</v>
      </c>
      <c r="X1470" s="398">
        <f t="shared" si="1217"/>
        <v>0</v>
      </c>
      <c r="Y1470" s="398">
        <f t="shared" si="1217"/>
        <v>0</v>
      </c>
      <c r="Z1470" s="398">
        <f t="shared" si="1217"/>
        <v>0</v>
      </c>
      <c r="AA1470" s="398">
        <f t="shared" si="1217"/>
        <v>0</v>
      </c>
      <c r="AB1470" s="398">
        <f t="shared" si="1217"/>
        <v>0</v>
      </c>
      <c r="AC1470" s="398">
        <f t="shared" si="1217"/>
        <v>0</v>
      </c>
      <c r="AD1470" s="398">
        <f t="shared" si="1217"/>
        <v>0</v>
      </c>
      <c r="AE1470" s="398">
        <f t="shared" si="1217"/>
        <v>0</v>
      </c>
      <c r="AF1470" s="398">
        <f t="shared" si="1217"/>
        <v>0</v>
      </c>
      <c r="AG1470" s="398">
        <f t="shared" si="1217"/>
        <v>0</v>
      </c>
    </row>
    <row r="1471">
      <c r="A1471" s="100" t="str">
        <f t="shared" si="37"/>
        <v>n/a</v>
      </c>
      <c r="B1471" s="396">
        <f t="array" ref="B1471">IF($A1471="n/a",Dashboard!$C$54,iferror(index('Trade Log'!$B$5:$B$2004,match($A1471,'Trade Log'!$AA$5:$AA$2004,0),0),Dashboard!$C$54))</f>
        <v>43100</v>
      </c>
      <c r="C1471" s="100" t="str">
        <f t="array" ref="C1471">IF($A1471="n/a","",iferror(index('Trade Log'!$C$5:$C$2004,match($A1471,'Trade Log'!$AA$5:$AA$2004,0),0),""))</f>
        <v/>
      </c>
      <c r="D1471" s="398">
        <f t="array" ref="D1471">IF($A1471="n/a",0,iferror(index('Trade Log'!$AD$5:$AD$2004,match($A1471,'Trade Log'!$AA$5:$AA$2004,0),0),0))</f>
        <v>0</v>
      </c>
      <c r="E1471" s="398">
        <f t="shared" si="35"/>
        <v>0</v>
      </c>
      <c r="F1471" s="100" t="str">
        <f t="array" ref="F1471">IF($A1471="n/a","",iferror(index('Trade Log'!$D$5:$D$2004,match($A1471,'Trade Log'!$AA$5:$AA$2004,0),0),"n/a"))</f>
        <v/>
      </c>
      <c r="G1471" s="100" t="str">
        <f t="array" ref="G1471">IF($A1471="n/a","",IFERROR(index(Setup!$D$52:$D$201,match($F1471,Setup!$B$52:$B$201,0),0),"n/a"))</f>
        <v/>
      </c>
      <c r="H1471" s="81"/>
      <c r="I1471" s="398">
        <f t="shared" ref="I1471:AG1471" si="1218">IF($A1471="n/a",0,IFERROR(IF($G1471=I$287,$E1471,0),0))</f>
        <v>0</v>
      </c>
      <c r="J1471" s="398">
        <f t="shared" si="1218"/>
        <v>0</v>
      </c>
      <c r="K1471" s="398">
        <f t="shared" si="1218"/>
        <v>0</v>
      </c>
      <c r="L1471" s="398">
        <f t="shared" si="1218"/>
        <v>0</v>
      </c>
      <c r="M1471" s="398">
        <f t="shared" si="1218"/>
        <v>0</v>
      </c>
      <c r="N1471" s="398">
        <f t="shared" si="1218"/>
        <v>0</v>
      </c>
      <c r="O1471" s="398">
        <f t="shared" si="1218"/>
        <v>0</v>
      </c>
      <c r="P1471" s="398">
        <f t="shared" si="1218"/>
        <v>0</v>
      </c>
      <c r="Q1471" s="398">
        <f t="shared" si="1218"/>
        <v>0</v>
      </c>
      <c r="R1471" s="398">
        <f t="shared" si="1218"/>
        <v>0</v>
      </c>
      <c r="S1471" s="398">
        <f t="shared" si="1218"/>
        <v>0</v>
      </c>
      <c r="T1471" s="398">
        <f t="shared" si="1218"/>
        <v>0</v>
      </c>
      <c r="U1471" s="398">
        <f t="shared" si="1218"/>
        <v>0</v>
      </c>
      <c r="V1471" s="398">
        <f t="shared" si="1218"/>
        <v>0</v>
      </c>
      <c r="W1471" s="398">
        <f t="shared" si="1218"/>
        <v>0</v>
      </c>
      <c r="X1471" s="398">
        <f t="shared" si="1218"/>
        <v>0</v>
      </c>
      <c r="Y1471" s="398">
        <f t="shared" si="1218"/>
        <v>0</v>
      </c>
      <c r="Z1471" s="398">
        <f t="shared" si="1218"/>
        <v>0</v>
      </c>
      <c r="AA1471" s="398">
        <f t="shared" si="1218"/>
        <v>0</v>
      </c>
      <c r="AB1471" s="398">
        <f t="shared" si="1218"/>
        <v>0</v>
      </c>
      <c r="AC1471" s="398">
        <f t="shared" si="1218"/>
        <v>0</v>
      </c>
      <c r="AD1471" s="398">
        <f t="shared" si="1218"/>
        <v>0</v>
      </c>
      <c r="AE1471" s="398">
        <f t="shared" si="1218"/>
        <v>0</v>
      </c>
      <c r="AF1471" s="398">
        <f t="shared" si="1218"/>
        <v>0</v>
      </c>
      <c r="AG1471" s="398">
        <f t="shared" si="1218"/>
        <v>0</v>
      </c>
    </row>
    <row r="1472">
      <c r="A1472" s="100" t="str">
        <f t="shared" si="37"/>
        <v>n/a</v>
      </c>
      <c r="B1472" s="396">
        <f t="array" ref="B1472">IF($A1472="n/a",Dashboard!$C$54,iferror(index('Trade Log'!$B$5:$B$2004,match($A1472,'Trade Log'!$AA$5:$AA$2004,0),0),Dashboard!$C$54))</f>
        <v>43100</v>
      </c>
      <c r="C1472" s="100" t="str">
        <f t="array" ref="C1472">IF($A1472="n/a","",iferror(index('Trade Log'!$C$5:$C$2004,match($A1472,'Trade Log'!$AA$5:$AA$2004,0),0),""))</f>
        <v/>
      </c>
      <c r="D1472" s="398">
        <f t="array" ref="D1472">IF($A1472="n/a",0,iferror(index('Trade Log'!$AD$5:$AD$2004,match($A1472,'Trade Log'!$AA$5:$AA$2004,0),0),0))</f>
        <v>0</v>
      </c>
      <c r="E1472" s="398">
        <f t="shared" si="35"/>
        <v>0</v>
      </c>
      <c r="F1472" s="100" t="str">
        <f t="array" ref="F1472">IF($A1472="n/a","",iferror(index('Trade Log'!$D$5:$D$2004,match($A1472,'Trade Log'!$AA$5:$AA$2004,0),0),"n/a"))</f>
        <v/>
      </c>
      <c r="G1472" s="100" t="str">
        <f t="array" ref="G1472">IF($A1472="n/a","",IFERROR(index(Setup!$D$52:$D$201,match($F1472,Setup!$B$52:$B$201,0),0),"n/a"))</f>
        <v/>
      </c>
      <c r="H1472" s="81"/>
      <c r="I1472" s="398">
        <f t="shared" ref="I1472:AG1472" si="1219">IF($A1472="n/a",0,IFERROR(IF($G1472=I$287,$E1472,0),0))</f>
        <v>0</v>
      </c>
      <c r="J1472" s="398">
        <f t="shared" si="1219"/>
        <v>0</v>
      </c>
      <c r="K1472" s="398">
        <f t="shared" si="1219"/>
        <v>0</v>
      </c>
      <c r="L1472" s="398">
        <f t="shared" si="1219"/>
        <v>0</v>
      </c>
      <c r="M1472" s="398">
        <f t="shared" si="1219"/>
        <v>0</v>
      </c>
      <c r="N1472" s="398">
        <f t="shared" si="1219"/>
        <v>0</v>
      </c>
      <c r="O1472" s="398">
        <f t="shared" si="1219"/>
        <v>0</v>
      </c>
      <c r="P1472" s="398">
        <f t="shared" si="1219"/>
        <v>0</v>
      </c>
      <c r="Q1472" s="398">
        <f t="shared" si="1219"/>
        <v>0</v>
      </c>
      <c r="R1472" s="398">
        <f t="shared" si="1219"/>
        <v>0</v>
      </c>
      <c r="S1472" s="398">
        <f t="shared" si="1219"/>
        <v>0</v>
      </c>
      <c r="T1472" s="398">
        <f t="shared" si="1219"/>
        <v>0</v>
      </c>
      <c r="U1472" s="398">
        <f t="shared" si="1219"/>
        <v>0</v>
      </c>
      <c r="V1472" s="398">
        <f t="shared" si="1219"/>
        <v>0</v>
      </c>
      <c r="W1472" s="398">
        <f t="shared" si="1219"/>
        <v>0</v>
      </c>
      <c r="X1472" s="398">
        <f t="shared" si="1219"/>
        <v>0</v>
      </c>
      <c r="Y1472" s="398">
        <f t="shared" si="1219"/>
        <v>0</v>
      </c>
      <c r="Z1472" s="398">
        <f t="shared" si="1219"/>
        <v>0</v>
      </c>
      <c r="AA1472" s="398">
        <f t="shared" si="1219"/>
        <v>0</v>
      </c>
      <c r="AB1472" s="398">
        <f t="shared" si="1219"/>
        <v>0</v>
      </c>
      <c r="AC1472" s="398">
        <f t="shared" si="1219"/>
        <v>0</v>
      </c>
      <c r="AD1472" s="398">
        <f t="shared" si="1219"/>
        <v>0</v>
      </c>
      <c r="AE1472" s="398">
        <f t="shared" si="1219"/>
        <v>0</v>
      </c>
      <c r="AF1472" s="398">
        <f t="shared" si="1219"/>
        <v>0</v>
      </c>
      <c r="AG1472" s="398">
        <f t="shared" si="1219"/>
        <v>0</v>
      </c>
    </row>
    <row r="1473">
      <c r="A1473" s="100" t="str">
        <f t="shared" si="37"/>
        <v>n/a</v>
      </c>
      <c r="B1473" s="396">
        <f t="array" ref="B1473">IF($A1473="n/a",Dashboard!$C$54,iferror(index('Trade Log'!$B$5:$B$2004,match($A1473,'Trade Log'!$AA$5:$AA$2004,0),0),Dashboard!$C$54))</f>
        <v>43100</v>
      </c>
      <c r="C1473" s="100" t="str">
        <f t="array" ref="C1473">IF($A1473="n/a","",iferror(index('Trade Log'!$C$5:$C$2004,match($A1473,'Trade Log'!$AA$5:$AA$2004,0),0),""))</f>
        <v/>
      </c>
      <c r="D1473" s="398">
        <f t="array" ref="D1473">IF($A1473="n/a",0,iferror(index('Trade Log'!$AD$5:$AD$2004,match($A1473,'Trade Log'!$AA$5:$AA$2004,0),0),0))</f>
        <v>0</v>
      </c>
      <c r="E1473" s="398">
        <f t="shared" si="35"/>
        <v>0</v>
      </c>
      <c r="F1473" s="100" t="str">
        <f t="array" ref="F1473">IF($A1473="n/a","",iferror(index('Trade Log'!$D$5:$D$2004,match($A1473,'Trade Log'!$AA$5:$AA$2004,0),0),"n/a"))</f>
        <v/>
      </c>
      <c r="G1473" s="100" t="str">
        <f t="array" ref="G1473">IF($A1473="n/a","",IFERROR(index(Setup!$D$52:$D$201,match($F1473,Setup!$B$52:$B$201,0),0),"n/a"))</f>
        <v/>
      </c>
      <c r="H1473" s="81"/>
      <c r="I1473" s="398">
        <f t="shared" ref="I1473:AG1473" si="1220">IF($A1473="n/a",0,IFERROR(IF($G1473=I$287,$E1473,0),0))</f>
        <v>0</v>
      </c>
      <c r="J1473" s="398">
        <f t="shared" si="1220"/>
        <v>0</v>
      </c>
      <c r="K1473" s="398">
        <f t="shared" si="1220"/>
        <v>0</v>
      </c>
      <c r="L1473" s="398">
        <f t="shared" si="1220"/>
        <v>0</v>
      </c>
      <c r="M1473" s="398">
        <f t="shared" si="1220"/>
        <v>0</v>
      </c>
      <c r="N1473" s="398">
        <f t="shared" si="1220"/>
        <v>0</v>
      </c>
      <c r="O1473" s="398">
        <f t="shared" si="1220"/>
        <v>0</v>
      </c>
      <c r="P1473" s="398">
        <f t="shared" si="1220"/>
        <v>0</v>
      </c>
      <c r="Q1473" s="398">
        <f t="shared" si="1220"/>
        <v>0</v>
      </c>
      <c r="R1473" s="398">
        <f t="shared" si="1220"/>
        <v>0</v>
      </c>
      <c r="S1473" s="398">
        <f t="shared" si="1220"/>
        <v>0</v>
      </c>
      <c r="T1473" s="398">
        <f t="shared" si="1220"/>
        <v>0</v>
      </c>
      <c r="U1473" s="398">
        <f t="shared" si="1220"/>
        <v>0</v>
      </c>
      <c r="V1473" s="398">
        <f t="shared" si="1220"/>
        <v>0</v>
      </c>
      <c r="W1473" s="398">
        <f t="shared" si="1220"/>
        <v>0</v>
      </c>
      <c r="X1473" s="398">
        <f t="shared" si="1220"/>
        <v>0</v>
      </c>
      <c r="Y1473" s="398">
        <f t="shared" si="1220"/>
        <v>0</v>
      </c>
      <c r="Z1473" s="398">
        <f t="shared" si="1220"/>
        <v>0</v>
      </c>
      <c r="AA1473" s="398">
        <f t="shared" si="1220"/>
        <v>0</v>
      </c>
      <c r="AB1473" s="398">
        <f t="shared" si="1220"/>
        <v>0</v>
      </c>
      <c r="AC1473" s="398">
        <f t="shared" si="1220"/>
        <v>0</v>
      </c>
      <c r="AD1473" s="398">
        <f t="shared" si="1220"/>
        <v>0</v>
      </c>
      <c r="AE1473" s="398">
        <f t="shared" si="1220"/>
        <v>0</v>
      </c>
      <c r="AF1473" s="398">
        <f t="shared" si="1220"/>
        <v>0</v>
      </c>
      <c r="AG1473" s="398">
        <f t="shared" si="1220"/>
        <v>0</v>
      </c>
    </row>
    <row r="1474">
      <c r="A1474" s="100" t="str">
        <f t="shared" si="37"/>
        <v>n/a</v>
      </c>
      <c r="B1474" s="396">
        <f t="array" ref="B1474">IF($A1474="n/a",Dashboard!$C$54,iferror(index('Trade Log'!$B$5:$B$2004,match($A1474,'Trade Log'!$AA$5:$AA$2004,0),0),Dashboard!$C$54))</f>
        <v>43100</v>
      </c>
      <c r="C1474" s="100" t="str">
        <f t="array" ref="C1474">IF($A1474="n/a","",iferror(index('Trade Log'!$C$5:$C$2004,match($A1474,'Trade Log'!$AA$5:$AA$2004,0),0),""))</f>
        <v/>
      </c>
      <c r="D1474" s="398">
        <f t="array" ref="D1474">IF($A1474="n/a",0,iferror(index('Trade Log'!$AD$5:$AD$2004,match($A1474,'Trade Log'!$AA$5:$AA$2004,0),0),0))</f>
        <v>0</v>
      </c>
      <c r="E1474" s="398">
        <f t="shared" si="35"/>
        <v>0</v>
      </c>
      <c r="F1474" s="100" t="str">
        <f t="array" ref="F1474">IF($A1474="n/a","",iferror(index('Trade Log'!$D$5:$D$2004,match($A1474,'Trade Log'!$AA$5:$AA$2004,0),0),"n/a"))</f>
        <v/>
      </c>
      <c r="G1474" s="100" t="str">
        <f t="array" ref="G1474">IF($A1474="n/a","",IFERROR(index(Setup!$D$52:$D$201,match($F1474,Setup!$B$52:$B$201,0),0),"n/a"))</f>
        <v/>
      </c>
      <c r="H1474" s="81"/>
      <c r="I1474" s="398">
        <f t="shared" ref="I1474:AG1474" si="1221">IF($A1474="n/a",0,IFERROR(IF($G1474=I$287,$E1474,0),0))</f>
        <v>0</v>
      </c>
      <c r="J1474" s="398">
        <f t="shared" si="1221"/>
        <v>0</v>
      </c>
      <c r="K1474" s="398">
        <f t="shared" si="1221"/>
        <v>0</v>
      </c>
      <c r="L1474" s="398">
        <f t="shared" si="1221"/>
        <v>0</v>
      </c>
      <c r="M1474" s="398">
        <f t="shared" si="1221"/>
        <v>0</v>
      </c>
      <c r="N1474" s="398">
        <f t="shared" si="1221"/>
        <v>0</v>
      </c>
      <c r="O1474" s="398">
        <f t="shared" si="1221"/>
        <v>0</v>
      </c>
      <c r="P1474" s="398">
        <f t="shared" si="1221"/>
        <v>0</v>
      </c>
      <c r="Q1474" s="398">
        <f t="shared" si="1221"/>
        <v>0</v>
      </c>
      <c r="R1474" s="398">
        <f t="shared" si="1221"/>
        <v>0</v>
      </c>
      <c r="S1474" s="398">
        <f t="shared" si="1221"/>
        <v>0</v>
      </c>
      <c r="T1474" s="398">
        <f t="shared" si="1221"/>
        <v>0</v>
      </c>
      <c r="U1474" s="398">
        <f t="shared" si="1221"/>
        <v>0</v>
      </c>
      <c r="V1474" s="398">
        <f t="shared" si="1221"/>
        <v>0</v>
      </c>
      <c r="W1474" s="398">
        <f t="shared" si="1221"/>
        <v>0</v>
      </c>
      <c r="X1474" s="398">
        <f t="shared" si="1221"/>
        <v>0</v>
      </c>
      <c r="Y1474" s="398">
        <f t="shared" si="1221"/>
        <v>0</v>
      </c>
      <c r="Z1474" s="398">
        <f t="shared" si="1221"/>
        <v>0</v>
      </c>
      <c r="AA1474" s="398">
        <f t="shared" si="1221"/>
        <v>0</v>
      </c>
      <c r="AB1474" s="398">
        <f t="shared" si="1221"/>
        <v>0</v>
      </c>
      <c r="AC1474" s="398">
        <f t="shared" si="1221"/>
        <v>0</v>
      </c>
      <c r="AD1474" s="398">
        <f t="shared" si="1221"/>
        <v>0</v>
      </c>
      <c r="AE1474" s="398">
        <f t="shared" si="1221"/>
        <v>0</v>
      </c>
      <c r="AF1474" s="398">
        <f t="shared" si="1221"/>
        <v>0</v>
      </c>
      <c r="AG1474" s="398">
        <f t="shared" si="1221"/>
        <v>0</v>
      </c>
    </row>
    <row r="1475">
      <c r="A1475" s="100" t="str">
        <f t="shared" si="37"/>
        <v>n/a</v>
      </c>
      <c r="B1475" s="396">
        <f t="array" ref="B1475">IF($A1475="n/a",Dashboard!$C$54,iferror(index('Trade Log'!$B$5:$B$2004,match($A1475,'Trade Log'!$AA$5:$AA$2004,0),0),Dashboard!$C$54))</f>
        <v>43100</v>
      </c>
      <c r="C1475" s="100" t="str">
        <f t="array" ref="C1475">IF($A1475="n/a","",iferror(index('Trade Log'!$C$5:$C$2004,match($A1475,'Trade Log'!$AA$5:$AA$2004,0),0),""))</f>
        <v/>
      </c>
      <c r="D1475" s="398">
        <f t="array" ref="D1475">IF($A1475="n/a",0,iferror(index('Trade Log'!$AD$5:$AD$2004,match($A1475,'Trade Log'!$AA$5:$AA$2004,0),0),0))</f>
        <v>0</v>
      </c>
      <c r="E1475" s="398">
        <f t="shared" si="35"/>
        <v>0</v>
      </c>
      <c r="F1475" s="100" t="str">
        <f t="array" ref="F1475">IF($A1475="n/a","",iferror(index('Trade Log'!$D$5:$D$2004,match($A1475,'Trade Log'!$AA$5:$AA$2004,0),0),"n/a"))</f>
        <v/>
      </c>
      <c r="G1475" s="100" t="str">
        <f t="array" ref="G1475">IF($A1475="n/a","",IFERROR(index(Setup!$D$52:$D$201,match($F1475,Setup!$B$52:$B$201,0),0),"n/a"))</f>
        <v/>
      </c>
      <c r="H1475" s="81"/>
      <c r="I1475" s="398">
        <f t="shared" ref="I1475:AG1475" si="1222">IF($A1475="n/a",0,IFERROR(IF($G1475=I$287,$E1475,0),0))</f>
        <v>0</v>
      </c>
      <c r="J1475" s="398">
        <f t="shared" si="1222"/>
        <v>0</v>
      </c>
      <c r="K1475" s="398">
        <f t="shared" si="1222"/>
        <v>0</v>
      </c>
      <c r="L1475" s="398">
        <f t="shared" si="1222"/>
        <v>0</v>
      </c>
      <c r="M1475" s="398">
        <f t="shared" si="1222"/>
        <v>0</v>
      </c>
      <c r="N1475" s="398">
        <f t="shared" si="1222"/>
        <v>0</v>
      </c>
      <c r="O1475" s="398">
        <f t="shared" si="1222"/>
        <v>0</v>
      </c>
      <c r="P1475" s="398">
        <f t="shared" si="1222"/>
        <v>0</v>
      </c>
      <c r="Q1475" s="398">
        <f t="shared" si="1222"/>
        <v>0</v>
      </c>
      <c r="R1475" s="398">
        <f t="shared" si="1222"/>
        <v>0</v>
      </c>
      <c r="S1475" s="398">
        <f t="shared" si="1222"/>
        <v>0</v>
      </c>
      <c r="T1475" s="398">
        <f t="shared" si="1222"/>
        <v>0</v>
      </c>
      <c r="U1475" s="398">
        <f t="shared" si="1222"/>
        <v>0</v>
      </c>
      <c r="V1475" s="398">
        <f t="shared" si="1222"/>
        <v>0</v>
      </c>
      <c r="W1475" s="398">
        <f t="shared" si="1222"/>
        <v>0</v>
      </c>
      <c r="X1475" s="398">
        <f t="shared" si="1222"/>
        <v>0</v>
      </c>
      <c r="Y1475" s="398">
        <f t="shared" si="1222"/>
        <v>0</v>
      </c>
      <c r="Z1475" s="398">
        <f t="shared" si="1222"/>
        <v>0</v>
      </c>
      <c r="AA1475" s="398">
        <f t="shared" si="1222"/>
        <v>0</v>
      </c>
      <c r="AB1475" s="398">
        <f t="shared" si="1222"/>
        <v>0</v>
      </c>
      <c r="AC1475" s="398">
        <f t="shared" si="1222"/>
        <v>0</v>
      </c>
      <c r="AD1475" s="398">
        <f t="shared" si="1222"/>
        <v>0</v>
      </c>
      <c r="AE1475" s="398">
        <f t="shared" si="1222"/>
        <v>0</v>
      </c>
      <c r="AF1475" s="398">
        <f t="shared" si="1222"/>
        <v>0</v>
      </c>
      <c r="AG1475" s="398">
        <f t="shared" si="1222"/>
        <v>0</v>
      </c>
    </row>
    <row r="1476">
      <c r="A1476" s="100" t="str">
        <f t="shared" si="37"/>
        <v>n/a</v>
      </c>
      <c r="B1476" s="396">
        <f t="array" ref="B1476">IF($A1476="n/a",Dashboard!$C$54,iferror(index('Trade Log'!$B$5:$B$2004,match($A1476,'Trade Log'!$AA$5:$AA$2004,0),0),Dashboard!$C$54))</f>
        <v>43100</v>
      </c>
      <c r="C1476" s="100" t="str">
        <f t="array" ref="C1476">IF($A1476="n/a","",iferror(index('Trade Log'!$C$5:$C$2004,match($A1476,'Trade Log'!$AA$5:$AA$2004,0),0),""))</f>
        <v/>
      </c>
      <c r="D1476" s="398">
        <f t="array" ref="D1476">IF($A1476="n/a",0,iferror(index('Trade Log'!$AD$5:$AD$2004,match($A1476,'Trade Log'!$AA$5:$AA$2004,0),0),0))</f>
        <v>0</v>
      </c>
      <c r="E1476" s="398">
        <f t="shared" si="35"/>
        <v>0</v>
      </c>
      <c r="F1476" s="100" t="str">
        <f t="array" ref="F1476">IF($A1476="n/a","",iferror(index('Trade Log'!$D$5:$D$2004,match($A1476,'Trade Log'!$AA$5:$AA$2004,0),0),"n/a"))</f>
        <v/>
      </c>
      <c r="G1476" s="100" t="str">
        <f t="array" ref="G1476">IF($A1476="n/a","",IFERROR(index(Setup!$D$52:$D$201,match($F1476,Setup!$B$52:$B$201,0),0),"n/a"))</f>
        <v/>
      </c>
      <c r="H1476" s="81"/>
      <c r="I1476" s="398">
        <f t="shared" ref="I1476:AG1476" si="1223">IF($A1476="n/a",0,IFERROR(IF($G1476=I$287,$E1476,0),0))</f>
        <v>0</v>
      </c>
      <c r="J1476" s="398">
        <f t="shared" si="1223"/>
        <v>0</v>
      </c>
      <c r="K1476" s="398">
        <f t="shared" si="1223"/>
        <v>0</v>
      </c>
      <c r="L1476" s="398">
        <f t="shared" si="1223"/>
        <v>0</v>
      </c>
      <c r="M1476" s="398">
        <f t="shared" si="1223"/>
        <v>0</v>
      </c>
      <c r="N1476" s="398">
        <f t="shared" si="1223"/>
        <v>0</v>
      </c>
      <c r="O1476" s="398">
        <f t="shared" si="1223"/>
        <v>0</v>
      </c>
      <c r="P1476" s="398">
        <f t="shared" si="1223"/>
        <v>0</v>
      </c>
      <c r="Q1476" s="398">
        <f t="shared" si="1223"/>
        <v>0</v>
      </c>
      <c r="R1476" s="398">
        <f t="shared" si="1223"/>
        <v>0</v>
      </c>
      <c r="S1476" s="398">
        <f t="shared" si="1223"/>
        <v>0</v>
      </c>
      <c r="T1476" s="398">
        <f t="shared" si="1223"/>
        <v>0</v>
      </c>
      <c r="U1476" s="398">
        <f t="shared" si="1223"/>
        <v>0</v>
      </c>
      <c r="V1476" s="398">
        <f t="shared" si="1223"/>
        <v>0</v>
      </c>
      <c r="W1476" s="398">
        <f t="shared" si="1223"/>
        <v>0</v>
      </c>
      <c r="X1476" s="398">
        <f t="shared" si="1223"/>
        <v>0</v>
      </c>
      <c r="Y1476" s="398">
        <f t="shared" si="1223"/>
        <v>0</v>
      </c>
      <c r="Z1476" s="398">
        <f t="shared" si="1223"/>
        <v>0</v>
      </c>
      <c r="AA1476" s="398">
        <f t="shared" si="1223"/>
        <v>0</v>
      </c>
      <c r="AB1476" s="398">
        <f t="shared" si="1223"/>
        <v>0</v>
      </c>
      <c r="AC1476" s="398">
        <f t="shared" si="1223"/>
        <v>0</v>
      </c>
      <c r="AD1476" s="398">
        <f t="shared" si="1223"/>
        <v>0</v>
      </c>
      <c r="AE1476" s="398">
        <f t="shared" si="1223"/>
        <v>0</v>
      </c>
      <c r="AF1476" s="398">
        <f t="shared" si="1223"/>
        <v>0</v>
      </c>
      <c r="AG1476" s="398">
        <f t="shared" si="1223"/>
        <v>0</v>
      </c>
    </row>
    <row r="1477">
      <c r="A1477" s="100" t="str">
        <f t="shared" si="37"/>
        <v>n/a</v>
      </c>
      <c r="B1477" s="396">
        <f t="array" ref="B1477">IF($A1477="n/a",Dashboard!$C$54,iferror(index('Trade Log'!$B$5:$B$2004,match($A1477,'Trade Log'!$AA$5:$AA$2004,0),0),Dashboard!$C$54))</f>
        <v>43100</v>
      </c>
      <c r="C1477" s="100" t="str">
        <f t="array" ref="C1477">IF($A1477="n/a","",iferror(index('Trade Log'!$C$5:$C$2004,match($A1477,'Trade Log'!$AA$5:$AA$2004,0),0),""))</f>
        <v/>
      </c>
      <c r="D1477" s="398">
        <f t="array" ref="D1477">IF($A1477="n/a",0,iferror(index('Trade Log'!$AD$5:$AD$2004,match($A1477,'Trade Log'!$AA$5:$AA$2004,0),0),0))</f>
        <v>0</v>
      </c>
      <c r="E1477" s="398">
        <f t="shared" si="35"/>
        <v>0</v>
      </c>
      <c r="F1477" s="100" t="str">
        <f t="array" ref="F1477">IF($A1477="n/a","",iferror(index('Trade Log'!$D$5:$D$2004,match($A1477,'Trade Log'!$AA$5:$AA$2004,0),0),"n/a"))</f>
        <v/>
      </c>
      <c r="G1477" s="100" t="str">
        <f t="array" ref="G1477">IF($A1477="n/a","",IFERROR(index(Setup!$D$52:$D$201,match($F1477,Setup!$B$52:$B$201,0),0),"n/a"))</f>
        <v/>
      </c>
      <c r="H1477" s="81"/>
      <c r="I1477" s="398">
        <f t="shared" ref="I1477:AG1477" si="1224">IF($A1477="n/a",0,IFERROR(IF($G1477=I$287,$E1477,0),0))</f>
        <v>0</v>
      </c>
      <c r="J1477" s="398">
        <f t="shared" si="1224"/>
        <v>0</v>
      </c>
      <c r="K1477" s="398">
        <f t="shared" si="1224"/>
        <v>0</v>
      </c>
      <c r="L1477" s="398">
        <f t="shared" si="1224"/>
        <v>0</v>
      </c>
      <c r="M1477" s="398">
        <f t="shared" si="1224"/>
        <v>0</v>
      </c>
      <c r="N1477" s="398">
        <f t="shared" si="1224"/>
        <v>0</v>
      </c>
      <c r="O1477" s="398">
        <f t="shared" si="1224"/>
        <v>0</v>
      </c>
      <c r="P1477" s="398">
        <f t="shared" si="1224"/>
        <v>0</v>
      </c>
      <c r="Q1477" s="398">
        <f t="shared" si="1224"/>
        <v>0</v>
      </c>
      <c r="R1477" s="398">
        <f t="shared" si="1224"/>
        <v>0</v>
      </c>
      <c r="S1477" s="398">
        <f t="shared" si="1224"/>
        <v>0</v>
      </c>
      <c r="T1477" s="398">
        <f t="shared" si="1224"/>
        <v>0</v>
      </c>
      <c r="U1477" s="398">
        <f t="shared" si="1224"/>
        <v>0</v>
      </c>
      <c r="V1477" s="398">
        <f t="shared" si="1224"/>
        <v>0</v>
      </c>
      <c r="W1477" s="398">
        <f t="shared" si="1224"/>
        <v>0</v>
      </c>
      <c r="X1477" s="398">
        <f t="shared" si="1224"/>
        <v>0</v>
      </c>
      <c r="Y1477" s="398">
        <f t="shared" si="1224"/>
        <v>0</v>
      </c>
      <c r="Z1477" s="398">
        <f t="shared" si="1224"/>
        <v>0</v>
      </c>
      <c r="AA1477" s="398">
        <f t="shared" si="1224"/>
        <v>0</v>
      </c>
      <c r="AB1477" s="398">
        <f t="shared" si="1224"/>
        <v>0</v>
      </c>
      <c r="AC1477" s="398">
        <f t="shared" si="1224"/>
        <v>0</v>
      </c>
      <c r="AD1477" s="398">
        <f t="shared" si="1224"/>
        <v>0</v>
      </c>
      <c r="AE1477" s="398">
        <f t="shared" si="1224"/>
        <v>0</v>
      </c>
      <c r="AF1477" s="398">
        <f t="shared" si="1224"/>
        <v>0</v>
      </c>
      <c r="AG1477" s="398">
        <f t="shared" si="1224"/>
        <v>0</v>
      </c>
    </row>
    <row r="1478">
      <c r="A1478" s="100" t="str">
        <f t="shared" si="37"/>
        <v>n/a</v>
      </c>
      <c r="B1478" s="396">
        <f t="array" ref="B1478">IF($A1478="n/a",Dashboard!$C$54,iferror(index('Trade Log'!$B$5:$B$2004,match($A1478,'Trade Log'!$AA$5:$AA$2004,0),0),Dashboard!$C$54))</f>
        <v>43100</v>
      </c>
      <c r="C1478" s="100" t="str">
        <f t="array" ref="C1478">IF($A1478="n/a","",iferror(index('Trade Log'!$C$5:$C$2004,match($A1478,'Trade Log'!$AA$5:$AA$2004,0),0),""))</f>
        <v/>
      </c>
      <c r="D1478" s="398">
        <f t="array" ref="D1478">IF($A1478="n/a",0,iferror(index('Trade Log'!$AD$5:$AD$2004,match($A1478,'Trade Log'!$AA$5:$AA$2004,0),0),0))</f>
        <v>0</v>
      </c>
      <c r="E1478" s="398">
        <f t="shared" si="35"/>
        <v>0</v>
      </c>
      <c r="F1478" s="100" t="str">
        <f t="array" ref="F1478">IF($A1478="n/a","",iferror(index('Trade Log'!$D$5:$D$2004,match($A1478,'Trade Log'!$AA$5:$AA$2004,0),0),"n/a"))</f>
        <v/>
      </c>
      <c r="G1478" s="100" t="str">
        <f t="array" ref="G1478">IF($A1478="n/a","",IFERROR(index(Setup!$D$52:$D$201,match($F1478,Setup!$B$52:$B$201,0),0),"n/a"))</f>
        <v/>
      </c>
      <c r="H1478" s="81"/>
      <c r="I1478" s="398">
        <f t="shared" ref="I1478:AG1478" si="1225">IF($A1478="n/a",0,IFERROR(IF($G1478=I$287,$E1478,0),0))</f>
        <v>0</v>
      </c>
      <c r="J1478" s="398">
        <f t="shared" si="1225"/>
        <v>0</v>
      </c>
      <c r="K1478" s="398">
        <f t="shared" si="1225"/>
        <v>0</v>
      </c>
      <c r="L1478" s="398">
        <f t="shared" si="1225"/>
        <v>0</v>
      </c>
      <c r="M1478" s="398">
        <f t="shared" si="1225"/>
        <v>0</v>
      </c>
      <c r="N1478" s="398">
        <f t="shared" si="1225"/>
        <v>0</v>
      </c>
      <c r="O1478" s="398">
        <f t="shared" si="1225"/>
        <v>0</v>
      </c>
      <c r="P1478" s="398">
        <f t="shared" si="1225"/>
        <v>0</v>
      </c>
      <c r="Q1478" s="398">
        <f t="shared" si="1225"/>
        <v>0</v>
      </c>
      <c r="R1478" s="398">
        <f t="shared" si="1225"/>
        <v>0</v>
      </c>
      <c r="S1478" s="398">
        <f t="shared" si="1225"/>
        <v>0</v>
      </c>
      <c r="T1478" s="398">
        <f t="shared" si="1225"/>
        <v>0</v>
      </c>
      <c r="U1478" s="398">
        <f t="shared" si="1225"/>
        <v>0</v>
      </c>
      <c r="V1478" s="398">
        <f t="shared" si="1225"/>
        <v>0</v>
      </c>
      <c r="W1478" s="398">
        <f t="shared" si="1225"/>
        <v>0</v>
      </c>
      <c r="X1478" s="398">
        <f t="shared" si="1225"/>
        <v>0</v>
      </c>
      <c r="Y1478" s="398">
        <f t="shared" si="1225"/>
        <v>0</v>
      </c>
      <c r="Z1478" s="398">
        <f t="shared" si="1225"/>
        <v>0</v>
      </c>
      <c r="AA1478" s="398">
        <f t="shared" si="1225"/>
        <v>0</v>
      </c>
      <c r="AB1478" s="398">
        <f t="shared" si="1225"/>
        <v>0</v>
      </c>
      <c r="AC1478" s="398">
        <f t="shared" si="1225"/>
        <v>0</v>
      </c>
      <c r="AD1478" s="398">
        <f t="shared" si="1225"/>
        <v>0</v>
      </c>
      <c r="AE1478" s="398">
        <f t="shared" si="1225"/>
        <v>0</v>
      </c>
      <c r="AF1478" s="398">
        <f t="shared" si="1225"/>
        <v>0</v>
      </c>
      <c r="AG1478" s="398">
        <f t="shared" si="1225"/>
        <v>0</v>
      </c>
    </row>
    <row r="1479">
      <c r="A1479" s="100" t="str">
        <f t="shared" si="37"/>
        <v>n/a</v>
      </c>
      <c r="B1479" s="396">
        <f t="array" ref="B1479">IF($A1479="n/a",Dashboard!$C$54,iferror(index('Trade Log'!$B$5:$B$2004,match($A1479,'Trade Log'!$AA$5:$AA$2004,0),0),Dashboard!$C$54))</f>
        <v>43100</v>
      </c>
      <c r="C1479" s="100" t="str">
        <f t="array" ref="C1479">IF($A1479="n/a","",iferror(index('Trade Log'!$C$5:$C$2004,match($A1479,'Trade Log'!$AA$5:$AA$2004,0),0),""))</f>
        <v/>
      </c>
      <c r="D1479" s="398">
        <f t="array" ref="D1479">IF($A1479="n/a",0,iferror(index('Trade Log'!$AD$5:$AD$2004,match($A1479,'Trade Log'!$AA$5:$AA$2004,0),0),0))</f>
        <v>0</v>
      </c>
      <c r="E1479" s="398">
        <f t="shared" si="35"/>
        <v>0</v>
      </c>
      <c r="F1479" s="100" t="str">
        <f t="array" ref="F1479">IF($A1479="n/a","",iferror(index('Trade Log'!$D$5:$D$2004,match($A1479,'Trade Log'!$AA$5:$AA$2004,0),0),"n/a"))</f>
        <v/>
      </c>
      <c r="G1479" s="100" t="str">
        <f t="array" ref="G1479">IF($A1479="n/a","",IFERROR(index(Setup!$D$52:$D$201,match($F1479,Setup!$B$52:$B$201,0),0),"n/a"))</f>
        <v/>
      </c>
      <c r="H1479" s="81"/>
      <c r="I1479" s="398">
        <f t="shared" ref="I1479:AG1479" si="1226">IF($A1479="n/a",0,IFERROR(IF($G1479=I$287,$E1479,0),0))</f>
        <v>0</v>
      </c>
      <c r="J1479" s="398">
        <f t="shared" si="1226"/>
        <v>0</v>
      </c>
      <c r="K1479" s="398">
        <f t="shared" si="1226"/>
        <v>0</v>
      </c>
      <c r="L1479" s="398">
        <f t="shared" si="1226"/>
        <v>0</v>
      </c>
      <c r="M1479" s="398">
        <f t="shared" si="1226"/>
        <v>0</v>
      </c>
      <c r="N1479" s="398">
        <f t="shared" si="1226"/>
        <v>0</v>
      </c>
      <c r="O1479" s="398">
        <f t="shared" si="1226"/>
        <v>0</v>
      </c>
      <c r="P1479" s="398">
        <f t="shared" si="1226"/>
        <v>0</v>
      </c>
      <c r="Q1479" s="398">
        <f t="shared" si="1226"/>
        <v>0</v>
      </c>
      <c r="R1479" s="398">
        <f t="shared" si="1226"/>
        <v>0</v>
      </c>
      <c r="S1479" s="398">
        <f t="shared" si="1226"/>
        <v>0</v>
      </c>
      <c r="T1479" s="398">
        <f t="shared" si="1226"/>
        <v>0</v>
      </c>
      <c r="U1479" s="398">
        <f t="shared" si="1226"/>
        <v>0</v>
      </c>
      <c r="V1479" s="398">
        <f t="shared" si="1226"/>
        <v>0</v>
      </c>
      <c r="W1479" s="398">
        <f t="shared" si="1226"/>
        <v>0</v>
      </c>
      <c r="X1479" s="398">
        <f t="shared" si="1226"/>
        <v>0</v>
      </c>
      <c r="Y1479" s="398">
        <f t="shared" si="1226"/>
        <v>0</v>
      </c>
      <c r="Z1479" s="398">
        <f t="shared" si="1226"/>
        <v>0</v>
      </c>
      <c r="AA1479" s="398">
        <f t="shared" si="1226"/>
        <v>0</v>
      </c>
      <c r="AB1479" s="398">
        <f t="shared" si="1226"/>
        <v>0</v>
      </c>
      <c r="AC1479" s="398">
        <f t="shared" si="1226"/>
        <v>0</v>
      </c>
      <c r="AD1479" s="398">
        <f t="shared" si="1226"/>
        <v>0</v>
      </c>
      <c r="AE1479" s="398">
        <f t="shared" si="1226"/>
        <v>0</v>
      </c>
      <c r="AF1479" s="398">
        <f t="shared" si="1226"/>
        <v>0</v>
      </c>
      <c r="AG1479" s="398">
        <f t="shared" si="1226"/>
        <v>0</v>
      </c>
    </row>
    <row r="1480">
      <c r="A1480" s="100" t="str">
        <f t="shared" si="37"/>
        <v>n/a</v>
      </c>
      <c r="B1480" s="396">
        <f t="array" ref="B1480">IF($A1480="n/a",Dashboard!$C$54,iferror(index('Trade Log'!$B$5:$B$2004,match($A1480,'Trade Log'!$AA$5:$AA$2004,0),0),Dashboard!$C$54))</f>
        <v>43100</v>
      </c>
      <c r="C1480" s="100" t="str">
        <f t="array" ref="C1480">IF($A1480="n/a","",iferror(index('Trade Log'!$C$5:$C$2004,match($A1480,'Trade Log'!$AA$5:$AA$2004,0),0),""))</f>
        <v/>
      </c>
      <c r="D1480" s="398">
        <f t="array" ref="D1480">IF($A1480="n/a",0,iferror(index('Trade Log'!$AD$5:$AD$2004,match($A1480,'Trade Log'!$AA$5:$AA$2004,0),0),0))</f>
        <v>0</v>
      </c>
      <c r="E1480" s="398">
        <f t="shared" si="35"/>
        <v>0</v>
      </c>
      <c r="F1480" s="100" t="str">
        <f t="array" ref="F1480">IF($A1480="n/a","",iferror(index('Trade Log'!$D$5:$D$2004,match($A1480,'Trade Log'!$AA$5:$AA$2004,0),0),"n/a"))</f>
        <v/>
      </c>
      <c r="G1480" s="100" t="str">
        <f t="array" ref="G1480">IF($A1480="n/a","",IFERROR(index(Setup!$D$52:$D$201,match($F1480,Setup!$B$52:$B$201,0),0),"n/a"))</f>
        <v/>
      </c>
      <c r="H1480" s="81"/>
      <c r="I1480" s="398">
        <f t="shared" ref="I1480:AG1480" si="1227">IF($A1480="n/a",0,IFERROR(IF($G1480=I$287,$E1480,0),0))</f>
        <v>0</v>
      </c>
      <c r="J1480" s="398">
        <f t="shared" si="1227"/>
        <v>0</v>
      </c>
      <c r="K1480" s="398">
        <f t="shared" si="1227"/>
        <v>0</v>
      </c>
      <c r="L1480" s="398">
        <f t="shared" si="1227"/>
        <v>0</v>
      </c>
      <c r="M1480" s="398">
        <f t="shared" si="1227"/>
        <v>0</v>
      </c>
      <c r="N1480" s="398">
        <f t="shared" si="1227"/>
        <v>0</v>
      </c>
      <c r="O1480" s="398">
        <f t="shared" si="1227"/>
        <v>0</v>
      </c>
      <c r="P1480" s="398">
        <f t="shared" si="1227"/>
        <v>0</v>
      </c>
      <c r="Q1480" s="398">
        <f t="shared" si="1227"/>
        <v>0</v>
      </c>
      <c r="R1480" s="398">
        <f t="shared" si="1227"/>
        <v>0</v>
      </c>
      <c r="S1480" s="398">
        <f t="shared" si="1227"/>
        <v>0</v>
      </c>
      <c r="T1480" s="398">
        <f t="shared" si="1227"/>
        <v>0</v>
      </c>
      <c r="U1480" s="398">
        <f t="shared" si="1227"/>
        <v>0</v>
      </c>
      <c r="V1480" s="398">
        <f t="shared" si="1227"/>
        <v>0</v>
      </c>
      <c r="W1480" s="398">
        <f t="shared" si="1227"/>
        <v>0</v>
      </c>
      <c r="X1480" s="398">
        <f t="shared" si="1227"/>
        <v>0</v>
      </c>
      <c r="Y1480" s="398">
        <f t="shared" si="1227"/>
        <v>0</v>
      </c>
      <c r="Z1480" s="398">
        <f t="shared" si="1227"/>
        <v>0</v>
      </c>
      <c r="AA1480" s="398">
        <f t="shared" si="1227"/>
        <v>0</v>
      </c>
      <c r="AB1480" s="398">
        <f t="shared" si="1227"/>
        <v>0</v>
      </c>
      <c r="AC1480" s="398">
        <f t="shared" si="1227"/>
        <v>0</v>
      </c>
      <c r="AD1480" s="398">
        <f t="shared" si="1227"/>
        <v>0</v>
      </c>
      <c r="AE1480" s="398">
        <f t="shared" si="1227"/>
        <v>0</v>
      </c>
      <c r="AF1480" s="398">
        <f t="shared" si="1227"/>
        <v>0</v>
      </c>
      <c r="AG1480" s="398">
        <f t="shared" si="1227"/>
        <v>0</v>
      </c>
    </row>
    <row r="1481">
      <c r="A1481" s="100" t="str">
        <f t="shared" si="37"/>
        <v>n/a</v>
      </c>
      <c r="B1481" s="396">
        <f t="array" ref="B1481">IF($A1481="n/a",Dashboard!$C$54,iferror(index('Trade Log'!$B$5:$B$2004,match($A1481,'Trade Log'!$AA$5:$AA$2004,0),0),Dashboard!$C$54))</f>
        <v>43100</v>
      </c>
      <c r="C1481" s="100" t="str">
        <f t="array" ref="C1481">IF($A1481="n/a","",iferror(index('Trade Log'!$C$5:$C$2004,match($A1481,'Trade Log'!$AA$5:$AA$2004,0),0),""))</f>
        <v/>
      </c>
      <c r="D1481" s="398">
        <f t="array" ref="D1481">IF($A1481="n/a",0,iferror(index('Trade Log'!$AD$5:$AD$2004,match($A1481,'Trade Log'!$AA$5:$AA$2004,0),0),0))</f>
        <v>0</v>
      </c>
      <c r="E1481" s="398">
        <f t="shared" si="35"/>
        <v>0</v>
      </c>
      <c r="F1481" s="100" t="str">
        <f t="array" ref="F1481">IF($A1481="n/a","",iferror(index('Trade Log'!$D$5:$D$2004,match($A1481,'Trade Log'!$AA$5:$AA$2004,0),0),"n/a"))</f>
        <v/>
      </c>
      <c r="G1481" s="100" t="str">
        <f t="array" ref="G1481">IF($A1481="n/a","",IFERROR(index(Setup!$D$52:$D$201,match($F1481,Setup!$B$52:$B$201,0),0),"n/a"))</f>
        <v/>
      </c>
      <c r="H1481" s="81"/>
      <c r="I1481" s="398">
        <f t="shared" ref="I1481:AG1481" si="1228">IF($A1481="n/a",0,IFERROR(IF($G1481=I$287,$E1481,0),0))</f>
        <v>0</v>
      </c>
      <c r="J1481" s="398">
        <f t="shared" si="1228"/>
        <v>0</v>
      </c>
      <c r="K1481" s="398">
        <f t="shared" si="1228"/>
        <v>0</v>
      </c>
      <c r="L1481" s="398">
        <f t="shared" si="1228"/>
        <v>0</v>
      </c>
      <c r="M1481" s="398">
        <f t="shared" si="1228"/>
        <v>0</v>
      </c>
      <c r="N1481" s="398">
        <f t="shared" si="1228"/>
        <v>0</v>
      </c>
      <c r="O1481" s="398">
        <f t="shared" si="1228"/>
        <v>0</v>
      </c>
      <c r="P1481" s="398">
        <f t="shared" si="1228"/>
        <v>0</v>
      </c>
      <c r="Q1481" s="398">
        <f t="shared" si="1228"/>
        <v>0</v>
      </c>
      <c r="R1481" s="398">
        <f t="shared" si="1228"/>
        <v>0</v>
      </c>
      <c r="S1481" s="398">
        <f t="shared" si="1228"/>
        <v>0</v>
      </c>
      <c r="T1481" s="398">
        <f t="shared" si="1228"/>
        <v>0</v>
      </c>
      <c r="U1481" s="398">
        <f t="shared" si="1228"/>
        <v>0</v>
      </c>
      <c r="V1481" s="398">
        <f t="shared" si="1228"/>
        <v>0</v>
      </c>
      <c r="W1481" s="398">
        <f t="shared" si="1228"/>
        <v>0</v>
      </c>
      <c r="X1481" s="398">
        <f t="shared" si="1228"/>
        <v>0</v>
      </c>
      <c r="Y1481" s="398">
        <f t="shared" si="1228"/>
        <v>0</v>
      </c>
      <c r="Z1481" s="398">
        <f t="shared" si="1228"/>
        <v>0</v>
      </c>
      <c r="AA1481" s="398">
        <f t="shared" si="1228"/>
        <v>0</v>
      </c>
      <c r="AB1481" s="398">
        <f t="shared" si="1228"/>
        <v>0</v>
      </c>
      <c r="AC1481" s="398">
        <f t="shared" si="1228"/>
        <v>0</v>
      </c>
      <c r="AD1481" s="398">
        <f t="shared" si="1228"/>
        <v>0</v>
      </c>
      <c r="AE1481" s="398">
        <f t="shared" si="1228"/>
        <v>0</v>
      </c>
      <c r="AF1481" s="398">
        <f t="shared" si="1228"/>
        <v>0</v>
      </c>
      <c r="AG1481" s="398">
        <f t="shared" si="1228"/>
        <v>0</v>
      </c>
    </row>
    <row r="1482">
      <c r="A1482" s="100" t="str">
        <f t="shared" si="37"/>
        <v>n/a</v>
      </c>
      <c r="B1482" s="396">
        <f t="array" ref="B1482">IF($A1482="n/a",Dashboard!$C$54,iferror(index('Trade Log'!$B$5:$B$2004,match($A1482,'Trade Log'!$AA$5:$AA$2004,0),0),Dashboard!$C$54))</f>
        <v>43100</v>
      </c>
      <c r="C1482" s="100" t="str">
        <f t="array" ref="C1482">IF($A1482="n/a","",iferror(index('Trade Log'!$C$5:$C$2004,match($A1482,'Trade Log'!$AA$5:$AA$2004,0),0),""))</f>
        <v/>
      </c>
      <c r="D1482" s="398">
        <f t="array" ref="D1482">IF($A1482="n/a",0,iferror(index('Trade Log'!$AD$5:$AD$2004,match($A1482,'Trade Log'!$AA$5:$AA$2004,0),0),0))</f>
        <v>0</v>
      </c>
      <c r="E1482" s="398">
        <f t="shared" si="35"/>
        <v>0</v>
      </c>
      <c r="F1482" s="100" t="str">
        <f t="array" ref="F1482">IF($A1482="n/a","",iferror(index('Trade Log'!$D$5:$D$2004,match($A1482,'Trade Log'!$AA$5:$AA$2004,0),0),"n/a"))</f>
        <v/>
      </c>
      <c r="G1482" s="100" t="str">
        <f t="array" ref="G1482">IF($A1482="n/a","",IFERROR(index(Setup!$D$52:$D$201,match($F1482,Setup!$B$52:$B$201,0),0),"n/a"))</f>
        <v/>
      </c>
      <c r="H1482" s="81"/>
      <c r="I1482" s="398">
        <f t="shared" ref="I1482:AG1482" si="1229">IF($A1482="n/a",0,IFERROR(IF($G1482=I$287,$E1482,0),0))</f>
        <v>0</v>
      </c>
      <c r="J1482" s="398">
        <f t="shared" si="1229"/>
        <v>0</v>
      </c>
      <c r="K1482" s="398">
        <f t="shared" si="1229"/>
        <v>0</v>
      </c>
      <c r="L1482" s="398">
        <f t="shared" si="1229"/>
        <v>0</v>
      </c>
      <c r="M1482" s="398">
        <f t="shared" si="1229"/>
        <v>0</v>
      </c>
      <c r="N1482" s="398">
        <f t="shared" si="1229"/>
        <v>0</v>
      </c>
      <c r="O1482" s="398">
        <f t="shared" si="1229"/>
        <v>0</v>
      </c>
      <c r="P1482" s="398">
        <f t="shared" si="1229"/>
        <v>0</v>
      </c>
      <c r="Q1482" s="398">
        <f t="shared" si="1229"/>
        <v>0</v>
      </c>
      <c r="R1482" s="398">
        <f t="shared" si="1229"/>
        <v>0</v>
      </c>
      <c r="S1482" s="398">
        <f t="shared" si="1229"/>
        <v>0</v>
      </c>
      <c r="T1482" s="398">
        <f t="shared" si="1229"/>
        <v>0</v>
      </c>
      <c r="U1482" s="398">
        <f t="shared" si="1229"/>
        <v>0</v>
      </c>
      <c r="V1482" s="398">
        <f t="shared" si="1229"/>
        <v>0</v>
      </c>
      <c r="W1482" s="398">
        <f t="shared" si="1229"/>
        <v>0</v>
      </c>
      <c r="X1482" s="398">
        <f t="shared" si="1229"/>
        <v>0</v>
      </c>
      <c r="Y1482" s="398">
        <f t="shared" si="1229"/>
        <v>0</v>
      </c>
      <c r="Z1482" s="398">
        <f t="shared" si="1229"/>
        <v>0</v>
      </c>
      <c r="AA1482" s="398">
        <f t="shared" si="1229"/>
        <v>0</v>
      </c>
      <c r="AB1482" s="398">
        <f t="shared" si="1229"/>
        <v>0</v>
      </c>
      <c r="AC1482" s="398">
        <f t="shared" si="1229"/>
        <v>0</v>
      </c>
      <c r="AD1482" s="398">
        <f t="shared" si="1229"/>
        <v>0</v>
      </c>
      <c r="AE1482" s="398">
        <f t="shared" si="1229"/>
        <v>0</v>
      </c>
      <c r="AF1482" s="398">
        <f t="shared" si="1229"/>
        <v>0</v>
      </c>
      <c r="AG1482" s="398">
        <f t="shared" si="1229"/>
        <v>0</v>
      </c>
    </row>
    <row r="1483">
      <c r="A1483" s="100" t="str">
        <f t="shared" si="37"/>
        <v>n/a</v>
      </c>
      <c r="B1483" s="396">
        <f t="array" ref="B1483">IF($A1483="n/a",Dashboard!$C$54,iferror(index('Trade Log'!$B$5:$B$2004,match($A1483,'Trade Log'!$AA$5:$AA$2004,0),0),Dashboard!$C$54))</f>
        <v>43100</v>
      </c>
      <c r="C1483" s="100" t="str">
        <f t="array" ref="C1483">IF($A1483="n/a","",iferror(index('Trade Log'!$C$5:$C$2004,match($A1483,'Trade Log'!$AA$5:$AA$2004,0),0),""))</f>
        <v/>
      </c>
      <c r="D1483" s="398">
        <f t="array" ref="D1483">IF($A1483="n/a",0,iferror(index('Trade Log'!$AD$5:$AD$2004,match($A1483,'Trade Log'!$AA$5:$AA$2004,0),0),0))</f>
        <v>0</v>
      </c>
      <c r="E1483" s="398">
        <f t="shared" si="35"/>
        <v>0</v>
      </c>
      <c r="F1483" s="100" t="str">
        <f t="array" ref="F1483">IF($A1483="n/a","",iferror(index('Trade Log'!$D$5:$D$2004,match($A1483,'Trade Log'!$AA$5:$AA$2004,0),0),"n/a"))</f>
        <v/>
      </c>
      <c r="G1483" s="100" t="str">
        <f t="array" ref="G1483">IF($A1483="n/a","",IFERROR(index(Setup!$D$52:$D$201,match($F1483,Setup!$B$52:$B$201,0),0),"n/a"))</f>
        <v/>
      </c>
      <c r="H1483" s="81"/>
      <c r="I1483" s="398">
        <f t="shared" ref="I1483:AG1483" si="1230">IF($A1483="n/a",0,IFERROR(IF($G1483=I$287,$E1483,0),0))</f>
        <v>0</v>
      </c>
      <c r="J1483" s="398">
        <f t="shared" si="1230"/>
        <v>0</v>
      </c>
      <c r="K1483" s="398">
        <f t="shared" si="1230"/>
        <v>0</v>
      </c>
      <c r="L1483" s="398">
        <f t="shared" si="1230"/>
        <v>0</v>
      </c>
      <c r="M1483" s="398">
        <f t="shared" si="1230"/>
        <v>0</v>
      </c>
      <c r="N1483" s="398">
        <f t="shared" si="1230"/>
        <v>0</v>
      </c>
      <c r="O1483" s="398">
        <f t="shared" si="1230"/>
        <v>0</v>
      </c>
      <c r="P1483" s="398">
        <f t="shared" si="1230"/>
        <v>0</v>
      </c>
      <c r="Q1483" s="398">
        <f t="shared" si="1230"/>
        <v>0</v>
      </c>
      <c r="R1483" s="398">
        <f t="shared" si="1230"/>
        <v>0</v>
      </c>
      <c r="S1483" s="398">
        <f t="shared" si="1230"/>
        <v>0</v>
      </c>
      <c r="T1483" s="398">
        <f t="shared" si="1230"/>
        <v>0</v>
      </c>
      <c r="U1483" s="398">
        <f t="shared" si="1230"/>
        <v>0</v>
      </c>
      <c r="V1483" s="398">
        <f t="shared" si="1230"/>
        <v>0</v>
      </c>
      <c r="W1483" s="398">
        <f t="shared" si="1230"/>
        <v>0</v>
      </c>
      <c r="X1483" s="398">
        <f t="shared" si="1230"/>
        <v>0</v>
      </c>
      <c r="Y1483" s="398">
        <f t="shared" si="1230"/>
        <v>0</v>
      </c>
      <c r="Z1483" s="398">
        <f t="shared" si="1230"/>
        <v>0</v>
      </c>
      <c r="AA1483" s="398">
        <f t="shared" si="1230"/>
        <v>0</v>
      </c>
      <c r="AB1483" s="398">
        <f t="shared" si="1230"/>
        <v>0</v>
      </c>
      <c r="AC1483" s="398">
        <f t="shared" si="1230"/>
        <v>0</v>
      </c>
      <c r="AD1483" s="398">
        <f t="shared" si="1230"/>
        <v>0</v>
      </c>
      <c r="AE1483" s="398">
        <f t="shared" si="1230"/>
        <v>0</v>
      </c>
      <c r="AF1483" s="398">
        <f t="shared" si="1230"/>
        <v>0</v>
      </c>
      <c r="AG1483" s="398">
        <f t="shared" si="1230"/>
        <v>0</v>
      </c>
    </row>
    <row r="1484">
      <c r="A1484" s="100" t="str">
        <f t="shared" si="37"/>
        <v>n/a</v>
      </c>
      <c r="B1484" s="396">
        <f t="array" ref="B1484">IF($A1484="n/a",Dashboard!$C$54,iferror(index('Trade Log'!$B$5:$B$2004,match($A1484,'Trade Log'!$AA$5:$AA$2004,0),0),Dashboard!$C$54))</f>
        <v>43100</v>
      </c>
      <c r="C1484" s="100" t="str">
        <f t="array" ref="C1484">IF($A1484="n/a","",iferror(index('Trade Log'!$C$5:$C$2004,match($A1484,'Trade Log'!$AA$5:$AA$2004,0),0),""))</f>
        <v/>
      </c>
      <c r="D1484" s="398">
        <f t="array" ref="D1484">IF($A1484="n/a",0,iferror(index('Trade Log'!$AD$5:$AD$2004,match($A1484,'Trade Log'!$AA$5:$AA$2004,0),0),0))</f>
        <v>0</v>
      </c>
      <c r="E1484" s="398">
        <f t="shared" si="35"/>
        <v>0</v>
      </c>
      <c r="F1484" s="100" t="str">
        <f t="array" ref="F1484">IF($A1484="n/a","",iferror(index('Trade Log'!$D$5:$D$2004,match($A1484,'Trade Log'!$AA$5:$AA$2004,0),0),"n/a"))</f>
        <v/>
      </c>
      <c r="G1484" s="100" t="str">
        <f t="array" ref="G1484">IF($A1484="n/a","",IFERROR(index(Setup!$D$52:$D$201,match($F1484,Setup!$B$52:$B$201,0),0),"n/a"))</f>
        <v/>
      </c>
      <c r="H1484" s="81"/>
      <c r="I1484" s="398">
        <f t="shared" ref="I1484:AG1484" si="1231">IF($A1484="n/a",0,IFERROR(IF($G1484=I$287,$E1484,0),0))</f>
        <v>0</v>
      </c>
      <c r="J1484" s="398">
        <f t="shared" si="1231"/>
        <v>0</v>
      </c>
      <c r="K1484" s="398">
        <f t="shared" si="1231"/>
        <v>0</v>
      </c>
      <c r="L1484" s="398">
        <f t="shared" si="1231"/>
        <v>0</v>
      </c>
      <c r="M1484" s="398">
        <f t="shared" si="1231"/>
        <v>0</v>
      </c>
      <c r="N1484" s="398">
        <f t="shared" si="1231"/>
        <v>0</v>
      </c>
      <c r="O1484" s="398">
        <f t="shared" si="1231"/>
        <v>0</v>
      </c>
      <c r="P1484" s="398">
        <f t="shared" si="1231"/>
        <v>0</v>
      </c>
      <c r="Q1484" s="398">
        <f t="shared" si="1231"/>
        <v>0</v>
      </c>
      <c r="R1484" s="398">
        <f t="shared" si="1231"/>
        <v>0</v>
      </c>
      <c r="S1484" s="398">
        <f t="shared" si="1231"/>
        <v>0</v>
      </c>
      <c r="T1484" s="398">
        <f t="shared" si="1231"/>
        <v>0</v>
      </c>
      <c r="U1484" s="398">
        <f t="shared" si="1231"/>
        <v>0</v>
      </c>
      <c r="V1484" s="398">
        <f t="shared" si="1231"/>
        <v>0</v>
      </c>
      <c r="W1484" s="398">
        <f t="shared" si="1231"/>
        <v>0</v>
      </c>
      <c r="X1484" s="398">
        <f t="shared" si="1231"/>
        <v>0</v>
      </c>
      <c r="Y1484" s="398">
        <f t="shared" si="1231"/>
        <v>0</v>
      </c>
      <c r="Z1484" s="398">
        <f t="shared" si="1231"/>
        <v>0</v>
      </c>
      <c r="AA1484" s="398">
        <f t="shared" si="1231"/>
        <v>0</v>
      </c>
      <c r="AB1484" s="398">
        <f t="shared" si="1231"/>
        <v>0</v>
      </c>
      <c r="AC1484" s="398">
        <f t="shared" si="1231"/>
        <v>0</v>
      </c>
      <c r="AD1484" s="398">
        <f t="shared" si="1231"/>
        <v>0</v>
      </c>
      <c r="AE1484" s="398">
        <f t="shared" si="1231"/>
        <v>0</v>
      </c>
      <c r="AF1484" s="398">
        <f t="shared" si="1231"/>
        <v>0</v>
      </c>
      <c r="AG1484" s="398">
        <f t="shared" si="1231"/>
        <v>0</v>
      </c>
    </row>
    <row r="1485">
      <c r="A1485" s="100" t="str">
        <f t="shared" si="37"/>
        <v>n/a</v>
      </c>
      <c r="B1485" s="396">
        <f t="array" ref="B1485">IF($A1485="n/a",Dashboard!$C$54,iferror(index('Trade Log'!$B$5:$B$2004,match($A1485,'Trade Log'!$AA$5:$AA$2004,0),0),Dashboard!$C$54))</f>
        <v>43100</v>
      </c>
      <c r="C1485" s="100" t="str">
        <f t="array" ref="C1485">IF($A1485="n/a","",iferror(index('Trade Log'!$C$5:$C$2004,match($A1485,'Trade Log'!$AA$5:$AA$2004,0),0),""))</f>
        <v/>
      </c>
      <c r="D1485" s="398">
        <f t="array" ref="D1485">IF($A1485="n/a",0,iferror(index('Trade Log'!$AD$5:$AD$2004,match($A1485,'Trade Log'!$AA$5:$AA$2004,0),0),0))</f>
        <v>0</v>
      </c>
      <c r="E1485" s="398">
        <f t="shared" si="35"/>
        <v>0</v>
      </c>
      <c r="F1485" s="100" t="str">
        <f t="array" ref="F1485">IF($A1485="n/a","",iferror(index('Trade Log'!$D$5:$D$2004,match($A1485,'Trade Log'!$AA$5:$AA$2004,0),0),"n/a"))</f>
        <v/>
      </c>
      <c r="G1485" s="100" t="str">
        <f t="array" ref="G1485">IF($A1485="n/a","",IFERROR(index(Setup!$D$52:$D$201,match($F1485,Setup!$B$52:$B$201,0),0),"n/a"))</f>
        <v/>
      </c>
      <c r="H1485" s="81"/>
      <c r="I1485" s="398">
        <f t="shared" ref="I1485:AG1485" si="1232">IF($A1485="n/a",0,IFERROR(IF($G1485=I$287,$E1485,0),0))</f>
        <v>0</v>
      </c>
      <c r="J1485" s="398">
        <f t="shared" si="1232"/>
        <v>0</v>
      </c>
      <c r="K1485" s="398">
        <f t="shared" si="1232"/>
        <v>0</v>
      </c>
      <c r="L1485" s="398">
        <f t="shared" si="1232"/>
        <v>0</v>
      </c>
      <c r="M1485" s="398">
        <f t="shared" si="1232"/>
        <v>0</v>
      </c>
      <c r="N1485" s="398">
        <f t="shared" si="1232"/>
        <v>0</v>
      </c>
      <c r="O1485" s="398">
        <f t="shared" si="1232"/>
        <v>0</v>
      </c>
      <c r="P1485" s="398">
        <f t="shared" si="1232"/>
        <v>0</v>
      </c>
      <c r="Q1485" s="398">
        <f t="shared" si="1232"/>
        <v>0</v>
      </c>
      <c r="R1485" s="398">
        <f t="shared" si="1232"/>
        <v>0</v>
      </c>
      <c r="S1485" s="398">
        <f t="shared" si="1232"/>
        <v>0</v>
      </c>
      <c r="T1485" s="398">
        <f t="shared" si="1232"/>
        <v>0</v>
      </c>
      <c r="U1485" s="398">
        <f t="shared" si="1232"/>
        <v>0</v>
      </c>
      <c r="V1485" s="398">
        <f t="shared" si="1232"/>
        <v>0</v>
      </c>
      <c r="W1485" s="398">
        <f t="shared" si="1232"/>
        <v>0</v>
      </c>
      <c r="X1485" s="398">
        <f t="shared" si="1232"/>
        <v>0</v>
      </c>
      <c r="Y1485" s="398">
        <f t="shared" si="1232"/>
        <v>0</v>
      </c>
      <c r="Z1485" s="398">
        <f t="shared" si="1232"/>
        <v>0</v>
      </c>
      <c r="AA1485" s="398">
        <f t="shared" si="1232"/>
        <v>0</v>
      </c>
      <c r="AB1485" s="398">
        <f t="shared" si="1232"/>
        <v>0</v>
      </c>
      <c r="AC1485" s="398">
        <f t="shared" si="1232"/>
        <v>0</v>
      </c>
      <c r="AD1485" s="398">
        <f t="shared" si="1232"/>
        <v>0</v>
      </c>
      <c r="AE1485" s="398">
        <f t="shared" si="1232"/>
        <v>0</v>
      </c>
      <c r="AF1485" s="398">
        <f t="shared" si="1232"/>
        <v>0</v>
      </c>
      <c r="AG1485" s="398">
        <f t="shared" si="1232"/>
        <v>0</v>
      </c>
    </row>
    <row r="1486">
      <c r="A1486" s="100" t="str">
        <f t="shared" si="37"/>
        <v>n/a</v>
      </c>
      <c r="B1486" s="396">
        <f t="array" ref="B1486">IF($A1486="n/a",Dashboard!$C$54,iferror(index('Trade Log'!$B$5:$B$2004,match($A1486,'Trade Log'!$AA$5:$AA$2004,0),0),Dashboard!$C$54))</f>
        <v>43100</v>
      </c>
      <c r="C1486" s="100" t="str">
        <f t="array" ref="C1486">IF($A1486="n/a","",iferror(index('Trade Log'!$C$5:$C$2004,match($A1486,'Trade Log'!$AA$5:$AA$2004,0),0),""))</f>
        <v/>
      </c>
      <c r="D1486" s="398">
        <f t="array" ref="D1486">IF($A1486="n/a",0,iferror(index('Trade Log'!$AD$5:$AD$2004,match($A1486,'Trade Log'!$AA$5:$AA$2004,0),0),0))</f>
        <v>0</v>
      </c>
      <c r="E1486" s="398">
        <f t="shared" si="35"/>
        <v>0</v>
      </c>
      <c r="F1486" s="100" t="str">
        <f t="array" ref="F1486">IF($A1486="n/a","",iferror(index('Trade Log'!$D$5:$D$2004,match($A1486,'Trade Log'!$AA$5:$AA$2004,0),0),"n/a"))</f>
        <v/>
      </c>
      <c r="G1486" s="100" t="str">
        <f t="array" ref="G1486">IF($A1486="n/a","",IFERROR(index(Setup!$D$52:$D$201,match($F1486,Setup!$B$52:$B$201,0),0),"n/a"))</f>
        <v/>
      </c>
      <c r="H1486" s="81"/>
      <c r="I1486" s="398">
        <f t="shared" ref="I1486:AG1486" si="1233">IF($A1486="n/a",0,IFERROR(IF($G1486=I$287,$E1486,0),0))</f>
        <v>0</v>
      </c>
      <c r="J1486" s="398">
        <f t="shared" si="1233"/>
        <v>0</v>
      </c>
      <c r="K1486" s="398">
        <f t="shared" si="1233"/>
        <v>0</v>
      </c>
      <c r="L1486" s="398">
        <f t="shared" si="1233"/>
        <v>0</v>
      </c>
      <c r="M1486" s="398">
        <f t="shared" si="1233"/>
        <v>0</v>
      </c>
      <c r="N1486" s="398">
        <f t="shared" si="1233"/>
        <v>0</v>
      </c>
      <c r="O1486" s="398">
        <f t="shared" si="1233"/>
        <v>0</v>
      </c>
      <c r="P1486" s="398">
        <f t="shared" si="1233"/>
        <v>0</v>
      </c>
      <c r="Q1486" s="398">
        <f t="shared" si="1233"/>
        <v>0</v>
      </c>
      <c r="R1486" s="398">
        <f t="shared" si="1233"/>
        <v>0</v>
      </c>
      <c r="S1486" s="398">
        <f t="shared" si="1233"/>
        <v>0</v>
      </c>
      <c r="T1486" s="398">
        <f t="shared" si="1233"/>
        <v>0</v>
      </c>
      <c r="U1486" s="398">
        <f t="shared" si="1233"/>
        <v>0</v>
      </c>
      <c r="V1486" s="398">
        <f t="shared" si="1233"/>
        <v>0</v>
      </c>
      <c r="W1486" s="398">
        <f t="shared" si="1233"/>
        <v>0</v>
      </c>
      <c r="X1486" s="398">
        <f t="shared" si="1233"/>
        <v>0</v>
      </c>
      <c r="Y1486" s="398">
        <f t="shared" si="1233"/>
        <v>0</v>
      </c>
      <c r="Z1486" s="398">
        <f t="shared" si="1233"/>
        <v>0</v>
      </c>
      <c r="AA1486" s="398">
        <f t="shared" si="1233"/>
        <v>0</v>
      </c>
      <c r="AB1486" s="398">
        <f t="shared" si="1233"/>
        <v>0</v>
      </c>
      <c r="AC1486" s="398">
        <f t="shared" si="1233"/>
        <v>0</v>
      </c>
      <c r="AD1486" s="398">
        <f t="shared" si="1233"/>
        <v>0</v>
      </c>
      <c r="AE1486" s="398">
        <f t="shared" si="1233"/>
        <v>0</v>
      </c>
      <c r="AF1486" s="398">
        <f t="shared" si="1233"/>
        <v>0</v>
      </c>
      <c r="AG1486" s="398">
        <f t="shared" si="1233"/>
        <v>0</v>
      </c>
    </row>
    <row r="1487">
      <c r="A1487" s="100" t="str">
        <f t="shared" si="37"/>
        <v>n/a</v>
      </c>
      <c r="B1487" s="396">
        <f t="array" ref="B1487">IF($A1487="n/a",Dashboard!$C$54,iferror(index('Trade Log'!$B$5:$B$2004,match($A1487,'Trade Log'!$AA$5:$AA$2004,0),0),Dashboard!$C$54))</f>
        <v>43100</v>
      </c>
      <c r="C1487" s="100" t="str">
        <f t="array" ref="C1487">IF($A1487="n/a","",iferror(index('Trade Log'!$C$5:$C$2004,match($A1487,'Trade Log'!$AA$5:$AA$2004,0),0),""))</f>
        <v/>
      </c>
      <c r="D1487" s="398">
        <f t="array" ref="D1487">IF($A1487="n/a",0,iferror(index('Trade Log'!$AD$5:$AD$2004,match($A1487,'Trade Log'!$AA$5:$AA$2004,0),0),0))</f>
        <v>0</v>
      </c>
      <c r="E1487" s="398">
        <f t="shared" si="35"/>
        <v>0</v>
      </c>
      <c r="F1487" s="100" t="str">
        <f t="array" ref="F1487">IF($A1487="n/a","",iferror(index('Trade Log'!$D$5:$D$2004,match($A1487,'Trade Log'!$AA$5:$AA$2004,0),0),"n/a"))</f>
        <v/>
      </c>
      <c r="G1487" s="100" t="str">
        <f t="array" ref="G1487">IF($A1487="n/a","",IFERROR(index(Setup!$D$52:$D$201,match($F1487,Setup!$B$52:$B$201,0),0),"n/a"))</f>
        <v/>
      </c>
      <c r="H1487" s="81"/>
      <c r="I1487" s="398">
        <f t="shared" ref="I1487:AG1487" si="1234">IF($A1487="n/a",0,IFERROR(IF($G1487=I$287,$E1487,0),0))</f>
        <v>0</v>
      </c>
      <c r="J1487" s="398">
        <f t="shared" si="1234"/>
        <v>0</v>
      </c>
      <c r="K1487" s="398">
        <f t="shared" si="1234"/>
        <v>0</v>
      </c>
      <c r="L1487" s="398">
        <f t="shared" si="1234"/>
        <v>0</v>
      </c>
      <c r="M1487" s="398">
        <f t="shared" si="1234"/>
        <v>0</v>
      </c>
      <c r="N1487" s="398">
        <f t="shared" si="1234"/>
        <v>0</v>
      </c>
      <c r="O1487" s="398">
        <f t="shared" si="1234"/>
        <v>0</v>
      </c>
      <c r="P1487" s="398">
        <f t="shared" si="1234"/>
        <v>0</v>
      </c>
      <c r="Q1487" s="398">
        <f t="shared" si="1234"/>
        <v>0</v>
      </c>
      <c r="R1487" s="398">
        <f t="shared" si="1234"/>
        <v>0</v>
      </c>
      <c r="S1487" s="398">
        <f t="shared" si="1234"/>
        <v>0</v>
      </c>
      <c r="T1487" s="398">
        <f t="shared" si="1234"/>
        <v>0</v>
      </c>
      <c r="U1487" s="398">
        <f t="shared" si="1234"/>
        <v>0</v>
      </c>
      <c r="V1487" s="398">
        <f t="shared" si="1234"/>
        <v>0</v>
      </c>
      <c r="W1487" s="398">
        <f t="shared" si="1234"/>
        <v>0</v>
      </c>
      <c r="X1487" s="398">
        <f t="shared" si="1234"/>
        <v>0</v>
      </c>
      <c r="Y1487" s="398">
        <f t="shared" si="1234"/>
        <v>0</v>
      </c>
      <c r="Z1487" s="398">
        <f t="shared" si="1234"/>
        <v>0</v>
      </c>
      <c r="AA1487" s="398">
        <f t="shared" si="1234"/>
        <v>0</v>
      </c>
      <c r="AB1487" s="398">
        <f t="shared" si="1234"/>
        <v>0</v>
      </c>
      <c r="AC1487" s="398">
        <f t="shared" si="1234"/>
        <v>0</v>
      </c>
      <c r="AD1487" s="398">
        <f t="shared" si="1234"/>
        <v>0</v>
      </c>
      <c r="AE1487" s="398">
        <f t="shared" si="1234"/>
        <v>0</v>
      </c>
      <c r="AF1487" s="398">
        <f t="shared" si="1234"/>
        <v>0</v>
      </c>
      <c r="AG1487" s="398">
        <f t="shared" si="1234"/>
        <v>0</v>
      </c>
    </row>
    <row r="1488">
      <c r="A1488" s="100" t="str">
        <f t="shared" si="37"/>
        <v>n/a</v>
      </c>
      <c r="B1488" s="396">
        <f t="array" ref="B1488">IF($A1488="n/a",Dashboard!$C$54,iferror(index('Trade Log'!$B$5:$B$2004,match($A1488,'Trade Log'!$AA$5:$AA$2004,0),0),Dashboard!$C$54))</f>
        <v>43100</v>
      </c>
      <c r="C1488" s="100" t="str">
        <f t="array" ref="C1488">IF($A1488="n/a","",iferror(index('Trade Log'!$C$5:$C$2004,match($A1488,'Trade Log'!$AA$5:$AA$2004,0),0),""))</f>
        <v/>
      </c>
      <c r="D1488" s="398">
        <f t="array" ref="D1488">IF($A1488="n/a",0,iferror(index('Trade Log'!$AD$5:$AD$2004,match($A1488,'Trade Log'!$AA$5:$AA$2004,0),0),0))</f>
        <v>0</v>
      </c>
      <c r="E1488" s="398">
        <f t="shared" si="35"/>
        <v>0</v>
      </c>
      <c r="F1488" s="100" t="str">
        <f t="array" ref="F1488">IF($A1488="n/a","",iferror(index('Trade Log'!$D$5:$D$2004,match($A1488,'Trade Log'!$AA$5:$AA$2004,0),0),"n/a"))</f>
        <v/>
      </c>
      <c r="G1488" s="100" t="str">
        <f t="array" ref="G1488">IF($A1488="n/a","",IFERROR(index(Setup!$D$52:$D$201,match($F1488,Setup!$B$52:$B$201,0),0),"n/a"))</f>
        <v/>
      </c>
      <c r="H1488" s="81"/>
      <c r="I1488" s="398">
        <f t="shared" ref="I1488:AG1488" si="1235">IF($A1488="n/a",0,IFERROR(IF($G1488=I$287,$E1488,0),0))</f>
        <v>0</v>
      </c>
      <c r="J1488" s="398">
        <f t="shared" si="1235"/>
        <v>0</v>
      </c>
      <c r="K1488" s="398">
        <f t="shared" si="1235"/>
        <v>0</v>
      </c>
      <c r="L1488" s="398">
        <f t="shared" si="1235"/>
        <v>0</v>
      </c>
      <c r="M1488" s="398">
        <f t="shared" si="1235"/>
        <v>0</v>
      </c>
      <c r="N1488" s="398">
        <f t="shared" si="1235"/>
        <v>0</v>
      </c>
      <c r="O1488" s="398">
        <f t="shared" si="1235"/>
        <v>0</v>
      </c>
      <c r="P1488" s="398">
        <f t="shared" si="1235"/>
        <v>0</v>
      </c>
      <c r="Q1488" s="398">
        <f t="shared" si="1235"/>
        <v>0</v>
      </c>
      <c r="R1488" s="398">
        <f t="shared" si="1235"/>
        <v>0</v>
      </c>
      <c r="S1488" s="398">
        <f t="shared" si="1235"/>
        <v>0</v>
      </c>
      <c r="T1488" s="398">
        <f t="shared" si="1235"/>
        <v>0</v>
      </c>
      <c r="U1488" s="398">
        <f t="shared" si="1235"/>
        <v>0</v>
      </c>
      <c r="V1488" s="398">
        <f t="shared" si="1235"/>
        <v>0</v>
      </c>
      <c r="W1488" s="398">
        <f t="shared" si="1235"/>
        <v>0</v>
      </c>
      <c r="X1488" s="398">
        <f t="shared" si="1235"/>
        <v>0</v>
      </c>
      <c r="Y1488" s="398">
        <f t="shared" si="1235"/>
        <v>0</v>
      </c>
      <c r="Z1488" s="398">
        <f t="shared" si="1235"/>
        <v>0</v>
      </c>
      <c r="AA1488" s="398">
        <f t="shared" si="1235"/>
        <v>0</v>
      </c>
      <c r="AB1488" s="398">
        <f t="shared" si="1235"/>
        <v>0</v>
      </c>
      <c r="AC1488" s="398">
        <f t="shared" si="1235"/>
        <v>0</v>
      </c>
      <c r="AD1488" s="398">
        <f t="shared" si="1235"/>
        <v>0</v>
      </c>
      <c r="AE1488" s="398">
        <f t="shared" si="1235"/>
        <v>0</v>
      </c>
      <c r="AF1488" s="398">
        <f t="shared" si="1235"/>
        <v>0</v>
      </c>
      <c r="AG1488" s="398">
        <f t="shared" si="1235"/>
        <v>0</v>
      </c>
    </row>
    <row r="1489">
      <c r="A1489" s="100" t="str">
        <f t="shared" si="37"/>
        <v>n/a</v>
      </c>
      <c r="B1489" s="396">
        <f t="array" ref="B1489">IF($A1489="n/a",Dashboard!$C$54,iferror(index('Trade Log'!$B$5:$B$2004,match($A1489,'Trade Log'!$AA$5:$AA$2004,0),0),Dashboard!$C$54))</f>
        <v>43100</v>
      </c>
      <c r="C1489" s="100" t="str">
        <f t="array" ref="C1489">IF($A1489="n/a","",iferror(index('Trade Log'!$C$5:$C$2004,match($A1489,'Trade Log'!$AA$5:$AA$2004,0),0),""))</f>
        <v/>
      </c>
      <c r="D1489" s="398">
        <f t="array" ref="D1489">IF($A1489="n/a",0,iferror(index('Trade Log'!$AD$5:$AD$2004,match($A1489,'Trade Log'!$AA$5:$AA$2004,0),0),0))</f>
        <v>0</v>
      </c>
      <c r="E1489" s="398">
        <f t="shared" si="35"/>
        <v>0</v>
      </c>
      <c r="F1489" s="100" t="str">
        <f t="array" ref="F1489">IF($A1489="n/a","",iferror(index('Trade Log'!$D$5:$D$2004,match($A1489,'Trade Log'!$AA$5:$AA$2004,0),0),"n/a"))</f>
        <v/>
      </c>
      <c r="G1489" s="100" t="str">
        <f t="array" ref="G1489">IF($A1489="n/a","",IFERROR(index(Setup!$D$52:$D$201,match($F1489,Setup!$B$52:$B$201,0),0),"n/a"))</f>
        <v/>
      </c>
      <c r="H1489" s="81"/>
      <c r="I1489" s="398">
        <f t="shared" ref="I1489:AG1489" si="1236">IF($A1489="n/a",0,IFERROR(IF($G1489=I$287,$E1489,0),0))</f>
        <v>0</v>
      </c>
      <c r="J1489" s="398">
        <f t="shared" si="1236"/>
        <v>0</v>
      </c>
      <c r="K1489" s="398">
        <f t="shared" si="1236"/>
        <v>0</v>
      </c>
      <c r="L1489" s="398">
        <f t="shared" si="1236"/>
        <v>0</v>
      </c>
      <c r="M1489" s="398">
        <f t="shared" si="1236"/>
        <v>0</v>
      </c>
      <c r="N1489" s="398">
        <f t="shared" si="1236"/>
        <v>0</v>
      </c>
      <c r="O1489" s="398">
        <f t="shared" si="1236"/>
        <v>0</v>
      </c>
      <c r="P1489" s="398">
        <f t="shared" si="1236"/>
        <v>0</v>
      </c>
      <c r="Q1489" s="398">
        <f t="shared" si="1236"/>
        <v>0</v>
      </c>
      <c r="R1489" s="398">
        <f t="shared" si="1236"/>
        <v>0</v>
      </c>
      <c r="S1489" s="398">
        <f t="shared" si="1236"/>
        <v>0</v>
      </c>
      <c r="T1489" s="398">
        <f t="shared" si="1236"/>
        <v>0</v>
      </c>
      <c r="U1489" s="398">
        <f t="shared" si="1236"/>
        <v>0</v>
      </c>
      <c r="V1489" s="398">
        <f t="shared" si="1236"/>
        <v>0</v>
      </c>
      <c r="W1489" s="398">
        <f t="shared" si="1236"/>
        <v>0</v>
      </c>
      <c r="X1489" s="398">
        <f t="shared" si="1236"/>
        <v>0</v>
      </c>
      <c r="Y1489" s="398">
        <f t="shared" si="1236"/>
        <v>0</v>
      </c>
      <c r="Z1489" s="398">
        <f t="shared" si="1236"/>
        <v>0</v>
      </c>
      <c r="AA1489" s="398">
        <f t="shared" si="1236"/>
        <v>0</v>
      </c>
      <c r="AB1489" s="398">
        <f t="shared" si="1236"/>
        <v>0</v>
      </c>
      <c r="AC1489" s="398">
        <f t="shared" si="1236"/>
        <v>0</v>
      </c>
      <c r="AD1489" s="398">
        <f t="shared" si="1236"/>
        <v>0</v>
      </c>
      <c r="AE1489" s="398">
        <f t="shared" si="1236"/>
        <v>0</v>
      </c>
      <c r="AF1489" s="398">
        <f t="shared" si="1236"/>
        <v>0</v>
      </c>
      <c r="AG1489" s="398">
        <f t="shared" si="1236"/>
        <v>0</v>
      </c>
    </row>
    <row r="1490">
      <c r="A1490" s="100" t="str">
        <f t="shared" si="37"/>
        <v>n/a</v>
      </c>
      <c r="B1490" s="396">
        <f t="array" ref="B1490">IF($A1490="n/a",Dashboard!$C$54,iferror(index('Trade Log'!$B$5:$B$2004,match($A1490,'Trade Log'!$AA$5:$AA$2004,0),0),Dashboard!$C$54))</f>
        <v>43100</v>
      </c>
      <c r="C1490" s="100" t="str">
        <f t="array" ref="C1490">IF($A1490="n/a","",iferror(index('Trade Log'!$C$5:$C$2004,match($A1490,'Trade Log'!$AA$5:$AA$2004,0),0),""))</f>
        <v/>
      </c>
      <c r="D1490" s="398">
        <f t="array" ref="D1490">IF($A1490="n/a",0,iferror(index('Trade Log'!$AD$5:$AD$2004,match($A1490,'Trade Log'!$AA$5:$AA$2004,0),0),0))</f>
        <v>0</v>
      </c>
      <c r="E1490" s="398">
        <f t="shared" si="35"/>
        <v>0</v>
      </c>
      <c r="F1490" s="100" t="str">
        <f t="array" ref="F1490">IF($A1490="n/a","",iferror(index('Trade Log'!$D$5:$D$2004,match($A1490,'Trade Log'!$AA$5:$AA$2004,0),0),"n/a"))</f>
        <v/>
      </c>
      <c r="G1490" s="100" t="str">
        <f t="array" ref="G1490">IF($A1490="n/a","",IFERROR(index(Setup!$D$52:$D$201,match($F1490,Setup!$B$52:$B$201,0),0),"n/a"))</f>
        <v/>
      </c>
      <c r="H1490" s="81"/>
      <c r="I1490" s="398">
        <f t="shared" ref="I1490:AG1490" si="1237">IF($A1490="n/a",0,IFERROR(IF($G1490=I$287,$E1490,0),0))</f>
        <v>0</v>
      </c>
      <c r="J1490" s="398">
        <f t="shared" si="1237"/>
        <v>0</v>
      </c>
      <c r="K1490" s="398">
        <f t="shared" si="1237"/>
        <v>0</v>
      </c>
      <c r="L1490" s="398">
        <f t="shared" si="1237"/>
        <v>0</v>
      </c>
      <c r="M1490" s="398">
        <f t="shared" si="1237"/>
        <v>0</v>
      </c>
      <c r="N1490" s="398">
        <f t="shared" si="1237"/>
        <v>0</v>
      </c>
      <c r="O1490" s="398">
        <f t="shared" si="1237"/>
        <v>0</v>
      </c>
      <c r="P1490" s="398">
        <f t="shared" si="1237"/>
        <v>0</v>
      </c>
      <c r="Q1490" s="398">
        <f t="shared" si="1237"/>
        <v>0</v>
      </c>
      <c r="R1490" s="398">
        <f t="shared" si="1237"/>
        <v>0</v>
      </c>
      <c r="S1490" s="398">
        <f t="shared" si="1237"/>
        <v>0</v>
      </c>
      <c r="T1490" s="398">
        <f t="shared" si="1237"/>
        <v>0</v>
      </c>
      <c r="U1490" s="398">
        <f t="shared" si="1237"/>
        <v>0</v>
      </c>
      <c r="V1490" s="398">
        <f t="shared" si="1237"/>
        <v>0</v>
      </c>
      <c r="W1490" s="398">
        <f t="shared" si="1237"/>
        <v>0</v>
      </c>
      <c r="X1490" s="398">
        <f t="shared" si="1237"/>
        <v>0</v>
      </c>
      <c r="Y1490" s="398">
        <f t="shared" si="1237"/>
        <v>0</v>
      </c>
      <c r="Z1490" s="398">
        <f t="shared" si="1237"/>
        <v>0</v>
      </c>
      <c r="AA1490" s="398">
        <f t="shared" si="1237"/>
        <v>0</v>
      </c>
      <c r="AB1490" s="398">
        <f t="shared" si="1237"/>
        <v>0</v>
      </c>
      <c r="AC1490" s="398">
        <f t="shared" si="1237"/>
        <v>0</v>
      </c>
      <c r="AD1490" s="398">
        <f t="shared" si="1237"/>
        <v>0</v>
      </c>
      <c r="AE1490" s="398">
        <f t="shared" si="1237"/>
        <v>0</v>
      </c>
      <c r="AF1490" s="398">
        <f t="shared" si="1237"/>
        <v>0</v>
      </c>
      <c r="AG1490" s="398">
        <f t="shared" si="1237"/>
        <v>0</v>
      </c>
    </row>
    <row r="1491">
      <c r="A1491" s="100" t="str">
        <f t="shared" si="37"/>
        <v>n/a</v>
      </c>
      <c r="B1491" s="396">
        <f t="array" ref="B1491">IF($A1491="n/a",Dashboard!$C$54,iferror(index('Trade Log'!$B$5:$B$2004,match($A1491,'Trade Log'!$AA$5:$AA$2004,0),0),Dashboard!$C$54))</f>
        <v>43100</v>
      </c>
      <c r="C1491" s="100" t="str">
        <f t="array" ref="C1491">IF($A1491="n/a","",iferror(index('Trade Log'!$C$5:$C$2004,match($A1491,'Trade Log'!$AA$5:$AA$2004,0),0),""))</f>
        <v/>
      </c>
      <c r="D1491" s="398">
        <f t="array" ref="D1491">IF($A1491="n/a",0,iferror(index('Trade Log'!$AD$5:$AD$2004,match($A1491,'Trade Log'!$AA$5:$AA$2004,0),0),0))</f>
        <v>0</v>
      </c>
      <c r="E1491" s="398">
        <f t="shared" si="35"/>
        <v>0</v>
      </c>
      <c r="F1491" s="100" t="str">
        <f t="array" ref="F1491">IF($A1491="n/a","",iferror(index('Trade Log'!$D$5:$D$2004,match($A1491,'Trade Log'!$AA$5:$AA$2004,0),0),"n/a"))</f>
        <v/>
      </c>
      <c r="G1491" s="100" t="str">
        <f t="array" ref="G1491">IF($A1491="n/a","",IFERROR(index(Setup!$D$52:$D$201,match($F1491,Setup!$B$52:$B$201,0),0),"n/a"))</f>
        <v/>
      </c>
      <c r="H1491" s="81"/>
      <c r="I1491" s="398">
        <f t="shared" ref="I1491:AG1491" si="1238">IF($A1491="n/a",0,IFERROR(IF($G1491=I$287,$E1491,0),0))</f>
        <v>0</v>
      </c>
      <c r="J1491" s="398">
        <f t="shared" si="1238"/>
        <v>0</v>
      </c>
      <c r="K1491" s="398">
        <f t="shared" si="1238"/>
        <v>0</v>
      </c>
      <c r="L1491" s="398">
        <f t="shared" si="1238"/>
        <v>0</v>
      </c>
      <c r="M1491" s="398">
        <f t="shared" si="1238"/>
        <v>0</v>
      </c>
      <c r="N1491" s="398">
        <f t="shared" si="1238"/>
        <v>0</v>
      </c>
      <c r="O1491" s="398">
        <f t="shared" si="1238"/>
        <v>0</v>
      </c>
      <c r="P1491" s="398">
        <f t="shared" si="1238"/>
        <v>0</v>
      </c>
      <c r="Q1491" s="398">
        <f t="shared" si="1238"/>
        <v>0</v>
      </c>
      <c r="R1491" s="398">
        <f t="shared" si="1238"/>
        <v>0</v>
      </c>
      <c r="S1491" s="398">
        <f t="shared" si="1238"/>
        <v>0</v>
      </c>
      <c r="T1491" s="398">
        <f t="shared" si="1238"/>
        <v>0</v>
      </c>
      <c r="U1491" s="398">
        <f t="shared" si="1238"/>
        <v>0</v>
      </c>
      <c r="V1491" s="398">
        <f t="shared" si="1238"/>
        <v>0</v>
      </c>
      <c r="W1491" s="398">
        <f t="shared" si="1238"/>
        <v>0</v>
      </c>
      <c r="X1491" s="398">
        <f t="shared" si="1238"/>
        <v>0</v>
      </c>
      <c r="Y1491" s="398">
        <f t="shared" si="1238"/>
        <v>0</v>
      </c>
      <c r="Z1491" s="398">
        <f t="shared" si="1238"/>
        <v>0</v>
      </c>
      <c r="AA1491" s="398">
        <f t="shared" si="1238"/>
        <v>0</v>
      </c>
      <c r="AB1491" s="398">
        <f t="shared" si="1238"/>
        <v>0</v>
      </c>
      <c r="AC1491" s="398">
        <f t="shared" si="1238"/>
        <v>0</v>
      </c>
      <c r="AD1491" s="398">
        <f t="shared" si="1238"/>
        <v>0</v>
      </c>
      <c r="AE1491" s="398">
        <f t="shared" si="1238"/>
        <v>0</v>
      </c>
      <c r="AF1491" s="398">
        <f t="shared" si="1238"/>
        <v>0</v>
      </c>
      <c r="AG1491" s="398">
        <f t="shared" si="1238"/>
        <v>0</v>
      </c>
    </row>
    <row r="1492">
      <c r="A1492" s="100" t="str">
        <f t="shared" si="37"/>
        <v>n/a</v>
      </c>
      <c r="B1492" s="396">
        <f t="array" ref="B1492">IF($A1492="n/a",Dashboard!$C$54,iferror(index('Trade Log'!$B$5:$B$2004,match($A1492,'Trade Log'!$AA$5:$AA$2004,0),0),Dashboard!$C$54))</f>
        <v>43100</v>
      </c>
      <c r="C1492" s="100" t="str">
        <f t="array" ref="C1492">IF($A1492="n/a","",iferror(index('Trade Log'!$C$5:$C$2004,match($A1492,'Trade Log'!$AA$5:$AA$2004,0),0),""))</f>
        <v/>
      </c>
      <c r="D1492" s="398">
        <f t="array" ref="D1492">IF($A1492="n/a",0,iferror(index('Trade Log'!$AD$5:$AD$2004,match($A1492,'Trade Log'!$AA$5:$AA$2004,0),0),0))</f>
        <v>0</v>
      </c>
      <c r="E1492" s="398">
        <f t="shared" si="35"/>
        <v>0</v>
      </c>
      <c r="F1492" s="100" t="str">
        <f t="array" ref="F1492">IF($A1492="n/a","",iferror(index('Trade Log'!$D$5:$D$2004,match($A1492,'Trade Log'!$AA$5:$AA$2004,0),0),"n/a"))</f>
        <v/>
      </c>
      <c r="G1492" s="100" t="str">
        <f t="array" ref="G1492">IF($A1492="n/a","",IFERROR(index(Setup!$D$52:$D$201,match($F1492,Setup!$B$52:$B$201,0),0),"n/a"))</f>
        <v/>
      </c>
      <c r="H1492" s="81"/>
      <c r="I1492" s="398">
        <f t="shared" ref="I1492:AG1492" si="1239">IF($A1492="n/a",0,IFERROR(IF($G1492=I$287,$E1492,0),0))</f>
        <v>0</v>
      </c>
      <c r="J1492" s="398">
        <f t="shared" si="1239"/>
        <v>0</v>
      </c>
      <c r="K1492" s="398">
        <f t="shared" si="1239"/>
        <v>0</v>
      </c>
      <c r="L1492" s="398">
        <f t="shared" si="1239"/>
        <v>0</v>
      </c>
      <c r="M1492" s="398">
        <f t="shared" si="1239"/>
        <v>0</v>
      </c>
      <c r="N1492" s="398">
        <f t="shared" si="1239"/>
        <v>0</v>
      </c>
      <c r="O1492" s="398">
        <f t="shared" si="1239"/>
        <v>0</v>
      </c>
      <c r="P1492" s="398">
        <f t="shared" si="1239"/>
        <v>0</v>
      </c>
      <c r="Q1492" s="398">
        <f t="shared" si="1239"/>
        <v>0</v>
      </c>
      <c r="R1492" s="398">
        <f t="shared" si="1239"/>
        <v>0</v>
      </c>
      <c r="S1492" s="398">
        <f t="shared" si="1239"/>
        <v>0</v>
      </c>
      <c r="T1492" s="398">
        <f t="shared" si="1239"/>
        <v>0</v>
      </c>
      <c r="U1492" s="398">
        <f t="shared" si="1239"/>
        <v>0</v>
      </c>
      <c r="V1492" s="398">
        <f t="shared" si="1239"/>
        <v>0</v>
      </c>
      <c r="W1492" s="398">
        <f t="shared" si="1239"/>
        <v>0</v>
      </c>
      <c r="X1492" s="398">
        <f t="shared" si="1239"/>
        <v>0</v>
      </c>
      <c r="Y1492" s="398">
        <f t="shared" si="1239"/>
        <v>0</v>
      </c>
      <c r="Z1492" s="398">
        <f t="shared" si="1239"/>
        <v>0</v>
      </c>
      <c r="AA1492" s="398">
        <f t="shared" si="1239"/>
        <v>0</v>
      </c>
      <c r="AB1492" s="398">
        <f t="shared" si="1239"/>
        <v>0</v>
      </c>
      <c r="AC1492" s="398">
        <f t="shared" si="1239"/>
        <v>0</v>
      </c>
      <c r="AD1492" s="398">
        <f t="shared" si="1239"/>
        <v>0</v>
      </c>
      <c r="AE1492" s="398">
        <f t="shared" si="1239"/>
        <v>0</v>
      </c>
      <c r="AF1492" s="398">
        <f t="shared" si="1239"/>
        <v>0</v>
      </c>
      <c r="AG1492" s="398">
        <f t="shared" si="1239"/>
        <v>0</v>
      </c>
    </row>
    <row r="1493">
      <c r="A1493" s="100" t="str">
        <f t="shared" si="37"/>
        <v>n/a</v>
      </c>
      <c r="B1493" s="396">
        <f t="array" ref="B1493">IF($A1493="n/a",Dashboard!$C$54,iferror(index('Trade Log'!$B$5:$B$2004,match($A1493,'Trade Log'!$AA$5:$AA$2004,0),0),Dashboard!$C$54))</f>
        <v>43100</v>
      </c>
      <c r="C1493" s="100" t="str">
        <f t="array" ref="C1493">IF($A1493="n/a","",iferror(index('Trade Log'!$C$5:$C$2004,match($A1493,'Trade Log'!$AA$5:$AA$2004,0),0),""))</f>
        <v/>
      </c>
      <c r="D1493" s="398">
        <f t="array" ref="D1493">IF($A1493="n/a",0,iferror(index('Trade Log'!$AD$5:$AD$2004,match($A1493,'Trade Log'!$AA$5:$AA$2004,0),0),0))</f>
        <v>0</v>
      </c>
      <c r="E1493" s="398">
        <f t="shared" si="35"/>
        <v>0</v>
      </c>
      <c r="F1493" s="100" t="str">
        <f t="array" ref="F1493">IF($A1493="n/a","",iferror(index('Trade Log'!$D$5:$D$2004,match($A1493,'Trade Log'!$AA$5:$AA$2004,0),0),"n/a"))</f>
        <v/>
      </c>
      <c r="G1493" s="100" t="str">
        <f t="array" ref="G1493">IF($A1493="n/a","",IFERROR(index(Setup!$D$52:$D$201,match($F1493,Setup!$B$52:$B$201,0),0),"n/a"))</f>
        <v/>
      </c>
      <c r="H1493" s="81"/>
      <c r="I1493" s="398">
        <f t="shared" ref="I1493:AG1493" si="1240">IF($A1493="n/a",0,IFERROR(IF($G1493=I$287,$E1493,0),0))</f>
        <v>0</v>
      </c>
      <c r="J1493" s="398">
        <f t="shared" si="1240"/>
        <v>0</v>
      </c>
      <c r="K1493" s="398">
        <f t="shared" si="1240"/>
        <v>0</v>
      </c>
      <c r="L1493" s="398">
        <f t="shared" si="1240"/>
        <v>0</v>
      </c>
      <c r="M1493" s="398">
        <f t="shared" si="1240"/>
        <v>0</v>
      </c>
      <c r="N1493" s="398">
        <f t="shared" si="1240"/>
        <v>0</v>
      </c>
      <c r="O1493" s="398">
        <f t="shared" si="1240"/>
        <v>0</v>
      </c>
      <c r="P1493" s="398">
        <f t="shared" si="1240"/>
        <v>0</v>
      </c>
      <c r="Q1493" s="398">
        <f t="shared" si="1240"/>
        <v>0</v>
      </c>
      <c r="R1493" s="398">
        <f t="shared" si="1240"/>
        <v>0</v>
      </c>
      <c r="S1493" s="398">
        <f t="shared" si="1240"/>
        <v>0</v>
      </c>
      <c r="T1493" s="398">
        <f t="shared" si="1240"/>
        <v>0</v>
      </c>
      <c r="U1493" s="398">
        <f t="shared" si="1240"/>
        <v>0</v>
      </c>
      <c r="V1493" s="398">
        <f t="shared" si="1240"/>
        <v>0</v>
      </c>
      <c r="W1493" s="398">
        <f t="shared" si="1240"/>
        <v>0</v>
      </c>
      <c r="X1493" s="398">
        <f t="shared" si="1240"/>
        <v>0</v>
      </c>
      <c r="Y1493" s="398">
        <f t="shared" si="1240"/>
        <v>0</v>
      </c>
      <c r="Z1493" s="398">
        <f t="shared" si="1240"/>
        <v>0</v>
      </c>
      <c r="AA1493" s="398">
        <f t="shared" si="1240"/>
        <v>0</v>
      </c>
      <c r="AB1493" s="398">
        <f t="shared" si="1240"/>
        <v>0</v>
      </c>
      <c r="AC1493" s="398">
        <f t="shared" si="1240"/>
        <v>0</v>
      </c>
      <c r="AD1493" s="398">
        <f t="shared" si="1240"/>
        <v>0</v>
      </c>
      <c r="AE1493" s="398">
        <f t="shared" si="1240"/>
        <v>0</v>
      </c>
      <c r="AF1493" s="398">
        <f t="shared" si="1240"/>
        <v>0</v>
      </c>
      <c r="AG1493" s="398">
        <f t="shared" si="1240"/>
        <v>0</v>
      </c>
    </row>
    <row r="1494">
      <c r="A1494" s="100" t="str">
        <f t="shared" si="37"/>
        <v>n/a</v>
      </c>
      <c r="B1494" s="396">
        <f t="array" ref="B1494">IF($A1494="n/a",Dashboard!$C$54,iferror(index('Trade Log'!$B$5:$B$2004,match($A1494,'Trade Log'!$AA$5:$AA$2004,0),0),Dashboard!$C$54))</f>
        <v>43100</v>
      </c>
      <c r="C1494" s="100" t="str">
        <f t="array" ref="C1494">IF($A1494="n/a","",iferror(index('Trade Log'!$C$5:$C$2004,match($A1494,'Trade Log'!$AA$5:$AA$2004,0),0),""))</f>
        <v/>
      </c>
      <c r="D1494" s="398">
        <f t="array" ref="D1494">IF($A1494="n/a",0,iferror(index('Trade Log'!$AD$5:$AD$2004,match($A1494,'Trade Log'!$AA$5:$AA$2004,0),0),0))</f>
        <v>0</v>
      </c>
      <c r="E1494" s="398">
        <f t="shared" si="35"/>
        <v>0</v>
      </c>
      <c r="F1494" s="100" t="str">
        <f t="array" ref="F1494">IF($A1494="n/a","",iferror(index('Trade Log'!$D$5:$D$2004,match($A1494,'Trade Log'!$AA$5:$AA$2004,0),0),"n/a"))</f>
        <v/>
      </c>
      <c r="G1494" s="100" t="str">
        <f t="array" ref="G1494">IF($A1494="n/a","",IFERROR(index(Setup!$D$52:$D$201,match($F1494,Setup!$B$52:$B$201,0),0),"n/a"))</f>
        <v/>
      </c>
      <c r="H1494" s="81"/>
      <c r="I1494" s="398">
        <f t="shared" ref="I1494:AG1494" si="1241">IF($A1494="n/a",0,IFERROR(IF($G1494=I$287,$E1494,0),0))</f>
        <v>0</v>
      </c>
      <c r="J1494" s="398">
        <f t="shared" si="1241"/>
        <v>0</v>
      </c>
      <c r="K1494" s="398">
        <f t="shared" si="1241"/>
        <v>0</v>
      </c>
      <c r="L1494" s="398">
        <f t="shared" si="1241"/>
        <v>0</v>
      </c>
      <c r="M1494" s="398">
        <f t="shared" si="1241"/>
        <v>0</v>
      </c>
      <c r="N1494" s="398">
        <f t="shared" si="1241"/>
        <v>0</v>
      </c>
      <c r="O1494" s="398">
        <f t="shared" si="1241"/>
        <v>0</v>
      </c>
      <c r="P1494" s="398">
        <f t="shared" si="1241"/>
        <v>0</v>
      </c>
      <c r="Q1494" s="398">
        <f t="shared" si="1241"/>
        <v>0</v>
      </c>
      <c r="R1494" s="398">
        <f t="shared" si="1241"/>
        <v>0</v>
      </c>
      <c r="S1494" s="398">
        <f t="shared" si="1241"/>
        <v>0</v>
      </c>
      <c r="T1494" s="398">
        <f t="shared" si="1241"/>
        <v>0</v>
      </c>
      <c r="U1494" s="398">
        <f t="shared" si="1241"/>
        <v>0</v>
      </c>
      <c r="V1494" s="398">
        <f t="shared" si="1241"/>
        <v>0</v>
      </c>
      <c r="W1494" s="398">
        <f t="shared" si="1241"/>
        <v>0</v>
      </c>
      <c r="X1494" s="398">
        <f t="shared" si="1241"/>
        <v>0</v>
      </c>
      <c r="Y1494" s="398">
        <f t="shared" si="1241"/>
        <v>0</v>
      </c>
      <c r="Z1494" s="398">
        <f t="shared" si="1241"/>
        <v>0</v>
      </c>
      <c r="AA1494" s="398">
        <f t="shared" si="1241"/>
        <v>0</v>
      </c>
      <c r="AB1494" s="398">
        <f t="shared" si="1241"/>
        <v>0</v>
      </c>
      <c r="AC1494" s="398">
        <f t="shared" si="1241"/>
        <v>0</v>
      </c>
      <c r="AD1494" s="398">
        <f t="shared" si="1241"/>
        <v>0</v>
      </c>
      <c r="AE1494" s="398">
        <f t="shared" si="1241"/>
        <v>0</v>
      </c>
      <c r="AF1494" s="398">
        <f t="shared" si="1241"/>
        <v>0</v>
      </c>
      <c r="AG1494" s="398">
        <f t="shared" si="1241"/>
        <v>0</v>
      </c>
    </row>
    <row r="1495">
      <c r="A1495" s="100" t="str">
        <f t="shared" si="37"/>
        <v>n/a</v>
      </c>
      <c r="B1495" s="396">
        <f t="array" ref="B1495">IF($A1495="n/a",Dashboard!$C$54,iferror(index('Trade Log'!$B$5:$B$2004,match($A1495,'Trade Log'!$AA$5:$AA$2004,0),0),Dashboard!$C$54))</f>
        <v>43100</v>
      </c>
      <c r="C1495" s="100" t="str">
        <f t="array" ref="C1495">IF($A1495="n/a","",iferror(index('Trade Log'!$C$5:$C$2004,match($A1495,'Trade Log'!$AA$5:$AA$2004,0),0),""))</f>
        <v/>
      </c>
      <c r="D1495" s="398">
        <f t="array" ref="D1495">IF($A1495="n/a",0,iferror(index('Trade Log'!$AD$5:$AD$2004,match($A1495,'Trade Log'!$AA$5:$AA$2004,0),0),0))</f>
        <v>0</v>
      </c>
      <c r="E1495" s="398">
        <f t="shared" si="35"/>
        <v>0</v>
      </c>
      <c r="F1495" s="100" t="str">
        <f t="array" ref="F1495">IF($A1495="n/a","",iferror(index('Trade Log'!$D$5:$D$2004,match($A1495,'Trade Log'!$AA$5:$AA$2004,0),0),"n/a"))</f>
        <v/>
      </c>
      <c r="G1495" s="100" t="str">
        <f t="array" ref="G1495">IF($A1495="n/a","",IFERROR(index(Setup!$D$52:$D$201,match($F1495,Setup!$B$52:$B$201,0),0),"n/a"))</f>
        <v/>
      </c>
      <c r="H1495" s="81"/>
      <c r="I1495" s="398">
        <f t="shared" ref="I1495:AG1495" si="1242">IF($A1495="n/a",0,IFERROR(IF($G1495=I$287,$E1495,0),0))</f>
        <v>0</v>
      </c>
      <c r="J1495" s="398">
        <f t="shared" si="1242"/>
        <v>0</v>
      </c>
      <c r="K1495" s="398">
        <f t="shared" si="1242"/>
        <v>0</v>
      </c>
      <c r="L1495" s="398">
        <f t="shared" si="1242"/>
        <v>0</v>
      </c>
      <c r="M1495" s="398">
        <f t="shared" si="1242"/>
        <v>0</v>
      </c>
      <c r="N1495" s="398">
        <f t="shared" si="1242"/>
        <v>0</v>
      </c>
      <c r="O1495" s="398">
        <f t="shared" si="1242"/>
        <v>0</v>
      </c>
      <c r="P1495" s="398">
        <f t="shared" si="1242"/>
        <v>0</v>
      </c>
      <c r="Q1495" s="398">
        <f t="shared" si="1242"/>
        <v>0</v>
      </c>
      <c r="R1495" s="398">
        <f t="shared" si="1242"/>
        <v>0</v>
      </c>
      <c r="S1495" s="398">
        <f t="shared" si="1242"/>
        <v>0</v>
      </c>
      <c r="T1495" s="398">
        <f t="shared" si="1242"/>
        <v>0</v>
      </c>
      <c r="U1495" s="398">
        <f t="shared" si="1242"/>
        <v>0</v>
      </c>
      <c r="V1495" s="398">
        <f t="shared" si="1242"/>
        <v>0</v>
      </c>
      <c r="W1495" s="398">
        <f t="shared" si="1242"/>
        <v>0</v>
      </c>
      <c r="X1495" s="398">
        <f t="shared" si="1242"/>
        <v>0</v>
      </c>
      <c r="Y1495" s="398">
        <f t="shared" si="1242"/>
        <v>0</v>
      </c>
      <c r="Z1495" s="398">
        <f t="shared" si="1242"/>
        <v>0</v>
      </c>
      <c r="AA1495" s="398">
        <f t="shared" si="1242"/>
        <v>0</v>
      </c>
      <c r="AB1495" s="398">
        <f t="shared" si="1242"/>
        <v>0</v>
      </c>
      <c r="AC1495" s="398">
        <f t="shared" si="1242"/>
        <v>0</v>
      </c>
      <c r="AD1495" s="398">
        <f t="shared" si="1242"/>
        <v>0</v>
      </c>
      <c r="AE1495" s="398">
        <f t="shared" si="1242"/>
        <v>0</v>
      </c>
      <c r="AF1495" s="398">
        <f t="shared" si="1242"/>
        <v>0</v>
      </c>
      <c r="AG1495" s="398">
        <f t="shared" si="1242"/>
        <v>0</v>
      </c>
    </row>
    <row r="1496">
      <c r="A1496" s="100" t="str">
        <f t="shared" si="37"/>
        <v>n/a</v>
      </c>
      <c r="B1496" s="396">
        <f t="array" ref="B1496">IF($A1496="n/a",Dashboard!$C$54,iferror(index('Trade Log'!$B$5:$B$2004,match($A1496,'Trade Log'!$AA$5:$AA$2004,0),0),Dashboard!$C$54))</f>
        <v>43100</v>
      </c>
      <c r="C1496" s="100" t="str">
        <f t="array" ref="C1496">IF($A1496="n/a","",iferror(index('Trade Log'!$C$5:$C$2004,match($A1496,'Trade Log'!$AA$5:$AA$2004,0),0),""))</f>
        <v/>
      </c>
      <c r="D1496" s="398">
        <f t="array" ref="D1496">IF($A1496="n/a",0,iferror(index('Trade Log'!$AD$5:$AD$2004,match($A1496,'Trade Log'!$AA$5:$AA$2004,0),0),0))</f>
        <v>0</v>
      </c>
      <c r="E1496" s="398">
        <f t="shared" si="35"/>
        <v>0</v>
      </c>
      <c r="F1496" s="100" t="str">
        <f t="array" ref="F1496">IF($A1496="n/a","",iferror(index('Trade Log'!$D$5:$D$2004,match($A1496,'Trade Log'!$AA$5:$AA$2004,0),0),"n/a"))</f>
        <v/>
      </c>
      <c r="G1496" s="100" t="str">
        <f t="array" ref="G1496">IF($A1496="n/a","",IFERROR(index(Setup!$D$52:$D$201,match($F1496,Setup!$B$52:$B$201,0),0),"n/a"))</f>
        <v/>
      </c>
      <c r="H1496" s="81"/>
      <c r="I1496" s="398">
        <f t="shared" ref="I1496:AG1496" si="1243">IF($A1496="n/a",0,IFERROR(IF($G1496=I$287,$E1496,0),0))</f>
        <v>0</v>
      </c>
      <c r="J1496" s="398">
        <f t="shared" si="1243"/>
        <v>0</v>
      </c>
      <c r="K1496" s="398">
        <f t="shared" si="1243"/>
        <v>0</v>
      </c>
      <c r="L1496" s="398">
        <f t="shared" si="1243"/>
        <v>0</v>
      </c>
      <c r="M1496" s="398">
        <f t="shared" si="1243"/>
        <v>0</v>
      </c>
      <c r="N1496" s="398">
        <f t="shared" si="1243"/>
        <v>0</v>
      </c>
      <c r="O1496" s="398">
        <f t="shared" si="1243"/>
        <v>0</v>
      </c>
      <c r="P1496" s="398">
        <f t="shared" si="1243"/>
        <v>0</v>
      </c>
      <c r="Q1496" s="398">
        <f t="shared" si="1243"/>
        <v>0</v>
      </c>
      <c r="R1496" s="398">
        <f t="shared" si="1243"/>
        <v>0</v>
      </c>
      <c r="S1496" s="398">
        <f t="shared" si="1243"/>
        <v>0</v>
      </c>
      <c r="T1496" s="398">
        <f t="shared" si="1243"/>
        <v>0</v>
      </c>
      <c r="U1496" s="398">
        <f t="shared" si="1243"/>
        <v>0</v>
      </c>
      <c r="V1496" s="398">
        <f t="shared" si="1243"/>
        <v>0</v>
      </c>
      <c r="W1496" s="398">
        <f t="shared" si="1243"/>
        <v>0</v>
      </c>
      <c r="X1496" s="398">
        <f t="shared" si="1243"/>
        <v>0</v>
      </c>
      <c r="Y1496" s="398">
        <f t="shared" si="1243"/>
        <v>0</v>
      </c>
      <c r="Z1496" s="398">
        <f t="shared" si="1243"/>
        <v>0</v>
      </c>
      <c r="AA1496" s="398">
        <f t="shared" si="1243"/>
        <v>0</v>
      </c>
      <c r="AB1496" s="398">
        <f t="shared" si="1243"/>
        <v>0</v>
      </c>
      <c r="AC1496" s="398">
        <f t="shared" si="1243"/>
        <v>0</v>
      </c>
      <c r="AD1496" s="398">
        <f t="shared" si="1243"/>
        <v>0</v>
      </c>
      <c r="AE1496" s="398">
        <f t="shared" si="1243"/>
        <v>0</v>
      </c>
      <c r="AF1496" s="398">
        <f t="shared" si="1243"/>
        <v>0</v>
      </c>
      <c r="AG1496" s="398">
        <f t="shared" si="1243"/>
        <v>0</v>
      </c>
    </row>
    <row r="1497">
      <c r="A1497" s="100" t="str">
        <f t="shared" si="37"/>
        <v>n/a</v>
      </c>
      <c r="B1497" s="396">
        <f t="array" ref="B1497">IF($A1497="n/a",Dashboard!$C$54,iferror(index('Trade Log'!$B$5:$B$2004,match($A1497,'Trade Log'!$AA$5:$AA$2004,0),0),Dashboard!$C$54))</f>
        <v>43100</v>
      </c>
      <c r="C1497" s="100" t="str">
        <f t="array" ref="C1497">IF($A1497="n/a","",iferror(index('Trade Log'!$C$5:$C$2004,match($A1497,'Trade Log'!$AA$5:$AA$2004,0),0),""))</f>
        <v/>
      </c>
      <c r="D1497" s="398">
        <f t="array" ref="D1497">IF($A1497="n/a",0,iferror(index('Trade Log'!$AD$5:$AD$2004,match($A1497,'Trade Log'!$AA$5:$AA$2004,0),0),0))</f>
        <v>0</v>
      </c>
      <c r="E1497" s="398">
        <f t="shared" si="35"/>
        <v>0</v>
      </c>
      <c r="F1497" s="100" t="str">
        <f t="array" ref="F1497">IF($A1497="n/a","",iferror(index('Trade Log'!$D$5:$D$2004,match($A1497,'Trade Log'!$AA$5:$AA$2004,0),0),"n/a"))</f>
        <v/>
      </c>
      <c r="G1497" s="100" t="str">
        <f t="array" ref="G1497">IF($A1497="n/a","",IFERROR(index(Setup!$D$52:$D$201,match($F1497,Setup!$B$52:$B$201,0),0),"n/a"))</f>
        <v/>
      </c>
      <c r="H1497" s="81"/>
      <c r="I1497" s="398">
        <f t="shared" ref="I1497:AG1497" si="1244">IF($A1497="n/a",0,IFERROR(IF($G1497=I$287,$E1497,0),0))</f>
        <v>0</v>
      </c>
      <c r="J1497" s="398">
        <f t="shared" si="1244"/>
        <v>0</v>
      </c>
      <c r="K1497" s="398">
        <f t="shared" si="1244"/>
        <v>0</v>
      </c>
      <c r="L1497" s="398">
        <f t="shared" si="1244"/>
        <v>0</v>
      </c>
      <c r="M1497" s="398">
        <f t="shared" si="1244"/>
        <v>0</v>
      </c>
      <c r="N1497" s="398">
        <f t="shared" si="1244"/>
        <v>0</v>
      </c>
      <c r="O1497" s="398">
        <f t="shared" si="1244"/>
        <v>0</v>
      </c>
      <c r="P1497" s="398">
        <f t="shared" si="1244"/>
        <v>0</v>
      </c>
      <c r="Q1497" s="398">
        <f t="shared" si="1244"/>
        <v>0</v>
      </c>
      <c r="R1497" s="398">
        <f t="shared" si="1244"/>
        <v>0</v>
      </c>
      <c r="S1497" s="398">
        <f t="shared" si="1244"/>
        <v>0</v>
      </c>
      <c r="T1497" s="398">
        <f t="shared" si="1244"/>
        <v>0</v>
      </c>
      <c r="U1497" s="398">
        <f t="shared" si="1244"/>
        <v>0</v>
      </c>
      <c r="V1497" s="398">
        <f t="shared" si="1244"/>
        <v>0</v>
      </c>
      <c r="W1497" s="398">
        <f t="shared" si="1244"/>
        <v>0</v>
      </c>
      <c r="X1497" s="398">
        <f t="shared" si="1244"/>
        <v>0</v>
      </c>
      <c r="Y1497" s="398">
        <f t="shared" si="1244"/>
        <v>0</v>
      </c>
      <c r="Z1497" s="398">
        <f t="shared" si="1244"/>
        <v>0</v>
      </c>
      <c r="AA1497" s="398">
        <f t="shared" si="1244"/>
        <v>0</v>
      </c>
      <c r="AB1497" s="398">
        <f t="shared" si="1244"/>
        <v>0</v>
      </c>
      <c r="AC1497" s="398">
        <f t="shared" si="1244"/>
        <v>0</v>
      </c>
      <c r="AD1497" s="398">
        <f t="shared" si="1244"/>
        <v>0</v>
      </c>
      <c r="AE1497" s="398">
        <f t="shared" si="1244"/>
        <v>0</v>
      </c>
      <c r="AF1497" s="398">
        <f t="shared" si="1244"/>
        <v>0</v>
      </c>
      <c r="AG1497" s="398">
        <f t="shared" si="1244"/>
        <v>0</v>
      </c>
    </row>
    <row r="1498">
      <c r="A1498" s="100" t="str">
        <f t="shared" si="37"/>
        <v>n/a</v>
      </c>
      <c r="B1498" s="396">
        <f t="array" ref="B1498">IF($A1498="n/a",Dashboard!$C$54,iferror(index('Trade Log'!$B$5:$B$2004,match($A1498,'Trade Log'!$AA$5:$AA$2004,0),0),Dashboard!$C$54))</f>
        <v>43100</v>
      </c>
      <c r="C1498" s="100" t="str">
        <f t="array" ref="C1498">IF($A1498="n/a","",iferror(index('Trade Log'!$C$5:$C$2004,match($A1498,'Trade Log'!$AA$5:$AA$2004,0),0),""))</f>
        <v/>
      </c>
      <c r="D1498" s="398">
        <f t="array" ref="D1498">IF($A1498="n/a",0,iferror(index('Trade Log'!$AD$5:$AD$2004,match($A1498,'Trade Log'!$AA$5:$AA$2004,0),0),0))</f>
        <v>0</v>
      </c>
      <c r="E1498" s="398">
        <f t="shared" si="35"/>
        <v>0</v>
      </c>
      <c r="F1498" s="100" t="str">
        <f t="array" ref="F1498">IF($A1498="n/a","",iferror(index('Trade Log'!$D$5:$D$2004,match($A1498,'Trade Log'!$AA$5:$AA$2004,0),0),"n/a"))</f>
        <v/>
      </c>
      <c r="G1498" s="100" t="str">
        <f t="array" ref="G1498">IF($A1498="n/a","",IFERROR(index(Setup!$D$52:$D$201,match($F1498,Setup!$B$52:$B$201,0),0),"n/a"))</f>
        <v/>
      </c>
      <c r="H1498" s="81"/>
      <c r="I1498" s="398">
        <f t="shared" ref="I1498:AG1498" si="1245">IF($A1498="n/a",0,IFERROR(IF($G1498=I$287,$E1498,0),0))</f>
        <v>0</v>
      </c>
      <c r="J1498" s="398">
        <f t="shared" si="1245"/>
        <v>0</v>
      </c>
      <c r="K1498" s="398">
        <f t="shared" si="1245"/>
        <v>0</v>
      </c>
      <c r="L1498" s="398">
        <f t="shared" si="1245"/>
        <v>0</v>
      </c>
      <c r="M1498" s="398">
        <f t="shared" si="1245"/>
        <v>0</v>
      </c>
      <c r="N1498" s="398">
        <f t="shared" si="1245"/>
        <v>0</v>
      </c>
      <c r="O1498" s="398">
        <f t="shared" si="1245"/>
        <v>0</v>
      </c>
      <c r="P1498" s="398">
        <f t="shared" si="1245"/>
        <v>0</v>
      </c>
      <c r="Q1498" s="398">
        <f t="shared" si="1245"/>
        <v>0</v>
      </c>
      <c r="R1498" s="398">
        <f t="shared" si="1245"/>
        <v>0</v>
      </c>
      <c r="S1498" s="398">
        <f t="shared" si="1245"/>
        <v>0</v>
      </c>
      <c r="T1498" s="398">
        <f t="shared" si="1245"/>
        <v>0</v>
      </c>
      <c r="U1498" s="398">
        <f t="shared" si="1245"/>
        <v>0</v>
      </c>
      <c r="V1498" s="398">
        <f t="shared" si="1245"/>
        <v>0</v>
      </c>
      <c r="W1498" s="398">
        <f t="shared" si="1245"/>
        <v>0</v>
      </c>
      <c r="X1498" s="398">
        <f t="shared" si="1245"/>
        <v>0</v>
      </c>
      <c r="Y1498" s="398">
        <f t="shared" si="1245"/>
        <v>0</v>
      </c>
      <c r="Z1498" s="398">
        <f t="shared" si="1245"/>
        <v>0</v>
      </c>
      <c r="AA1498" s="398">
        <f t="shared" si="1245"/>
        <v>0</v>
      </c>
      <c r="AB1498" s="398">
        <f t="shared" si="1245"/>
        <v>0</v>
      </c>
      <c r="AC1498" s="398">
        <f t="shared" si="1245"/>
        <v>0</v>
      </c>
      <c r="AD1498" s="398">
        <f t="shared" si="1245"/>
        <v>0</v>
      </c>
      <c r="AE1498" s="398">
        <f t="shared" si="1245"/>
        <v>0</v>
      </c>
      <c r="AF1498" s="398">
        <f t="shared" si="1245"/>
        <v>0</v>
      </c>
      <c r="AG1498" s="398">
        <f t="shared" si="1245"/>
        <v>0</v>
      </c>
    </row>
    <row r="1499">
      <c r="A1499" s="100" t="str">
        <f t="shared" si="37"/>
        <v>n/a</v>
      </c>
      <c r="B1499" s="396">
        <f t="array" ref="B1499">IF($A1499="n/a",Dashboard!$C$54,iferror(index('Trade Log'!$B$5:$B$2004,match($A1499,'Trade Log'!$AA$5:$AA$2004,0),0),Dashboard!$C$54))</f>
        <v>43100</v>
      </c>
      <c r="C1499" s="100" t="str">
        <f t="array" ref="C1499">IF($A1499="n/a","",iferror(index('Trade Log'!$C$5:$C$2004,match($A1499,'Trade Log'!$AA$5:$AA$2004,0),0),""))</f>
        <v/>
      </c>
      <c r="D1499" s="398">
        <f t="array" ref="D1499">IF($A1499="n/a",0,iferror(index('Trade Log'!$AD$5:$AD$2004,match($A1499,'Trade Log'!$AA$5:$AA$2004,0),0),0))</f>
        <v>0</v>
      </c>
      <c r="E1499" s="398">
        <f t="shared" si="35"/>
        <v>0</v>
      </c>
      <c r="F1499" s="100" t="str">
        <f t="array" ref="F1499">IF($A1499="n/a","",iferror(index('Trade Log'!$D$5:$D$2004,match($A1499,'Trade Log'!$AA$5:$AA$2004,0),0),"n/a"))</f>
        <v/>
      </c>
      <c r="G1499" s="100" t="str">
        <f t="array" ref="G1499">IF($A1499="n/a","",IFERROR(index(Setup!$D$52:$D$201,match($F1499,Setup!$B$52:$B$201,0),0),"n/a"))</f>
        <v/>
      </c>
      <c r="H1499" s="81"/>
      <c r="I1499" s="398">
        <f t="shared" ref="I1499:AG1499" si="1246">IF($A1499="n/a",0,IFERROR(IF($G1499=I$287,$E1499,0),0))</f>
        <v>0</v>
      </c>
      <c r="J1499" s="398">
        <f t="shared" si="1246"/>
        <v>0</v>
      </c>
      <c r="K1499" s="398">
        <f t="shared" si="1246"/>
        <v>0</v>
      </c>
      <c r="L1499" s="398">
        <f t="shared" si="1246"/>
        <v>0</v>
      </c>
      <c r="M1499" s="398">
        <f t="shared" si="1246"/>
        <v>0</v>
      </c>
      <c r="N1499" s="398">
        <f t="shared" si="1246"/>
        <v>0</v>
      </c>
      <c r="O1499" s="398">
        <f t="shared" si="1246"/>
        <v>0</v>
      </c>
      <c r="P1499" s="398">
        <f t="shared" si="1246"/>
        <v>0</v>
      </c>
      <c r="Q1499" s="398">
        <f t="shared" si="1246"/>
        <v>0</v>
      </c>
      <c r="R1499" s="398">
        <f t="shared" si="1246"/>
        <v>0</v>
      </c>
      <c r="S1499" s="398">
        <f t="shared" si="1246"/>
        <v>0</v>
      </c>
      <c r="T1499" s="398">
        <f t="shared" si="1246"/>
        <v>0</v>
      </c>
      <c r="U1499" s="398">
        <f t="shared" si="1246"/>
        <v>0</v>
      </c>
      <c r="V1499" s="398">
        <f t="shared" si="1246"/>
        <v>0</v>
      </c>
      <c r="W1499" s="398">
        <f t="shared" si="1246"/>
        <v>0</v>
      </c>
      <c r="X1499" s="398">
        <f t="shared" si="1246"/>
        <v>0</v>
      </c>
      <c r="Y1499" s="398">
        <f t="shared" si="1246"/>
        <v>0</v>
      </c>
      <c r="Z1499" s="398">
        <f t="shared" si="1246"/>
        <v>0</v>
      </c>
      <c r="AA1499" s="398">
        <f t="shared" si="1246"/>
        <v>0</v>
      </c>
      <c r="AB1499" s="398">
        <f t="shared" si="1246"/>
        <v>0</v>
      </c>
      <c r="AC1499" s="398">
        <f t="shared" si="1246"/>
        <v>0</v>
      </c>
      <c r="AD1499" s="398">
        <f t="shared" si="1246"/>
        <v>0</v>
      </c>
      <c r="AE1499" s="398">
        <f t="shared" si="1246"/>
        <v>0</v>
      </c>
      <c r="AF1499" s="398">
        <f t="shared" si="1246"/>
        <v>0</v>
      </c>
      <c r="AG1499" s="398">
        <f t="shared" si="1246"/>
        <v>0</v>
      </c>
    </row>
    <row r="1500">
      <c r="A1500" s="100" t="str">
        <f t="shared" si="37"/>
        <v>n/a</v>
      </c>
      <c r="B1500" s="396">
        <f t="array" ref="B1500">IF($A1500="n/a",Dashboard!$C$54,iferror(index('Trade Log'!$B$5:$B$2004,match($A1500,'Trade Log'!$AA$5:$AA$2004,0),0),Dashboard!$C$54))</f>
        <v>43100</v>
      </c>
      <c r="C1500" s="100" t="str">
        <f t="array" ref="C1500">IF($A1500="n/a","",iferror(index('Trade Log'!$C$5:$C$2004,match($A1500,'Trade Log'!$AA$5:$AA$2004,0),0),""))</f>
        <v/>
      </c>
      <c r="D1500" s="398">
        <f t="array" ref="D1500">IF($A1500="n/a",0,iferror(index('Trade Log'!$AD$5:$AD$2004,match($A1500,'Trade Log'!$AA$5:$AA$2004,0),0),0))</f>
        <v>0</v>
      </c>
      <c r="E1500" s="398">
        <f t="shared" si="35"/>
        <v>0</v>
      </c>
      <c r="F1500" s="100" t="str">
        <f t="array" ref="F1500">IF($A1500="n/a","",iferror(index('Trade Log'!$D$5:$D$2004,match($A1500,'Trade Log'!$AA$5:$AA$2004,0),0),"n/a"))</f>
        <v/>
      </c>
      <c r="G1500" s="100" t="str">
        <f t="array" ref="G1500">IF($A1500="n/a","",IFERROR(index(Setup!$D$52:$D$201,match($F1500,Setup!$B$52:$B$201,0),0),"n/a"))</f>
        <v/>
      </c>
      <c r="H1500" s="81"/>
      <c r="I1500" s="398">
        <f t="shared" ref="I1500:AG1500" si="1247">IF($A1500="n/a",0,IFERROR(IF($G1500=I$287,$E1500,0),0))</f>
        <v>0</v>
      </c>
      <c r="J1500" s="398">
        <f t="shared" si="1247"/>
        <v>0</v>
      </c>
      <c r="K1500" s="398">
        <f t="shared" si="1247"/>
        <v>0</v>
      </c>
      <c r="L1500" s="398">
        <f t="shared" si="1247"/>
        <v>0</v>
      </c>
      <c r="M1500" s="398">
        <f t="shared" si="1247"/>
        <v>0</v>
      </c>
      <c r="N1500" s="398">
        <f t="shared" si="1247"/>
        <v>0</v>
      </c>
      <c r="O1500" s="398">
        <f t="shared" si="1247"/>
        <v>0</v>
      </c>
      <c r="P1500" s="398">
        <f t="shared" si="1247"/>
        <v>0</v>
      </c>
      <c r="Q1500" s="398">
        <f t="shared" si="1247"/>
        <v>0</v>
      </c>
      <c r="R1500" s="398">
        <f t="shared" si="1247"/>
        <v>0</v>
      </c>
      <c r="S1500" s="398">
        <f t="shared" si="1247"/>
        <v>0</v>
      </c>
      <c r="T1500" s="398">
        <f t="shared" si="1247"/>
        <v>0</v>
      </c>
      <c r="U1500" s="398">
        <f t="shared" si="1247"/>
        <v>0</v>
      </c>
      <c r="V1500" s="398">
        <f t="shared" si="1247"/>
        <v>0</v>
      </c>
      <c r="W1500" s="398">
        <f t="shared" si="1247"/>
        <v>0</v>
      </c>
      <c r="X1500" s="398">
        <f t="shared" si="1247"/>
        <v>0</v>
      </c>
      <c r="Y1500" s="398">
        <f t="shared" si="1247"/>
        <v>0</v>
      </c>
      <c r="Z1500" s="398">
        <f t="shared" si="1247"/>
        <v>0</v>
      </c>
      <c r="AA1500" s="398">
        <f t="shared" si="1247"/>
        <v>0</v>
      </c>
      <c r="AB1500" s="398">
        <f t="shared" si="1247"/>
        <v>0</v>
      </c>
      <c r="AC1500" s="398">
        <f t="shared" si="1247"/>
        <v>0</v>
      </c>
      <c r="AD1500" s="398">
        <f t="shared" si="1247"/>
        <v>0</v>
      </c>
      <c r="AE1500" s="398">
        <f t="shared" si="1247"/>
        <v>0</v>
      </c>
      <c r="AF1500" s="398">
        <f t="shared" si="1247"/>
        <v>0</v>
      </c>
      <c r="AG1500" s="398">
        <f t="shared" si="1247"/>
        <v>0</v>
      </c>
    </row>
    <row r="1501">
      <c r="A1501" s="100" t="str">
        <f t="shared" si="37"/>
        <v>n/a</v>
      </c>
      <c r="B1501" s="396">
        <f t="array" ref="B1501">IF($A1501="n/a",Dashboard!$C$54,iferror(index('Trade Log'!$B$5:$B$2004,match($A1501,'Trade Log'!$AA$5:$AA$2004,0),0),Dashboard!$C$54))</f>
        <v>43100</v>
      </c>
      <c r="C1501" s="100" t="str">
        <f t="array" ref="C1501">IF($A1501="n/a","",iferror(index('Trade Log'!$C$5:$C$2004,match($A1501,'Trade Log'!$AA$5:$AA$2004,0),0),""))</f>
        <v/>
      </c>
      <c r="D1501" s="398">
        <f t="array" ref="D1501">IF($A1501="n/a",0,iferror(index('Trade Log'!$AD$5:$AD$2004,match($A1501,'Trade Log'!$AA$5:$AA$2004,0),0),0))</f>
        <v>0</v>
      </c>
      <c r="E1501" s="398">
        <f t="shared" si="35"/>
        <v>0</v>
      </c>
      <c r="F1501" s="100" t="str">
        <f t="array" ref="F1501">IF($A1501="n/a","",iferror(index('Trade Log'!$D$5:$D$2004,match($A1501,'Trade Log'!$AA$5:$AA$2004,0),0),"n/a"))</f>
        <v/>
      </c>
      <c r="G1501" s="100" t="str">
        <f t="array" ref="G1501">IF($A1501="n/a","",IFERROR(index(Setup!$D$52:$D$201,match($F1501,Setup!$B$52:$B$201,0),0),"n/a"))</f>
        <v/>
      </c>
      <c r="H1501" s="81"/>
      <c r="I1501" s="398">
        <f t="shared" ref="I1501:AG1501" si="1248">IF($A1501="n/a",0,IFERROR(IF($G1501=I$287,$E1501,0),0))</f>
        <v>0</v>
      </c>
      <c r="J1501" s="398">
        <f t="shared" si="1248"/>
        <v>0</v>
      </c>
      <c r="K1501" s="398">
        <f t="shared" si="1248"/>
        <v>0</v>
      </c>
      <c r="L1501" s="398">
        <f t="shared" si="1248"/>
        <v>0</v>
      </c>
      <c r="M1501" s="398">
        <f t="shared" si="1248"/>
        <v>0</v>
      </c>
      <c r="N1501" s="398">
        <f t="shared" si="1248"/>
        <v>0</v>
      </c>
      <c r="O1501" s="398">
        <f t="shared" si="1248"/>
        <v>0</v>
      </c>
      <c r="P1501" s="398">
        <f t="shared" si="1248"/>
        <v>0</v>
      </c>
      <c r="Q1501" s="398">
        <f t="shared" si="1248"/>
        <v>0</v>
      </c>
      <c r="R1501" s="398">
        <f t="shared" si="1248"/>
        <v>0</v>
      </c>
      <c r="S1501" s="398">
        <f t="shared" si="1248"/>
        <v>0</v>
      </c>
      <c r="T1501" s="398">
        <f t="shared" si="1248"/>
        <v>0</v>
      </c>
      <c r="U1501" s="398">
        <f t="shared" si="1248"/>
        <v>0</v>
      </c>
      <c r="V1501" s="398">
        <f t="shared" si="1248"/>
        <v>0</v>
      </c>
      <c r="W1501" s="398">
        <f t="shared" si="1248"/>
        <v>0</v>
      </c>
      <c r="X1501" s="398">
        <f t="shared" si="1248"/>
        <v>0</v>
      </c>
      <c r="Y1501" s="398">
        <f t="shared" si="1248"/>
        <v>0</v>
      </c>
      <c r="Z1501" s="398">
        <f t="shared" si="1248"/>
        <v>0</v>
      </c>
      <c r="AA1501" s="398">
        <f t="shared" si="1248"/>
        <v>0</v>
      </c>
      <c r="AB1501" s="398">
        <f t="shared" si="1248"/>
        <v>0</v>
      </c>
      <c r="AC1501" s="398">
        <f t="shared" si="1248"/>
        <v>0</v>
      </c>
      <c r="AD1501" s="398">
        <f t="shared" si="1248"/>
        <v>0</v>
      </c>
      <c r="AE1501" s="398">
        <f t="shared" si="1248"/>
        <v>0</v>
      </c>
      <c r="AF1501" s="398">
        <f t="shared" si="1248"/>
        <v>0</v>
      </c>
      <c r="AG1501" s="398">
        <f t="shared" si="1248"/>
        <v>0</v>
      </c>
    </row>
    <row r="1502">
      <c r="A1502" s="100" t="str">
        <f t="shared" si="37"/>
        <v>n/a</v>
      </c>
      <c r="B1502" s="396">
        <f t="array" ref="B1502">IF($A1502="n/a",Dashboard!$C$54,iferror(index('Trade Log'!$B$5:$B$2004,match($A1502,'Trade Log'!$AA$5:$AA$2004,0),0),Dashboard!$C$54))</f>
        <v>43100</v>
      </c>
      <c r="C1502" s="100" t="str">
        <f t="array" ref="C1502">IF($A1502="n/a","",iferror(index('Trade Log'!$C$5:$C$2004,match($A1502,'Trade Log'!$AA$5:$AA$2004,0),0),""))</f>
        <v/>
      </c>
      <c r="D1502" s="398">
        <f t="array" ref="D1502">IF($A1502="n/a",0,iferror(index('Trade Log'!$AD$5:$AD$2004,match($A1502,'Trade Log'!$AA$5:$AA$2004,0),0),0))</f>
        <v>0</v>
      </c>
      <c r="E1502" s="398">
        <f t="shared" si="35"/>
        <v>0</v>
      </c>
      <c r="F1502" s="100" t="str">
        <f t="array" ref="F1502">IF($A1502="n/a","",iferror(index('Trade Log'!$D$5:$D$2004,match($A1502,'Trade Log'!$AA$5:$AA$2004,0),0),"n/a"))</f>
        <v/>
      </c>
      <c r="G1502" s="100" t="str">
        <f t="array" ref="G1502">IF($A1502="n/a","",IFERROR(index(Setup!$D$52:$D$201,match($F1502,Setup!$B$52:$B$201,0),0),"n/a"))</f>
        <v/>
      </c>
      <c r="H1502" s="81"/>
      <c r="I1502" s="398">
        <f t="shared" ref="I1502:AG1502" si="1249">IF($A1502="n/a",0,IFERROR(IF($G1502=I$287,$E1502,0),0))</f>
        <v>0</v>
      </c>
      <c r="J1502" s="398">
        <f t="shared" si="1249"/>
        <v>0</v>
      </c>
      <c r="K1502" s="398">
        <f t="shared" si="1249"/>
        <v>0</v>
      </c>
      <c r="L1502" s="398">
        <f t="shared" si="1249"/>
        <v>0</v>
      </c>
      <c r="M1502" s="398">
        <f t="shared" si="1249"/>
        <v>0</v>
      </c>
      <c r="N1502" s="398">
        <f t="shared" si="1249"/>
        <v>0</v>
      </c>
      <c r="O1502" s="398">
        <f t="shared" si="1249"/>
        <v>0</v>
      </c>
      <c r="P1502" s="398">
        <f t="shared" si="1249"/>
        <v>0</v>
      </c>
      <c r="Q1502" s="398">
        <f t="shared" si="1249"/>
        <v>0</v>
      </c>
      <c r="R1502" s="398">
        <f t="shared" si="1249"/>
        <v>0</v>
      </c>
      <c r="S1502" s="398">
        <f t="shared" si="1249"/>
        <v>0</v>
      </c>
      <c r="T1502" s="398">
        <f t="shared" si="1249"/>
        <v>0</v>
      </c>
      <c r="U1502" s="398">
        <f t="shared" si="1249"/>
        <v>0</v>
      </c>
      <c r="V1502" s="398">
        <f t="shared" si="1249"/>
        <v>0</v>
      </c>
      <c r="W1502" s="398">
        <f t="shared" si="1249"/>
        <v>0</v>
      </c>
      <c r="X1502" s="398">
        <f t="shared" si="1249"/>
        <v>0</v>
      </c>
      <c r="Y1502" s="398">
        <f t="shared" si="1249"/>
        <v>0</v>
      </c>
      <c r="Z1502" s="398">
        <f t="shared" si="1249"/>
        <v>0</v>
      </c>
      <c r="AA1502" s="398">
        <f t="shared" si="1249"/>
        <v>0</v>
      </c>
      <c r="AB1502" s="398">
        <f t="shared" si="1249"/>
        <v>0</v>
      </c>
      <c r="AC1502" s="398">
        <f t="shared" si="1249"/>
        <v>0</v>
      </c>
      <c r="AD1502" s="398">
        <f t="shared" si="1249"/>
        <v>0</v>
      </c>
      <c r="AE1502" s="398">
        <f t="shared" si="1249"/>
        <v>0</v>
      </c>
      <c r="AF1502" s="398">
        <f t="shared" si="1249"/>
        <v>0</v>
      </c>
      <c r="AG1502" s="398">
        <f t="shared" si="1249"/>
        <v>0</v>
      </c>
    </row>
    <row r="1503">
      <c r="A1503" s="100" t="str">
        <f t="shared" si="37"/>
        <v>n/a</v>
      </c>
      <c r="B1503" s="396">
        <f t="array" ref="B1503">IF($A1503="n/a",Dashboard!$C$54,iferror(index('Trade Log'!$B$5:$B$2004,match($A1503,'Trade Log'!$AA$5:$AA$2004,0),0),Dashboard!$C$54))</f>
        <v>43100</v>
      </c>
      <c r="C1503" s="100" t="str">
        <f t="array" ref="C1503">IF($A1503="n/a","",iferror(index('Trade Log'!$C$5:$C$2004,match($A1503,'Trade Log'!$AA$5:$AA$2004,0),0),""))</f>
        <v/>
      </c>
      <c r="D1503" s="398">
        <f t="array" ref="D1503">IF($A1503="n/a",0,iferror(index('Trade Log'!$AD$5:$AD$2004,match($A1503,'Trade Log'!$AA$5:$AA$2004,0),0),0))</f>
        <v>0</v>
      </c>
      <c r="E1503" s="398">
        <f t="shared" si="35"/>
        <v>0</v>
      </c>
      <c r="F1503" s="100" t="str">
        <f t="array" ref="F1503">IF($A1503="n/a","",iferror(index('Trade Log'!$D$5:$D$2004,match($A1503,'Trade Log'!$AA$5:$AA$2004,0),0),"n/a"))</f>
        <v/>
      </c>
      <c r="G1503" s="100" t="str">
        <f t="array" ref="G1503">IF($A1503="n/a","",IFERROR(index(Setup!$D$52:$D$201,match($F1503,Setup!$B$52:$B$201,0),0),"n/a"))</f>
        <v/>
      </c>
      <c r="H1503" s="81"/>
      <c r="I1503" s="398">
        <f t="shared" ref="I1503:AG1503" si="1250">IF($A1503="n/a",0,IFERROR(IF($G1503=I$287,$E1503,0),0))</f>
        <v>0</v>
      </c>
      <c r="J1503" s="398">
        <f t="shared" si="1250"/>
        <v>0</v>
      </c>
      <c r="K1503" s="398">
        <f t="shared" si="1250"/>
        <v>0</v>
      </c>
      <c r="L1503" s="398">
        <f t="shared" si="1250"/>
        <v>0</v>
      </c>
      <c r="M1503" s="398">
        <f t="shared" si="1250"/>
        <v>0</v>
      </c>
      <c r="N1503" s="398">
        <f t="shared" si="1250"/>
        <v>0</v>
      </c>
      <c r="O1503" s="398">
        <f t="shared" si="1250"/>
        <v>0</v>
      </c>
      <c r="P1503" s="398">
        <f t="shared" si="1250"/>
        <v>0</v>
      </c>
      <c r="Q1503" s="398">
        <f t="shared" si="1250"/>
        <v>0</v>
      </c>
      <c r="R1503" s="398">
        <f t="shared" si="1250"/>
        <v>0</v>
      </c>
      <c r="S1503" s="398">
        <f t="shared" si="1250"/>
        <v>0</v>
      </c>
      <c r="T1503" s="398">
        <f t="shared" si="1250"/>
        <v>0</v>
      </c>
      <c r="U1503" s="398">
        <f t="shared" si="1250"/>
        <v>0</v>
      </c>
      <c r="V1503" s="398">
        <f t="shared" si="1250"/>
        <v>0</v>
      </c>
      <c r="W1503" s="398">
        <f t="shared" si="1250"/>
        <v>0</v>
      </c>
      <c r="X1503" s="398">
        <f t="shared" si="1250"/>
        <v>0</v>
      </c>
      <c r="Y1503" s="398">
        <f t="shared" si="1250"/>
        <v>0</v>
      </c>
      <c r="Z1503" s="398">
        <f t="shared" si="1250"/>
        <v>0</v>
      </c>
      <c r="AA1503" s="398">
        <f t="shared" si="1250"/>
        <v>0</v>
      </c>
      <c r="AB1503" s="398">
        <f t="shared" si="1250"/>
        <v>0</v>
      </c>
      <c r="AC1503" s="398">
        <f t="shared" si="1250"/>
        <v>0</v>
      </c>
      <c r="AD1503" s="398">
        <f t="shared" si="1250"/>
        <v>0</v>
      </c>
      <c r="AE1503" s="398">
        <f t="shared" si="1250"/>
        <v>0</v>
      </c>
      <c r="AF1503" s="398">
        <f t="shared" si="1250"/>
        <v>0</v>
      </c>
      <c r="AG1503" s="398">
        <f t="shared" si="1250"/>
        <v>0</v>
      </c>
    </row>
    <row r="1504">
      <c r="A1504" s="100" t="str">
        <f t="shared" si="37"/>
        <v>n/a</v>
      </c>
      <c r="B1504" s="396">
        <f t="array" ref="B1504">IF($A1504="n/a",Dashboard!$C$54,iferror(index('Trade Log'!$B$5:$B$2004,match($A1504,'Trade Log'!$AA$5:$AA$2004,0),0),Dashboard!$C$54))</f>
        <v>43100</v>
      </c>
      <c r="C1504" s="100" t="str">
        <f t="array" ref="C1504">IF($A1504="n/a","",iferror(index('Trade Log'!$C$5:$C$2004,match($A1504,'Trade Log'!$AA$5:$AA$2004,0),0),""))</f>
        <v/>
      </c>
      <c r="D1504" s="398">
        <f t="array" ref="D1504">IF($A1504="n/a",0,iferror(index('Trade Log'!$AD$5:$AD$2004,match($A1504,'Trade Log'!$AA$5:$AA$2004,0),0),0))</f>
        <v>0</v>
      </c>
      <c r="E1504" s="398">
        <f t="shared" si="35"/>
        <v>0</v>
      </c>
      <c r="F1504" s="100" t="str">
        <f t="array" ref="F1504">IF($A1504="n/a","",iferror(index('Trade Log'!$D$5:$D$2004,match($A1504,'Trade Log'!$AA$5:$AA$2004,0),0),"n/a"))</f>
        <v/>
      </c>
      <c r="G1504" s="100" t="str">
        <f t="array" ref="G1504">IF($A1504="n/a","",IFERROR(index(Setup!$D$52:$D$201,match($F1504,Setup!$B$52:$B$201,0),0),"n/a"))</f>
        <v/>
      </c>
      <c r="H1504" s="81"/>
      <c r="I1504" s="398">
        <f t="shared" ref="I1504:AG1504" si="1251">IF($A1504="n/a",0,IFERROR(IF($G1504=I$287,$E1504,0),0))</f>
        <v>0</v>
      </c>
      <c r="J1504" s="398">
        <f t="shared" si="1251"/>
        <v>0</v>
      </c>
      <c r="K1504" s="398">
        <f t="shared" si="1251"/>
        <v>0</v>
      </c>
      <c r="L1504" s="398">
        <f t="shared" si="1251"/>
        <v>0</v>
      </c>
      <c r="M1504" s="398">
        <f t="shared" si="1251"/>
        <v>0</v>
      </c>
      <c r="N1504" s="398">
        <f t="shared" si="1251"/>
        <v>0</v>
      </c>
      <c r="O1504" s="398">
        <f t="shared" si="1251"/>
        <v>0</v>
      </c>
      <c r="P1504" s="398">
        <f t="shared" si="1251"/>
        <v>0</v>
      </c>
      <c r="Q1504" s="398">
        <f t="shared" si="1251"/>
        <v>0</v>
      </c>
      <c r="R1504" s="398">
        <f t="shared" si="1251"/>
        <v>0</v>
      </c>
      <c r="S1504" s="398">
        <f t="shared" si="1251"/>
        <v>0</v>
      </c>
      <c r="T1504" s="398">
        <f t="shared" si="1251"/>
        <v>0</v>
      </c>
      <c r="U1504" s="398">
        <f t="shared" si="1251"/>
        <v>0</v>
      </c>
      <c r="V1504" s="398">
        <f t="shared" si="1251"/>
        <v>0</v>
      </c>
      <c r="W1504" s="398">
        <f t="shared" si="1251"/>
        <v>0</v>
      </c>
      <c r="X1504" s="398">
        <f t="shared" si="1251"/>
        <v>0</v>
      </c>
      <c r="Y1504" s="398">
        <f t="shared" si="1251"/>
        <v>0</v>
      </c>
      <c r="Z1504" s="398">
        <f t="shared" si="1251"/>
        <v>0</v>
      </c>
      <c r="AA1504" s="398">
        <f t="shared" si="1251"/>
        <v>0</v>
      </c>
      <c r="AB1504" s="398">
        <f t="shared" si="1251"/>
        <v>0</v>
      </c>
      <c r="AC1504" s="398">
        <f t="shared" si="1251"/>
        <v>0</v>
      </c>
      <c r="AD1504" s="398">
        <f t="shared" si="1251"/>
        <v>0</v>
      </c>
      <c r="AE1504" s="398">
        <f t="shared" si="1251"/>
        <v>0</v>
      </c>
      <c r="AF1504" s="398">
        <f t="shared" si="1251"/>
        <v>0</v>
      </c>
      <c r="AG1504" s="398">
        <f t="shared" si="1251"/>
        <v>0</v>
      </c>
    </row>
    <row r="1505">
      <c r="A1505" s="100" t="str">
        <f t="shared" si="37"/>
        <v>n/a</v>
      </c>
      <c r="B1505" s="396">
        <f t="array" ref="B1505">IF($A1505="n/a",Dashboard!$C$54,iferror(index('Trade Log'!$B$5:$B$2004,match($A1505,'Trade Log'!$AA$5:$AA$2004,0),0),Dashboard!$C$54))</f>
        <v>43100</v>
      </c>
      <c r="C1505" s="100" t="str">
        <f t="array" ref="C1505">IF($A1505="n/a","",iferror(index('Trade Log'!$C$5:$C$2004,match($A1505,'Trade Log'!$AA$5:$AA$2004,0),0),""))</f>
        <v/>
      </c>
      <c r="D1505" s="398">
        <f t="array" ref="D1505">IF($A1505="n/a",0,iferror(index('Trade Log'!$AD$5:$AD$2004,match($A1505,'Trade Log'!$AA$5:$AA$2004,0),0),0))</f>
        <v>0</v>
      </c>
      <c r="E1505" s="398">
        <f t="shared" si="35"/>
        <v>0</v>
      </c>
      <c r="F1505" s="100" t="str">
        <f t="array" ref="F1505">IF($A1505="n/a","",iferror(index('Trade Log'!$D$5:$D$2004,match($A1505,'Trade Log'!$AA$5:$AA$2004,0),0),"n/a"))</f>
        <v/>
      </c>
      <c r="G1505" s="100" t="str">
        <f t="array" ref="G1505">IF($A1505="n/a","",IFERROR(index(Setup!$D$52:$D$201,match($F1505,Setup!$B$52:$B$201,0),0),"n/a"))</f>
        <v/>
      </c>
      <c r="H1505" s="81"/>
      <c r="I1505" s="398">
        <f t="shared" ref="I1505:AG1505" si="1252">IF($A1505="n/a",0,IFERROR(IF($G1505=I$287,$E1505,0),0))</f>
        <v>0</v>
      </c>
      <c r="J1505" s="398">
        <f t="shared" si="1252"/>
        <v>0</v>
      </c>
      <c r="K1505" s="398">
        <f t="shared" si="1252"/>
        <v>0</v>
      </c>
      <c r="L1505" s="398">
        <f t="shared" si="1252"/>
        <v>0</v>
      </c>
      <c r="M1505" s="398">
        <f t="shared" si="1252"/>
        <v>0</v>
      </c>
      <c r="N1505" s="398">
        <f t="shared" si="1252"/>
        <v>0</v>
      </c>
      <c r="O1505" s="398">
        <f t="shared" si="1252"/>
        <v>0</v>
      </c>
      <c r="P1505" s="398">
        <f t="shared" si="1252"/>
        <v>0</v>
      </c>
      <c r="Q1505" s="398">
        <f t="shared" si="1252"/>
        <v>0</v>
      </c>
      <c r="R1505" s="398">
        <f t="shared" si="1252"/>
        <v>0</v>
      </c>
      <c r="S1505" s="398">
        <f t="shared" si="1252"/>
        <v>0</v>
      </c>
      <c r="T1505" s="398">
        <f t="shared" si="1252"/>
        <v>0</v>
      </c>
      <c r="U1505" s="398">
        <f t="shared" si="1252"/>
        <v>0</v>
      </c>
      <c r="V1505" s="398">
        <f t="shared" si="1252"/>
        <v>0</v>
      </c>
      <c r="W1505" s="398">
        <f t="shared" si="1252"/>
        <v>0</v>
      </c>
      <c r="X1505" s="398">
        <f t="shared" si="1252"/>
        <v>0</v>
      </c>
      <c r="Y1505" s="398">
        <f t="shared" si="1252"/>
        <v>0</v>
      </c>
      <c r="Z1505" s="398">
        <f t="shared" si="1252"/>
        <v>0</v>
      </c>
      <c r="AA1505" s="398">
        <f t="shared" si="1252"/>
        <v>0</v>
      </c>
      <c r="AB1505" s="398">
        <f t="shared" si="1252"/>
        <v>0</v>
      </c>
      <c r="AC1505" s="398">
        <f t="shared" si="1252"/>
        <v>0</v>
      </c>
      <c r="AD1505" s="398">
        <f t="shared" si="1252"/>
        <v>0</v>
      </c>
      <c r="AE1505" s="398">
        <f t="shared" si="1252"/>
        <v>0</v>
      </c>
      <c r="AF1505" s="398">
        <f t="shared" si="1252"/>
        <v>0</v>
      </c>
      <c r="AG1505" s="398">
        <f t="shared" si="1252"/>
        <v>0</v>
      </c>
    </row>
    <row r="1506">
      <c r="A1506" s="100" t="str">
        <f t="shared" si="37"/>
        <v>n/a</v>
      </c>
      <c r="B1506" s="396">
        <f t="array" ref="B1506">IF($A1506="n/a",Dashboard!$C$54,iferror(index('Trade Log'!$B$5:$B$2004,match($A1506,'Trade Log'!$AA$5:$AA$2004,0),0),Dashboard!$C$54))</f>
        <v>43100</v>
      </c>
      <c r="C1506" s="100" t="str">
        <f t="array" ref="C1506">IF($A1506="n/a","",iferror(index('Trade Log'!$C$5:$C$2004,match($A1506,'Trade Log'!$AA$5:$AA$2004,0),0),""))</f>
        <v/>
      </c>
      <c r="D1506" s="398">
        <f t="array" ref="D1506">IF($A1506="n/a",0,iferror(index('Trade Log'!$AD$5:$AD$2004,match($A1506,'Trade Log'!$AA$5:$AA$2004,0),0),0))</f>
        <v>0</v>
      </c>
      <c r="E1506" s="398">
        <f t="shared" si="35"/>
        <v>0</v>
      </c>
      <c r="F1506" s="100" t="str">
        <f t="array" ref="F1506">IF($A1506="n/a","",iferror(index('Trade Log'!$D$5:$D$2004,match($A1506,'Trade Log'!$AA$5:$AA$2004,0),0),"n/a"))</f>
        <v/>
      </c>
      <c r="G1506" s="100" t="str">
        <f t="array" ref="G1506">IF($A1506="n/a","",IFERROR(index(Setup!$D$52:$D$201,match($F1506,Setup!$B$52:$B$201,0),0),"n/a"))</f>
        <v/>
      </c>
      <c r="H1506" s="81"/>
      <c r="I1506" s="398">
        <f t="shared" ref="I1506:AG1506" si="1253">IF($A1506="n/a",0,IFERROR(IF($G1506=I$287,$E1506,0),0))</f>
        <v>0</v>
      </c>
      <c r="J1506" s="398">
        <f t="shared" si="1253"/>
        <v>0</v>
      </c>
      <c r="K1506" s="398">
        <f t="shared" si="1253"/>
        <v>0</v>
      </c>
      <c r="L1506" s="398">
        <f t="shared" si="1253"/>
        <v>0</v>
      </c>
      <c r="M1506" s="398">
        <f t="shared" si="1253"/>
        <v>0</v>
      </c>
      <c r="N1506" s="398">
        <f t="shared" si="1253"/>
        <v>0</v>
      </c>
      <c r="O1506" s="398">
        <f t="shared" si="1253"/>
        <v>0</v>
      </c>
      <c r="P1506" s="398">
        <f t="shared" si="1253"/>
        <v>0</v>
      </c>
      <c r="Q1506" s="398">
        <f t="shared" si="1253"/>
        <v>0</v>
      </c>
      <c r="R1506" s="398">
        <f t="shared" si="1253"/>
        <v>0</v>
      </c>
      <c r="S1506" s="398">
        <f t="shared" si="1253"/>
        <v>0</v>
      </c>
      <c r="T1506" s="398">
        <f t="shared" si="1253"/>
        <v>0</v>
      </c>
      <c r="U1506" s="398">
        <f t="shared" si="1253"/>
        <v>0</v>
      </c>
      <c r="V1506" s="398">
        <f t="shared" si="1253"/>
        <v>0</v>
      </c>
      <c r="W1506" s="398">
        <f t="shared" si="1253"/>
        <v>0</v>
      </c>
      <c r="X1506" s="398">
        <f t="shared" si="1253"/>
        <v>0</v>
      </c>
      <c r="Y1506" s="398">
        <f t="shared" si="1253"/>
        <v>0</v>
      </c>
      <c r="Z1506" s="398">
        <f t="shared" si="1253"/>
        <v>0</v>
      </c>
      <c r="AA1506" s="398">
        <f t="shared" si="1253"/>
        <v>0</v>
      </c>
      <c r="AB1506" s="398">
        <f t="shared" si="1253"/>
        <v>0</v>
      </c>
      <c r="AC1506" s="398">
        <f t="shared" si="1253"/>
        <v>0</v>
      </c>
      <c r="AD1506" s="398">
        <f t="shared" si="1253"/>
        <v>0</v>
      </c>
      <c r="AE1506" s="398">
        <f t="shared" si="1253"/>
        <v>0</v>
      </c>
      <c r="AF1506" s="398">
        <f t="shared" si="1253"/>
        <v>0</v>
      </c>
      <c r="AG1506" s="398">
        <f t="shared" si="1253"/>
        <v>0</v>
      </c>
    </row>
    <row r="1507">
      <c r="A1507" s="100" t="str">
        <f t="shared" si="37"/>
        <v>n/a</v>
      </c>
      <c r="B1507" s="396">
        <f t="array" ref="B1507">IF($A1507="n/a",Dashboard!$C$54,iferror(index('Trade Log'!$B$5:$B$2004,match($A1507,'Trade Log'!$AA$5:$AA$2004,0),0),Dashboard!$C$54))</f>
        <v>43100</v>
      </c>
      <c r="C1507" s="100" t="str">
        <f t="array" ref="C1507">IF($A1507="n/a","",iferror(index('Trade Log'!$C$5:$C$2004,match($A1507,'Trade Log'!$AA$5:$AA$2004,0),0),""))</f>
        <v/>
      </c>
      <c r="D1507" s="398">
        <f t="array" ref="D1507">IF($A1507="n/a",0,iferror(index('Trade Log'!$AD$5:$AD$2004,match($A1507,'Trade Log'!$AA$5:$AA$2004,0),0),0))</f>
        <v>0</v>
      </c>
      <c r="E1507" s="398">
        <f t="shared" si="35"/>
        <v>0</v>
      </c>
      <c r="F1507" s="100" t="str">
        <f t="array" ref="F1507">IF($A1507="n/a","",iferror(index('Trade Log'!$D$5:$D$2004,match($A1507,'Trade Log'!$AA$5:$AA$2004,0),0),"n/a"))</f>
        <v/>
      </c>
      <c r="G1507" s="100" t="str">
        <f t="array" ref="G1507">IF($A1507="n/a","",IFERROR(index(Setup!$D$52:$D$201,match($F1507,Setup!$B$52:$B$201,0),0),"n/a"))</f>
        <v/>
      </c>
      <c r="H1507" s="81"/>
      <c r="I1507" s="398">
        <f t="shared" ref="I1507:AG1507" si="1254">IF($A1507="n/a",0,IFERROR(IF($G1507=I$287,$E1507,0),0))</f>
        <v>0</v>
      </c>
      <c r="J1507" s="398">
        <f t="shared" si="1254"/>
        <v>0</v>
      </c>
      <c r="K1507" s="398">
        <f t="shared" si="1254"/>
        <v>0</v>
      </c>
      <c r="L1507" s="398">
        <f t="shared" si="1254"/>
        <v>0</v>
      </c>
      <c r="M1507" s="398">
        <f t="shared" si="1254"/>
        <v>0</v>
      </c>
      <c r="N1507" s="398">
        <f t="shared" si="1254"/>
        <v>0</v>
      </c>
      <c r="O1507" s="398">
        <f t="shared" si="1254"/>
        <v>0</v>
      </c>
      <c r="P1507" s="398">
        <f t="shared" si="1254"/>
        <v>0</v>
      </c>
      <c r="Q1507" s="398">
        <f t="shared" si="1254"/>
        <v>0</v>
      </c>
      <c r="R1507" s="398">
        <f t="shared" si="1254"/>
        <v>0</v>
      </c>
      <c r="S1507" s="398">
        <f t="shared" si="1254"/>
        <v>0</v>
      </c>
      <c r="T1507" s="398">
        <f t="shared" si="1254"/>
        <v>0</v>
      </c>
      <c r="U1507" s="398">
        <f t="shared" si="1254"/>
        <v>0</v>
      </c>
      <c r="V1507" s="398">
        <f t="shared" si="1254"/>
        <v>0</v>
      </c>
      <c r="W1507" s="398">
        <f t="shared" si="1254"/>
        <v>0</v>
      </c>
      <c r="X1507" s="398">
        <f t="shared" si="1254"/>
        <v>0</v>
      </c>
      <c r="Y1507" s="398">
        <f t="shared" si="1254"/>
        <v>0</v>
      </c>
      <c r="Z1507" s="398">
        <f t="shared" si="1254"/>
        <v>0</v>
      </c>
      <c r="AA1507" s="398">
        <f t="shared" si="1254"/>
        <v>0</v>
      </c>
      <c r="AB1507" s="398">
        <f t="shared" si="1254"/>
        <v>0</v>
      </c>
      <c r="AC1507" s="398">
        <f t="shared" si="1254"/>
        <v>0</v>
      </c>
      <c r="AD1507" s="398">
        <f t="shared" si="1254"/>
        <v>0</v>
      </c>
      <c r="AE1507" s="398">
        <f t="shared" si="1254"/>
        <v>0</v>
      </c>
      <c r="AF1507" s="398">
        <f t="shared" si="1254"/>
        <v>0</v>
      </c>
      <c r="AG1507" s="398">
        <f t="shared" si="1254"/>
        <v>0</v>
      </c>
    </row>
    <row r="1508">
      <c r="A1508" s="100" t="str">
        <f t="shared" si="37"/>
        <v>n/a</v>
      </c>
      <c r="B1508" s="396">
        <f t="array" ref="B1508">IF($A1508="n/a",Dashboard!$C$54,iferror(index('Trade Log'!$B$5:$B$2004,match($A1508,'Trade Log'!$AA$5:$AA$2004,0),0),Dashboard!$C$54))</f>
        <v>43100</v>
      </c>
      <c r="C1508" s="100" t="str">
        <f t="array" ref="C1508">IF($A1508="n/a","",iferror(index('Trade Log'!$C$5:$C$2004,match($A1508,'Trade Log'!$AA$5:$AA$2004,0),0),""))</f>
        <v/>
      </c>
      <c r="D1508" s="398">
        <f t="array" ref="D1508">IF($A1508="n/a",0,iferror(index('Trade Log'!$AD$5:$AD$2004,match($A1508,'Trade Log'!$AA$5:$AA$2004,0),0),0))</f>
        <v>0</v>
      </c>
      <c r="E1508" s="398">
        <f t="shared" si="35"/>
        <v>0</v>
      </c>
      <c r="F1508" s="100" t="str">
        <f t="array" ref="F1508">IF($A1508="n/a","",iferror(index('Trade Log'!$D$5:$D$2004,match($A1508,'Trade Log'!$AA$5:$AA$2004,0),0),"n/a"))</f>
        <v/>
      </c>
      <c r="G1508" s="100" t="str">
        <f t="array" ref="G1508">IF($A1508="n/a","",IFERROR(index(Setup!$D$52:$D$201,match($F1508,Setup!$B$52:$B$201,0),0),"n/a"))</f>
        <v/>
      </c>
      <c r="H1508" s="81"/>
      <c r="I1508" s="398">
        <f t="shared" ref="I1508:AG1508" si="1255">IF($A1508="n/a",0,IFERROR(IF($G1508=I$287,$E1508,0),0))</f>
        <v>0</v>
      </c>
      <c r="J1508" s="398">
        <f t="shared" si="1255"/>
        <v>0</v>
      </c>
      <c r="K1508" s="398">
        <f t="shared" si="1255"/>
        <v>0</v>
      </c>
      <c r="L1508" s="398">
        <f t="shared" si="1255"/>
        <v>0</v>
      </c>
      <c r="M1508" s="398">
        <f t="shared" si="1255"/>
        <v>0</v>
      </c>
      <c r="N1508" s="398">
        <f t="shared" si="1255"/>
        <v>0</v>
      </c>
      <c r="O1508" s="398">
        <f t="shared" si="1255"/>
        <v>0</v>
      </c>
      <c r="P1508" s="398">
        <f t="shared" si="1255"/>
        <v>0</v>
      </c>
      <c r="Q1508" s="398">
        <f t="shared" si="1255"/>
        <v>0</v>
      </c>
      <c r="R1508" s="398">
        <f t="shared" si="1255"/>
        <v>0</v>
      </c>
      <c r="S1508" s="398">
        <f t="shared" si="1255"/>
        <v>0</v>
      </c>
      <c r="T1508" s="398">
        <f t="shared" si="1255"/>
        <v>0</v>
      </c>
      <c r="U1508" s="398">
        <f t="shared" si="1255"/>
        <v>0</v>
      </c>
      <c r="V1508" s="398">
        <f t="shared" si="1255"/>
        <v>0</v>
      </c>
      <c r="W1508" s="398">
        <f t="shared" si="1255"/>
        <v>0</v>
      </c>
      <c r="X1508" s="398">
        <f t="shared" si="1255"/>
        <v>0</v>
      </c>
      <c r="Y1508" s="398">
        <f t="shared" si="1255"/>
        <v>0</v>
      </c>
      <c r="Z1508" s="398">
        <f t="shared" si="1255"/>
        <v>0</v>
      </c>
      <c r="AA1508" s="398">
        <f t="shared" si="1255"/>
        <v>0</v>
      </c>
      <c r="AB1508" s="398">
        <f t="shared" si="1255"/>
        <v>0</v>
      </c>
      <c r="AC1508" s="398">
        <f t="shared" si="1255"/>
        <v>0</v>
      </c>
      <c r="AD1508" s="398">
        <f t="shared" si="1255"/>
        <v>0</v>
      </c>
      <c r="AE1508" s="398">
        <f t="shared" si="1255"/>
        <v>0</v>
      </c>
      <c r="AF1508" s="398">
        <f t="shared" si="1255"/>
        <v>0</v>
      </c>
      <c r="AG1508" s="398">
        <f t="shared" si="1255"/>
        <v>0</v>
      </c>
    </row>
    <row r="1509">
      <c r="A1509" s="100" t="str">
        <f t="shared" si="37"/>
        <v>n/a</v>
      </c>
      <c r="B1509" s="396">
        <f t="array" ref="B1509">IF($A1509="n/a",Dashboard!$C$54,iferror(index('Trade Log'!$B$5:$B$2004,match($A1509,'Trade Log'!$AA$5:$AA$2004,0),0),Dashboard!$C$54))</f>
        <v>43100</v>
      </c>
      <c r="C1509" s="100" t="str">
        <f t="array" ref="C1509">IF($A1509="n/a","",iferror(index('Trade Log'!$C$5:$C$2004,match($A1509,'Trade Log'!$AA$5:$AA$2004,0),0),""))</f>
        <v/>
      </c>
      <c r="D1509" s="398">
        <f t="array" ref="D1509">IF($A1509="n/a",0,iferror(index('Trade Log'!$AD$5:$AD$2004,match($A1509,'Trade Log'!$AA$5:$AA$2004,0),0),0))</f>
        <v>0</v>
      </c>
      <c r="E1509" s="398">
        <f t="shared" si="35"/>
        <v>0</v>
      </c>
      <c r="F1509" s="100" t="str">
        <f t="array" ref="F1509">IF($A1509="n/a","",iferror(index('Trade Log'!$D$5:$D$2004,match($A1509,'Trade Log'!$AA$5:$AA$2004,0),0),"n/a"))</f>
        <v/>
      </c>
      <c r="G1509" s="100" t="str">
        <f t="array" ref="G1509">IF($A1509="n/a","",IFERROR(index(Setup!$D$52:$D$201,match($F1509,Setup!$B$52:$B$201,0),0),"n/a"))</f>
        <v/>
      </c>
      <c r="H1509" s="81"/>
      <c r="I1509" s="398">
        <f t="shared" ref="I1509:AG1509" si="1256">IF($A1509="n/a",0,IFERROR(IF($G1509=I$287,$E1509,0),0))</f>
        <v>0</v>
      </c>
      <c r="J1509" s="398">
        <f t="shared" si="1256"/>
        <v>0</v>
      </c>
      <c r="K1509" s="398">
        <f t="shared" si="1256"/>
        <v>0</v>
      </c>
      <c r="L1509" s="398">
        <f t="shared" si="1256"/>
        <v>0</v>
      </c>
      <c r="M1509" s="398">
        <f t="shared" si="1256"/>
        <v>0</v>
      </c>
      <c r="N1509" s="398">
        <f t="shared" si="1256"/>
        <v>0</v>
      </c>
      <c r="O1509" s="398">
        <f t="shared" si="1256"/>
        <v>0</v>
      </c>
      <c r="P1509" s="398">
        <f t="shared" si="1256"/>
        <v>0</v>
      </c>
      <c r="Q1509" s="398">
        <f t="shared" si="1256"/>
        <v>0</v>
      </c>
      <c r="R1509" s="398">
        <f t="shared" si="1256"/>
        <v>0</v>
      </c>
      <c r="S1509" s="398">
        <f t="shared" si="1256"/>
        <v>0</v>
      </c>
      <c r="T1509" s="398">
        <f t="shared" si="1256"/>
        <v>0</v>
      </c>
      <c r="U1509" s="398">
        <f t="shared" si="1256"/>
        <v>0</v>
      </c>
      <c r="V1509" s="398">
        <f t="shared" si="1256"/>
        <v>0</v>
      </c>
      <c r="W1509" s="398">
        <f t="shared" si="1256"/>
        <v>0</v>
      </c>
      <c r="X1509" s="398">
        <f t="shared" si="1256"/>
        <v>0</v>
      </c>
      <c r="Y1509" s="398">
        <f t="shared" si="1256"/>
        <v>0</v>
      </c>
      <c r="Z1509" s="398">
        <f t="shared" si="1256"/>
        <v>0</v>
      </c>
      <c r="AA1509" s="398">
        <f t="shared" si="1256"/>
        <v>0</v>
      </c>
      <c r="AB1509" s="398">
        <f t="shared" si="1256"/>
        <v>0</v>
      </c>
      <c r="AC1509" s="398">
        <f t="shared" si="1256"/>
        <v>0</v>
      </c>
      <c r="AD1509" s="398">
        <f t="shared" si="1256"/>
        <v>0</v>
      </c>
      <c r="AE1509" s="398">
        <f t="shared" si="1256"/>
        <v>0</v>
      </c>
      <c r="AF1509" s="398">
        <f t="shared" si="1256"/>
        <v>0</v>
      </c>
      <c r="AG1509" s="398">
        <f t="shared" si="1256"/>
        <v>0</v>
      </c>
    </row>
    <row r="1510">
      <c r="A1510" s="100" t="str">
        <f t="shared" si="37"/>
        <v>n/a</v>
      </c>
      <c r="B1510" s="396">
        <f t="array" ref="B1510">IF($A1510="n/a",Dashboard!$C$54,iferror(index('Trade Log'!$B$5:$B$2004,match($A1510,'Trade Log'!$AA$5:$AA$2004,0),0),Dashboard!$C$54))</f>
        <v>43100</v>
      </c>
      <c r="C1510" s="100" t="str">
        <f t="array" ref="C1510">IF($A1510="n/a","",iferror(index('Trade Log'!$C$5:$C$2004,match($A1510,'Trade Log'!$AA$5:$AA$2004,0),0),""))</f>
        <v/>
      </c>
      <c r="D1510" s="398">
        <f t="array" ref="D1510">IF($A1510="n/a",0,iferror(index('Trade Log'!$AD$5:$AD$2004,match($A1510,'Trade Log'!$AA$5:$AA$2004,0),0),0))</f>
        <v>0</v>
      </c>
      <c r="E1510" s="398">
        <f t="shared" si="35"/>
        <v>0</v>
      </c>
      <c r="F1510" s="100" t="str">
        <f t="array" ref="F1510">IF($A1510="n/a","",iferror(index('Trade Log'!$D$5:$D$2004,match($A1510,'Trade Log'!$AA$5:$AA$2004,0),0),"n/a"))</f>
        <v/>
      </c>
      <c r="G1510" s="100" t="str">
        <f t="array" ref="G1510">IF($A1510="n/a","",IFERROR(index(Setup!$D$52:$D$201,match($F1510,Setup!$B$52:$B$201,0),0),"n/a"))</f>
        <v/>
      </c>
      <c r="H1510" s="81"/>
      <c r="I1510" s="398">
        <f t="shared" ref="I1510:AG1510" si="1257">IF($A1510="n/a",0,IFERROR(IF($G1510=I$287,$E1510,0),0))</f>
        <v>0</v>
      </c>
      <c r="J1510" s="398">
        <f t="shared" si="1257"/>
        <v>0</v>
      </c>
      <c r="K1510" s="398">
        <f t="shared" si="1257"/>
        <v>0</v>
      </c>
      <c r="L1510" s="398">
        <f t="shared" si="1257"/>
        <v>0</v>
      </c>
      <c r="M1510" s="398">
        <f t="shared" si="1257"/>
        <v>0</v>
      </c>
      <c r="N1510" s="398">
        <f t="shared" si="1257"/>
        <v>0</v>
      </c>
      <c r="O1510" s="398">
        <f t="shared" si="1257"/>
        <v>0</v>
      </c>
      <c r="P1510" s="398">
        <f t="shared" si="1257"/>
        <v>0</v>
      </c>
      <c r="Q1510" s="398">
        <f t="shared" si="1257"/>
        <v>0</v>
      </c>
      <c r="R1510" s="398">
        <f t="shared" si="1257"/>
        <v>0</v>
      </c>
      <c r="S1510" s="398">
        <f t="shared" si="1257"/>
        <v>0</v>
      </c>
      <c r="T1510" s="398">
        <f t="shared" si="1257"/>
        <v>0</v>
      </c>
      <c r="U1510" s="398">
        <f t="shared" si="1257"/>
        <v>0</v>
      </c>
      <c r="V1510" s="398">
        <f t="shared" si="1257"/>
        <v>0</v>
      </c>
      <c r="W1510" s="398">
        <f t="shared" si="1257"/>
        <v>0</v>
      </c>
      <c r="X1510" s="398">
        <f t="shared" si="1257"/>
        <v>0</v>
      </c>
      <c r="Y1510" s="398">
        <f t="shared" si="1257"/>
        <v>0</v>
      </c>
      <c r="Z1510" s="398">
        <f t="shared" si="1257"/>
        <v>0</v>
      </c>
      <c r="AA1510" s="398">
        <f t="shared" si="1257"/>
        <v>0</v>
      </c>
      <c r="AB1510" s="398">
        <f t="shared" si="1257"/>
        <v>0</v>
      </c>
      <c r="AC1510" s="398">
        <f t="shared" si="1257"/>
        <v>0</v>
      </c>
      <c r="AD1510" s="398">
        <f t="shared" si="1257"/>
        <v>0</v>
      </c>
      <c r="AE1510" s="398">
        <f t="shared" si="1257"/>
        <v>0</v>
      </c>
      <c r="AF1510" s="398">
        <f t="shared" si="1257"/>
        <v>0</v>
      </c>
      <c r="AG1510" s="398">
        <f t="shared" si="1257"/>
        <v>0</v>
      </c>
    </row>
    <row r="1511">
      <c r="A1511" s="100" t="str">
        <f t="shared" si="37"/>
        <v>n/a</v>
      </c>
      <c r="B1511" s="396">
        <f t="array" ref="B1511">IF($A1511="n/a",Dashboard!$C$54,iferror(index('Trade Log'!$B$5:$B$2004,match($A1511,'Trade Log'!$AA$5:$AA$2004,0),0),Dashboard!$C$54))</f>
        <v>43100</v>
      </c>
      <c r="C1511" s="100" t="str">
        <f t="array" ref="C1511">IF($A1511="n/a","",iferror(index('Trade Log'!$C$5:$C$2004,match($A1511,'Trade Log'!$AA$5:$AA$2004,0),0),""))</f>
        <v/>
      </c>
      <c r="D1511" s="398">
        <f t="array" ref="D1511">IF($A1511="n/a",0,iferror(index('Trade Log'!$AD$5:$AD$2004,match($A1511,'Trade Log'!$AA$5:$AA$2004,0),0),0))</f>
        <v>0</v>
      </c>
      <c r="E1511" s="398">
        <f t="shared" si="35"/>
        <v>0</v>
      </c>
      <c r="F1511" s="100" t="str">
        <f t="array" ref="F1511">IF($A1511="n/a","",iferror(index('Trade Log'!$D$5:$D$2004,match($A1511,'Trade Log'!$AA$5:$AA$2004,0),0),"n/a"))</f>
        <v/>
      </c>
      <c r="G1511" s="100" t="str">
        <f t="array" ref="G1511">IF($A1511="n/a","",IFERROR(index(Setup!$D$52:$D$201,match($F1511,Setup!$B$52:$B$201,0),0),"n/a"))</f>
        <v/>
      </c>
      <c r="H1511" s="81"/>
      <c r="I1511" s="398">
        <f t="shared" ref="I1511:AG1511" si="1258">IF($A1511="n/a",0,IFERROR(IF($G1511=I$287,$E1511,0),0))</f>
        <v>0</v>
      </c>
      <c r="J1511" s="398">
        <f t="shared" si="1258"/>
        <v>0</v>
      </c>
      <c r="K1511" s="398">
        <f t="shared" si="1258"/>
        <v>0</v>
      </c>
      <c r="L1511" s="398">
        <f t="shared" si="1258"/>
        <v>0</v>
      </c>
      <c r="M1511" s="398">
        <f t="shared" si="1258"/>
        <v>0</v>
      </c>
      <c r="N1511" s="398">
        <f t="shared" si="1258"/>
        <v>0</v>
      </c>
      <c r="O1511" s="398">
        <f t="shared" si="1258"/>
        <v>0</v>
      </c>
      <c r="P1511" s="398">
        <f t="shared" si="1258"/>
        <v>0</v>
      </c>
      <c r="Q1511" s="398">
        <f t="shared" si="1258"/>
        <v>0</v>
      </c>
      <c r="R1511" s="398">
        <f t="shared" si="1258"/>
        <v>0</v>
      </c>
      <c r="S1511" s="398">
        <f t="shared" si="1258"/>
        <v>0</v>
      </c>
      <c r="T1511" s="398">
        <f t="shared" si="1258"/>
        <v>0</v>
      </c>
      <c r="U1511" s="398">
        <f t="shared" si="1258"/>
        <v>0</v>
      </c>
      <c r="V1511" s="398">
        <f t="shared" si="1258"/>
        <v>0</v>
      </c>
      <c r="W1511" s="398">
        <f t="shared" si="1258"/>
        <v>0</v>
      </c>
      <c r="X1511" s="398">
        <f t="shared" si="1258"/>
        <v>0</v>
      </c>
      <c r="Y1511" s="398">
        <f t="shared" si="1258"/>
        <v>0</v>
      </c>
      <c r="Z1511" s="398">
        <f t="shared" si="1258"/>
        <v>0</v>
      </c>
      <c r="AA1511" s="398">
        <f t="shared" si="1258"/>
        <v>0</v>
      </c>
      <c r="AB1511" s="398">
        <f t="shared" si="1258"/>
        <v>0</v>
      </c>
      <c r="AC1511" s="398">
        <f t="shared" si="1258"/>
        <v>0</v>
      </c>
      <c r="AD1511" s="398">
        <f t="shared" si="1258"/>
        <v>0</v>
      </c>
      <c r="AE1511" s="398">
        <f t="shared" si="1258"/>
        <v>0</v>
      </c>
      <c r="AF1511" s="398">
        <f t="shared" si="1258"/>
        <v>0</v>
      </c>
      <c r="AG1511" s="398">
        <f t="shared" si="1258"/>
        <v>0</v>
      </c>
    </row>
    <row r="1512">
      <c r="A1512" s="100" t="str">
        <f t="shared" si="37"/>
        <v>n/a</v>
      </c>
      <c r="B1512" s="396">
        <f t="array" ref="B1512">IF($A1512="n/a",Dashboard!$C$54,iferror(index('Trade Log'!$B$5:$B$2004,match($A1512,'Trade Log'!$AA$5:$AA$2004,0),0),Dashboard!$C$54))</f>
        <v>43100</v>
      </c>
      <c r="C1512" s="100" t="str">
        <f t="array" ref="C1512">IF($A1512="n/a","",iferror(index('Trade Log'!$C$5:$C$2004,match($A1512,'Trade Log'!$AA$5:$AA$2004,0),0),""))</f>
        <v/>
      </c>
      <c r="D1512" s="398">
        <f t="array" ref="D1512">IF($A1512="n/a",0,iferror(index('Trade Log'!$AD$5:$AD$2004,match($A1512,'Trade Log'!$AA$5:$AA$2004,0),0),0))</f>
        <v>0</v>
      </c>
      <c r="E1512" s="398">
        <f t="shared" si="35"/>
        <v>0</v>
      </c>
      <c r="F1512" s="100" t="str">
        <f t="array" ref="F1512">IF($A1512="n/a","",iferror(index('Trade Log'!$D$5:$D$2004,match($A1512,'Trade Log'!$AA$5:$AA$2004,0),0),"n/a"))</f>
        <v/>
      </c>
      <c r="G1512" s="100" t="str">
        <f t="array" ref="G1512">IF($A1512="n/a","",IFERROR(index(Setup!$D$52:$D$201,match($F1512,Setup!$B$52:$B$201,0),0),"n/a"))</f>
        <v/>
      </c>
      <c r="H1512" s="81"/>
      <c r="I1512" s="398">
        <f t="shared" ref="I1512:AG1512" si="1259">IF($A1512="n/a",0,IFERROR(IF($G1512=I$287,$E1512,0),0))</f>
        <v>0</v>
      </c>
      <c r="J1512" s="398">
        <f t="shared" si="1259"/>
        <v>0</v>
      </c>
      <c r="K1512" s="398">
        <f t="shared" si="1259"/>
        <v>0</v>
      </c>
      <c r="L1512" s="398">
        <f t="shared" si="1259"/>
        <v>0</v>
      </c>
      <c r="M1512" s="398">
        <f t="shared" si="1259"/>
        <v>0</v>
      </c>
      <c r="N1512" s="398">
        <f t="shared" si="1259"/>
        <v>0</v>
      </c>
      <c r="O1512" s="398">
        <f t="shared" si="1259"/>
        <v>0</v>
      </c>
      <c r="P1512" s="398">
        <f t="shared" si="1259"/>
        <v>0</v>
      </c>
      <c r="Q1512" s="398">
        <f t="shared" si="1259"/>
        <v>0</v>
      </c>
      <c r="R1512" s="398">
        <f t="shared" si="1259"/>
        <v>0</v>
      </c>
      <c r="S1512" s="398">
        <f t="shared" si="1259"/>
        <v>0</v>
      </c>
      <c r="T1512" s="398">
        <f t="shared" si="1259"/>
        <v>0</v>
      </c>
      <c r="U1512" s="398">
        <f t="shared" si="1259"/>
        <v>0</v>
      </c>
      <c r="V1512" s="398">
        <f t="shared" si="1259"/>
        <v>0</v>
      </c>
      <c r="W1512" s="398">
        <f t="shared" si="1259"/>
        <v>0</v>
      </c>
      <c r="X1512" s="398">
        <f t="shared" si="1259"/>
        <v>0</v>
      </c>
      <c r="Y1512" s="398">
        <f t="shared" si="1259"/>
        <v>0</v>
      </c>
      <c r="Z1512" s="398">
        <f t="shared" si="1259"/>
        <v>0</v>
      </c>
      <c r="AA1512" s="398">
        <f t="shared" si="1259"/>
        <v>0</v>
      </c>
      <c r="AB1512" s="398">
        <f t="shared" si="1259"/>
        <v>0</v>
      </c>
      <c r="AC1512" s="398">
        <f t="shared" si="1259"/>
        <v>0</v>
      </c>
      <c r="AD1512" s="398">
        <f t="shared" si="1259"/>
        <v>0</v>
      </c>
      <c r="AE1512" s="398">
        <f t="shared" si="1259"/>
        <v>0</v>
      </c>
      <c r="AF1512" s="398">
        <f t="shared" si="1259"/>
        <v>0</v>
      </c>
      <c r="AG1512" s="398">
        <f t="shared" si="1259"/>
        <v>0</v>
      </c>
    </row>
    <row r="1513">
      <c r="A1513" s="100" t="str">
        <f t="shared" si="37"/>
        <v>n/a</v>
      </c>
      <c r="B1513" s="396">
        <f t="array" ref="B1513">IF($A1513="n/a",Dashboard!$C$54,iferror(index('Trade Log'!$B$5:$B$2004,match($A1513,'Trade Log'!$AA$5:$AA$2004,0),0),Dashboard!$C$54))</f>
        <v>43100</v>
      </c>
      <c r="C1513" s="100" t="str">
        <f t="array" ref="C1513">IF($A1513="n/a","",iferror(index('Trade Log'!$C$5:$C$2004,match($A1513,'Trade Log'!$AA$5:$AA$2004,0),0),""))</f>
        <v/>
      </c>
      <c r="D1513" s="398">
        <f t="array" ref="D1513">IF($A1513="n/a",0,iferror(index('Trade Log'!$AD$5:$AD$2004,match($A1513,'Trade Log'!$AA$5:$AA$2004,0),0),0))</f>
        <v>0</v>
      </c>
      <c r="E1513" s="398">
        <f t="shared" si="35"/>
        <v>0</v>
      </c>
      <c r="F1513" s="100" t="str">
        <f t="array" ref="F1513">IF($A1513="n/a","",iferror(index('Trade Log'!$D$5:$D$2004,match($A1513,'Trade Log'!$AA$5:$AA$2004,0),0),"n/a"))</f>
        <v/>
      </c>
      <c r="G1513" s="100" t="str">
        <f t="array" ref="G1513">IF($A1513="n/a","",IFERROR(index(Setup!$D$52:$D$201,match($F1513,Setup!$B$52:$B$201,0),0),"n/a"))</f>
        <v/>
      </c>
      <c r="H1513" s="81"/>
      <c r="I1513" s="398">
        <f t="shared" ref="I1513:AG1513" si="1260">IF($A1513="n/a",0,IFERROR(IF($G1513=I$287,$E1513,0),0))</f>
        <v>0</v>
      </c>
      <c r="J1513" s="398">
        <f t="shared" si="1260"/>
        <v>0</v>
      </c>
      <c r="K1513" s="398">
        <f t="shared" si="1260"/>
        <v>0</v>
      </c>
      <c r="L1513" s="398">
        <f t="shared" si="1260"/>
        <v>0</v>
      </c>
      <c r="M1513" s="398">
        <f t="shared" si="1260"/>
        <v>0</v>
      </c>
      <c r="N1513" s="398">
        <f t="shared" si="1260"/>
        <v>0</v>
      </c>
      <c r="O1513" s="398">
        <f t="shared" si="1260"/>
        <v>0</v>
      </c>
      <c r="P1513" s="398">
        <f t="shared" si="1260"/>
        <v>0</v>
      </c>
      <c r="Q1513" s="398">
        <f t="shared" si="1260"/>
        <v>0</v>
      </c>
      <c r="R1513" s="398">
        <f t="shared" si="1260"/>
        <v>0</v>
      </c>
      <c r="S1513" s="398">
        <f t="shared" si="1260"/>
        <v>0</v>
      </c>
      <c r="T1513" s="398">
        <f t="shared" si="1260"/>
        <v>0</v>
      </c>
      <c r="U1513" s="398">
        <f t="shared" si="1260"/>
        <v>0</v>
      </c>
      <c r="V1513" s="398">
        <f t="shared" si="1260"/>
        <v>0</v>
      </c>
      <c r="W1513" s="398">
        <f t="shared" si="1260"/>
        <v>0</v>
      </c>
      <c r="X1513" s="398">
        <f t="shared" si="1260"/>
        <v>0</v>
      </c>
      <c r="Y1513" s="398">
        <f t="shared" si="1260"/>
        <v>0</v>
      </c>
      <c r="Z1513" s="398">
        <f t="shared" si="1260"/>
        <v>0</v>
      </c>
      <c r="AA1513" s="398">
        <f t="shared" si="1260"/>
        <v>0</v>
      </c>
      <c r="AB1513" s="398">
        <f t="shared" si="1260"/>
        <v>0</v>
      </c>
      <c r="AC1513" s="398">
        <f t="shared" si="1260"/>
        <v>0</v>
      </c>
      <c r="AD1513" s="398">
        <f t="shared" si="1260"/>
        <v>0</v>
      </c>
      <c r="AE1513" s="398">
        <f t="shared" si="1260"/>
        <v>0</v>
      </c>
      <c r="AF1513" s="398">
        <f t="shared" si="1260"/>
        <v>0</v>
      </c>
      <c r="AG1513" s="398">
        <f t="shared" si="1260"/>
        <v>0</v>
      </c>
    </row>
    <row r="1514">
      <c r="A1514" s="100" t="str">
        <f t="shared" si="37"/>
        <v>n/a</v>
      </c>
      <c r="B1514" s="396">
        <f t="array" ref="B1514">IF($A1514="n/a",Dashboard!$C$54,iferror(index('Trade Log'!$B$5:$B$2004,match($A1514,'Trade Log'!$AA$5:$AA$2004,0),0),Dashboard!$C$54))</f>
        <v>43100</v>
      </c>
      <c r="C1514" s="100" t="str">
        <f t="array" ref="C1514">IF($A1514="n/a","",iferror(index('Trade Log'!$C$5:$C$2004,match($A1514,'Trade Log'!$AA$5:$AA$2004,0),0),""))</f>
        <v/>
      </c>
      <c r="D1514" s="398">
        <f t="array" ref="D1514">IF($A1514="n/a",0,iferror(index('Trade Log'!$AD$5:$AD$2004,match($A1514,'Trade Log'!$AA$5:$AA$2004,0),0),0))</f>
        <v>0</v>
      </c>
      <c r="E1514" s="398">
        <f t="shared" si="35"/>
        <v>0</v>
      </c>
      <c r="F1514" s="100" t="str">
        <f t="array" ref="F1514">IF($A1514="n/a","",iferror(index('Trade Log'!$D$5:$D$2004,match($A1514,'Trade Log'!$AA$5:$AA$2004,0),0),"n/a"))</f>
        <v/>
      </c>
      <c r="G1514" s="100" t="str">
        <f t="array" ref="G1514">IF($A1514="n/a","",IFERROR(index(Setup!$D$52:$D$201,match($F1514,Setup!$B$52:$B$201,0),0),"n/a"))</f>
        <v/>
      </c>
      <c r="H1514" s="81"/>
      <c r="I1514" s="398">
        <f t="shared" ref="I1514:AG1514" si="1261">IF($A1514="n/a",0,IFERROR(IF($G1514=I$287,$E1514,0),0))</f>
        <v>0</v>
      </c>
      <c r="J1514" s="398">
        <f t="shared" si="1261"/>
        <v>0</v>
      </c>
      <c r="K1514" s="398">
        <f t="shared" si="1261"/>
        <v>0</v>
      </c>
      <c r="L1514" s="398">
        <f t="shared" si="1261"/>
        <v>0</v>
      </c>
      <c r="M1514" s="398">
        <f t="shared" si="1261"/>
        <v>0</v>
      </c>
      <c r="N1514" s="398">
        <f t="shared" si="1261"/>
        <v>0</v>
      </c>
      <c r="O1514" s="398">
        <f t="shared" si="1261"/>
        <v>0</v>
      </c>
      <c r="P1514" s="398">
        <f t="shared" si="1261"/>
        <v>0</v>
      </c>
      <c r="Q1514" s="398">
        <f t="shared" si="1261"/>
        <v>0</v>
      </c>
      <c r="R1514" s="398">
        <f t="shared" si="1261"/>
        <v>0</v>
      </c>
      <c r="S1514" s="398">
        <f t="shared" si="1261"/>
        <v>0</v>
      </c>
      <c r="T1514" s="398">
        <f t="shared" si="1261"/>
        <v>0</v>
      </c>
      <c r="U1514" s="398">
        <f t="shared" si="1261"/>
        <v>0</v>
      </c>
      <c r="V1514" s="398">
        <f t="shared" si="1261"/>
        <v>0</v>
      </c>
      <c r="W1514" s="398">
        <f t="shared" si="1261"/>
        <v>0</v>
      </c>
      <c r="X1514" s="398">
        <f t="shared" si="1261"/>
        <v>0</v>
      </c>
      <c r="Y1514" s="398">
        <f t="shared" si="1261"/>
        <v>0</v>
      </c>
      <c r="Z1514" s="398">
        <f t="shared" si="1261"/>
        <v>0</v>
      </c>
      <c r="AA1514" s="398">
        <f t="shared" si="1261"/>
        <v>0</v>
      </c>
      <c r="AB1514" s="398">
        <f t="shared" si="1261"/>
        <v>0</v>
      </c>
      <c r="AC1514" s="398">
        <f t="shared" si="1261"/>
        <v>0</v>
      </c>
      <c r="AD1514" s="398">
        <f t="shared" si="1261"/>
        <v>0</v>
      </c>
      <c r="AE1514" s="398">
        <f t="shared" si="1261"/>
        <v>0</v>
      </c>
      <c r="AF1514" s="398">
        <f t="shared" si="1261"/>
        <v>0</v>
      </c>
      <c r="AG1514" s="398">
        <f t="shared" si="1261"/>
        <v>0</v>
      </c>
    </row>
    <row r="1515">
      <c r="A1515" s="100" t="str">
        <f t="shared" si="37"/>
        <v>n/a</v>
      </c>
      <c r="B1515" s="396">
        <f t="array" ref="B1515">IF($A1515="n/a",Dashboard!$C$54,iferror(index('Trade Log'!$B$5:$B$2004,match($A1515,'Trade Log'!$AA$5:$AA$2004,0),0),Dashboard!$C$54))</f>
        <v>43100</v>
      </c>
      <c r="C1515" s="100" t="str">
        <f t="array" ref="C1515">IF($A1515="n/a","",iferror(index('Trade Log'!$C$5:$C$2004,match($A1515,'Trade Log'!$AA$5:$AA$2004,0),0),""))</f>
        <v/>
      </c>
      <c r="D1515" s="398">
        <f t="array" ref="D1515">IF($A1515="n/a",0,iferror(index('Trade Log'!$AD$5:$AD$2004,match($A1515,'Trade Log'!$AA$5:$AA$2004,0),0),0))</f>
        <v>0</v>
      </c>
      <c r="E1515" s="398">
        <f t="shared" si="35"/>
        <v>0</v>
      </c>
      <c r="F1515" s="100" t="str">
        <f t="array" ref="F1515">IF($A1515="n/a","",iferror(index('Trade Log'!$D$5:$D$2004,match($A1515,'Trade Log'!$AA$5:$AA$2004,0),0),"n/a"))</f>
        <v/>
      </c>
      <c r="G1515" s="100" t="str">
        <f t="array" ref="G1515">IF($A1515="n/a","",IFERROR(index(Setup!$D$52:$D$201,match($F1515,Setup!$B$52:$B$201,0),0),"n/a"))</f>
        <v/>
      </c>
      <c r="H1515" s="81"/>
      <c r="I1515" s="398">
        <f t="shared" ref="I1515:AG1515" si="1262">IF($A1515="n/a",0,IFERROR(IF($G1515=I$287,$E1515,0),0))</f>
        <v>0</v>
      </c>
      <c r="J1515" s="398">
        <f t="shared" si="1262"/>
        <v>0</v>
      </c>
      <c r="K1515" s="398">
        <f t="shared" si="1262"/>
        <v>0</v>
      </c>
      <c r="L1515" s="398">
        <f t="shared" si="1262"/>
        <v>0</v>
      </c>
      <c r="M1515" s="398">
        <f t="shared" si="1262"/>
        <v>0</v>
      </c>
      <c r="N1515" s="398">
        <f t="shared" si="1262"/>
        <v>0</v>
      </c>
      <c r="O1515" s="398">
        <f t="shared" si="1262"/>
        <v>0</v>
      </c>
      <c r="P1515" s="398">
        <f t="shared" si="1262"/>
        <v>0</v>
      </c>
      <c r="Q1515" s="398">
        <f t="shared" si="1262"/>
        <v>0</v>
      </c>
      <c r="R1515" s="398">
        <f t="shared" si="1262"/>
        <v>0</v>
      </c>
      <c r="S1515" s="398">
        <f t="shared" si="1262"/>
        <v>0</v>
      </c>
      <c r="T1515" s="398">
        <f t="shared" si="1262"/>
        <v>0</v>
      </c>
      <c r="U1515" s="398">
        <f t="shared" si="1262"/>
        <v>0</v>
      </c>
      <c r="V1515" s="398">
        <f t="shared" si="1262"/>
        <v>0</v>
      </c>
      <c r="W1515" s="398">
        <f t="shared" si="1262"/>
        <v>0</v>
      </c>
      <c r="X1515" s="398">
        <f t="shared" si="1262"/>
        <v>0</v>
      </c>
      <c r="Y1515" s="398">
        <f t="shared" si="1262"/>
        <v>0</v>
      </c>
      <c r="Z1515" s="398">
        <f t="shared" si="1262"/>
        <v>0</v>
      </c>
      <c r="AA1515" s="398">
        <f t="shared" si="1262"/>
        <v>0</v>
      </c>
      <c r="AB1515" s="398">
        <f t="shared" si="1262"/>
        <v>0</v>
      </c>
      <c r="AC1515" s="398">
        <f t="shared" si="1262"/>
        <v>0</v>
      </c>
      <c r="AD1515" s="398">
        <f t="shared" si="1262"/>
        <v>0</v>
      </c>
      <c r="AE1515" s="398">
        <f t="shared" si="1262"/>
        <v>0</v>
      </c>
      <c r="AF1515" s="398">
        <f t="shared" si="1262"/>
        <v>0</v>
      </c>
      <c r="AG1515" s="398">
        <f t="shared" si="1262"/>
        <v>0</v>
      </c>
    </row>
    <row r="1516">
      <c r="A1516" s="100" t="str">
        <f t="shared" si="37"/>
        <v>n/a</v>
      </c>
      <c r="B1516" s="396">
        <f t="array" ref="B1516">IF($A1516="n/a",Dashboard!$C$54,iferror(index('Trade Log'!$B$5:$B$2004,match($A1516,'Trade Log'!$AA$5:$AA$2004,0),0),Dashboard!$C$54))</f>
        <v>43100</v>
      </c>
      <c r="C1516" s="100" t="str">
        <f t="array" ref="C1516">IF($A1516="n/a","",iferror(index('Trade Log'!$C$5:$C$2004,match($A1516,'Trade Log'!$AA$5:$AA$2004,0),0),""))</f>
        <v/>
      </c>
      <c r="D1516" s="398">
        <f t="array" ref="D1516">IF($A1516="n/a",0,iferror(index('Trade Log'!$AD$5:$AD$2004,match($A1516,'Trade Log'!$AA$5:$AA$2004,0),0),0))</f>
        <v>0</v>
      </c>
      <c r="E1516" s="398">
        <f t="shared" si="35"/>
        <v>0</v>
      </c>
      <c r="F1516" s="100" t="str">
        <f t="array" ref="F1516">IF($A1516="n/a","",iferror(index('Trade Log'!$D$5:$D$2004,match($A1516,'Trade Log'!$AA$5:$AA$2004,0),0),"n/a"))</f>
        <v/>
      </c>
      <c r="G1516" s="100" t="str">
        <f t="array" ref="G1516">IF($A1516="n/a","",IFERROR(index(Setup!$D$52:$D$201,match($F1516,Setup!$B$52:$B$201,0),0),"n/a"))</f>
        <v/>
      </c>
      <c r="H1516" s="81"/>
      <c r="I1516" s="398">
        <f t="shared" ref="I1516:AG1516" si="1263">IF($A1516="n/a",0,IFERROR(IF($G1516=I$287,$E1516,0),0))</f>
        <v>0</v>
      </c>
      <c r="J1516" s="398">
        <f t="shared" si="1263"/>
        <v>0</v>
      </c>
      <c r="K1516" s="398">
        <f t="shared" si="1263"/>
        <v>0</v>
      </c>
      <c r="L1516" s="398">
        <f t="shared" si="1263"/>
        <v>0</v>
      </c>
      <c r="M1516" s="398">
        <f t="shared" si="1263"/>
        <v>0</v>
      </c>
      <c r="N1516" s="398">
        <f t="shared" si="1263"/>
        <v>0</v>
      </c>
      <c r="O1516" s="398">
        <f t="shared" si="1263"/>
        <v>0</v>
      </c>
      <c r="P1516" s="398">
        <f t="shared" si="1263"/>
        <v>0</v>
      </c>
      <c r="Q1516" s="398">
        <f t="shared" si="1263"/>
        <v>0</v>
      </c>
      <c r="R1516" s="398">
        <f t="shared" si="1263"/>
        <v>0</v>
      </c>
      <c r="S1516" s="398">
        <f t="shared" si="1263"/>
        <v>0</v>
      </c>
      <c r="T1516" s="398">
        <f t="shared" si="1263"/>
        <v>0</v>
      </c>
      <c r="U1516" s="398">
        <f t="shared" si="1263"/>
        <v>0</v>
      </c>
      <c r="V1516" s="398">
        <f t="shared" si="1263"/>
        <v>0</v>
      </c>
      <c r="W1516" s="398">
        <f t="shared" si="1263"/>
        <v>0</v>
      </c>
      <c r="X1516" s="398">
        <f t="shared" si="1263"/>
        <v>0</v>
      </c>
      <c r="Y1516" s="398">
        <f t="shared" si="1263"/>
        <v>0</v>
      </c>
      <c r="Z1516" s="398">
        <f t="shared" si="1263"/>
        <v>0</v>
      </c>
      <c r="AA1516" s="398">
        <f t="shared" si="1263"/>
        <v>0</v>
      </c>
      <c r="AB1516" s="398">
        <f t="shared" si="1263"/>
        <v>0</v>
      </c>
      <c r="AC1516" s="398">
        <f t="shared" si="1263"/>
        <v>0</v>
      </c>
      <c r="AD1516" s="398">
        <f t="shared" si="1263"/>
        <v>0</v>
      </c>
      <c r="AE1516" s="398">
        <f t="shared" si="1263"/>
        <v>0</v>
      </c>
      <c r="AF1516" s="398">
        <f t="shared" si="1263"/>
        <v>0</v>
      </c>
      <c r="AG1516" s="398">
        <f t="shared" si="1263"/>
        <v>0</v>
      </c>
    </row>
    <row r="1517">
      <c r="A1517" s="100" t="str">
        <f t="shared" si="37"/>
        <v>n/a</v>
      </c>
      <c r="B1517" s="396">
        <f t="array" ref="B1517">IF($A1517="n/a",Dashboard!$C$54,iferror(index('Trade Log'!$B$5:$B$2004,match($A1517,'Trade Log'!$AA$5:$AA$2004,0),0),Dashboard!$C$54))</f>
        <v>43100</v>
      </c>
      <c r="C1517" s="100" t="str">
        <f t="array" ref="C1517">IF($A1517="n/a","",iferror(index('Trade Log'!$C$5:$C$2004,match($A1517,'Trade Log'!$AA$5:$AA$2004,0),0),""))</f>
        <v/>
      </c>
      <c r="D1517" s="398">
        <f t="array" ref="D1517">IF($A1517="n/a",0,iferror(index('Trade Log'!$AD$5:$AD$2004,match($A1517,'Trade Log'!$AA$5:$AA$2004,0),0),0))</f>
        <v>0</v>
      </c>
      <c r="E1517" s="398">
        <f t="shared" si="35"/>
        <v>0</v>
      </c>
      <c r="F1517" s="100" t="str">
        <f t="array" ref="F1517">IF($A1517="n/a","",iferror(index('Trade Log'!$D$5:$D$2004,match($A1517,'Trade Log'!$AA$5:$AA$2004,0),0),"n/a"))</f>
        <v/>
      </c>
      <c r="G1517" s="100" t="str">
        <f t="array" ref="G1517">IF($A1517="n/a","",IFERROR(index(Setup!$D$52:$D$201,match($F1517,Setup!$B$52:$B$201,0),0),"n/a"))</f>
        <v/>
      </c>
      <c r="H1517" s="81"/>
      <c r="I1517" s="398">
        <f t="shared" ref="I1517:AG1517" si="1264">IF($A1517="n/a",0,IFERROR(IF($G1517=I$287,$E1517,0),0))</f>
        <v>0</v>
      </c>
      <c r="J1517" s="398">
        <f t="shared" si="1264"/>
        <v>0</v>
      </c>
      <c r="K1517" s="398">
        <f t="shared" si="1264"/>
        <v>0</v>
      </c>
      <c r="L1517" s="398">
        <f t="shared" si="1264"/>
        <v>0</v>
      </c>
      <c r="M1517" s="398">
        <f t="shared" si="1264"/>
        <v>0</v>
      </c>
      <c r="N1517" s="398">
        <f t="shared" si="1264"/>
        <v>0</v>
      </c>
      <c r="O1517" s="398">
        <f t="shared" si="1264"/>
        <v>0</v>
      </c>
      <c r="P1517" s="398">
        <f t="shared" si="1264"/>
        <v>0</v>
      </c>
      <c r="Q1517" s="398">
        <f t="shared" si="1264"/>
        <v>0</v>
      </c>
      <c r="R1517" s="398">
        <f t="shared" si="1264"/>
        <v>0</v>
      </c>
      <c r="S1517" s="398">
        <f t="shared" si="1264"/>
        <v>0</v>
      </c>
      <c r="T1517" s="398">
        <f t="shared" si="1264"/>
        <v>0</v>
      </c>
      <c r="U1517" s="398">
        <f t="shared" si="1264"/>
        <v>0</v>
      </c>
      <c r="V1517" s="398">
        <f t="shared" si="1264"/>
        <v>0</v>
      </c>
      <c r="W1517" s="398">
        <f t="shared" si="1264"/>
        <v>0</v>
      </c>
      <c r="X1517" s="398">
        <f t="shared" si="1264"/>
        <v>0</v>
      </c>
      <c r="Y1517" s="398">
        <f t="shared" si="1264"/>
        <v>0</v>
      </c>
      <c r="Z1517" s="398">
        <f t="shared" si="1264"/>
        <v>0</v>
      </c>
      <c r="AA1517" s="398">
        <f t="shared" si="1264"/>
        <v>0</v>
      </c>
      <c r="AB1517" s="398">
        <f t="shared" si="1264"/>
        <v>0</v>
      </c>
      <c r="AC1517" s="398">
        <f t="shared" si="1264"/>
        <v>0</v>
      </c>
      <c r="AD1517" s="398">
        <f t="shared" si="1264"/>
        <v>0</v>
      </c>
      <c r="AE1517" s="398">
        <f t="shared" si="1264"/>
        <v>0</v>
      </c>
      <c r="AF1517" s="398">
        <f t="shared" si="1264"/>
        <v>0</v>
      </c>
      <c r="AG1517" s="398">
        <f t="shared" si="1264"/>
        <v>0</v>
      </c>
    </row>
    <row r="1518">
      <c r="A1518" s="100" t="str">
        <f t="shared" si="37"/>
        <v>n/a</v>
      </c>
      <c r="B1518" s="396">
        <f t="array" ref="B1518">IF($A1518="n/a",Dashboard!$C$54,iferror(index('Trade Log'!$B$5:$B$2004,match($A1518,'Trade Log'!$AA$5:$AA$2004,0),0),Dashboard!$C$54))</f>
        <v>43100</v>
      </c>
      <c r="C1518" s="100" t="str">
        <f t="array" ref="C1518">IF($A1518="n/a","",iferror(index('Trade Log'!$C$5:$C$2004,match($A1518,'Trade Log'!$AA$5:$AA$2004,0),0),""))</f>
        <v/>
      </c>
      <c r="D1518" s="398">
        <f t="array" ref="D1518">IF($A1518="n/a",0,iferror(index('Trade Log'!$AD$5:$AD$2004,match($A1518,'Trade Log'!$AA$5:$AA$2004,0),0),0))</f>
        <v>0</v>
      </c>
      <c r="E1518" s="398">
        <f t="shared" si="35"/>
        <v>0</v>
      </c>
      <c r="F1518" s="100" t="str">
        <f t="array" ref="F1518">IF($A1518="n/a","",iferror(index('Trade Log'!$D$5:$D$2004,match($A1518,'Trade Log'!$AA$5:$AA$2004,0),0),"n/a"))</f>
        <v/>
      </c>
      <c r="G1518" s="100" t="str">
        <f t="array" ref="G1518">IF($A1518="n/a","",IFERROR(index(Setup!$D$52:$D$201,match($F1518,Setup!$B$52:$B$201,0),0),"n/a"))</f>
        <v/>
      </c>
      <c r="H1518" s="81"/>
      <c r="I1518" s="398">
        <f t="shared" ref="I1518:AG1518" si="1265">IF($A1518="n/a",0,IFERROR(IF($G1518=I$287,$E1518,0),0))</f>
        <v>0</v>
      </c>
      <c r="J1518" s="398">
        <f t="shared" si="1265"/>
        <v>0</v>
      </c>
      <c r="K1518" s="398">
        <f t="shared" si="1265"/>
        <v>0</v>
      </c>
      <c r="L1518" s="398">
        <f t="shared" si="1265"/>
        <v>0</v>
      </c>
      <c r="M1518" s="398">
        <f t="shared" si="1265"/>
        <v>0</v>
      </c>
      <c r="N1518" s="398">
        <f t="shared" si="1265"/>
        <v>0</v>
      </c>
      <c r="O1518" s="398">
        <f t="shared" si="1265"/>
        <v>0</v>
      </c>
      <c r="P1518" s="398">
        <f t="shared" si="1265"/>
        <v>0</v>
      </c>
      <c r="Q1518" s="398">
        <f t="shared" si="1265"/>
        <v>0</v>
      </c>
      <c r="R1518" s="398">
        <f t="shared" si="1265"/>
        <v>0</v>
      </c>
      <c r="S1518" s="398">
        <f t="shared" si="1265"/>
        <v>0</v>
      </c>
      <c r="T1518" s="398">
        <f t="shared" si="1265"/>
        <v>0</v>
      </c>
      <c r="U1518" s="398">
        <f t="shared" si="1265"/>
        <v>0</v>
      </c>
      <c r="V1518" s="398">
        <f t="shared" si="1265"/>
        <v>0</v>
      </c>
      <c r="W1518" s="398">
        <f t="shared" si="1265"/>
        <v>0</v>
      </c>
      <c r="X1518" s="398">
        <f t="shared" si="1265"/>
        <v>0</v>
      </c>
      <c r="Y1518" s="398">
        <f t="shared" si="1265"/>
        <v>0</v>
      </c>
      <c r="Z1518" s="398">
        <f t="shared" si="1265"/>
        <v>0</v>
      </c>
      <c r="AA1518" s="398">
        <f t="shared" si="1265"/>
        <v>0</v>
      </c>
      <c r="AB1518" s="398">
        <f t="shared" si="1265"/>
        <v>0</v>
      </c>
      <c r="AC1518" s="398">
        <f t="shared" si="1265"/>
        <v>0</v>
      </c>
      <c r="AD1518" s="398">
        <f t="shared" si="1265"/>
        <v>0</v>
      </c>
      <c r="AE1518" s="398">
        <f t="shared" si="1265"/>
        <v>0</v>
      </c>
      <c r="AF1518" s="398">
        <f t="shared" si="1265"/>
        <v>0</v>
      </c>
      <c r="AG1518" s="398">
        <f t="shared" si="1265"/>
        <v>0</v>
      </c>
    </row>
    <row r="1519">
      <c r="A1519" s="100" t="str">
        <f t="shared" si="37"/>
        <v>n/a</v>
      </c>
      <c r="B1519" s="396">
        <f t="array" ref="B1519">IF($A1519="n/a",Dashboard!$C$54,iferror(index('Trade Log'!$B$5:$B$2004,match($A1519,'Trade Log'!$AA$5:$AA$2004,0),0),Dashboard!$C$54))</f>
        <v>43100</v>
      </c>
      <c r="C1519" s="100" t="str">
        <f t="array" ref="C1519">IF($A1519="n/a","",iferror(index('Trade Log'!$C$5:$C$2004,match($A1519,'Trade Log'!$AA$5:$AA$2004,0),0),""))</f>
        <v/>
      </c>
      <c r="D1519" s="398">
        <f t="array" ref="D1519">IF($A1519="n/a",0,iferror(index('Trade Log'!$AD$5:$AD$2004,match($A1519,'Trade Log'!$AA$5:$AA$2004,0),0),0))</f>
        <v>0</v>
      </c>
      <c r="E1519" s="398">
        <f t="shared" si="35"/>
        <v>0</v>
      </c>
      <c r="F1519" s="100" t="str">
        <f t="array" ref="F1519">IF($A1519="n/a","",iferror(index('Trade Log'!$D$5:$D$2004,match($A1519,'Trade Log'!$AA$5:$AA$2004,0),0),"n/a"))</f>
        <v/>
      </c>
      <c r="G1519" s="100" t="str">
        <f t="array" ref="G1519">IF($A1519="n/a","",IFERROR(index(Setup!$D$52:$D$201,match($F1519,Setup!$B$52:$B$201,0),0),"n/a"))</f>
        <v/>
      </c>
      <c r="H1519" s="81"/>
      <c r="I1519" s="398">
        <f t="shared" ref="I1519:AG1519" si="1266">IF($A1519="n/a",0,IFERROR(IF($G1519=I$287,$E1519,0),0))</f>
        <v>0</v>
      </c>
      <c r="J1519" s="398">
        <f t="shared" si="1266"/>
        <v>0</v>
      </c>
      <c r="K1519" s="398">
        <f t="shared" si="1266"/>
        <v>0</v>
      </c>
      <c r="L1519" s="398">
        <f t="shared" si="1266"/>
        <v>0</v>
      </c>
      <c r="M1519" s="398">
        <f t="shared" si="1266"/>
        <v>0</v>
      </c>
      <c r="N1519" s="398">
        <f t="shared" si="1266"/>
        <v>0</v>
      </c>
      <c r="O1519" s="398">
        <f t="shared" si="1266"/>
        <v>0</v>
      </c>
      <c r="P1519" s="398">
        <f t="shared" si="1266"/>
        <v>0</v>
      </c>
      <c r="Q1519" s="398">
        <f t="shared" si="1266"/>
        <v>0</v>
      </c>
      <c r="R1519" s="398">
        <f t="shared" si="1266"/>
        <v>0</v>
      </c>
      <c r="S1519" s="398">
        <f t="shared" si="1266"/>
        <v>0</v>
      </c>
      <c r="T1519" s="398">
        <f t="shared" si="1266"/>
        <v>0</v>
      </c>
      <c r="U1519" s="398">
        <f t="shared" si="1266"/>
        <v>0</v>
      </c>
      <c r="V1519" s="398">
        <f t="shared" si="1266"/>
        <v>0</v>
      </c>
      <c r="W1519" s="398">
        <f t="shared" si="1266"/>
        <v>0</v>
      </c>
      <c r="X1519" s="398">
        <f t="shared" si="1266"/>
        <v>0</v>
      </c>
      <c r="Y1519" s="398">
        <f t="shared" si="1266"/>
        <v>0</v>
      </c>
      <c r="Z1519" s="398">
        <f t="shared" si="1266"/>
        <v>0</v>
      </c>
      <c r="AA1519" s="398">
        <f t="shared" si="1266"/>
        <v>0</v>
      </c>
      <c r="AB1519" s="398">
        <f t="shared" si="1266"/>
        <v>0</v>
      </c>
      <c r="AC1519" s="398">
        <f t="shared" si="1266"/>
        <v>0</v>
      </c>
      <c r="AD1519" s="398">
        <f t="shared" si="1266"/>
        <v>0</v>
      </c>
      <c r="AE1519" s="398">
        <f t="shared" si="1266"/>
        <v>0</v>
      </c>
      <c r="AF1519" s="398">
        <f t="shared" si="1266"/>
        <v>0</v>
      </c>
      <c r="AG1519" s="398">
        <f t="shared" si="1266"/>
        <v>0</v>
      </c>
    </row>
    <row r="1520">
      <c r="A1520" s="100" t="str">
        <f t="shared" si="37"/>
        <v>n/a</v>
      </c>
      <c r="B1520" s="396">
        <f t="array" ref="B1520">IF($A1520="n/a",Dashboard!$C$54,iferror(index('Trade Log'!$B$5:$B$2004,match($A1520,'Trade Log'!$AA$5:$AA$2004,0),0),Dashboard!$C$54))</f>
        <v>43100</v>
      </c>
      <c r="C1520" s="100" t="str">
        <f t="array" ref="C1520">IF($A1520="n/a","",iferror(index('Trade Log'!$C$5:$C$2004,match($A1520,'Trade Log'!$AA$5:$AA$2004,0),0),""))</f>
        <v/>
      </c>
      <c r="D1520" s="398">
        <f t="array" ref="D1520">IF($A1520="n/a",0,iferror(index('Trade Log'!$AD$5:$AD$2004,match($A1520,'Trade Log'!$AA$5:$AA$2004,0),0),0))</f>
        <v>0</v>
      </c>
      <c r="E1520" s="398">
        <f t="shared" si="35"/>
        <v>0</v>
      </c>
      <c r="F1520" s="100" t="str">
        <f t="array" ref="F1520">IF($A1520="n/a","",iferror(index('Trade Log'!$D$5:$D$2004,match($A1520,'Trade Log'!$AA$5:$AA$2004,0),0),"n/a"))</f>
        <v/>
      </c>
      <c r="G1520" s="100" t="str">
        <f t="array" ref="G1520">IF($A1520="n/a","",IFERROR(index(Setup!$D$52:$D$201,match($F1520,Setup!$B$52:$B$201,0),0),"n/a"))</f>
        <v/>
      </c>
      <c r="H1520" s="81"/>
      <c r="I1520" s="398">
        <f t="shared" ref="I1520:AG1520" si="1267">IF($A1520="n/a",0,IFERROR(IF($G1520=I$287,$E1520,0),0))</f>
        <v>0</v>
      </c>
      <c r="J1520" s="398">
        <f t="shared" si="1267"/>
        <v>0</v>
      </c>
      <c r="K1520" s="398">
        <f t="shared" si="1267"/>
        <v>0</v>
      </c>
      <c r="L1520" s="398">
        <f t="shared" si="1267"/>
        <v>0</v>
      </c>
      <c r="M1520" s="398">
        <f t="shared" si="1267"/>
        <v>0</v>
      </c>
      <c r="N1520" s="398">
        <f t="shared" si="1267"/>
        <v>0</v>
      </c>
      <c r="O1520" s="398">
        <f t="shared" si="1267"/>
        <v>0</v>
      </c>
      <c r="P1520" s="398">
        <f t="shared" si="1267"/>
        <v>0</v>
      </c>
      <c r="Q1520" s="398">
        <f t="shared" si="1267"/>
        <v>0</v>
      </c>
      <c r="R1520" s="398">
        <f t="shared" si="1267"/>
        <v>0</v>
      </c>
      <c r="S1520" s="398">
        <f t="shared" si="1267"/>
        <v>0</v>
      </c>
      <c r="T1520" s="398">
        <f t="shared" si="1267"/>
        <v>0</v>
      </c>
      <c r="U1520" s="398">
        <f t="shared" si="1267"/>
        <v>0</v>
      </c>
      <c r="V1520" s="398">
        <f t="shared" si="1267"/>
        <v>0</v>
      </c>
      <c r="W1520" s="398">
        <f t="shared" si="1267"/>
        <v>0</v>
      </c>
      <c r="X1520" s="398">
        <f t="shared" si="1267"/>
        <v>0</v>
      </c>
      <c r="Y1520" s="398">
        <f t="shared" si="1267"/>
        <v>0</v>
      </c>
      <c r="Z1520" s="398">
        <f t="shared" si="1267"/>
        <v>0</v>
      </c>
      <c r="AA1520" s="398">
        <f t="shared" si="1267"/>
        <v>0</v>
      </c>
      <c r="AB1520" s="398">
        <f t="shared" si="1267"/>
        <v>0</v>
      </c>
      <c r="AC1520" s="398">
        <f t="shared" si="1267"/>
        <v>0</v>
      </c>
      <c r="AD1520" s="398">
        <f t="shared" si="1267"/>
        <v>0</v>
      </c>
      <c r="AE1520" s="398">
        <f t="shared" si="1267"/>
        <v>0</v>
      </c>
      <c r="AF1520" s="398">
        <f t="shared" si="1267"/>
        <v>0</v>
      </c>
      <c r="AG1520" s="398">
        <f t="shared" si="1267"/>
        <v>0</v>
      </c>
    </row>
    <row r="1521">
      <c r="A1521" s="100" t="str">
        <f t="shared" si="37"/>
        <v>n/a</v>
      </c>
      <c r="B1521" s="396">
        <f t="array" ref="B1521">IF($A1521="n/a",Dashboard!$C$54,iferror(index('Trade Log'!$B$5:$B$2004,match($A1521,'Trade Log'!$AA$5:$AA$2004,0),0),Dashboard!$C$54))</f>
        <v>43100</v>
      </c>
      <c r="C1521" s="100" t="str">
        <f t="array" ref="C1521">IF($A1521="n/a","",iferror(index('Trade Log'!$C$5:$C$2004,match($A1521,'Trade Log'!$AA$5:$AA$2004,0),0),""))</f>
        <v/>
      </c>
      <c r="D1521" s="398">
        <f t="array" ref="D1521">IF($A1521="n/a",0,iferror(index('Trade Log'!$AD$5:$AD$2004,match($A1521,'Trade Log'!$AA$5:$AA$2004,0),0),0))</f>
        <v>0</v>
      </c>
      <c r="E1521" s="398">
        <f t="shared" si="35"/>
        <v>0</v>
      </c>
      <c r="F1521" s="100" t="str">
        <f t="array" ref="F1521">IF($A1521="n/a","",iferror(index('Trade Log'!$D$5:$D$2004,match($A1521,'Trade Log'!$AA$5:$AA$2004,0),0),"n/a"))</f>
        <v/>
      </c>
      <c r="G1521" s="100" t="str">
        <f t="array" ref="G1521">IF($A1521="n/a","",IFERROR(index(Setup!$D$52:$D$201,match($F1521,Setup!$B$52:$B$201,0),0),"n/a"))</f>
        <v/>
      </c>
      <c r="H1521" s="81"/>
      <c r="I1521" s="398">
        <f t="shared" ref="I1521:AG1521" si="1268">IF($A1521="n/a",0,IFERROR(IF($G1521=I$287,$E1521,0),0))</f>
        <v>0</v>
      </c>
      <c r="J1521" s="398">
        <f t="shared" si="1268"/>
        <v>0</v>
      </c>
      <c r="K1521" s="398">
        <f t="shared" si="1268"/>
        <v>0</v>
      </c>
      <c r="L1521" s="398">
        <f t="shared" si="1268"/>
        <v>0</v>
      </c>
      <c r="M1521" s="398">
        <f t="shared" si="1268"/>
        <v>0</v>
      </c>
      <c r="N1521" s="398">
        <f t="shared" si="1268"/>
        <v>0</v>
      </c>
      <c r="O1521" s="398">
        <f t="shared" si="1268"/>
        <v>0</v>
      </c>
      <c r="P1521" s="398">
        <f t="shared" si="1268"/>
        <v>0</v>
      </c>
      <c r="Q1521" s="398">
        <f t="shared" si="1268"/>
        <v>0</v>
      </c>
      <c r="R1521" s="398">
        <f t="shared" si="1268"/>
        <v>0</v>
      </c>
      <c r="S1521" s="398">
        <f t="shared" si="1268"/>
        <v>0</v>
      </c>
      <c r="T1521" s="398">
        <f t="shared" si="1268"/>
        <v>0</v>
      </c>
      <c r="U1521" s="398">
        <f t="shared" si="1268"/>
        <v>0</v>
      </c>
      <c r="V1521" s="398">
        <f t="shared" si="1268"/>
        <v>0</v>
      </c>
      <c r="W1521" s="398">
        <f t="shared" si="1268"/>
        <v>0</v>
      </c>
      <c r="X1521" s="398">
        <f t="shared" si="1268"/>
        <v>0</v>
      </c>
      <c r="Y1521" s="398">
        <f t="shared" si="1268"/>
        <v>0</v>
      </c>
      <c r="Z1521" s="398">
        <f t="shared" si="1268"/>
        <v>0</v>
      </c>
      <c r="AA1521" s="398">
        <f t="shared" si="1268"/>
        <v>0</v>
      </c>
      <c r="AB1521" s="398">
        <f t="shared" si="1268"/>
        <v>0</v>
      </c>
      <c r="AC1521" s="398">
        <f t="shared" si="1268"/>
        <v>0</v>
      </c>
      <c r="AD1521" s="398">
        <f t="shared" si="1268"/>
        <v>0</v>
      </c>
      <c r="AE1521" s="398">
        <f t="shared" si="1268"/>
        <v>0</v>
      </c>
      <c r="AF1521" s="398">
        <f t="shared" si="1268"/>
        <v>0</v>
      </c>
      <c r="AG1521" s="398">
        <f t="shared" si="1268"/>
        <v>0</v>
      </c>
    </row>
    <row r="1522">
      <c r="A1522" s="100" t="str">
        <f t="shared" si="37"/>
        <v>n/a</v>
      </c>
      <c r="B1522" s="396">
        <f t="array" ref="B1522">IF($A1522="n/a",Dashboard!$C$54,iferror(index('Trade Log'!$B$5:$B$2004,match($A1522,'Trade Log'!$AA$5:$AA$2004,0),0),Dashboard!$C$54))</f>
        <v>43100</v>
      </c>
      <c r="C1522" s="100" t="str">
        <f t="array" ref="C1522">IF($A1522="n/a","",iferror(index('Trade Log'!$C$5:$C$2004,match($A1522,'Trade Log'!$AA$5:$AA$2004,0),0),""))</f>
        <v/>
      </c>
      <c r="D1522" s="398">
        <f t="array" ref="D1522">IF($A1522="n/a",0,iferror(index('Trade Log'!$AD$5:$AD$2004,match($A1522,'Trade Log'!$AA$5:$AA$2004,0),0),0))</f>
        <v>0</v>
      </c>
      <c r="E1522" s="398">
        <f t="shared" si="35"/>
        <v>0</v>
      </c>
      <c r="F1522" s="100" t="str">
        <f t="array" ref="F1522">IF($A1522="n/a","",iferror(index('Trade Log'!$D$5:$D$2004,match($A1522,'Trade Log'!$AA$5:$AA$2004,0),0),"n/a"))</f>
        <v/>
      </c>
      <c r="G1522" s="100" t="str">
        <f t="array" ref="G1522">IF($A1522="n/a","",IFERROR(index(Setup!$D$52:$D$201,match($F1522,Setup!$B$52:$B$201,0),0),"n/a"))</f>
        <v/>
      </c>
      <c r="H1522" s="81"/>
      <c r="I1522" s="398">
        <f t="shared" ref="I1522:AG1522" si="1269">IF($A1522="n/a",0,IFERROR(IF($G1522=I$287,$E1522,0),0))</f>
        <v>0</v>
      </c>
      <c r="J1522" s="398">
        <f t="shared" si="1269"/>
        <v>0</v>
      </c>
      <c r="K1522" s="398">
        <f t="shared" si="1269"/>
        <v>0</v>
      </c>
      <c r="L1522" s="398">
        <f t="shared" si="1269"/>
        <v>0</v>
      </c>
      <c r="M1522" s="398">
        <f t="shared" si="1269"/>
        <v>0</v>
      </c>
      <c r="N1522" s="398">
        <f t="shared" si="1269"/>
        <v>0</v>
      </c>
      <c r="O1522" s="398">
        <f t="shared" si="1269"/>
        <v>0</v>
      </c>
      <c r="P1522" s="398">
        <f t="shared" si="1269"/>
        <v>0</v>
      </c>
      <c r="Q1522" s="398">
        <f t="shared" si="1269"/>
        <v>0</v>
      </c>
      <c r="R1522" s="398">
        <f t="shared" si="1269"/>
        <v>0</v>
      </c>
      <c r="S1522" s="398">
        <f t="shared" si="1269"/>
        <v>0</v>
      </c>
      <c r="T1522" s="398">
        <f t="shared" si="1269"/>
        <v>0</v>
      </c>
      <c r="U1522" s="398">
        <f t="shared" si="1269"/>
        <v>0</v>
      </c>
      <c r="V1522" s="398">
        <f t="shared" si="1269"/>
        <v>0</v>
      </c>
      <c r="W1522" s="398">
        <f t="shared" si="1269"/>
        <v>0</v>
      </c>
      <c r="X1522" s="398">
        <f t="shared" si="1269"/>
        <v>0</v>
      </c>
      <c r="Y1522" s="398">
        <f t="shared" si="1269"/>
        <v>0</v>
      </c>
      <c r="Z1522" s="398">
        <f t="shared" si="1269"/>
        <v>0</v>
      </c>
      <c r="AA1522" s="398">
        <f t="shared" si="1269"/>
        <v>0</v>
      </c>
      <c r="AB1522" s="398">
        <f t="shared" si="1269"/>
        <v>0</v>
      </c>
      <c r="AC1522" s="398">
        <f t="shared" si="1269"/>
        <v>0</v>
      </c>
      <c r="AD1522" s="398">
        <f t="shared" si="1269"/>
        <v>0</v>
      </c>
      <c r="AE1522" s="398">
        <f t="shared" si="1269"/>
        <v>0</v>
      </c>
      <c r="AF1522" s="398">
        <f t="shared" si="1269"/>
        <v>0</v>
      </c>
      <c r="AG1522" s="398">
        <f t="shared" si="1269"/>
        <v>0</v>
      </c>
    </row>
    <row r="1523">
      <c r="A1523" s="100" t="str">
        <f t="shared" si="37"/>
        <v>n/a</v>
      </c>
      <c r="B1523" s="396">
        <f t="array" ref="B1523">IF($A1523="n/a",Dashboard!$C$54,iferror(index('Trade Log'!$B$5:$B$2004,match($A1523,'Trade Log'!$AA$5:$AA$2004,0),0),Dashboard!$C$54))</f>
        <v>43100</v>
      </c>
      <c r="C1523" s="100" t="str">
        <f t="array" ref="C1523">IF($A1523="n/a","",iferror(index('Trade Log'!$C$5:$C$2004,match($A1523,'Trade Log'!$AA$5:$AA$2004,0),0),""))</f>
        <v/>
      </c>
      <c r="D1523" s="398">
        <f t="array" ref="D1523">IF($A1523="n/a",0,iferror(index('Trade Log'!$AD$5:$AD$2004,match($A1523,'Trade Log'!$AA$5:$AA$2004,0),0),0))</f>
        <v>0</v>
      </c>
      <c r="E1523" s="398">
        <f t="shared" si="35"/>
        <v>0</v>
      </c>
      <c r="F1523" s="100" t="str">
        <f t="array" ref="F1523">IF($A1523="n/a","",iferror(index('Trade Log'!$D$5:$D$2004,match($A1523,'Trade Log'!$AA$5:$AA$2004,0),0),"n/a"))</f>
        <v/>
      </c>
      <c r="G1523" s="100" t="str">
        <f t="array" ref="G1523">IF($A1523="n/a","",IFERROR(index(Setup!$D$52:$D$201,match($F1523,Setup!$B$52:$B$201,0),0),"n/a"))</f>
        <v/>
      </c>
      <c r="H1523" s="81"/>
      <c r="I1523" s="398">
        <f t="shared" ref="I1523:AG1523" si="1270">IF($A1523="n/a",0,IFERROR(IF($G1523=I$287,$E1523,0),0))</f>
        <v>0</v>
      </c>
      <c r="J1523" s="398">
        <f t="shared" si="1270"/>
        <v>0</v>
      </c>
      <c r="K1523" s="398">
        <f t="shared" si="1270"/>
        <v>0</v>
      </c>
      <c r="L1523" s="398">
        <f t="shared" si="1270"/>
        <v>0</v>
      </c>
      <c r="M1523" s="398">
        <f t="shared" si="1270"/>
        <v>0</v>
      </c>
      <c r="N1523" s="398">
        <f t="shared" si="1270"/>
        <v>0</v>
      </c>
      <c r="O1523" s="398">
        <f t="shared" si="1270"/>
        <v>0</v>
      </c>
      <c r="P1523" s="398">
        <f t="shared" si="1270"/>
        <v>0</v>
      </c>
      <c r="Q1523" s="398">
        <f t="shared" si="1270"/>
        <v>0</v>
      </c>
      <c r="R1523" s="398">
        <f t="shared" si="1270"/>
        <v>0</v>
      </c>
      <c r="S1523" s="398">
        <f t="shared" si="1270"/>
        <v>0</v>
      </c>
      <c r="T1523" s="398">
        <f t="shared" si="1270"/>
        <v>0</v>
      </c>
      <c r="U1523" s="398">
        <f t="shared" si="1270"/>
        <v>0</v>
      </c>
      <c r="V1523" s="398">
        <f t="shared" si="1270"/>
        <v>0</v>
      </c>
      <c r="W1523" s="398">
        <f t="shared" si="1270"/>
        <v>0</v>
      </c>
      <c r="X1523" s="398">
        <f t="shared" si="1270"/>
        <v>0</v>
      </c>
      <c r="Y1523" s="398">
        <f t="shared" si="1270"/>
        <v>0</v>
      </c>
      <c r="Z1523" s="398">
        <f t="shared" si="1270"/>
        <v>0</v>
      </c>
      <c r="AA1523" s="398">
        <f t="shared" si="1270"/>
        <v>0</v>
      </c>
      <c r="AB1523" s="398">
        <f t="shared" si="1270"/>
        <v>0</v>
      </c>
      <c r="AC1523" s="398">
        <f t="shared" si="1270"/>
        <v>0</v>
      </c>
      <c r="AD1523" s="398">
        <f t="shared" si="1270"/>
        <v>0</v>
      </c>
      <c r="AE1523" s="398">
        <f t="shared" si="1270"/>
        <v>0</v>
      </c>
      <c r="AF1523" s="398">
        <f t="shared" si="1270"/>
        <v>0</v>
      </c>
      <c r="AG1523" s="398">
        <f t="shared" si="1270"/>
        <v>0</v>
      </c>
    </row>
    <row r="1524">
      <c r="A1524" s="100" t="str">
        <f t="shared" si="37"/>
        <v>n/a</v>
      </c>
      <c r="B1524" s="396">
        <f t="array" ref="B1524">IF($A1524="n/a",Dashboard!$C$54,iferror(index('Trade Log'!$B$5:$B$2004,match($A1524,'Trade Log'!$AA$5:$AA$2004,0),0),Dashboard!$C$54))</f>
        <v>43100</v>
      </c>
      <c r="C1524" s="100" t="str">
        <f t="array" ref="C1524">IF($A1524="n/a","",iferror(index('Trade Log'!$C$5:$C$2004,match($A1524,'Trade Log'!$AA$5:$AA$2004,0),0),""))</f>
        <v/>
      </c>
      <c r="D1524" s="398">
        <f t="array" ref="D1524">IF($A1524="n/a",0,iferror(index('Trade Log'!$AD$5:$AD$2004,match($A1524,'Trade Log'!$AA$5:$AA$2004,0),0),0))</f>
        <v>0</v>
      </c>
      <c r="E1524" s="398">
        <f t="shared" si="35"/>
        <v>0</v>
      </c>
      <c r="F1524" s="100" t="str">
        <f t="array" ref="F1524">IF($A1524="n/a","",iferror(index('Trade Log'!$D$5:$D$2004,match($A1524,'Trade Log'!$AA$5:$AA$2004,0),0),"n/a"))</f>
        <v/>
      </c>
      <c r="G1524" s="100" t="str">
        <f t="array" ref="G1524">IF($A1524="n/a","",IFERROR(index(Setup!$D$52:$D$201,match($F1524,Setup!$B$52:$B$201,0),0),"n/a"))</f>
        <v/>
      </c>
      <c r="H1524" s="81"/>
      <c r="I1524" s="398">
        <f t="shared" ref="I1524:AG1524" si="1271">IF($A1524="n/a",0,IFERROR(IF($G1524=I$287,$E1524,0),0))</f>
        <v>0</v>
      </c>
      <c r="J1524" s="398">
        <f t="shared" si="1271"/>
        <v>0</v>
      </c>
      <c r="K1524" s="398">
        <f t="shared" si="1271"/>
        <v>0</v>
      </c>
      <c r="L1524" s="398">
        <f t="shared" si="1271"/>
        <v>0</v>
      </c>
      <c r="M1524" s="398">
        <f t="shared" si="1271"/>
        <v>0</v>
      </c>
      <c r="N1524" s="398">
        <f t="shared" si="1271"/>
        <v>0</v>
      </c>
      <c r="O1524" s="398">
        <f t="shared" si="1271"/>
        <v>0</v>
      </c>
      <c r="P1524" s="398">
        <f t="shared" si="1271"/>
        <v>0</v>
      </c>
      <c r="Q1524" s="398">
        <f t="shared" si="1271"/>
        <v>0</v>
      </c>
      <c r="R1524" s="398">
        <f t="shared" si="1271"/>
        <v>0</v>
      </c>
      <c r="S1524" s="398">
        <f t="shared" si="1271"/>
        <v>0</v>
      </c>
      <c r="T1524" s="398">
        <f t="shared" si="1271"/>
        <v>0</v>
      </c>
      <c r="U1524" s="398">
        <f t="shared" si="1271"/>
        <v>0</v>
      </c>
      <c r="V1524" s="398">
        <f t="shared" si="1271"/>
        <v>0</v>
      </c>
      <c r="W1524" s="398">
        <f t="shared" si="1271"/>
        <v>0</v>
      </c>
      <c r="X1524" s="398">
        <f t="shared" si="1271"/>
        <v>0</v>
      </c>
      <c r="Y1524" s="398">
        <f t="shared" si="1271"/>
        <v>0</v>
      </c>
      <c r="Z1524" s="398">
        <f t="shared" si="1271"/>
        <v>0</v>
      </c>
      <c r="AA1524" s="398">
        <f t="shared" si="1271"/>
        <v>0</v>
      </c>
      <c r="AB1524" s="398">
        <f t="shared" si="1271"/>
        <v>0</v>
      </c>
      <c r="AC1524" s="398">
        <f t="shared" si="1271"/>
        <v>0</v>
      </c>
      <c r="AD1524" s="398">
        <f t="shared" si="1271"/>
        <v>0</v>
      </c>
      <c r="AE1524" s="398">
        <f t="shared" si="1271"/>
        <v>0</v>
      </c>
      <c r="AF1524" s="398">
        <f t="shared" si="1271"/>
        <v>0</v>
      </c>
      <c r="AG1524" s="398">
        <f t="shared" si="1271"/>
        <v>0</v>
      </c>
    </row>
    <row r="1525">
      <c r="A1525" s="100" t="str">
        <f t="shared" si="37"/>
        <v>n/a</v>
      </c>
      <c r="B1525" s="396">
        <f t="array" ref="B1525">IF($A1525="n/a",Dashboard!$C$54,iferror(index('Trade Log'!$B$5:$B$2004,match($A1525,'Trade Log'!$AA$5:$AA$2004,0),0),Dashboard!$C$54))</f>
        <v>43100</v>
      </c>
      <c r="C1525" s="100" t="str">
        <f t="array" ref="C1525">IF($A1525="n/a","",iferror(index('Trade Log'!$C$5:$C$2004,match($A1525,'Trade Log'!$AA$5:$AA$2004,0),0),""))</f>
        <v/>
      </c>
      <c r="D1525" s="398">
        <f t="array" ref="D1525">IF($A1525="n/a",0,iferror(index('Trade Log'!$AD$5:$AD$2004,match($A1525,'Trade Log'!$AA$5:$AA$2004,0),0),0))</f>
        <v>0</v>
      </c>
      <c r="E1525" s="398">
        <f t="shared" si="35"/>
        <v>0</v>
      </c>
      <c r="F1525" s="100" t="str">
        <f t="array" ref="F1525">IF($A1525="n/a","",iferror(index('Trade Log'!$D$5:$D$2004,match($A1525,'Trade Log'!$AA$5:$AA$2004,0),0),"n/a"))</f>
        <v/>
      </c>
      <c r="G1525" s="100" t="str">
        <f t="array" ref="G1525">IF($A1525="n/a","",IFERROR(index(Setup!$D$52:$D$201,match($F1525,Setup!$B$52:$B$201,0),0),"n/a"))</f>
        <v/>
      </c>
      <c r="H1525" s="81"/>
      <c r="I1525" s="398">
        <f t="shared" ref="I1525:AG1525" si="1272">IF($A1525="n/a",0,IFERROR(IF($G1525=I$287,$E1525,0),0))</f>
        <v>0</v>
      </c>
      <c r="J1525" s="398">
        <f t="shared" si="1272"/>
        <v>0</v>
      </c>
      <c r="K1525" s="398">
        <f t="shared" si="1272"/>
        <v>0</v>
      </c>
      <c r="L1525" s="398">
        <f t="shared" si="1272"/>
        <v>0</v>
      </c>
      <c r="M1525" s="398">
        <f t="shared" si="1272"/>
        <v>0</v>
      </c>
      <c r="N1525" s="398">
        <f t="shared" si="1272"/>
        <v>0</v>
      </c>
      <c r="O1525" s="398">
        <f t="shared" si="1272"/>
        <v>0</v>
      </c>
      <c r="P1525" s="398">
        <f t="shared" si="1272"/>
        <v>0</v>
      </c>
      <c r="Q1525" s="398">
        <f t="shared" si="1272"/>
        <v>0</v>
      </c>
      <c r="R1525" s="398">
        <f t="shared" si="1272"/>
        <v>0</v>
      </c>
      <c r="S1525" s="398">
        <f t="shared" si="1272"/>
        <v>0</v>
      </c>
      <c r="T1525" s="398">
        <f t="shared" si="1272"/>
        <v>0</v>
      </c>
      <c r="U1525" s="398">
        <f t="shared" si="1272"/>
        <v>0</v>
      </c>
      <c r="V1525" s="398">
        <f t="shared" si="1272"/>
        <v>0</v>
      </c>
      <c r="W1525" s="398">
        <f t="shared" si="1272"/>
        <v>0</v>
      </c>
      <c r="X1525" s="398">
        <f t="shared" si="1272"/>
        <v>0</v>
      </c>
      <c r="Y1525" s="398">
        <f t="shared" si="1272"/>
        <v>0</v>
      </c>
      <c r="Z1525" s="398">
        <f t="shared" si="1272"/>
        <v>0</v>
      </c>
      <c r="AA1525" s="398">
        <f t="shared" si="1272"/>
        <v>0</v>
      </c>
      <c r="AB1525" s="398">
        <f t="shared" si="1272"/>
        <v>0</v>
      </c>
      <c r="AC1525" s="398">
        <f t="shared" si="1272"/>
        <v>0</v>
      </c>
      <c r="AD1525" s="398">
        <f t="shared" si="1272"/>
        <v>0</v>
      </c>
      <c r="AE1525" s="398">
        <f t="shared" si="1272"/>
        <v>0</v>
      </c>
      <c r="AF1525" s="398">
        <f t="shared" si="1272"/>
        <v>0</v>
      </c>
      <c r="AG1525" s="398">
        <f t="shared" si="1272"/>
        <v>0</v>
      </c>
    </row>
    <row r="1526">
      <c r="A1526" s="100" t="str">
        <f t="shared" si="37"/>
        <v>n/a</v>
      </c>
      <c r="B1526" s="396">
        <f t="array" ref="B1526">IF($A1526="n/a",Dashboard!$C$54,iferror(index('Trade Log'!$B$5:$B$2004,match($A1526,'Trade Log'!$AA$5:$AA$2004,0),0),Dashboard!$C$54))</f>
        <v>43100</v>
      </c>
      <c r="C1526" s="100" t="str">
        <f t="array" ref="C1526">IF($A1526="n/a","",iferror(index('Trade Log'!$C$5:$C$2004,match($A1526,'Trade Log'!$AA$5:$AA$2004,0),0),""))</f>
        <v/>
      </c>
      <c r="D1526" s="398">
        <f t="array" ref="D1526">IF($A1526="n/a",0,iferror(index('Trade Log'!$AD$5:$AD$2004,match($A1526,'Trade Log'!$AA$5:$AA$2004,0),0),0))</f>
        <v>0</v>
      </c>
      <c r="E1526" s="398">
        <f t="shared" si="35"/>
        <v>0</v>
      </c>
      <c r="F1526" s="100" t="str">
        <f t="array" ref="F1526">IF($A1526="n/a","",iferror(index('Trade Log'!$D$5:$D$2004,match($A1526,'Trade Log'!$AA$5:$AA$2004,0),0),"n/a"))</f>
        <v/>
      </c>
      <c r="G1526" s="100" t="str">
        <f t="array" ref="G1526">IF($A1526="n/a","",IFERROR(index(Setup!$D$52:$D$201,match($F1526,Setup!$B$52:$B$201,0),0),"n/a"))</f>
        <v/>
      </c>
      <c r="H1526" s="81"/>
      <c r="I1526" s="398">
        <f t="shared" ref="I1526:AG1526" si="1273">IF($A1526="n/a",0,IFERROR(IF($G1526=I$287,$E1526,0),0))</f>
        <v>0</v>
      </c>
      <c r="J1526" s="398">
        <f t="shared" si="1273"/>
        <v>0</v>
      </c>
      <c r="K1526" s="398">
        <f t="shared" si="1273"/>
        <v>0</v>
      </c>
      <c r="L1526" s="398">
        <f t="shared" si="1273"/>
        <v>0</v>
      </c>
      <c r="M1526" s="398">
        <f t="shared" si="1273"/>
        <v>0</v>
      </c>
      <c r="N1526" s="398">
        <f t="shared" si="1273"/>
        <v>0</v>
      </c>
      <c r="O1526" s="398">
        <f t="shared" si="1273"/>
        <v>0</v>
      </c>
      <c r="P1526" s="398">
        <f t="shared" si="1273"/>
        <v>0</v>
      </c>
      <c r="Q1526" s="398">
        <f t="shared" si="1273"/>
        <v>0</v>
      </c>
      <c r="R1526" s="398">
        <f t="shared" si="1273"/>
        <v>0</v>
      </c>
      <c r="S1526" s="398">
        <f t="shared" si="1273"/>
        <v>0</v>
      </c>
      <c r="T1526" s="398">
        <f t="shared" si="1273"/>
        <v>0</v>
      </c>
      <c r="U1526" s="398">
        <f t="shared" si="1273"/>
        <v>0</v>
      </c>
      <c r="V1526" s="398">
        <f t="shared" si="1273"/>
        <v>0</v>
      </c>
      <c r="W1526" s="398">
        <f t="shared" si="1273"/>
        <v>0</v>
      </c>
      <c r="X1526" s="398">
        <f t="shared" si="1273"/>
        <v>0</v>
      </c>
      <c r="Y1526" s="398">
        <f t="shared" si="1273"/>
        <v>0</v>
      </c>
      <c r="Z1526" s="398">
        <f t="shared" si="1273"/>
        <v>0</v>
      </c>
      <c r="AA1526" s="398">
        <f t="shared" si="1273"/>
        <v>0</v>
      </c>
      <c r="AB1526" s="398">
        <f t="shared" si="1273"/>
        <v>0</v>
      </c>
      <c r="AC1526" s="398">
        <f t="shared" si="1273"/>
        <v>0</v>
      </c>
      <c r="AD1526" s="398">
        <f t="shared" si="1273"/>
        <v>0</v>
      </c>
      <c r="AE1526" s="398">
        <f t="shared" si="1273"/>
        <v>0</v>
      </c>
      <c r="AF1526" s="398">
        <f t="shared" si="1273"/>
        <v>0</v>
      </c>
      <c r="AG1526" s="398">
        <f t="shared" si="1273"/>
        <v>0</v>
      </c>
    </row>
    <row r="1527">
      <c r="A1527" s="100" t="str">
        <f t="shared" si="37"/>
        <v>n/a</v>
      </c>
      <c r="B1527" s="396">
        <f t="array" ref="B1527">IF($A1527="n/a",Dashboard!$C$54,iferror(index('Trade Log'!$B$5:$B$2004,match($A1527,'Trade Log'!$AA$5:$AA$2004,0),0),Dashboard!$C$54))</f>
        <v>43100</v>
      </c>
      <c r="C1527" s="100" t="str">
        <f t="array" ref="C1527">IF($A1527="n/a","",iferror(index('Trade Log'!$C$5:$C$2004,match($A1527,'Trade Log'!$AA$5:$AA$2004,0),0),""))</f>
        <v/>
      </c>
      <c r="D1527" s="398">
        <f t="array" ref="D1527">IF($A1527="n/a",0,iferror(index('Trade Log'!$AD$5:$AD$2004,match($A1527,'Trade Log'!$AA$5:$AA$2004,0),0),0))</f>
        <v>0</v>
      </c>
      <c r="E1527" s="398">
        <f t="shared" si="35"/>
        <v>0</v>
      </c>
      <c r="F1527" s="100" t="str">
        <f t="array" ref="F1527">IF($A1527="n/a","",iferror(index('Trade Log'!$D$5:$D$2004,match($A1527,'Trade Log'!$AA$5:$AA$2004,0),0),"n/a"))</f>
        <v/>
      </c>
      <c r="G1527" s="100" t="str">
        <f t="array" ref="G1527">IF($A1527="n/a","",IFERROR(index(Setup!$D$52:$D$201,match($F1527,Setup!$B$52:$B$201,0),0),"n/a"))</f>
        <v/>
      </c>
      <c r="H1527" s="81"/>
      <c r="I1527" s="398">
        <f t="shared" ref="I1527:AG1527" si="1274">IF($A1527="n/a",0,IFERROR(IF($G1527=I$287,$E1527,0),0))</f>
        <v>0</v>
      </c>
      <c r="J1527" s="398">
        <f t="shared" si="1274"/>
        <v>0</v>
      </c>
      <c r="K1527" s="398">
        <f t="shared" si="1274"/>
        <v>0</v>
      </c>
      <c r="L1527" s="398">
        <f t="shared" si="1274"/>
        <v>0</v>
      </c>
      <c r="M1527" s="398">
        <f t="shared" si="1274"/>
        <v>0</v>
      </c>
      <c r="N1527" s="398">
        <f t="shared" si="1274"/>
        <v>0</v>
      </c>
      <c r="O1527" s="398">
        <f t="shared" si="1274"/>
        <v>0</v>
      </c>
      <c r="P1527" s="398">
        <f t="shared" si="1274"/>
        <v>0</v>
      </c>
      <c r="Q1527" s="398">
        <f t="shared" si="1274"/>
        <v>0</v>
      </c>
      <c r="R1527" s="398">
        <f t="shared" si="1274"/>
        <v>0</v>
      </c>
      <c r="S1527" s="398">
        <f t="shared" si="1274"/>
        <v>0</v>
      </c>
      <c r="T1527" s="398">
        <f t="shared" si="1274"/>
        <v>0</v>
      </c>
      <c r="U1527" s="398">
        <f t="shared" si="1274"/>
        <v>0</v>
      </c>
      <c r="V1527" s="398">
        <f t="shared" si="1274"/>
        <v>0</v>
      </c>
      <c r="W1527" s="398">
        <f t="shared" si="1274"/>
        <v>0</v>
      </c>
      <c r="X1527" s="398">
        <f t="shared" si="1274"/>
        <v>0</v>
      </c>
      <c r="Y1527" s="398">
        <f t="shared" si="1274"/>
        <v>0</v>
      </c>
      <c r="Z1527" s="398">
        <f t="shared" si="1274"/>
        <v>0</v>
      </c>
      <c r="AA1527" s="398">
        <f t="shared" si="1274"/>
        <v>0</v>
      </c>
      <c r="AB1527" s="398">
        <f t="shared" si="1274"/>
        <v>0</v>
      </c>
      <c r="AC1527" s="398">
        <f t="shared" si="1274"/>
        <v>0</v>
      </c>
      <c r="AD1527" s="398">
        <f t="shared" si="1274"/>
        <v>0</v>
      </c>
      <c r="AE1527" s="398">
        <f t="shared" si="1274"/>
        <v>0</v>
      </c>
      <c r="AF1527" s="398">
        <f t="shared" si="1274"/>
        <v>0</v>
      </c>
      <c r="AG1527" s="398">
        <f t="shared" si="1274"/>
        <v>0</v>
      </c>
    </row>
    <row r="1528">
      <c r="A1528" s="100" t="str">
        <f t="shared" si="37"/>
        <v>n/a</v>
      </c>
      <c r="B1528" s="396">
        <f t="array" ref="B1528">IF($A1528="n/a",Dashboard!$C$54,iferror(index('Trade Log'!$B$5:$B$2004,match($A1528,'Trade Log'!$AA$5:$AA$2004,0),0),Dashboard!$C$54))</f>
        <v>43100</v>
      </c>
      <c r="C1528" s="100" t="str">
        <f t="array" ref="C1528">IF($A1528="n/a","",iferror(index('Trade Log'!$C$5:$C$2004,match($A1528,'Trade Log'!$AA$5:$AA$2004,0),0),""))</f>
        <v/>
      </c>
      <c r="D1528" s="398">
        <f t="array" ref="D1528">IF($A1528="n/a",0,iferror(index('Trade Log'!$AD$5:$AD$2004,match($A1528,'Trade Log'!$AA$5:$AA$2004,0),0),0))</f>
        <v>0</v>
      </c>
      <c r="E1528" s="398">
        <f t="shared" si="35"/>
        <v>0</v>
      </c>
      <c r="F1528" s="100" t="str">
        <f t="array" ref="F1528">IF($A1528="n/a","",iferror(index('Trade Log'!$D$5:$D$2004,match($A1528,'Trade Log'!$AA$5:$AA$2004,0),0),"n/a"))</f>
        <v/>
      </c>
      <c r="G1528" s="100" t="str">
        <f t="array" ref="G1528">IF($A1528="n/a","",IFERROR(index(Setup!$D$52:$D$201,match($F1528,Setup!$B$52:$B$201,0),0),"n/a"))</f>
        <v/>
      </c>
      <c r="H1528" s="81"/>
      <c r="I1528" s="398">
        <f t="shared" ref="I1528:AG1528" si="1275">IF($A1528="n/a",0,IFERROR(IF($G1528=I$287,$E1528,0),0))</f>
        <v>0</v>
      </c>
      <c r="J1528" s="398">
        <f t="shared" si="1275"/>
        <v>0</v>
      </c>
      <c r="K1528" s="398">
        <f t="shared" si="1275"/>
        <v>0</v>
      </c>
      <c r="L1528" s="398">
        <f t="shared" si="1275"/>
        <v>0</v>
      </c>
      <c r="M1528" s="398">
        <f t="shared" si="1275"/>
        <v>0</v>
      </c>
      <c r="N1528" s="398">
        <f t="shared" si="1275"/>
        <v>0</v>
      </c>
      <c r="O1528" s="398">
        <f t="shared" si="1275"/>
        <v>0</v>
      </c>
      <c r="P1528" s="398">
        <f t="shared" si="1275"/>
        <v>0</v>
      </c>
      <c r="Q1528" s="398">
        <f t="shared" si="1275"/>
        <v>0</v>
      </c>
      <c r="R1528" s="398">
        <f t="shared" si="1275"/>
        <v>0</v>
      </c>
      <c r="S1528" s="398">
        <f t="shared" si="1275"/>
        <v>0</v>
      </c>
      <c r="T1528" s="398">
        <f t="shared" si="1275"/>
        <v>0</v>
      </c>
      <c r="U1528" s="398">
        <f t="shared" si="1275"/>
        <v>0</v>
      </c>
      <c r="V1528" s="398">
        <f t="shared" si="1275"/>
        <v>0</v>
      </c>
      <c r="W1528" s="398">
        <f t="shared" si="1275"/>
        <v>0</v>
      </c>
      <c r="X1528" s="398">
        <f t="shared" si="1275"/>
        <v>0</v>
      </c>
      <c r="Y1528" s="398">
        <f t="shared" si="1275"/>
        <v>0</v>
      </c>
      <c r="Z1528" s="398">
        <f t="shared" si="1275"/>
        <v>0</v>
      </c>
      <c r="AA1528" s="398">
        <f t="shared" si="1275"/>
        <v>0</v>
      </c>
      <c r="AB1528" s="398">
        <f t="shared" si="1275"/>
        <v>0</v>
      </c>
      <c r="AC1528" s="398">
        <f t="shared" si="1275"/>
        <v>0</v>
      </c>
      <c r="AD1528" s="398">
        <f t="shared" si="1275"/>
        <v>0</v>
      </c>
      <c r="AE1528" s="398">
        <f t="shared" si="1275"/>
        <v>0</v>
      </c>
      <c r="AF1528" s="398">
        <f t="shared" si="1275"/>
        <v>0</v>
      </c>
      <c r="AG1528" s="398">
        <f t="shared" si="1275"/>
        <v>0</v>
      </c>
    </row>
    <row r="1529">
      <c r="A1529" s="100" t="str">
        <f t="shared" si="37"/>
        <v>n/a</v>
      </c>
      <c r="B1529" s="396">
        <f t="array" ref="B1529">IF($A1529="n/a",Dashboard!$C$54,iferror(index('Trade Log'!$B$5:$B$2004,match($A1529,'Trade Log'!$AA$5:$AA$2004,0),0),Dashboard!$C$54))</f>
        <v>43100</v>
      </c>
      <c r="C1529" s="100" t="str">
        <f t="array" ref="C1529">IF($A1529="n/a","",iferror(index('Trade Log'!$C$5:$C$2004,match($A1529,'Trade Log'!$AA$5:$AA$2004,0),0),""))</f>
        <v/>
      </c>
      <c r="D1529" s="398">
        <f t="array" ref="D1529">IF($A1529="n/a",0,iferror(index('Trade Log'!$AD$5:$AD$2004,match($A1529,'Trade Log'!$AA$5:$AA$2004,0),0),0))</f>
        <v>0</v>
      </c>
      <c r="E1529" s="398">
        <f t="shared" si="35"/>
        <v>0</v>
      </c>
      <c r="F1529" s="100" t="str">
        <f t="array" ref="F1529">IF($A1529="n/a","",iferror(index('Trade Log'!$D$5:$D$2004,match($A1529,'Trade Log'!$AA$5:$AA$2004,0),0),"n/a"))</f>
        <v/>
      </c>
      <c r="G1529" s="100" t="str">
        <f t="array" ref="G1529">IF($A1529="n/a","",IFERROR(index(Setup!$D$52:$D$201,match($F1529,Setup!$B$52:$B$201,0),0),"n/a"))</f>
        <v/>
      </c>
      <c r="H1529" s="81"/>
      <c r="I1529" s="398">
        <f t="shared" ref="I1529:AG1529" si="1276">IF($A1529="n/a",0,IFERROR(IF($G1529=I$287,$E1529,0),0))</f>
        <v>0</v>
      </c>
      <c r="J1529" s="398">
        <f t="shared" si="1276"/>
        <v>0</v>
      </c>
      <c r="K1529" s="398">
        <f t="shared" si="1276"/>
        <v>0</v>
      </c>
      <c r="L1529" s="398">
        <f t="shared" si="1276"/>
        <v>0</v>
      </c>
      <c r="M1529" s="398">
        <f t="shared" si="1276"/>
        <v>0</v>
      </c>
      <c r="N1529" s="398">
        <f t="shared" si="1276"/>
        <v>0</v>
      </c>
      <c r="O1529" s="398">
        <f t="shared" si="1276"/>
        <v>0</v>
      </c>
      <c r="P1529" s="398">
        <f t="shared" si="1276"/>
        <v>0</v>
      </c>
      <c r="Q1529" s="398">
        <f t="shared" si="1276"/>
        <v>0</v>
      </c>
      <c r="R1529" s="398">
        <f t="shared" si="1276"/>
        <v>0</v>
      </c>
      <c r="S1529" s="398">
        <f t="shared" si="1276"/>
        <v>0</v>
      </c>
      <c r="T1529" s="398">
        <f t="shared" si="1276"/>
        <v>0</v>
      </c>
      <c r="U1529" s="398">
        <f t="shared" si="1276"/>
        <v>0</v>
      </c>
      <c r="V1529" s="398">
        <f t="shared" si="1276"/>
        <v>0</v>
      </c>
      <c r="W1529" s="398">
        <f t="shared" si="1276"/>
        <v>0</v>
      </c>
      <c r="X1529" s="398">
        <f t="shared" si="1276"/>
        <v>0</v>
      </c>
      <c r="Y1529" s="398">
        <f t="shared" si="1276"/>
        <v>0</v>
      </c>
      <c r="Z1529" s="398">
        <f t="shared" si="1276"/>
        <v>0</v>
      </c>
      <c r="AA1529" s="398">
        <f t="shared" si="1276"/>
        <v>0</v>
      </c>
      <c r="AB1529" s="398">
        <f t="shared" si="1276"/>
        <v>0</v>
      </c>
      <c r="AC1529" s="398">
        <f t="shared" si="1276"/>
        <v>0</v>
      </c>
      <c r="AD1529" s="398">
        <f t="shared" si="1276"/>
        <v>0</v>
      </c>
      <c r="AE1529" s="398">
        <f t="shared" si="1276"/>
        <v>0</v>
      </c>
      <c r="AF1529" s="398">
        <f t="shared" si="1276"/>
        <v>0</v>
      </c>
      <c r="AG1529" s="398">
        <f t="shared" si="1276"/>
        <v>0</v>
      </c>
    </row>
    <row r="1530">
      <c r="A1530" s="100" t="str">
        <f t="shared" si="37"/>
        <v>n/a</v>
      </c>
      <c r="B1530" s="396">
        <f t="array" ref="B1530">IF($A1530="n/a",Dashboard!$C$54,iferror(index('Trade Log'!$B$5:$B$2004,match($A1530,'Trade Log'!$AA$5:$AA$2004,0),0),Dashboard!$C$54))</f>
        <v>43100</v>
      </c>
      <c r="C1530" s="100" t="str">
        <f t="array" ref="C1530">IF($A1530="n/a","",iferror(index('Trade Log'!$C$5:$C$2004,match($A1530,'Trade Log'!$AA$5:$AA$2004,0),0),""))</f>
        <v/>
      </c>
      <c r="D1530" s="398">
        <f t="array" ref="D1530">IF($A1530="n/a",0,iferror(index('Trade Log'!$AD$5:$AD$2004,match($A1530,'Trade Log'!$AA$5:$AA$2004,0),0),0))</f>
        <v>0</v>
      </c>
      <c r="E1530" s="398">
        <f t="shared" si="35"/>
        <v>0</v>
      </c>
      <c r="F1530" s="100" t="str">
        <f t="array" ref="F1530">IF($A1530="n/a","",iferror(index('Trade Log'!$D$5:$D$2004,match($A1530,'Trade Log'!$AA$5:$AA$2004,0),0),"n/a"))</f>
        <v/>
      </c>
      <c r="G1530" s="100" t="str">
        <f t="array" ref="G1530">IF($A1530="n/a","",IFERROR(index(Setup!$D$52:$D$201,match($F1530,Setup!$B$52:$B$201,0),0),"n/a"))</f>
        <v/>
      </c>
      <c r="H1530" s="81"/>
      <c r="I1530" s="398">
        <f t="shared" ref="I1530:AG1530" si="1277">IF($A1530="n/a",0,IFERROR(IF($G1530=I$287,$E1530,0),0))</f>
        <v>0</v>
      </c>
      <c r="J1530" s="398">
        <f t="shared" si="1277"/>
        <v>0</v>
      </c>
      <c r="K1530" s="398">
        <f t="shared" si="1277"/>
        <v>0</v>
      </c>
      <c r="L1530" s="398">
        <f t="shared" si="1277"/>
        <v>0</v>
      </c>
      <c r="M1530" s="398">
        <f t="shared" si="1277"/>
        <v>0</v>
      </c>
      <c r="N1530" s="398">
        <f t="shared" si="1277"/>
        <v>0</v>
      </c>
      <c r="O1530" s="398">
        <f t="shared" si="1277"/>
        <v>0</v>
      </c>
      <c r="P1530" s="398">
        <f t="shared" si="1277"/>
        <v>0</v>
      </c>
      <c r="Q1530" s="398">
        <f t="shared" si="1277"/>
        <v>0</v>
      </c>
      <c r="R1530" s="398">
        <f t="shared" si="1277"/>
        <v>0</v>
      </c>
      <c r="S1530" s="398">
        <f t="shared" si="1277"/>
        <v>0</v>
      </c>
      <c r="T1530" s="398">
        <f t="shared" si="1277"/>
        <v>0</v>
      </c>
      <c r="U1530" s="398">
        <f t="shared" si="1277"/>
        <v>0</v>
      </c>
      <c r="V1530" s="398">
        <f t="shared" si="1277"/>
        <v>0</v>
      </c>
      <c r="W1530" s="398">
        <f t="shared" si="1277"/>
        <v>0</v>
      </c>
      <c r="X1530" s="398">
        <f t="shared" si="1277"/>
        <v>0</v>
      </c>
      <c r="Y1530" s="398">
        <f t="shared" si="1277"/>
        <v>0</v>
      </c>
      <c r="Z1530" s="398">
        <f t="shared" si="1277"/>
        <v>0</v>
      </c>
      <c r="AA1530" s="398">
        <f t="shared" si="1277"/>
        <v>0</v>
      </c>
      <c r="AB1530" s="398">
        <f t="shared" si="1277"/>
        <v>0</v>
      </c>
      <c r="AC1530" s="398">
        <f t="shared" si="1277"/>
        <v>0</v>
      </c>
      <c r="AD1530" s="398">
        <f t="shared" si="1277"/>
        <v>0</v>
      </c>
      <c r="AE1530" s="398">
        <f t="shared" si="1277"/>
        <v>0</v>
      </c>
      <c r="AF1530" s="398">
        <f t="shared" si="1277"/>
        <v>0</v>
      </c>
      <c r="AG1530" s="398">
        <f t="shared" si="1277"/>
        <v>0</v>
      </c>
    </row>
    <row r="1531">
      <c r="A1531" s="100" t="str">
        <f t="shared" si="37"/>
        <v>n/a</v>
      </c>
      <c r="B1531" s="396">
        <f t="array" ref="B1531">IF($A1531="n/a",Dashboard!$C$54,iferror(index('Trade Log'!$B$5:$B$2004,match($A1531,'Trade Log'!$AA$5:$AA$2004,0),0),Dashboard!$C$54))</f>
        <v>43100</v>
      </c>
      <c r="C1531" s="100" t="str">
        <f t="array" ref="C1531">IF($A1531="n/a","",iferror(index('Trade Log'!$C$5:$C$2004,match($A1531,'Trade Log'!$AA$5:$AA$2004,0),0),""))</f>
        <v/>
      </c>
      <c r="D1531" s="398">
        <f t="array" ref="D1531">IF($A1531="n/a",0,iferror(index('Trade Log'!$AD$5:$AD$2004,match($A1531,'Trade Log'!$AA$5:$AA$2004,0),0),0))</f>
        <v>0</v>
      </c>
      <c r="E1531" s="398">
        <f t="shared" si="35"/>
        <v>0</v>
      </c>
      <c r="F1531" s="100" t="str">
        <f t="array" ref="F1531">IF($A1531="n/a","",iferror(index('Trade Log'!$D$5:$D$2004,match($A1531,'Trade Log'!$AA$5:$AA$2004,0),0),"n/a"))</f>
        <v/>
      </c>
      <c r="G1531" s="100" t="str">
        <f t="array" ref="G1531">IF($A1531="n/a","",IFERROR(index(Setup!$D$52:$D$201,match($F1531,Setup!$B$52:$B$201,0),0),"n/a"))</f>
        <v/>
      </c>
      <c r="H1531" s="81"/>
      <c r="I1531" s="398">
        <f t="shared" ref="I1531:AG1531" si="1278">IF($A1531="n/a",0,IFERROR(IF($G1531=I$287,$E1531,0),0))</f>
        <v>0</v>
      </c>
      <c r="J1531" s="398">
        <f t="shared" si="1278"/>
        <v>0</v>
      </c>
      <c r="K1531" s="398">
        <f t="shared" si="1278"/>
        <v>0</v>
      </c>
      <c r="L1531" s="398">
        <f t="shared" si="1278"/>
        <v>0</v>
      </c>
      <c r="M1531" s="398">
        <f t="shared" si="1278"/>
        <v>0</v>
      </c>
      <c r="N1531" s="398">
        <f t="shared" si="1278"/>
        <v>0</v>
      </c>
      <c r="O1531" s="398">
        <f t="shared" si="1278"/>
        <v>0</v>
      </c>
      <c r="P1531" s="398">
        <f t="shared" si="1278"/>
        <v>0</v>
      </c>
      <c r="Q1531" s="398">
        <f t="shared" si="1278"/>
        <v>0</v>
      </c>
      <c r="R1531" s="398">
        <f t="shared" si="1278"/>
        <v>0</v>
      </c>
      <c r="S1531" s="398">
        <f t="shared" si="1278"/>
        <v>0</v>
      </c>
      <c r="T1531" s="398">
        <f t="shared" si="1278"/>
        <v>0</v>
      </c>
      <c r="U1531" s="398">
        <f t="shared" si="1278"/>
        <v>0</v>
      </c>
      <c r="V1531" s="398">
        <f t="shared" si="1278"/>
        <v>0</v>
      </c>
      <c r="W1531" s="398">
        <f t="shared" si="1278"/>
        <v>0</v>
      </c>
      <c r="X1531" s="398">
        <f t="shared" si="1278"/>
        <v>0</v>
      </c>
      <c r="Y1531" s="398">
        <f t="shared" si="1278"/>
        <v>0</v>
      </c>
      <c r="Z1531" s="398">
        <f t="shared" si="1278"/>
        <v>0</v>
      </c>
      <c r="AA1531" s="398">
        <f t="shared" si="1278"/>
        <v>0</v>
      </c>
      <c r="AB1531" s="398">
        <f t="shared" si="1278"/>
        <v>0</v>
      </c>
      <c r="AC1531" s="398">
        <f t="shared" si="1278"/>
        <v>0</v>
      </c>
      <c r="AD1531" s="398">
        <f t="shared" si="1278"/>
        <v>0</v>
      </c>
      <c r="AE1531" s="398">
        <f t="shared" si="1278"/>
        <v>0</v>
      </c>
      <c r="AF1531" s="398">
        <f t="shared" si="1278"/>
        <v>0</v>
      </c>
      <c r="AG1531" s="398">
        <f t="shared" si="1278"/>
        <v>0</v>
      </c>
    </row>
    <row r="1532">
      <c r="A1532" s="100" t="str">
        <f t="shared" si="37"/>
        <v>n/a</v>
      </c>
      <c r="B1532" s="396">
        <f t="array" ref="B1532">IF($A1532="n/a",Dashboard!$C$54,iferror(index('Trade Log'!$B$5:$B$2004,match($A1532,'Trade Log'!$AA$5:$AA$2004,0),0),Dashboard!$C$54))</f>
        <v>43100</v>
      </c>
      <c r="C1532" s="100" t="str">
        <f t="array" ref="C1532">IF($A1532="n/a","",iferror(index('Trade Log'!$C$5:$C$2004,match($A1532,'Trade Log'!$AA$5:$AA$2004,0),0),""))</f>
        <v/>
      </c>
      <c r="D1532" s="398">
        <f t="array" ref="D1532">IF($A1532="n/a",0,iferror(index('Trade Log'!$AD$5:$AD$2004,match($A1532,'Trade Log'!$AA$5:$AA$2004,0),0),0))</f>
        <v>0</v>
      </c>
      <c r="E1532" s="398">
        <f t="shared" si="35"/>
        <v>0</v>
      </c>
      <c r="F1532" s="100" t="str">
        <f t="array" ref="F1532">IF($A1532="n/a","",iferror(index('Trade Log'!$D$5:$D$2004,match($A1532,'Trade Log'!$AA$5:$AA$2004,0),0),"n/a"))</f>
        <v/>
      </c>
      <c r="G1532" s="100" t="str">
        <f t="array" ref="G1532">IF($A1532="n/a","",IFERROR(index(Setup!$D$52:$D$201,match($F1532,Setup!$B$52:$B$201,0),0),"n/a"))</f>
        <v/>
      </c>
      <c r="H1532" s="81"/>
      <c r="I1532" s="398">
        <f t="shared" ref="I1532:AG1532" si="1279">IF($A1532="n/a",0,IFERROR(IF($G1532=I$287,$E1532,0),0))</f>
        <v>0</v>
      </c>
      <c r="J1532" s="398">
        <f t="shared" si="1279"/>
        <v>0</v>
      </c>
      <c r="K1532" s="398">
        <f t="shared" si="1279"/>
        <v>0</v>
      </c>
      <c r="L1532" s="398">
        <f t="shared" si="1279"/>
        <v>0</v>
      </c>
      <c r="M1532" s="398">
        <f t="shared" si="1279"/>
        <v>0</v>
      </c>
      <c r="N1532" s="398">
        <f t="shared" si="1279"/>
        <v>0</v>
      </c>
      <c r="O1532" s="398">
        <f t="shared" si="1279"/>
        <v>0</v>
      </c>
      <c r="P1532" s="398">
        <f t="shared" si="1279"/>
        <v>0</v>
      </c>
      <c r="Q1532" s="398">
        <f t="shared" si="1279"/>
        <v>0</v>
      </c>
      <c r="R1532" s="398">
        <f t="shared" si="1279"/>
        <v>0</v>
      </c>
      <c r="S1532" s="398">
        <f t="shared" si="1279"/>
        <v>0</v>
      </c>
      <c r="T1532" s="398">
        <f t="shared" si="1279"/>
        <v>0</v>
      </c>
      <c r="U1532" s="398">
        <f t="shared" si="1279"/>
        <v>0</v>
      </c>
      <c r="V1532" s="398">
        <f t="shared" si="1279"/>
        <v>0</v>
      </c>
      <c r="W1532" s="398">
        <f t="shared" si="1279"/>
        <v>0</v>
      </c>
      <c r="X1532" s="398">
        <f t="shared" si="1279"/>
        <v>0</v>
      </c>
      <c r="Y1532" s="398">
        <f t="shared" si="1279"/>
        <v>0</v>
      </c>
      <c r="Z1532" s="398">
        <f t="shared" si="1279"/>
        <v>0</v>
      </c>
      <c r="AA1532" s="398">
        <f t="shared" si="1279"/>
        <v>0</v>
      </c>
      <c r="AB1532" s="398">
        <f t="shared" si="1279"/>
        <v>0</v>
      </c>
      <c r="AC1532" s="398">
        <f t="shared" si="1279"/>
        <v>0</v>
      </c>
      <c r="AD1532" s="398">
        <f t="shared" si="1279"/>
        <v>0</v>
      </c>
      <c r="AE1532" s="398">
        <f t="shared" si="1279"/>
        <v>0</v>
      </c>
      <c r="AF1532" s="398">
        <f t="shared" si="1279"/>
        <v>0</v>
      </c>
      <c r="AG1532" s="398">
        <f t="shared" si="1279"/>
        <v>0</v>
      </c>
    </row>
    <row r="1533">
      <c r="A1533" s="100" t="str">
        <f t="shared" si="37"/>
        <v>n/a</v>
      </c>
      <c r="B1533" s="396">
        <f t="array" ref="B1533">IF($A1533="n/a",Dashboard!$C$54,iferror(index('Trade Log'!$B$5:$B$2004,match($A1533,'Trade Log'!$AA$5:$AA$2004,0),0),Dashboard!$C$54))</f>
        <v>43100</v>
      </c>
      <c r="C1533" s="100" t="str">
        <f t="array" ref="C1533">IF($A1533="n/a","",iferror(index('Trade Log'!$C$5:$C$2004,match($A1533,'Trade Log'!$AA$5:$AA$2004,0),0),""))</f>
        <v/>
      </c>
      <c r="D1533" s="398">
        <f t="array" ref="D1533">IF($A1533="n/a",0,iferror(index('Trade Log'!$AD$5:$AD$2004,match($A1533,'Trade Log'!$AA$5:$AA$2004,0),0),0))</f>
        <v>0</v>
      </c>
      <c r="E1533" s="398">
        <f t="shared" si="35"/>
        <v>0</v>
      </c>
      <c r="F1533" s="100" t="str">
        <f t="array" ref="F1533">IF($A1533="n/a","",iferror(index('Trade Log'!$D$5:$D$2004,match($A1533,'Trade Log'!$AA$5:$AA$2004,0),0),"n/a"))</f>
        <v/>
      </c>
      <c r="G1533" s="100" t="str">
        <f t="array" ref="G1533">IF($A1533="n/a","",IFERROR(index(Setup!$D$52:$D$201,match($F1533,Setup!$B$52:$B$201,0),0),"n/a"))</f>
        <v/>
      </c>
      <c r="H1533" s="81"/>
      <c r="I1533" s="398">
        <f t="shared" ref="I1533:AG1533" si="1280">IF($A1533="n/a",0,IFERROR(IF($G1533=I$287,$E1533,0),0))</f>
        <v>0</v>
      </c>
      <c r="J1533" s="398">
        <f t="shared" si="1280"/>
        <v>0</v>
      </c>
      <c r="K1533" s="398">
        <f t="shared" si="1280"/>
        <v>0</v>
      </c>
      <c r="L1533" s="398">
        <f t="shared" si="1280"/>
        <v>0</v>
      </c>
      <c r="M1533" s="398">
        <f t="shared" si="1280"/>
        <v>0</v>
      </c>
      <c r="N1533" s="398">
        <f t="shared" si="1280"/>
        <v>0</v>
      </c>
      <c r="O1533" s="398">
        <f t="shared" si="1280"/>
        <v>0</v>
      </c>
      <c r="P1533" s="398">
        <f t="shared" si="1280"/>
        <v>0</v>
      </c>
      <c r="Q1533" s="398">
        <f t="shared" si="1280"/>
        <v>0</v>
      </c>
      <c r="R1533" s="398">
        <f t="shared" si="1280"/>
        <v>0</v>
      </c>
      <c r="S1533" s="398">
        <f t="shared" si="1280"/>
        <v>0</v>
      </c>
      <c r="T1533" s="398">
        <f t="shared" si="1280"/>
        <v>0</v>
      </c>
      <c r="U1533" s="398">
        <f t="shared" si="1280"/>
        <v>0</v>
      </c>
      <c r="V1533" s="398">
        <f t="shared" si="1280"/>
        <v>0</v>
      </c>
      <c r="W1533" s="398">
        <f t="shared" si="1280"/>
        <v>0</v>
      </c>
      <c r="X1533" s="398">
        <f t="shared" si="1280"/>
        <v>0</v>
      </c>
      <c r="Y1533" s="398">
        <f t="shared" si="1280"/>
        <v>0</v>
      </c>
      <c r="Z1533" s="398">
        <f t="shared" si="1280"/>
        <v>0</v>
      </c>
      <c r="AA1533" s="398">
        <f t="shared" si="1280"/>
        <v>0</v>
      </c>
      <c r="AB1533" s="398">
        <f t="shared" si="1280"/>
        <v>0</v>
      </c>
      <c r="AC1533" s="398">
        <f t="shared" si="1280"/>
        <v>0</v>
      </c>
      <c r="AD1533" s="398">
        <f t="shared" si="1280"/>
        <v>0</v>
      </c>
      <c r="AE1533" s="398">
        <f t="shared" si="1280"/>
        <v>0</v>
      </c>
      <c r="AF1533" s="398">
        <f t="shared" si="1280"/>
        <v>0</v>
      </c>
      <c r="AG1533" s="398">
        <f t="shared" si="1280"/>
        <v>0</v>
      </c>
    </row>
    <row r="1534">
      <c r="A1534" s="100" t="str">
        <f t="shared" si="37"/>
        <v>n/a</v>
      </c>
      <c r="B1534" s="396">
        <f t="array" ref="B1534">IF($A1534="n/a",Dashboard!$C$54,iferror(index('Trade Log'!$B$5:$B$2004,match($A1534,'Trade Log'!$AA$5:$AA$2004,0),0),Dashboard!$C$54))</f>
        <v>43100</v>
      </c>
      <c r="C1534" s="100" t="str">
        <f t="array" ref="C1534">IF($A1534="n/a","",iferror(index('Trade Log'!$C$5:$C$2004,match($A1534,'Trade Log'!$AA$5:$AA$2004,0),0),""))</f>
        <v/>
      </c>
      <c r="D1534" s="398">
        <f t="array" ref="D1534">IF($A1534="n/a",0,iferror(index('Trade Log'!$AD$5:$AD$2004,match($A1534,'Trade Log'!$AA$5:$AA$2004,0),0),0))</f>
        <v>0</v>
      </c>
      <c r="E1534" s="398">
        <f t="shared" si="35"/>
        <v>0</v>
      </c>
      <c r="F1534" s="100" t="str">
        <f t="array" ref="F1534">IF($A1534="n/a","",iferror(index('Trade Log'!$D$5:$D$2004,match($A1534,'Trade Log'!$AA$5:$AA$2004,0),0),"n/a"))</f>
        <v/>
      </c>
      <c r="G1534" s="100" t="str">
        <f t="array" ref="G1534">IF($A1534="n/a","",IFERROR(index(Setup!$D$52:$D$201,match($F1534,Setup!$B$52:$B$201,0),0),"n/a"))</f>
        <v/>
      </c>
      <c r="H1534" s="81"/>
      <c r="I1534" s="398">
        <f t="shared" ref="I1534:AG1534" si="1281">IF($A1534="n/a",0,IFERROR(IF($G1534=I$287,$E1534,0),0))</f>
        <v>0</v>
      </c>
      <c r="J1534" s="398">
        <f t="shared" si="1281"/>
        <v>0</v>
      </c>
      <c r="K1534" s="398">
        <f t="shared" si="1281"/>
        <v>0</v>
      </c>
      <c r="L1534" s="398">
        <f t="shared" si="1281"/>
        <v>0</v>
      </c>
      <c r="M1534" s="398">
        <f t="shared" si="1281"/>
        <v>0</v>
      </c>
      <c r="N1534" s="398">
        <f t="shared" si="1281"/>
        <v>0</v>
      </c>
      <c r="O1534" s="398">
        <f t="shared" si="1281"/>
        <v>0</v>
      </c>
      <c r="P1534" s="398">
        <f t="shared" si="1281"/>
        <v>0</v>
      </c>
      <c r="Q1534" s="398">
        <f t="shared" si="1281"/>
        <v>0</v>
      </c>
      <c r="R1534" s="398">
        <f t="shared" si="1281"/>
        <v>0</v>
      </c>
      <c r="S1534" s="398">
        <f t="shared" si="1281"/>
        <v>0</v>
      </c>
      <c r="T1534" s="398">
        <f t="shared" si="1281"/>
        <v>0</v>
      </c>
      <c r="U1534" s="398">
        <f t="shared" si="1281"/>
        <v>0</v>
      </c>
      <c r="V1534" s="398">
        <f t="shared" si="1281"/>
        <v>0</v>
      </c>
      <c r="W1534" s="398">
        <f t="shared" si="1281"/>
        <v>0</v>
      </c>
      <c r="X1534" s="398">
        <f t="shared" si="1281"/>
        <v>0</v>
      </c>
      <c r="Y1534" s="398">
        <f t="shared" si="1281"/>
        <v>0</v>
      </c>
      <c r="Z1534" s="398">
        <f t="shared" si="1281"/>
        <v>0</v>
      </c>
      <c r="AA1534" s="398">
        <f t="shared" si="1281"/>
        <v>0</v>
      </c>
      <c r="AB1534" s="398">
        <f t="shared" si="1281"/>
        <v>0</v>
      </c>
      <c r="AC1534" s="398">
        <f t="shared" si="1281"/>
        <v>0</v>
      </c>
      <c r="AD1534" s="398">
        <f t="shared" si="1281"/>
        <v>0</v>
      </c>
      <c r="AE1534" s="398">
        <f t="shared" si="1281"/>
        <v>0</v>
      </c>
      <c r="AF1534" s="398">
        <f t="shared" si="1281"/>
        <v>0</v>
      </c>
      <c r="AG1534" s="398">
        <f t="shared" si="1281"/>
        <v>0</v>
      </c>
    </row>
    <row r="1535">
      <c r="A1535" s="100" t="str">
        <f t="shared" si="37"/>
        <v>n/a</v>
      </c>
      <c r="B1535" s="396">
        <f t="array" ref="B1535">IF($A1535="n/a",Dashboard!$C$54,iferror(index('Trade Log'!$B$5:$B$2004,match($A1535,'Trade Log'!$AA$5:$AA$2004,0),0),Dashboard!$C$54))</f>
        <v>43100</v>
      </c>
      <c r="C1535" s="100" t="str">
        <f t="array" ref="C1535">IF($A1535="n/a","",iferror(index('Trade Log'!$C$5:$C$2004,match($A1535,'Trade Log'!$AA$5:$AA$2004,0),0),""))</f>
        <v/>
      </c>
      <c r="D1535" s="398">
        <f t="array" ref="D1535">IF($A1535="n/a",0,iferror(index('Trade Log'!$AD$5:$AD$2004,match($A1535,'Trade Log'!$AA$5:$AA$2004,0),0),0))</f>
        <v>0</v>
      </c>
      <c r="E1535" s="398">
        <f t="shared" si="35"/>
        <v>0</v>
      </c>
      <c r="F1535" s="100" t="str">
        <f t="array" ref="F1535">IF($A1535="n/a","",iferror(index('Trade Log'!$D$5:$D$2004,match($A1535,'Trade Log'!$AA$5:$AA$2004,0),0),"n/a"))</f>
        <v/>
      </c>
      <c r="G1535" s="100" t="str">
        <f t="array" ref="G1535">IF($A1535="n/a","",IFERROR(index(Setup!$D$52:$D$201,match($F1535,Setup!$B$52:$B$201,0),0),"n/a"))</f>
        <v/>
      </c>
      <c r="H1535" s="81"/>
      <c r="I1535" s="398">
        <f t="shared" ref="I1535:AG1535" si="1282">IF($A1535="n/a",0,IFERROR(IF($G1535=I$287,$E1535,0),0))</f>
        <v>0</v>
      </c>
      <c r="J1535" s="398">
        <f t="shared" si="1282"/>
        <v>0</v>
      </c>
      <c r="K1535" s="398">
        <f t="shared" si="1282"/>
        <v>0</v>
      </c>
      <c r="L1535" s="398">
        <f t="shared" si="1282"/>
        <v>0</v>
      </c>
      <c r="M1535" s="398">
        <f t="shared" si="1282"/>
        <v>0</v>
      </c>
      <c r="N1535" s="398">
        <f t="shared" si="1282"/>
        <v>0</v>
      </c>
      <c r="O1535" s="398">
        <f t="shared" si="1282"/>
        <v>0</v>
      </c>
      <c r="P1535" s="398">
        <f t="shared" si="1282"/>
        <v>0</v>
      </c>
      <c r="Q1535" s="398">
        <f t="shared" si="1282"/>
        <v>0</v>
      </c>
      <c r="R1535" s="398">
        <f t="shared" si="1282"/>
        <v>0</v>
      </c>
      <c r="S1535" s="398">
        <f t="shared" si="1282"/>
        <v>0</v>
      </c>
      <c r="T1535" s="398">
        <f t="shared" si="1282"/>
        <v>0</v>
      </c>
      <c r="U1535" s="398">
        <f t="shared" si="1282"/>
        <v>0</v>
      </c>
      <c r="V1535" s="398">
        <f t="shared" si="1282"/>
        <v>0</v>
      </c>
      <c r="W1535" s="398">
        <f t="shared" si="1282"/>
        <v>0</v>
      </c>
      <c r="X1535" s="398">
        <f t="shared" si="1282"/>
        <v>0</v>
      </c>
      <c r="Y1535" s="398">
        <f t="shared" si="1282"/>
        <v>0</v>
      </c>
      <c r="Z1535" s="398">
        <f t="shared" si="1282"/>
        <v>0</v>
      </c>
      <c r="AA1535" s="398">
        <f t="shared" si="1282"/>
        <v>0</v>
      </c>
      <c r="AB1535" s="398">
        <f t="shared" si="1282"/>
        <v>0</v>
      </c>
      <c r="AC1535" s="398">
        <f t="shared" si="1282"/>
        <v>0</v>
      </c>
      <c r="AD1535" s="398">
        <f t="shared" si="1282"/>
        <v>0</v>
      </c>
      <c r="AE1535" s="398">
        <f t="shared" si="1282"/>
        <v>0</v>
      </c>
      <c r="AF1535" s="398">
        <f t="shared" si="1282"/>
        <v>0</v>
      </c>
      <c r="AG1535" s="398">
        <f t="shared" si="1282"/>
        <v>0</v>
      </c>
    </row>
    <row r="1536">
      <c r="A1536" s="100" t="str">
        <f t="shared" si="37"/>
        <v>n/a</v>
      </c>
      <c r="B1536" s="396">
        <f t="array" ref="B1536">IF($A1536="n/a",Dashboard!$C$54,iferror(index('Trade Log'!$B$5:$B$2004,match($A1536,'Trade Log'!$AA$5:$AA$2004,0),0),Dashboard!$C$54))</f>
        <v>43100</v>
      </c>
      <c r="C1536" s="100" t="str">
        <f t="array" ref="C1536">IF($A1536="n/a","",iferror(index('Trade Log'!$C$5:$C$2004,match($A1536,'Trade Log'!$AA$5:$AA$2004,0),0),""))</f>
        <v/>
      </c>
      <c r="D1536" s="398">
        <f t="array" ref="D1536">IF($A1536="n/a",0,iferror(index('Trade Log'!$AD$5:$AD$2004,match($A1536,'Trade Log'!$AA$5:$AA$2004,0),0),0))</f>
        <v>0</v>
      </c>
      <c r="E1536" s="398">
        <f t="shared" si="35"/>
        <v>0</v>
      </c>
      <c r="F1536" s="100" t="str">
        <f t="array" ref="F1536">IF($A1536="n/a","",iferror(index('Trade Log'!$D$5:$D$2004,match($A1536,'Trade Log'!$AA$5:$AA$2004,0),0),"n/a"))</f>
        <v/>
      </c>
      <c r="G1536" s="100" t="str">
        <f t="array" ref="G1536">IF($A1536="n/a","",IFERROR(index(Setup!$D$52:$D$201,match($F1536,Setup!$B$52:$B$201,0),0),"n/a"))</f>
        <v/>
      </c>
      <c r="H1536" s="81"/>
      <c r="I1536" s="398">
        <f t="shared" ref="I1536:AG1536" si="1283">IF($A1536="n/a",0,IFERROR(IF($G1536=I$287,$E1536,0),0))</f>
        <v>0</v>
      </c>
      <c r="J1536" s="398">
        <f t="shared" si="1283"/>
        <v>0</v>
      </c>
      <c r="K1536" s="398">
        <f t="shared" si="1283"/>
        <v>0</v>
      </c>
      <c r="L1536" s="398">
        <f t="shared" si="1283"/>
        <v>0</v>
      </c>
      <c r="M1536" s="398">
        <f t="shared" si="1283"/>
        <v>0</v>
      </c>
      <c r="N1536" s="398">
        <f t="shared" si="1283"/>
        <v>0</v>
      </c>
      <c r="O1536" s="398">
        <f t="shared" si="1283"/>
        <v>0</v>
      </c>
      <c r="P1536" s="398">
        <f t="shared" si="1283"/>
        <v>0</v>
      </c>
      <c r="Q1536" s="398">
        <f t="shared" si="1283"/>
        <v>0</v>
      </c>
      <c r="R1536" s="398">
        <f t="shared" si="1283"/>
        <v>0</v>
      </c>
      <c r="S1536" s="398">
        <f t="shared" si="1283"/>
        <v>0</v>
      </c>
      <c r="T1536" s="398">
        <f t="shared" si="1283"/>
        <v>0</v>
      </c>
      <c r="U1536" s="398">
        <f t="shared" si="1283"/>
        <v>0</v>
      </c>
      <c r="V1536" s="398">
        <f t="shared" si="1283"/>
        <v>0</v>
      </c>
      <c r="W1536" s="398">
        <f t="shared" si="1283"/>
        <v>0</v>
      </c>
      <c r="X1536" s="398">
        <f t="shared" si="1283"/>
        <v>0</v>
      </c>
      <c r="Y1536" s="398">
        <f t="shared" si="1283"/>
        <v>0</v>
      </c>
      <c r="Z1536" s="398">
        <f t="shared" si="1283"/>
        <v>0</v>
      </c>
      <c r="AA1536" s="398">
        <f t="shared" si="1283"/>
        <v>0</v>
      </c>
      <c r="AB1536" s="398">
        <f t="shared" si="1283"/>
        <v>0</v>
      </c>
      <c r="AC1536" s="398">
        <f t="shared" si="1283"/>
        <v>0</v>
      </c>
      <c r="AD1536" s="398">
        <f t="shared" si="1283"/>
        <v>0</v>
      </c>
      <c r="AE1536" s="398">
        <f t="shared" si="1283"/>
        <v>0</v>
      </c>
      <c r="AF1536" s="398">
        <f t="shared" si="1283"/>
        <v>0</v>
      </c>
      <c r="AG1536" s="398">
        <f t="shared" si="1283"/>
        <v>0</v>
      </c>
    </row>
    <row r="1537">
      <c r="A1537" s="100" t="str">
        <f t="shared" si="37"/>
        <v>n/a</v>
      </c>
      <c r="B1537" s="396">
        <f t="array" ref="B1537">IF($A1537="n/a",Dashboard!$C$54,iferror(index('Trade Log'!$B$5:$B$2004,match($A1537,'Trade Log'!$AA$5:$AA$2004,0),0),Dashboard!$C$54))</f>
        <v>43100</v>
      </c>
      <c r="C1537" s="100" t="str">
        <f t="array" ref="C1537">IF($A1537="n/a","",iferror(index('Trade Log'!$C$5:$C$2004,match($A1537,'Trade Log'!$AA$5:$AA$2004,0),0),""))</f>
        <v/>
      </c>
      <c r="D1537" s="398">
        <f t="array" ref="D1537">IF($A1537="n/a",0,iferror(index('Trade Log'!$AD$5:$AD$2004,match($A1537,'Trade Log'!$AA$5:$AA$2004,0),0),0))</f>
        <v>0</v>
      </c>
      <c r="E1537" s="398">
        <f t="shared" si="35"/>
        <v>0</v>
      </c>
      <c r="F1537" s="100" t="str">
        <f t="array" ref="F1537">IF($A1537="n/a","",iferror(index('Trade Log'!$D$5:$D$2004,match($A1537,'Trade Log'!$AA$5:$AA$2004,0),0),"n/a"))</f>
        <v/>
      </c>
      <c r="G1537" s="100" t="str">
        <f t="array" ref="G1537">IF($A1537="n/a","",IFERROR(index(Setup!$D$52:$D$201,match($F1537,Setup!$B$52:$B$201,0),0),"n/a"))</f>
        <v/>
      </c>
      <c r="H1537" s="81"/>
      <c r="I1537" s="398">
        <f t="shared" ref="I1537:AG1537" si="1284">IF($A1537="n/a",0,IFERROR(IF($G1537=I$287,$E1537,0),0))</f>
        <v>0</v>
      </c>
      <c r="J1537" s="398">
        <f t="shared" si="1284"/>
        <v>0</v>
      </c>
      <c r="K1537" s="398">
        <f t="shared" si="1284"/>
        <v>0</v>
      </c>
      <c r="L1537" s="398">
        <f t="shared" si="1284"/>
        <v>0</v>
      </c>
      <c r="M1537" s="398">
        <f t="shared" si="1284"/>
        <v>0</v>
      </c>
      <c r="N1537" s="398">
        <f t="shared" si="1284"/>
        <v>0</v>
      </c>
      <c r="O1537" s="398">
        <f t="shared" si="1284"/>
        <v>0</v>
      </c>
      <c r="P1537" s="398">
        <f t="shared" si="1284"/>
        <v>0</v>
      </c>
      <c r="Q1537" s="398">
        <f t="shared" si="1284"/>
        <v>0</v>
      </c>
      <c r="R1537" s="398">
        <f t="shared" si="1284"/>
        <v>0</v>
      </c>
      <c r="S1537" s="398">
        <f t="shared" si="1284"/>
        <v>0</v>
      </c>
      <c r="T1537" s="398">
        <f t="shared" si="1284"/>
        <v>0</v>
      </c>
      <c r="U1537" s="398">
        <f t="shared" si="1284"/>
        <v>0</v>
      </c>
      <c r="V1537" s="398">
        <f t="shared" si="1284"/>
        <v>0</v>
      </c>
      <c r="W1537" s="398">
        <f t="shared" si="1284"/>
        <v>0</v>
      </c>
      <c r="X1537" s="398">
        <f t="shared" si="1284"/>
        <v>0</v>
      </c>
      <c r="Y1537" s="398">
        <f t="shared" si="1284"/>
        <v>0</v>
      </c>
      <c r="Z1537" s="398">
        <f t="shared" si="1284"/>
        <v>0</v>
      </c>
      <c r="AA1537" s="398">
        <f t="shared" si="1284"/>
        <v>0</v>
      </c>
      <c r="AB1537" s="398">
        <f t="shared" si="1284"/>
        <v>0</v>
      </c>
      <c r="AC1537" s="398">
        <f t="shared" si="1284"/>
        <v>0</v>
      </c>
      <c r="AD1537" s="398">
        <f t="shared" si="1284"/>
        <v>0</v>
      </c>
      <c r="AE1537" s="398">
        <f t="shared" si="1284"/>
        <v>0</v>
      </c>
      <c r="AF1537" s="398">
        <f t="shared" si="1284"/>
        <v>0</v>
      </c>
      <c r="AG1537" s="398">
        <f t="shared" si="1284"/>
        <v>0</v>
      </c>
    </row>
    <row r="1538">
      <c r="A1538" s="100" t="str">
        <f t="shared" si="37"/>
        <v>n/a</v>
      </c>
      <c r="B1538" s="396">
        <f t="array" ref="B1538">IF($A1538="n/a",Dashboard!$C$54,iferror(index('Trade Log'!$B$5:$B$2004,match($A1538,'Trade Log'!$AA$5:$AA$2004,0),0),Dashboard!$C$54))</f>
        <v>43100</v>
      </c>
      <c r="C1538" s="100" t="str">
        <f t="array" ref="C1538">IF($A1538="n/a","",iferror(index('Trade Log'!$C$5:$C$2004,match($A1538,'Trade Log'!$AA$5:$AA$2004,0),0),""))</f>
        <v/>
      </c>
      <c r="D1538" s="398">
        <f t="array" ref="D1538">IF($A1538="n/a",0,iferror(index('Trade Log'!$AD$5:$AD$2004,match($A1538,'Trade Log'!$AA$5:$AA$2004,0),0),0))</f>
        <v>0</v>
      </c>
      <c r="E1538" s="398">
        <f t="shared" si="35"/>
        <v>0</v>
      </c>
      <c r="F1538" s="100" t="str">
        <f t="array" ref="F1538">IF($A1538="n/a","",iferror(index('Trade Log'!$D$5:$D$2004,match($A1538,'Trade Log'!$AA$5:$AA$2004,0),0),"n/a"))</f>
        <v/>
      </c>
      <c r="G1538" s="100" t="str">
        <f t="array" ref="G1538">IF($A1538="n/a","",IFERROR(index(Setup!$D$52:$D$201,match($F1538,Setup!$B$52:$B$201,0),0),"n/a"))</f>
        <v/>
      </c>
      <c r="H1538" s="81"/>
      <c r="I1538" s="398">
        <f t="shared" ref="I1538:AG1538" si="1285">IF($A1538="n/a",0,IFERROR(IF($G1538=I$287,$E1538,0),0))</f>
        <v>0</v>
      </c>
      <c r="J1538" s="398">
        <f t="shared" si="1285"/>
        <v>0</v>
      </c>
      <c r="K1538" s="398">
        <f t="shared" si="1285"/>
        <v>0</v>
      </c>
      <c r="L1538" s="398">
        <f t="shared" si="1285"/>
        <v>0</v>
      </c>
      <c r="M1538" s="398">
        <f t="shared" si="1285"/>
        <v>0</v>
      </c>
      <c r="N1538" s="398">
        <f t="shared" si="1285"/>
        <v>0</v>
      </c>
      <c r="O1538" s="398">
        <f t="shared" si="1285"/>
        <v>0</v>
      </c>
      <c r="P1538" s="398">
        <f t="shared" si="1285"/>
        <v>0</v>
      </c>
      <c r="Q1538" s="398">
        <f t="shared" si="1285"/>
        <v>0</v>
      </c>
      <c r="R1538" s="398">
        <f t="shared" si="1285"/>
        <v>0</v>
      </c>
      <c r="S1538" s="398">
        <f t="shared" si="1285"/>
        <v>0</v>
      </c>
      <c r="T1538" s="398">
        <f t="shared" si="1285"/>
        <v>0</v>
      </c>
      <c r="U1538" s="398">
        <f t="shared" si="1285"/>
        <v>0</v>
      </c>
      <c r="V1538" s="398">
        <f t="shared" si="1285"/>
        <v>0</v>
      </c>
      <c r="W1538" s="398">
        <f t="shared" si="1285"/>
        <v>0</v>
      </c>
      <c r="X1538" s="398">
        <f t="shared" si="1285"/>
        <v>0</v>
      </c>
      <c r="Y1538" s="398">
        <f t="shared" si="1285"/>
        <v>0</v>
      </c>
      <c r="Z1538" s="398">
        <f t="shared" si="1285"/>
        <v>0</v>
      </c>
      <c r="AA1538" s="398">
        <f t="shared" si="1285"/>
        <v>0</v>
      </c>
      <c r="AB1538" s="398">
        <f t="shared" si="1285"/>
        <v>0</v>
      </c>
      <c r="AC1538" s="398">
        <f t="shared" si="1285"/>
        <v>0</v>
      </c>
      <c r="AD1538" s="398">
        <f t="shared" si="1285"/>
        <v>0</v>
      </c>
      <c r="AE1538" s="398">
        <f t="shared" si="1285"/>
        <v>0</v>
      </c>
      <c r="AF1538" s="398">
        <f t="shared" si="1285"/>
        <v>0</v>
      </c>
      <c r="AG1538" s="398">
        <f t="shared" si="1285"/>
        <v>0</v>
      </c>
    </row>
    <row r="1539">
      <c r="A1539" s="100" t="str">
        <f t="shared" si="37"/>
        <v>n/a</v>
      </c>
      <c r="B1539" s="396">
        <f t="array" ref="B1539">IF($A1539="n/a",Dashboard!$C$54,iferror(index('Trade Log'!$B$5:$B$2004,match($A1539,'Trade Log'!$AA$5:$AA$2004,0),0),Dashboard!$C$54))</f>
        <v>43100</v>
      </c>
      <c r="C1539" s="100" t="str">
        <f t="array" ref="C1539">IF($A1539="n/a","",iferror(index('Trade Log'!$C$5:$C$2004,match($A1539,'Trade Log'!$AA$5:$AA$2004,0),0),""))</f>
        <v/>
      </c>
      <c r="D1539" s="398">
        <f t="array" ref="D1539">IF($A1539="n/a",0,iferror(index('Trade Log'!$AD$5:$AD$2004,match($A1539,'Trade Log'!$AA$5:$AA$2004,0),0),0))</f>
        <v>0</v>
      </c>
      <c r="E1539" s="398">
        <f t="shared" si="35"/>
        <v>0</v>
      </c>
      <c r="F1539" s="100" t="str">
        <f t="array" ref="F1539">IF($A1539="n/a","",iferror(index('Trade Log'!$D$5:$D$2004,match($A1539,'Trade Log'!$AA$5:$AA$2004,0),0),"n/a"))</f>
        <v/>
      </c>
      <c r="G1539" s="100" t="str">
        <f t="array" ref="G1539">IF($A1539="n/a","",IFERROR(index(Setup!$D$52:$D$201,match($F1539,Setup!$B$52:$B$201,0),0),"n/a"))</f>
        <v/>
      </c>
      <c r="H1539" s="81"/>
      <c r="I1539" s="398">
        <f t="shared" ref="I1539:AG1539" si="1286">IF($A1539="n/a",0,IFERROR(IF($G1539=I$287,$E1539,0),0))</f>
        <v>0</v>
      </c>
      <c r="J1539" s="398">
        <f t="shared" si="1286"/>
        <v>0</v>
      </c>
      <c r="K1539" s="398">
        <f t="shared" si="1286"/>
        <v>0</v>
      </c>
      <c r="L1539" s="398">
        <f t="shared" si="1286"/>
        <v>0</v>
      </c>
      <c r="M1539" s="398">
        <f t="shared" si="1286"/>
        <v>0</v>
      </c>
      <c r="N1539" s="398">
        <f t="shared" si="1286"/>
        <v>0</v>
      </c>
      <c r="O1539" s="398">
        <f t="shared" si="1286"/>
        <v>0</v>
      </c>
      <c r="P1539" s="398">
        <f t="shared" si="1286"/>
        <v>0</v>
      </c>
      <c r="Q1539" s="398">
        <f t="shared" si="1286"/>
        <v>0</v>
      </c>
      <c r="R1539" s="398">
        <f t="shared" si="1286"/>
        <v>0</v>
      </c>
      <c r="S1539" s="398">
        <f t="shared" si="1286"/>
        <v>0</v>
      </c>
      <c r="T1539" s="398">
        <f t="shared" si="1286"/>
        <v>0</v>
      </c>
      <c r="U1539" s="398">
        <f t="shared" si="1286"/>
        <v>0</v>
      </c>
      <c r="V1539" s="398">
        <f t="shared" si="1286"/>
        <v>0</v>
      </c>
      <c r="W1539" s="398">
        <f t="shared" si="1286"/>
        <v>0</v>
      </c>
      <c r="X1539" s="398">
        <f t="shared" si="1286"/>
        <v>0</v>
      </c>
      <c r="Y1539" s="398">
        <f t="shared" si="1286"/>
        <v>0</v>
      </c>
      <c r="Z1539" s="398">
        <f t="shared" si="1286"/>
        <v>0</v>
      </c>
      <c r="AA1539" s="398">
        <f t="shared" si="1286"/>
        <v>0</v>
      </c>
      <c r="AB1539" s="398">
        <f t="shared" si="1286"/>
        <v>0</v>
      </c>
      <c r="AC1539" s="398">
        <f t="shared" si="1286"/>
        <v>0</v>
      </c>
      <c r="AD1539" s="398">
        <f t="shared" si="1286"/>
        <v>0</v>
      </c>
      <c r="AE1539" s="398">
        <f t="shared" si="1286"/>
        <v>0</v>
      </c>
      <c r="AF1539" s="398">
        <f t="shared" si="1286"/>
        <v>0</v>
      </c>
      <c r="AG1539" s="398">
        <f t="shared" si="1286"/>
        <v>0</v>
      </c>
    </row>
    <row r="1540">
      <c r="A1540" s="100" t="str">
        <f t="shared" si="37"/>
        <v>n/a</v>
      </c>
      <c r="B1540" s="396">
        <f t="array" ref="B1540">IF($A1540="n/a",Dashboard!$C$54,iferror(index('Trade Log'!$B$5:$B$2004,match($A1540,'Trade Log'!$AA$5:$AA$2004,0),0),Dashboard!$C$54))</f>
        <v>43100</v>
      </c>
      <c r="C1540" s="100" t="str">
        <f t="array" ref="C1540">IF($A1540="n/a","",iferror(index('Trade Log'!$C$5:$C$2004,match($A1540,'Trade Log'!$AA$5:$AA$2004,0),0),""))</f>
        <v/>
      </c>
      <c r="D1540" s="398">
        <f t="array" ref="D1540">IF($A1540="n/a",0,iferror(index('Trade Log'!$AD$5:$AD$2004,match($A1540,'Trade Log'!$AA$5:$AA$2004,0),0),0))</f>
        <v>0</v>
      </c>
      <c r="E1540" s="398">
        <f t="shared" si="35"/>
        <v>0</v>
      </c>
      <c r="F1540" s="100" t="str">
        <f t="array" ref="F1540">IF($A1540="n/a","",iferror(index('Trade Log'!$D$5:$D$2004,match($A1540,'Trade Log'!$AA$5:$AA$2004,0),0),"n/a"))</f>
        <v/>
      </c>
      <c r="G1540" s="100" t="str">
        <f t="array" ref="G1540">IF($A1540="n/a","",IFERROR(index(Setup!$D$52:$D$201,match($F1540,Setup!$B$52:$B$201,0),0),"n/a"))</f>
        <v/>
      </c>
      <c r="H1540" s="81"/>
      <c r="I1540" s="398">
        <f t="shared" ref="I1540:AG1540" si="1287">IF($A1540="n/a",0,IFERROR(IF($G1540=I$287,$E1540,0),0))</f>
        <v>0</v>
      </c>
      <c r="J1540" s="398">
        <f t="shared" si="1287"/>
        <v>0</v>
      </c>
      <c r="K1540" s="398">
        <f t="shared" si="1287"/>
        <v>0</v>
      </c>
      <c r="L1540" s="398">
        <f t="shared" si="1287"/>
        <v>0</v>
      </c>
      <c r="M1540" s="398">
        <f t="shared" si="1287"/>
        <v>0</v>
      </c>
      <c r="N1540" s="398">
        <f t="shared" si="1287"/>
        <v>0</v>
      </c>
      <c r="O1540" s="398">
        <f t="shared" si="1287"/>
        <v>0</v>
      </c>
      <c r="P1540" s="398">
        <f t="shared" si="1287"/>
        <v>0</v>
      </c>
      <c r="Q1540" s="398">
        <f t="shared" si="1287"/>
        <v>0</v>
      </c>
      <c r="R1540" s="398">
        <f t="shared" si="1287"/>
        <v>0</v>
      </c>
      <c r="S1540" s="398">
        <f t="shared" si="1287"/>
        <v>0</v>
      </c>
      <c r="T1540" s="398">
        <f t="shared" si="1287"/>
        <v>0</v>
      </c>
      <c r="U1540" s="398">
        <f t="shared" si="1287"/>
        <v>0</v>
      </c>
      <c r="V1540" s="398">
        <f t="shared" si="1287"/>
        <v>0</v>
      </c>
      <c r="W1540" s="398">
        <f t="shared" si="1287"/>
        <v>0</v>
      </c>
      <c r="X1540" s="398">
        <f t="shared" si="1287"/>
        <v>0</v>
      </c>
      <c r="Y1540" s="398">
        <f t="shared" si="1287"/>
        <v>0</v>
      </c>
      <c r="Z1540" s="398">
        <f t="shared" si="1287"/>
        <v>0</v>
      </c>
      <c r="AA1540" s="398">
        <f t="shared" si="1287"/>
        <v>0</v>
      </c>
      <c r="AB1540" s="398">
        <f t="shared" si="1287"/>
        <v>0</v>
      </c>
      <c r="AC1540" s="398">
        <f t="shared" si="1287"/>
        <v>0</v>
      </c>
      <c r="AD1540" s="398">
        <f t="shared" si="1287"/>
        <v>0</v>
      </c>
      <c r="AE1540" s="398">
        <f t="shared" si="1287"/>
        <v>0</v>
      </c>
      <c r="AF1540" s="398">
        <f t="shared" si="1287"/>
        <v>0</v>
      </c>
      <c r="AG1540" s="398">
        <f t="shared" si="1287"/>
        <v>0</v>
      </c>
    </row>
    <row r="1541">
      <c r="A1541" s="100" t="str">
        <f t="shared" si="37"/>
        <v>n/a</v>
      </c>
      <c r="B1541" s="396">
        <f t="array" ref="B1541">IF($A1541="n/a",Dashboard!$C$54,iferror(index('Trade Log'!$B$5:$B$2004,match($A1541,'Trade Log'!$AA$5:$AA$2004,0),0),Dashboard!$C$54))</f>
        <v>43100</v>
      </c>
      <c r="C1541" s="100" t="str">
        <f t="array" ref="C1541">IF($A1541="n/a","",iferror(index('Trade Log'!$C$5:$C$2004,match($A1541,'Trade Log'!$AA$5:$AA$2004,0),0),""))</f>
        <v/>
      </c>
      <c r="D1541" s="398">
        <f t="array" ref="D1541">IF($A1541="n/a",0,iferror(index('Trade Log'!$AD$5:$AD$2004,match($A1541,'Trade Log'!$AA$5:$AA$2004,0),0),0))</f>
        <v>0</v>
      </c>
      <c r="E1541" s="398">
        <f t="shared" si="35"/>
        <v>0</v>
      </c>
      <c r="F1541" s="100" t="str">
        <f t="array" ref="F1541">IF($A1541="n/a","",iferror(index('Trade Log'!$D$5:$D$2004,match($A1541,'Trade Log'!$AA$5:$AA$2004,0),0),"n/a"))</f>
        <v/>
      </c>
      <c r="G1541" s="100" t="str">
        <f t="array" ref="G1541">IF($A1541="n/a","",IFERROR(index(Setup!$D$52:$D$201,match($F1541,Setup!$B$52:$B$201,0),0),"n/a"))</f>
        <v/>
      </c>
      <c r="H1541" s="81"/>
      <c r="I1541" s="398">
        <f t="shared" ref="I1541:AG1541" si="1288">IF($A1541="n/a",0,IFERROR(IF($G1541=I$287,$E1541,0),0))</f>
        <v>0</v>
      </c>
      <c r="J1541" s="398">
        <f t="shared" si="1288"/>
        <v>0</v>
      </c>
      <c r="K1541" s="398">
        <f t="shared" si="1288"/>
        <v>0</v>
      </c>
      <c r="L1541" s="398">
        <f t="shared" si="1288"/>
        <v>0</v>
      </c>
      <c r="M1541" s="398">
        <f t="shared" si="1288"/>
        <v>0</v>
      </c>
      <c r="N1541" s="398">
        <f t="shared" si="1288"/>
        <v>0</v>
      </c>
      <c r="O1541" s="398">
        <f t="shared" si="1288"/>
        <v>0</v>
      </c>
      <c r="P1541" s="398">
        <f t="shared" si="1288"/>
        <v>0</v>
      </c>
      <c r="Q1541" s="398">
        <f t="shared" si="1288"/>
        <v>0</v>
      </c>
      <c r="R1541" s="398">
        <f t="shared" si="1288"/>
        <v>0</v>
      </c>
      <c r="S1541" s="398">
        <f t="shared" si="1288"/>
        <v>0</v>
      </c>
      <c r="T1541" s="398">
        <f t="shared" si="1288"/>
        <v>0</v>
      </c>
      <c r="U1541" s="398">
        <f t="shared" si="1288"/>
        <v>0</v>
      </c>
      <c r="V1541" s="398">
        <f t="shared" si="1288"/>
        <v>0</v>
      </c>
      <c r="W1541" s="398">
        <f t="shared" si="1288"/>
        <v>0</v>
      </c>
      <c r="X1541" s="398">
        <f t="shared" si="1288"/>
        <v>0</v>
      </c>
      <c r="Y1541" s="398">
        <f t="shared" si="1288"/>
        <v>0</v>
      </c>
      <c r="Z1541" s="398">
        <f t="shared" si="1288"/>
        <v>0</v>
      </c>
      <c r="AA1541" s="398">
        <f t="shared" si="1288"/>
        <v>0</v>
      </c>
      <c r="AB1541" s="398">
        <f t="shared" si="1288"/>
        <v>0</v>
      </c>
      <c r="AC1541" s="398">
        <f t="shared" si="1288"/>
        <v>0</v>
      </c>
      <c r="AD1541" s="398">
        <f t="shared" si="1288"/>
        <v>0</v>
      </c>
      <c r="AE1541" s="398">
        <f t="shared" si="1288"/>
        <v>0</v>
      </c>
      <c r="AF1541" s="398">
        <f t="shared" si="1288"/>
        <v>0</v>
      </c>
      <c r="AG1541" s="398">
        <f t="shared" si="1288"/>
        <v>0</v>
      </c>
    </row>
    <row r="1542">
      <c r="A1542" s="100" t="str">
        <f t="shared" si="37"/>
        <v>n/a</v>
      </c>
      <c r="B1542" s="396">
        <f t="array" ref="B1542">IF($A1542="n/a",Dashboard!$C$54,iferror(index('Trade Log'!$B$5:$B$2004,match($A1542,'Trade Log'!$AA$5:$AA$2004,0),0),Dashboard!$C$54))</f>
        <v>43100</v>
      </c>
      <c r="C1542" s="100" t="str">
        <f t="array" ref="C1542">IF($A1542="n/a","",iferror(index('Trade Log'!$C$5:$C$2004,match($A1542,'Trade Log'!$AA$5:$AA$2004,0),0),""))</f>
        <v/>
      </c>
      <c r="D1542" s="398">
        <f t="array" ref="D1542">IF($A1542="n/a",0,iferror(index('Trade Log'!$AD$5:$AD$2004,match($A1542,'Trade Log'!$AA$5:$AA$2004,0),0),0))</f>
        <v>0</v>
      </c>
      <c r="E1542" s="398">
        <f t="shared" si="35"/>
        <v>0</v>
      </c>
      <c r="F1542" s="100" t="str">
        <f t="array" ref="F1542">IF($A1542="n/a","",iferror(index('Trade Log'!$D$5:$D$2004,match($A1542,'Trade Log'!$AA$5:$AA$2004,0),0),"n/a"))</f>
        <v/>
      </c>
      <c r="G1542" s="100" t="str">
        <f t="array" ref="G1542">IF($A1542="n/a","",IFERROR(index(Setup!$D$52:$D$201,match($F1542,Setup!$B$52:$B$201,0),0),"n/a"))</f>
        <v/>
      </c>
      <c r="H1542" s="81"/>
      <c r="I1542" s="398">
        <f t="shared" ref="I1542:AG1542" si="1289">IF($A1542="n/a",0,IFERROR(IF($G1542=I$287,$E1542,0),0))</f>
        <v>0</v>
      </c>
      <c r="J1542" s="398">
        <f t="shared" si="1289"/>
        <v>0</v>
      </c>
      <c r="K1542" s="398">
        <f t="shared" si="1289"/>
        <v>0</v>
      </c>
      <c r="L1542" s="398">
        <f t="shared" si="1289"/>
        <v>0</v>
      </c>
      <c r="M1542" s="398">
        <f t="shared" si="1289"/>
        <v>0</v>
      </c>
      <c r="N1542" s="398">
        <f t="shared" si="1289"/>
        <v>0</v>
      </c>
      <c r="O1542" s="398">
        <f t="shared" si="1289"/>
        <v>0</v>
      </c>
      <c r="P1542" s="398">
        <f t="shared" si="1289"/>
        <v>0</v>
      </c>
      <c r="Q1542" s="398">
        <f t="shared" si="1289"/>
        <v>0</v>
      </c>
      <c r="R1542" s="398">
        <f t="shared" si="1289"/>
        <v>0</v>
      </c>
      <c r="S1542" s="398">
        <f t="shared" si="1289"/>
        <v>0</v>
      </c>
      <c r="T1542" s="398">
        <f t="shared" si="1289"/>
        <v>0</v>
      </c>
      <c r="U1542" s="398">
        <f t="shared" si="1289"/>
        <v>0</v>
      </c>
      <c r="V1542" s="398">
        <f t="shared" si="1289"/>
        <v>0</v>
      </c>
      <c r="W1542" s="398">
        <f t="shared" si="1289"/>
        <v>0</v>
      </c>
      <c r="X1542" s="398">
        <f t="shared" si="1289"/>
        <v>0</v>
      </c>
      <c r="Y1542" s="398">
        <f t="shared" si="1289"/>
        <v>0</v>
      </c>
      <c r="Z1542" s="398">
        <f t="shared" si="1289"/>
        <v>0</v>
      </c>
      <c r="AA1542" s="398">
        <f t="shared" si="1289"/>
        <v>0</v>
      </c>
      <c r="AB1542" s="398">
        <f t="shared" si="1289"/>
        <v>0</v>
      </c>
      <c r="AC1542" s="398">
        <f t="shared" si="1289"/>
        <v>0</v>
      </c>
      <c r="AD1542" s="398">
        <f t="shared" si="1289"/>
        <v>0</v>
      </c>
      <c r="AE1542" s="398">
        <f t="shared" si="1289"/>
        <v>0</v>
      </c>
      <c r="AF1542" s="398">
        <f t="shared" si="1289"/>
        <v>0</v>
      </c>
      <c r="AG1542" s="398">
        <f t="shared" si="1289"/>
        <v>0</v>
      </c>
    </row>
    <row r="1543">
      <c r="A1543" s="100" t="str">
        <f t="shared" si="37"/>
        <v>n/a</v>
      </c>
      <c r="B1543" s="396">
        <f t="array" ref="B1543">IF($A1543="n/a",Dashboard!$C$54,iferror(index('Trade Log'!$B$5:$B$2004,match($A1543,'Trade Log'!$AA$5:$AA$2004,0),0),Dashboard!$C$54))</f>
        <v>43100</v>
      </c>
      <c r="C1543" s="100" t="str">
        <f t="array" ref="C1543">IF($A1543="n/a","",iferror(index('Trade Log'!$C$5:$C$2004,match($A1543,'Trade Log'!$AA$5:$AA$2004,0),0),""))</f>
        <v/>
      </c>
      <c r="D1543" s="398">
        <f t="array" ref="D1543">IF($A1543="n/a",0,iferror(index('Trade Log'!$AD$5:$AD$2004,match($A1543,'Trade Log'!$AA$5:$AA$2004,0),0),0))</f>
        <v>0</v>
      </c>
      <c r="E1543" s="398">
        <f t="shared" si="35"/>
        <v>0</v>
      </c>
      <c r="F1543" s="100" t="str">
        <f t="array" ref="F1543">IF($A1543="n/a","",iferror(index('Trade Log'!$D$5:$D$2004,match($A1543,'Trade Log'!$AA$5:$AA$2004,0),0),"n/a"))</f>
        <v/>
      </c>
      <c r="G1543" s="100" t="str">
        <f t="array" ref="G1543">IF($A1543="n/a","",IFERROR(index(Setup!$D$52:$D$201,match($F1543,Setup!$B$52:$B$201,0),0),"n/a"))</f>
        <v/>
      </c>
      <c r="H1543" s="81"/>
      <c r="I1543" s="398">
        <f t="shared" ref="I1543:AG1543" si="1290">IF($A1543="n/a",0,IFERROR(IF($G1543=I$287,$E1543,0),0))</f>
        <v>0</v>
      </c>
      <c r="J1543" s="398">
        <f t="shared" si="1290"/>
        <v>0</v>
      </c>
      <c r="K1543" s="398">
        <f t="shared" si="1290"/>
        <v>0</v>
      </c>
      <c r="L1543" s="398">
        <f t="shared" si="1290"/>
        <v>0</v>
      </c>
      <c r="M1543" s="398">
        <f t="shared" si="1290"/>
        <v>0</v>
      </c>
      <c r="N1543" s="398">
        <f t="shared" si="1290"/>
        <v>0</v>
      </c>
      <c r="O1543" s="398">
        <f t="shared" si="1290"/>
        <v>0</v>
      </c>
      <c r="P1543" s="398">
        <f t="shared" si="1290"/>
        <v>0</v>
      </c>
      <c r="Q1543" s="398">
        <f t="shared" si="1290"/>
        <v>0</v>
      </c>
      <c r="R1543" s="398">
        <f t="shared" si="1290"/>
        <v>0</v>
      </c>
      <c r="S1543" s="398">
        <f t="shared" si="1290"/>
        <v>0</v>
      </c>
      <c r="T1543" s="398">
        <f t="shared" si="1290"/>
        <v>0</v>
      </c>
      <c r="U1543" s="398">
        <f t="shared" si="1290"/>
        <v>0</v>
      </c>
      <c r="V1543" s="398">
        <f t="shared" si="1290"/>
        <v>0</v>
      </c>
      <c r="W1543" s="398">
        <f t="shared" si="1290"/>
        <v>0</v>
      </c>
      <c r="X1543" s="398">
        <f t="shared" si="1290"/>
        <v>0</v>
      </c>
      <c r="Y1543" s="398">
        <f t="shared" si="1290"/>
        <v>0</v>
      </c>
      <c r="Z1543" s="398">
        <f t="shared" si="1290"/>
        <v>0</v>
      </c>
      <c r="AA1543" s="398">
        <f t="shared" si="1290"/>
        <v>0</v>
      </c>
      <c r="AB1543" s="398">
        <f t="shared" si="1290"/>
        <v>0</v>
      </c>
      <c r="AC1543" s="398">
        <f t="shared" si="1290"/>
        <v>0</v>
      </c>
      <c r="AD1543" s="398">
        <f t="shared" si="1290"/>
        <v>0</v>
      </c>
      <c r="AE1543" s="398">
        <f t="shared" si="1290"/>
        <v>0</v>
      </c>
      <c r="AF1543" s="398">
        <f t="shared" si="1290"/>
        <v>0</v>
      </c>
      <c r="AG1543" s="398">
        <f t="shared" si="1290"/>
        <v>0</v>
      </c>
    </row>
    <row r="1544">
      <c r="A1544" s="100" t="str">
        <f t="shared" si="37"/>
        <v>n/a</v>
      </c>
      <c r="B1544" s="396">
        <f t="array" ref="B1544">IF($A1544="n/a",Dashboard!$C$54,iferror(index('Trade Log'!$B$5:$B$2004,match($A1544,'Trade Log'!$AA$5:$AA$2004,0),0),Dashboard!$C$54))</f>
        <v>43100</v>
      </c>
      <c r="C1544" s="100" t="str">
        <f t="array" ref="C1544">IF($A1544="n/a","",iferror(index('Trade Log'!$C$5:$C$2004,match($A1544,'Trade Log'!$AA$5:$AA$2004,0),0),""))</f>
        <v/>
      </c>
      <c r="D1544" s="398">
        <f t="array" ref="D1544">IF($A1544="n/a",0,iferror(index('Trade Log'!$AD$5:$AD$2004,match($A1544,'Trade Log'!$AA$5:$AA$2004,0),0),0))</f>
        <v>0</v>
      </c>
      <c r="E1544" s="398">
        <f t="shared" si="35"/>
        <v>0</v>
      </c>
      <c r="F1544" s="100" t="str">
        <f t="array" ref="F1544">IF($A1544="n/a","",iferror(index('Trade Log'!$D$5:$D$2004,match($A1544,'Trade Log'!$AA$5:$AA$2004,0),0),"n/a"))</f>
        <v/>
      </c>
      <c r="G1544" s="100" t="str">
        <f t="array" ref="G1544">IF($A1544="n/a","",IFERROR(index(Setup!$D$52:$D$201,match($F1544,Setup!$B$52:$B$201,0),0),"n/a"))</f>
        <v/>
      </c>
      <c r="H1544" s="81"/>
      <c r="I1544" s="398">
        <f t="shared" ref="I1544:AG1544" si="1291">IF($A1544="n/a",0,IFERROR(IF($G1544=I$287,$E1544,0),0))</f>
        <v>0</v>
      </c>
      <c r="J1544" s="398">
        <f t="shared" si="1291"/>
        <v>0</v>
      </c>
      <c r="K1544" s="398">
        <f t="shared" si="1291"/>
        <v>0</v>
      </c>
      <c r="L1544" s="398">
        <f t="shared" si="1291"/>
        <v>0</v>
      </c>
      <c r="M1544" s="398">
        <f t="shared" si="1291"/>
        <v>0</v>
      </c>
      <c r="N1544" s="398">
        <f t="shared" si="1291"/>
        <v>0</v>
      </c>
      <c r="O1544" s="398">
        <f t="shared" si="1291"/>
        <v>0</v>
      </c>
      <c r="P1544" s="398">
        <f t="shared" si="1291"/>
        <v>0</v>
      </c>
      <c r="Q1544" s="398">
        <f t="shared" si="1291"/>
        <v>0</v>
      </c>
      <c r="R1544" s="398">
        <f t="shared" si="1291"/>
        <v>0</v>
      </c>
      <c r="S1544" s="398">
        <f t="shared" si="1291"/>
        <v>0</v>
      </c>
      <c r="T1544" s="398">
        <f t="shared" si="1291"/>
        <v>0</v>
      </c>
      <c r="U1544" s="398">
        <f t="shared" si="1291"/>
        <v>0</v>
      </c>
      <c r="V1544" s="398">
        <f t="shared" si="1291"/>
        <v>0</v>
      </c>
      <c r="W1544" s="398">
        <f t="shared" si="1291"/>
        <v>0</v>
      </c>
      <c r="X1544" s="398">
        <f t="shared" si="1291"/>
        <v>0</v>
      </c>
      <c r="Y1544" s="398">
        <f t="shared" si="1291"/>
        <v>0</v>
      </c>
      <c r="Z1544" s="398">
        <f t="shared" si="1291"/>
        <v>0</v>
      </c>
      <c r="AA1544" s="398">
        <f t="shared" si="1291"/>
        <v>0</v>
      </c>
      <c r="AB1544" s="398">
        <f t="shared" si="1291"/>
        <v>0</v>
      </c>
      <c r="AC1544" s="398">
        <f t="shared" si="1291"/>
        <v>0</v>
      </c>
      <c r="AD1544" s="398">
        <f t="shared" si="1291"/>
        <v>0</v>
      </c>
      <c r="AE1544" s="398">
        <f t="shared" si="1291"/>
        <v>0</v>
      </c>
      <c r="AF1544" s="398">
        <f t="shared" si="1291"/>
        <v>0</v>
      </c>
      <c r="AG1544" s="398">
        <f t="shared" si="1291"/>
        <v>0</v>
      </c>
    </row>
    <row r="1545">
      <c r="A1545" s="100" t="str">
        <f t="shared" si="37"/>
        <v>n/a</v>
      </c>
      <c r="B1545" s="396">
        <f t="array" ref="B1545">IF($A1545="n/a",Dashboard!$C$54,iferror(index('Trade Log'!$B$5:$B$2004,match($A1545,'Trade Log'!$AA$5:$AA$2004,0),0),Dashboard!$C$54))</f>
        <v>43100</v>
      </c>
      <c r="C1545" s="100" t="str">
        <f t="array" ref="C1545">IF($A1545="n/a","",iferror(index('Trade Log'!$C$5:$C$2004,match($A1545,'Trade Log'!$AA$5:$AA$2004,0),0),""))</f>
        <v/>
      </c>
      <c r="D1545" s="398">
        <f t="array" ref="D1545">IF($A1545="n/a",0,iferror(index('Trade Log'!$AD$5:$AD$2004,match($A1545,'Trade Log'!$AA$5:$AA$2004,0),0),0))</f>
        <v>0</v>
      </c>
      <c r="E1545" s="398">
        <f t="shared" si="35"/>
        <v>0</v>
      </c>
      <c r="F1545" s="100" t="str">
        <f t="array" ref="F1545">IF($A1545="n/a","",iferror(index('Trade Log'!$D$5:$D$2004,match($A1545,'Trade Log'!$AA$5:$AA$2004,0),0),"n/a"))</f>
        <v/>
      </c>
      <c r="G1545" s="100" t="str">
        <f t="array" ref="G1545">IF($A1545="n/a","",IFERROR(index(Setup!$D$52:$D$201,match($F1545,Setup!$B$52:$B$201,0),0),"n/a"))</f>
        <v/>
      </c>
      <c r="H1545" s="81"/>
      <c r="I1545" s="398">
        <f t="shared" ref="I1545:AG1545" si="1292">IF($A1545="n/a",0,IFERROR(IF($G1545=I$287,$E1545,0),0))</f>
        <v>0</v>
      </c>
      <c r="J1545" s="398">
        <f t="shared" si="1292"/>
        <v>0</v>
      </c>
      <c r="K1545" s="398">
        <f t="shared" si="1292"/>
        <v>0</v>
      </c>
      <c r="L1545" s="398">
        <f t="shared" si="1292"/>
        <v>0</v>
      </c>
      <c r="M1545" s="398">
        <f t="shared" si="1292"/>
        <v>0</v>
      </c>
      <c r="N1545" s="398">
        <f t="shared" si="1292"/>
        <v>0</v>
      </c>
      <c r="O1545" s="398">
        <f t="shared" si="1292"/>
        <v>0</v>
      </c>
      <c r="P1545" s="398">
        <f t="shared" si="1292"/>
        <v>0</v>
      </c>
      <c r="Q1545" s="398">
        <f t="shared" si="1292"/>
        <v>0</v>
      </c>
      <c r="R1545" s="398">
        <f t="shared" si="1292"/>
        <v>0</v>
      </c>
      <c r="S1545" s="398">
        <f t="shared" si="1292"/>
        <v>0</v>
      </c>
      <c r="T1545" s="398">
        <f t="shared" si="1292"/>
        <v>0</v>
      </c>
      <c r="U1545" s="398">
        <f t="shared" si="1292"/>
        <v>0</v>
      </c>
      <c r="V1545" s="398">
        <f t="shared" si="1292"/>
        <v>0</v>
      </c>
      <c r="W1545" s="398">
        <f t="shared" si="1292"/>
        <v>0</v>
      </c>
      <c r="X1545" s="398">
        <f t="shared" si="1292"/>
        <v>0</v>
      </c>
      <c r="Y1545" s="398">
        <f t="shared" si="1292"/>
        <v>0</v>
      </c>
      <c r="Z1545" s="398">
        <f t="shared" si="1292"/>
        <v>0</v>
      </c>
      <c r="AA1545" s="398">
        <f t="shared" si="1292"/>
        <v>0</v>
      </c>
      <c r="AB1545" s="398">
        <f t="shared" si="1292"/>
        <v>0</v>
      </c>
      <c r="AC1545" s="398">
        <f t="shared" si="1292"/>
        <v>0</v>
      </c>
      <c r="AD1545" s="398">
        <f t="shared" si="1292"/>
        <v>0</v>
      </c>
      <c r="AE1545" s="398">
        <f t="shared" si="1292"/>
        <v>0</v>
      </c>
      <c r="AF1545" s="398">
        <f t="shared" si="1292"/>
        <v>0</v>
      </c>
      <c r="AG1545" s="398">
        <f t="shared" si="1292"/>
        <v>0</v>
      </c>
    </row>
    <row r="1546">
      <c r="A1546" s="100" t="str">
        <f t="shared" si="37"/>
        <v>n/a</v>
      </c>
      <c r="B1546" s="396">
        <f t="array" ref="B1546">IF($A1546="n/a",Dashboard!$C$54,iferror(index('Trade Log'!$B$5:$B$2004,match($A1546,'Trade Log'!$AA$5:$AA$2004,0),0),Dashboard!$C$54))</f>
        <v>43100</v>
      </c>
      <c r="C1546" s="100" t="str">
        <f t="array" ref="C1546">IF($A1546="n/a","",iferror(index('Trade Log'!$C$5:$C$2004,match($A1546,'Trade Log'!$AA$5:$AA$2004,0),0),""))</f>
        <v/>
      </c>
      <c r="D1546" s="398">
        <f t="array" ref="D1546">IF($A1546="n/a",0,iferror(index('Trade Log'!$AD$5:$AD$2004,match($A1546,'Trade Log'!$AA$5:$AA$2004,0),0),0))</f>
        <v>0</v>
      </c>
      <c r="E1546" s="398">
        <f t="shared" si="35"/>
        <v>0</v>
      </c>
      <c r="F1546" s="100" t="str">
        <f t="array" ref="F1546">IF($A1546="n/a","",iferror(index('Trade Log'!$D$5:$D$2004,match($A1546,'Trade Log'!$AA$5:$AA$2004,0),0),"n/a"))</f>
        <v/>
      </c>
      <c r="G1546" s="100" t="str">
        <f t="array" ref="G1546">IF($A1546="n/a","",IFERROR(index(Setup!$D$52:$D$201,match($F1546,Setup!$B$52:$B$201,0),0),"n/a"))</f>
        <v/>
      </c>
      <c r="H1546" s="81"/>
      <c r="I1546" s="398">
        <f t="shared" ref="I1546:AG1546" si="1293">IF($A1546="n/a",0,IFERROR(IF($G1546=I$287,$E1546,0),0))</f>
        <v>0</v>
      </c>
      <c r="J1546" s="398">
        <f t="shared" si="1293"/>
        <v>0</v>
      </c>
      <c r="K1546" s="398">
        <f t="shared" si="1293"/>
        <v>0</v>
      </c>
      <c r="L1546" s="398">
        <f t="shared" si="1293"/>
        <v>0</v>
      </c>
      <c r="M1546" s="398">
        <f t="shared" si="1293"/>
        <v>0</v>
      </c>
      <c r="N1546" s="398">
        <f t="shared" si="1293"/>
        <v>0</v>
      </c>
      <c r="O1546" s="398">
        <f t="shared" si="1293"/>
        <v>0</v>
      </c>
      <c r="P1546" s="398">
        <f t="shared" si="1293"/>
        <v>0</v>
      </c>
      <c r="Q1546" s="398">
        <f t="shared" si="1293"/>
        <v>0</v>
      </c>
      <c r="R1546" s="398">
        <f t="shared" si="1293"/>
        <v>0</v>
      </c>
      <c r="S1546" s="398">
        <f t="shared" si="1293"/>
        <v>0</v>
      </c>
      <c r="T1546" s="398">
        <f t="shared" si="1293"/>
        <v>0</v>
      </c>
      <c r="U1546" s="398">
        <f t="shared" si="1293"/>
        <v>0</v>
      </c>
      <c r="V1546" s="398">
        <f t="shared" si="1293"/>
        <v>0</v>
      </c>
      <c r="W1546" s="398">
        <f t="shared" si="1293"/>
        <v>0</v>
      </c>
      <c r="X1546" s="398">
        <f t="shared" si="1293"/>
        <v>0</v>
      </c>
      <c r="Y1546" s="398">
        <f t="shared" si="1293"/>
        <v>0</v>
      </c>
      <c r="Z1546" s="398">
        <f t="shared" si="1293"/>
        <v>0</v>
      </c>
      <c r="AA1546" s="398">
        <f t="shared" si="1293"/>
        <v>0</v>
      </c>
      <c r="AB1546" s="398">
        <f t="shared" si="1293"/>
        <v>0</v>
      </c>
      <c r="AC1546" s="398">
        <f t="shared" si="1293"/>
        <v>0</v>
      </c>
      <c r="AD1546" s="398">
        <f t="shared" si="1293"/>
        <v>0</v>
      </c>
      <c r="AE1546" s="398">
        <f t="shared" si="1293"/>
        <v>0</v>
      </c>
      <c r="AF1546" s="398">
        <f t="shared" si="1293"/>
        <v>0</v>
      </c>
      <c r="AG1546" s="398">
        <f t="shared" si="1293"/>
        <v>0</v>
      </c>
    </row>
    <row r="1547">
      <c r="A1547" s="100" t="str">
        <f t="shared" si="37"/>
        <v>n/a</v>
      </c>
      <c r="B1547" s="396">
        <f t="array" ref="B1547">IF($A1547="n/a",Dashboard!$C$54,iferror(index('Trade Log'!$B$5:$B$2004,match($A1547,'Trade Log'!$AA$5:$AA$2004,0),0),Dashboard!$C$54))</f>
        <v>43100</v>
      </c>
      <c r="C1547" s="100" t="str">
        <f t="array" ref="C1547">IF($A1547="n/a","",iferror(index('Trade Log'!$C$5:$C$2004,match($A1547,'Trade Log'!$AA$5:$AA$2004,0),0),""))</f>
        <v/>
      </c>
      <c r="D1547" s="398">
        <f t="array" ref="D1547">IF($A1547="n/a",0,iferror(index('Trade Log'!$AD$5:$AD$2004,match($A1547,'Trade Log'!$AA$5:$AA$2004,0),0),0))</f>
        <v>0</v>
      </c>
      <c r="E1547" s="398">
        <f t="shared" si="35"/>
        <v>0</v>
      </c>
      <c r="F1547" s="100" t="str">
        <f t="array" ref="F1547">IF($A1547="n/a","",iferror(index('Trade Log'!$D$5:$D$2004,match($A1547,'Trade Log'!$AA$5:$AA$2004,0),0),"n/a"))</f>
        <v/>
      </c>
      <c r="G1547" s="100" t="str">
        <f t="array" ref="G1547">IF($A1547="n/a","",IFERROR(index(Setup!$D$52:$D$201,match($F1547,Setup!$B$52:$B$201,0),0),"n/a"))</f>
        <v/>
      </c>
      <c r="H1547" s="81"/>
      <c r="I1547" s="398">
        <f t="shared" ref="I1547:AG1547" si="1294">IF($A1547="n/a",0,IFERROR(IF($G1547=I$287,$E1547,0),0))</f>
        <v>0</v>
      </c>
      <c r="J1547" s="398">
        <f t="shared" si="1294"/>
        <v>0</v>
      </c>
      <c r="K1547" s="398">
        <f t="shared" si="1294"/>
        <v>0</v>
      </c>
      <c r="L1547" s="398">
        <f t="shared" si="1294"/>
        <v>0</v>
      </c>
      <c r="M1547" s="398">
        <f t="shared" si="1294"/>
        <v>0</v>
      </c>
      <c r="N1547" s="398">
        <f t="shared" si="1294"/>
        <v>0</v>
      </c>
      <c r="O1547" s="398">
        <f t="shared" si="1294"/>
        <v>0</v>
      </c>
      <c r="P1547" s="398">
        <f t="shared" si="1294"/>
        <v>0</v>
      </c>
      <c r="Q1547" s="398">
        <f t="shared" si="1294"/>
        <v>0</v>
      </c>
      <c r="R1547" s="398">
        <f t="shared" si="1294"/>
        <v>0</v>
      </c>
      <c r="S1547" s="398">
        <f t="shared" si="1294"/>
        <v>0</v>
      </c>
      <c r="T1547" s="398">
        <f t="shared" si="1294"/>
        <v>0</v>
      </c>
      <c r="U1547" s="398">
        <f t="shared" si="1294"/>
        <v>0</v>
      </c>
      <c r="V1547" s="398">
        <f t="shared" si="1294"/>
        <v>0</v>
      </c>
      <c r="W1547" s="398">
        <f t="shared" si="1294"/>
        <v>0</v>
      </c>
      <c r="X1547" s="398">
        <f t="shared" si="1294"/>
        <v>0</v>
      </c>
      <c r="Y1547" s="398">
        <f t="shared" si="1294"/>
        <v>0</v>
      </c>
      <c r="Z1547" s="398">
        <f t="shared" si="1294"/>
        <v>0</v>
      </c>
      <c r="AA1547" s="398">
        <f t="shared" si="1294"/>
        <v>0</v>
      </c>
      <c r="AB1547" s="398">
        <f t="shared" si="1294"/>
        <v>0</v>
      </c>
      <c r="AC1547" s="398">
        <f t="shared" si="1294"/>
        <v>0</v>
      </c>
      <c r="AD1547" s="398">
        <f t="shared" si="1294"/>
        <v>0</v>
      </c>
      <c r="AE1547" s="398">
        <f t="shared" si="1294"/>
        <v>0</v>
      </c>
      <c r="AF1547" s="398">
        <f t="shared" si="1294"/>
        <v>0</v>
      </c>
      <c r="AG1547" s="398">
        <f t="shared" si="1294"/>
        <v>0</v>
      </c>
    </row>
    <row r="1548">
      <c r="A1548" s="100" t="str">
        <f t="shared" si="37"/>
        <v>n/a</v>
      </c>
      <c r="B1548" s="396">
        <f t="array" ref="B1548">IF($A1548="n/a",Dashboard!$C$54,iferror(index('Trade Log'!$B$5:$B$2004,match($A1548,'Trade Log'!$AA$5:$AA$2004,0),0),Dashboard!$C$54))</f>
        <v>43100</v>
      </c>
      <c r="C1548" s="100" t="str">
        <f t="array" ref="C1548">IF($A1548="n/a","",iferror(index('Trade Log'!$C$5:$C$2004,match($A1548,'Trade Log'!$AA$5:$AA$2004,0),0),""))</f>
        <v/>
      </c>
      <c r="D1548" s="398">
        <f t="array" ref="D1548">IF($A1548="n/a",0,iferror(index('Trade Log'!$AD$5:$AD$2004,match($A1548,'Trade Log'!$AA$5:$AA$2004,0),0),0))</f>
        <v>0</v>
      </c>
      <c r="E1548" s="398">
        <f t="shared" si="35"/>
        <v>0</v>
      </c>
      <c r="F1548" s="100" t="str">
        <f t="array" ref="F1548">IF($A1548="n/a","",iferror(index('Trade Log'!$D$5:$D$2004,match($A1548,'Trade Log'!$AA$5:$AA$2004,0),0),"n/a"))</f>
        <v/>
      </c>
      <c r="G1548" s="100" t="str">
        <f t="array" ref="G1548">IF($A1548="n/a","",IFERROR(index(Setup!$D$52:$D$201,match($F1548,Setup!$B$52:$B$201,0),0),"n/a"))</f>
        <v/>
      </c>
      <c r="H1548" s="81"/>
      <c r="I1548" s="398">
        <f t="shared" ref="I1548:AG1548" si="1295">IF($A1548="n/a",0,IFERROR(IF($G1548=I$287,$E1548,0),0))</f>
        <v>0</v>
      </c>
      <c r="J1548" s="398">
        <f t="shared" si="1295"/>
        <v>0</v>
      </c>
      <c r="K1548" s="398">
        <f t="shared" si="1295"/>
        <v>0</v>
      </c>
      <c r="L1548" s="398">
        <f t="shared" si="1295"/>
        <v>0</v>
      </c>
      <c r="M1548" s="398">
        <f t="shared" si="1295"/>
        <v>0</v>
      </c>
      <c r="N1548" s="398">
        <f t="shared" si="1295"/>
        <v>0</v>
      </c>
      <c r="O1548" s="398">
        <f t="shared" si="1295"/>
        <v>0</v>
      </c>
      <c r="P1548" s="398">
        <f t="shared" si="1295"/>
        <v>0</v>
      </c>
      <c r="Q1548" s="398">
        <f t="shared" si="1295"/>
        <v>0</v>
      </c>
      <c r="R1548" s="398">
        <f t="shared" si="1295"/>
        <v>0</v>
      </c>
      <c r="S1548" s="398">
        <f t="shared" si="1295"/>
        <v>0</v>
      </c>
      <c r="T1548" s="398">
        <f t="shared" si="1295"/>
        <v>0</v>
      </c>
      <c r="U1548" s="398">
        <f t="shared" si="1295"/>
        <v>0</v>
      </c>
      <c r="V1548" s="398">
        <f t="shared" si="1295"/>
        <v>0</v>
      </c>
      <c r="W1548" s="398">
        <f t="shared" si="1295"/>
        <v>0</v>
      </c>
      <c r="X1548" s="398">
        <f t="shared" si="1295"/>
        <v>0</v>
      </c>
      <c r="Y1548" s="398">
        <f t="shared" si="1295"/>
        <v>0</v>
      </c>
      <c r="Z1548" s="398">
        <f t="shared" si="1295"/>
        <v>0</v>
      </c>
      <c r="AA1548" s="398">
        <f t="shared" si="1295"/>
        <v>0</v>
      </c>
      <c r="AB1548" s="398">
        <f t="shared" si="1295"/>
        <v>0</v>
      </c>
      <c r="AC1548" s="398">
        <f t="shared" si="1295"/>
        <v>0</v>
      </c>
      <c r="AD1548" s="398">
        <f t="shared" si="1295"/>
        <v>0</v>
      </c>
      <c r="AE1548" s="398">
        <f t="shared" si="1295"/>
        <v>0</v>
      </c>
      <c r="AF1548" s="398">
        <f t="shared" si="1295"/>
        <v>0</v>
      </c>
      <c r="AG1548" s="398">
        <f t="shared" si="1295"/>
        <v>0</v>
      </c>
    </row>
    <row r="1549">
      <c r="A1549" s="100" t="str">
        <f t="shared" si="37"/>
        <v>n/a</v>
      </c>
      <c r="B1549" s="396">
        <f t="array" ref="B1549">IF($A1549="n/a",Dashboard!$C$54,iferror(index('Trade Log'!$B$5:$B$2004,match($A1549,'Trade Log'!$AA$5:$AA$2004,0),0),Dashboard!$C$54))</f>
        <v>43100</v>
      </c>
      <c r="C1549" s="100" t="str">
        <f t="array" ref="C1549">IF($A1549="n/a","",iferror(index('Trade Log'!$C$5:$C$2004,match($A1549,'Trade Log'!$AA$5:$AA$2004,0),0),""))</f>
        <v/>
      </c>
      <c r="D1549" s="398">
        <f t="array" ref="D1549">IF($A1549="n/a",0,iferror(index('Trade Log'!$AD$5:$AD$2004,match($A1549,'Trade Log'!$AA$5:$AA$2004,0),0),0))</f>
        <v>0</v>
      </c>
      <c r="E1549" s="398">
        <f t="shared" si="35"/>
        <v>0</v>
      </c>
      <c r="F1549" s="100" t="str">
        <f t="array" ref="F1549">IF($A1549="n/a","",iferror(index('Trade Log'!$D$5:$D$2004,match($A1549,'Trade Log'!$AA$5:$AA$2004,0),0),"n/a"))</f>
        <v/>
      </c>
      <c r="G1549" s="100" t="str">
        <f t="array" ref="G1549">IF($A1549="n/a","",IFERROR(index(Setup!$D$52:$D$201,match($F1549,Setup!$B$52:$B$201,0),0),"n/a"))</f>
        <v/>
      </c>
      <c r="H1549" s="81"/>
      <c r="I1549" s="398">
        <f t="shared" ref="I1549:AG1549" si="1296">IF($A1549="n/a",0,IFERROR(IF($G1549=I$287,$E1549,0),0))</f>
        <v>0</v>
      </c>
      <c r="J1549" s="398">
        <f t="shared" si="1296"/>
        <v>0</v>
      </c>
      <c r="K1549" s="398">
        <f t="shared" si="1296"/>
        <v>0</v>
      </c>
      <c r="L1549" s="398">
        <f t="shared" si="1296"/>
        <v>0</v>
      </c>
      <c r="M1549" s="398">
        <f t="shared" si="1296"/>
        <v>0</v>
      </c>
      <c r="N1549" s="398">
        <f t="shared" si="1296"/>
        <v>0</v>
      </c>
      <c r="O1549" s="398">
        <f t="shared" si="1296"/>
        <v>0</v>
      </c>
      <c r="P1549" s="398">
        <f t="shared" si="1296"/>
        <v>0</v>
      </c>
      <c r="Q1549" s="398">
        <f t="shared" si="1296"/>
        <v>0</v>
      </c>
      <c r="R1549" s="398">
        <f t="shared" si="1296"/>
        <v>0</v>
      </c>
      <c r="S1549" s="398">
        <f t="shared" si="1296"/>
        <v>0</v>
      </c>
      <c r="T1549" s="398">
        <f t="shared" si="1296"/>
        <v>0</v>
      </c>
      <c r="U1549" s="398">
        <f t="shared" si="1296"/>
        <v>0</v>
      </c>
      <c r="V1549" s="398">
        <f t="shared" si="1296"/>
        <v>0</v>
      </c>
      <c r="W1549" s="398">
        <f t="shared" si="1296"/>
        <v>0</v>
      </c>
      <c r="X1549" s="398">
        <f t="shared" si="1296"/>
        <v>0</v>
      </c>
      <c r="Y1549" s="398">
        <f t="shared" si="1296"/>
        <v>0</v>
      </c>
      <c r="Z1549" s="398">
        <f t="shared" si="1296"/>
        <v>0</v>
      </c>
      <c r="AA1549" s="398">
        <f t="shared" si="1296"/>
        <v>0</v>
      </c>
      <c r="AB1549" s="398">
        <f t="shared" si="1296"/>
        <v>0</v>
      </c>
      <c r="AC1549" s="398">
        <f t="shared" si="1296"/>
        <v>0</v>
      </c>
      <c r="AD1549" s="398">
        <f t="shared" si="1296"/>
        <v>0</v>
      </c>
      <c r="AE1549" s="398">
        <f t="shared" si="1296"/>
        <v>0</v>
      </c>
      <c r="AF1549" s="398">
        <f t="shared" si="1296"/>
        <v>0</v>
      </c>
      <c r="AG1549" s="398">
        <f t="shared" si="1296"/>
        <v>0</v>
      </c>
    </row>
    <row r="1550">
      <c r="A1550" s="100" t="str">
        <f t="shared" si="37"/>
        <v>n/a</v>
      </c>
      <c r="B1550" s="396">
        <f t="array" ref="B1550">IF($A1550="n/a",Dashboard!$C$54,iferror(index('Trade Log'!$B$5:$B$2004,match($A1550,'Trade Log'!$AA$5:$AA$2004,0),0),Dashboard!$C$54))</f>
        <v>43100</v>
      </c>
      <c r="C1550" s="100" t="str">
        <f t="array" ref="C1550">IF($A1550="n/a","",iferror(index('Trade Log'!$C$5:$C$2004,match($A1550,'Trade Log'!$AA$5:$AA$2004,0),0),""))</f>
        <v/>
      </c>
      <c r="D1550" s="398">
        <f t="array" ref="D1550">IF($A1550="n/a",0,iferror(index('Trade Log'!$AD$5:$AD$2004,match($A1550,'Trade Log'!$AA$5:$AA$2004,0),0),0))</f>
        <v>0</v>
      </c>
      <c r="E1550" s="398">
        <f t="shared" si="35"/>
        <v>0</v>
      </c>
      <c r="F1550" s="100" t="str">
        <f t="array" ref="F1550">IF($A1550="n/a","",iferror(index('Trade Log'!$D$5:$D$2004,match($A1550,'Trade Log'!$AA$5:$AA$2004,0),0),"n/a"))</f>
        <v/>
      </c>
      <c r="G1550" s="100" t="str">
        <f t="array" ref="G1550">IF($A1550="n/a","",IFERROR(index(Setup!$D$52:$D$201,match($F1550,Setup!$B$52:$B$201,0),0),"n/a"))</f>
        <v/>
      </c>
      <c r="H1550" s="81"/>
      <c r="I1550" s="398">
        <f t="shared" ref="I1550:AG1550" si="1297">IF($A1550="n/a",0,IFERROR(IF($G1550=I$287,$E1550,0),0))</f>
        <v>0</v>
      </c>
      <c r="J1550" s="398">
        <f t="shared" si="1297"/>
        <v>0</v>
      </c>
      <c r="K1550" s="398">
        <f t="shared" si="1297"/>
        <v>0</v>
      </c>
      <c r="L1550" s="398">
        <f t="shared" si="1297"/>
        <v>0</v>
      </c>
      <c r="M1550" s="398">
        <f t="shared" si="1297"/>
        <v>0</v>
      </c>
      <c r="N1550" s="398">
        <f t="shared" si="1297"/>
        <v>0</v>
      </c>
      <c r="O1550" s="398">
        <f t="shared" si="1297"/>
        <v>0</v>
      </c>
      <c r="P1550" s="398">
        <f t="shared" si="1297"/>
        <v>0</v>
      </c>
      <c r="Q1550" s="398">
        <f t="shared" si="1297"/>
        <v>0</v>
      </c>
      <c r="R1550" s="398">
        <f t="shared" si="1297"/>
        <v>0</v>
      </c>
      <c r="S1550" s="398">
        <f t="shared" si="1297"/>
        <v>0</v>
      </c>
      <c r="T1550" s="398">
        <f t="shared" si="1297"/>
        <v>0</v>
      </c>
      <c r="U1550" s="398">
        <f t="shared" si="1297"/>
        <v>0</v>
      </c>
      <c r="V1550" s="398">
        <f t="shared" si="1297"/>
        <v>0</v>
      </c>
      <c r="W1550" s="398">
        <f t="shared" si="1297"/>
        <v>0</v>
      </c>
      <c r="X1550" s="398">
        <f t="shared" si="1297"/>
        <v>0</v>
      </c>
      <c r="Y1550" s="398">
        <f t="shared" si="1297"/>
        <v>0</v>
      </c>
      <c r="Z1550" s="398">
        <f t="shared" si="1297"/>
        <v>0</v>
      </c>
      <c r="AA1550" s="398">
        <f t="shared" si="1297"/>
        <v>0</v>
      </c>
      <c r="AB1550" s="398">
        <f t="shared" si="1297"/>
        <v>0</v>
      </c>
      <c r="AC1550" s="398">
        <f t="shared" si="1297"/>
        <v>0</v>
      </c>
      <c r="AD1550" s="398">
        <f t="shared" si="1297"/>
        <v>0</v>
      </c>
      <c r="AE1550" s="398">
        <f t="shared" si="1297"/>
        <v>0</v>
      </c>
      <c r="AF1550" s="398">
        <f t="shared" si="1297"/>
        <v>0</v>
      </c>
      <c r="AG1550" s="398">
        <f t="shared" si="1297"/>
        <v>0</v>
      </c>
    </row>
    <row r="1551">
      <c r="A1551" s="100" t="str">
        <f t="shared" si="37"/>
        <v>n/a</v>
      </c>
      <c r="B1551" s="396">
        <f t="array" ref="B1551">IF($A1551="n/a",Dashboard!$C$54,iferror(index('Trade Log'!$B$5:$B$2004,match($A1551,'Trade Log'!$AA$5:$AA$2004,0),0),Dashboard!$C$54))</f>
        <v>43100</v>
      </c>
      <c r="C1551" s="100" t="str">
        <f t="array" ref="C1551">IF($A1551="n/a","",iferror(index('Trade Log'!$C$5:$C$2004,match($A1551,'Trade Log'!$AA$5:$AA$2004,0),0),""))</f>
        <v/>
      </c>
      <c r="D1551" s="398">
        <f t="array" ref="D1551">IF($A1551="n/a",0,iferror(index('Trade Log'!$AD$5:$AD$2004,match($A1551,'Trade Log'!$AA$5:$AA$2004,0),0),0))</f>
        <v>0</v>
      </c>
      <c r="E1551" s="398">
        <f t="shared" si="35"/>
        <v>0</v>
      </c>
      <c r="F1551" s="100" t="str">
        <f t="array" ref="F1551">IF($A1551="n/a","",iferror(index('Trade Log'!$D$5:$D$2004,match($A1551,'Trade Log'!$AA$5:$AA$2004,0),0),"n/a"))</f>
        <v/>
      </c>
      <c r="G1551" s="100" t="str">
        <f t="array" ref="G1551">IF($A1551="n/a","",IFERROR(index(Setup!$D$52:$D$201,match($F1551,Setup!$B$52:$B$201,0),0),"n/a"))</f>
        <v/>
      </c>
      <c r="H1551" s="81"/>
      <c r="I1551" s="398">
        <f t="shared" ref="I1551:AG1551" si="1298">IF($A1551="n/a",0,IFERROR(IF($G1551=I$287,$E1551,0),0))</f>
        <v>0</v>
      </c>
      <c r="J1551" s="398">
        <f t="shared" si="1298"/>
        <v>0</v>
      </c>
      <c r="K1551" s="398">
        <f t="shared" si="1298"/>
        <v>0</v>
      </c>
      <c r="L1551" s="398">
        <f t="shared" si="1298"/>
        <v>0</v>
      </c>
      <c r="M1551" s="398">
        <f t="shared" si="1298"/>
        <v>0</v>
      </c>
      <c r="N1551" s="398">
        <f t="shared" si="1298"/>
        <v>0</v>
      </c>
      <c r="O1551" s="398">
        <f t="shared" si="1298"/>
        <v>0</v>
      </c>
      <c r="P1551" s="398">
        <f t="shared" si="1298"/>
        <v>0</v>
      </c>
      <c r="Q1551" s="398">
        <f t="shared" si="1298"/>
        <v>0</v>
      </c>
      <c r="R1551" s="398">
        <f t="shared" si="1298"/>
        <v>0</v>
      </c>
      <c r="S1551" s="398">
        <f t="shared" si="1298"/>
        <v>0</v>
      </c>
      <c r="T1551" s="398">
        <f t="shared" si="1298"/>
        <v>0</v>
      </c>
      <c r="U1551" s="398">
        <f t="shared" si="1298"/>
        <v>0</v>
      </c>
      <c r="V1551" s="398">
        <f t="shared" si="1298"/>
        <v>0</v>
      </c>
      <c r="W1551" s="398">
        <f t="shared" si="1298"/>
        <v>0</v>
      </c>
      <c r="X1551" s="398">
        <f t="shared" si="1298"/>
        <v>0</v>
      </c>
      <c r="Y1551" s="398">
        <f t="shared" si="1298"/>
        <v>0</v>
      </c>
      <c r="Z1551" s="398">
        <f t="shared" si="1298"/>
        <v>0</v>
      </c>
      <c r="AA1551" s="398">
        <f t="shared" si="1298"/>
        <v>0</v>
      </c>
      <c r="AB1551" s="398">
        <f t="shared" si="1298"/>
        <v>0</v>
      </c>
      <c r="AC1551" s="398">
        <f t="shared" si="1298"/>
        <v>0</v>
      </c>
      <c r="AD1551" s="398">
        <f t="shared" si="1298"/>
        <v>0</v>
      </c>
      <c r="AE1551" s="398">
        <f t="shared" si="1298"/>
        <v>0</v>
      </c>
      <c r="AF1551" s="398">
        <f t="shared" si="1298"/>
        <v>0</v>
      </c>
      <c r="AG1551" s="398">
        <f t="shared" si="1298"/>
        <v>0</v>
      </c>
    </row>
    <row r="1552">
      <c r="A1552" s="100" t="str">
        <f t="shared" si="37"/>
        <v>n/a</v>
      </c>
      <c r="B1552" s="396">
        <f t="array" ref="B1552">IF($A1552="n/a",Dashboard!$C$54,iferror(index('Trade Log'!$B$5:$B$2004,match($A1552,'Trade Log'!$AA$5:$AA$2004,0),0),Dashboard!$C$54))</f>
        <v>43100</v>
      </c>
      <c r="C1552" s="100" t="str">
        <f t="array" ref="C1552">IF($A1552="n/a","",iferror(index('Trade Log'!$C$5:$C$2004,match($A1552,'Trade Log'!$AA$5:$AA$2004,0),0),""))</f>
        <v/>
      </c>
      <c r="D1552" s="398">
        <f t="array" ref="D1552">IF($A1552="n/a",0,iferror(index('Trade Log'!$AD$5:$AD$2004,match($A1552,'Trade Log'!$AA$5:$AA$2004,0),0),0))</f>
        <v>0</v>
      </c>
      <c r="E1552" s="398">
        <f t="shared" si="35"/>
        <v>0</v>
      </c>
      <c r="F1552" s="100" t="str">
        <f t="array" ref="F1552">IF($A1552="n/a","",iferror(index('Trade Log'!$D$5:$D$2004,match($A1552,'Trade Log'!$AA$5:$AA$2004,0),0),"n/a"))</f>
        <v/>
      </c>
      <c r="G1552" s="100" t="str">
        <f t="array" ref="G1552">IF($A1552="n/a","",IFERROR(index(Setup!$D$52:$D$201,match($F1552,Setup!$B$52:$B$201,0),0),"n/a"))</f>
        <v/>
      </c>
      <c r="H1552" s="81"/>
      <c r="I1552" s="398">
        <f t="shared" ref="I1552:AG1552" si="1299">IF($A1552="n/a",0,IFERROR(IF($G1552=I$287,$E1552,0),0))</f>
        <v>0</v>
      </c>
      <c r="J1552" s="398">
        <f t="shared" si="1299"/>
        <v>0</v>
      </c>
      <c r="K1552" s="398">
        <f t="shared" si="1299"/>
        <v>0</v>
      </c>
      <c r="L1552" s="398">
        <f t="shared" si="1299"/>
        <v>0</v>
      </c>
      <c r="M1552" s="398">
        <f t="shared" si="1299"/>
        <v>0</v>
      </c>
      <c r="N1552" s="398">
        <f t="shared" si="1299"/>
        <v>0</v>
      </c>
      <c r="O1552" s="398">
        <f t="shared" si="1299"/>
        <v>0</v>
      </c>
      <c r="P1552" s="398">
        <f t="shared" si="1299"/>
        <v>0</v>
      </c>
      <c r="Q1552" s="398">
        <f t="shared" si="1299"/>
        <v>0</v>
      </c>
      <c r="R1552" s="398">
        <f t="shared" si="1299"/>
        <v>0</v>
      </c>
      <c r="S1552" s="398">
        <f t="shared" si="1299"/>
        <v>0</v>
      </c>
      <c r="T1552" s="398">
        <f t="shared" si="1299"/>
        <v>0</v>
      </c>
      <c r="U1552" s="398">
        <f t="shared" si="1299"/>
        <v>0</v>
      </c>
      <c r="V1552" s="398">
        <f t="shared" si="1299"/>
        <v>0</v>
      </c>
      <c r="W1552" s="398">
        <f t="shared" si="1299"/>
        <v>0</v>
      </c>
      <c r="X1552" s="398">
        <f t="shared" si="1299"/>
        <v>0</v>
      </c>
      <c r="Y1552" s="398">
        <f t="shared" si="1299"/>
        <v>0</v>
      </c>
      <c r="Z1552" s="398">
        <f t="shared" si="1299"/>
        <v>0</v>
      </c>
      <c r="AA1552" s="398">
        <f t="shared" si="1299"/>
        <v>0</v>
      </c>
      <c r="AB1552" s="398">
        <f t="shared" si="1299"/>
        <v>0</v>
      </c>
      <c r="AC1552" s="398">
        <f t="shared" si="1299"/>
        <v>0</v>
      </c>
      <c r="AD1552" s="398">
        <f t="shared" si="1299"/>
        <v>0</v>
      </c>
      <c r="AE1552" s="398">
        <f t="shared" si="1299"/>
        <v>0</v>
      </c>
      <c r="AF1552" s="398">
        <f t="shared" si="1299"/>
        <v>0</v>
      </c>
      <c r="AG1552" s="398">
        <f t="shared" si="1299"/>
        <v>0</v>
      </c>
    </row>
    <row r="1553">
      <c r="A1553" s="100" t="str">
        <f t="shared" si="37"/>
        <v>n/a</v>
      </c>
      <c r="B1553" s="396">
        <f t="array" ref="B1553">IF($A1553="n/a",Dashboard!$C$54,iferror(index('Trade Log'!$B$5:$B$2004,match($A1553,'Trade Log'!$AA$5:$AA$2004,0),0),Dashboard!$C$54))</f>
        <v>43100</v>
      </c>
      <c r="C1553" s="100" t="str">
        <f t="array" ref="C1553">IF($A1553="n/a","",iferror(index('Trade Log'!$C$5:$C$2004,match($A1553,'Trade Log'!$AA$5:$AA$2004,0),0),""))</f>
        <v/>
      </c>
      <c r="D1553" s="398">
        <f t="array" ref="D1553">IF($A1553="n/a",0,iferror(index('Trade Log'!$AD$5:$AD$2004,match($A1553,'Trade Log'!$AA$5:$AA$2004,0),0),0))</f>
        <v>0</v>
      </c>
      <c r="E1553" s="398">
        <f t="shared" si="35"/>
        <v>0</v>
      </c>
      <c r="F1553" s="100" t="str">
        <f t="array" ref="F1553">IF($A1553="n/a","",iferror(index('Trade Log'!$D$5:$D$2004,match($A1553,'Trade Log'!$AA$5:$AA$2004,0),0),"n/a"))</f>
        <v/>
      </c>
      <c r="G1553" s="100" t="str">
        <f t="array" ref="G1553">IF($A1553="n/a","",IFERROR(index(Setup!$D$52:$D$201,match($F1553,Setup!$B$52:$B$201,0),0),"n/a"))</f>
        <v/>
      </c>
      <c r="H1553" s="81"/>
      <c r="I1553" s="398">
        <f t="shared" ref="I1553:AG1553" si="1300">IF($A1553="n/a",0,IFERROR(IF($G1553=I$287,$E1553,0),0))</f>
        <v>0</v>
      </c>
      <c r="J1553" s="398">
        <f t="shared" si="1300"/>
        <v>0</v>
      </c>
      <c r="K1553" s="398">
        <f t="shared" si="1300"/>
        <v>0</v>
      </c>
      <c r="L1553" s="398">
        <f t="shared" si="1300"/>
        <v>0</v>
      </c>
      <c r="M1553" s="398">
        <f t="shared" si="1300"/>
        <v>0</v>
      </c>
      <c r="N1553" s="398">
        <f t="shared" si="1300"/>
        <v>0</v>
      </c>
      <c r="O1553" s="398">
        <f t="shared" si="1300"/>
        <v>0</v>
      </c>
      <c r="P1553" s="398">
        <f t="shared" si="1300"/>
        <v>0</v>
      </c>
      <c r="Q1553" s="398">
        <f t="shared" si="1300"/>
        <v>0</v>
      </c>
      <c r="R1553" s="398">
        <f t="shared" si="1300"/>
        <v>0</v>
      </c>
      <c r="S1553" s="398">
        <f t="shared" si="1300"/>
        <v>0</v>
      </c>
      <c r="T1553" s="398">
        <f t="shared" si="1300"/>
        <v>0</v>
      </c>
      <c r="U1553" s="398">
        <f t="shared" si="1300"/>
        <v>0</v>
      </c>
      <c r="V1553" s="398">
        <f t="shared" si="1300"/>
        <v>0</v>
      </c>
      <c r="W1553" s="398">
        <f t="shared" si="1300"/>
        <v>0</v>
      </c>
      <c r="X1553" s="398">
        <f t="shared" si="1300"/>
        <v>0</v>
      </c>
      <c r="Y1553" s="398">
        <f t="shared" si="1300"/>
        <v>0</v>
      </c>
      <c r="Z1553" s="398">
        <f t="shared" si="1300"/>
        <v>0</v>
      </c>
      <c r="AA1553" s="398">
        <f t="shared" si="1300"/>
        <v>0</v>
      </c>
      <c r="AB1553" s="398">
        <f t="shared" si="1300"/>
        <v>0</v>
      </c>
      <c r="AC1553" s="398">
        <f t="shared" si="1300"/>
        <v>0</v>
      </c>
      <c r="AD1553" s="398">
        <f t="shared" si="1300"/>
        <v>0</v>
      </c>
      <c r="AE1553" s="398">
        <f t="shared" si="1300"/>
        <v>0</v>
      </c>
      <c r="AF1553" s="398">
        <f t="shared" si="1300"/>
        <v>0</v>
      </c>
      <c r="AG1553" s="398">
        <f t="shared" si="1300"/>
        <v>0</v>
      </c>
    </row>
    <row r="1554">
      <c r="A1554" s="100" t="str">
        <f t="shared" si="37"/>
        <v>n/a</v>
      </c>
      <c r="B1554" s="396">
        <f t="array" ref="B1554">IF($A1554="n/a",Dashboard!$C$54,iferror(index('Trade Log'!$B$5:$B$2004,match($A1554,'Trade Log'!$AA$5:$AA$2004,0),0),Dashboard!$C$54))</f>
        <v>43100</v>
      </c>
      <c r="C1554" s="100" t="str">
        <f t="array" ref="C1554">IF($A1554="n/a","",iferror(index('Trade Log'!$C$5:$C$2004,match($A1554,'Trade Log'!$AA$5:$AA$2004,0),0),""))</f>
        <v/>
      </c>
      <c r="D1554" s="398">
        <f t="array" ref="D1554">IF($A1554="n/a",0,iferror(index('Trade Log'!$AD$5:$AD$2004,match($A1554,'Trade Log'!$AA$5:$AA$2004,0),0),0))</f>
        <v>0</v>
      </c>
      <c r="E1554" s="398">
        <f t="shared" si="35"/>
        <v>0</v>
      </c>
      <c r="F1554" s="100" t="str">
        <f t="array" ref="F1554">IF($A1554="n/a","",iferror(index('Trade Log'!$D$5:$D$2004,match($A1554,'Trade Log'!$AA$5:$AA$2004,0),0),"n/a"))</f>
        <v/>
      </c>
      <c r="G1554" s="100" t="str">
        <f t="array" ref="G1554">IF($A1554="n/a","",IFERROR(index(Setup!$D$52:$D$201,match($F1554,Setup!$B$52:$B$201,0),0),"n/a"))</f>
        <v/>
      </c>
      <c r="H1554" s="81"/>
      <c r="I1554" s="398">
        <f t="shared" ref="I1554:AG1554" si="1301">IF($A1554="n/a",0,IFERROR(IF($G1554=I$287,$E1554,0),0))</f>
        <v>0</v>
      </c>
      <c r="J1554" s="398">
        <f t="shared" si="1301"/>
        <v>0</v>
      </c>
      <c r="K1554" s="398">
        <f t="shared" si="1301"/>
        <v>0</v>
      </c>
      <c r="L1554" s="398">
        <f t="shared" si="1301"/>
        <v>0</v>
      </c>
      <c r="M1554" s="398">
        <f t="shared" si="1301"/>
        <v>0</v>
      </c>
      <c r="N1554" s="398">
        <f t="shared" si="1301"/>
        <v>0</v>
      </c>
      <c r="O1554" s="398">
        <f t="shared" si="1301"/>
        <v>0</v>
      </c>
      <c r="P1554" s="398">
        <f t="shared" si="1301"/>
        <v>0</v>
      </c>
      <c r="Q1554" s="398">
        <f t="shared" si="1301"/>
        <v>0</v>
      </c>
      <c r="R1554" s="398">
        <f t="shared" si="1301"/>
        <v>0</v>
      </c>
      <c r="S1554" s="398">
        <f t="shared" si="1301"/>
        <v>0</v>
      </c>
      <c r="T1554" s="398">
        <f t="shared" si="1301"/>
        <v>0</v>
      </c>
      <c r="U1554" s="398">
        <f t="shared" si="1301"/>
        <v>0</v>
      </c>
      <c r="V1554" s="398">
        <f t="shared" si="1301"/>
        <v>0</v>
      </c>
      <c r="W1554" s="398">
        <f t="shared" si="1301"/>
        <v>0</v>
      </c>
      <c r="X1554" s="398">
        <f t="shared" si="1301"/>
        <v>0</v>
      </c>
      <c r="Y1554" s="398">
        <f t="shared" si="1301"/>
        <v>0</v>
      </c>
      <c r="Z1554" s="398">
        <f t="shared" si="1301"/>
        <v>0</v>
      </c>
      <c r="AA1554" s="398">
        <f t="shared" si="1301"/>
        <v>0</v>
      </c>
      <c r="AB1554" s="398">
        <f t="shared" si="1301"/>
        <v>0</v>
      </c>
      <c r="AC1554" s="398">
        <f t="shared" si="1301"/>
        <v>0</v>
      </c>
      <c r="AD1554" s="398">
        <f t="shared" si="1301"/>
        <v>0</v>
      </c>
      <c r="AE1554" s="398">
        <f t="shared" si="1301"/>
        <v>0</v>
      </c>
      <c r="AF1554" s="398">
        <f t="shared" si="1301"/>
        <v>0</v>
      </c>
      <c r="AG1554" s="398">
        <f t="shared" si="1301"/>
        <v>0</v>
      </c>
    </row>
    <row r="1555">
      <c r="A1555" s="100" t="str">
        <f t="shared" si="37"/>
        <v>n/a</v>
      </c>
      <c r="B1555" s="396">
        <f t="array" ref="B1555">IF($A1555="n/a",Dashboard!$C$54,iferror(index('Trade Log'!$B$5:$B$2004,match($A1555,'Trade Log'!$AA$5:$AA$2004,0),0),Dashboard!$C$54))</f>
        <v>43100</v>
      </c>
      <c r="C1555" s="100" t="str">
        <f t="array" ref="C1555">IF($A1555="n/a","",iferror(index('Trade Log'!$C$5:$C$2004,match($A1555,'Trade Log'!$AA$5:$AA$2004,0),0),""))</f>
        <v/>
      </c>
      <c r="D1555" s="398">
        <f t="array" ref="D1555">IF($A1555="n/a",0,iferror(index('Trade Log'!$AD$5:$AD$2004,match($A1555,'Trade Log'!$AA$5:$AA$2004,0),0),0))</f>
        <v>0</v>
      </c>
      <c r="E1555" s="398">
        <f t="shared" si="35"/>
        <v>0</v>
      </c>
      <c r="F1555" s="100" t="str">
        <f t="array" ref="F1555">IF($A1555="n/a","",iferror(index('Trade Log'!$D$5:$D$2004,match($A1555,'Trade Log'!$AA$5:$AA$2004,0),0),"n/a"))</f>
        <v/>
      </c>
      <c r="G1555" s="100" t="str">
        <f t="array" ref="G1555">IF($A1555="n/a","",IFERROR(index(Setup!$D$52:$D$201,match($F1555,Setup!$B$52:$B$201,0),0),"n/a"))</f>
        <v/>
      </c>
      <c r="H1555" s="81"/>
      <c r="I1555" s="398">
        <f t="shared" ref="I1555:AG1555" si="1302">IF($A1555="n/a",0,IFERROR(IF($G1555=I$287,$E1555,0),0))</f>
        <v>0</v>
      </c>
      <c r="J1555" s="398">
        <f t="shared" si="1302"/>
        <v>0</v>
      </c>
      <c r="K1555" s="398">
        <f t="shared" si="1302"/>
        <v>0</v>
      </c>
      <c r="L1555" s="398">
        <f t="shared" si="1302"/>
        <v>0</v>
      </c>
      <c r="M1555" s="398">
        <f t="shared" si="1302"/>
        <v>0</v>
      </c>
      <c r="N1555" s="398">
        <f t="shared" si="1302"/>
        <v>0</v>
      </c>
      <c r="O1555" s="398">
        <f t="shared" si="1302"/>
        <v>0</v>
      </c>
      <c r="P1555" s="398">
        <f t="shared" si="1302"/>
        <v>0</v>
      </c>
      <c r="Q1555" s="398">
        <f t="shared" si="1302"/>
        <v>0</v>
      </c>
      <c r="R1555" s="398">
        <f t="shared" si="1302"/>
        <v>0</v>
      </c>
      <c r="S1555" s="398">
        <f t="shared" si="1302"/>
        <v>0</v>
      </c>
      <c r="T1555" s="398">
        <f t="shared" si="1302"/>
        <v>0</v>
      </c>
      <c r="U1555" s="398">
        <f t="shared" si="1302"/>
        <v>0</v>
      </c>
      <c r="V1555" s="398">
        <f t="shared" si="1302"/>
        <v>0</v>
      </c>
      <c r="W1555" s="398">
        <f t="shared" si="1302"/>
        <v>0</v>
      </c>
      <c r="X1555" s="398">
        <f t="shared" si="1302"/>
        <v>0</v>
      </c>
      <c r="Y1555" s="398">
        <f t="shared" si="1302"/>
        <v>0</v>
      </c>
      <c r="Z1555" s="398">
        <f t="shared" si="1302"/>
        <v>0</v>
      </c>
      <c r="AA1555" s="398">
        <f t="shared" si="1302"/>
        <v>0</v>
      </c>
      <c r="AB1555" s="398">
        <f t="shared" si="1302"/>
        <v>0</v>
      </c>
      <c r="AC1555" s="398">
        <f t="shared" si="1302"/>
        <v>0</v>
      </c>
      <c r="AD1555" s="398">
        <f t="shared" si="1302"/>
        <v>0</v>
      </c>
      <c r="AE1555" s="398">
        <f t="shared" si="1302"/>
        <v>0</v>
      </c>
      <c r="AF1555" s="398">
        <f t="shared" si="1302"/>
        <v>0</v>
      </c>
      <c r="AG1555" s="398">
        <f t="shared" si="1302"/>
        <v>0</v>
      </c>
    </row>
    <row r="1556">
      <c r="A1556" s="100" t="str">
        <f t="shared" si="37"/>
        <v>n/a</v>
      </c>
      <c r="B1556" s="396">
        <f t="array" ref="B1556">IF($A1556="n/a",Dashboard!$C$54,iferror(index('Trade Log'!$B$5:$B$2004,match($A1556,'Trade Log'!$AA$5:$AA$2004,0),0),Dashboard!$C$54))</f>
        <v>43100</v>
      </c>
      <c r="C1556" s="100" t="str">
        <f t="array" ref="C1556">IF($A1556="n/a","",iferror(index('Trade Log'!$C$5:$C$2004,match($A1556,'Trade Log'!$AA$5:$AA$2004,0),0),""))</f>
        <v/>
      </c>
      <c r="D1556" s="398">
        <f t="array" ref="D1556">IF($A1556="n/a",0,iferror(index('Trade Log'!$AD$5:$AD$2004,match($A1556,'Trade Log'!$AA$5:$AA$2004,0),0),0))</f>
        <v>0</v>
      </c>
      <c r="E1556" s="398">
        <f t="shared" si="35"/>
        <v>0</v>
      </c>
      <c r="F1556" s="100" t="str">
        <f t="array" ref="F1556">IF($A1556="n/a","",iferror(index('Trade Log'!$D$5:$D$2004,match($A1556,'Trade Log'!$AA$5:$AA$2004,0),0),"n/a"))</f>
        <v/>
      </c>
      <c r="G1556" s="100" t="str">
        <f t="array" ref="G1556">IF($A1556="n/a","",IFERROR(index(Setup!$D$52:$D$201,match($F1556,Setup!$B$52:$B$201,0),0),"n/a"))</f>
        <v/>
      </c>
      <c r="H1556" s="81"/>
      <c r="I1556" s="398">
        <f t="shared" ref="I1556:AG1556" si="1303">IF($A1556="n/a",0,IFERROR(IF($G1556=I$287,$E1556,0),0))</f>
        <v>0</v>
      </c>
      <c r="J1556" s="398">
        <f t="shared" si="1303"/>
        <v>0</v>
      </c>
      <c r="K1556" s="398">
        <f t="shared" si="1303"/>
        <v>0</v>
      </c>
      <c r="L1556" s="398">
        <f t="shared" si="1303"/>
        <v>0</v>
      </c>
      <c r="M1556" s="398">
        <f t="shared" si="1303"/>
        <v>0</v>
      </c>
      <c r="N1556" s="398">
        <f t="shared" si="1303"/>
        <v>0</v>
      </c>
      <c r="O1556" s="398">
        <f t="shared" si="1303"/>
        <v>0</v>
      </c>
      <c r="P1556" s="398">
        <f t="shared" si="1303"/>
        <v>0</v>
      </c>
      <c r="Q1556" s="398">
        <f t="shared" si="1303"/>
        <v>0</v>
      </c>
      <c r="R1556" s="398">
        <f t="shared" si="1303"/>
        <v>0</v>
      </c>
      <c r="S1556" s="398">
        <f t="shared" si="1303"/>
        <v>0</v>
      </c>
      <c r="T1556" s="398">
        <f t="shared" si="1303"/>
        <v>0</v>
      </c>
      <c r="U1556" s="398">
        <f t="shared" si="1303"/>
        <v>0</v>
      </c>
      <c r="V1556" s="398">
        <f t="shared" si="1303"/>
        <v>0</v>
      </c>
      <c r="W1556" s="398">
        <f t="shared" si="1303"/>
        <v>0</v>
      </c>
      <c r="X1556" s="398">
        <f t="shared" si="1303"/>
        <v>0</v>
      </c>
      <c r="Y1556" s="398">
        <f t="shared" si="1303"/>
        <v>0</v>
      </c>
      <c r="Z1556" s="398">
        <f t="shared" si="1303"/>
        <v>0</v>
      </c>
      <c r="AA1556" s="398">
        <f t="shared" si="1303"/>
        <v>0</v>
      </c>
      <c r="AB1556" s="398">
        <f t="shared" si="1303"/>
        <v>0</v>
      </c>
      <c r="AC1556" s="398">
        <f t="shared" si="1303"/>
        <v>0</v>
      </c>
      <c r="AD1556" s="398">
        <f t="shared" si="1303"/>
        <v>0</v>
      </c>
      <c r="AE1556" s="398">
        <f t="shared" si="1303"/>
        <v>0</v>
      </c>
      <c r="AF1556" s="398">
        <f t="shared" si="1303"/>
        <v>0</v>
      </c>
      <c r="AG1556" s="398">
        <f t="shared" si="1303"/>
        <v>0</v>
      </c>
    </row>
    <row r="1557">
      <c r="A1557" s="100" t="str">
        <f t="shared" si="37"/>
        <v>n/a</v>
      </c>
      <c r="B1557" s="396">
        <f t="array" ref="B1557">IF($A1557="n/a",Dashboard!$C$54,iferror(index('Trade Log'!$B$5:$B$2004,match($A1557,'Trade Log'!$AA$5:$AA$2004,0),0),Dashboard!$C$54))</f>
        <v>43100</v>
      </c>
      <c r="C1557" s="100" t="str">
        <f t="array" ref="C1557">IF($A1557="n/a","",iferror(index('Trade Log'!$C$5:$C$2004,match($A1557,'Trade Log'!$AA$5:$AA$2004,0),0),""))</f>
        <v/>
      </c>
      <c r="D1557" s="398">
        <f t="array" ref="D1557">IF($A1557="n/a",0,iferror(index('Trade Log'!$AD$5:$AD$2004,match($A1557,'Trade Log'!$AA$5:$AA$2004,0),0),0))</f>
        <v>0</v>
      </c>
      <c r="E1557" s="398">
        <f t="shared" si="35"/>
        <v>0</v>
      </c>
      <c r="F1557" s="100" t="str">
        <f t="array" ref="F1557">IF($A1557="n/a","",iferror(index('Trade Log'!$D$5:$D$2004,match($A1557,'Trade Log'!$AA$5:$AA$2004,0),0),"n/a"))</f>
        <v/>
      </c>
      <c r="G1557" s="100" t="str">
        <f t="array" ref="G1557">IF($A1557="n/a","",IFERROR(index(Setup!$D$52:$D$201,match($F1557,Setup!$B$52:$B$201,0),0),"n/a"))</f>
        <v/>
      </c>
      <c r="H1557" s="81"/>
      <c r="I1557" s="398">
        <f t="shared" ref="I1557:AG1557" si="1304">IF($A1557="n/a",0,IFERROR(IF($G1557=I$287,$E1557,0),0))</f>
        <v>0</v>
      </c>
      <c r="J1557" s="398">
        <f t="shared" si="1304"/>
        <v>0</v>
      </c>
      <c r="K1557" s="398">
        <f t="shared" si="1304"/>
        <v>0</v>
      </c>
      <c r="L1557" s="398">
        <f t="shared" si="1304"/>
        <v>0</v>
      </c>
      <c r="M1557" s="398">
        <f t="shared" si="1304"/>
        <v>0</v>
      </c>
      <c r="N1557" s="398">
        <f t="shared" si="1304"/>
        <v>0</v>
      </c>
      <c r="O1557" s="398">
        <f t="shared" si="1304"/>
        <v>0</v>
      </c>
      <c r="P1557" s="398">
        <f t="shared" si="1304"/>
        <v>0</v>
      </c>
      <c r="Q1557" s="398">
        <f t="shared" si="1304"/>
        <v>0</v>
      </c>
      <c r="R1557" s="398">
        <f t="shared" si="1304"/>
        <v>0</v>
      </c>
      <c r="S1557" s="398">
        <f t="shared" si="1304"/>
        <v>0</v>
      </c>
      <c r="T1557" s="398">
        <f t="shared" si="1304"/>
        <v>0</v>
      </c>
      <c r="U1557" s="398">
        <f t="shared" si="1304"/>
        <v>0</v>
      </c>
      <c r="V1557" s="398">
        <f t="shared" si="1304"/>
        <v>0</v>
      </c>
      <c r="W1557" s="398">
        <f t="shared" si="1304"/>
        <v>0</v>
      </c>
      <c r="X1557" s="398">
        <f t="shared" si="1304"/>
        <v>0</v>
      </c>
      <c r="Y1557" s="398">
        <f t="shared" si="1304"/>
        <v>0</v>
      </c>
      <c r="Z1557" s="398">
        <f t="shared" si="1304"/>
        <v>0</v>
      </c>
      <c r="AA1557" s="398">
        <f t="shared" si="1304"/>
        <v>0</v>
      </c>
      <c r="AB1557" s="398">
        <f t="shared" si="1304"/>
        <v>0</v>
      </c>
      <c r="AC1557" s="398">
        <f t="shared" si="1304"/>
        <v>0</v>
      </c>
      <c r="AD1557" s="398">
        <f t="shared" si="1304"/>
        <v>0</v>
      </c>
      <c r="AE1557" s="398">
        <f t="shared" si="1304"/>
        <v>0</v>
      </c>
      <c r="AF1557" s="398">
        <f t="shared" si="1304"/>
        <v>0</v>
      </c>
      <c r="AG1557" s="398">
        <f t="shared" si="1304"/>
        <v>0</v>
      </c>
    </row>
    <row r="1558">
      <c r="A1558" s="100" t="str">
        <f t="shared" si="37"/>
        <v>n/a</v>
      </c>
      <c r="B1558" s="396">
        <f t="array" ref="B1558">IF($A1558="n/a",Dashboard!$C$54,iferror(index('Trade Log'!$B$5:$B$2004,match($A1558,'Trade Log'!$AA$5:$AA$2004,0),0),Dashboard!$C$54))</f>
        <v>43100</v>
      </c>
      <c r="C1558" s="100" t="str">
        <f t="array" ref="C1558">IF($A1558="n/a","",iferror(index('Trade Log'!$C$5:$C$2004,match($A1558,'Trade Log'!$AA$5:$AA$2004,0),0),""))</f>
        <v/>
      </c>
      <c r="D1558" s="398">
        <f t="array" ref="D1558">IF($A1558="n/a",0,iferror(index('Trade Log'!$AD$5:$AD$2004,match($A1558,'Trade Log'!$AA$5:$AA$2004,0),0),0))</f>
        <v>0</v>
      </c>
      <c r="E1558" s="398">
        <f t="shared" si="35"/>
        <v>0</v>
      </c>
      <c r="F1558" s="100" t="str">
        <f t="array" ref="F1558">IF($A1558="n/a","",iferror(index('Trade Log'!$D$5:$D$2004,match($A1558,'Trade Log'!$AA$5:$AA$2004,0),0),"n/a"))</f>
        <v/>
      </c>
      <c r="G1558" s="100" t="str">
        <f t="array" ref="G1558">IF($A1558="n/a","",IFERROR(index(Setup!$D$52:$D$201,match($F1558,Setup!$B$52:$B$201,0),0),"n/a"))</f>
        <v/>
      </c>
      <c r="H1558" s="81"/>
      <c r="I1558" s="398">
        <f t="shared" ref="I1558:AG1558" si="1305">IF($A1558="n/a",0,IFERROR(IF($G1558=I$287,$E1558,0),0))</f>
        <v>0</v>
      </c>
      <c r="J1558" s="398">
        <f t="shared" si="1305"/>
        <v>0</v>
      </c>
      <c r="K1558" s="398">
        <f t="shared" si="1305"/>
        <v>0</v>
      </c>
      <c r="L1558" s="398">
        <f t="shared" si="1305"/>
        <v>0</v>
      </c>
      <c r="M1558" s="398">
        <f t="shared" si="1305"/>
        <v>0</v>
      </c>
      <c r="N1558" s="398">
        <f t="shared" si="1305"/>
        <v>0</v>
      </c>
      <c r="O1558" s="398">
        <f t="shared" si="1305"/>
        <v>0</v>
      </c>
      <c r="P1558" s="398">
        <f t="shared" si="1305"/>
        <v>0</v>
      </c>
      <c r="Q1558" s="398">
        <f t="shared" si="1305"/>
        <v>0</v>
      </c>
      <c r="R1558" s="398">
        <f t="shared" si="1305"/>
        <v>0</v>
      </c>
      <c r="S1558" s="398">
        <f t="shared" si="1305"/>
        <v>0</v>
      </c>
      <c r="T1558" s="398">
        <f t="shared" si="1305"/>
        <v>0</v>
      </c>
      <c r="U1558" s="398">
        <f t="shared" si="1305"/>
        <v>0</v>
      </c>
      <c r="V1558" s="398">
        <f t="shared" si="1305"/>
        <v>0</v>
      </c>
      <c r="W1558" s="398">
        <f t="shared" si="1305"/>
        <v>0</v>
      </c>
      <c r="X1558" s="398">
        <f t="shared" si="1305"/>
        <v>0</v>
      </c>
      <c r="Y1558" s="398">
        <f t="shared" si="1305"/>
        <v>0</v>
      </c>
      <c r="Z1558" s="398">
        <f t="shared" si="1305"/>
        <v>0</v>
      </c>
      <c r="AA1558" s="398">
        <f t="shared" si="1305"/>
        <v>0</v>
      </c>
      <c r="AB1558" s="398">
        <f t="shared" si="1305"/>
        <v>0</v>
      </c>
      <c r="AC1558" s="398">
        <f t="shared" si="1305"/>
        <v>0</v>
      </c>
      <c r="AD1558" s="398">
        <f t="shared" si="1305"/>
        <v>0</v>
      </c>
      <c r="AE1558" s="398">
        <f t="shared" si="1305"/>
        <v>0</v>
      </c>
      <c r="AF1558" s="398">
        <f t="shared" si="1305"/>
        <v>0</v>
      </c>
      <c r="AG1558" s="398">
        <f t="shared" si="1305"/>
        <v>0</v>
      </c>
    </row>
    <row r="1559">
      <c r="A1559" s="100" t="str">
        <f t="shared" si="37"/>
        <v>n/a</v>
      </c>
      <c r="B1559" s="396">
        <f t="array" ref="B1559">IF($A1559="n/a",Dashboard!$C$54,iferror(index('Trade Log'!$B$5:$B$2004,match($A1559,'Trade Log'!$AA$5:$AA$2004,0),0),Dashboard!$C$54))</f>
        <v>43100</v>
      </c>
      <c r="C1559" s="100" t="str">
        <f t="array" ref="C1559">IF($A1559="n/a","",iferror(index('Trade Log'!$C$5:$C$2004,match($A1559,'Trade Log'!$AA$5:$AA$2004,0),0),""))</f>
        <v/>
      </c>
      <c r="D1559" s="398">
        <f t="array" ref="D1559">IF($A1559="n/a",0,iferror(index('Trade Log'!$AD$5:$AD$2004,match($A1559,'Trade Log'!$AA$5:$AA$2004,0),0),0))</f>
        <v>0</v>
      </c>
      <c r="E1559" s="398">
        <f t="shared" si="35"/>
        <v>0</v>
      </c>
      <c r="F1559" s="100" t="str">
        <f t="array" ref="F1559">IF($A1559="n/a","",iferror(index('Trade Log'!$D$5:$D$2004,match($A1559,'Trade Log'!$AA$5:$AA$2004,0),0),"n/a"))</f>
        <v/>
      </c>
      <c r="G1559" s="100" t="str">
        <f t="array" ref="G1559">IF($A1559="n/a","",IFERROR(index(Setup!$D$52:$D$201,match($F1559,Setup!$B$52:$B$201,0),0),"n/a"))</f>
        <v/>
      </c>
      <c r="H1559" s="81"/>
      <c r="I1559" s="398">
        <f t="shared" ref="I1559:AG1559" si="1306">IF($A1559="n/a",0,IFERROR(IF($G1559=I$287,$E1559,0),0))</f>
        <v>0</v>
      </c>
      <c r="J1559" s="398">
        <f t="shared" si="1306"/>
        <v>0</v>
      </c>
      <c r="K1559" s="398">
        <f t="shared" si="1306"/>
        <v>0</v>
      </c>
      <c r="L1559" s="398">
        <f t="shared" si="1306"/>
        <v>0</v>
      </c>
      <c r="M1559" s="398">
        <f t="shared" si="1306"/>
        <v>0</v>
      </c>
      <c r="N1559" s="398">
        <f t="shared" si="1306"/>
        <v>0</v>
      </c>
      <c r="O1559" s="398">
        <f t="shared" si="1306"/>
        <v>0</v>
      </c>
      <c r="P1559" s="398">
        <f t="shared" si="1306"/>
        <v>0</v>
      </c>
      <c r="Q1559" s="398">
        <f t="shared" si="1306"/>
        <v>0</v>
      </c>
      <c r="R1559" s="398">
        <f t="shared" si="1306"/>
        <v>0</v>
      </c>
      <c r="S1559" s="398">
        <f t="shared" si="1306"/>
        <v>0</v>
      </c>
      <c r="T1559" s="398">
        <f t="shared" si="1306"/>
        <v>0</v>
      </c>
      <c r="U1559" s="398">
        <f t="shared" si="1306"/>
        <v>0</v>
      </c>
      <c r="V1559" s="398">
        <f t="shared" si="1306"/>
        <v>0</v>
      </c>
      <c r="W1559" s="398">
        <f t="shared" si="1306"/>
        <v>0</v>
      </c>
      <c r="X1559" s="398">
        <f t="shared" si="1306"/>
        <v>0</v>
      </c>
      <c r="Y1559" s="398">
        <f t="shared" si="1306"/>
        <v>0</v>
      </c>
      <c r="Z1559" s="398">
        <f t="shared" si="1306"/>
        <v>0</v>
      </c>
      <c r="AA1559" s="398">
        <f t="shared" si="1306"/>
        <v>0</v>
      </c>
      <c r="AB1559" s="398">
        <f t="shared" si="1306"/>
        <v>0</v>
      </c>
      <c r="AC1559" s="398">
        <f t="shared" si="1306"/>
        <v>0</v>
      </c>
      <c r="AD1559" s="398">
        <f t="shared" si="1306"/>
        <v>0</v>
      </c>
      <c r="AE1559" s="398">
        <f t="shared" si="1306"/>
        <v>0</v>
      </c>
      <c r="AF1559" s="398">
        <f t="shared" si="1306"/>
        <v>0</v>
      </c>
      <c r="AG1559" s="398">
        <f t="shared" si="1306"/>
        <v>0</v>
      </c>
    </row>
    <row r="1560">
      <c r="A1560" s="100" t="str">
        <f t="shared" si="37"/>
        <v>n/a</v>
      </c>
      <c r="B1560" s="396">
        <f t="array" ref="B1560">IF($A1560="n/a",Dashboard!$C$54,iferror(index('Trade Log'!$B$5:$B$2004,match($A1560,'Trade Log'!$AA$5:$AA$2004,0),0),Dashboard!$C$54))</f>
        <v>43100</v>
      </c>
      <c r="C1560" s="100" t="str">
        <f t="array" ref="C1560">IF($A1560="n/a","",iferror(index('Trade Log'!$C$5:$C$2004,match($A1560,'Trade Log'!$AA$5:$AA$2004,0),0),""))</f>
        <v/>
      </c>
      <c r="D1560" s="398">
        <f t="array" ref="D1560">IF($A1560="n/a",0,iferror(index('Trade Log'!$AD$5:$AD$2004,match($A1560,'Trade Log'!$AA$5:$AA$2004,0),0),0))</f>
        <v>0</v>
      </c>
      <c r="E1560" s="398">
        <f t="shared" si="35"/>
        <v>0</v>
      </c>
      <c r="F1560" s="100" t="str">
        <f t="array" ref="F1560">IF($A1560="n/a","",iferror(index('Trade Log'!$D$5:$D$2004,match($A1560,'Trade Log'!$AA$5:$AA$2004,0),0),"n/a"))</f>
        <v/>
      </c>
      <c r="G1560" s="100" t="str">
        <f t="array" ref="G1560">IF($A1560="n/a","",IFERROR(index(Setup!$D$52:$D$201,match($F1560,Setup!$B$52:$B$201,0),0),"n/a"))</f>
        <v/>
      </c>
      <c r="H1560" s="81"/>
      <c r="I1560" s="398">
        <f t="shared" ref="I1560:AG1560" si="1307">IF($A1560="n/a",0,IFERROR(IF($G1560=I$287,$E1560,0),0))</f>
        <v>0</v>
      </c>
      <c r="J1560" s="398">
        <f t="shared" si="1307"/>
        <v>0</v>
      </c>
      <c r="K1560" s="398">
        <f t="shared" si="1307"/>
        <v>0</v>
      </c>
      <c r="L1560" s="398">
        <f t="shared" si="1307"/>
        <v>0</v>
      </c>
      <c r="M1560" s="398">
        <f t="shared" si="1307"/>
        <v>0</v>
      </c>
      <c r="N1560" s="398">
        <f t="shared" si="1307"/>
        <v>0</v>
      </c>
      <c r="O1560" s="398">
        <f t="shared" si="1307"/>
        <v>0</v>
      </c>
      <c r="P1560" s="398">
        <f t="shared" si="1307"/>
        <v>0</v>
      </c>
      <c r="Q1560" s="398">
        <f t="shared" si="1307"/>
        <v>0</v>
      </c>
      <c r="R1560" s="398">
        <f t="shared" si="1307"/>
        <v>0</v>
      </c>
      <c r="S1560" s="398">
        <f t="shared" si="1307"/>
        <v>0</v>
      </c>
      <c r="T1560" s="398">
        <f t="shared" si="1307"/>
        <v>0</v>
      </c>
      <c r="U1560" s="398">
        <f t="shared" si="1307"/>
        <v>0</v>
      </c>
      <c r="V1560" s="398">
        <f t="shared" si="1307"/>
        <v>0</v>
      </c>
      <c r="W1560" s="398">
        <f t="shared" si="1307"/>
        <v>0</v>
      </c>
      <c r="X1560" s="398">
        <f t="shared" si="1307"/>
        <v>0</v>
      </c>
      <c r="Y1560" s="398">
        <f t="shared" si="1307"/>
        <v>0</v>
      </c>
      <c r="Z1560" s="398">
        <f t="shared" si="1307"/>
        <v>0</v>
      </c>
      <c r="AA1560" s="398">
        <f t="shared" si="1307"/>
        <v>0</v>
      </c>
      <c r="AB1560" s="398">
        <f t="shared" si="1307"/>
        <v>0</v>
      </c>
      <c r="AC1560" s="398">
        <f t="shared" si="1307"/>
        <v>0</v>
      </c>
      <c r="AD1560" s="398">
        <f t="shared" si="1307"/>
        <v>0</v>
      </c>
      <c r="AE1560" s="398">
        <f t="shared" si="1307"/>
        <v>0</v>
      </c>
      <c r="AF1560" s="398">
        <f t="shared" si="1307"/>
        <v>0</v>
      </c>
      <c r="AG1560" s="398">
        <f t="shared" si="1307"/>
        <v>0</v>
      </c>
    </row>
    <row r="1561">
      <c r="A1561" s="100" t="str">
        <f t="shared" si="37"/>
        <v>n/a</v>
      </c>
      <c r="B1561" s="396">
        <f t="array" ref="B1561">IF($A1561="n/a",Dashboard!$C$54,iferror(index('Trade Log'!$B$5:$B$2004,match($A1561,'Trade Log'!$AA$5:$AA$2004,0),0),Dashboard!$C$54))</f>
        <v>43100</v>
      </c>
      <c r="C1561" s="100" t="str">
        <f t="array" ref="C1561">IF($A1561="n/a","",iferror(index('Trade Log'!$C$5:$C$2004,match($A1561,'Trade Log'!$AA$5:$AA$2004,0),0),""))</f>
        <v/>
      </c>
      <c r="D1561" s="398">
        <f t="array" ref="D1561">IF($A1561="n/a",0,iferror(index('Trade Log'!$AD$5:$AD$2004,match($A1561,'Trade Log'!$AA$5:$AA$2004,0),0),0))</f>
        <v>0</v>
      </c>
      <c r="E1561" s="398">
        <f t="shared" si="35"/>
        <v>0</v>
      </c>
      <c r="F1561" s="100" t="str">
        <f t="array" ref="F1561">IF($A1561="n/a","",iferror(index('Trade Log'!$D$5:$D$2004,match($A1561,'Trade Log'!$AA$5:$AA$2004,0),0),"n/a"))</f>
        <v/>
      </c>
      <c r="G1561" s="100" t="str">
        <f t="array" ref="G1561">IF($A1561="n/a","",IFERROR(index(Setup!$D$52:$D$201,match($F1561,Setup!$B$52:$B$201,0),0),"n/a"))</f>
        <v/>
      </c>
      <c r="H1561" s="81"/>
      <c r="I1561" s="398">
        <f t="shared" ref="I1561:AG1561" si="1308">IF($A1561="n/a",0,IFERROR(IF($G1561=I$287,$E1561,0),0))</f>
        <v>0</v>
      </c>
      <c r="J1561" s="398">
        <f t="shared" si="1308"/>
        <v>0</v>
      </c>
      <c r="K1561" s="398">
        <f t="shared" si="1308"/>
        <v>0</v>
      </c>
      <c r="L1561" s="398">
        <f t="shared" si="1308"/>
        <v>0</v>
      </c>
      <c r="M1561" s="398">
        <f t="shared" si="1308"/>
        <v>0</v>
      </c>
      <c r="N1561" s="398">
        <f t="shared" si="1308"/>
        <v>0</v>
      </c>
      <c r="O1561" s="398">
        <f t="shared" si="1308"/>
        <v>0</v>
      </c>
      <c r="P1561" s="398">
        <f t="shared" si="1308"/>
        <v>0</v>
      </c>
      <c r="Q1561" s="398">
        <f t="shared" si="1308"/>
        <v>0</v>
      </c>
      <c r="R1561" s="398">
        <f t="shared" si="1308"/>
        <v>0</v>
      </c>
      <c r="S1561" s="398">
        <f t="shared" si="1308"/>
        <v>0</v>
      </c>
      <c r="T1561" s="398">
        <f t="shared" si="1308"/>
        <v>0</v>
      </c>
      <c r="U1561" s="398">
        <f t="shared" si="1308"/>
        <v>0</v>
      </c>
      <c r="V1561" s="398">
        <f t="shared" si="1308"/>
        <v>0</v>
      </c>
      <c r="W1561" s="398">
        <f t="shared" si="1308"/>
        <v>0</v>
      </c>
      <c r="X1561" s="398">
        <f t="shared" si="1308"/>
        <v>0</v>
      </c>
      <c r="Y1561" s="398">
        <f t="shared" si="1308"/>
        <v>0</v>
      </c>
      <c r="Z1561" s="398">
        <f t="shared" si="1308"/>
        <v>0</v>
      </c>
      <c r="AA1561" s="398">
        <f t="shared" si="1308"/>
        <v>0</v>
      </c>
      <c r="AB1561" s="398">
        <f t="shared" si="1308"/>
        <v>0</v>
      </c>
      <c r="AC1561" s="398">
        <f t="shared" si="1308"/>
        <v>0</v>
      </c>
      <c r="AD1561" s="398">
        <f t="shared" si="1308"/>
        <v>0</v>
      </c>
      <c r="AE1561" s="398">
        <f t="shared" si="1308"/>
        <v>0</v>
      </c>
      <c r="AF1561" s="398">
        <f t="shared" si="1308"/>
        <v>0</v>
      </c>
      <c r="AG1561" s="398">
        <f t="shared" si="1308"/>
        <v>0</v>
      </c>
    </row>
    <row r="1562">
      <c r="A1562" s="100" t="str">
        <f t="shared" si="37"/>
        <v>n/a</v>
      </c>
      <c r="B1562" s="396">
        <f t="array" ref="B1562">IF($A1562="n/a",Dashboard!$C$54,iferror(index('Trade Log'!$B$5:$B$2004,match($A1562,'Trade Log'!$AA$5:$AA$2004,0),0),Dashboard!$C$54))</f>
        <v>43100</v>
      </c>
      <c r="C1562" s="100" t="str">
        <f t="array" ref="C1562">IF($A1562="n/a","",iferror(index('Trade Log'!$C$5:$C$2004,match($A1562,'Trade Log'!$AA$5:$AA$2004,0),0),""))</f>
        <v/>
      </c>
      <c r="D1562" s="398">
        <f t="array" ref="D1562">IF($A1562="n/a",0,iferror(index('Trade Log'!$AD$5:$AD$2004,match($A1562,'Trade Log'!$AA$5:$AA$2004,0),0),0))</f>
        <v>0</v>
      </c>
      <c r="E1562" s="398">
        <f t="shared" si="35"/>
        <v>0</v>
      </c>
      <c r="F1562" s="100" t="str">
        <f t="array" ref="F1562">IF($A1562="n/a","",iferror(index('Trade Log'!$D$5:$D$2004,match($A1562,'Trade Log'!$AA$5:$AA$2004,0),0),"n/a"))</f>
        <v/>
      </c>
      <c r="G1562" s="100" t="str">
        <f t="array" ref="G1562">IF($A1562="n/a","",IFERROR(index(Setup!$D$52:$D$201,match($F1562,Setup!$B$52:$B$201,0),0),"n/a"))</f>
        <v/>
      </c>
      <c r="H1562" s="81"/>
      <c r="I1562" s="398">
        <f t="shared" ref="I1562:AG1562" si="1309">IF($A1562="n/a",0,IFERROR(IF($G1562=I$287,$E1562,0),0))</f>
        <v>0</v>
      </c>
      <c r="J1562" s="398">
        <f t="shared" si="1309"/>
        <v>0</v>
      </c>
      <c r="K1562" s="398">
        <f t="shared" si="1309"/>
        <v>0</v>
      </c>
      <c r="L1562" s="398">
        <f t="shared" si="1309"/>
        <v>0</v>
      </c>
      <c r="M1562" s="398">
        <f t="shared" si="1309"/>
        <v>0</v>
      </c>
      <c r="N1562" s="398">
        <f t="shared" si="1309"/>
        <v>0</v>
      </c>
      <c r="O1562" s="398">
        <f t="shared" si="1309"/>
        <v>0</v>
      </c>
      <c r="P1562" s="398">
        <f t="shared" si="1309"/>
        <v>0</v>
      </c>
      <c r="Q1562" s="398">
        <f t="shared" si="1309"/>
        <v>0</v>
      </c>
      <c r="R1562" s="398">
        <f t="shared" si="1309"/>
        <v>0</v>
      </c>
      <c r="S1562" s="398">
        <f t="shared" si="1309"/>
        <v>0</v>
      </c>
      <c r="T1562" s="398">
        <f t="shared" si="1309"/>
        <v>0</v>
      </c>
      <c r="U1562" s="398">
        <f t="shared" si="1309"/>
        <v>0</v>
      </c>
      <c r="V1562" s="398">
        <f t="shared" si="1309"/>
        <v>0</v>
      </c>
      <c r="W1562" s="398">
        <f t="shared" si="1309"/>
        <v>0</v>
      </c>
      <c r="X1562" s="398">
        <f t="shared" si="1309"/>
        <v>0</v>
      </c>
      <c r="Y1562" s="398">
        <f t="shared" si="1309"/>
        <v>0</v>
      </c>
      <c r="Z1562" s="398">
        <f t="shared" si="1309"/>
        <v>0</v>
      </c>
      <c r="AA1562" s="398">
        <f t="shared" si="1309"/>
        <v>0</v>
      </c>
      <c r="AB1562" s="398">
        <f t="shared" si="1309"/>
        <v>0</v>
      </c>
      <c r="AC1562" s="398">
        <f t="shared" si="1309"/>
        <v>0</v>
      </c>
      <c r="AD1562" s="398">
        <f t="shared" si="1309"/>
        <v>0</v>
      </c>
      <c r="AE1562" s="398">
        <f t="shared" si="1309"/>
        <v>0</v>
      </c>
      <c r="AF1562" s="398">
        <f t="shared" si="1309"/>
        <v>0</v>
      </c>
      <c r="AG1562" s="398">
        <f t="shared" si="1309"/>
        <v>0</v>
      </c>
    </row>
    <row r="1563">
      <c r="A1563" s="100" t="str">
        <f t="shared" si="37"/>
        <v>n/a</v>
      </c>
      <c r="B1563" s="396">
        <f t="array" ref="B1563">IF($A1563="n/a",Dashboard!$C$54,iferror(index('Trade Log'!$B$5:$B$2004,match($A1563,'Trade Log'!$AA$5:$AA$2004,0),0),Dashboard!$C$54))</f>
        <v>43100</v>
      </c>
      <c r="C1563" s="100" t="str">
        <f t="array" ref="C1563">IF($A1563="n/a","",iferror(index('Trade Log'!$C$5:$C$2004,match($A1563,'Trade Log'!$AA$5:$AA$2004,0),0),""))</f>
        <v/>
      </c>
      <c r="D1563" s="398">
        <f t="array" ref="D1563">IF($A1563="n/a",0,iferror(index('Trade Log'!$AD$5:$AD$2004,match($A1563,'Trade Log'!$AA$5:$AA$2004,0),0),0))</f>
        <v>0</v>
      </c>
      <c r="E1563" s="398">
        <f t="shared" si="35"/>
        <v>0</v>
      </c>
      <c r="F1563" s="100" t="str">
        <f t="array" ref="F1563">IF($A1563="n/a","",iferror(index('Trade Log'!$D$5:$D$2004,match($A1563,'Trade Log'!$AA$5:$AA$2004,0),0),"n/a"))</f>
        <v/>
      </c>
      <c r="G1563" s="100" t="str">
        <f t="array" ref="G1563">IF($A1563="n/a","",IFERROR(index(Setup!$D$52:$D$201,match($F1563,Setup!$B$52:$B$201,0),0),"n/a"))</f>
        <v/>
      </c>
      <c r="H1563" s="81"/>
      <c r="I1563" s="398">
        <f t="shared" ref="I1563:AG1563" si="1310">IF($A1563="n/a",0,IFERROR(IF($G1563=I$287,$E1563,0),0))</f>
        <v>0</v>
      </c>
      <c r="J1563" s="398">
        <f t="shared" si="1310"/>
        <v>0</v>
      </c>
      <c r="K1563" s="398">
        <f t="shared" si="1310"/>
        <v>0</v>
      </c>
      <c r="L1563" s="398">
        <f t="shared" si="1310"/>
        <v>0</v>
      </c>
      <c r="M1563" s="398">
        <f t="shared" si="1310"/>
        <v>0</v>
      </c>
      <c r="N1563" s="398">
        <f t="shared" si="1310"/>
        <v>0</v>
      </c>
      <c r="O1563" s="398">
        <f t="shared" si="1310"/>
        <v>0</v>
      </c>
      <c r="P1563" s="398">
        <f t="shared" si="1310"/>
        <v>0</v>
      </c>
      <c r="Q1563" s="398">
        <f t="shared" si="1310"/>
        <v>0</v>
      </c>
      <c r="R1563" s="398">
        <f t="shared" si="1310"/>
        <v>0</v>
      </c>
      <c r="S1563" s="398">
        <f t="shared" si="1310"/>
        <v>0</v>
      </c>
      <c r="T1563" s="398">
        <f t="shared" si="1310"/>
        <v>0</v>
      </c>
      <c r="U1563" s="398">
        <f t="shared" si="1310"/>
        <v>0</v>
      </c>
      <c r="V1563" s="398">
        <f t="shared" si="1310"/>
        <v>0</v>
      </c>
      <c r="W1563" s="398">
        <f t="shared" si="1310"/>
        <v>0</v>
      </c>
      <c r="X1563" s="398">
        <f t="shared" si="1310"/>
        <v>0</v>
      </c>
      <c r="Y1563" s="398">
        <f t="shared" si="1310"/>
        <v>0</v>
      </c>
      <c r="Z1563" s="398">
        <f t="shared" si="1310"/>
        <v>0</v>
      </c>
      <c r="AA1563" s="398">
        <f t="shared" si="1310"/>
        <v>0</v>
      </c>
      <c r="AB1563" s="398">
        <f t="shared" si="1310"/>
        <v>0</v>
      </c>
      <c r="AC1563" s="398">
        <f t="shared" si="1310"/>
        <v>0</v>
      </c>
      <c r="AD1563" s="398">
        <f t="shared" si="1310"/>
        <v>0</v>
      </c>
      <c r="AE1563" s="398">
        <f t="shared" si="1310"/>
        <v>0</v>
      </c>
      <c r="AF1563" s="398">
        <f t="shared" si="1310"/>
        <v>0</v>
      </c>
      <c r="AG1563" s="398">
        <f t="shared" si="1310"/>
        <v>0</v>
      </c>
    </row>
    <row r="1564">
      <c r="A1564" s="100" t="str">
        <f t="shared" si="37"/>
        <v>n/a</v>
      </c>
      <c r="B1564" s="396">
        <f t="array" ref="B1564">IF($A1564="n/a",Dashboard!$C$54,iferror(index('Trade Log'!$B$5:$B$2004,match($A1564,'Trade Log'!$AA$5:$AA$2004,0),0),Dashboard!$C$54))</f>
        <v>43100</v>
      </c>
      <c r="C1564" s="100" t="str">
        <f t="array" ref="C1564">IF($A1564="n/a","",iferror(index('Trade Log'!$C$5:$C$2004,match($A1564,'Trade Log'!$AA$5:$AA$2004,0),0),""))</f>
        <v/>
      </c>
      <c r="D1564" s="398">
        <f t="array" ref="D1564">IF($A1564="n/a",0,iferror(index('Trade Log'!$AD$5:$AD$2004,match($A1564,'Trade Log'!$AA$5:$AA$2004,0),0),0))</f>
        <v>0</v>
      </c>
      <c r="E1564" s="398">
        <f t="shared" si="35"/>
        <v>0</v>
      </c>
      <c r="F1564" s="100" t="str">
        <f t="array" ref="F1564">IF($A1564="n/a","",iferror(index('Trade Log'!$D$5:$D$2004,match($A1564,'Trade Log'!$AA$5:$AA$2004,0),0),"n/a"))</f>
        <v/>
      </c>
      <c r="G1564" s="100" t="str">
        <f t="array" ref="G1564">IF($A1564="n/a","",IFERROR(index(Setup!$D$52:$D$201,match($F1564,Setup!$B$52:$B$201,0),0),"n/a"))</f>
        <v/>
      </c>
      <c r="H1564" s="81"/>
      <c r="I1564" s="398">
        <f t="shared" ref="I1564:AG1564" si="1311">IF($A1564="n/a",0,IFERROR(IF($G1564=I$287,$E1564,0),0))</f>
        <v>0</v>
      </c>
      <c r="J1564" s="398">
        <f t="shared" si="1311"/>
        <v>0</v>
      </c>
      <c r="K1564" s="398">
        <f t="shared" si="1311"/>
        <v>0</v>
      </c>
      <c r="L1564" s="398">
        <f t="shared" si="1311"/>
        <v>0</v>
      </c>
      <c r="M1564" s="398">
        <f t="shared" si="1311"/>
        <v>0</v>
      </c>
      <c r="N1564" s="398">
        <f t="shared" si="1311"/>
        <v>0</v>
      </c>
      <c r="O1564" s="398">
        <f t="shared" si="1311"/>
        <v>0</v>
      </c>
      <c r="P1564" s="398">
        <f t="shared" si="1311"/>
        <v>0</v>
      </c>
      <c r="Q1564" s="398">
        <f t="shared" si="1311"/>
        <v>0</v>
      </c>
      <c r="R1564" s="398">
        <f t="shared" si="1311"/>
        <v>0</v>
      </c>
      <c r="S1564" s="398">
        <f t="shared" si="1311"/>
        <v>0</v>
      </c>
      <c r="T1564" s="398">
        <f t="shared" si="1311"/>
        <v>0</v>
      </c>
      <c r="U1564" s="398">
        <f t="shared" si="1311"/>
        <v>0</v>
      </c>
      <c r="V1564" s="398">
        <f t="shared" si="1311"/>
        <v>0</v>
      </c>
      <c r="W1564" s="398">
        <f t="shared" si="1311"/>
        <v>0</v>
      </c>
      <c r="X1564" s="398">
        <f t="shared" si="1311"/>
        <v>0</v>
      </c>
      <c r="Y1564" s="398">
        <f t="shared" si="1311"/>
        <v>0</v>
      </c>
      <c r="Z1564" s="398">
        <f t="shared" si="1311"/>
        <v>0</v>
      </c>
      <c r="AA1564" s="398">
        <f t="shared" si="1311"/>
        <v>0</v>
      </c>
      <c r="AB1564" s="398">
        <f t="shared" si="1311"/>
        <v>0</v>
      </c>
      <c r="AC1564" s="398">
        <f t="shared" si="1311"/>
        <v>0</v>
      </c>
      <c r="AD1564" s="398">
        <f t="shared" si="1311"/>
        <v>0</v>
      </c>
      <c r="AE1564" s="398">
        <f t="shared" si="1311"/>
        <v>0</v>
      </c>
      <c r="AF1564" s="398">
        <f t="shared" si="1311"/>
        <v>0</v>
      </c>
      <c r="AG1564" s="398">
        <f t="shared" si="1311"/>
        <v>0</v>
      </c>
    </row>
    <row r="1565">
      <c r="A1565" s="100" t="str">
        <f t="shared" si="37"/>
        <v>n/a</v>
      </c>
      <c r="B1565" s="396">
        <f t="array" ref="B1565">IF($A1565="n/a",Dashboard!$C$54,iferror(index('Trade Log'!$B$5:$B$2004,match($A1565,'Trade Log'!$AA$5:$AA$2004,0),0),Dashboard!$C$54))</f>
        <v>43100</v>
      </c>
      <c r="C1565" s="100" t="str">
        <f t="array" ref="C1565">IF($A1565="n/a","",iferror(index('Trade Log'!$C$5:$C$2004,match($A1565,'Trade Log'!$AA$5:$AA$2004,0),0),""))</f>
        <v/>
      </c>
      <c r="D1565" s="398">
        <f t="array" ref="D1565">IF($A1565="n/a",0,iferror(index('Trade Log'!$AD$5:$AD$2004,match($A1565,'Trade Log'!$AA$5:$AA$2004,0),0),0))</f>
        <v>0</v>
      </c>
      <c r="E1565" s="398">
        <f t="shared" si="35"/>
        <v>0</v>
      </c>
      <c r="F1565" s="100" t="str">
        <f t="array" ref="F1565">IF($A1565="n/a","",iferror(index('Trade Log'!$D$5:$D$2004,match($A1565,'Trade Log'!$AA$5:$AA$2004,0),0),"n/a"))</f>
        <v/>
      </c>
      <c r="G1565" s="100" t="str">
        <f t="array" ref="G1565">IF($A1565="n/a","",IFERROR(index(Setup!$D$52:$D$201,match($F1565,Setup!$B$52:$B$201,0),0),"n/a"))</f>
        <v/>
      </c>
      <c r="H1565" s="81"/>
      <c r="I1565" s="398">
        <f t="shared" ref="I1565:AG1565" si="1312">IF($A1565="n/a",0,IFERROR(IF($G1565=I$287,$E1565,0),0))</f>
        <v>0</v>
      </c>
      <c r="J1565" s="398">
        <f t="shared" si="1312"/>
        <v>0</v>
      </c>
      <c r="K1565" s="398">
        <f t="shared" si="1312"/>
        <v>0</v>
      </c>
      <c r="L1565" s="398">
        <f t="shared" si="1312"/>
        <v>0</v>
      </c>
      <c r="M1565" s="398">
        <f t="shared" si="1312"/>
        <v>0</v>
      </c>
      <c r="N1565" s="398">
        <f t="shared" si="1312"/>
        <v>0</v>
      </c>
      <c r="O1565" s="398">
        <f t="shared" si="1312"/>
        <v>0</v>
      </c>
      <c r="P1565" s="398">
        <f t="shared" si="1312"/>
        <v>0</v>
      </c>
      <c r="Q1565" s="398">
        <f t="shared" si="1312"/>
        <v>0</v>
      </c>
      <c r="R1565" s="398">
        <f t="shared" si="1312"/>
        <v>0</v>
      </c>
      <c r="S1565" s="398">
        <f t="shared" si="1312"/>
        <v>0</v>
      </c>
      <c r="T1565" s="398">
        <f t="shared" si="1312"/>
        <v>0</v>
      </c>
      <c r="U1565" s="398">
        <f t="shared" si="1312"/>
        <v>0</v>
      </c>
      <c r="V1565" s="398">
        <f t="shared" si="1312"/>
        <v>0</v>
      </c>
      <c r="W1565" s="398">
        <f t="shared" si="1312"/>
        <v>0</v>
      </c>
      <c r="X1565" s="398">
        <f t="shared" si="1312"/>
        <v>0</v>
      </c>
      <c r="Y1565" s="398">
        <f t="shared" si="1312"/>
        <v>0</v>
      </c>
      <c r="Z1565" s="398">
        <f t="shared" si="1312"/>
        <v>0</v>
      </c>
      <c r="AA1565" s="398">
        <f t="shared" si="1312"/>
        <v>0</v>
      </c>
      <c r="AB1565" s="398">
        <f t="shared" si="1312"/>
        <v>0</v>
      </c>
      <c r="AC1565" s="398">
        <f t="shared" si="1312"/>
        <v>0</v>
      </c>
      <c r="AD1565" s="398">
        <f t="shared" si="1312"/>
        <v>0</v>
      </c>
      <c r="AE1565" s="398">
        <f t="shared" si="1312"/>
        <v>0</v>
      </c>
      <c r="AF1565" s="398">
        <f t="shared" si="1312"/>
        <v>0</v>
      </c>
      <c r="AG1565" s="398">
        <f t="shared" si="1312"/>
        <v>0</v>
      </c>
    </row>
    <row r="1566">
      <c r="A1566" s="100" t="str">
        <f t="shared" si="37"/>
        <v>n/a</v>
      </c>
      <c r="B1566" s="396">
        <f t="array" ref="B1566">IF($A1566="n/a",Dashboard!$C$54,iferror(index('Trade Log'!$B$5:$B$2004,match($A1566,'Trade Log'!$AA$5:$AA$2004,0),0),Dashboard!$C$54))</f>
        <v>43100</v>
      </c>
      <c r="C1566" s="100" t="str">
        <f t="array" ref="C1566">IF($A1566="n/a","",iferror(index('Trade Log'!$C$5:$C$2004,match($A1566,'Trade Log'!$AA$5:$AA$2004,0),0),""))</f>
        <v/>
      </c>
      <c r="D1566" s="398">
        <f t="array" ref="D1566">IF($A1566="n/a",0,iferror(index('Trade Log'!$AD$5:$AD$2004,match($A1566,'Trade Log'!$AA$5:$AA$2004,0),0),0))</f>
        <v>0</v>
      </c>
      <c r="E1566" s="398">
        <f t="shared" si="35"/>
        <v>0</v>
      </c>
      <c r="F1566" s="100" t="str">
        <f t="array" ref="F1566">IF($A1566="n/a","",iferror(index('Trade Log'!$D$5:$D$2004,match($A1566,'Trade Log'!$AA$5:$AA$2004,0),0),"n/a"))</f>
        <v/>
      </c>
      <c r="G1566" s="100" t="str">
        <f t="array" ref="G1566">IF($A1566="n/a","",IFERROR(index(Setup!$D$52:$D$201,match($F1566,Setup!$B$52:$B$201,0),0),"n/a"))</f>
        <v/>
      </c>
      <c r="H1566" s="81"/>
      <c r="I1566" s="398">
        <f t="shared" ref="I1566:AG1566" si="1313">IF($A1566="n/a",0,IFERROR(IF($G1566=I$287,$E1566,0),0))</f>
        <v>0</v>
      </c>
      <c r="J1566" s="398">
        <f t="shared" si="1313"/>
        <v>0</v>
      </c>
      <c r="K1566" s="398">
        <f t="shared" si="1313"/>
        <v>0</v>
      </c>
      <c r="L1566" s="398">
        <f t="shared" si="1313"/>
        <v>0</v>
      </c>
      <c r="M1566" s="398">
        <f t="shared" si="1313"/>
        <v>0</v>
      </c>
      <c r="N1566" s="398">
        <f t="shared" si="1313"/>
        <v>0</v>
      </c>
      <c r="O1566" s="398">
        <f t="shared" si="1313"/>
        <v>0</v>
      </c>
      <c r="P1566" s="398">
        <f t="shared" si="1313"/>
        <v>0</v>
      </c>
      <c r="Q1566" s="398">
        <f t="shared" si="1313"/>
        <v>0</v>
      </c>
      <c r="R1566" s="398">
        <f t="shared" si="1313"/>
        <v>0</v>
      </c>
      <c r="S1566" s="398">
        <f t="shared" si="1313"/>
        <v>0</v>
      </c>
      <c r="T1566" s="398">
        <f t="shared" si="1313"/>
        <v>0</v>
      </c>
      <c r="U1566" s="398">
        <f t="shared" si="1313"/>
        <v>0</v>
      </c>
      <c r="V1566" s="398">
        <f t="shared" si="1313"/>
        <v>0</v>
      </c>
      <c r="W1566" s="398">
        <f t="shared" si="1313"/>
        <v>0</v>
      </c>
      <c r="X1566" s="398">
        <f t="shared" si="1313"/>
        <v>0</v>
      </c>
      <c r="Y1566" s="398">
        <f t="shared" si="1313"/>
        <v>0</v>
      </c>
      <c r="Z1566" s="398">
        <f t="shared" si="1313"/>
        <v>0</v>
      </c>
      <c r="AA1566" s="398">
        <f t="shared" si="1313"/>
        <v>0</v>
      </c>
      <c r="AB1566" s="398">
        <f t="shared" si="1313"/>
        <v>0</v>
      </c>
      <c r="AC1566" s="398">
        <f t="shared" si="1313"/>
        <v>0</v>
      </c>
      <c r="AD1566" s="398">
        <f t="shared" si="1313"/>
        <v>0</v>
      </c>
      <c r="AE1566" s="398">
        <f t="shared" si="1313"/>
        <v>0</v>
      </c>
      <c r="AF1566" s="398">
        <f t="shared" si="1313"/>
        <v>0</v>
      </c>
      <c r="AG1566" s="398">
        <f t="shared" si="1313"/>
        <v>0</v>
      </c>
    </row>
    <row r="1567">
      <c r="A1567" s="100" t="str">
        <f t="shared" si="37"/>
        <v>n/a</v>
      </c>
      <c r="B1567" s="396">
        <f t="array" ref="B1567">IF($A1567="n/a",Dashboard!$C$54,iferror(index('Trade Log'!$B$5:$B$2004,match($A1567,'Trade Log'!$AA$5:$AA$2004,0),0),Dashboard!$C$54))</f>
        <v>43100</v>
      </c>
      <c r="C1567" s="100" t="str">
        <f t="array" ref="C1567">IF($A1567="n/a","",iferror(index('Trade Log'!$C$5:$C$2004,match($A1567,'Trade Log'!$AA$5:$AA$2004,0),0),""))</f>
        <v/>
      </c>
      <c r="D1567" s="398">
        <f t="array" ref="D1567">IF($A1567="n/a",0,iferror(index('Trade Log'!$AD$5:$AD$2004,match($A1567,'Trade Log'!$AA$5:$AA$2004,0),0),0))</f>
        <v>0</v>
      </c>
      <c r="E1567" s="398">
        <f t="shared" si="35"/>
        <v>0</v>
      </c>
      <c r="F1567" s="100" t="str">
        <f t="array" ref="F1567">IF($A1567="n/a","",iferror(index('Trade Log'!$D$5:$D$2004,match($A1567,'Trade Log'!$AA$5:$AA$2004,0),0),"n/a"))</f>
        <v/>
      </c>
      <c r="G1567" s="100" t="str">
        <f t="array" ref="G1567">IF($A1567="n/a","",IFERROR(index(Setup!$D$52:$D$201,match($F1567,Setup!$B$52:$B$201,0),0),"n/a"))</f>
        <v/>
      </c>
      <c r="H1567" s="81"/>
      <c r="I1567" s="398">
        <f t="shared" ref="I1567:AG1567" si="1314">IF($A1567="n/a",0,IFERROR(IF($G1567=I$287,$E1567,0),0))</f>
        <v>0</v>
      </c>
      <c r="J1567" s="398">
        <f t="shared" si="1314"/>
        <v>0</v>
      </c>
      <c r="K1567" s="398">
        <f t="shared" si="1314"/>
        <v>0</v>
      </c>
      <c r="L1567" s="398">
        <f t="shared" si="1314"/>
        <v>0</v>
      </c>
      <c r="M1567" s="398">
        <f t="shared" si="1314"/>
        <v>0</v>
      </c>
      <c r="N1567" s="398">
        <f t="shared" si="1314"/>
        <v>0</v>
      </c>
      <c r="O1567" s="398">
        <f t="shared" si="1314"/>
        <v>0</v>
      </c>
      <c r="P1567" s="398">
        <f t="shared" si="1314"/>
        <v>0</v>
      </c>
      <c r="Q1567" s="398">
        <f t="shared" si="1314"/>
        <v>0</v>
      </c>
      <c r="R1567" s="398">
        <f t="shared" si="1314"/>
        <v>0</v>
      </c>
      <c r="S1567" s="398">
        <f t="shared" si="1314"/>
        <v>0</v>
      </c>
      <c r="T1567" s="398">
        <f t="shared" si="1314"/>
        <v>0</v>
      </c>
      <c r="U1567" s="398">
        <f t="shared" si="1314"/>
        <v>0</v>
      </c>
      <c r="V1567" s="398">
        <f t="shared" si="1314"/>
        <v>0</v>
      </c>
      <c r="W1567" s="398">
        <f t="shared" si="1314"/>
        <v>0</v>
      </c>
      <c r="X1567" s="398">
        <f t="shared" si="1314"/>
        <v>0</v>
      </c>
      <c r="Y1567" s="398">
        <f t="shared" si="1314"/>
        <v>0</v>
      </c>
      <c r="Z1567" s="398">
        <f t="shared" si="1314"/>
        <v>0</v>
      </c>
      <c r="AA1567" s="398">
        <f t="shared" si="1314"/>
        <v>0</v>
      </c>
      <c r="AB1567" s="398">
        <f t="shared" si="1314"/>
        <v>0</v>
      </c>
      <c r="AC1567" s="398">
        <f t="shared" si="1314"/>
        <v>0</v>
      </c>
      <c r="AD1567" s="398">
        <f t="shared" si="1314"/>
        <v>0</v>
      </c>
      <c r="AE1567" s="398">
        <f t="shared" si="1314"/>
        <v>0</v>
      </c>
      <c r="AF1567" s="398">
        <f t="shared" si="1314"/>
        <v>0</v>
      </c>
      <c r="AG1567" s="398">
        <f t="shared" si="1314"/>
        <v>0</v>
      </c>
    </row>
    <row r="1568">
      <c r="A1568" s="100" t="str">
        <f t="shared" si="37"/>
        <v>n/a</v>
      </c>
      <c r="B1568" s="396">
        <f t="array" ref="B1568">IF($A1568="n/a",Dashboard!$C$54,iferror(index('Trade Log'!$B$5:$B$2004,match($A1568,'Trade Log'!$AA$5:$AA$2004,0),0),Dashboard!$C$54))</f>
        <v>43100</v>
      </c>
      <c r="C1568" s="100" t="str">
        <f t="array" ref="C1568">IF($A1568="n/a","",iferror(index('Trade Log'!$C$5:$C$2004,match($A1568,'Trade Log'!$AA$5:$AA$2004,0),0),""))</f>
        <v/>
      </c>
      <c r="D1568" s="398">
        <f t="array" ref="D1568">IF($A1568="n/a",0,iferror(index('Trade Log'!$AD$5:$AD$2004,match($A1568,'Trade Log'!$AA$5:$AA$2004,0),0),0))</f>
        <v>0</v>
      </c>
      <c r="E1568" s="398">
        <f t="shared" si="35"/>
        <v>0</v>
      </c>
      <c r="F1568" s="100" t="str">
        <f t="array" ref="F1568">IF($A1568="n/a","",iferror(index('Trade Log'!$D$5:$D$2004,match($A1568,'Trade Log'!$AA$5:$AA$2004,0),0),"n/a"))</f>
        <v/>
      </c>
      <c r="G1568" s="100" t="str">
        <f t="array" ref="G1568">IF($A1568="n/a","",IFERROR(index(Setup!$D$52:$D$201,match($F1568,Setup!$B$52:$B$201,0),0),"n/a"))</f>
        <v/>
      </c>
      <c r="H1568" s="81"/>
      <c r="I1568" s="398">
        <f t="shared" ref="I1568:AG1568" si="1315">IF($A1568="n/a",0,IFERROR(IF($G1568=I$287,$E1568,0),0))</f>
        <v>0</v>
      </c>
      <c r="J1568" s="398">
        <f t="shared" si="1315"/>
        <v>0</v>
      </c>
      <c r="K1568" s="398">
        <f t="shared" si="1315"/>
        <v>0</v>
      </c>
      <c r="L1568" s="398">
        <f t="shared" si="1315"/>
        <v>0</v>
      </c>
      <c r="M1568" s="398">
        <f t="shared" si="1315"/>
        <v>0</v>
      </c>
      <c r="N1568" s="398">
        <f t="shared" si="1315"/>
        <v>0</v>
      </c>
      <c r="O1568" s="398">
        <f t="shared" si="1315"/>
        <v>0</v>
      </c>
      <c r="P1568" s="398">
        <f t="shared" si="1315"/>
        <v>0</v>
      </c>
      <c r="Q1568" s="398">
        <f t="shared" si="1315"/>
        <v>0</v>
      </c>
      <c r="R1568" s="398">
        <f t="shared" si="1315"/>
        <v>0</v>
      </c>
      <c r="S1568" s="398">
        <f t="shared" si="1315"/>
        <v>0</v>
      </c>
      <c r="T1568" s="398">
        <f t="shared" si="1315"/>
        <v>0</v>
      </c>
      <c r="U1568" s="398">
        <f t="shared" si="1315"/>
        <v>0</v>
      </c>
      <c r="V1568" s="398">
        <f t="shared" si="1315"/>
        <v>0</v>
      </c>
      <c r="W1568" s="398">
        <f t="shared" si="1315"/>
        <v>0</v>
      </c>
      <c r="X1568" s="398">
        <f t="shared" si="1315"/>
        <v>0</v>
      </c>
      <c r="Y1568" s="398">
        <f t="shared" si="1315"/>
        <v>0</v>
      </c>
      <c r="Z1568" s="398">
        <f t="shared" si="1315"/>
        <v>0</v>
      </c>
      <c r="AA1568" s="398">
        <f t="shared" si="1315"/>
        <v>0</v>
      </c>
      <c r="AB1568" s="398">
        <f t="shared" si="1315"/>
        <v>0</v>
      </c>
      <c r="AC1568" s="398">
        <f t="shared" si="1315"/>
        <v>0</v>
      </c>
      <c r="AD1568" s="398">
        <f t="shared" si="1315"/>
        <v>0</v>
      </c>
      <c r="AE1568" s="398">
        <f t="shared" si="1315"/>
        <v>0</v>
      </c>
      <c r="AF1568" s="398">
        <f t="shared" si="1315"/>
        <v>0</v>
      </c>
      <c r="AG1568" s="398">
        <f t="shared" si="1315"/>
        <v>0</v>
      </c>
    </row>
    <row r="1569">
      <c r="A1569" s="100" t="str">
        <f t="shared" si="37"/>
        <v>n/a</v>
      </c>
      <c r="B1569" s="396">
        <f t="array" ref="B1569">IF($A1569="n/a",Dashboard!$C$54,iferror(index('Trade Log'!$B$5:$B$2004,match($A1569,'Trade Log'!$AA$5:$AA$2004,0),0),Dashboard!$C$54))</f>
        <v>43100</v>
      </c>
      <c r="C1569" s="100" t="str">
        <f t="array" ref="C1569">IF($A1569="n/a","",iferror(index('Trade Log'!$C$5:$C$2004,match($A1569,'Trade Log'!$AA$5:$AA$2004,0),0),""))</f>
        <v/>
      </c>
      <c r="D1569" s="398">
        <f t="array" ref="D1569">IF($A1569="n/a",0,iferror(index('Trade Log'!$AD$5:$AD$2004,match($A1569,'Trade Log'!$AA$5:$AA$2004,0),0),0))</f>
        <v>0</v>
      </c>
      <c r="E1569" s="398">
        <f t="shared" si="35"/>
        <v>0</v>
      </c>
      <c r="F1569" s="100" t="str">
        <f t="array" ref="F1569">IF($A1569="n/a","",iferror(index('Trade Log'!$D$5:$D$2004,match($A1569,'Trade Log'!$AA$5:$AA$2004,0),0),"n/a"))</f>
        <v/>
      </c>
      <c r="G1569" s="100" t="str">
        <f t="array" ref="G1569">IF($A1569="n/a","",IFERROR(index(Setup!$D$52:$D$201,match($F1569,Setup!$B$52:$B$201,0),0),"n/a"))</f>
        <v/>
      </c>
      <c r="H1569" s="81"/>
      <c r="I1569" s="398">
        <f t="shared" ref="I1569:AG1569" si="1316">IF($A1569="n/a",0,IFERROR(IF($G1569=I$287,$E1569,0),0))</f>
        <v>0</v>
      </c>
      <c r="J1569" s="398">
        <f t="shared" si="1316"/>
        <v>0</v>
      </c>
      <c r="K1569" s="398">
        <f t="shared" si="1316"/>
        <v>0</v>
      </c>
      <c r="L1569" s="398">
        <f t="shared" si="1316"/>
        <v>0</v>
      </c>
      <c r="M1569" s="398">
        <f t="shared" si="1316"/>
        <v>0</v>
      </c>
      <c r="N1569" s="398">
        <f t="shared" si="1316"/>
        <v>0</v>
      </c>
      <c r="O1569" s="398">
        <f t="shared" si="1316"/>
        <v>0</v>
      </c>
      <c r="P1569" s="398">
        <f t="shared" si="1316"/>
        <v>0</v>
      </c>
      <c r="Q1569" s="398">
        <f t="shared" si="1316"/>
        <v>0</v>
      </c>
      <c r="R1569" s="398">
        <f t="shared" si="1316"/>
        <v>0</v>
      </c>
      <c r="S1569" s="398">
        <f t="shared" si="1316"/>
        <v>0</v>
      </c>
      <c r="T1569" s="398">
        <f t="shared" si="1316"/>
        <v>0</v>
      </c>
      <c r="U1569" s="398">
        <f t="shared" si="1316"/>
        <v>0</v>
      </c>
      <c r="V1569" s="398">
        <f t="shared" si="1316"/>
        <v>0</v>
      </c>
      <c r="W1569" s="398">
        <f t="shared" si="1316"/>
        <v>0</v>
      </c>
      <c r="X1569" s="398">
        <f t="shared" si="1316"/>
        <v>0</v>
      </c>
      <c r="Y1569" s="398">
        <f t="shared" si="1316"/>
        <v>0</v>
      </c>
      <c r="Z1569" s="398">
        <f t="shared" si="1316"/>
        <v>0</v>
      </c>
      <c r="AA1569" s="398">
        <f t="shared" si="1316"/>
        <v>0</v>
      </c>
      <c r="AB1569" s="398">
        <f t="shared" si="1316"/>
        <v>0</v>
      </c>
      <c r="AC1569" s="398">
        <f t="shared" si="1316"/>
        <v>0</v>
      </c>
      <c r="AD1569" s="398">
        <f t="shared" si="1316"/>
        <v>0</v>
      </c>
      <c r="AE1569" s="398">
        <f t="shared" si="1316"/>
        <v>0</v>
      </c>
      <c r="AF1569" s="398">
        <f t="shared" si="1316"/>
        <v>0</v>
      </c>
      <c r="AG1569" s="398">
        <f t="shared" si="1316"/>
        <v>0</v>
      </c>
    </row>
    <row r="1570">
      <c r="A1570" s="100" t="str">
        <f t="shared" si="37"/>
        <v>n/a</v>
      </c>
      <c r="B1570" s="396">
        <f t="array" ref="B1570">IF($A1570="n/a",Dashboard!$C$54,iferror(index('Trade Log'!$B$5:$B$2004,match($A1570,'Trade Log'!$AA$5:$AA$2004,0),0),Dashboard!$C$54))</f>
        <v>43100</v>
      </c>
      <c r="C1570" s="100" t="str">
        <f t="array" ref="C1570">IF($A1570="n/a","",iferror(index('Trade Log'!$C$5:$C$2004,match($A1570,'Trade Log'!$AA$5:$AA$2004,0),0),""))</f>
        <v/>
      </c>
      <c r="D1570" s="398">
        <f t="array" ref="D1570">IF($A1570="n/a",0,iferror(index('Trade Log'!$AD$5:$AD$2004,match($A1570,'Trade Log'!$AA$5:$AA$2004,0),0),0))</f>
        <v>0</v>
      </c>
      <c r="E1570" s="398">
        <f t="shared" si="35"/>
        <v>0</v>
      </c>
      <c r="F1570" s="100" t="str">
        <f t="array" ref="F1570">IF($A1570="n/a","",iferror(index('Trade Log'!$D$5:$D$2004,match($A1570,'Trade Log'!$AA$5:$AA$2004,0),0),"n/a"))</f>
        <v/>
      </c>
      <c r="G1570" s="100" t="str">
        <f t="array" ref="G1570">IF($A1570="n/a","",IFERROR(index(Setup!$D$52:$D$201,match($F1570,Setup!$B$52:$B$201,0),0),"n/a"))</f>
        <v/>
      </c>
      <c r="H1570" s="81"/>
      <c r="I1570" s="398">
        <f t="shared" ref="I1570:AG1570" si="1317">IF($A1570="n/a",0,IFERROR(IF($G1570=I$287,$E1570,0),0))</f>
        <v>0</v>
      </c>
      <c r="J1570" s="398">
        <f t="shared" si="1317"/>
        <v>0</v>
      </c>
      <c r="K1570" s="398">
        <f t="shared" si="1317"/>
        <v>0</v>
      </c>
      <c r="L1570" s="398">
        <f t="shared" si="1317"/>
        <v>0</v>
      </c>
      <c r="M1570" s="398">
        <f t="shared" si="1317"/>
        <v>0</v>
      </c>
      <c r="N1570" s="398">
        <f t="shared" si="1317"/>
        <v>0</v>
      </c>
      <c r="O1570" s="398">
        <f t="shared" si="1317"/>
        <v>0</v>
      </c>
      <c r="P1570" s="398">
        <f t="shared" si="1317"/>
        <v>0</v>
      </c>
      <c r="Q1570" s="398">
        <f t="shared" si="1317"/>
        <v>0</v>
      </c>
      <c r="R1570" s="398">
        <f t="shared" si="1317"/>
        <v>0</v>
      </c>
      <c r="S1570" s="398">
        <f t="shared" si="1317"/>
        <v>0</v>
      </c>
      <c r="T1570" s="398">
        <f t="shared" si="1317"/>
        <v>0</v>
      </c>
      <c r="U1570" s="398">
        <f t="shared" si="1317"/>
        <v>0</v>
      </c>
      <c r="V1570" s="398">
        <f t="shared" si="1317"/>
        <v>0</v>
      </c>
      <c r="W1570" s="398">
        <f t="shared" si="1317"/>
        <v>0</v>
      </c>
      <c r="X1570" s="398">
        <f t="shared" si="1317"/>
        <v>0</v>
      </c>
      <c r="Y1570" s="398">
        <f t="shared" si="1317"/>
        <v>0</v>
      </c>
      <c r="Z1570" s="398">
        <f t="shared" si="1317"/>
        <v>0</v>
      </c>
      <c r="AA1570" s="398">
        <f t="shared" si="1317"/>
        <v>0</v>
      </c>
      <c r="AB1570" s="398">
        <f t="shared" si="1317"/>
        <v>0</v>
      </c>
      <c r="AC1570" s="398">
        <f t="shared" si="1317"/>
        <v>0</v>
      </c>
      <c r="AD1570" s="398">
        <f t="shared" si="1317"/>
        <v>0</v>
      </c>
      <c r="AE1570" s="398">
        <f t="shared" si="1317"/>
        <v>0</v>
      </c>
      <c r="AF1570" s="398">
        <f t="shared" si="1317"/>
        <v>0</v>
      </c>
      <c r="AG1570" s="398">
        <f t="shared" si="1317"/>
        <v>0</v>
      </c>
    </row>
    <row r="1571">
      <c r="A1571" s="100" t="str">
        <f t="shared" si="37"/>
        <v>n/a</v>
      </c>
      <c r="B1571" s="396">
        <f t="array" ref="B1571">IF($A1571="n/a",Dashboard!$C$54,iferror(index('Trade Log'!$B$5:$B$2004,match($A1571,'Trade Log'!$AA$5:$AA$2004,0),0),Dashboard!$C$54))</f>
        <v>43100</v>
      </c>
      <c r="C1571" s="100" t="str">
        <f t="array" ref="C1571">IF($A1571="n/a","",iferror(index('Trade Log'!$C$5:$C$2004,match($A1571,'Trade Log'!$AA$5:$AA$2004,0),0),""))</f>
        <v/>
      </c>
      <c r="D1571" s="398">
        <f t="array" ref="D1571">IF($A1571="n/a",0,iferror(index('Trade Log'!$AD$5:$AD$2004,match($A1571,'Trade Log'!$AA$5:$AA$2004,0),0),0))</f>
        <v>0</v>
      </c>
      <c r="E1571" s="398">
        <f t="shared" si="35"/>
        <v>0</v>
      </c>
      <c r="F1571" s="100" t="str">
        <f t="array" ref="F1571">IF($A1571="n/a","",iferror(index('Trade Log'!$D$5:$D$2004,match($A1571,'Trade Log'!$AA$5:$AA$2004,0),0),"n/a"))</f>
        <v/>
      </c>
      <c r="G1571" s="100" t="str">
        <f t="array" ref="G1571">IF($A1571="n/a","",IFERROR(index(Setup!$D$52:$D$201,match($F1571,Setup!$B$52:$B$201,0),0),"n/a"))</f>
        <v/>
      </c>
      <c r="H1571" s="81"/>
      <c r="I1571" s="398">
        <f t="shared" ref="I1571:AG1571" si="1318">IF($A1571="n/a",0,IFERROR(IF($G1571=I$287,$E1571,0),0))</f>
        <v>0</v>
      </c>
      <c r="J1571" s="398">
        <f t="shared" si="1318"/>
        <v>0</v>
      </c>
      <c r="K1571" s="398">
        <f t="shared" si="1318"/>
        <v>0</v>
      </c>
      <c r="L1571" s="398">
        <f t="shared" si="1318"/>
        <v>0</v>
      </c>
      <c r="M1571" s="398">
        <f t="shared" si="1318"/>
        <v>0</v>
      </c>
      <c r="N1571" s="398">
        <f t="shared" si="1318"/>
        <v>0</v>
      </c>
      <c r="O1571" s="398">
        <f t="shared" si="1318"/>
        <v>0</v>
      </c>
      <c r="P1571" s="398">
        <f t="shared" si="1318"/>
        <v>0</v>
      </c>
      <c r="Q1571" s="398">
        <f t="shared" si="1318"/>
        <v>0</v>
      </c>
      <c r="R1571" s="398">
        <f t="shared" si="1318"/>
        <v>0</v>
      </c>
      <c r="S1571" s="398">
        <f t="shared" si="1318"/>
        <v>0</v>
      </c>
      <c r="T1571" s="398">
        <f t="shared" si="1318"/>
        <v>0</v>
      </c>
      <c r="U1571" s="398">
        <f t="shared" si="1318"/>
        <v>0</v>
      </c>
      <c r="V1571" s="398">
        <f t="shared" si="1318"/>
        <v>0</v>
      </c>
      <c r="W1571" s="398">
        <f t="shared" si="1318"/>
        <v>0</v>
      </c>
      <c r="X1571" s="398">
        <f t="shared" si="1318"/>
        <v>0</v>
      </c>
      <c r="Y1571" s="398">
        <f t="shared" si="1318"/>
        <v>0</v>
      </c>
      <c r="Z1571" s="398">
        <f t="shared" si="1318"/>
        <v>0</v>
      </c>
      <c r="AA1571" s="398">
        <f t="shared" si="1318"/>
        <v>0</v>
      </c>
      <c r="AB1571" s="398">
        <f t="shared" si="1318"/>
        <v>0</v>
      </c>
      <c r="AC1571" s="398">
        <f t="shared" si="1318"/>
        <v>0</v>
      </c>
      <c r="AD1571" s="398">
        <f t="shared" si="1318"/>
        <v>0</v>
      </c>
      <c r="AE1571" s="398">
        <f t="shared" si="1318"/>
        <v>0</v>
      </c>
      <c r="AF1571" s="398">
        <f t="shared" si="1318"/>
        <v>0</v>
      </c>
      <c r="AG1571" s="398">
        <f t="shared" si="1318"/>
        <v>0</v>
      </c>
    </row>
    <row r="1572">
      <c r="A1572" s="100" t="str">
        <f t="shared" si="37"/>
        <v>n/a</v>
      </c>
      <c r="B1572" s="396">
        <f t="array" ref="B1572">IF($A1572="n/a",Dashboard!$C$54,iferror(index('Trade Log'!$B$5:$B$2004,match($A1572,'Trade Log'!$AA$5:$AA$2004,0),0),Dashboard!$C$54))</f>
        <v>43100</v>
      </c>
      <c r="C1572" s="100" t="str">
        <f t="array" ref="C1572">IF($A1572="n/a","",iferror(index('Trade Log'!$C$5:$C$2004,match($A1572,'Trade Log'!$AA$5:$AA$2004,0),0),""))</f>
        <v/>
      </c>
      <c r="D1572" s="398">
        <f t="array" ref="D1572">IF($A1572="n/a",0,iferror(index('Trade Log'!$AD$5:$AD$2004,match($A1572,'Trade Log'!$AA$5:$AA$2004,0),0),0))</f>
        <v>0</v>
      </c>
      <c r="E1572" s="398">
        <f t="shared" si="35"/>
        <v>0</v>
      </c>
      <c r="F1572" s="100" t="str">
        <f t="array" ref="F1572">IF($A1572="n/a","",iferror(index('Trade Log'!$D$5:$D$2004,match($A1572,'Trade Log'!$AA$5:$AA$2004,0),0),"n/a"))</f>
        <v/>
      </c>
      <c r="G1572" s="100" t="str">
        <f t="array" ref="G1572">IF($A1572="n/a","",IFERROR(index(Setup!$D$52:$D$201,match($F1572,Setup!$B$52:$B$201,0),0),"n/a"))</f>
        <v/>
      </c>
      <c r="H1572" s="81"/>
      <c r="I1572" s="398">
        <f t="shared" ref="I1572:AG1572" si="1319">IF($A1572="n/a",0,IFERROR(IF($G1572=I$287,$E1572,0),0))</f>
        <v>0</v>
      </c>
      <c r="J1572" s="398">
        <f t="shared" si="1319"/>
        <v>0</v>
      </c>
      <c r="K1572" s="398">
        <f t="shared" si="1319"/>
        <v>0</v>
      </c>
      <c r="L1572" s="398">
        <f t="shared" si="1319"/>
        <v>0</v>
      </c>
      <c r="M1572" s="398">
        <f t="shared" si="1319"/>
        <v>0</v>
      </c>
      <c r="N1572" s="398">
        <f t="shared" si="1319"/>
        <v>0</v>
      </c>
      <c r="O1572" s="398">
        <f t="shared" si="1319"/>
        <v>0</v>
      </c>
      <c r="P1572" s="398">
        <f t="shared" si="1319"/>
        <v>0</v>
      </c>
      <c r="Q1572" s="398">
        <f t="shared" si="1319"/>
        <v>0</v>
      </c>
      <c r="R1572" s="398">
        <f t="shared" si="1319"/>
        <v>0</v>
      </c>
      <c r="S1572" s="398">
        <f t="shared" si="1319"/>
        <v>0</v>
      </c>
      <c r="T1572" s="398">
        <f t="shared" si="1319"/>
        <v>0</v>
      </c>
      <c r="U1572" s="398">
        <f t="shared" si="1319"/>
        <v>0</v>
      </c>
      <c r="V1572" s="398">
        <f t="shared" si="1319"/>
        <v>0</v>
      </c>
      <c r="W1572" s="398">
        <f t="shared" si="1319"/>
        <v>0</v>
      </c>
      <c r="X1572" s="398">
        <f t="shared" si="1319"/>
        <v>0</v>
      </c>
      <c r="Y1572" s="398">
        <f t="shared" si="1319"/>
        <v>0</v>
      </c>
      <c r="Z1572" s="398">
        <f t="shared" si="1319"/>
        <v>0</v>
      </c>
      <c r="AA1572" s="398">
        <f t="shared" si="1319"/>
        <v>0</v>
      </c>
      <c r="AB1572" s="398">
        <f t="shared" si="1319"/>
        <v>0</v>
      </c>
      <c r="AC1572" s="398">
        <f t="shared" si="1319"/>
        <v>0</v>
      </c>
      <c r="AD1572" s="398">
        <f t="shared" si="1319"/>
        <v>0</v>
      </c>
      <c r="AE1572" s="398">
        <f t="shared" si="1319"/>
        <v>0</v>
      </c>
      <c r="AF1572" s="398">
        <f t="shared" si="1319"/>
        <v>0</v>
      </c>
      <c r="AG1572" s="398">
        <f t="shared" si="1319"/>
        <v>0</v>
      </c>
    </row>
    <row r="1573">
      <c r="A1573" s="100" t="str">
        <f t="shared" si="37"/>
        <v>n/a</v>
      </c>
      <c r="B1573" s="396">
        <f t="array" ref="B1573">IF($A1573="n/a",Dashboard!$C$54,iferror(index('Trade Log'!$B$5:$B$2004,match($A1573,'Trade Log'!$AA$5:$AA$2004,0),0),Dashboard!$C$54))</f>
        <v>43100</v>
      </c>
      <c r="C1573" s="100" t="str">
        <f t="array" ref="C1573">IF($A1573="n/a","",iferror(index('Trade Log'!$C$5:$C$2004,match($A1573,'Trade Log'!$AA$5:$AA$2004,0),0),""))</f>
        <v/>
      </c>
      <c r="D1573" s="398">
        <f t="array" ref="D1573">IF($A1573="n/a",0,iferror(index('Trade Log'!$AD$5:$AD$2004,match($A1573,'Trade Log'!$AA$5:$AA$2004,0),0),0))</f>
        <v>0</v>
      </c>
      <c r="E1573" s="398">
        <f t="shared" si="35"/>
        <v>0</v>
      </c>
      <c r="F1573" s="100" t="str">
        <f t="array" ref="F1573">IF($A1573="n/a","",iferror(index('Trade Log'!$D$5:$D$2004,match($A1573,'Trade Log'!$AA$5:$AA$2004,0),0),"n/a"))</f>
        <v/>
      </c>
      <c r="G1573" s="100" t="str">
        <f t="array" ref="G1573">IF($A1573="n/a","",IFERROR(index(Setup!$D$52:$D$201,match($F1573,Setup!$B$52:$B$201,0),0),"n/a"))</f>
        <v/>
      </c>
      <c r="H1573" s="81"/>
      <c r="I1573" s="398">
        <f t="shared" ref="I1573:AG1573" si="1320">IF($A1573="n/a",0,IFERROR(IF($G1573=I$287,$E1573,0),0))</f>
        <v>0</v>
      </c>
      <c r="J1573" s="398">
        <f t="shared" si="1320"/>
        <v>0</v>
      </c>
      <c r="K1573" s="398">
        <f t="shared" si="1320"/>
        <v>0</v>
      </c>
      <c r="L1573" s="398">
        <f t="shared" si="1320"/>
        <v>0</v>
      </c>
      <c r="M1573" s="398">
        <f t="shared" si="1320"/>
        <v>0</v>
      </c>
      <c r="N1573" s="398">
        <f t="shared" si="1320"/>
        <v>0</v>
      </c>
      <c r="O1573" s="398">
        <f t="shared" si="1320"/>
        <v>0</v>
      </c>
      <c r="P1573" s="398">
        <f t="shared" si="1320"/>
        <v>0</v>
      </c>
      <c r="Q1573" s="398">
        <f t="shared" si="1320"/>
        <v>0</v>
      </c>
      <c r="R1573" s="398">
        <f t="shared" si="1320"/>
        <v>0</v>
      </c>
      <c r="S1573" s="398">
        <f t="shared" si="1320"/>
        <v>0</v>
      </c>
      <c r="T1573" s="398">
        <f t="shared" si="1320"/>
        <v>0</v>
      </c>
      <c r="U1573" s="398">
        <f t="shared" si="1320"/>
        <v>0</v>
      </c>
      <c r="V1573" s="398">
        <f t="shared" si="1320"/>
        <v>0</v>
      </c>
      <c r="W1573" s="398">
        <f t="shared" si="1320"/>
        <v>0</v>
      </c>
      <c r="X1573" s="398">
        <f t="shared" si="1320"/>
        <v>0</v>
      </c>
      <c r="Y1573" s="398">
        <f t="shared" si="1320"/>
        <v>0</v>
      </c>
      <c r="Z1573" s="398">
        <f t="shared" si="1320"/>
        <v>0</v>
      </c>
      <c r="AA1573" s="398">
        <f t="shared" si="1320"/>
        <v>0</v>
      </c>
      <c r="AB1573" s="398">
        <f t="shared" si="1320"/>
        <v>0</v>
      </c>
      <c r="AC1573" s="398">
        <f t="shared" si="1320"/>
        <v>0</v>
      </c>
      <c r="AD1573" s="398">
        <f t="shared" si="1320"/>
        <v>0</v>
      </c>
      <c r="AE1573" s="398">
        <f t="shared" si="1320"/>
        <v>0</v>
      </c>
      <c r="AF1573" s="398">
        <f t="shared" si="1320"/>
        <v>0</v>
      </c>
      <c r="AG1573" s="398">
        <f t="shared" si="1320"/>
        <v>0</v>
      </c>
    </row>
    <row r="1574">
      <c r="A1574" s="100" t="str">
        <f t="shared" si="37"/>
        <v>n/a</v>
      </c>
      <c r="B1574" s="396">
        <f t="array" ref="B1574">IF($A1574="n/a",Dashboard!$C$54,iferror(index('Trade Log'!$B$5:$B$2004,match($A1574,'Trade Log'!$AA$5:$AA$2004,0),0),Dashboard!$C$54))</f>
        <v>43100</v>
      </c>
      <c r="C1574" s="100" t="str">
        <f t="array" ref="C1574">IF($A1574="n/a","",iferror(index('Trade Log'!$C$5:$C$2004,match($A1574,'Trade Log'!$AA$5:$AA$2004,0),0),""))</f>
        <v/>
      </c>
      <c r="D1574" s="398">
        <f t="array" ref="D1574">IF($A1574="n/a",0,iferror(index('Trade Log'!$AD$5:$AD$2004,match($A1574,'Trade Log'!$AA$5:$AA$2004,0),0),0))</f>
        <v>0</v>
      </c>
      <c r="E1574" s="398">
        <f t="shared" si="35"/>
        <v>0</v>
      </c>
      <c r="F1574" s="100" t="str">
        <f t="array" ref="F1574">IF($A1574="n/a","",iferror(index('Trade Log'!$D$5:$D$2004,match($A1574,'Trade Log'!$AA$5:$AA$2004,0),0),"n/a"))</f>
        <v/>
      </c>
      <c r="G1574" s="100" t="str">
        <f t="array" ref="G1574">IF($A1574="n/a","",IFERROR(index(Setup!$D$52:$D$201,match($F1574,Setup!$B$52:$B$201,0),0),"n/a"))</f>
        <v/>
      </c>
      <c r="H1574" s="81"/>
      <c r="I1574" s="398">
        <f t="shared" ref="I1574:AG1574" si="1321">IF($A1574="n/a",0,IFERROR(IF($G1574=I$287,$E1574,0),0))</f>
        <v>0</v>
      </c>
      <c r="J1574" s="398">
        <f t="shared" si="1321"/>
        <v>0</v>
      </c>
      <c r="K1574" s="398">
        <f t="shared" si="1321"/>
        <v>0</v>
      </c>
      <c r="L1574" s="398">
        <f t="shared" si="1321"/>
        <v>0</v>
      </c>
      <c r="M1574" s="398">
        <f t="shared" si="1321"/>
        <v>0</v>
      </c>
      <c r="N1574" s="398">
        <f t="shared" si="1321"/>
        <v>0</v>
      </c>
      <c r="O1574" s="398">
        <f t="shared" si="1321"/>
        <v>0</v>
      </c>
      <c r="P1574" s="398">
        <f t="shared" si="1321"/>
        <v>0</v>
      </c>
      <c r="Q1574" s="398">
        <f t="shared" si="1321"/>
        <v>0</v>
      </c>
      <c r="R1574" s="398">
        <f t="shared" si="1321"/>
        <v>0</v>
      </c>
      <c r="S1574" s="398">
        <f t="shared" si="1321"/>
        <v>0</v>
      </c>
      <c r="T1574" s="398">
        <f t="shared" si="1321"/>
        <v>0</v>
      </c>
      <c r="U1574" s="398">
        <f t="shared" si="1321"/>
        <v>0</v>
      </c>
      <c r="V1574" s="398">
        <f t="shared" si="1321"/>
        <v>0</v>
      </c>
      <c r="W1574" s="398">
        <f t="shared" si="1321"/>
        <v>0</v>
      </c>
      <c r="X1574" s="398">
        <f t="shared" si="1321"/>
        <v>0</v>
      </c>
      <c r="Y1574" s="398">
        <f t="shared" si="1321"/>
        <v>0</v>
      </c>
      <c r="Z1574" s="398">
        <f t="shared" si="1321"/>
        <v>0</v>
      </c>
      <c r="AA1574" s="398">
        <f t="shared" si="1321"/>
        <v>0</v>
      </c>
      <c r="AB1574" s="398">
        <f t="shared" si="1321"/>
        <v>0</v>
      </c>
      <c r="AC1574" s="398">
        <f t="shared" si="1321"/>
        <v>0</v>
      </c>
      <c r="AD1574" s="398">
        <f t="shared" si="1321"/>
        <v>0</v>
      </c>
      <c r="AE1574" s="398">
        <f t="shared" si="1321"/>
        <v>0</v>
      </c>
      <c r="AF1574" s="398">
        <f t="shared" si="1321"/>
        <v>0</v>
      </c>
      <c r="AG1574" s="398">
        <f t="shared" si="1321"/>
        <v>0</v>
      </c>
    </row>
    <row r="1575">
      <c r="A1575" s="100" t="str">
        <f t="shared" si="37"/>
        <v>n/a</v>
      </c>
      <c r="B1575" s="396">
        <f t="array" ref="B1575">IF($A1575="n/a",Dashboard!$C$54,iferror(index('Trade Log'!$B$5:$B$2004,match($A1575,'Trade Log'!$AA$5:$AA$2004,0),0),Dashboard!$C$54))</f>
        <v>43100</v>
      </c>
      <c r="C1575" s="100" t="str">
        <f t="array" ref="C1575">IF($A1575="n/a","",iferror(index('Trade Log'!$C$5:$C$2004,match($A1575,'Trade Log'!$AA$5:$AA$2004,0),0),""))</f>
        <v/>
      </c>
      <c r="D1575" s="398">
        <f t="array" ref="D1575">IF($A1575="n/a",0,iferror(index('Trade Log'!$AD$5:$AD$2004,match($A1575,'Trade Log'!$AA$5:$AA$2004,0),0),0))</f>
        <v>0</v>
      </c>
      <c r="E1575" s="398">
        <f t="shared" si="35"/>
        <v>0</v>
      </c>
      <c r="F1575" s="100" t="str">
        <f t="array" ref="F1575">IF($A1575="n/a","",iferror(index('Trade Log'!$D$5:$D$2004,match($A1575,'Trade Log'!$AA$5:$AA$2004,0),0),"n/a"))</f>
        <v/>
      </c>
      <c r="G1575" s="100" t="str">
        <f t="array" ref="G1575">IF($A1575="n/a","",IFERROR(index(Setup!$D$52:$D$201,match($F1575,Setup!$B$52:$B$201,0),0),"n/a"))</f>
        <v/>
      </c>
      <c r="H1575" s="81"/>
      <c r="I1575" s="398">
        <f t="shared" ref="I1575:AG1575" si="1322">IF($A1575="n/a",0,IFERROR(IF($G1575=I$287,$E1575,0),0))</f>
        <v>0</v>
      </c>
      <c r="J1575" s="398">
        <f t="shared" si="1322"/>
        <v>0</v>
      </c>
      <c r="K1575" s="398">
        <f t="shared" si="1322"/>
        <v>0</v>
      </c>
      <c r="L1575" s="398">
        <f t="shared" si="1322"/>
        <v>0</v>
      </c>
      <c r="M1575" s="398">
        <f t="shared" si="1322"/>
        <v>0</v>
      </c>
      <c r="N1575" s="398">
        <f t="shared" si="1322"/>
        <v>0</v>
      </c>
      <c r="O1575" s="398">
        <f t="shared" si="1322"/>
        <v>0</v>
      </c>
      <c r="P1575" s="398">
        <f t="shared" si="1322"/>
        <v>0</v>
      </c>
      <c r="Q1575" s="398">
        <f t="shared" si="1322"/>
        <v>0</v>
      </c>
      <c r="R1575" s="398">
        <f t="shared" si="1322"/>
        <v>0</v>
      </c>
      <c r="S1575" s="398">
        <f t="shared" si="1322"/>
        <v>0</v>
      </c>
      <c r="T1575" s="398">
        <f t="shared" si="1322"/>
        <v>0</v>
      </c>
      <c r="U1575" s="398">
        <f t="shared" si="1322"/>
        <v>0</v>
      </c>
      <c r="V1575" s="398">
        <f t="shared" si="1322"/>
        <v>0</v>
      </c>
      <c r="W1575" s="398">
        <f t="shared" si="1322"/>
        <v>0</v>
      </c>
      <c r="X1575" s="398">
        <f t="shared" si="1322"/>
        <v>0</v>
      </c>
      <c r="Y1575" s="398">
        <f t="shared" si="1322"/>
        <v>0</v>
      </c>
      <c r="Z1575" s="398">
        <f t="shared" si="1322"/>
        <v>0</v>
      </c>
      <c r="AA1575" s="398">
        <f t="shared" si="1322"/>
        <v>0</v>
      </c>
      <c r="AB1575" s="398">
        <f t="shared" si="1322"/>
        <v>0</v>
      </c>
      <c r="AC1575" s="398">
        <f t="shared" si="1322"/>
        <v>0</v>
      </c>
      <c r="AD1575" s="398">
        <f t="shared" si="1322"/>
        <v>0</v>
      </c>
      <c r="AE1575" s="398">
        <f t="shared" si="1322"/>
        <v>0</v>
      </c>
      <c r="AF1575" s="398">
        <f t="shared" si="1322"/>
        <v>0</v>
      </c>
      <c r="AG1575" s="398">
        <f t="shared" si="1322"/>
        <v>0</v>
      </c>
    </row>
    <row r="1576">
      <c r="A1576" s="157" t="s">
        <v>214</v>
      </c>
      <c r="B1576" s="396">
        <f>Dashboard!C55</f>
        <v>43465</v>
      </c>
      <c r="C1576" s="81"/>
      <c r="D1576" s="397">
        <f>'Your Portfolio Holdings'!AL157</f>
        <v>0</v>
      </c>
      <c r="E1576" s="398">
        <f>-D1576</f>
        <v>0</v>
      </c>
      <c r="F1576" s="81"/>
      <c r="G1576" s="81"/>
      <c r="H1576" s="81"/>
      <c r="I1576" s="397">
        <f>IFERROR(SUMIFS('Your Portfolio Holdings'!$AL$7:$AL$156,'Your Portfolio Holdings'!$D$7:$D$156,I$287),0)*-1</f>
        <v>0</v>
      </c>
      <c r="J1576" s="397">
        <f>IFERROR(SUMIFS('Your Portfolio Holdings'!$AL$7:$AL$156,'Your Portfolio Holdings'!$D$7:$D$156,J$287),0)*-1</f>
        <v>0</v>
      </c>
      <c r="K1576" s="397">
        <f>IFERROR(SUMIFS('Your Portfolio Holdings'!$AL$7:$AL$156,'Your Portfolio Holdings'!$D$7:$D$156,K$287),0)*-1</f>
        <v>0</v>
      </c>
      <c r="L1576" s="397">
        <f>IFERROR(SUMIFS('Your Portfolio Holdings'!$AL$7:$AL$156,'Your Portfolio Holdings'!$D$7:$D$156,L$287),0)*-1</f>
        <v>0</v>
      </c>
      <c r="M1576" s="397">
        <f>IFERROR(SUMIFS('Your Portfolio Holdings'!$AL$7:$AL$156,'Your Portfolio Holdings'!$D$7:$D$156,M$287),0)*-1</f>
        <v>0</v>
      </c>
      <c r="N1576" s="397">
        <f>IFERROR(SUMIFS('Your Portfolio Holdings'!$AL$7:$AL$156,'Your Portfolio Holdings'!$D$7:$D$156,N$287),0)*-1</f>
        <v>0</v>
      </c>
      <c r="O1576" s="397">
        <f>IFERROR(SUMIFS('Your Portfolio Holdings'!$AL$7:$AL$156,'Your Portfolio Holdings'!$D$7:$D$156,O$287),0)*-1</f>
        <v>0</v>
      </c>
      <c r="P1576" s="397">
        <f>IFERROR(SUMIFS('Your Portfolio Holdings'!$AL$7:$AL$156,'Your Portfolio Holdings'!$D$7:$D$156,P$287),0)*-1</f>
        <v>0</v>
      </c>
      <c r="Q1576" s="397">
        <f>IFERROR(SUMIFS('Your Portfolio Holdings'!$AL$7:$AL$156,'Your Portfolio Holdings'!$D$7:$D$156,Q$287),0)*-1</f>
        <v>0</v>
      </c>
      <c r="R1576" s="397">
        <f>IFERROR(SUMIFS('Your Portfolio Holdings'!$AL$7:$AL$156,'Your Portfolio Holdings'!$D$7:$D$156,R$287),0)*-1</f>
        <v>0</v>
      </c>
      <c r="S1576" s="397">
        <f>IFERROR(SUMIFS('Your Portfolio Holdings'!$AL$7:$AL$156,'Your Portfolio Holdings'!$D$7:$D$156,S$287),0)*-1</f>
        <v>0</v>
      </c>
      <c r="T1576" s="397">
        <f>IFERROR(SUMIFS('Your Portfolio Holdings'!$AL$7:$AL$156,'Your Portfolio Holdings'!$D$7:$D$156,T$287),0)*-1</f>
        <v>0</v>
      </c>
      <c r="U1576" s="397">
        <f>IFERROR(SUMIFS('Your Portfolio Holdings'!$AL$7:$AL$156,'Your Portfolio Holdings'!$D$7:$D$156,U$287),0)*-1</f>
        <v>0</v>
      </c>
      <c r="V1576" s="397">
        <f>IFERROR(SUMIFS('Your Portfolio Holdings'!$AL$7:$AL$156,'Your Portfolio Holdings'!$D$7:$D$156,V$287),0)*-1</f>
        <v>0</v>
      </c>
      <c r="W1576" s="397">
        <f>IFERROR(SUMIFS('Your Portfolio Holdings'!$AL$7:$AL$156,'Your Portfolio Holdings'!$D$7:$D$156,W$287),0)*-1</f>
        <v>0</v>
      </c>
      <c r="X1576" s="397">
        <f>IFERROR(SUMIFS('Your Portfolio Holdings'!$AL$7:$AL$156,'Your Portfolio Holdings'!$D$7:$D$156,X$287),0)*-1</f>
        <v>0</v>
      </c>
      <c r="Y1576" s="397">
        <f>IFERROR(SUMIFS('Your Portfolio Holdings'!$AL$7:$AL$156,'Your Portfolio Holdings'!$D$7:$D$156,Y$287),0)*-1</f>
        <v>0</v>
      </c>
      <c r="Z1576" s="397">
        <f>IFERROR(SUMIFS('Your Portfolio Holdings'!$AL$7:$AL$156,'Your Portfolio Holdings'!$D$7:$D$156,Z$287),0)*-1</f>
        <v>0</v>
      </c>
      <c r="AA1576" s="397">
        <f>IFERROR(SUMIFS('Your Portfolio Holdings'!$AL$7:$AL$156,'Your Portfolio Holdings'!$D$7:$D$156,AA$287),0)*-1</f>
        <v>0</v>
      </c>
      <c r="AB1576" s="397">
        <f>IFERROR(SUMIFS('Your Portfolio Holdings'!$AL$7:$AL$156,'Your Portfolio Holdings'!$D$7:$D$156,AB$287),0)*-1</f>
        <v>0</v>
      </c>
      <c r="AC1576" s="397">
        <f>IFERROR(SUMIFS('Your Portfolio Holdings'!$AL$7:$AL$156,'Your Portfolio Holdings'!$D$7:$D$156,AC$287),0)*-1</f>
        <v>0</v>
      </c>
      <c r="AD1576" s="397">
        <f>IFERROR(SUMIFS('Your Portfolio Holdings'!$AL$7:$AL$156,'Your Portfolio Holdings'!$D$7:$D$156,AD$287),0)*-1</f>
        <v>0</v>
      </c>
      <c r="AE1576" s="397">
        <f>IFERROR(SUMIFS('Your Portfolio Holdings'!$AL$7:$AL$156,'Your Portfolio Holdings'!$D$7:$D$156,AE$287),0)*-1</f>
        <v>0</v>
      </c>
      <c r="AF1576" s="397">
        <f>IFERROR(SUMIFS('Your Portfolio Holdings'!$AL$7:$AL$156,'Your Portfolio Holdings'!$D$7:$D$156,AF$287),0)*-1</f>
        <v>0</v>
      </c>
      <c r="AG1576" s="397">
        <f>IFERROR(SUMIFS('Your Portfolio Holdings'!$AL$7:$AL$156,'Your Portfolio Holdings'!$D$7:$D$156,AG$287),0)*-1</f>
        <v>0</v>
      </c>
    </row>
    <row r="1577">
      <c r="A1577" s="81"/>
      <c r="B1577" s="81"/>
      <c r="C1577" s="81"/>
      <c r="D1577" s="81"/>
      <c r="E1577" s="81"/>
      <c r="F1577" s="81"/>
      <c r="G1577" s="81"/>
      <c r="H1577" s="81"/>
      <c r="I1577" s="81"/>
      <c r="J1577" s="81"/>
      <c r="K1577" s="81"/>
      <c r="L1577" s="81"/>
      <c r="M1577" s="81"/>
      <c r="N1577" s="81"/>
      <c r="O1577" s="81"/>
      <c r="P1577" s="81"/>
      <c r="Q1577" s="81"/>
      <c r="R1577" s="81"/>
      <c r="S1577" s="81"/>
      <c r="T1577" s="81"/>
      <c r="U1577" s="81"/>
      <c r="V1577" s="81"/>
      <c r="W1577" s="81"/>
      <c r="X1577" s="81"/>
      <c r="Y1577" s="81"/>
      <c r="Z1577" s="81"/>
      <c r="AA1577" s="81"/>
      <c r="AB1577" s="81"/>
      <c r="AC1577" s="81"/>
      <c r="AD1577" s="81"/>
      <c r="AE1577" s="81"/>
      <c r="AF1577" s="81"/>
      <c r="AG1577" s="81"/>
    </row>
    <row r="1578">
      <c r="A1578" s="81"/>
      <c r="B1578" s="106" t="s">
        <v>215</v>
      </c>
      <c r="C1578" s="81"/>
      <c r="E1578" s="446" t="str">
        <f>iferror(xirr(E$288:E$1576,$B$288:$B$1576,0.1),"n/a")</f>
        <v>n/a</v>
      </c>
      <c r="F1578" s="81"/>
      <c r="G1578" s="81"/>
      <c r="H1578" s="81"/>
      <c r="I1578" s="446" t="str">
        <f t="shared" ref="I1578:AG1578" si="1323">iferror(xirr(I$288:I$1576,$B$288:$B$1576,0.1),"n/a")</f>
        <v>n/a</v>
      </c>
      <c r="J1578" s="446" t="str">
        <f t="shared" si="1323"/>
        <v>n/a</v>
      </c>
      <c r="K1578" s="446" t="str">
        <f t="shared" si="1323"/>
        <v>n/a</v>
      </c>
      <c r="L1578" s="446" t="str">
        <f t="shared" si="1323"/>
        <v>n/a</v>
      </c>
      <c r="M1578" s="446" t="str">
        <f t="shared" si="1323"/>
        <v>n/a</v>
      </c>
      <c r="N1578" s="446" t="str">
        <f t="shared" si="1323"/>
        <v>n/a</v>
      </c>
      <c r="O1578" s="446" t="str">
        <f t="shared" si="1323"/>
        <v>n/a</v>
      </c>
      <c r="P1578" s="446" t="str">
        <f t="shared" si="1323"/>
        <v>n/a</v>
      </c>
      <c r="Q1578" s="446" t="str">
        <f t="shared" si="1323"/>
        <v>n/a</v>
      </c>
      <c r="R1578" s="446" t="str">
        <f t="shared" si="1323"/>
        <v>n/a</v>
      </c>
      <c r="S1578" s="446" t="str">
        <f t="shared" si="1323"/>
        <v>n/a</v>
      </c>
      <c r="T1578" s="446" t="str">
        <f t="shared" si="1323"/>
        <v>n/a</v>
      </c>
      <c r="U1578" s="446" t="str">
        <f t="shared" si="1323"/>
        <v>n/a</v>
      </c>
      <c r="V1578" s="446" t="str">
        <f t="shared" si="1323"/>
        <v>n/a</v>
      </c>
      <c r="W1578" s="446" t="str">
        <f t="shared" si="1323"/>
        <v>n/a</v>
      </c>
      <c r="X1578" s="446" t="str">
        <f t="shared" si="1323"/>
        <v>n/a</v>
      </c>
      <c r="Y1578" s="446" t="str">
        <f t="shared" si="1323"/>
        <v>n/a</v>
      </c>
      <c r="Z1578" s="446" t="str">
        <f t="shared" si="1323"/>
        <v>n/a</v>
      </c>
      <c r="AA1578" s="446" t="str">
        <f t="shared" si="1323"/>
        <v>n/a</v>
      </c>
      <c r="AB1578" s="446" t="str">
        <f t="shared" si="1323"/>
        <v>n/a</v>
      </c>
      <c r="AC1578" s="446" t="str">
        <f t="shared" si="1323"/>
        <v>n/a</v>
      </c>
      <c r="AD1578" s="446" t="str">
        <f t="shared" si="1323"/>
        <v>n/a</v>
      </c>
      <c r="AE1578" s="446" t="str">
        <f t="shared" si="1323"/>
        <v>n/a</v>
      </c>
      <c r="AF1578" s="446" t="str">
        <f t="shared" si="1323"/>
        <v>n/a</v>
      </c>
      <c r="AG1578" s="446" t="str">
        <f t="shared" si="1323"/>
        <v>n/a</v>
      </c>
    </row>
    <row r="1579">
      <c r="A1579" s="81"/>
      <c r="B1579" s="81"/>
      <c r="C1579" s="81"/>
      <c r="D1579" s="81"/>
      <c r="E1579" s="81"/>
      <c r="F1579" s="81"/>
      <c r="G1579" s="81"/>
      <c r="H1579" s="81"/>
      <c r="I1579" s="81"/>
      <c r="J1579" s="81"/>
      <c r="K1579" s="81"/>
      <c r="L1579" s="81"/>
      <c r="M1579" s="81"/>
      <c r="N1579" s="81"/>
      <c r="O1579" s="81"/>
      <c r="P1579" s="81"/>
      <c r="Q1579" s="81"/>
      <c r="R1579" s="81"/>
      <c r="S1579" s="81"/>
      <c r="T1579" s="81"/>
      <c r="U1579" s="81"/>
      <c r="V1579" s="81"/>
      <c r="W1579" s="81"/>
      <c r="X1579" s="81"/>
      <c r="Y1579" s="81"/>
      <c r="Z1579" s="81"/>
      <c r="AA1579" s="81"/>
      <c r="AB1579" s="81"/>
      <c r="AC1579" s="81"/>
      <c r="AD1579" s="81"/>
      <c r="AE1579" s="81"/>
      <c r="AF1579" s="81"/>
      <c r="AG1579" s="81"/>
    </row>
    <row r="1580">
      <c r="A1580" s="81"/>
      <c r="B1580" s="152" t="s">
        <v>216</v>
      </c>
      <c r="C1580" s="81"/>
      <c r="D1580" s="81"/>
      <c r="E1580" s="100">
        <f>Dashboard!$C$55-Dashboard!$C$54</f>
        <v>365</v>
      </c>
      <c r="F1580" s="81"/>
      <c r="G1580" s="81"/>
      <c r="H1580" s="81"/>
      <c r="I1580" s="100">
        <f>Dashboard!$C$55-Dashboard!$C$54</f>
        <v>365</v>
      </c>
      <c r="J1580" s="100">
        <f>Dashboard!$C$55-Dashboard!$C$54</f>
        <v>365</v>
      </c>
      <c r="K1580" s="100">
        <f>Dashboard!$C$55-Dashboard!$C$54</f>
        <v>365</v>
      </c>
      <c r="L1580" s="100">
        <f>Dashboard!$C$55-Dashboard!$C$54</f>
        <v>365</v>
      </c>
      <c r="M1580" s="100">
        <f>Dashboard!$C$55-Dashboard!$C$54</f>
        <v>365</v>
      </c>
      <c r="N1580" s="100">
        <f>Dashboard!$C$55-Dashboard!$C$54</f>
        <v>365</v>
      </c>
      <c r="O1580" s="100">
        <f>Dashboard!$C$55-Dashboard!$C$54</f>
        <v>365</v>
      </c>
      <c r="P1580" s="100">
        <f>Dashboard!$C$55-Dashboard!$C$54</f>
        <v>365</v>
      </c>
      <c r="Q1580" s="100">
        <f>Dashboard!$C$55-Dashboard!$C$54</f>
        <v>365</v>
      </c>
      <c r="R1580" s="100">
        <f>Dashboard!$C$55-Dashboard!$C$54</f>
        <v>365</v>
      </c>
      <c r="S1580" s="100">
        <f>Dashboard!$C$55-Dashboard!$C$54</f>
        <v>365</v>
      </c>
      <c r="T1580" s="100">
        <f>Dashboard!$C$55-Dashboard!$C$54</f>
        <v>365</v>
      </c>
      <c r="U1580" s="100">
        <f>Dashboard!$C$55-Dashboard!$C$54</f>
        <v>365</v>
      </c>
      <c r="V1580" s="100">
        <f>Dashboard!$C$55-Dashboard!$C$54</f>
        <v>365</v>
      </c>
      <c r="W1580" s="100">
        <f>Dashboard!$C$55-Dashboard!$C$54</f>
        <v>365</v>
      </c>
      <c r="X1580" s="100">
        <f>Dashboard!$C$55-Dashboard!$C$54</f>
        <v>365</v>
      </c>
      <c r="Y1580" s="100">
        <f>Dashboard!$C$55-Dashboard!$C$54</f>
        <v>365</v>
      </c>
      <c r="Z1580" s="100">
        <f>Dashboard!$C$55-Dashboard!$C$54</f>
        <v>365</v>
      </c>
      <c r="AA1580" s="100">
        <f>Dashboard!$C$55-Dashboard!$C$54</f>
        <v>365</v>
      </c>
      <c r="AB1580" s="100">
        <f>Dashboard!$C$55-Dashboard!$C$54</f>
        <v>365</v>
      </c>
      <c r="AC1580" s="100">
        <f>Dashboard!$C$55-Dashboard!$C$54</f>
        <v>365</v>
      </c>
      <c r="AD1580" s="100">
        <f>Dashboard!$C$55-Dashboard!$C$54</f>
        <v>365</v>
      </c>
      <c r="AE1580" s="100">
        <f>Dashboard!$C$55-Dashboard!$C$54</f>
        <v>365</v>
      </c>
      <c r="AF1580" s="100">
        <f>Dashboard!$C$55-Dashboard!$C$54</f>
        <v>365</v>
      </c>
      <c r="AG1580" s="100">
        <f>Dashboard!$C$55-Dashboard!$C$54</f>
        <v>365</v>
      </c>
    </row>
    <row r="1581">
      <c r="A1581" s="81"/>
      <c r="B1581" s="106" t="s">
        <v>217</v>
      </c>
      <c r="C1581" s="81"/>
      <c r="D1581" s="81"/>
      <c r="E1581" s="446" t="str">
        <f>iferror((1+E1578)^(E1580/365)-1,"n/a")</f>
        <v>n/a</v>
      </c>
      <c r="F1581" s="81"/>
      <c r="G1581" s="81"/>
      <c r="H1581" s="81"/>
      <c r="I1581" s="446" t="str">
        <f t="shared" ref="I1581:AG1581" si="1324">iferror((1+I1578)^(I1580/365)-1,"n/a")</f>
        <v>n/a</v>
      </c>
      <c r="J1581" s="446" t="str">
        <f t="shared" si="1324"/>
        <v>n/a</v>
      </c>
      <c r="K1581" s="446" t="str">
        <f t="shared" si="1324"/>
        <v>n/a</v>
      </c>
      <c r="L1581" s="446" t="str">
        <f t="shared" si="1324"/>
        <v>n/a</v>
      </c>
      <c r="M1581" s="446" t="str">
        <f t="shared" si="1324"/>
        <v>n/a</v>
      </c>
      <c r="N1581" s="446" t="str">
        <f t="shared" si="1324"/>
        <v>n/a</v>
      </c>
      <c r="O1581" s="446" t="str">
        <f t="shared" si="1324"/>
        <v>n/a</v>
      </c>
      <c r="P1581" s="446" t="str">
        <f t="shared" si="1324"/>
        <v>n/a</v>
      </c>
      <c r="Q1581" s="446" t="str">
        <f t="shared" si="1324"/>
        <v>n/a</v>
      </c>
      <c r="R1581" s="446" t="str">
        <f t="shared" si="1324"/>
        <v>n/a</v>
      </c>
      <c r="S1581" s="446" t="str">
        <f t="shared" si="1324"/>
        <v>n/a</v>
      </c>
      <c r="T1581" s="446" t="str">
        <f t="shared" si="1324"/>
        <v>n/a</v>
      </c>
      <c r="U1581" s="446" t="str">
        <f t="shared" si="1324"/>
        <v>n/a</v>
      </c>
      <c r="V1581" s="446" t="str">
        <f t="shared" si="1324"/>
        <v>n/a</v>
      </c>
      <c r="W1581" s="446" t="str">
        <f t="shared" si="1324"/>
        <v>n/a</v>
      </c>
      <c r="X1581" s="446" t="str">
        <f t="shared" si="1324"/>
        <v>n/a</v>
      </c>
      <c r="Y1581" s="446" t="str">
        <f t="shared" si="1324"/>
        <v>n/a</v>
      </c>
      <c r="Z1581" s="446" t="str">
        <f t="shared" si="1324"/>
        <v>n/a</v>
      </c>
      <c r="AA1581" s="446" t="str">
        <f t="shared" si="1324"/>
        <v>n/a</v>
      </c>
      <c r="AB1581" s="446" t="str">
        <f t="shared" si="1324"/>
        <v>n/a</v>
      </c>
      <c r="AC1581" s="446" t="str">
        <f t="shared" si="1324"/>
        <v>n/a</v>
      </c>
      <c r="AD1581" s="446" t="str">
        <f t="shared" si="1324"/>
        <v>n/a</v>
      </c>
      <c r="AE1581" s="446" t="str">
        <f t="shared" si="1324"/>
        <v>n/a</v>
      </c>
      <c r="AF1581" s="446" t="str">
        <f t="shared" si="1324"/>
        <v>n/a</v>
      </c>
      <c r="AG1581" s="446" t="str">
        <f t="shared" si="1324"/>
        <v>n/a</v>
      </c>
    </row>
    <row r="1582">
      <c r="A1582" s="81"/>
      <c r="B1582" s="81"/>
      <c r="C1582" s="81"/>
      <c r="D1582" s="81"/>
      <c r="E1582" s="81"/>
      <c r="F1582" s="81"/>
      <c r="G1582" s="81"/>
      <c r="H1582" s="81"/>
      <c r="I1582" s="81"/>
      <c r="J1582" s="81"/>
      <c r="K1582" s="81"/>
      <c r="L1582" s="81"/>
      <c r="M1582" s="81"/>
      <c r="N1582" s="81"/>
      <c r="O1582" s="81"/>
      <c r="P1582" s="81"/>
      <c r="Q1582" s="81"/>
      <c r="R1582" s="81"/>
      <c r="S1582" s="81"/>
      <c r="T1582" s="81"/>
      <c r="U1582" s="81"/>
      <c r="V1582" s="81"/>
      <c r="W1582" s="81"/>
      <c r="X1582" s="81"/>
      <c r="Y1582" s="81"/>
      <c r="Z1582" s="81"/>
      <c r="AA1582" s="81"/>
      <c r="AB1582" s="81"/>
      <c r="AC1582" s="81"/>
      <c r="AD1582" s="81"/>
      <c r="AE1582" s="81"/>
      <c r="AF1582" s="81"/>
      <c r="AG1582" s="81"/>
    </row>
    <row r="1583">
      <c r="A1583" s="81"/>
      <c r="B1583" s="152" t="s">
        <v>218</v>
      </c>
      <c r="C1583" s="81"/>
      <c r="D1583" s="81"/>
      <c r="E1583" s="100" t="str">
        <f>if(E1580&lt;365,"Yes","No")</f>
        <v>No</v>
      </c>
      <c r="F1583" s="81"/>
      <c r="G1583" s="81"/>
      <c r="H1583" s="81"/>
      <c r="I1583" s="100" t="str">
        <f t="shared" ref="I1583:AG1583" si="1325">if(I1580&lt;365,"Yes","No")</f>
        <v>No</v>
      </c>
      <c r="J1583" s="100" t="str">
        <f t="shared" si="1325"/>
        <v>No</v>
      </c>
      <c r="K1583" s="100" t="str">
        <f t="shared" si="1325"/>
        <v>No</v>
      </c>
      <c r="L1583" s="100" t="str">
        <f t="shared" si="1325"/>
        <v>No</v>
      </c>
      <c r="M1583" s="100" t="str">
        <f t="shared" si="1325"/>
        <v>No</v>
      </c>
      <c r="N1583" s="100" t="str">
        <f t="shared" si="1325"/>
        <v>No</v>
      </c>
      <c r="O1583" s="100" t="str">
        <f t="shared" si="1325"/>
        <v>No</v>
      </c>
      <c r="P1583" s="100" t="str">
        <f t="shared" si="1325"/>
        <v>No</v>
      </c>
      <c r="Q1583" s="100" t="str">
        <f t="shared" si="1325"/>
        <v>No</v>
      </c>
      <c r="R1583" s="100" t="str">
        <f t="shared" si="1325"/>
        <v>No</v>
      </c>
      <c r="S1583" s="100" t="str">
        <f t="shared" si="1325"/>
        <v>No</v>
      </c>
      <c r="T1583" s="100" t="str">
        <f t="shared" si="1325"/>
        <v>No</v>
      </c>
      <c r="U1583" s="100" t="str">
        <f t="shared" si="1325"/>
        <v>No</v>
      </c>
      <c r="V1583" s="100" t="str">
        <f t="shared" si="1325"/>
        <v>No</v>
      </c>
      <c r="W1583" s="100" t="str">
        <f t="shared" si="1325"/>
        <v>No</v>
      </c>
      <c r="X1583" s="100" t="str">
        <f t="shared" si="1325"/>
        <v>No</v>
      </c>
      <c r="Y1583" s="100" t="str">
        <f t="shared" si="1325"/>
        <v>No</v>
      </c>
      <c r="Z1583" s="100" t="str">
        <f t="shared" si="1325"/>
        <v>No</v>
      </c>
      <c r="AA1583" s="100" t="str">
        <f t="shared" si="1325"/>
        <v>No</v>
      </c>
      <c r="AB1583" s="100" t="str">
        <f t="shared" si="1325"/>
        <v>No</v>
      </c>
      <c r="AC1583" s="100" t="str">
        <f t="shared" si="1325"/>
        <v>No</v>
      </c>
      <c r="AD1583" s="100" t="str">
        <f t="shared" si="1325"/>
        <v>No</v>
      </c>
      <c r="AE1583" s="100" t="str">
        <f t="shared" si="1325"/>
        <v>No</v>
      </c>
      <c r="AF1583" s="100" t="str">
        <f t="shared" si="1325"/>
        <v>No</v>
      </c>
      <c r="AG1583" s="100" t="str">
        <f t="shared" si="1325"/>
        <v>No</v>
      </c>
    </row>
    <row r="1584">
      <c r="A1584" s="81"/>
      <c r="B1584" s="106" t="s">
        <v>219</v>
      </c>
      <c r="C1584" s="105"/>
      <c r="D1584" s="105"/>
      <c r="E1584" s="447" t="str">
        <f>if(E1583="Yes",E1581,E1578)</f>
        <v>n/a</v>
      </c>
      <c r="F1584" s="81"/>
      <c r="G1584" s="81"/>
      <c r="H1584" s="81"/>
      <c r="I1584" s="446" t="str">
        <f t="shared" ref="I1584:AG1584" si="1326">if(I1583="Yes",I1581,I1578)</f>
        <v>n/a</v>
      </c>
      <c r="J1584" s="446" t="str">
        <f t="shared" si="1326"/>
        <v>n/a</v>
      </c>
      <c r="K1584" s="446" t="str">
        <f t="shared" si="1326"/>
        <v>n/a</v>
      </c>
      <c r="L1584" s="446" t="str">
        <f t="shared" si="1326"/>
        <v>n/a</v>
      </c>
      <c r="M1584" s="446" t="str">
        <f t="shared" si="1326"/>
        <v>n/a</v>
      </c>
      <c r="N1584" s="446" t="str">
        <f t="shared" si="1326"/>
        <v>n/a</v>
      </c>
      <c r="O1584" s="446" t="str">
        <f t="shared" si="1326"/>
        <v>n/a</v>
      </c>
      <c r="P1584" s="446" t="str">
        <f t="shared" si="1326"/>
        <v>n/a</v>
      </c>
      <c r="Q1584" s="446" t="str">
        <f t="shared" si="1326"/>
        <v>n/a</v>
      </c>
      <c r="R1584" s="446" t="str">
        <f t="shared" si="1326"/>
        <v>n/a</v>
      </c>
      <c r="S1584" s="446" t="str">
        <f t="shared" si="1326"/>
        <v>n/a</v>
      </c>
      <c r="T1584" s="446" t="str">
        <f t="shared" si="1326"/>
        <v>n/a</v>
      </c>
      <c r="U1584" s="446" t="str">
        <f t="shared" si="1326"/>
        <v>n/a</v>
      </c>
      <c r="V1584" s="446" t="str">
        <f t="shared" si="1326"/>
        <v>n/a</v>
      </c>
      <c r="W1584" s="446" t="str">
        <f t="shared" si="1326"/>
        <v>n/a</v>
      </c>
      <c r="X1584" s="446" t="str">
        <f t="shared" si="1326"/>
        <v>n/a</v>
      </c>
      <c r="Y1584" s="446" t="str">
        <f t="shared" si="1326"/>
        <v>n/a</v>
      </c>
      <c r="Z1584" s="446" t="str">
        <f t="shared" si="1326"/>
        <v>n/a</v>
      </c>
      <c r="AA1584" s="446" t="str">
        <f t="shared" si="1326"/>
        <v>n/a</v>
      </c>
      <c r="AB1584" s="446" t="str">
        <f t="shared" si="1326"/>
        <v>n/a</v>
      </c>
      <c r="AC1584" s="446" t="str">
        <f t="shared" si="1326"/>
        <v>n/a</v>
      </c>
      <c r="AD1584" s="446" t="str">
        <f t="shared" si="1326"/>
        <v>n/a</v>
      </c>
      <c r="AE1584" s="446" t="str">
        <f t="shared" si="1326"/>
        <v>n/a</v>
      </c>
      <c r="AF1584" s="446" t="str">
        <f t="shared" si="1326"/>
        <v>n/a</v>
      </c>
      <c r="AG1584" s="446" t="str">
        <f t="shared" si="1326"/>
        <v>n/a</v>
      </c>
    </row>
    <row r="1585">
      <c r="A1585" s="81"/>
      <c r="B1585" s="81"/>
      <c r="C1585" s="81"/>
      <c r="D1585" s="81"/>
      <c r="E1585" s="81"/>
      <c r="F1585" s="81"/>
      <c r="G1585" s="81"/>
      <c r="H1585" s="81"/>
      <c r="I1585" s="81"/>
      <c r="J1585" s="81"/>
      <c r="K1585" s="81"/>
      <c r="L1585" s="81"/>
      <c r="M1585" s="81"/>
      <c r="N1585" s="81"/>
      <c r="O1585" s="81"/>
      <c r="P1585" s="81"/>
      <c r="Q1585" s="81"/>
      <c r="R1585" s="81"/>
      <c r="S1585" s="81"/>
      <c r="T1585" s="81"/>
      <c r="U1585" s="81"/>
      <c r="V1585" s="81"/>
      <c r="W1585" s="81"/>
      <c r="X1585" s="81"/>
      <c r="Y1585" s="81"/>
      <c r="Z1585" s="81"/>
      <c r="AA1585" s="81"/>
      <c r="AB1585" s="81"/>
      <c r="AC1585" s="81"/>
      <c r="AD1585" s="81"/>
      <c r="AE1585" s="81"/>
      <c r="AF1585" s="81"/>
      <c r="AG1585" s="81"/>
    </row>
    <row r="1586">
      <c r="A1586" s="81"/>
      <c r="B1586" s="152" t="s">
        <v>220</v>
      </c>
      <c r="C1586" s="81"/>
      <c r="D1586" s="81"/>
      <c r="E1586" s="81"/>
      <c r="F1586" s="81"/>
      <c r="G1586" s="81"/>
      <c r="H1586" s="81"/>
      <c r="I1586" s="448">
        <f t="shared" ref="I1586:AG1586" si="1327">iferror(I$288/$D$288,0)</f>
        <v>0</v>
      </c>
      <c r="J1586" s="448">
        <f t="shared" si="1327"/>
        <v>0</v>
      </c>
      <c r="K1586" s="448">
        <f t="shared" si="1327"/>
        <v>0</v>
      </c>
      <c r="L1586" s="448">
        <f t="shared" si="1327"/>
        <v>0</v>
      </c>
      <c r="M1586" s="448">
        <f t="shared" si="1327"/>
        <v>0</v>
      </c>
      <c r="N1586" s="448">
        <f t="shared" si="1327"/>
        <v>0</v>
      </c>
      <c r="O1586" s="448">
        <f t="shared" si="1327"/>
        <v>0</v>
      </c>
      <c r="P1586" s="448">
        <f t="shared" si="1327"/>
        <v>0</v>
      </c>
      <c r="Q1586" s="448">
        <f t="shared" si="1327"/>
        <v>0</v>
      </c>
      <c r="R1586" s="448">
        <f t="shared" si="1327"/>
        <v>0</v>
      </c>
      <c r="S1586" s="448">
        <f t="shared" si="1327"/>
        <v>0</v>
      </c>
      <c r="T1586" s="448">
        <f t="shared" si="1327"/>
        <v>0</v>
      </c>
      <c r="U1586" s="448">
        <f t="shared" si="1327"/>
        <v>0</v>
      </c>
      <c r="V1586" s="448">
        <f t="shared" si="1327"/>
        <v>0</v>
      </c>
      <c r="W1586" s="448">
        <f t="shared" si="1327"/>
        <v>0</v>
      </c>
      <c r="X1586" s="448">
        <f t="shared" si="1327"/>
        <v>0</v>
      </c>
      <c r="Y1586" s="448">
        <f t="shared" si="1327"/>
        <v>0</v>
      </c>
      <c r="Z1586" s="448">
        <f t="shared" si="1327"/>
        <v>0</v>
      </c>
      <c r="AA1586" s="448">
        <f t="shared" si="1327"/>
        <v>0</v>
      </c>
      <c r="AB1586" s="448">
        <f t="shared" si="1327"/>
        <v>0</v>
      </c>
      <c r="AC1586" s="448">
        <f t="shared" si="1327"/>
        <v>0</v>
      </c>
      <c r="AD1586" s="448">
        <f t="shared" si="1327"/>
        <v>0</v>
      </c>
      <c r="AE1586" s="448">
        <f t="shared" si="1327"/>
        <v>0</v>
      </c>
      <c r="AF1586" s="448">
        <f t="shared" si="1327"/>
        <v>0</v>
      </c>
      <c r="AG1586" s="448">
        <f t="shared" si="1327"/>
        <v>0</v>
      </c>
    </row>
    <row r="1587">
      <c r="A1587" s="81"/>
      <c r="B1587" s="152" t="s">
        <v>221</v>
      </c>
      <c r="C1587" s="81"/>
      <c r="D1587" s="81"/>
      <c r="E1587" s="81"/>
      <c r="F1587" s="81"/>
      <c r="G1587" s="81"/>
      <c r="H1587" s="81"/>
      <c r="I1587" s="448">
        <f t="shared" ref="I1587:AG1587" si="1328">iferror(I$1576/$D$1576,0)*-1</f>
        <v>0</v>
      </c>
      <c r="J1587" s="448">
        <f t="shared" si="1328"/>
        <v>0</v>
      </c>
      <c r="K1587" s="448">
        <f t="shared" si="1328"/>
        <v>0</v>
      </c>
      <c r="L1587" s="448">
        <f t="shared" si="1328"/>
        <v>0</v>
      </c>
      <c r="M1587" s="448">
        <f t="shared" si="1328"/>
        <v>0</v>
      </c>
      <c r="N1587" s="448">
        <f t="shared" si="1328"/>
        <v>0</v>
      </c>
      <c r="O1587" s="448">
        <f t="shared" si="1328"/>
        <v>0</v>
      </c>
      <c r="P1587" s="448">
        <f t="shared" si="1328"/>
        <v>0</v>
      </c>
      <c r="Q1587" s="448">
        <f t="shared" si="1328"/>
        <v>0</v>
      </c>
      <c r="R1587" s="448">
        <f t="shared" si="1328"/>
        <v>0</v>
      </c>
      <c r="S1587" s="448">
        <f t="shared" si="1328"/>
        <v>0</v>
      </c>
      <c r="T1587" s="448">
        <f t="shared" si="1328"/>
        <v>0</v>
      </c>
      <c r="U1587" s="448">
        <f t="shared" si="1328"/>
        <v>0</v>
      </c>
      <c r="V1587" s="448">
        <f t="shared" si="1328"/>
        <v>0</v>
      </c>
      <c r="W1587" s="448">
        <f t="shared" si="1328"/>
        <v>0</v>
      </c>
      <c r="X1587" s="448">
        <f t="shared" si="1328"/>
        <v>0</v>
      </c>
      <c r="Y1587" s="448">
        <f t="shared" si="1328"/>
        <v>0</v>
      </c>
      <c r="Z1587" s="448">
        <f t="shared" si="1328"/>
        <v>0</v>
      </c>
      <c r="AA1587" s="448">
        <f t="shared" si="1328"/>
        <v>0</v>
      </c>
      <c r="AB1587" s="448">
        <f t="shared" si="1328"/>
        <v>0</v>
      </c>
      <c r="AC1587" s="448">
        <f t="shared" si="1328"/>
        <v>0</v>
      </c>
      <c r="AD1587" s="448">
        <f t="shared" si="1328"/>
        <v>0</v>
      </c>
      <c r="AE1587" s="448">
        <f t="shared" si="1328"/>
        <v>0</v>
      </c>
      <c r="AF1587" s="448">
        <f t="shared" si="1328"/>
        <v>0</v>
      </c>
      <c r="AG1587" s="448">
        <f t="shared" si="1328"/>
        <v>0</v>
      </c>
    </row>
    <row r="1588">
      <c r="A1588" s="81"/>
      <c r="B1588" s="152" t="s">
        <v>222</v>
      </c>
      <c r="C1588" s="81"/>
      <c r="D1588" s="81"/>
      <c r="E1588" s="81"/>
      <c r="F1588" s="81"/>
      <c r="G1588" s="81"/>
      <c r="H1588" s="81"/>
      <c r="I1588" s="448">
        <f t="shared" ref="I1588:AG1588" si="1329">average(I1586:I1587)</f>
        <v>0</v>
      </c>
      <c r="J1588" s="448">
        <f t="shared" si="1329"/>
        <v>0</v>
      </c>
      <c r="K1588" s="448">
        <f t="shared" si="1329"/>
        <v>0</v>
      </c>
      <c r="L1588" s="448">
        <f t="shared" si="1329"/>
        <v>0</v>
      </c>
      <c r="M1588" s="448">
        <f t="shared" si="1329"/>
        <v>0</v>
      </c>
      <c r="N1588" s="448">
        <f t="shared" si="1329"/>
        <v>0</v>
      </c>
      <c r="O1588" s="448">
        <f t="shared" si="1329"/>
        <v>0</v>
      </c>
      <c r="P1588" s="448">
        <f t="shared" si="1329"/>
        <v>0</v>
      </c>
      <c r="Q1588" s="448">
        <f t="shared" si="1329"/>
        <v>0</v>
      </c>
      <c r="R1588" s="448">
        <f t="shared" si="1329"/>
        <v>0</v>
      </c>
      <c r="S1588" s="448">
        <f t="shared" si="1329"/>
        <v>0</v>
      </c>
      <c r="T1588" s="448">
        <f t="shared" si="1329"/>
        <v>0</v>
      </c>
      <c r="U1588" s="448">
        <f t="shared" si="1329"/>
        <v>0</v>
      </c>
      <c r="V1588" s="448">
        <f t="shared" si="1329"/>
        <v>0</v>
      </c>
      <c r="W1588" s="448">
        <f t="shared" si="1329"/>
        <v>0</v>
      </c>
      <c r="X1588" s="448">
        <f t="shared" si="1329"/>
        <v>0</v>
      </c>
      <c r="Y1588" s="448">
        <f t="shared" si="1329"/>
        <v>0</v>
      </c>
      <c r="Z1588" s="448">
        <f t="shared" si="1329"/>
        <v>0</v>
      </c>
      <c r="AA1588" s="448">
        <f t="shared" si="1329"/>
        <v>0</v>
      </c>
      <c r="AB1588" s="448">
        <f t="shared" si="1329"/>
        <v>0</v>
      </c>
      <c r="AC1588" s="448">
        <f t="shared" si="1329"/>
        <v>0</v>
      </c>
      <c r="AD1588" s="448">
        <f t="shared" si="1329"/>
        <v>0</v>
      </c>
      <c r="AE1588" s="448">
        <f t="shared" si="1329"/>
        <v>0</v>
      </c>
      <c r="AF1588" s="448">
        <f t="shared" si="1329"/>
        <v>0</v>
      </c>
      <c r="AG1588" s="448">
        <f t="shared" si="1329"/>
        <v>0</v>
      </c>
    </row>
    <row r="1589">
      <c r="A1589" s="81"/>
      <c r="B1589" s="85" t="s">
        <v>223</v>
      </c>
      <c r="C1589" s="172"/>
      <c r="D1589" s="172"/>
      <c r="E1589" s="449">
        <f>IFERROR(sumproduct(I1587:AG1587,I1584:AG1584),"n/a")</f>
        <v>0</v>
      </c>
      <c r="F1589" s="81"/>
      <c r="G1589" s="81"/>
      <c r="H1589" s="81"/>
      <c r="I1589" s="81"/>
      <c r="J1589" s="81"/>
      <c r="K1589" s="81"/>
      <c r="L1589" s="81"/>
      <c r="M1589" s="81"/>
      <c r="N1589" s="81"/>
      <c r="O1589" s="81"/>
      <c r="P1589" s="81"/>
      <c r="Q1589" s="81"/>
      <c r="R1589" s="81"/>
      <c r="S1589" s="81"/>
      <c r="T1589" s="81"/>
      <c r="U1589" s="81"/>
      <c r="V1589" s="81"/>
      <c r="W1589" s="81"/>
      <c r="X1589" s="81"/>
      <c r="Y1589" s="81"/>
      <c r="Z1589" s="81"/>
      <c r="AA1589" s="81"/>
      <c r="AB1589" s="81"/>
      <c r="AC1589" s="81"/>
      <c r="AD1589" s="81"/>
      <c r="AE1589" s="81"/>
      <c r="AF1589" s="81"/>
      <c r="AG1589" s="81"/>
    </row>
    <row r="1590">
      <c r="A1590" s="81"/>
      <c r="B1590" s="85" t="s">
        <v>224</v>
      </c>
      <c r="C1590" s="172"/>
      <c r="D1590" s="172"/>
      <c r="E1590" s="450" t="str">
        <f>IFERROR(E1584-E1589,"n/a")</f>
        <v>n/a</v>
      </c>
      <c r="F1590" s="81"/>
      <c r="G1590" s="81"/>
      <c r="H1590" s="81"/>
      <c r="I1590" s="81"/>
      <c r="J1590" s="81"/>
      <c r="K1590" s="81"/>
      <c r="L1590" s="81"/>
      <c r="M1590" s="81"/>
      <c r="N1590" s="81"/>
      <c r="O1590" s="81"/>
      <c r="P1590" s="81"/>
      <c r="Q1590" s="81"/>
      <c r="R1590" s="81"/>
      <c r="S1590" s="81"/>
      <c r="T1590" s="81"/>
      <c r="U1590" s="81"/>
      <c r="V1590" s="81"/>
      <c r="W1590" s="81"/>
      <c r="X1590" s="81"/>
      <c r="Y1590" s="81"/>
      <c r="Z1590" s="81"/>
      <c r="AA1590" s="81"/>
      <c r="AB1590" s="81"/>
      <c r="AC1590" s="81"/>
      <c r="AD1590" s="81"/>
      <c r="AE1590" s="81"/>
      <c r="AF1590" s="81"/>
      <c r="AG1590" s="81"/>
    </row>
    <row r="1591">
      <c r="A1591" s="81"/>
      <c r="B1591" s="81"/>
      <c r="C1591" s="81"/>
      <c r="D1591" s="81"/>
      <c r="E1591" s="81"/>
      <c r="F1591" s="81"/>
      <c r="G1591" s="81"/>
      <c r="H1591" s="81"/>
      <c r="I1591" s="81"/>
      <c r="J1591" s="81"/>
      <c r="K1591" s="81"/>
      <c r="L1591" s="81"/>
      <c r="M1591" s="81"/>
      <c r="N1591" s="81"/>
      <c r="O1591" s="81"/>
      <c r="P1591" s="81"/>
      <c r="Q1591" s="81"/>
      <c r="R1591" s="81"/>
      <c r="S1591" s="81"/>
      <c r="T1591" s="81"/>
      <c r="U1591" s="81"/>
      <c r="V1591" s="81"/>
      <c r="W1591" s="81"/>
      <c r="X1591" s="81"/>
      <c r="Y1591" s="81"/>
      <c r="Z1591" s="81"/>
      <c r="AA1591" s="81"/>
      <c r="AB1591" s="81"/>
      <c r="AC1591" s="81"/>
      <c r="AD1591" s="81"/>
      <c r="AE1591" s="81"/>
      <c r="AF1591" s="81"/>
      <c r="AG1591" s="81"/>
    </row>
    <row r="1592">
      <c r="A1592" s="81"/>
      <c r="B1592" s="342" t="s">
        <v>225</v>
      </c>
      <c r="C1592" s="343"/>
      <c r="D1592" s="344"/>
      <c r="E1592" s="342"/>
      <c r="F1592" s="344"/>
      <c r="G1592" s="344"/>
      <c r="H1592" s="81"/>
      <c r="I1592" s="81"/>
      <c r="J1592" s="81"/>
      <c r="K1592" s="81"/>
      <c r="L1592" s="81"/>
      <c r="M1592" s="81"/>
      <c r="N1592" s="81"/>
      <c r="O1592" s="81"/>
      <c r="P1592" s="81"/>
      <c r="Q1592" s="81"/>
      <c r="R1592" s="81"/>
      <c r="S1592" s="81"/>
      <c r="T1592" s="81"/>
      <c r="U1592" s="81"/>
      <c r="V1592" s="81"/>
      <c r="W1592" s="81"/>
      <c r="X1592" s="81"/>
      <c r="Y1592" s="81"/>
      <c r="Z1592" s="81"/>
      <c r="AA1592" s="81"/>
      <c r="AB1592" s="81"/>
      <c r="AC1592" s="81"/>
      <c r="AD1592" s="81"/>
      <c r="AE1592" s="81"/>
      <c r="AF1592" s="81"/>
      <c r="AG1592" s="81"/>
    </row>
    <row r="1593">
      <c r="A1593" s="81"/>
      <c r="B1593" s="346"/>
      <c r="C1593" s="38"/>
      <c r="D1593" s="346"/>
      <c r="E1593" s="345"/>
      <c r="F1593" s="346"/>
      <c r="G1593" s="346"/>
      <c r="H1593" s="81"/>
      <c r="I1593" s="81"/>
      <c r="J1593" s="81"/>
      <c r="K1593" s="81"/>
      <c r="L1593" s="81"/>
      <c r="M1593" s="81"/>
      <c r="N1593" s="81"/>
      <c r="O1593" s="81"/>
      <c r="P1593" s="81"/>
      <c r="Q1593" s="81"/>
      <c r="R1593" s="81"/>
      <c r="S1593" s="81"/>
      <c r="T1593" s="81"/>
      <c r="U1593" s="81"/>
      <c r="V1593" s="81"/>
      <c r="W1593" s="81"/>
      <c r="X1593" s="81"/>
      <c r="Y1593" s="81"/>
      <c r="Z1593" s="81"/>
      <c r="AA1593" s="81"/>
      <c r="AB1593" s="81"/>
      <c r="AC1593" s="81"/>
      <c r="AD1593" s="81"/>
      <c r="AE1593" s="81"/>
      <c r="AF1593" s="81"/>
      <c r="AG1593" s="81"/>
    </row>
    <row r="1594">
      <c r="A1594" s="81"/>
      <c r="B1594" s="347" t="s">
        <v>182</v>
      </c>
      <c r="C1594" s="348"/>
      <c r="D1594" s="347" t="s">
        <v>183</v>
      </c>
      <c r="E1594" s="349" t="s">
        <v>184</v>
      </c>
      <c r="F1594" s="347" t="s">
        <v>185</v>
      </c>
      <c r="G1594" s="347" t="s">
        <v>186</v>
      </c>
      <c r="H1594" s="81"/>
      <c r="I1594" s="81"/>
      <c r="J1594" s="81"/>
      <c r="K1594" s="81"/>
      <c r="L1594" s="81"/>
      <c r="M1594" s="81"/>
      <c r="N1594" s="81"/>
      <c r="O1594" s="81"/>
      <c r="P1594" s="81"/>
      <c r="Q1594" s="81"/>
      <c r="R1594" s="81"/>
      <c r="S1594" s="81"/>
      <c r="T1594" s="81"/>
      <c r="U1594" s="81"/>
      <c r="V1594" s="81"/>
      <c r="W1594" s="81"/>
      <c r="X1594" s="81"/>
      <c r="Y1594" s="81"/>
      <c r="Z1594" s="81"/>
      <c r="AA1594" s="81"/>
      <c r="AB1594" s="81"/>
      <c r="AC1594" s="81"/>
      <c r="AD1594" s="81"/>
      <c r="AE1594" s="81"/>
      <c r="AF1594" s="81"/>
      <c r="AG1594" s="81"/>
    </row>
    <row r="1595">
      <c r="A1595" s="81"/>
      <c r="B1595" s="451">
        <f>if('Calculations (Do Not Edit)'!D288=0,0.3,'Calculations (Do Not Edit)'!D288)</f>
        <v>0.3</v>
      </c>
      <c r="C1595" s="351" t="s">
        <v>226</v>
      </c>
      <c r="D1595" s="452">
        <v>0.0</v>
      </c>
      <c r="E1595" s="452">
        <f>B1595</f>
        <v>0.3</v>
      </c>
      <c r="F1595" s="452"/>
      <c r="G1595" s="453"/>
      <c r="H1595" s="81"/>
      <c r="I1595" s="81"/>
      <c r="J1595" s="81"/>
      <c r="K1595" s="81"/>
      <c r="L1595" s="81"/>
      <c r="M1595" s="81"/>
      <c r="N1595" s="81"/>
      <c r="O1595" s="81"/>
      <c r="P1595" s="81"/>
      <c r="Q1595" s="81"/>
      <c r="R1595" s="81"/>
      <c r="S1595" s="81"/>
      <c r="T1595" s="81"/>
      <c r="U1595" s="81"/>
      <c r="V1595" s="81"/>
      <c r="W1595" s="81"/>
      <c r="X1595" s="81"/>
      <c r="Y1595" s="81"/>
      <c r="Z1595" s="81"/>
      <c r="AA1595" s="81"/>
      <c r="AB1595" s="81"/>
      <c r="AC1595" s="81"/>
      <c r="AD1595" s="81"/>
      <c r="AE1595" s="81"/>
      <c r="AF1595" s="81"/>
      <c r="AG1595" s="81"/>
    </row>
    <row r="1596">
      <c r="A1596" s="81"/>
      <c r="B1596" s="454">
        <f>if(sumifs('Calculations (Do Not Edit)'!$D$289:$D$1575,'Calculations (Do Not Edit)'!$C$289:$C$1575,"Buy")=0,0.45,sumifs('Calculations (Do Not Edit)'!$D$289:$D$1575,'Calculations (Do Not Edit)'!$C$289:$C$1575,"Buy"))</f>
        <v>0.45</v>
      </c>
      <c r="C1596" s="351" t="s">
        <v>111</v>
      </c>
      <c r="D1596" s="452">
        <f t="shared" ref="D1596:D1598" si="1330">if(B1596&gt;=0,sum(B$1595:B1595),sum(B$1595:B1596))</f>
        <v>0.3</v>
      </c>
      <c r="E1596" s="452"/>
      <c r="F1596" s="452">
        <f t="shared" ref="F1596:F1598" si="1331">max(B1596,0)</f>
        <v>0.45</v>
      </c>
      <c r="G1596" s="455">
        <f t="shared" ref="G1596:G1598" si="1332">-min(B1596,0)</f>
        <v>0</v>
      </c>
      <c r="H1596" s="81"/>
      <c r="I1596" s="81"/>
      <c r="J1596" s="81"/>
      <c r="K1596" s="81"/>
      <c r="L1596" s="81"/>
      <c r="M1596" s="81"/>
      <c r="N1596" s="81"/>
      <c r="O1596" s="81"/>
      <c r="P1596" s="81"/>
      <c r="Q1596" s="81"/>
      <c r="R1596" s="81"/>
      <c r="S1596" s="81"/>
      <c r="T1596" s="81"/>
      <c r="U1596" s="81"/>
      <c r="V1596" s="81"/>
      <c r="W1596" s="81"/>
      <c r="X1596" s="81"/>
      <c r="Y1596" s="81"/>
      <c r="Z1596" s="81"/>
      <c r="AA1596" s="81"/>
      <c r="AB1596" s="81"/>
      <c r="AC1596" s="81"/>
      <c r="AD1596" s="81"/>
      <c r="AE1596" s="81"/>
      <c r="AF1596" s="81"/>
      <c r="AG1596" s="81"/>
    </row>
    <row r="1597">
      <c r="A1597" s="81"/>
      <c r="B1597" s="451">
        <f>if(sumifs('Calculations (Do Not Edit)'!$D$289:$D$1575,'Calculations (Do Not Edit)'!$C$289:$C$1575,"Sell")*-1=0,-0.35,sumifs('Calculations (Do Not Edit)'!$D$289:$D$1575,'Calculations (Do Not Edit)'!$C$289:$C$1575,"Sell")*-1)</f>
        <v>-0.35</v>
      </c>
      <c r="C1597" s="351" t="s">
        <v>112</v>
      </c>
      <c r="D1597" s="452">
        <f t="shared" si="1330"/>
        <v>0.4</v>
      </c>
      <c r="E1597" s="452"/>
      <c r="F1597" s="452">
        <f t="shared" si="1331"/>
        <v>0</v>
      </c>
      <c r="G1597" s="455">
        <f t="shared" si="1332"/>
        <v>0.35</v>
      </c>
      <c r="H1597" s="81"/>
      <c r="I1597" s="81"/>
      <c r="J1597" s="81"/>
      <c r="K1597" s="81"/>
      <c r="L1597" s="81"/>
      <c r="M1597" s="81"/>
      <c r="N1597" s="81"/>
      <c r="O1597" s="81"/>
      <c r="P1597" s="81"/>
      <c r="Q1597" s="81"/>
      <c r="R1597" s="81"/>
      <c r="S1597" s="81"/>
      <c r="T1597" s="81"/>
      <c r="U1597" s="81"/>
      <c r="V1597" s="81"/>
      <c r="W1597" s="81"/>
      <c r="X1597" s="81"/>
      <c r="Y1597" s="81"/>
      <c r="Z1597" s="81"/>
      <c r="AA1597" s="81"/>
      <c r="AB1597" s="81"/>
      <c r="AC1597" s="81"/>
      <c r="AD1597" s="81"/>
      <c r="AE1597" s="81"/>
      <c r="AF1597" s="81"/>
      <c r="AG1597" s="81"/>
    </row>
    <row r="1598">
      <c r="A1598" s="81"/>
      <c r="B1598" s="451">
        <f>if(B1599-sum(B1595:B1597)=0,0.25,B1599-sum(B1595:B1597))</f>
        <v>0.09</v>
      </c>
      <c r="C1598" s="351" t="s">
        <v>113</v>
      </c>
      <c r="D1598" s="452">
        <f t="shared" si="1330"/>
        <v>0.4</v>
      </c>
      <c r="E1598" s="452"/>
      <c r="F1598" s="452">
        <f t="shared" si="1331"/>
        <v>0.09</v>
      </c>
      <c r="G1598" s="455">
        <f t="shared" si="1332"/>
        <v>0</v>
      </c>
      <c r="H1598" s="81"/>
      <c r="I1598" s="81"/>
      <c r="J1598" s="81"/>
      <c r="K1598" s="81"/>
      <c r="L1598" s="81"/>
      <c r="M1598" s="81"/>
      <c r="N1598" s="81"/>
      <c r="O1598" s="81"/>
      <c r="P1598" s="81"/>
      <c r="Q1598" s="81"/>
      <c r="R1598" s="81"/>
      <c r="S1598" s="81"/>
      <c r="T1598" s="81"/>
      <c r="U1598" s="81"/>
      <c r="V1598" s="81"/>
      <c r="W1598" s="81"/>
      <c r="X1598" s="81"/>
      <c r="Y1598" s="81"/>
      <c r="Z1598" s="81"/>
      <c r="AA1598" s="81"/>
      <c r="AB1598" s="81"/>
      <c r="AC1598" s="81"/>
      <c r="AD1598" s="81"/>
      <c r="AE1598" s="81"/>
      <c r="AF1598" s="81"/>
      <c r="AG1598" s="81"/>
    </row>
    <row r="1599">
      <c r="A1599" s="81"/>
      <c r="B1599" s="451">
        <f>if('Calculations (Do Not Edit)'!D1576=0,0.49,'Calculations (Do Not Edit)'!D1576)</f>
        <v>0.49</v>
      </c>
      <c r="C1599" s="351" t="s">
        <v>227</v>
      </c>
      <c r="D1599" s="452">
        <v>0.0</v>
      </c>
      <c r="E1599" s="452">
        <f>B1599</f>
        <v>0.49</v>
      </c>
      <c r="F1599" s="452"/>
      <c r="G1599" s="453"/>
      <c r="H1599" s="81"/>
      <c r="I1599" s="81"/>
      <c r="J1599" s="81"/>
      <c r="K1599" s="81"/>
      <c r="L1599" s="81"/>
      <c r="M1599" s="81"/>
      <c r="N1599" s="81"/>
      <c r="O1599" s="81"/>
      <c r="P1599" s="81"/>
      <c r="Q1599" s="81"/>
      <c r="R1599" s="81"/>
      <c r="S1599" s="81"/>
      <c r="T1599" s="81"/>
      <c r="U1599" s="81"/>
      <c r="V1599" s="81"/>
      <c r="W1599" s="81"/>
      <c r="X1599" s="81"/>
      <c r="Y1599" s="81"/>
      <c r="Z1599" s="81"/>
      <c r="AA1599" s="81"/>
      <c r="AB1599" s="81"/>
      <c r="AC1599" s="81"/>
      <c r="AD1599" s="81"/>
      <c r="AE1599" s="81"/>
      <c r="AF1599" s="81"/>
      <c r="AG1599" s="81"/>
    </row>
    <row r="1600">
      <c r="A1600" s="81"/>
      <c r="B1600" s="81"/>
      <c r="C1600" s="81"/>
      <c r="D1600" s="81"/>
      <c r="E1600" s="81"/>
      <c r="F1600" s="81"/>
      <c r="G1600" s="81"/>
      <c r="H1600" s="81"/>
      <c r="I1600" s="81"/>
      <c r="J1600" s="81"/>
      <c r="K1600" s="81"/>
      <c r="L1600" s="81"/>
      <c r="M1600" s="81"/>
      <c r="N1600" s="81"/>
      <c r="O1600" s="81"/>
      <c r="P1600" s="81"/>
      <c r="Q1600" s="81"/>
      <c r="R1600" s="81"/>
      <c r="S1600" s="81"/>
      <c r="T1600" s="81"/>
      <c r="U1600" s="81"/>
      <c r="V1600" s="81"/>
      <c r="W1600" s="81"/>
      <c r="X1600" s="81"/>
      <c r="Y1600" s="81"/>
      <c r="Z1600" s="81"/>
      <c r="AA1600" s="81"/>
      <c r="AB1600" s="81"/>
      <c r="AC1600" s="81"/>
      <c r="AD1600" s="81"/>
      <c r="AE1600" s="81"/>
      <c r="AF1600" s="81"/>
      <c r="AG1600" s="81"/>
    </row>
    <row r="1601">
      <c r="A1601" s="81"/>
      <c r="B1601" s="152" t="s">
        <v>228</v>
      </c>
      <c r="C1601" s="81"/>
      <c r="D1601" s="81"/>
      <c r="E1601" s="81"/>
      <c r="F1601" s="81"/>
      <c r="G1601" s="81">
        <f>countifs('Your Portfolio Holdings'!U7:U156,"&gt;0")</f>
        <v>0</v>
      </c>
      <c r="H1601" s="81"/>
      <c r="I1601" s="81"/>
      <c r="J1601" s="81"/>
      <c r="K1601" s="81"/>
      <c r="L1601" s="81"/>
      <c r="M1601" s="81"/>
      <c r="N1601" s="81"/>
      <c r="O1601" s="81"/>
      <c r="P1601" s="81"/>
      <c r="Q1601" s="81"/>
      <c r="R1601" s="81"/>
      <c r="S1601" s="81"/>
      <c r="T1601" s="81"/>
      <c r="U1601" s="81"/>
      <c r="V1601" s="81"/>
      <c r="W1601" s="81"/>
      <c r="X1601" s="81"/>
      <c r="Y1601" s="81"/>
      <c r="Z1601" s="81"/>
      <c r="AA1601" s="81"/>
      <c r="AB1601" s="81"/>
      <c r="AC1601" s="81"/>
      <c r="AD1601" s="81"/>
      <c r="AE1601" s="81"/>
      <c r="AF1601" s="81"/>
      <c r="AG1601" s="81"/>
    </row>
    <row r="1602">
      <c r="A1602" s="81"/>
      <c r="B1602" s="81"/>
      <c r="C1602" s="81"/>
      <c r="D1602" s="81"/>
      <c r="E1602" s="81"/>
      <c r="F1602" s="81"/>
      <c r="G1602" s="81"/>
      <c r="H1602" s="81"/>
      <c r="I1602" s="81"/>
      <c r="J1602" s="81"/>
      <c r="K1602" s="81"/>
      <c r="L1602" s="81"/>
      <c r="M1602" s="81"/>
      <c r="N1602" s="81"/>
      <c r="O1602" s="81"/>
      <c r="P1602" s="81"/>
      <c r="Q1602" s="81"/>
      <c r="R1602" s="81"/>
      <c r="S1602" s="81"/>
      <c r="T1602" s="81"/>
      <c r="U1602" s="81"/>
      <c r="V1602" s="81"/>
      <c r="W1602" s="81"/>
      <c r="X1602" s="81"/>
      <c r="Y1602" s="81"/>
      <c r="Z1602" s="81"/>
      <c r="AA1602" s="81"/>
      <c r="AB1602" s="81"/>
      <c r="AC1602" s="81"/>
      <c r="AD1602" s="81"/>
      <c r="AE1602" s="81"/>
      <c r="AF1602" s="81"/>
      <c r="AG1602" s="81"/>
    </row>
    <row r="1603">
      <c r="A1603" s="81"/>
      <c r="B1603" s="81"/>
      <c r="C1603" s="81"/>
      <c r="D1603" s="81"/>
      <c r="E1603" s="81"/>
      <c r="F1603" s="81"/>
      <c r="G1603" s="81"/>
      <c r="H1603" s="81"/>
      <c r="I1603" s="81"/>
      <c r="J1603" s="81"/>
      <c r="K1603" s="81"/>
      <c r="L1603" s="81"/>
      <c r="M1603" s="81"/>
      <c r="N1603" s="81"/>
      <c r="O1603" s="81"/>
      <c r="P1603" s="81"/>
      <c r="Q1603" s="81"/>
      <c r="R1603" s="81"/>
      <c r="S1603" s="81"/>
      <c r="T1603" s="81"/>
      <c r="U1603" s="81"/>
      <c r="V1603" s="81"/>
      <c r="W1603" s="81"/>
      <c r="X1603" s="81"/>
      <c r="Y1603" s="81"/>
      <c r="Z1603" s="81"/>
      <c r="AA1603" s="81"/>
      <c r="AB1603" s="81"/>
      <c r="AC1603" s="81"/>
      <c r="AD1603" s="81"/>
      <c r="AE1603" s="81"/>
      <c r="AF1603" s="81"/>
      <c r="AG1603" s="81"/>
    </row>
  </sheetData>
  <mergeCells count="1">
    <mergeCell ref="B1:G1"/>
  </mergeCells>
  <drawing r:id="rId1"/>
</worksheet>
</file>